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3.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comments4.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omments5.xml" ContentType="application/vnd.openxmlformats-officedocument.spreadsheetml.comments+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EstaPastaDeTrabalho" defaultThemeVersion="124226"/>
  <mc:AlternateContent xmlns:mc="http://schemas.openxmlformats.org/markup-compatibility/2006">
    <mc:Choice Requires="x15">
      <x15ac:absPath xmlns:x15ac="http://schemas.microsoft.com/office/spreadsheetml/2010/11/ac" url="G:\.shortcut-targets-by-id\16oaQUYgx8kiowDwLhg-oO1zGZ777DJUb\2. Projetos em Andamento\XPCon\Marena\04. Custo\03.4 Custo - Fechamento\REVISÃO 02\"/>
    </mc:Choice>
  </mc:AlternateContent>
  <xr:revisionPtr revIDLastSave="0" documentId="13_ncr:1_{B0D41FE1-5DA5-4F58-84C3-27C633D69AD6}" xr6:coauthVersionLast="47" xr6:coauthVersionMax="47" xr10:uidLastSave="{00000000-0000-0000-0000-000000000000}"/>
  <bookViews>
    <workbookView xWindow="20370" yWindow="-120" windowWidth="20730" windowHeight="11040" tabRatio="781" activeTab="2" xr2:uid="{00000000-000D-0000-FFFF-FFFF00000000}"/>
  </bookViews>
  <sheets>
    <sheet name="Obra " sheetId="432" r:id="rId1"/>
    <sheet name="Ger_Tec e Adm" sheetId="429" r:id="rId2"/>
    <sheet name="Ger_Executivo" sheetId="436" r:id="rId3"/>
    <sheet name="ESTIMATIVAS" sheetId="457" state="hidden" r:id="rId4"/>
    <sheet name="Ensaios " sheetId="442" r:id="rId5"/>
    <sheet name="EPCs" sheetId="433" r:id="rId6"/>
    <sheet name="CANTEIRO" sheetId="434" r:id="rId7"/>
    <sheet name="Estacas" sheetId="344" r:id="rId8"/>
    <sheet name="Fundação Rasa" sheetId="438" r:id="rId9"/>
    <sheet name="Infraestrutura" sheetId="211" r:id="rId10"/>
    <sheet name="Supraestrutura" sheetId="401" r:id="rId11"/>
    <sheet name="ALVENARIA" sheetId="443" r:id="rId12"/>
    <sheet name="Tijolos refratários" sheetId="404" r:id="rId13"/>
    <sheet name="Hidrossanitário" sheetId="445" r:id="rId14"/>
    <sheet name="ELÉTRICO" sheetId="444" r:id="rId15"/>
    <sheet name="ESTIMATIVA - SPDA" sheetId="451" r:id="rId16"/>
    <sheet name="Piso Arm.Térreo" sheetId="144" state="hidden" r:id="rId17"/>
    <sheet name="Tabela de Aço" sheetId="361" state="hidden" r:id="rId18"/>
    <sheet name="PCI" sheetId="446" r:id="rId19"/>
    <sheet name="Climatização" sheetId="447" r:id="rId20"/>
    <sheet name="LOUÇAS E METAIS" sheetId="441" r:id="rId21"/>
    <sheet name="EAP - LOUÇAS E METAIS" sheetId="440" r:id="rId22"/>
    <sheet name="Arquitetura" sheetId="455" r:id="rId23"/>
    <sheet name="Arquitetura R01" sheetId="459" r:id="rId24"/>
    <sheet name="MOBILIÁRIO" sheetId="456" r:id="rId25"/>
  </sheets>
  <externalReferences>
    <externalReference r:id="rId26"/>
    <externalReference r:id="rId27"/>
    <externalReference r:id="rId28"/>
    <externalReference r:id="rId29"/>
  </externalReferences>
  <definedNames>
    <definedName name="\0" localSheetId="19">#REF!</definedName>
    <definedName name="\0" localSheetId="14">#REF!</definedName>
    <definedName name="\0" localSheetId="4">#REF!</definedName>
    <definedName name="\0" localSheetId="2">#REF!</definedName>
    <definedName name="\0" localSheetId="13">#REF!</definedName>
    <definedName name="\0" localSheetId="24">#REF!</definedName>
    <definedName name="\0" localSheetId="0">#REF!</definedName>
    <definedName name="\0" localSheetId="18">#REF!</definedName>
    <definedName name="\0" localSheetId="16">#REF!</definedName>
    <definedName name="\0">#REF!</definedName>
    <definedName name="\1" localSheetId="4">#REF!</definedName>
    <definedName name="\1" localSheetId="2">#REF!</definedName>
    <definedName name="\1" localSheetId="24">#REF!</definedName>
    <definedName name="\1" localSheetId="16">#REF!</definedName>
    <definedName name="\1">#REF!</definedName>
    <definedName name="\a" localSheetId="19">#REF!</definedName>
    <definedName name="\a" localSheetId="14">#REF!</definedName>
    <definedName name="\a" localSheetId="4">#REF!</definedName>
    <definedName name="\a" localSheetId="2">#REF!</definedName>
    <definedName name="\a" localSheetId="13">#REF!</definedName>
    <definedName name="\a" localSheetId="24">#REF!</definedName>
    <definedName name="\a" localSheetId="0">#REF!</definedName>
    <definedName name="\a" localSheetId="18">#REF!</definedName>
    <definedName name="\a" localSheetId="16">#REF!</definedName>
    <definedName name="\a">#REF!</definedName>
    <definedName name="\b" localSheetId="4">#REF!</definedName>
    <definedName name="\b" localSheetId="2">#REF!</definedName>
    <definedName name="\b" localSheetId="24">#REF!</definedName>
    <definedName name="\b">#REF!</definedName>
    <definedName name="\c" localSheetId="4">#REF!</definedName>
    <definedName name="\c" localSheetId="2">#REF!</definedName>
    <definedName name="\c" localSheetId="24">#REF!</definedName>
    <definedName name="\c">#REF!</definedName>
    <definedName name="\d" localSheetId="4">#REF!</definedName>
    <definedName name="\d" localSheetId="2">#REF!</definedName>
    <definedName name="\d" localSheetId="24">#REF!</definedName>
    <definedName name="\d">#REF!</definedName>
    <definedName name="\e" localSheetId="4">#REF!</definedName>
    <definedName name="\e" localSheetId="2">#REF!</definedName>
    <definedName name="\e" localSheetId="24">#REF!</definedName>
    <definedName name="\e">#REF!</definedName>
    <definedName name="\i" localSheetId="4">#REF!</definedName>
    <definedName name="\i" localSheetId="2">#REF!</definedName>
    <definedName name="\i" localSheetId="24">#REF!</definedName>
    <definedName name="\i">#REF!</definedName>
    <definedName name="\J" localSheetId="4">#REF!</definedName>
    <definedName name="\J" localSheetId="2">#REF!</definedName>
    <definedName name="\J" localSheetId="24">#REF!</definedName>
    <definedName name="\J">#REF!</definedName>
    <definedName name="\k" localSheetId="4">#REF!</definedName>
    <definedName name="\k" localSheetId="2">#REF!</definedName>
    <definedName name="\k" localSheetId="24">#REF!</definedName>
    <definedName name="\k">#REF!</definedName>
    <definedName name="\l">#N/A</definedName>
    <definedName name="\m" localSheetId="19">#REF!</definedName>
    <definedName name="\m" localSheetId="14">#REF!</definedName>
    <definedName name="\m" localSheetId="4">#REF!</definedName>
    <definedName name="\m" localSheetId="2">#REF!</definedName>
    <definedName name="\m" localSheetId="13">#REF!</definedName>
    <definedName name="\m" localSheetId="24">#REF!</definedName>
    <definedName name="\m" localSheetId="0">#REF!</definedName>
    <definedName name="\m" localSheetId="18">#REF!</definedName>
    <definedName name="\m" localSheetId="16">#REF!</definedName>
    <definedName name="\m">#REF!</definedName>
    <definedName name="\o" localSheetId="4">#REF!</definedName>
    <definedName name="\o" localSheetId="2">#REF!</definedName>
    <definedName name="\o" localSheetId="24">#REF!</definedName>
    <definedName name="\o">#REF!</definedName>
    <definedName name="\p" localSheetId="4">#REF!</definedName>
    <definedName name="\p" localSheetId="2">#REF!</definedName>
    <definedName name="\p" localSheetId="24">#REF!</definedName>
    <definedName name="\p">#REF!</definedName>
    <definedName name="\r" localSheetId="4">#REF!</definedName>
    <definedName name="\r" localSheetId="2">#REF!</definedName>
    <definedName name="\r" localSheetId="24">#REF!</definedName>
    <definedName name="\r">#REF!</definedName>
    <definedName name="\T" localSheetId="4">#REF!</definedName>
    <definedName name="\T" localSheetId="2">#REF!</definedName>
    <definedName name="\T" localSheetId="24">#REF!</definedName>
    <definedName name="\T">#REF!</definedName>
    <definedName name="\xasd" localSheetId="19" hidden="1">{#N/A,#N/A,FALSE,"Plan1";#N/A,#N/A,FALSE,"Plan2"}</definedName>
    <definedName name="\xasd" localSheetId="14" hidden="1">{#N/A,#N/A,FALSE,"Plan1";#N/A,#N/A,FALSE,"Plan2"}</definedName>
    <definedName name="\xasd" localSheetId="4" hidden="1">{#N/A,#N/A,FALSE,"Plan1";#N/A,#N/A,FALSE,"Plan2"}</definedName>
    <definedName name="\xasd" localSheetId="8" hidden="1">{#N/A,#N/A,FALSE,"Plan1";#N/A,#N/A,FALSE,"Plan2"}</definedName>
    <definedName name="\xasd" localSheetId="2" hidden="1">{#N/A,#N/A,FALSE,"Plan1";#N/A,#N/A,FALSE,"Plan2"}</definedName>
    <definedName name="\xasd" localSheetId="1" hidden="1">{#N/A,#N/A,FALSE,"Plan1";#N/A,#N/A,FALSE,"Plan2"}</definedName>
    <definedName name="\xasd" localSheetId="13" hidden="1">{#N/A,#N/A,FALSE,"Plan1";#N/A,#N/A,FALSE,"Plan2"}</definedName>
    <definedName name="\xasd" localSheetId="24" hidden="1">{#N/A,#N/A,FALSE,"Plan1";#N/A,#N/A,FALSE,"Plan2"}</definedName>
    <definedName name="\xasd" localSheetId="0" hidden="1">{#N/A,#N/A,FALSE,"Plan1";#N/A,#N/A,FALSE,"Plan2"}</definedName>
    <definedName name="\xasd" localSheetId="18" hidden="1">{#N/A,#N/A,FALSE,"Plan1";#N/A,#N/A,FALSE,"Plan2"}</definedName>
    <definedName name="\xasd" localSheetId="10" hidden="1">{#N/A,#N/A,FALSE,"Plan1";#N/A,#N/A,FALSE,"Plan2"}</definedName>
    <definedName name="\xasd" localSheetId="12" hidden="1">{#N/A,#N/A,FALSE,"Plan1";#N/A,#N/A,FALSE,"Plan2"}</definedName>
    <definedName name="\xasd" hidden="1">{#N/A,#N/A,FALSE,"Plan1";#N/A,#N/A,FALSE,"Plan2"}</definedName>
    <definedName name="\z" localSheetId="4">#REF!</definedName>
    <definedName name="\z" localSheetId="8">#REF!</definedName>
    <definedName name="\z" localSheetId="2">#REF!</definedName>
    <definedName name="\z" localSheetId="24">#REF!</definedName>
    <definedName name="\z">#REF!</definedName>
    <definedName name="_" localSheetId="4" hidden="1">#REF!</definedName>
    <definedName name="_" localSheetId="24" hidden="1">#REF!</definedName>
    <definedName name="_" localSheetId="0" hidden="1">#REF!</definedName>
    <definedName name="_" hidden="1">#REF!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localSheetId="19" hidden="1">{#N/A,#N/A,FALSE,"Plan1";#N/A,#N/A,FALSE,"Plan2"}</definedName>
    <definedName name="_\xasd" localSheetId="14" hidden="1">{#N/A,#N/A,FALSE,"Plan1";#N/A,#N/A,FALSE,"Plan2"}</definedName>
    <definedName name="_\xasd" localSheetId="13" hidden="1">{#N/A,#N/A,FALSE,"Plan1";#N/A,#N/A,FALSE,"Plan2"}</definedName>
    <definedName name="_\xasd" localSheetId="24" hidden="1">{#N/A,#N/A,FALSE,"Plan1";#N/A,#N/A,FALSE,"Plan2"}</definedName>
    <definedName name="_\xasd" localSheetId="18" hidden="1">{#N/A,#N/A,FALSE,"Plan1";#N/A,#N/A,FALSE,"Plan2"}</definedName>
    <definedName name="_\xasd" hidden="1">{#N/A,#N/A,FALSE,"Plan1";#N/A,#N/A,FALSE,"Plan2"}</definedName>
    <definedName name="_\z">#REF!</definedName>
    <definedName name="__" localSheetId="0" hidden="1">#REF!</definedName>
    <definedName name="__" hidden="1">#REF!</definedName>
    <definedName name="________________r1" localSheetId="19" hidden="1">{#N/A,#N/A,FALSE,"GERAL";#N/A,#N/A,FALSE,"012-96";#N/A,#N/A,FALSE,"018-96";#N/A,#N/A,FALSE,"027-96";#N/A,#N/A,FALSE,"059-96";#N/A,#N/A,FALSE,"076-96";#N/A,#N/A,FALSE,"019-97";#N/A,#N/A,FALSE,"021-97";#N/A,#N/A,FALSE,"022-97";#N/A,#N/A,FALSE,"028-97"}</definedName>
    <definedName name="________________r1" localSheetId="21">{#N/A,#N/A,FALSE,"GERAL";#N/A,#N/A,FALSE,"012-96";#N/A,#N/A,FALSE,"018-96";#N/A,#N/A,FALSE,"027-96";#N/A,#N/A,FALSE,"059-96";#N/A,#N/A,FALSE,"076-96";#N/A,#N/A,FALSE,"019-97";#N/A,#N/A,FALSE,"021-97";#N/A,#N/A,FALSE,"022-97";#N/A,#N/A,FALSE,"028-97"}</definedName>
    <definedName name="________________r1" localSheetId="14" hidden="1">{#N/A,#N/A,FALSE,"GERAL";#N/A,#N/A,FALSE,"012-96";#N/A,#N/A,FALSE,"018-96";#N/A,#N/A,FALSE,"027-96";#N/A,#N/A,FALSE,"059-96";#N/A,#N/A,FALSE,"076-96";#N/A,#N/A,FALSE,"019-97";#N/A,#N/A,FALSE,"021-97";#N/A,#N/A,FALSE,"022-97";#N/A,#N/A,FALSE,"028-97"}</definedName>
    <definedName name="________________r1" localSheetId="4" hidden="1">{#N/A,#N/A,FALSE,"GERAL";#N/A,#N/A,FALSE,"012-96";#N/A,#N/A,FALSE,"018-96";#N/A,#N/A,FALSE,"027-96";#N/A,#N/A,FALSE,"059-96";#N/A,#N/A,FALSE,"076-96";#N/A,#N/A,FALSE,"019-97";#N/A,#N/A,FALSE,"021-97";#N/A,#N/A,FALSE,"022-97";#N/A,#N/A,FALSE,"028-97"}</definedName>
    <definedName name="________________r1" localSheetId="8" hidden="1">{#N/A,#N/A,FALSE,"GERAL";#N/A,#N/A,FALSE,"012-96";#N/A,#N/A,FALSE,"018-96";#N/A,#N/A,FALSE,"027-96";#N/A,#N/A,FALSE,"059-96";#N/A,#N/A,FALSE,"076-96";#N/A,#N/A,FALSE,"019-97";#N/A,#N/A,FALSE,"021-97";#N/A,#N/A,FALSE,"022-97";#N/A,#N/A,FALSE,"028-97"}</definedName>
    <definedName name="________________r1" localSheetId="2" hidden="1">{#N/A,#N/A,FALSE,"GERAL";#N/A,#N/A,FALSE,"012-96";#N/A,#N/A,FALSE,"018-96";#N/A,#N/A,FALSE,"027-96";#N/A,#N/A,FALSE,"059-96";#N/A,#N/A,FALSE,"076-96";#N/A,#N/A,FALSE,"019-97";#N/A,#N/A,FALSE,"021-97";#N/A,#N/A,FALSE,"022-97";#N/A,#N/A,FALSE,"028-97"}</definedName>
    <definedName name="________________r1" localSheetId="1" hidden="1">{#N/A,#N/A,FALSE,"GERAL";#N/A,#N/A,FALSE,"012-96";#N/A,#N/A,FALSE,"018-96";#N/A,#N/A,FALSE,"027-96";#N/A,#N/A,FALSE,"059-96";#N/A,#N/A,FALSE,"076-96";#N/A,#N/A,FALSE,"019-97";#N/A,#N/A,FALSE,"021-97";#N/A,#N/A,FALSE,"022-97";#N/A,#N/A,FALSE,"028-97"}</definedName>
    <definedName name="________________r1" localSheetId="13" hidden="1">{#N/A,#N/A,FALSE,"GERAL";#N/A,#N/A,FALSE,"012-96";#N/A,#N/A,FALSE,"018-96";#N/A,#N/A,FALSE,"027-96";#N/A,#N/A,FALSE,"059-96";#N/A,#N/A,FALSE,"076-96";#N/A,#N/A,FALSE,"019-97";#N/A,#N/A,FALSE,"021-97";#N/A,#N/A,FALSE,"022-97";#N/A,#N/A,FALSE,"028-97"}</definedName>
    <definedName name="________________r1" localSheetId="20">{#N/A,#N/A,FALSE,"GERAL";#N/A,#N/A,FALSE,"012-96";#N/A,#N/A,FALSE,"018-96";#N/A,#N/A,FALSE,"027-96";#N/A,#N/A,FALSE,"059-96";#N/A,#N/A,FALSE,"076-96";#N/A,#N/A,FALSE,"019-97";#N/A,#N/A,FALSE,"021-97";#N/A,#N/A,FALSE,"022-97";#N/A,#N/A,FALSE,"028-97"}</definedName>
    <definedName name="________________r1" localSheetId="24" hidden="1">{#N/A,#N/A,FALSE,"GERAL";#N/A,#N/A,FALSE,"012-96";#N/A,#N/A,FALSE,"018-96";#N/A,#N/A,FALSE,"027-96";#N/A,#N/A,FALSE,"059-96";#N/A,#N/A,FALSE,"076-96";#N/A,#N/A,FALSE,"019-97";#N/A,#N/A,FALSE,"021-97";#N/A,#N/A,FALSE,"022-97";#N/A,#N/A,FALSE,"028-97"}</definedName>
    <definedName name="________________r1" localSheetId="0" hidden="1">{#N/A,#N/A,FALSE,"GERAL";#N/A,#N/A,FALSE,"012-96";#N/A,#N/A,FALSE,"018-96";#N/A,#N/A,FALSE,"027-96";#N/A,#N/A,FALSE,"059-96";#N/A,#N/A,FALSE,"076-96";#N/A,#N/A,FALSE,"019-97";#N/A,#N/A,FALSE,"021-97";#N/A,#N/A,FALSE,"022-97";#N/A,#N/A,FALSE,"028-97"}</definedName>
    <definedName name="________________r1" localSheetId="18" hidden="1">{#N/A,#N/A,FALSE,"GERAL";#N/A,#N/A,FALSE,"012-96";#N/A,#N/A,FALSE,"018-96";#N/A,#N/A,FALSE,"027-96";#N/A,#N/A,FALSE,"059-96";#N/A,#N/A,FALSE,"076-96";#N/A,#N/A,FALSE,"019-97";#N/A,#N/A,FALSE,"021-97";#N/A,#N/A,FALSE,"022-97";#N/A,#N/A,FALSE,"028-97"}</definedName>
    <definedName name="________________r1" localSheetId="10" hidden="1">{#N/A,#N/A,FALSE,"GERAL";#N/A,#N/A,FALSE,"012-96";#N/A,#N/A,FALSE,"018-96";#N/A,#N/A,FALSE,"027-96";#N/A,#N/A,FALSE,"059-96";#N/A,#N/A,FALSE,"076-96";#N/A,#N/A,FALSE,"019-97";#N/A,#N/A,FALSE,"021-97";#N/A,#N/A,FALSE,"022-97";#N/A,#N/A,FALSE,"028-97"}</definedName>
    <definedName name="________________r1" localSheetId="12" hidden="1">{#N/A,#N/A,FALSE,"GERAL";#N/A,#N/A,FALSE,"012-96";#N/A,#N/A,FALSE,"018-96";#N/A,#N/A,FALSE,"027-96";#N/A,#N/A,FALSE,"059-96";#N/A,#N/A,FALSE,"076-96";#N/A,#N/A,FALSE,"019-97";#N/A,#N/A,FALSE,"021-97";#N/A,#N/A,FALSE,"022-97";#N/A,#N/A,FALSE,"028-97"}</definedName>
    <definedName name="________________r1" hidden="1">{#N/A,#N/A,FALSE,"GERAL";#N/A,#N/A,FALSE,"012-96";#N/A,#N/A,FALSE,"018-96";#N/A,#N/A,FALSE,"027-96";#N/A,#N/A,FALSE,"059-96";#N/A,#N/A,FALSE,"076-96";#N/A,#N/A,FALSE,"019-97";#N/A,#N/A,FALSE,"021-97";#N/A,#N/A,FALSE,"022-97";#N/A,#N/A,FALSE,"028-97"}</definedName>
    <definedName name="______________r1" localSheetId="19" hidden="1">{#N/A,#N/A,FALSE,"GERAL";#N/A,#N/A,FALSE,"012-96";#N/A,#N/A,FALSE,"018-96";#N/A,#N/A,FALSE,"027-96";#N/A,#N/A,FALSE,"059-96";#N/A,#N/A,FALSE,"076-96";#N/A,#N/A,FALSE,"019-97";#N/A,#N/A,FALSE,"021-97";#N/A,#N/A,FALSE,"022-97";#N/A,#N/A,FALSE,"028-97"}</definedName>
    <definedName name="______________r1" localSheetId="21">{#N/A,#N/A,FALSE,"GERAL";#N/A,#N/A,FALSE,"012-96";#N/A,#N/A,FALSE,"018-96";#N/A,#N/A,FALSE,"027-96";#N/A,#N/A,FALSE,"059-96";#N/A,#N/A,FALSE,"076-96";#N/A,#N/A,FALSE,"019-97";#N/A,#N/A,FALSE,"021-97";#N/A,#N/A,FALSE,"022-97";#N/A,#N/A,FALSE,"028-97"}</definedName>
    <definedName name="______________r1" localSheetId="14" hidden="1">{#N/A,#N/A,FALSE,"GERAL";#N/A,#N/A,FALSE,"012-96";#N/A,#N/A,FALSE,"018-96";#N/A,#N/A,FALSE,"027-96";#N/A,#N/A,FALSE,"059-96";#N/A,#N/A,FALSE,"076-96";#N/A,#N/A,FALSE,"019-97";#N/A,#N/A,FALSE,"021-97";#N/A,#N/A,FALSE,"022-97";#N/A,#N/A,FALSE,"028-97"}</definedName>
    <definedName name="______________r1" localSheetId="4" hidden="1">{#N/A,#N/A,FALSE,"GERAL";#N/A,#N/A,FALSE,"012-96";#N/A,#N/A,FALSE,"018-96";#N/A,#N/A,FALSE,"027-96";#N/A,#N/A,FALSE,"059-96";#N/A,#N/A,FALSE,"076-96";#N/A,#N/A,FALSE,"019-97";#N/A,#N/A,FALSE,"021-97";#N/A,#N/A,FALSE,"022-97";#N/A,#N/A,FALSE,"028-97"}</definedName>
    <definedName name="______________r1" localSheetId="8" hidden="1">{#N/A,#N/A,FALSE,"GERAL";#N/A,#N/A,FALSE,"012-96";#N/A,#N/A,FALSE,"018-96";#N/A,#N/A,FALSE,"027-96";#N/A,#N/A,FALSE,"059-96";#N/A,#N/A,FALSE,"076-96";#N/A,#N/A,FALSE,"019-97";#N/A,#N/A,FALSE,"021-97";#N/A,#N/A,FALSE,"022-97";#N/A,#N/A,FALSE,"028-97"}</definedName>
    <definedName name="______________r1" localSheetId="2" hidden="1">{#N/A,#N/A,FALSE,"GERAL";#N/A,#N/A,FALSE,"012-96";#N/A,#N/A,FALSE,"018-96";#N/A,#N/A,FALSE,"027-96";#N/A,#N/A,FALSE,"059-96";#N/A,#N/A,FALSE,"076-96";#N/A,#N/A,FALSE,"019-97";#N/A,#N/A,FALSE,"021-97";#N/A,#N/A,FALSE,"022-97";#N/A,#N/A,FALSE,"028-97"}</definedName>
    <definedName name="______________r1" localSheetId="1" hidden="1">{#N/A,#N/A,FALSE,"GERAL";#N/A,#N/A,FALSE,"012-96";#N/A,#N/A,FALSE,"018-96";#N/A,#N/A,FALSE,"027-96";#N/A,#N/A,FALSE,"059-96";#N/A,#N/A,FALSE,"076-96";#N/A,#N/A,FALSE,"019-97";#N/A,#N/A,FALSE,"021-97";#N/A,#N/A,FALSE,"022-97";#N/A,#N/A,FALSE,"028-97"}</definedName>
    <definedName name="______________r1" localSheetId="13" hidden="1">{#N/A,#N/A,FALSE,"GERAL";#N/A,#N/A,FALSE,"012-96";#N/A,#N/A,FALSE,"018-96";#N/A,#N/A,FALSE,"027-96";#N/A,#N/A,FALSE,"059-96";#N/A,#N/A,FALSE,"076-96";#N/A,#N/A,FALSE,"019-97";#N/A,#N/A,FALSE,"021-97";#N/A,#N/A,FALSE,"022-97";#N/A,#N/A,FALSE,"028-97"}</definedName>
    <definedName name="______________r1" localSheetId="20">{#N/A,#N/A,FALSE,"GERAL";#N/A,#N/A,FALSE,"012-96";#N/A,#N/A,FALSE,"018-96";#N/A,#N/A,FALSE,"027-96";#N/A,#N/A,FALSE,"059-96";#N/A,#N/A,FALSE,"076-96";#N/A,#N/A,FALSE,"019-97";#N/A,#N/A,FALSE,"021-97";#N/A,#N/A,FALSE,"022-97";#N/A,#N/A,FALSE,"028-97"}</definedName>
    <definedName name="______________r1" localSheetId="24" hidden="1">{#N/A,#N/A,FALSE,"GERAL";#N/A,#N/A,FALSE,"012-96";#N/A,#N/A,FALSE,"018-96";#N/A,#N/A,FALSE,"027-96";#N/A,#N/A,FALSE,"059-96";#N/A,#N/A,FALSE,"076-96";#N/A,#N/A,FALSE,"019-97";#N/A,#N/A,FALSE,"021-97";#N/A,#N/A,FALSE,"022-97";#N/A,#N/A,FALSE,"028-97"}</definedName>
    <definedName name="______________r1" localSheetId="0" hidden="1">{#N/A,#N/A,FALSE,"GERAL";#N/A,#N/A,FALSE,"012-96";#N/A,#N/A,FALSE,"018-96";#N/A,#N/A,FALSE,"027-96";#N/A,#N/A,FALSE,"059-96";#N/A,#N/A,FALSE,"076-96";#N/A,#N/A,FALSE,"019-97";#N/A,#N/A,FALSE,"021-97";#N/A,#N/A,FALSE,"022-97";#N/A,#N/A,FALSE,"028-97"}</definedName>
    <definedName name="______________r1" localSheetId="18" hidden="1">{#N/A,#N/A,FALSE,"GERAL";#N/A,#N/A,FALSE,"012-96";#N/A,#N/A,FALSE,"018-96";#N/A,#N/A,FALSE,"027-96";#N/A,#N/A,FALSE,"059-96";#N/A,#N/A,FALSE,"076-96";#N/A,#N/A,FALSE,"019-97";#N/A,#N/A,FALSE,"021-97";#N/A,#N/A,FALSE,"022-97";#N/A,#N/A,FALSE,"028-97"}</definedName>
    <definedName name="______________r1" localSheetId="10" hidden="1">{#N/A,#N/A,FALSE,"GERAL";#N/A,#N/A,FALSE,"012-96";#N/A,#N/A,FALSE,"018-96";#N/A,#N/A,FALSE,"027-96";#N/A,#N/A,FALSE,"059-96";#N/A,#N/A,FALSE,"076-96";#N/A,#N/A,FALSE,"019-97";#N/A,#N/A,FALSE,"021-97";#N/A,#N/A,FALSE,"022-97";#N/A,#N/A,FALSE,"028-97"}</definedName>
    <definedName name="______________r1" localSheetId="12" hidden="1">{#N/A,#N/A,FALSE,"GERAL";#N/A,#N/A,FALSE,"012-96";#N/A,#N/A,FALSE,"018-96";#N/A,#N/A,FALSE,"027-96";#N/A,#N/A,FALSE,"059-96";#N/A,#N/A,FALSE,"076-96";#N/A,#N/A,FALSE,"019-97";#N/A,#N/A,FALSE,"021-97";#N/A,#N/A,FALSE,"022-97";#N/A,#N/A,FALSE,"028-97"}</definedName>
    <definedName name="______________r1" hidden="1">{#N/A,#N/A,FALSE,"GERAL";#N/A,#N/A,FALSE,"012-96";#N/A,#N/A,FALSE,"018-96";#N/A,#N/A,FALSE,"027-96";#N/A,#N/A,FALSE,"059-96";#N/A,#N/A,FALSE,"076-96";#N/A,#N/A,FALSE,"019-97";#N/A,#N/A,FALSE,"021-97";#N/A,#N/A,FALSE,"022-97";#N/A,#N/A,FALSE,"028-97"}</definedName>
    <definedName name="_____________r1" localSheetId="19" hidden="1">{#N/A,#N/A,FALSE,"GERAL";#N/A,#N/A,FALSE,"012-96";#N/A,#N/A,FALSE,"018-96";#N/A,#N/A,FALSE,"027-96";#N/A,#N/A,FALSE,"059-96";#N/A,#N/A,FALSE,"076-96";#N/A,#N/A,FALSE,"019-97";#N/A,#N/A,FALSE,"021-97";#N/A,#N/A,FALSE,"022-97";#N/A,#N/A,FALSE,"028-97"}</definedName>
    <definedName name="_____________r1" localSheetId="21">{#N/A,#N/A,FALSE,"GERAL";#N/A,#N/A,FALSE,"012-96";#N/A,#N/A,FALSE,"018-96";#N/A,#N/A,FALSE,"027-96";#N/A,#N/A,FALSE,"059-96";#N/A,#N/A,FALSE,"076-96";#N/A,#N/A,FALSE,"019-97";#N/A,#N/A,FALSE,"021-97";#N/A,#N/A,FALSE,"022-97";#N/A,#N/A,FALSE,"028-97"}</definedName>
    <definedName name="_____________r1" localSheetId="14" hidden="1">{#N/A,#N/A,FALSE,"GERAL";#N/A,#N/A,FALSE,"012-96";#N/A,#N/A,FALSE,"018-96";#N/A,#N/A,FALSE,"027-96";#N/A,#N/A,FALSE,"059-96";#N/A,#N/A,FALSE,"076-96";#N/A,#N/A,FALSE,"019-97";#N/A,#N/A,FALSE,"021-97";#N/A,#N/A,FALSE,"022-97";#N/A,#N/A,FALSE,"028-97"}</definedName>
    <definedName name="_____________r1" localSheetId="4" hidden="1">{#N/A,#N/A,FALSE,"GERAL";#N/A,#N/A,FALSE,"012-96";#N/A,#N/A,FALSE,"018-96";#N/A,#N/A,FALSE,"027-96";#N/A,#N/A,FALSE,"059-96";#N/A,#N/A,FALSE,"076-96";#N/A,#N/A,FALSE,"019-97";#N/A,#N/A,FALSE,"021-97";#N/A,#N/A,FALSE,"022-97";#N/A,#N/A,FALSE,"028-97"}</definedName>
    <definedName name="_____________r1" localSheetId="8" hidden="1">{#N/A,#N/A,FALSE,"GERAL";#N/A,#N/A,FALSE,"012-96";#N/A,#N/A,FALSE,"018-96";#N/A,#N/A,FALSE,"027-96";#N/A,#N/A,FALSE,"059-96";#N/A,#N/A,FALSE,"076-96";#N/A,#N/A,FALSE,"019-97";#N/A,#N/A,FALSE,"021-97";#N/A,#N/A,FALSE,"022-97";#N/A,#N/A,FALSE,"028-97"}</definedName>
    <definedName name="_____________r1" localSheetId="2" hidden="1">{#N/A,#N/A,FALSE,"GERAL";#N/A,#N/A,FALSE,"012-96";#N/A,#N/A,FALSE,"018-96";#N/A,#N/A,FALSE,"027-96";#N/A,#N/A,FALSE,"059-96";#N/A,#N/A,FALSE,"076-96";#N/A,#N/A,FALSE,"019-97";#N/A,#N/A,FALSE,"021-97";#N/A,#N/A,FALSE,"022-97";#N/A,#N/A,FALSE,"028-97"}</definedName>
    <definedName name="_____________r1" localSheetId="1" hidden="1">{#N/A,#N/A,FALSE,"GERAL";#N/A,#N/A,FALSE,"012-96";#N/A,#N/A,FALSE,"018-96";#N/A,#N/A,FALSE,"027-96";#N/A,#N/A,FALSE,"059-96";#N/A,#N/A,FALSE,"076-96";#N/A,#N/A,FALSE,"019-97";#N/A,#N/A,FALSE,"021-97";#N/A,#N/A,FALSE,"022-97";#N/A,#N/A,FALSE,"028-97"}</definedName>
    <definedName name="_____________r1" localSheetId="13" hidden="1">{#N/A,#N/A,FALSE,"GERAL";#N/A,#N/A,FALSE,"012-96";#N/A,#N/A,FALSE,"018-96";#N/A,#N/A,FALSE,"027-96";#N/A,#N/A,FALSE,"059-96";#N/A,#N/A,FALSE,"076-96";#N/A,#N/A,FALSE,"019-97";#N/A,#N/A,FALSE,"021-97";#N/A,#N/A,FALSE,"022-97";#N/A,#N/A,FALSE,"028-97"}</definedName>
    <definedName name="_____________r1" localSheetId="20">{#N/A,#N/A,FALSE,"GERAL";#N/A,#N/A,FALSE,"012-96";#N/A,#N/A,FALSE,"018-96";#N/A,#N/A,FALSE,"027-96";#N/A,#N/A,FALSE,"059-96";#N/A,#N/A,FALSE,"076-96";#N/A,#N/A,FALSE,"019-97";#N/A,#N/A,FALSE,"021-97";#N/A,#N/A,FALSE,"022-97";#N/A,#N/A,FALSE,"028-97"}</definedName>
    <definedName name="_____________r1" localSheetId="24" hidden="1">{#N/A,#N/A,FALSE,"GERAL";#N/A,#N/A,FALSE,"012-96";#N/A,#N/A,FALSE,"018-96";#N/A,#N/A,FALSE,"027-96";#N/A,#N/A,FALSE,"059-96";#N/A,#N/A,FALSE,"076-96";#N/A,#N/A,FALSE,"019-97";#N/A,#N/A,FALSE,"021-97";#N/A,#N/A,FALSE,"022-97";#N/A,#N/A,FALSE,"028-97"}</definedName>
    <definedName name="_____________r1" localSheetId="0" hidden="1">{#N/A,#N/A,FALSE,"GERAL";#N/A,#N/A,FALSE,"012-96";#N/A,#N/A,FALSE,"018-96";#N/A,#N/A,FALSE,"027-96";#N/A,#N/A,FALSE,"059-96";#N/A,#N/A,FALSE,"076-96";#N/A,#N/A,FALSE,"019-97";#N/A,#N/A,FALSE,"021-97";#N/A,#N/A,FALSE,"022-97";#N/A,#N/A,FALSE,"028-97"}</definedName>
    <definedName name="_____________r1" localSheetId="18" hidden="1">{#N/A,#N/A,FALSE,"GERAL";#N/A,#N/A,FALSE,"012-96";#N/A,#N/A,FALSE,"018-96";#N/A,#N/A,FALSE,"027-96";#N/A,#N/A,FALSE,"059-96";#N/A,#N/A,FALSE,"076-96";#N/A,#N/A,FALSE,"019-97";#N/A,#N/A,FALSE,"021-97";#N/A,#N/A,FALSE,"022-97";#N/A,#N/A,FALSE,"028-97"}</definedName>
    <definedName name="_____________r1" localSheetId="10" hidden="1">{#N/A,#N/A,FALSE,"GERAL";#N/A,#N/A,FALSE,"012-96";#N/A,#N/A,FALSE,"018-96";#N/A,#N/A,FALSE,"027-96";#N/A,#N/A,FALSE,"059-96";#N/A,#N/A,FALSE,"076-96";#N/A,#N/A,FALSE,"019-97";#N/A,#N/A,FALSE,"021-97";#N/A,#N/A,FALSE,"022-97";#N/A,#N/A,FALSE,"028-97"}</definedName>
    <definedName name="_____________r1" localSheetId="12" hidden="1">{#N/A,#N/A,FALSE,"GERAL";#N/A,#N/A,FALSE,"012-96";#N/A,#N/A,FALSE,"018-96";#N/A,#N/A,FALSE,"027-96";#N/A,#N/A,FALSE,"059-96";#N/A,#N/A,FALSE,"076-96";#N/A,#N/A,FALSE,"019-97";#N/A,#N/A,FALSE,"021-97";#N/A,#N/A,FALSE,"022-97";#N/A,#N/A,FALSE,"028-97"}</definedName>
    <definedName name="_____________r1" hidden="1">{#N/A,#N/A,FALSE,"GERAL";#N/A,#N/A,FALSE,"012-96";#N/A,#N/A,FALSE,"018-96";#N/A,#N/A,FALSE,"027-96";#N/A,#N/A,FALSE,"059-96";#N/A,#N/A,FALSE,"076-96";#N/A,#N/A,FALSE,"019-97";#N/A,#N/A,FALSE,"021-97";#N/A,#N/A,FALSE,"022-97";#N/A,#N/A,FALSE,"028-97"}</definedName>
    <definedName name="____________r1" localSheetId="19" hidden="1">{#N/A,#N/A,FALSE,"GERAL";#N/A,#N/A,FALSE,"012-96";#N/A,#N/A,FALSE,"018-96";#N/A,#N/A,FALSE,"027-96";#N/A,#N/A,FALSE,"059-96";#N/A,#N/A,FALSE,"076-96";#N/A,#N/A,FALSE,"019-97";#N/A,#N/A,FALSE,"021-97";#N/A,#N/A,FALSE,"022-97";#N/A,#N/A,FALSE,"028-97"}</definedName>
    <definedName name="____________r1" localSheetId="21">{#N/A,#N/A,FALSE,"GERAL";#N/A,#N/A,FALSE,"012-96";#N/A,#N/A,FALSE,"018-96";#N/A,#N/A,FALSE,"027-96";#N/A,#N/A,FALSE,"059-96";#N/A,#N/A,FALSE,"076-96";#N/A,#N/A,FALSE,"019-97";#N/A,#N/A,FALSE,"021-97";#N/A,#N/A,FALSE,"022-97";#N/A,#N/A,FALSE,"028-97"}</definedName>
    <definedName name="____________r1" localSheetId="14" hidden="1">{#N/A,#N/A,FALSE,"GERAL";#N/A,#N/A,FALSE,"012-96";#N/A,#N/A,FALSE,"018-96";#N/A,#N/A,FALSE,"027-96";#N/A,#N/A,FALSE,"059-96";#N/A,#N/A,FALSE,"076-96";#N/A,#N/A,FALSE,"019-97";#N/A,#N/A,FALSE,"021-97";#N/A,#N/A,FALSE,"022-97";#N/A,#N/A,FALSE,"028-97"}</definedName>
    <definedName name="____________r1" localSheetId="4" hidden="1">{#N/A,#N/A,FALSE,"GERAL";#N/A,#N/A,FALSE,"012-96";#N/A,#N/A,FALSE,"018-96";#N/A,#N/A,FALSE,"027-96";#N/A,#N/A,FALSE,"059-96";#N/A,#N/A,FALSE,"076-96";#N/A,#N/A,FALSE,"019-97";#N/A,#N/A,FALSE,"021-97";#N/A,#N/A,FALSE,"022-97";#N/A,#N/A,FALSE,"028-97"}</definedName>
    <definedName name="____________r1" localSheetId="8" hidden="1">{#N/A,#N/A,FALSE,"GERAL";#N/A,#N/A,FALSE,"012-96";#N/A,#N/A,FALSE,"018-96";#N/A,#N/A,FALSE,"027-96";#N/A,#N/A,FALSE,"059-96";#N/A,#N/A,FALSE,"076-96";#N/A,#N/A,FALSE,"019-97";#N/A,#N/A,FALSE,"021-97";#N/A,#N/A,FALSE,"022-97";#N/A,#N/A,FALSE,"028-97"}</definedName>
    <definedName name="____________r1" localSheetId="2" hidden="1">{#N/A,#N/A,FALSE,"GERAL";#N/A,#N/A,FALSE,"012-96";#N/A,#N/A,FALSE,"018-96";#N/A,#N/A,FALSE,"027-96";#N/A,#N/A,FALSE,"059-96";#N/A,#N/A,FALSE,"076-96";#N/A,#N/A,FALSE,"019-97";#N/A,#N/A,FALSE,"021-97";#N/A,#N/A,FALSE,"022-97";#N/A,#N/A,FALSE,"028-97"}</definedName>
    <definedName name="____________r1" localSheetId="1" hidden="1">{#N/A,#N/A,FALSE,"GERAL";#N/A,#N/A,FALSE,"012-96";#N/A,#N/A,FALSE,"018-96";#N/A,#N/A,FALSE,"027-96";#N/A,#N/A,FALSE,"059-96";#N/A,#N/A,FALSE,"076-96";#N/A,#N/A,FALSE,"019-97";#N/A,#N/A,FALSE,"021-97";#N/A,#N/A,FALSE,"022-97";#N/A,#N/A,FALSE,"028-97"}</definedName>
    <definedName name="____________r1" localSheetId="13" hidden="1">{#N/A,#N/A,FALSE,"GERAL";#N/A,#N/A,FALSE,"012-96";#N/A,#N/A,FALSE,"018-96";#N/A,#N/A,FALSE,"027-96";#N/A,#N/A,FALSE,"059-96";#N/A,#N/A,FALSE,"076-96";#N/A,#N/A,FALSE,"019-97";#N/A,#N/A,FALSE,"021-97";#N/A,#N/A,FALSE,"022-97";#N/A,#N/A,FALSE,"028-97"}</definedName>
    <definedName name="____________r1" localSheetId="20">{#N/A,#N/A,FALSE,"GERAL";#N/A,#N/A,FALSE,"012-96";#N/A,#N/A,FALSE,"018-96";#N/A,#N/A,FALSE,"027-96";#N/A,#N/A,FALSE,"059-96";#N/A,#N/A,FALSE,"076-96";#N/A,#N/A,FALSE,"019-97";#N/A,#N/A,FALSE,"021-97";#N/A,#N/A,FALSE,"022-97";#N/A,#N/A,FALSE,"028-97"}</definedName>
    <definedName name="____________r1" localSheetId="24" hidden="1">{#N/A,#N/A,FALSE,"GERAL";#N/A,#N/A,FALSE,"012-96";#N/A,#N/A,FALSE,"018-96";#N/A,#N/A,FALSE,"027-96";#N/A,#N/A,FALSE,"059-96";#N/A,#N/A,FALSE,"076-96";#N/A,#N/A,FALSE,"019-97";#N/A,#N/A,FALSE,"021-97";#N/A,#N/A,FALSE,"022-97";#N/A,#N/A,FALSE,"028-97"}</definedName>
    <definedName name="____________r1" localSheetId="0" hidden="1">{#N/A,#N/A,FALSE,"GERAL";#N/A,#N/A,FALSE,"012-96";#N/A,#N/A,FALSE,"018-96";#N/A,#N/A,FALSE,"027-96";#N/A,#N/A,FALSE,"059-96";#N/A,#N/A,FALSE,"076-96";#N/A,#N/A,FALSE,"019-97";#N/A,#N/A,FALSE,"021-97";#N/A,#N/A,FALSE,"022-97";#N/A,#N/A,FALSE,"028-97"}</definedName>
    <definedName name="____________r1" localSheetId="18" hidden="1">{#N/A,#N/A,FALSE,"GERAL";#N/A,#N/A,FALSE,"012-96";#N/A,#N/A,FALSE,"018-96";#N/A,#N/A,FALSE,"027-96";#N/A,#N/A,FALSE,"059-96";#N/A,#N/A,FALSE,"076-96";#N/A,#N/A,FALSE,"019-97";#N/A,#N/A,FALSE,"021-97";#N/A,#N/A,FALSE,"022-97";#N/A,#N/A,FALSE,"028-97"}</definedName>
    <definedName name="____________r1" localSheetId="10" hidden="1">{#N/A,#N/A,FALSE,"GERAL";#N/A,#N/A,FALSE,"012-96";#N/A,#N/A,FALSE,"018-96";#N/A,#N/A,FALSE,"027-96";#N/A,#N/A,FALSE,"059-96";#N/A,#N/A,FALSE,"076-96";#N/A,#N/A,FALSE,"019-97";#N/A,#N/A,FALSE,"021-97";#N/A,#N/A,FALSE,"022-97";#N/A,#N/A,FALSE,"028-97"}</definedName>
    <definedName name="____________r1" localSheetId="12" hidden="1">{#N/A,#N/A,FALSE,"GERAL";#N/A,#N/A,FALSE,"012-96";#N/A,#N/A,FALSE,"018-96";#N/A,#N/A,FALSE,"027-96";#N/A,#N/A,FALSE,"059-96";#N/A,#N/A,FALSE,"076-96";#N/A,#N/A,FALSE,"019-97";#N/A,#N/A,FALSE,"021-97";#N/A,#N/A,FALSE,"022-97";#N/A,#N/A,FALSE,"028-97"}</definedName>
    <definedName name="____________r1" hidden="1">{#N/A,#N/A,FALSE,"GERAL";#N/A,#N/A,FALSE,"012-96";#N/A,#N/A,FALSE,"018-96";#N/A,#N/A,FALSE,"027-96";#N/A,#N/A,FALSE,"059-96";#N/A,#N/A,FALSE,"076-96";#N/A,#N/A,FALSE,"019-97";#N/A,#N/A,FALSE,"021-97";#N/A,#N/A,FALSE,"022-97";#N/A,#N/A,FALSE,"028-97"}</definedName>
    <definedName name="___________r1" localSheetId="19" hidden="1">{#N/A,#N/A,FALSE,"GERAL";#N/A,#N/A,FALSE,"012-96";#N/A,#N/A,FALSE,"018-96";#N/A,#N/A,FALSE,"027-96";#N/A,#N/A,FALSE,"059-96";#N/A,#N/A,FALSE,"076-96";#N/A,#N/A,FALSE,"019-97";#N/A,#N/A,FALSE,"021-97";#N/A,#N/A,FALSE,"022-97";#N/A,#N/A,FALSE,"028-97"}</definedName>
    <definedName name="___________r1" localSheetId="21">{#N/A,#N/A,FALSE,"GERAL";#N/A,#N/A,FALSE,"012-96";#N/A,#N/A,FALSE,"018-96";#N/A,#N/A,FALSE,"027-96";#N/A,#N/A,FALSE,"059-96";#N/A,#N/A,FALSE,"076-96";#N/A,#N/A,FALSE,"019-97";#N/A,#N/A,FALSE,"021-97";#N/A,#N/A,FALSE,"022-97";#N/A,#N/A,FALSE,"028-97"}</definedName>
    <definedName name="___________r1" localSheetId="14" hidden="1">{#N/A,#N/A,FALSE,"GERAL";#N/A,#N/A,FALSE,"012-96";#N/A,#N/A,FALSE,"018-96";#N/A,#N/A,FALSE,"027-96";#N/A,#N/A,FALSE,"059-96";#N/A,#N/A,FALSE,"076-96";#N/A,#N/A,FALSE,"019-97";#N/A,#N/A,FALSE,"021-97";#N/A,#N/A,FALSE,"022-97";#N/A,#N/A,FALSE,"028-97"}</definedName>
    <definedName name="___________r1" localSheetId="4" hidden="1">{#N/A,#N/A,FALSE,"GERAL";#N/A,#N/A,FALSE,"012-96";#N/A,#N/A,FALSE,"018-96";#N/A,#N/A,FALSE,"027-96";#N/A,#N/A,FALSE,"059-96";#N/A,#N/A,FALSE,"076-96";#N/A,#N/A,FALSE,"019-97";#N/A,#N/A,FALSE,"021-97";#N/A,#N/A,FALSE,"022-97";#N/A,#N/A,FALSE,"028-97"}</definedName>
    <definedName name="___________r1" localSheetId="8" hidden="1">{#N/A,#N/A,FALSE,"GERAL";#N/A,#N/A,FALSE,"012-96";#N/A,#N/A,FALSE,"018-96";#N/A,#N/A,FALSE,"027-96";#N/A,#N/A,FALSE,"059-96";#N/A,#N/A,FALSE,"076-96";#N/A,#N/A,FALSE,"019-97";#N/A,#N/A,FALSE,"021-97";#N/A,#N/A,FALSE,"022-97";#N/A,#N/A,FALSE,"028-97"}</definedName>
    <definedName name="___________r1" localSheetId="2" hidden="1">{#N/A,#N/A,FALSE,"GERAL";#N/A,#N/A,FALSE,"012-96";#N/A,#N/A,FALSE,"018-96";#N/A,#N/A,FALSE,"027-96";#N/A,#N/A,FALSE,"059-96";#N/A,#N/A,FALSE,"076-96";#N/A,#N/A,FALSE,"019-97";#N/A,#N/A,FALSE,"021-97";#N/A,#N/A,FALSE,"022-97";#N/A,#N/A,FALSE,"028-97"}</definedName>
    <definedName name="___________r1" localSheetId="1" hidden="1">{#N/A,#N/A,FALSE,"GERAL";#N/A,#N/A,FALSE,"012-96";#N/A,#N/A,FALSE,"018-96";#N/A,#N/A,FALSE,"027-96";#N/A,#N/A,FALSE,"059-96";#N/A,#N/A,FALSE,"076-96";#N/A,#N/A,FALSE,"019-97";#N/A,#N/A,FALSE,"021-97";#N/A,#N/A,FALSE,"022-97";#N/A,#N/A,FALSE,"028-97"}</definedName>
    <definedName name="___________r1" localSheetId="13" hidden="1">{#N/A,#N/A,FALSE,"GERAL";#N/A,#N/A,FALSE,"012-96";#N/A,#N/A,FALSE,"018-96";#N/A,#N/A,FALSE,"027-96";#N/A,#N/A,FALSE,"059-96";#N/A,#N/A,FALSE,"076-96";#N/A,#N/A,FALSE,"019-97";#N/A,#N/A,FALSE,"021-97";#N/A,#N/A,FALSE,"022-97";#N/A,#N/A,FALSE,"028-97"}</definedName>
    <definedName name="___________r1" localSheetId="20">{#N/A,#N/A,FALSE,"GERAL";#N/A,#N/A,FALSE,"012-96";#N/A,#N/A,FALSE,"018-96";#N/A,#N/A,FALSE,"027-96";#N/A,#N/A,FALSE,"059-96";#N/A,#N/A,FALSE,"076-96";#N/A,#N/A,FALSE,"019-97";#N/A,#N/A,FALSE,"021-97";#N/A,#N/A,FALSE,"022-97";#N/A,#N/A,FALSE,"028-97"}</definedName>
    <definedName name="___________r1" localSheetId="24" hidden="1">{#N/A,#N/A,FALSE,"GERAL";#N/A,#N/A,FALSE,"012-96";#N/A,#N/A,FALSE,"018-96";#N/A,#N/A,FALSE,"027-96";#N/A,#N/A,FALSE,"059-96";#N/A,#N/A,FALSE,"076-96";#N/A,#N/A,FALSE,"019-97";#N/A,#N/A,FALSE,"021-97";#N/A,#N/A,FALSE,"022-97";#N/A,#N/A,FALSE,"028-97"}</definedName>
    <definedName name="___________r1" localSheetId="0" hidden="1">{#N/A,#N/A,FALSE,"GERAL";#N/A,#N/A,FALSE,"012-96";#N/A,#N/A,FALSE,"018-96";#N/A,#N/A,FALSE,"027-96";#N/A,#N/A,FALSE,"059-96";#N/A,#N/A,FALSE,"076-96";#N/A,#N/A,FALSE,"019-97";#N/A,#N/A,FALSE,"021-97";#N/A,#N/A,FALSE,"022-97";#N/A,#N/A,FALSE,"028-97"}</definedName>
    <definedName name="___________r1" localSheetId="18" hidden="1">{#N/A,#N/A,FALSE,"GERAL";#N/A,#N/A,FALSE,"012-96";#N/A,#N/A,FALSE,"018-96";#N/A,#N/A,FALSE,"027-96";#N/A,#N/A,FALSE,"059-96";#N/A,#N/A,FALSE,"076-96";#N/A,#N/A,FALSE,"019-97";#N/A,#N/A,FALSE,"021-97";#N/A,#N/A,FALSE,"022-97";#N/A,#N/A,FALSE,"028-97"}</definedName>
    <definedName name="___________r1" localSheetId="10" hidden="1">{#N/A,#N/A,FALSE,"GERAL";#N/A,#N/A,FALSE,"012-96";#N/A,#N/A,FALSE,"018-96";#N/A,#N/A,FALSE,"027-96";#N/A,#N/A,FALSE,"059-96";#N/A,#N/A,FALSE,"076-96";#N/A,#N/A,FALSE,"019-97";#N/A,#N/A,FALSE,"021-97";#N/A,#N/A,FALSE,"022-97";#N/A,#N/A,FALSE,"028-97"}</definedName>
    <definedName name="___________r1" localSheetId="12" hidden="1">{#N/A,#N/A,FALSE,"GERAL";#N/A,#N/A,FALSE,"012-96";#N/A,#N/A,FALSE,"018-96";#N/A,#N/A,FALSE,"027-96";#N/A,#N/A,FALSE,"059-96";#N/A,#N/A,FALSE,"076-96";#N/A,#N/A,FALSE,"019-97";#N/A,#N/A,FALSE,"021-97";#N/A,#N/A,FALSE,"022-97";#N/A,#N/A,FALSE,"028-97"}</definedName>
    <definedName name="___________r1" hidden="1">{#N/A,#N/A,FALSE,"GERAL";#N/A,#N/A,FALSE,"012-96";#N/A,#N/A,FALSE,"018-96";#N/A,#N/A,FALSE,"027-96";#N/A,#N/A,FALSE,"059-96";#N/A,#N/A,FALSE,"076-96";#N/A,#N/A,FALSE,"019-97";#N/A,#N/A,FALSE,"021-97";#N/A,#N/A,FALSE,"022-97";#N/A,#N/A,FALSE,"028-97"}</definedName>
    <definedName name="_________r1" localSheetId="19" hidden="1">{#N/A,#N/A,FALSE,"GERAL";#N/A,#N/A,FALSE,"012-96";#N/A,#N/A,FALSE,"018-96";#N/A,#N/A,FALSE,"027-96";#N/A,#N/A,FALSE,"059-96";#N/A,#N/A,FALSE,"076-96";#N/A,#N/A,FALSE,"019-97";#N/A,#N/A,FALSE,"021-97";#N/A,#N/A,FALSE,"022-97";#N/A,#N/A,FALSE,"028-97"}</definedName>
    <definedName name="_________r1" localSheetId="21">{#N/A,#N/A,FALSE,"GERAL";#N/A,#N/A,FALSE,"012-96";#N/A,#N/A,FALSE,"018-96";#N/A,#N/A,FALSE,"027-96";#N/A,#N/A,FALSE,"059-96";#N/A,#N/A,FALSE,"076-96";#N/A,#N/A,FALSE,"019-97";#N/A,#N/A,FALSE,"021-97";#N/A,#N/A,FALSE,"022-97";#N/A,#N/A,FALSE,"028-97"}</definedName>
    <definedName name="_________r1" localSheetId="14" hidden="1">{#N/A,#N/A,FALSE,"GERAL";#N/A,#N/A,FALSE,"012-96";#N/A,#N/A,FALSE,"018-96";#N/A,#N/A,FALSE,"027-96";#N/A,#N/A,FALSE,"059-96";#N/A,#N/A,FALSE,"076-96";#N/A,#N/A,FALSE,"019-97";#N/A,#N/A,FALSE,"021-97";#N/A,#N/A,FALSE,"022-97";#N/A,#N/A,FALSE,"028-97"}</definedName>
    <definedName name="_________r1" localSheetId="4" hidden="1">{#N/A,#N/A,FALSE,"GERAL";#N/A,#N/A,FALSE,"012-96";#N/A,#N/A,FALSE,"018-96";#N/A,#N/A,FALSE,"027-96";#N/A,#N/A,FALSE,"059-96";#N/A,#N/A,FALSE,"076-96";#N/A,#N/A,FALSE,"019-97";#N/A,#N/A,FALSE,"021-97";#N/A,#N/A,FALSE,"022-97";#N/A,#N/A,FALSE,"028-97"}</definedName>
    <definedName name="_________r1" localSheetId="8" hidden="1">{#N/A,#N/A,FALSE,"GERAL";#N/A,#N/A,FALSE,"012-96";#N/A,#N/A,FALSE,"018-96";#N/A,#N/A,FALSE,"027-96";#N/A,#N/A,FALSE,"059-96";#N/A,#N/A,FALSE,"076-96";#N/A,#N/A,FALSE,"019-97";#N/A,#N/A,FALSE,"021-97";#N/A,#N/A,FALSE,"022-97";#N/A,#N/A,FALSE,"028-97"}</definedName>
    <definedName name="_________r1" localSheetId="2" hidden="1">{#N/A,#N/A,FALSE,"GERAL";#N/A,#N/A,FALSE,"012-96";#N/A,#N/A,FALSE,"018-96";#N/A,#N/A,FALSE,"027-96";#N/A,#N/A,FALSE,"059-96";#N/A,#N/A,FALSE,"076-96";#N/A,#N/A,FALSE,"019-97";#N/A,#N/A,FALSE,"021-97";#N/A,#N/A,FALSE,"022-97";#N/A,#N/A,FALSE,"028-97"}</definedName>
    <definedName name="_________r1" localSheetId="1" hidden="1">{#N/A,#N/A,FALSE,"GERAL";#N/A,#N/A,FALSE,"012-96";#N/A,#N/A,FALSE,"018-96";#N/A,#N/A,FALSE,"027-96";#N/A,#N/A,FALSE,"059-96";#N/A,#N/A,FALSE,"076-96";#N/A,#N/A,FALSE,"019-97";#N/A,#N/A,FALSE,"021-97";#N/A,#N/A,FALSE,"022-97";#N/A,#N/A,FALSE,"028-97"}</definedName>
    <definedName name="_________r1" localSheetId="13" hidden="1">{#N/A,#N/A,FALSE,"GERAL";#N/A,#N/A,FALSE,"012-96";#N/A,#N/A,FALSE,"018-96";#N/A,#N/A,FALSE,"027-96";#N/A,#N/A,FALSE,"059-96";#N/A,#N/A,FALSE,"076-96";#N/A,#N/A,FALSE,"019-97";#N/A,#N/A,FALSE,"021-97";#N/A,#N/A,FALSE,"022-97";#N/A,#N/A,FALSE,"028-97"}</definedName>
    <definedName name="_________r1" localSheetId="20">{#N/A,#N/A,FALSE,"GERAL";#N/A,#N/A,FALSE,"012-96";#N/A,#N/A,FALSE,"018-96";#N/A,#N/A,FALSE,"027-96";#N/A,#N/A,FALSE,"059-96";#N/A,#N/A,FALSE,"076-96";#N/A,#N/A,FALSE,"019-97";#N/A,#N/A,FALSE,"021-97";#N/A,#N/A,FALSE,"022-97";#N/A,#N/A,FALSE,"028-97"}</definedName>
    <definedName name="_________r1" localSheetId="24" hidden="1">{#N/A,#N/A,FALSE,"GERAL";#N/A,#N/A,FALSE,"012-96";#N/A,#N/A,FALSE,"018-96";#N/A,#N/A,FALSE,"027-96";#N/A,#N/A,FALSE,"059-96";#N/A,#N/A,FALSE,"076-96";#N/A,#N/A,FALSE,"019-97";#N/A,#N/A,FALSE,"021-97";#N/A,#N/A,FALSE,"022-97";#N/A,#N/A,FALSE,"028-97"}</definedName>
    <definedName name="_________r1" localSheetId="0" hidden="1">{#N/A,#N/A,FALSE,"GERAL";#N/A,#N/A,FALSE,"012-96";#N/A,#N/A,FALSE,"018-96";#N/A,#N/A,FALSE,"027-96";#N/A,#N/A,FALSE,"059-96";#N/A,#N/A,FALSE,"076-96";#N/A,#N/A,FALSE,"019-97";#N/A,#N/A,FALSE,"021-97";#N/A,#N/A,FALSE,"022-97";#N/A,#N/A,FALSE,"028-97"}</definedName>
    <definedName name="_________r1" localSheetId="18" hidden="1">{#N/A,#N/A,FALSE,"GERAL";#N/A,#N/A,FALSE,"012-96";#N/A,#N/A,FALSE,"018-96";#N/A,#N/A,FALSE,"027-96";#N/A,#N/A,FALSE,"059-96";#N/A,#N/A,FALSE,"076-96";#N/A,#N/A,FALSE,"019-97";#N/A,#N/A,FALSE,"021-97";#N/A,#N/A,FALSE,"022-97";#N/A,#N/A,FALSE,"028-97"}</definedName>
    <definedName name="_________r1" localSheetId="10" hidden="1">{#N/A,#N/A,FALSE,"GERAL";#N/A,#N/A,FALSE,"012-96";#N/A,#N/A,FALSE,"018-96";#N/A,#N/A,FALSE,"027-96";#N/A,#N/A,FALSE,"059-96";#N/A,#N/A,FALSE,"076-96";#N/A,#N/A,FALSE,"019-97";#N/A,#N/A,FALSE,"021-97";#N/A,#N/A,FALSE,"022-97";#N/A,#N/A,FALSE,"028-97"}</definedName>
    <definedName name="_________r1" localSheetId="12" hidden="1">{#N/A,#N/A,FALSE,"GERAL";#N/A,#N/A,FALSE,"012-96";#N/A,#N/A,FALSE,"018-96";#N/A,#N/A,FALSE,"027-96";#N/A,#N/A,FALSE,"059-96";#N/A,#N/A,FALSE,"076-96";#N/A,#N/A,FALSE,"019-97";#N/A,#N/A,FALSE,"021-97";#N/A,#N/A,FALSE,"022-97";#N/A,#N/A,FALSE,"028-97"}</definedName>
    <definedName name="_________r1" hidden="1">{#N/A,#N/A,FALSE,"GERAL";#N/A,#N/A,FALSE,"012-96";#N/A,#N/A,FALSE,"018-96";#N/A,#N/A,FALSE,"027-96";#N/A,#N/A,FALSE,"059-96";#N/A,#N/A,FALSE,"076-96";#N/A,#N/A,FALSE,"019-97";#N/A,#N/A,FALSE,"021-97";#N/A,#N/A,FALSE,"022-97";#N/A,#N/A,FALSE,"028-97"}</definedName>
    <definedName name="________r1" localSheetId="19" hidden="1">{#N/A,#N/A,FALSE,"GERAL";#N/A,#N/A,FALSE,"012-96";#N/A,#N/A,FALSE,"018-96";#N/A,#N/A,FALSE,"027-96";#N/A,#N/A,FALSE,"059-96";#N/A,#N/A,FALSE,"076-96";#N/A,#N/A,FALSE,"019-97";#N/A,#N/A,FALSE,"021-97";#N/A,#N/A,FALSE,"022-97";#N/A,#N/A,FALSE,"028-97"}</definedName>
    <definedName name="________r1" localSheetId="21">{#N/A,#N/A,FALSE,"GERAL";#N/A,#N/A,FALSE,"012-96";#N/A,#N/A,FALSE,"018-96";#N/A,#N/A,FALSE,"027-96";#N/A,#N/A,FALSE,"059-96";#N/A,#N/A,FALSE,"076-96";#N/A,#N/A,FALSE,"019-97";#N/A,#N/A,FALSE,"021-97";#N/A,#N/A,FALSE,"022-97";#N/A,#N/A,FALSE,"028-97"}</definedName>
    <definedName name="________r1" localSheetId="14" hidden="1">{#N/A,#N/A,FALSE,"GERAL";#N/A,#N/A,FALSE,"012-96";#N/A,#N/A,FALSE,"018-96";#N/A,#N/A,FALSE,"027-96";#N/A,#N/A,FALSE,"059-96";#N/A,#N/A,FALSE,"076-96";#N/A,#N/A,FALSE,"019-97";#N/A,#N/A,FALSE,"021-97";#N/A,#N/A,FALSE,"022-97";#N/A,#N/A,FALSE,"028-97"}</definedName>
    <definedName name="________r1" localSheetId="4" hidden="1">{#N/A,#N/A,FALSE,"GERAL";#N/A,#N/A,FALSE,"012-96";#N/A,#N/A,FALSE,"018-96";#N/A,#N/A,FALSE,"027-96";#N/A,#N/A,FALSE,"059-96";#N/A,#N/A,FALSE,"076-96";#N/A,#N/A,FALSE,"019-97";#N/A,#N/A,FALSE,"021-97";#N/A,#N/A,FALSE,"022-97";#N/A,#N/A,FALSE,"028-97"}</definedName>
    <definedName name="________r1" localSheetId="8" hidden="1">{#N/A,#N/A,FALSE,"GERAL";#N/A,#N/A,FALSE,"012-96";#N/A,#N/A,FALSE,"018-96";#N/A,#N/A,FALSE,"027-96";#N/A,#N/A,FALSE,"059-96";#N/A,#N/A,FALSE,"076-96";#N/A,#N/A,FALSE,"019-97";#N/A,#N/A,FALSE,"021-97";#N/A,#N/A,FALSE,"022-97";#N/A,#N/A,FALSE,"028-97"}</definedName>
    <definedName name="________r1" localSheetId="2" hidden="1">{#N/A,#N/A,FALSE,"GERAL";#N/A,#N/A,FALSE,"012-96";#N/A,#N/A,FALSE,"018-96";#N/A,#N/A,FALSE,"027-96";#N/A,#N/A,FALSE,"059-96";#N/A,#N/A,FALSE,"076-96";#N/A,#N/A,FALSE,"019-97";#N/A,#N/A,FALSE,"021-97";#N/A,#N/A,FALSE,"022-97";#N/A,#N/A,FALSE,"028-97"}</definedName>
    <definedName name="________r1" localSheetId="1" hidden="1">{#N/A,#N/A,FALSE,"GERAL";#N/A,#N/A,FALSE,"012-96";#N/A,#N/A,FALSE,"018-96";#N/A,#N/A,FALSE,"027-96";#N/A,#N/A,FALSE,"059-96";#N/A,#N/A,FALSE,"076-96";#N/A,#N/A,FALSE,"019-97";#N/A,#N/A,FALSE,"021-97";#N/A,#N/A,FALSE,"022-97";#N/A,#N/A,FALSE,"028-97"}</definedName>
    <definedName name="________r1" localSheetId="13" hidden="1">{#N/A,#N/A,FALSE,"GERAL";#N/A,#N/A,FALSE,"012-96";#N/A,#N/A,FALSE,"018-96";#N/A,#N/A,FALSE,"027-96";#N/A,#N/A,FALSE,"059-96";#N/A,#N/A,FALSE,"076-96";#N/A,#N/A,FALSE,"019-97";#N/A,#N/A,FALSE,"021-97";#N/A,#N/A,FALSE,"022-97";#N/A,#N/A,FALSE,"028-97"}</definedName>
    <definedName name="________r1" localSheetId="20">{#N/A,#N/A,FALSE,"GERAL";#N/A,#N/A,FALSE,"012-96";#N/A,#N/A,FALSE,"018-96";#N/A,#N/A,FALSE,"027-96";#N/A,#N/A,FALSE,"059-96";#N/A,#N/A,FALSE,"076-96";#N/A,#N/A,FALSE,"019-97";#N/A,#N/A,FALSE,"021-97";#N/A,#N/A,FALSE,"022-97";#N/A,#N/A,FALSE,"028-97"}</definedName>
    <definedName name="________r1" localSheetId="24" hidden="1">{#N/A,#N/A,FALSE,"GERAL";#N/A,#N/A,FALSE,"012-96";#N/A,#N/A,FALSE,"018-96";#N/A,#N/A,FALSE,"027-96";#N/A,#N/A,FALSE,"059-96";#N/A,#N/A,FALSE,"076-96";#N/A,#N/A,FALSE,"019-97";#N/A,#N/A,FALSE,"021-97";#N/A,#N/A,FALSE,"022-97";#N/A,#N/A,FALSE,"028-97"}</definedName>
    <definedName name="________r1" localSheetId="0" hidden="1">{#N/A,#N/A,FALSE,"GERAL";#N/A,#N/A,FALSE,"012-96";#N/A,#N/A,FALSE,"018-96";#N/A,#N/A,FALSE,"027-96";#N/A,#N/A,FALSE,"059-96";#N/A,#N/A,FALSE,"076-96";#N/A,#N/A,FALSE,"019-97";#N/A,#N/A,FALSE,"021-97";#N/A,#N/A,FALSE,"022-97";#N/A,#N/A,FALSE,"028-97"}</definedName>
    <definedName name="________r1" localSheetId="18" hidden="1">{#N/A,#N/A,FALSE,"GERAL";#N/A,#N/A,FALSE,"012-96";#N/A,#N/A,FALSE,"018-96";#N/A,#N/A,FALSE,"027-96";#N/A,#N/A,FALSE,"059-96";#N/A,#N/A,FALSE,"076-96";#N/A,#N/A,FALSE,"019-97";#N/A,#N/A,FALSE,"021-97";#N/A,#N/A,FALSE,"022-97";#N/A,#N/A,FALSE,"028-97"}</definedName>
    <definedName name="________r1" localSheetId="10" hidden="1">{#N/A,#N/A,FALSE,"GERAL";#N/A,#N/A,FALSE,"012-96";#N/A,#N/A,FALSE,"018-96";#N/A,#N/A,FALSE,"027-96";#N/A,#N/A,FALSE,"059-96";#N/A,#N/A,FALSE,"076-96";#N/A,#N/A,FALSE,"019-97";#N/A,#N/A,FALSE,"021-97";#N/A,#N/A,FALSE,"022-97";#N/A,#N/A,FALSE,"028-97"}</definedName>
    <definedName name="________r1" localSheetId="12" hidden="1">{#N/A,#N/A,FALSE,"GERAL";#N/A,#N/A,FALSE,"012-96";#N/A,#N/A,FALSE,"018-96";#N/A,#N/A,FALSE,"027-96";#N/A,#N/A,FALSE,"059-96";#N/A,#N/A,FALSE,"076-96";#N/A,#N/A,FALSE,"019-97";#N/A,#N/A,FALSE,"021-97";#N/A,#N/A,FALSE,"022-97";#N/A,#N/A,FALSE,"028-97"}</definedName>
    <definedName name="________r1" hidden="1">{#N/A,#N/A,FALSE,"GERAL";#N/A,#N/A,FALSE,"012-96";#N/A,#N/A,FALSE,"018-96";#N/A,#N/A,FALSE,"027-96";#N/A,#N/A,FALSE,"059-96";#N/A,#N/A,FALSE,"076-96";#N/A,#N/A,FALSE,"019-97";#N/A,#N/A,FALSE,"021-97";#N/A,#N/A,FALSE,"022-97";#N/A,#N/A,FALSE,"028-97"}</definedName>
    <definedName name="_______r1" localSheetId="19" hidden="1">{#N/A,#N/A,FALSE,"GERAL";#N/A,#N/A,FALSE,"012-96";#N/A,#N/A,FALSE,"018-96";#N/A,#N/A,FALSE,"027-96";#N/A,#N/A,FALSE,"059-96";#N/A,#N/A,FALSE,"076-96";#N/A,#N/A,FALSE,"019-97";#N/A,#N/A,FALSE,"021-97";#N/A,#N/A,FALSE,"022-97";#N/A,#N/A,FALSE,"028-97"}</definedName>
    <definedName name="_______r1" localSheetId="21">{#N/A,#N/A,FALSE,"GERAL";#N/A,#N/A,FALSE,"012-96";#N/A,#N/A,FALSE,"018-96";#N/A,#N/A,FALSE,"027-96";#N/A,#N/A,FALSE,"059-96";#N/A,#N/A,FALSE,"076-96";#N/A,#N/A,FALSE,"019-97";#N/A,#N/A,FALSE,"021-97";#N/A,#N/A,FALSE,"022-97";#N/A,#N/A,FALSE,"028-97"}</definedName>
    <definedName name="_______r1" localSheetId="14" hidden="1">{#N/A,#N/A,FALSE,"GERAL";#N/A,#N/A,FALSE,"012-96";#N/A,#N/A,FALSE,"018-96";#N/A,#N/A,FALSE,"027-96";#N/A,#N/A,FALSE,"059-96";#N/A,#N/A,FALSE,"076-96";#N/A,#N/A,FALSE,"019-97";#N/A,#N/A,FALSE,"021-97";#N/A,#N/A,FALSE,"022-97";#N/A,#N/A,FALSE,"028-97"}</definedName>
    <definedName name="_______r1" localSheetId="4" hidden="1">{#N/A,#N/A,FALSE,"GERAL";#N/A,#N/A,FALSE,"012-96";#N/A,#N/A,FALSE,"018-96";#N/A,#N/A,FALSE,"027-96";#N/A,#N/A,FALSE,"059-96";#N/A,#N/A,FALSE,"076-96";#N/A,#N/A,FALSE,"019-97";#N/A,#N/A,FALSE,"021-97";#N/A,#N/A,FALSE,"022-97";#N/A,#N/A,FALSE,"028-97"}</definedName>
    <definedName name="_______r1" localSheetId="8" hidden="1">{#N/A,#N/A,FALSE,"GERAL";#N/A,#N/A,FALSE,"012-96";#N/A,#N/A,FALSE,"018-96";#N/A,#N/A,FALSE,"027-96";#N/A,#N/A,FALSE,"059-96";#N/A,#N/A,FALSE,"076-96";#N/A,#N/A,FALSE,"019-97";#N/A,#N/A,FALSE,"021-97";#N/A,#N/A,FALSE,"022-97";#N/A,#N/A,FALSE,"028-97"}</definedName>
    <definedName name="_______r1" localSheetId="2" hidden="1">{#N/A,#N/A,FALSE,"GERAL";#N/A,#N/A,FALSE,"012-96";#N/A,#N/A,FALSE,"018-96";#N/A,#N/A,FALSE,"027-96";#N/A,#N/A,FALSE,"059-96";#N/A,#N/A,FALSE,"076-96";#N/A,#N/A,FALSE,"019-97";#N/A,#N/A,FALSE,"021-97";#N/A,#N/A,FALSE,"022-97";#N/A,#N/A,FALSE,"028-97"}</definedName>
    <definedName name="_______r1" localSheetId="1" hidden="1">{#N/A,#N/A,FALSE,"GERAL";#N/A,#N/A,FALSE,"012-96";#N/A,#N/A,FALSE,"018-96";#N/A,#N/A,FALSE,"027-96";#N/A,#N/A,FALSE,"059-96";#N/A,#N/A,FALSE,"076-96";#N/A,#N/A,FALSE,"019-97";#N/A,#N/A,FALSE,"021-97";#N/A,#N/A,FALSE,"022-97";#N/A,#N/A,FALSE,"028-97"}</definedName>
    <definedName name="_______r1" localSheetId="13" hidden="1">{#N/A,#N/A,FALSE,"GERAL";#N/A,#N/A,FALSE,"012-96";#N/A,#N/A,FALSE,"018-96";#N/A,#N/A,FALSE,"027-96";#N/A,#N/A,FALSE,"059-96";#N/A,#N/A,FALSE,"076-96";#N/A,#N/A,FALSE,"019-97";#N/A,#N/A,FALSE,"021-97";#N/A,#N/A,FALSE,"022-97";#N/A,#N/A,FALSE,"028-97"}</definedName>
    <definedName name="_______r1" localSheetId="20">{#N/A,#N/A,FALSE,"GERAL";#N/A,#N/A,FALSE,"012-96";#N/A,#N/A,FALSE,"018-96";#N/A,#N/A,FALSE,"027-96";#N/A,#N/A,FALSE,"059-96";#N/A,#N/A,FALSE,"076-96";#N/A,#N/A,FALSE,"019-97";#N/A,#N/A,FALSE,"021-97";#N/A,#N/A,FALSE,"022-97";#N/A,#N/A,FALSE,"028-97"}</definedName>
    <definedName name="_______r1" localSheetId="24" hidden="1">{#N/A,#N/A,FALSE,"GERAL";#N/A,#N/A,FALSE,"012-96";#N/A,#N/A,FALSE,"018-96";#N/A,#N/A,FALSE,"027-96";#N/A,#N/A,FALSE,"059-96";#N/A,#N/A,FALSE,"076-96";#N/A,#N/A,FALSE,"019-97";#N/A,#N/A,FALSE,"021-97";#N/A,#N/A,FALSE,"022-97";#N/A,#N/A,FALSE,"028-97"}</definedName>
    <definedName name="_______r1" localSheetId="0" hidden="1">{#N/A,#N/A,FALSE,"GERAL";#N/A,#N/A,FALSE,"012-96";#N/A,#N/A,FALSE,"018-96";#N/A,#N/A,FALSE,"027-96";#N/A,#N/A,FALSE,"059-96";#N/A,#N/A,FALSE,"076-96";#N/A,#N/A,FALSE,"019-97";#N/A,#N/A,FALSE,"021-97";#N/A,#N/A,FALSE,"022-97";#N/A,#N/A,FALSE,"028-97"}</definedName>
    <definedName name="_______r1" localSheetId="18" hidden="1">{#N/A,#N/A,FALSE,"GERAL";#N/A,#N/A,FALSE,"012-96";#N/A,#N/A,FALSE,"018-96";#N/A,#N/A,FALSE,"027-96";#N/A,#N/A,FALSE,"059-96";#N/A,#N/A,FALSE,"076-96";#N/A,#N/A,FALSE,"019-97";#N/A,#N/A,FALSE,"021-97";#N/A,#N/A,FALSE,"022-97";#N/A,#N/A,FALSE,"028-97"}</definedName>
    <definedName name="_______r1" localSheetId="10" hidden="1">{#N/A,#N/A,FALSE,"GERAL";#N/A,#N/A,FALSE,"012-96";#N/A,#N/A,FALSE,"018-96";#N/A,#N/A,FALSE,"027-96";#N/A,#N/A,FALSE,"059-96";#N/A,#N/A,FALSE,"076-96";#N/A,#N/A,FALSE,"019-97";#N/A,#N/A,FALSE,"021-97";#N/A,#N/A,FALSE,"022-97";#N/A,#N/A,FALSE,"028-97"}</definedName>
    <definedName name="_______r1" localSheetId="12" hidden="1">{#N/A,#N/A,FALSE,"GERAL";#N/A,#N/A,FALSE,"012-96";#N/A,#N/A,FALSE,"018-96";#N/A,#N/A,FALSE,"027-96";#N/A,#N/A,FALSE,"059-96";#N/A,#N/A,FALSE,"076-96";#N/A,#N/A,FALSE,"019-97";#N/A,#N/A,FALSE,"021-97";#N/A,#N/A,FALSE,"022-97";#N/A,#N/A,FALSE,"028-97"}</definedName>
    <definedName name="_______r1" hidden="1">{#N/A,#N/A,FALSE,"GERAL";#N/A,#N/A,FALSE,"012-96";#N/A,#N/A,FALSE,"018-96";#N/A,#N/A,FALSE,"027-96";#N/A,#N/A,FALSE,"059-96";#N/A,#N/A,FALSE,"076-96";#N/A,#N/A,FALSE,"019-97";#N/A,#N/A,FALSE,"021-97";#N/A,#N/A,FALSE,"022-97";#N/A,#N/A,FALSE,"028-97"}</definedName>
    <definedName name="______ACR10" localSheetId="4">#REF!</definedName>
    <definedName name="______ACR10" localSheetId="2">#REF!</definedName>
    <definedName name="______ACR10" localSheetId="24">#REF!</definedName>
    <definedName name="______ACR10">#REF!</definedName>
    <definedName name="______ACR15" localSheetId="4">#REF!</definedName>
    <definedName name="______ACR15" localSheetId="2">#REF!</definedName>
    <definedName name="______ACR15" localSheetId="24">#REF!</definedName>
    <definedName name="______ACR15">#REF!</definedName>
    <definedName name="______acr20" localSheetId="4">#REF!</definedName>
    <definedName name="______acr20" localSheetId="2">#REF!</definedName>
    <definedName name="______acr20" localSheetId="24">#REF!</definedName>
    <definedName name="______acr20">#REF!</definedName>
    <definedName name="______acr5" localSheetId="4">#REF!</definedName>
    <definedName name="______acr5" localSheetId="2">#REF!</definedName>
    <definedName name="______acr5" localSheetId="24">#REF!</definedName>
    <definedName name="______acr5">#REF!</definedName>
    <definedName name="______ARQ1" localSheetId="4">#REF!</definedName>
    <definedName name="______ARQ1" localSheetId="2">#REF!</definedName>
    <definedName name="______ARQ1" localSheetId="24">#REF!</definedName>
    <definedName name="______ARQ1">#REF!</definedName>
    <definedName name="______QT100" localSheetId="4">#REF!</definedName>
    <definedName name="______QT100" localSheetId="2">#REF!</definedName>
    <definedName name="______QT100" localSheetId="24">#REF!</definedName>
    <definedName name="______QT100">#REF!</definedName>
    <definedName name="______QT2" localSheetId="4">#REF!</definedName>
    <definedName name="______QT2" localSheetId="2">#REF!</definedName>
    <definedName name="______QT2" localSheetId="24">#REF!</definedName>
    <definedName name="______QT2">#REF!</definedName>
    <definedName name="______QT3" localSheetId="4">#REF!</definedName>
    <definedName name="______QT3" localSheetId="2">#REF!</definedName>
    <definedName name="______QT3" localSheetId="24">#REF!</definedName>
    <definedName name="______QT3">#REF!</definedName>
    <definedName name="______QT4" localSheetId="4">#REF!</definedName>
    <definedName name="______QT4" localSheetId="2">#REF!</definedName>
    <definedName name="______QT4" localSheetId="24">#REF!</definedName>
    <definedName name="______QT4">#REF!</definedName>
    <definedName name="______QT50" localSheetId="4">#REF!</definedName>
    <definedName name="______QT50" localSheetId="2">#REF!</definedName>
    <definedName name="______QT50" localSheetId="24">#REF!</definedName>
    <definedName name="______QT50">#REF!</definedName>
    <definedName name="______QT75" localSheetId="4">#REF!</definedName>
    <definedName name="______QT75" localSheetId="2">#REF!</definedName>
    <definedName name="______QT75" localSheetId="24">#REF!</definedName>
    <definedName name="______QT75">#REF!</definedName>
    <definedName name="______r1" localSheetId="19" hidden="1">{#N/A,#N/A,FALSE,"GERAL";#N/A,#N/A,FALSE,"012-96";#N/A,#N/A,FALSE,"018-96";#N/A,#N/A,FALSE,"027-96";#N/A,#N/A,FALSE,"059-96";#N/A,#N/A,FALSE,"076-96";#N/A,#N/A,FALSE,"019-97";#N/A,#N/A,FALSE,"021-97";#N/A,#N/A,FALSE,"022-97";#N/A,#N/A,FALSE,"028-97"}</definedName>
    <definedName name="______r1" localSheetId="21">{#N/A,#N/A,FALSE,"GERAL";#N/A,#N/A,FALSE,"012-96";#N/A,#N/A,FALSE,"018-96";#N/A,#N/A,FALSE,"027-96";#N/A,#N/A,FALSE,"059-96";#N/A,#N/A,FALSE,"076-96";#N/A,#N/A,FALSE,"019-97";#N/A,#N/A,FALSE,"021-97";#N/A,#N/A,FALSE,"022-97";#N/A,#N/A,FALSE,"028-97"}</definedName>
    <definedName name="______r1" localSheetId="14" hidden="1">{#N/A,#N/A,FALSE,"GERAL";#N/A,#N/A,FALSE,"012-96";#N/A,#N/A,FALSE,"018-96";#N/A,#N/A,FALSE,"027-96";#N/A,#N/A,FALSE,"059-96";#N/A,#N/A,FALSE,"076-96";#N/A,#N/A,FALSE,"019-97";#N/A,#N/A,FALSE,"021-97";#N/A,#N/A,FALSE,"022-97";#N/A,#N/A,FALSE,"028-97"}</definedName>
    <definedName name="______r1" localSheetId="4" hidden="1">{#N/A,#N/A,FALSE,"GERAL";#N/A,#N/A,FALSE,"012-96";#N/A,#N/A,FALSE,"018-96";#N/A,#N/A,FALSE,"027-96";#N/A,#N/A,FALSE,"059-96";#N/A,#N/A,FALSE,"076-96";#N/A,#N/A,FALSE,"019-97";#N/A,#N/A,FALSE,"021-97";#N/A,#N/A,FALSE,"022-97";#N/A,#N/A,FALSE,"028-97"}</definedName>
    <definedName name="______r1" localSheetId="8" hidden="1">{#N/A,#N/A,FALSE,"GERAL";#N/A,#N/A,FALSE,"012-96";#N/A,#N/A,FALSE,"018-96";#N/A,#N/A,FALSE,"027-96";#N/A,#N/A,FALSE,"059-96";#N/A,#N/A,FALSE,"076-96";#N/A,#N/A,FALSE,"019-97";#N/A,#N/A,FALSE,"021-97";#N/A,#N/A,FALSE,"022-97";#N/A,#N/A,FALSE,"028-97"}</definedName>
    <definedName name="______r1" localSheetId="2" hidden="1">{#N/A,#N/A,FALSE,"GERAL";#N/A,#N/A,FALSE,"012-96";#N/A,#N/A,FALSE,"018-96";#N/A,#N/A,FALSE,"027-96";#N/A,#N/A,FALSE,"059-96";#N/A,#N/A,FALSE,"076-96";#N/A,#N/A,FALSE,"019-97";#N/A,#N/A,FALSE,"021-97";#N/A,#N/A,FALSE,"022-97";#N/A,#N/A,FALSE,"028-97"}</definedName>
    <definedName name="______r1" localSheetId="1" hidden="1">{#N/A,#N/A,FALSE,"GERAL";#N/A,#N/A,FALSE,"012-96";#N/A,#N/A,FALSE,"018-96";#N/A,#N/A,FALSE,"027-96";#N/A,#N/A,FALSE,"059-96";#N/A,#N/A,FALSE,"076-96";#N/A,#N/A,FALSE,"019-97";#N/A,#N/A,FALSE,"021-97";#N/A,#N/A,FALSE,"022-97";#N/A,#N/A,FALSE,"028-97"}</definedName>
    <definedName name="______r1" localSheetId="13" hidden="1">{#N/A,#N/A,FALSE,"GERAL";#N/A,#N/A,FALSE,"012-96";#N/A,#N/A,FALSE,"018-96";#N/A,#N/A,FALSE,"027-96";#N/A,#N/A,FALSE,"059-96";#N/A,#N/A,FALSE,"076-96";#N/A,#N/A,FALSE,"019-97";#N/A,#N/A,FALSE,"021-97";#N/A,#N/A,FALSE,"022-97";#N/A,#N/A,FALSE,"028-97"}</definedName>
    <definedName name="______r1" localSheetId="20">{#N/A,#N/A,FALSE,"GERAL";#N/A,#N/A,FALSE,"012-96";#N/A,#N/A,FALSE,"018-96";#N/A,#N/A,FALSE,"027-96";#N/A,#N/A,FALSE,"059-96";#N/A,#N/A,FALSE,"076-96";#N/A,#N/A,FALSE,"019-97";#N/A,#N/A,FALSE,"021-97";#N/A,#N/A,FALSE,"022-97";#N/A,#N/A,FALSE,"028-97"}</definedName>
    <definedName name="______r1" localSheetId="24" hidden="1">{#N/A,#N/A,FALSE,"GERAL";#N/A,#N/A,FALSE,"012-96";#N/A,#N/A,FALSE,"018-96";#N/A,#N/A,FALSE,"027-96";#N/A,#N/A,FALSE,"059-96";#N/A,#N/A,FALSE,"076-96";#N/A,#N/A,FALSE,"019-97";#N/A,#N/A,FALSE,"021-97";#N/A,#N/A,FALSE,"022-97";#N/A,#N/A,FALSE,"028-97"}</definedName>
    <definedName name="______r1" localSheetId="0" hidden="1">{#N/A,#N/A,FALSE,"GERAL";#N/A,#N/A,FALSE,"012-96";#N/A,#N/A,FALSE,"018-96";#N/A,#N/A,FALSE,"027-96";#N/A,#N/A,FALSE,"059-96";#N/A,#N/A,FALSE,"076-96";#N/A,#N/A,FALSE,"019-97";#N/A,#N/A,FALSE,"021-97";#N/A,#N/A,FALSE,"022-97";#N/A,#N/A,FALSE,"028-97"}</definedName>
    <definedName name="______r1" localSheetId="18" hidden="1">{#N/A,#N/A,FALSE,"GERAL";#N/A,#N/A,FALSE,"012-96";#N/A,#N/A,FALSE,"018-96";#N/A,#N/A,FALSE,"027-96";#N/A,#N/A,FALSE,"059-96";#N/A,#N/A,FALSE,"076-96";#N/A,#N/A,FALSE,"019-97";#N/A,#N/A,FALSE,"021-97";#N/A,#N/A,FALSE,"022-97";#N/A,#N/A,FALSE,"028-97"}</definedName>
    <definedName name="______r1" localSheetId="10" hidden="1">{#N/A,#N/A,FALSE,"GERAL";#N/A,#N/A,FALSE,"012-96";#N/A,#N/A,FALSE,"018-96";#N/A,#N/A,FALSE,"027-96";#N/A,#N/A,FALSE,"059-96";#N/A,#N/A,FALSE,"076-96";#N/A,#N/A,FALSE,"019-97";#N/A,#N/A,FALSE,"021-97";#N/A,#N/A,FALSE,"022-97";#N/A,#N/A,FALSE,"028-97"}</definedName>
    <definedName name="______r1" localSheetId="12" hidden="1">{#N/A,#N/A,FALSE,"GERAL";#N/A,#N/A,FALSE,"012-96";#N/A,#N/A,FALSE,"018-96";#N/A,#N/A,FALSE,"027-96";#N/A,#N/A,FALSE,"059-96";#N/A,#N/A,FALSE,"076-96";#N/A,#N/A,FALSE,"019-97";#N/A,#N/A,FALSE,"021-97";#N/A,#N/A,FALSE,"022-97";#N/A,#N/A,FALSE,"028-97"}</definedName>
    <definedName name="______r1" hidden="1">{#N/A,#N/A,FALSE,"GERAL";#N/A,#N/A,FALSE,"012-96";#N/A,#N/A,FALSE,"018-96";#N/A,#N/A,FALSE,"027-96";#N/A,#N/A,FALSE,"059-96";#N/A,#N/A,FALSE,"076-96";#N/A,#N/A,FALSE,"019-97";#N/A,#N/A,FALSE,"021-97";#N/A,#N/A,FALSE,"022-97";#N/A,#N/A,FALSE,"028-97"}</definedName>
    <definedName name="_____ACR10" localSheetId="4">#REF!</definedName>
    <definedName name="_____ACR10" localSheetId="2">#REF!</definedName>
    <definedName name="_____ACR10" localSheetId="24">#REF!</definedName>
    <definedName name="_____ACR10">#REF!</definedName>
    <definedName name="_____ACR15" localSheetId="4">#REF!</definedName>
    <definedName name="_____ACR15" localSheetId="2">#REF!</definedName>
    <definedName name="_____ACR15" localSheetId="24">#REF!</definedName>
    <definedName name="_____ACR15">#REF!</definedName>
    <definedName name="_____acr20" localSheetId="4">#REF!</definedName>
    <definedName name="_____acr20" localSheetId="2">#REF!</definedName>
    <definedName name="_____acr20" localSheetId="24">#REF!</definedName>
    <definedName name="_____acr20">#REF!</definedName>
    <definedName name="_____acr5" localSheetId="4">#REF!</definedName>
    <definedName name="_____acr5" localSheetId="2">#REF!</definedName>
    <definedName name="_____acr5" localSheetId="24">#REF!</definedName>
    <definedName name="_____acr5">#REF!</definedName>
    <definedName name="_____ARQ1" localSheetId="4">#REF!</definedName>
    <definedName name="_____ARQ1" localSheetId="2">#REF!</definedName>
    <definedName name="_____ARQ1" localSheetId="24">#REF!</definedName>
    <definedName name="_____ARQ1">#REF!</definedName>
    <definedName name="_____key2" localSheetId="4" hidden="1">#REF!</definedName>
    <definedName name="_____key2" localSheetId="0" hidden="1">#REF!</definedName>
    <definedName name="_____key2" hidden="1">#REF!</definedName>
    <definedName name="_____QT100" localSheetId="4">#REF!</definedName>
    <definedName name="_____QT100" localSheetId="2">#REF!</definedName>
    <definedName name="_____QT100" localSheetId="24">#REF!</definedName>
    <definedName name="_____QT100">#REF!</definedName>
    <definedName name="_____QT2" localSheetId="4">#REF!</definedName>
    <definedName name="_____QT2" localSheetId="2">#REF!</definedName>
    <definedName name="_____QT2" localSheetId="24">#REF!</definedName>
    <definedName name="_____QT2">#REF!</definedName>
    <definedName name="_____QT3" localSheetId="4">#REF!</definedName>
    <definedName name="_____QT3" localSheetId="2">#REF!</definedName>
    <definedName name="_____QT3" localSheetId="24">#REF!</definedName>
    <definedName name="_____QT3">#REF!</definedName>
    <definedName name="_____QT4" localSheetId="4">#REF!</definedName>
    <definedName name="_____QT4" localSheetId="2">#REF!</definedName>
    <definedName name="_____QT4" localSheetId="24">#REF!</definedName>
    <definedName name="_____QT4">#REF!</definedName>
    <definedName name="_____QT50" localSheetId="4">#REF!</definedName>
    <definedName name="_____QT50" localSheetId="2">#REF!</definedName>
    <definedName name="_____QT50" localSheetId="24">#REF!</definedName>
    <definedName name="_____QT50">#REF!</definedName>
    <definedName name="_____QT75" localSheetId="4">#REF!</definedName>
    <definedName name="_____QT75" localSheetId="2">#REF!</definedName>
    <definedName name="_____QT75" localSheetId="24">#REF!</definedName>
    <definedName name="_____QT75">#REF!</definedName>
    <definedName name="_____r1" localSheetId="19" hidden="1">{#N/A,#N/A,FALSE,"GERAL";#N/A,#N/A,FALSE,"012-96";#N/A,#N/A,FALSE,"018-96";#N/A,#N/A,FALSE,"027-96";#N/A,#N/A,FALSE,"059-96";#N/A,#N/A,FALSE,"076-96";#N/A,#N/A,FALSE,"019-97";#N/A,#N/A,FALSE,"021-97";#N/A,#N/A,FALSE,"022-97";#N/A,#N/A,FALSE,"028-97"}</definedName>
    <definedName name="_____r1" localSheetId="21">{#N/A,#N/A,FALSE,"GERAL";#N/A,#N/A,FALSE,"012-96";#N/A,#N/A,FALSE,"018-96";#N/A,#N/A,FALSE,"027-96";#N/A,#N/A,FALSE,"059-96";#N/A,#N/A,FALSE,"076-96";#N/A,#N/A,FALSE,"019-97";#N/A,#N/A,FALSE,"021-97";#N/A,#N/A,FALSE,"022-97";#N/A,#N/A,FALSE,"028-97"}</definedName>
    <definedName name="_____r1" localSheetId="14" hidden="1">{#N/A,#N/A,FALSE,"GERAL";#N/A,#N/A,FALSE,"012-96";#N/A,#N/A,FALSE,"018-96";#N/A,#N/A,FALSE,"027-96";#N/A,#N/A,FALSE,"059-96";#N/A,#N/A,FALSE,"076-96";#N/A,#N/A,FALSE,"019-97";#N/A,#N/A,FALSE,"021-97";#N/A,#N/A,FALSE,"022-97";#N/A,#N/A,FALSE,"028-97"}</definedName>
    <definedName name="_____r1" localSheetId="4" hidden="1">{#N/A,#N/A,FALSE,"GERAL";#N/A,#N/A,FALSE,"012-96";#N/A,#N/A,FALSE,"018-96";#N/A,#N/A,FALSE,"027-96";#N/A,#N/A,FALSE,"059-96";#N/A,#N/A,FALSE,"076-96";#N/A,#N/A,FALSE,"019-97";#N/A,#N/A,FALSE,"021-97";#N/A,#N/A,FALSE,"022-97";#N/A,#N/A,FALSE,"028-97"}</definedName>
    <definedName name="_____r1" localSheetId="8" hidden="1">{#N/A,#N/A,FALSE,"GERAL";#N/A,#N/A,FALSE,"012-96";#N/A,#N/A,FALSE,"018-96";#N/A,#N/A,FALSE,"027-96";#N/A,#N/A,FALSE,"059-96";#N/A,#N/A,FALSE,"076-96";#N/A,#N/A,FALSE,"019-97";#N/A,#N/A,FALSE,"021-97";#N/A,#N/A,FALSE,"022-97";#N/A,#N/A,FALSE,"028-97"}</definedName>
    <definedName name="_____r1" localSheetId="2" hidden="1">{#N/A,#N/A,FALSE,"GERAL";#N/A,#N/A,FALSE,"012-96";#N/A,#N/A,FALSE,"018-96";#N/A,#N/A,FALSE,"027-96";#N/A,#N/A,FALSE,"059-96";#N/A,#N/A,FALSE,"076-96";#N/A,#N/A,FALSE,"019-97";#N/A,#N/A,FALSE,"021-97";#N/A,#N/A,FALSE,"022-97";#N/A,#N/A,FALSE,"028-97"}</definedName>
    <definedName name="_____r1" localSheetId="1" hidden="1">{#N/A,#N/A,FALSE,"GERAL";#N/A,#N/A,FALSE,"012-96";#N/A,#N/A,FALSE,"018-96";#N/A,#N/A,FALSE,"027-96";#N/A,#N/A,FALSE,"059-96";#N/A,#N/A,FALSE,"076-96";#N/A,#N/A,FALSE,"019-97";#N/A,#N/A,FALSE,"021-97";#N/A,#N/A,FALSE,"022-97";#N/A,#N/A,FALSE,"028-97"}</definedName>
    <definedName name="_____r1" localSheetId="13" hidden="1">{#N/A,#N/A,FALSE,"GERAL";#N/A,#N/A,FALSE,"012-96";#N/A,#N/A,FALSE,"018-96";#N/A,#N/A,FALSE,"027-96";#N/A,#N/A,FALSE,"059-96";#N/A,#N/A,FALSE,"076-96";#N/A,#N/A,FALSE,"019-97";#N/A,#N/A,FALSE,"021-97";#N/A,#N/A,FALSE,"022-97";#N/A,#N/A,FALSE,"028-97"}</definedName>
    <definedName name="_____r1" localSheetId="20">{#N/A,#N/A,FALSE,"GERAL";#N/A,#N/A,FALSE,"012-96";#N/A,#N/A,FALSE,"018-96";#N/A,#N/A,FALSE,"027-96";#N/A,#N/A,FALSE,"059-96";#N/A,#N/A,FALSE,"076-96";#N/A,#N/A,FALSE,"019-97";#N/A,#N/A,FALSE,"021-97";#N/A,#N/A,FALSE,"022-97";#N/A,#N/A,FALSE,"028-97"}</definedName>
    <definedName name="_____r1" localSheetId="24" hidden="1">{#N/A,#N/A,FALSE,"GERAL";#N/A,#N/A,FALSE,"012-96";#N/A,#N/A,FALSE,"018-96";#N/A,#N/A,FALSE,"027-96";#N/A,#N/A,FALSE,"059-96";#N/A,#N/A,FALSE,"076-96";#N/A,#N/A,FALSE,"019-97";#N/A,#N/A,FALSE,"021-97";#N/A,#N/A,FALSE,"022-97";#N/A,#N/A,FALSE,"028-97"}</definedName>
    <definedName name="_____r1" localSheetId="0" hidden="1">{#N/A,#N/A,FALSE,"GERAL";#N/A,#N/A,FALSE,"012-96";#N/A,#N/A,FALSE,"018-96";#N/A,#N/A,FALSE,"027-96";#N/A,#N/A,FALSE,"059-96";#N/A,#N/A,FALSE,"076-96";#N/A,#N/A,FALSE,"019-97";#N/A,#N/A,FALSE,"021-97";#N/A,#N/A,FALSE,"022-97";#N/A,#N/A,FALSE,"028-97"}</definedName>
    <definedName name="_____r1" localSheetId="18" hidden="1">{#N/A,#N/A,FALSE,"GERAL";#N/A,#N/A,FALSE,"012-96";#N/A,#N/A,FALSE,"018-96";#N/A,#N/A,FALSE,"027-96";#N/A,#N/A,FALSE,"059-96";#N/A,#N/A,FALSE,"076-96";#N/A,#N/A,FALSE,"019-97";#N/A,#N/A,FALSE,"021-97";#N/A,#N/A,FALSE,"022-97";#N/A,#N/A,FALSE,"028-97"}</definedName>
    <definedName name="_____r1" localSheetId="10" hidden="1">{#N/A,#N/A,FALSE,"GERAL";#N/A,#N/A,FALSE,"012-96";#N/A,#N/A,FALSE,"018-96";#N/A,#N/A,FALSE,"027-96";#N/A,#N/A,FALSE,"059-96";#N/A,#N/A,FALSE,"076-96";#N/A,#N/A,FALSE,"019-97";#N/A,#N/A,FALSE,"021-97";#N/A,#N/A,FALSE,"022-97";#N/A,#N/A,FALSE,"028-97"}</definedName>
    <definedName name="_____r1" localSheetId="12" hidden="1">{#N/A,#N/A,FALSE,"GERAL";#N/A,#N/A,FALSE,"012-96";#N/A,#N/A,FALSE,"018-96";#N/A,#N/A,FALSE,"027-96";#N/A,#N/A,FALSE,"059-96";#N/A,#N/A,FALSE,"076-96";#N/A,#N/A,FALSE,"019-97";#N/A,#N/A,FALSE,"021-97";#N/A,#N/A,FALSE,"022-97";#N/A,#N/A,FALSE,"028-97"}</definedName>
    <definedName name="_____r1" hidden="1">{#N/A,#N/A,FALSE,"GERAL";#N/A,#N/A,FALSE,"012-96";#N/A,#N/A,FALSE,"018-96";#N/A,#N/A,FALSE,"027-96";#N/A,#N/A,FALSE,"059-96";#N/A,#N/A,FALSE,"076-96";#N/A,#N/A,FALSE,"019-97";#N/A,#N/A,FALSE,"021-97";#N/A,#N/A,FALSE,"022-97";#N/A,#N/A,FALSE,"028-97"}</definedName>
    <definedName name="____key2" localSheetId="4" hidden="1">#REF!</definedName>
    <definedName name="____key2" localSheetId="2" hidden="1">#REF!</definedName>
    <definedName name="____key2" localSheetId="24" hidden="1">#REF!</definedName>
    <definedName name="____key2" localSheetId="0" hidden="1">#REF!</definedName>
    <definedName name="____key2" hidden="1">#REF!</definedName>
    <definedName name="____la29" localSheetId="0" hidden="1">#REF!</definedName>
    <definedName name="____la29" hidden="1">#REF!</definedName>
    <definedName name="____la3" localSheetId="0" hidden="1">#REF!</definedName>
    <definedName name="____la3" hidden="1">#REF!</definedName>
    <definedName name="____la31" hidden="1">#REF!</definedName>
    <definedName name="____la32" hidden="1">#REF!</definedName>
    <definedName name="____la4" hidden="1">#REF!</definedName>
    <definedName name="____la5" hidden="1">#REF!</definedName>
    <definedName name="____la6" hidden="1">#REF!</definedName>
    <definedName name="____la7" hidden="1">#REF!</definedName>
    <definedName name="____la8" hidden="1">#REF!</definedName>
    <definedName name="____la9" hidden="1">#REF!</definedName>
    <definedName name="____lb1" hidden="1">#REF!</definedName>
    <definedName name="____lb10" hidden="1">#REF!</definedName>
    <definedName name="____lb11" hidden="1">#REF!</definedName>
    <definedName name="____lb12" hidden="1">#REF!</definedName>
    <definedName name="____lb13" hidden="1">#REF!</definedName>
    <definedName name="____lb14" hidden="1">#REF!</definedName>
    <definedName name="____lb15" hidden="1">#REF!</definedName>
    <definedName name="____lb16" hidden="1">#REF!</definedName>
    <definedName name="____lb17" hidden="1">#REF!</definedName>
    <definedName name="____lb18" hidden="1">#REF!</definedName>
    <definedName name="____lb19" hidden="1">#REF!</definedName>
    <definedName name="____lb2" hidden="1">#REF!</definedName>
    <definedName name="____lb20" hidden="1">#REF!</definedName>
    <definedName name="____lb21" hidden="1">#REF!</definedName>
    <definedName name="____lb22" hidden="1">#REF!</definedName>
    <definedName name="____lb23" hidden="1">#REF!</definedName>
    <definedName name="____lb24" hidden="1">#REF!</definedName>
    <definedName name="____lb25" hidden="1">#REF!</definedName>
    <definedName name="____lb27" hidden="1">#REF!</definedName>
    <definedName name="____lb28" hidden="1">#REF!</definedName>
    <definedName name="____lb29" hidden="1">#REF!</definedName>
    <definedName name="____lb3" hidden="1">#REF!</definedName>
    <definedName name="____lb30" hidden="1">#REF!</definedName>
    <definedName name="____lb31" hidden="1">#REF!</definedName>
    <definedName name="____lb32" hidden="1">#REF!</definedName>
    <definedName name="____lb4" hidden="1">#REF!</definedName>
    <definedName name="____lb5" hidden="1">#REF!</definedName>
    <definedName name="____lb6" hidden="1">#REF!</definedName>
    <definedName name="____lb7" hidden="1">#REF!</definedName>
    <definedName name="____lb8" hidden="1">#REF!</definedName>
    <definedName name="____lb9" hidden="1">#REF!</definedName>
    <definedName name="____lbc1" hidden="1">#REF!</definedName>
    <definedName name="____lbc10" hidden="1">#REF!</definedName>
    <definedName name="____lbc11" hidden="1">#REF!</definedName>
    <definedName name="____lbc12" hidden="1">#REF!</definedName>
    <definedName name="____lbc13" hidden="1">#REF!</definedName>
    <definedName name="____lbc14" hidden="1">#REF!</definedName>
    <definedName name="____lbc15" hidden="1">#REF!</definedName>
    <definedName name="____lbc16" hidden="1">#REF!</definedName>
    <definedName name="____lbc17" hidden="1">#REF!</definedName>
    <definedName name="____lbc18" hidden="1">#REF!</definedName>
    <definedName name="____lbc19" hidden="1">#REF!</definedName>
    <definedName name="____lbc2" hidden="1">#REF!</definedName>
    <definedName name="____lbc20" hidden="1">#REF!</definedName>
    <definedName name="____lbc21" hidden="1">#REF!</definedName>
    <definedName name="____lbc22" hidden="1">#REF!</definedName>
    <definedName name="____lbc23" hidden="1">#REF!</definedName>
    <definedName name="____lbc24" hidden="1">#REF!</definedName>
    <definedName name="____lbc25" hidden="1">#REF!</definedName>
    <definedName name="____lbc26" hidden="1">#REF!</definedName>
    <definedName name="____lbc27" hidden="1">#REF!</definedName>
    <definedName name="____lbc28" hidden="1">#REF!</definedName>
    <definedName name="____lbc29" hidden="1">#REF!</definedName>
    <definedName name="____lbc3" hidden="1">#REF!</definedName>
    <definedName name="____lbc31" hidden="1">#REF!</definedName>
    <definedName name="____lbc32" hidden="1">#REF!</definedName>
    <definedName name="____lbc4" hidden="1">#REF!</definedName>
    <definedName name="____lbc5" hidden="1">#REF!</definedName>
    <definedName name="____lbc6" hidden="1">#REF!</definedName>
    <definedName name="____lbc7" hidden="1">#REF!</definedName>
    <definedName name="____lbc8" hidden="1">#REF!</definedName>
    <definedName name="____lbc9" hidden="1">#REF!</definedName>
    <definedName name="____ld26" hidden="1">#REF!</definedName>
    <definedName name="____ld31" hidden="1">#REF!</definedName>
    <definedName name="____le31" hidden="1">#REF!</definedName>
    <definedName name="____lf31" hidden="1">#REF!</definedName>
    <definedName name="____PK2" localSheetId="19" hidden="1">{"'장비'!$A$3:$M$12"}</definedName>
    <definedName name="____PK2" localSheetId="21">{"'장비'!$A$3:$M$12"}</definedName>
    <definedName name="____PK2" localSheetId="14" hidden="1">{"'장비'!$A$3:$M$12"}</definedName>
    <definedName name="____PK2" localSheetId="4" hidden="1">{"'장비'!$A$3:$M$12"}</definedName>
    <definedName name="____PK2" localSheetId="8" hidden="1">{"'장비'!$A$3:$M$12"}</definedName>
    <definedName name="____PK2" localSheetId="2" hidden="1">{"'장비'!$A$3:$M$12"}</definedName>
    <definedName name="____PK2" localSheetId="1" hidden="1">{"'장비'!$A$3:$M$12"}</definedName>
    <definedName name="____PK2" localSheetId="13" hidden="1">{"'장비'!$A$3:$M$12"}</definedName>
    <definedName name="____PK2" localSheetId="20">{"'장비'!$A$3:$M$12"}</definedName>
    <definedName name="____PK2" localSheetId="24" hidden="1">{"'장비'!$A$3:$M$12"}</definedName>
    <definedName name="____PK2" localSheetId="0" hidden="1">{"'장비'!$A$3:$M$12"}</definedName>
    <definedName name="____PK2" localSheetId="18" hidden="1">{"'장비'!$A$3:$M$12"}</definedName>
    <definedName name="____PK2" localSheetId="10" hidden="1">{"'장비'!$A$3:$M$12"}</definedName>
    <definedName name="____PK2" localSheetId="12" hidden="1">{"'장비'!$A$3:$M$12"}</definedName>
    <definedName name="____PK2" hidden="1">{"'장비'!$A$3:$M$12"}</definedName>
    <definedName name="____PKG3" localSheetId="19" hidden="1">{"'장비'!$A$3:$M$12"}</definedName>
    <definedName name="____PKG3" localSheetId="21">{"'장비'!$A$3:$M$12"}</definedName>
    <definedName name="____PKG3" localSheetId="14" hidden="1">{"'장비'!$A$3:$M$12"}</definedName>
    <definedName name="____PKG3" localSheetId="4" hidden="1">{"'장비'!$A$3:$M$12"}</definedName>
    <definedName name="____PKG3" localSheetId="8" hidden="1">{"'장비'!$A$3:$M$12"}</definedName>
    <definedName name="____PKG3" localSheetId="2" hidden="1">{"'장비'!$A$3:$M$12"}</definedName>
    <definedName name="____PKG3" localSheetId="1" hidden="1">{"'장비'!$A$3:$M$12"}</definedName>
    <definedName name="____PKG3" localSheetId="13" hidden="1">{"'장비'!$A$3:$M$12"}</definedName>
    <definedName name="____PKG3" localSheetId="20">{"'장비'!$A$3:$M$12"}</definedName>
    <definedName name="____PKG3" localSheetId="24" hidden="1">{"'장비'!$A$3:$M$12"}</definedName>
    <definedName name="____PKG3" localSheetId="0" hidden="1">{"'장비'!$A$3:$M$12"}</definedName>
    <definedName name="____PKG3" localSheetId="18" hidden="1">{"'장비'!$A$3:$M$12"}</definedName>
    <definedName name="____PKG3" localSheetId="10" hidden="1">{"'장비'!$A$3:$M$12"}</definedName>
    <definedName name="____PKG3" localSheetId="12" hidden="1">{"'장비'!$A$3:$M$12"}</definedName>
    <definedName name="____PKG3" hidden="1">{"'장비'!$A$3:$M$12"}</definedName>
    <definedName name="____qqq222" localSheetId="19" hidden="1">{"'장비'!$A$3:$M$12"}</definedName>
    <definedName name="____qqq222" localSheetId="21">{"'장비'!$A$3:$M$12"}</definedName>
    <definedName name="____qqq222" localSheetId="14" hidden="1">{"'장비'!$A$3:$M$12"}</definedName>
    <definedName name="____qqq222" localSheetId="4" hidden="1">{"'장비'!$A$3:$M$12"}</definedName>
    <definedName name="____qqq222" localSheetId="8" hidden="1">{"'장비'!$A$3:$M$12"}</definedName>
    <definedName name="____qqq222" localSheetId="2" hidden="1">{"'장비'!$A$3:$M$12"}</definedName>
    <definedName name="____qqq222" localSheetId="1" hidden="1">{"'장비'!$A$3:$M$12"}</definedName>
    <definedName name="____qqq222" localSheetId="13" hidden="1">{"'장비'!$A$3:$M$12"}</definedName>
    <definedName name="____qqq222" localSheetId="20">{"'장비'!$A$3:$M$12"}</definedName>
    <definedName name="____qqq222" localSheetId="24" hidden="1">{"'장비'!$A$3:$M$12"}</definedName>
    <definedName name="____qqq222" localSheetId="0" hidden="1">{"'장비'!$A$3:$M$12"}</definedName>
    <definedName name="____qqq222" localSheetId="18" hidden="1">{"'장비'!$A$3:$M$12"}</definedName>
    <definedName name="____qqq222" localSheetId="10" hidden="1">{"'장비'!$A$3:$M$12"}</definedName>
    <definedName name="____qqq222" localSheetId="12" hidden="1">{"'장비'!$A$3:$M$12"}</definedName>
    <definedName name="____qqq222" hidden="1">{"'장비'!$A$3:$M$12"}</definedName>
    <definedName name="____r1" localSheetId="19" hidden="1">{#N/A,#N/A,FALSE,"GERAL";#N/A,#N/A,FALSE,"012-96";#N/A,#N/A,FALSE,"018-96";#N/A,#N/A,FALSE,"027-96";#N/A,#N/A,FALSE,"059-96";#N/A,#N/A,FALSE,"076-96";#N/A,#N/A,FALSE,"019-97";#N/A,#N/A,FALSE,"021-97";#N/A,#N/A,FALSE,"022-97";#N/A,#N/A,FALSE,"028-97"}</definedName>
    <definedName name="____r1" localSheetId="21">{#N/A,#N/A,FALSE,"GERAL";#N/A,#N/A,FALSE,"012-96";#N/A,#N/A,FALSE,"018-96";#N/A,#N/A,FALSE,"027-96";#N/A,#N/A,FALSE,"059-96";#N/A,#N/A,FALSE,"076-96";#N/A,#N/A,FALSE,"019-97";#N/A,#N/A,FALSE,"021-97";#N/A,#N/A,FALSE,"022-97";#N/A,#N/A,FALSE,"028-97"}</definedName>
    <definedName name="____r1" localSheetId="14" hidden="1">{#N/A,#N/A,FALSE,"GERAL";#N/A,#N/A,FALSE,"012-96";#N/A,#N/A,FALSE,"018-96";#N/A,#N/A,FALSE,"027-96";#N/A,#N/A,FALSE,"059-96";#N/A,#N/A,FALSE,"076-96";#N/A,#N/A,FALSE,"019-97";#N/A,#N/A,FALSE,"021-97";#N/A,#N/A,FALSE,"022-97";#N/A,#N/A,FALSE,"028-97"}</definedName>
    <definedName name="____r1" localSheetId="4" hidden="1">{#N/A,#N/A,FALSE,"GERAL";#N/A,#N/A,FALSE,"012-96";#N/A,#N/A,FALSE,"018-96";#N/A,#N/A,FALSE,"027-96";#N/A,#N/A,FALSE,"059-96";#N/A,#N/A,FALSE,"076-96";#N/A,#N/A,FALSE,"019-97";#N/A,#N/A,FALSE,"021-97";#N/A,#N/A,FALSE,"022-97";#N/A,#N/A,FALSE,"028-97"}</definedName>
    <definedName name="____r1" localSheetId="8" hidden="1">{#N/A,#N/A,FALSE,"GERAL";#N/A,#N/A,FALSE,"012-96";#N/A,#N/A,FALSE,"018-96";#N/A,#N/A,FALSE,"027-96";#N/A,#N/A,FALSE,"059-96";#N/A,#N/A,FALSE,"076-96";#N/A,#N/A,FALSE,"019-97";#N/A,#N/A,FALSE,"021-97";#N/A,#N/A,FALSE,"022-97";#N/A,#N/A,FALSE,"028-97"}</definedName>
    <definedName name="____r1" localSheetId="2" hidden="1">{#N/A,#N/A,FALSE,"GERAL";#N/A,#N/A,FALSE,"012-96";#N/A,#N/A,FALSE,"018-96";#N/A,#N/A,FALSE,"027-96";#N/A,#N/A,FALSE,"059-96";#N/A,#N/A,FALSE,"076-96";#N/A,#N/A,FALSE,"019-97";#N/A,#N/A,FALSE,"021-97";#N/A,#N/A,FALSE,"022-97";#N/A,#N/A,FALSE,"028-97"}</definedName>
    <definedName name="____r1" localSheetId="1" hidden="1">{#N/A,#N/A,FALSE,"GERAL";#N/A,#N/A,FALSE,"012-96";#N/A,#N/A,FALSE,"018-96";#N/A,#N/A,FALSE,"027-96";#N/A,#N/A,FALSE,"059-96";#N/A,#N/A,FALSE,"076-96";#N/A,#N/A,FALSE,"019-97";#N/A,#N/A,FALSE,"021-97";#N/A,#N/A,FALSE,"022-97";#N/A,#N/A,FALSE,"028-97"}</definedName>
    <definedName name="____r1" localSheetId="13" hidden="1">{#N/A,#N/A,FALSE,"GERAL";#N/A,#N/A,FALSE,"012-96";#N/A,#N/A,FALSE,"018-96";#N/A,#N/A,FALSE,"027-96";#N/A,#N/A,FALSE,"059-96";#N/A,#N/A,FALSE,"076-96";#N/A,#N/A,FALSE,"019-97";#N/A,#N/A,FALSE,"021-97";#N/A,#N/A,FALSE,"022-97";#N/A,#N/A,FALSE,"028-97"}</definedName>
    <definedName name="____r1" localSheetId="20">{#N/A,#N/A,FALSE,"GERAL";#N/A,#N/A,FALSE,"012-96";#N/A,#N/A,FALSE,"018-96";#N/A,#N/A,FALSE,"027-96";#N/A,#N/A,FALSE,"059-96";#N/A,#N/A,FALSE,"076-96";#N/A,#N/A,FALSE,"019-97";#N/A,#N/A,FALSE,"021-97";#N/A,#N/A,FALSE,"022-97";#N/A,#N/A,FALSE,"028-97"}</definedName>
    <definedName name="____r1" localSheetId="24" hidden="1">{#N/A,#N/A,FALSE,"GERAL";#N/A,#N/A,FALSE,"012-96";#N/A,#N/A,FALSE,"018-96";#N/A,#N/A,FALSE,"027-96";#N/A,#N/A,FALSE,"059-96";#N/A,#N/A,FALSE,"076-96";#N/A,#N/A,FALSE,"019-97";#N/A,#N/A,FALSE,"021-97";#N/A,#N/A,FALSE,"022-97";#N/A,#N/A,FALSE,"028-97"}</definedName>
    <definedName name="____r1" localSheetId="0" hidden="1">{#N/A,#N/A,FALSE,"GERAL";#N/A,#N/A,FALSE,"012-96";#N/A,#N/A,FALSE,"018-96";#N/A,#N/A,FALSE,"027-96";#N/A,#N/A,FALSE,"059-96";#N/A,#N/A,FALSE,"076-96";#N/A,#N/A,FALSE,"019-97";#N/A,#N/A,FALSE,"021-97";#N/A,#N/A,FALSE,"022-97";#N/A,#N/A,FALSE,"028-97"}</definedName>
    <definedName name="____r1" localSheetId="18" hidden="1">{#N/A,#N/A,FALSE,"GERAL";#N/A,#N/A,FALSE,"012-96";#N/A,#N/A,FALSE,"018-96";#N/A,#N/A,FALSE,"027-96";#N/A,#N/A,FALSE,"059-96";#N/A,#N/A,FALSE,"076-96";#N/A,#N/A,FALSE,"019-97";#N/A,#N/A,FALSE,"021-97";#N/A,#N/A,FALSE,"022-97";#N/A,#N/A,FALSE,"028-97"}</definedName>
    <definedName name="____r1" localSheetId="10" hidden="1">{#N/A,#N/A,FALSE,"GERAL";#N/A,#N/A,FALSE,"012-96";#N/A,#N/A,FALSE,"018-96";#N/A,#N/A,FALSE,"027-96";#N/A,#N/A,FALSE,"059-96";#N/A,#N/A,FALSE,"076-96";#N/A,#N/A,FALSE,"019-97";#N/A,#N/A,FALSE,"021-97";#N/A,#N/A,FALSE,"022-97";#N/A,#N/A,FALSE,"028-97"}</definedName>
    <definedName name="____r1" localSheetId="12" hidden="1">{#N/A,#N/A,FALSE,"GERAL";#N/A,#N/A,FALSE,"012-96";#N/A,#N/A,FALSE,"018-96";#N/A,#N/A,FALSE,"027-96";#N/A,#N/A,FALSE,"059-96";#N/A,#N/A,FALSE,"076-96";#N/A,#N/A,FALSE,"019-97";#N/A,#N/A,FALSE,"021-97";#N/A,#N/A,FALSE,"022-97";#N/A,#N/A,FALSE,"028-97"}</definedName>
    <definedName name="____r1" hidden="1">{#N/A,#N/A,FALSE,"GERAL";#N/A,#N/A,FALSE,"012-96";#N/A,#N/A,FALSE,"018-96";#N/A,#N/A,FALSE,"027-96";#N/A,#N/A,FALSE,"059-96";#N/A,#N/A,FALSE,"076-96";#N/A,#N/A,FALSE,"019-97";#N/A,#N/A,FALSE,"021-97";#N/A,#N/A,FALSE,"022-97";#N/A,#N/A,FALSE,"028-97"}</definedName>
    <definedName name="____x10" localSheetId="4" hidden="1">#REF!</definedName>
    <definedName name="____x10" localSheetId="8" hidden="1">#REF!</definedName>
    <definedName name="____x10" hidden="1">#REF!</definedName>
    <definedName name="____x11" localSheetId="4" hidden="1">#REF!</definedName>
    <definedName name="____x11" localSheetId="8" hidden="1">#REF!</definedName>
    <definedName name="____x11" hidden="1">#REF!</definedName>
    <definedName name="____x12" localSheetId="4" hidden="1">#REF!</definedName>
    <definedName name="____x12" localSheetId="8" hidden="1">#REF!</definedName>
    <definedName name="____x12" hidden="1">#REF!</definedName>
    <definedName name="____x13" hidden="1">#REF!</definedName>
    <definedName name="____x14" hidden="1">#REF!</definedName>
    <definedName name="____x15" hidden="1">#REF!</definedName>
    <definedName name="____x16" hidden="1">#REF!</definedName>
    <definedName name="____x17" hidden="1">#REF!</definedName>
    <definedName name="____x18" hidden="1">#REF!</definedName>
    <definedName name="____x19" hidden="1">#REF!</definedName>
    <definedName name="____x20" hidden="1">#REF!</definedName>
    <definedName name="____x21" hidden="1">#REF!</definedName>
    <definedName name="____x22" hidden="1">#REF!</definedName>
    <definedName name="____x23" hidden="1">#REF!</definedName>
    <definedName name="____x24" hidden="1">#REF!</definedName>
    <definedName name="____x25" hidden="1">#REF!</definedName>
    <definedName name="____x28" hidden="1">#REF!</definedName>
    <definedName name="____x29" hidden="1">#REF!</definedName>
    <definedName name="____x32" hidden="1">#REF!</definedName>
    <definedName name="____x4" hidden="1">#REF!</definedName>
    <definedName name="____x5" hidden="1">#REF!</definedName>
    <definedName name="____x6" hidden="1">#REF!</definedName>
    <definedName name="____x7" hidden="1">#REF!</definedName>
    <definedName name="____x8" hidden="1">#REF!</definedName>
    <definedName name="____x9" hidden="1">#REF!</definedName>
    <definedName name="___ACR10" localSheetId="4">#REF!</definedName>
    <definedName name="___ACR10" localSheetId="2">#REF!</definedName>
    <definedName name="___ACR10" localSheetId="24">#REF!</definedName>
    <definedName name="___ACR10">#REF!</definedName>
    <definedName name="___ACR15" localSheetId="4">#REF!</definedName>
    <definedName name="___ACR15" localSheetId="2">#REF!</definedName>
    <definedName name="___ACR15" localSheetId="24">#REF!</definedName>
    <definedName name="___ACR15">#REF!</definedName>
    <definedName name="___acr20" localSheetId="4">#REF!</definedName>
    <definedName name="___acr20" localSheetId="2">#REF!</definedName>
    <definedName name="___acr20" localSheetId="24">#REF!</definedName>
    <definedName name="___acr20">#REF!</definedName>
    <definedName name="___acr5" localSheetId="4">#REF!</definedName>
    <definedName name="___acr5" localSheetId="2">#REF!</definedName>
    <definedName name="___acr5" localSheetId="24">#REF!</definedName>
    <definedName name="___acr5">#REF!</definedName>
    <definedName name="___ARQ1" localSheetId="4">#REF!</definedName>
    <definedName name="___ARQ1" localSheetId="2">#REF!</definedName>
    <definedName name="___ARQ1" localSheetId="24">#REF!</definedName>
    <definedName name="___ARQ1">#REF!</definedName>
    <definedName name="___CO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 localSheetId="4" hidden="1">#REF!</definedName>
    <definedName name="___key2" localSheetId="2" hidden="1">#REF!</definedName>
    <definedName name="___key2" localSheetId="24" hidden="1">#REF!</definedName>
    <definedName name="___key2" localSheetId="0" hidden="1">#REF!</definedName>
    <definedName name="___key2" hidden="1">#REF!</definedName>
    <definedName name="___la29" localSheetId="0" hidden="1">#REF!</definedName>
    <definedName name="___la29" hidden="1">#REF!</definedName>
    <definedName name="___la3" localSheetId="0" hidden="1">#REF!</definedName>
    <definedName name="___la3" hidden="1">#REF!</definedName>
    <definedName name="___la31" hidden="1">#REF!</definedName>
    <definedName name="___la32" hidden="1">#REF!</definedName>
    <definedName name="___la4" hidden="1">#REF!</definedName>
    <definedName name="___la5" hidden="1">#REF!</definedName>
    <definedName name="___la6" hidden="1">#REF!</definedName>
    <definedName name="___la7" hidden="1">#REF!</definedName>
    <definedName name="___la8" hidden="1">#REF!</definedName>
    <definedName name="___la9" hidden="1">#REF!</definedName>
    <definedName name="___lb1" hidden="1">#REF!</definedName>
    <definedName name="___lb10" hidden="1">#REF!</definedName>
    <definedName name="___lb11" hidden="1">#REF!</definedName>
    <definedName name="___lb12" hidden="1">#REF!</definedName>
    <definedName name="___lb13" hidden="1">#REF!</definedName>
    <definedName name="___lb14" hidden="1">#REF!</definedName>
    <definedName name="___lb15" hidden="1">#REF!</definedName>
    <definedName name="___lb16" hidden="1">#REF!</definedName>
    <definedName name="___lb17" hidden="1">#REF!</definedName>
    <definedName name="___lb18" hidden="1">#REF!</definedName>
    <definedName name="___lb19" hidden="1">#REF!</definedName>
    <definedName name="___lb2" hidden="1">#REF!</definedName>
    <definedName name="___lb20" hidden="1">#REF!</definedName>
    <definedName name="___lb21" hidden="1">#REF!</definedName>
    <definedName name="___lb22" hidden="1">#REF!</definedName>
    <definedName name="___lb23" hidden="1">#REF!</definedName>
    <definedName name="___lb24" hidden="1">#REF!</definedName>
    <definedName name="___lb25" hidden="1">#REF!</definedName>
    <definedName name="___lb27" hidden="1">#REF!</definedName>
    <definedName name="___lb28" hidden="1">#REF!</definedName>
    <definedName name="___lb29" hidden="1">#REF!</definedName>
    <definedName name="___lb3" hidden="1">#REF!</definedName>
    <definedName name="___lb30" hidden="1">#REF!</definedName>
    <definedName name="___lb31" hidden="1">#REF!</definedName>
    <definedName name="___lb32" hidden="1">#REF!</definedName>
    <definedName name="___lb4" hidden="1">#REF!</definedName>
    <definedName name="___lb5" hidden="1">#REF!</definedName>
    <definedName name="___lb6" hidden="1">#REF!</definedName>
    <definedName name="___lb7" hidden="1">#REF!</definedName>
    <definedName name="___lb8" hidden="1">#REF!</definedName>
    <definedName name="___lb9" hidden="1">#REF!</definedName>
    <definedName name="___lbc1" hidden="1">#REF!</definedName>
    <definedName name="___lbc10" hidden="1">#REF!</definedName>
    <definedName name="___lbc11" hidden="1">#REF!</definedName>
    <definedName name="___lbc12" hidden="1">#REF!</definedName>
    <definedName name="___lbc13" hidden="1">#REF!</definedName>
    <definedName name="___lbc14" hidden="1">#REF!</definedName>
    <definedName name="___lbc15" hidden="1">#REF!</definedName>
    <definedName name="___lbc16" hidden="1">#REF!</definedName>
    <definedName name="___lbc17" hidden="1">#REF!</definedName>
    <definedName name="___lbc18" hidden="1">#REF!</definedName>
    <definedName name="___lbc19" hidden="1">#REF!</definedName>
    <definedName name="___lbc2" hidden="1">#REF!</definedName>
    <definedName name="___lbc20" hidden="1">#REF!</definedName>
    <definedName name="___lbc21" hidden="1">#REF!</definedName>
    <definedName name="___lbc22" hidden="1">#REF!</definedName>
    <definedName name="___lbc23" hidden="1">#REF!</definedName>
    <definedName name="___lbc24" hidden="1">#REF!</definedName>
    <definedName name="___lbc25" hidden="1">#REF!</definedName>
    <definedName name="___lbc26" hidden="1">#REF!</definedName>
    <definedName name="___lbc27" hidden="1">#REF!</definedName>
    <definedName name="___lbc28" hidden="1">#REF!</definedName>
    <definedName name="___lbc29" hidden="1">#REF!</definedName>
    <definedName name="___lbc3" hidden="1">#REF!</definedName>
    <definedName name="___lbc31" hidden="1">#REF!</definedName>
    <definedName name="___lbc32" hidden="1">#REF!</definedName>
    <definedName name="___lbc4" hidden="1">#REF!</definedName>
    <definedName name="___lbc5" hidden="1">#REF!</definedName>
    <definedName name="___lbc6" hidden="1">#REF!</definedName>
    <definedName name="___lbc7" hidden="1">#REF!</definedName>
    <definedName name="___lbc8" hidden="1">#REF!</definedName>
    <definedName name="___lbc9" hidden="1">#REF!</definedName>
    <definedName name="___ld26" hidden="1">#REF!</definedName>
    <definedName name="___ld31" hidden="1">#REF!</definedName>
    <definedName name="___le31" hidden="1">#REF!</definedName>
    <definedName name="___lf31" hidden="1">#REF!</definedName>
    <definedName name="___PK2" localSheetId="19" hidden="1">{"'장비'!$A$3:$M$12"}</definedName>
    <definedName name="___PK2" localSheetId="21">{"'장비'!$A$3:$M$12"}</definedName>
    <definedName name="___PK2" localSheetId="14" hidden="1">{"'장비'!$A$3:$M$12"}</definedName>
    <definedName name="___PK2" localSheetId="4" hidden="1">{"'장비'!$A$3:$M$12"}</definedName>
    <definedName name="___PK2" localSheetId="8" hidden="1">{"'장비'!$A$3:$M$12"}</definedName>
    <definedName name="___PK2" localSheetId="2" hidden="1">{"'장비'!$A$3:$M$12"}</definedName>
    <definedName name="___PK2" localSheetId="1" hidden="1">{"'장비'!$A$3:$M$12"}</definedName>
    <definedName name="___PK2" localSheetId="13" hidden="1">{"'장비'!$A$3:$M$12"}</definedName>
    <definedName name="___PK2" localSheetId="20">{"'장비'!$A$3:$M$12"}</definedName>
    <definedName name="___PK2" localSheetId="24" hidden="1">{"'장비'!$A$3:$M$12"}</definedName>
    <definedName name="___PK2" localSheetId="0" hidden="1">{"'장비'!$A$3:$M$12"}</definedName>
    <definedName name="___PK2" localSheetId="18" hidden="1">{"'장비'!$A$3:$M$12"}</definedName>
    <definedName name="___PK2" localSheetId="10" hidden="1">{"'장비'!$A$3:$M$12"}</definedName>
    <definedName name="___PK2" localSheetId="12" hidden="1">{"'장비'!$A$3:$M$12"}</definedName>
    <definedName name="___PK2" hidden="1">{"'장비'!$A$3:$M$12"}</definedName>
    <definedName name="___PKG3" localSheetId="19" hidden="1">{"'장비'!$A$3:$M$12"}</definedName>
    <definedName name="___PKG3" localSheetId="21">{"'장비'!$A$3:$M$12"}</definedName>
    <definedName name="___PKG3" localSheetId="14" hidden="1">{"'장비'!$A$3:$M$12"}</definedName>
    <definedName name="___PKG3" localSheetId="4" hidden="1">{"'장비'!$A$3:$M$12"}</definedName>
    <definedName name="___PKG3" localSheetId="8" hidden="1">{"'장비'!$A$3:$M$12"}</definedName>
    <definedName name="___PKG3" localSheetId="2" hidden="1">{"'장비'!$A$3:$M$12"}</definedName>
    <definedName name="___PKG3" localSheetId="1" hidden="1">{"'장비'!$A$3:$M$12"}</definedName>
    <definedName name="___PKG3" localSheetId="13" hidden="1">{"'장비'!$A$3:$M$12"}</definedName>
    <definedName name="___PKG3" localSheetId="20">{"'장비'!$A$3:$M$12"}</definedName>
    <definedName name="___PKG3" localSheetId="24" hidden="1">{"'장비'!$A$3:$M$12"}</definedName>
    <definedName name="___PKG3" localSheetId="0" hidden="1">{"'장비'!$A$3:$M$12"}</definedName>
    <definedName name="___PKG3" localSheetId="18" hidden="1">{"'장비'!$A$3:$M$12"}</definedName>
    <definedName name="___PKG3" localSheetId="10" hidden="1">{"'장비'!$A$3:$M$12"}</definedName>
    <definedName name="___PKG3" localSheetId="12" hidden="1">{"'장비'!$A$3:$M$12"}</definedName>
    <definedName name="___PKG3" hidden="1">{"'장비'!$A$3:$M$12"}</definedName>
    <definedName name="___qqq222" localSheetId="19" hidden="1">{"'장비'!$A$3:$M$12"}</definedName>
    <definedName name="___qqq222" localSheetId="21">{"'장비'!$A$3:$M$12"}</definedName>
    <definedName name="___qqq222" localSheetId="14" hidden="1">{"'장비'!$A$3:$M$12"}</definedName>
    <definedName name="___qqq222" localSheetId="4" hidden="1">{"'장비'!$A$3:$M$12"}</definedName>
    <definedName name="___qqq222" localSheetId="8" hidden="1">{"'장비'!$A$3:$M$12"}</definedName>
    <definedName name="___qqq222" localSheetId="2" hidden="1">{"'장비'!$A$3:$M$12"}</definedName>
    <definedName name="___qqq222" localSheetId="1" hidden="1">{"'장비'!$A$3:$M$12"}</definedName>
    <definedName name="___qqq222" localSheetId="13" hidden="1">{"'장비'!$A$3:$M$12"}</definedName>
    <definedName name="___qqq222" localSheetId="20">{"'장비'!$A$3:$M$12"}</definedName>
    <definedName name="___qqq222" localSheetId="24" hidden="1">{"'장비'!$A$3:$M$12"}</definedName>
    <definedName name="___qqq222" localSheetId="0" hidden="1">{"'장비'!$A$3:$M$12"}</definedName>
    <definedName name="___qqq222" localSheetId="18" hidden="1">{"'장비'!$A$3:$M$12"}</definedName>
    <definedName name="___qqq222" localSheetId="10" hidden="1">{"'장비'!$A$3:$M$12"}</definedName>
    <definedName name="___qqq222" localSheetId="12" hidden="1">{"'장비'!$A$3:$M$12"}</definedName>
    <definedName name="___qqq222" hidden="1">{"'장비'!$A$3:$M$12"}</definedName>
    <definedName name="___QT100" localSheetId="4">#REF!</definedName>
    <definedName name="___QT100" localSheetId="2">#REF!</definedName>
    <definedName name="___QT100" localSheetId="24">#REF!</definedName>
    <definedName name="___QT100">#REF!</definedName>
    <definedName name="___QT2" localSheetId="4">#REF!</definedName>
    <definedName name="___QT2" localSheetId="2">#REF!</definedName>
    <definedName name="___QT2" localSheetId="24">#REF!</definedName>
    <definedName name="___QT2">#REF!</definedName>
    <definedName name="___QT3" localSheetId="4">#REF!</definedName>
    <definedName name="___QT3" localSheetId="2">#REF!</definedName>
    <definedName name="___QT3" localSheetId="24">#REF!</definedName>
    <definedName name="___QT3">#REF!</definedName>
    <definedName name="___QT4" localSheetId="4">#REF!</definedName>
    <definedName name="___QT4" localSheetId="2">#REF!</definedName>
    <definedName name="___QT4" localSheetId="24">#REF!</definedName>
    <definedName name="___QT4">#REF!</definedName>
    <definedName name="___QT50" localSheetId="4">#REF!</definedName>
    <definedName name="___QT50" localSheetId="2">#REF!</definedName>
    <definedName name="___QT50" localSheetId="24">#REF!</definedName>
    <definedName name="___QT50">#REF!</definedName>
    <definedName name="___QT75" localSheetId="4">#REF!</definedName>
    <definedName name="___QT75" localSheetId="2">#REF!</definedName>
    <definedName name="___QT75" localSheetId="24">#REF!</definedName>
    <definedName name="___QT75">#REF!</definedName>
    <definedName name="___r1" localSheetId="19" hidden="1">{#N/A,#N/A,FALSE,"GERAL";#N/A,#N/A,FALSE,"012-96";#N/A,#N/A,FALSE,"018-96";#N/A,#N/A,FALSE,"027-96";#N/A,#N/A,FALSE,"059-96";#N/A,#N/A,FALSE,"076-96";#N/A,#N/A,FALSE,"019-97";#N/A,#N/A,FALSE,"021-97";#N/A,#N/A,FALSE,"022-97";#N/A,#N/A,FALSE,"028-97"}</definedName>
    <definedName name="___r1" localSheetId="21">{#N/A,#N/A,FALSE,"GERAL";#N/A,#N/A,FALSE,"012-96";#N/A,#N/A,FALSE,"018-96";#N/A,#N/A,FALSE,"027-96";#N/A,#N/A,FALSE,"059-96";#N/A,#N/A,FALSE,"076-96";#N/A,#N/A,FALSE,"019-97";#N/A,#N/A,FALSE,"021-97";#N/A,#N/A,FALSE,"022-97";#N/A,#N/A,FALSE,"028-97"}</definedName>
    <definedName name="___r1" localSheetId="14" hidden="1">{#N/A,#N/A,FALSE,"GERAL";#N/A,#N/A,FALSE,"012-96";#N/A,#N/A,FALSE,"018-96";#N/A,#N/A,FALSE,"027-96";#N/A,#N/A,FALSE,"059-96";#N/A,#N/A,FALSE,"076-96";#N/A,#N/A,FALSE,"019-97";#N/A,#N/A,FALSE,"021-97";#N/A,#N/A,FALSE,"022-97";#N/A,#N/A,FALSE,"028-97"}</definedName>
    <definedName name="___r1" localSheetId="4" hidden="1">{#N/A,#N/A,FALSE,"GERAL";#N/A,#N/A,FALSE,"012-96";#N/A,#N/A,FALSE,"018-96";#N/A,#N/A,FALSE,"027-96";#N/A,#N/A,FALSE,"059-96";#N/A,#N/A,FALSE,"076-96";#N/A,#N/A,FALSE,"019-97";#N/A,#N/A,FALSE,"021-97";#N/A,#N/A,FALSE,"022-97";#N/A,#N/A,FALSE,"028-97"}</definedName>
    <definedName name="___r1" localSheetId="8" hidden="1">{#N/A,#N/A,FALSE,"GERAL";#N/A,#N/A,FALSE,"012-96";#N/A,#N/A,FALSE,"018-96";#N/A,#N/A,FALSE,"027-96";#N/A,#N/A,FALSE,"059-96";#N/A,#N/A,FALSE,"076-96";#N/A,#N/A,FALSE,"019-97";#N/A,#N/A,FALSE,"021-97";#N/A,#N/A,FALSE,"022-97";#N/A,#N/A,FALSE,"028-97"}</definedName>
    <definedName name="___r1" localSheetId="2" hidden="1">{#N/A,#N/A,FALSE,"GERAL";#N/A,#N/A,FALSE,"012-96";#N/A,#N/A,FALSE,"018-96";#N/A,#N/A,FALSE,"027-96";#N/A,#N/A,FALSE,"059-96";#N/A,#N/A,FALSE,"076-96";#N/A,#N/A,FALSE,"019-97";#N/A,#N/A,FALSE,"021-97";#N/A,#N/A,FALSE,"022-97";#N/A,#N/A,FALSE,"028-97"}</definedName>
    <definedName name="___r1" localSheetId="1" hidden="1">{#N/A,#N/A,FALSE,"GERAL";#N/A,#N/A,FALSE,"012-96";#N/A,#N/A,FALSE,"018-96";#N/A,#N/A,FALSE,"027-96";#N/A,#N/A,FALSE,"059-96";#N/A,#N/A,FALSE,"076-96";#N/A,#N/A,FALSE,"019-97";#N/A,#N/A,FALSE,"021-97";#N/A,#N/A,FALSE,"022-97";#N/A,#N/A,FALSE,"028-97"}</definedName>
    <definedName name="___r1" localSheetId="13" hidden="1">{#N/A,#N/A,FALSE,"GERAL";#N/A,#N/A,FALSE,"012-96";#N/A,#N/A,FALSE,"018-96";#N/A,#N/A,FALSE,"027-96";#N/A,#N/A,FALSE,"059-96";#N/A,#N/A,FALSE,"076-96";#N/A,#N/A,FALSE,"019-97";#N/A,#N/A,FALSE,"021-97";#N/A,#N/A,FALSE,"022-97";#N/A,#N/A,FALSE,"028-97"}</definedName>
    <definedName name="___r1" localSheetId="20">{#N/A,#N/A,FALSE,"GERAL";#N/A,#N/A,FALSE,"012-96";#N/A,#N/A,FALSE,"018-96";#N/A,#N/A,FALSE,"027-96";#N/A,#N/A,FALSE,"059-96";#N/A,#N/A,FALSE,"076-96";#N/A,#N/A,FALSE,"019-97";#N/A,#N/A,FALSE,"021-97";#N/A,#N/A,FALSE,"022-97";#N/A,#N/A,FALSE,"028-97"}</definedName>
    <definedName name="___r1" localSheetId="24" hidden="1">{#N/A,#N/A,FALSE,"GERAL";#N/A,#N/A,FALSE,"012-96";#N/A,#N/A,FALSE,"018-96";#N/A,#N/A,FALSE,"027-96";#N/A,#N/A,FALSE,"059-96";#N/A,#N/A,FALSE,"076-96";#N/A,#N/A,FALSE,"019-97";#N/A,#N/A,FALSE,"021-97";#N/A,#N/A,FALSE,"022-97";#N/A,#N/A,FALSE,"028-97"}</definedName>
    <definedName name="___r1" localSheetId="0" hidden="1">{#N/A,#N/A,FALSE,"GERAL";#N/A,#N/A,FALSE,"012-96";#N/A,#N/A,FALSE,"018-96";#N/A,#N/A,FALSE,"027-96";#N/A,#N/A,FALSE,"059-96";#N/A,#N/A,FALSE,"076-96";#N/A,#N/A,FALSE,"019-97";#N/A,#N/A,FALSE,"021-97";#N/A,#N/A,FALSE,"022-97";#N/A,#N/A,FALSE,"028-97"}</definedName>
    <definedName name="___r1" localSheetId="18" hidden="1">{#N/A,#N/A,FALSE,"GERAL";#N/A,#N/A,FALSE,"012-96";#N/A,#N/A,FALSE,"018-96";#N/A,#N/A,FALSE,"027-96";#N/A,#N/A,FALSE,"059-96";#N/A,#N/A,FALSE,"076-96";#N/A,#N/A,FALSE,"019-97";#N/A,#N/A,FALSE,"021-97";#N/A,#N/A,FALSE,"022-97";#N/A,#N/A,FALSE,"028-97"}</definedName>
    <definedName name="___r1" localSheetId="10" hidden="1">{#N/A,#N/A,FALSE,"GERAL";#N/A,#N/A,FALSE,"012-96";#N/A,#N/A,FALSE,"018-96";#N/A,#N/A,FALSE,"027-96";#N/A,#N/A,FALSE,"059-96";#N/A,#N/A,FALSE,"076-96";#N/A,#N/A,FALSE,"019-97";#N/A,#N/A,FALSE,"021-97";#N/A,#N/A,FALSE,"022-97";#N/A,#N/A,FALSE,"028-97"}</definedName>
    <definedName name="___r1" localSheetId="12" hidden="1">{#N/A,#N/A,FALSE,"GERAL";#N/A,#N/A,FALSE,"012-96";#N/A,#N/A,FALSE,"018-96";#N/A,#N/A,FALSE,"027-96";#N/A,#N/A,FALSE,"059-96";#N/A,#N/A,FALSE,"076-96";#N/A,#N/A,FALSE,"019-97";#N/A,#N/A,FALSE,"021-97";#N/A,#N/A,FALSE,"022-97";#N/A,#N/A,FALSE,"028-97"}</definedName>
    <definedName name="___r1" hidden="1">{#N/A,#N/A,FALSE,"GERAL";#N/A,#N/A,FALSE,"012-96";#N/A,#N/A,FALSE,"018-96";#N/A,#N/A,FALSE,"027-96";#N/A,#N/A,FALSE,"059-96";#N/A,#N/A,FALSE,"076-96";#N/A,#N/A,FALSE,"019-97";#N/A,#N/A,FALSE,"021-97";#N/A,#N/A,FALSE,"022-97";#N/A,#N/A,FALSE,"028-97"}</definedName>
    <definedName name="___x10" localSheetId="4" hidden="1">#REF!</definedName>
    <definedName name="___x10" localSheetId="8" hidden="1">#REF!</definedName>
    <definedName name="___x10" hidden="1">#REF!</definedName>
    <definedName name="___x11" localSheetId="4" hidden="1">#REF!</definedName>
    <definedName name="___x11" localSheetId="8" hidden="1">#REF!</definedName>
    <definedName name="___x11" hidden="1">#REF!</definedName>
    <definedName name="___x12" localSheetId="4" hidden="1">#REF!</definedName>
    <definedName name="___x12" localSheetId="8" hidden="1">#REF!</definedName>
    <definedName name="___x12" hidden="1">#REF!</definedName>
    <definedName name="___x13" hidden="1">#REF!</definedName>
    <definedName name="___x14" hidden="1">#REF!</definedName>
    <definedName name="___x15" hidden="1">#REF!</definedName>
    <definedName name="___x16" hidden="1">#REF!</definedName>
    <definedName name="___x17" hidden="1">#REF!</definedName>
    <definedName name="___x18" hidden="1">#REF!</definedName>
    <definedName name="___x19" hidden="1">#REF!</definedName>
    <definedName name="___x20" hidden="1">#REF!</definedName>
    <definedName name="___x21" hidden="1">#REF!</definedName>
    <definedName name="___x22" hidden="1">#REF!</definedName>
    <definedName name="___x23" hidden="1">#REF!</definedName>
    <definedName name="___x24" hidden="1">#REF!</definedName>
    <definedName name="___x25" hidden="1">#REF!</definedName>
    <definedName name="___x28" hidden="1">#REF!</definedName>
    <definedName name="___x29" hidden="1">#REF!</definedName>
    <definedName name="___x32" hidden="1">#REF!</definedName>
    <definedName name="___x4" hidden="1">#REF!</definedName>
    <definedName name="___x5" hidden="1">#REF!</definedName>
    <definedName name="___x6" hidden="1">#REF!</definedName>
    <definedName name="___x7" hidden="1">#REF!</definedName>
    <definedName name="___x8" hidden="1">#REF!</definedName>
    <definedName name="___x9" hidden="1">#REF!</definedName>
    <definedName name="__123Graph_A" hidden="1">#REF!</definedName>
    <definedName name="__123Graph_AChart1" localSheetId="4" hidden="1">#REF!</definedName>
    <definedName name="__123Graph_AChart1" localSheetId="2" hidden="1">#REF!</definedName>
    <definedName name="__123Graph_AChart1" localSheetId="24" hidden="1">#REF!</definedName>
    <definedName name="__123Graph_AChart1" localSheetId="0" hidden="1">#REF!</definedName>
    <definedName name="__123Graph_AChart1" hidden="1">#REF!</definedName>
    <definedName name="__123Graph_ACurrent" hidden="1">#REF!</definedName>
    <definedName name="__123Graph_ACUSTO" hidden="1">#REF!</definedName>
    <definedName name="__123Graph_AFAT" hidden="1">#REF!</definedName>
    <definedName name="__123Graph_AGRA1" localSheetId="4" hidden="1">#REF!</definedName>
    <definedName name="__123Graph_AGRA1" localSheetId="2" hidden="1">#REF!</definedName>
    <definedName name="__123Graph_AGRA1" localSheetId="24" hidden="1">#REF!</definedName>
    <definedName name="__123Graph_AGRA1" localSheetId="0" hidden="1">#REF!</definedName>
    <definedName name="__123Graph_AGRA1" hidden="1">#REF!</definedName>
    <definedName name="__123Graph_ARES" localSheetId="4" hidden="1">#REF!</definedName>
    <definedName name="__123Graph_ARES" localSheetId="2" hidden="1">#REF!</definedName>
    <definedName name="__123Graph_ARES" localSheetId="24" hidden="1">#REF!</definedName>
    <definedName name="__123Graph_ARES" localSheetId="0" hidden="1">#REF!</definedName>
    <definedName name="__123Graph_ARES" hidden="1">#REF!</definedName>
    <definedName name="__123Graph_B" localSheetId="4" hidden="1">#REF!</definedName>
    <definedName name="__123Graph_B" localSheetId="2" hidden="1">#REF!</definedName>
    <definedName name="__123Graph_B" localSheetId="24" hidden="1">#REF!</definedName>
    <definedName name="__123Graph_B" localSheetId="0" hidden="1">#REF!</definedName>
    <definedName name="__123Graph_B" hidden="1">#REF!</definedName>
    <definedName name="__123Graph_BChart1" localSheetId="4" hidden="1">#REF!</definedName>
    <definedName name="__123Graph_BChart1" localSheetId="2" hidden="1">#REF!</definedName>
    <definedName name="__123Graph_BChart1" localSheetId="24" hidden="1">#REF!</definedName>
    <definedName name="__123Graph_BChart1" localSheetId="0" hidden="1">#REF!</definedName>
    <definedName name="__123Graph_BChart1" hidden="1">#REF!</definedName>
    <definedName name="__123Graph_BCurrent" hidden="1">#REF!</definedName>
    <definedName name="__123Graph_BCUSTO" hidden="1">#REF!</definedName>
    <definedName name="__123Graph_BFAT" hidden="1">#REF!</definedName>
    <definedName name="__123Graph_BPERFORMANCE" hidden="1">#REF!</definedName>
    <definedName name="__123Graph_BRES" hidden="1">#REF!</definedName>
    <definedName name="__123Graph_C" localSheetId="4" hidden="1">#REF!</definedName>
    <definedName name="__123Graph_C" localSheetId="2" hidden="1">#REF!</definedName>
    <definedName name="__123Graph_C" localSheetId="24" hidden="1">#REF!</definedName>
    <definedName name="__123Graph_C" localSheetId="0" hidden="1">#REF!</definedName>
    <definedName name="__123Graph_C" hidden="1">#REF!</definedName>
    <definedName name="__123Graph_D" localSheetId="4" hidden="1">#REF!</definedName>
    <definedName name="__123Graph_D" localSheetId="2" hidden="1">#REF!</definedName>
    <definedName name="__123Graph_D" localSheetId="24" hidden="1">#REF!</definedName>
    <definedName name="__123Graph_D" localSheetId="0"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X" localSheetId="4" hidden="1">#REF!</definedName>
    <definedName name="__123Graph_X" localSheetId="2" hidden="1">#REF!</definedName>
    <definedName name="__123Graph_X" localSheetId="24" hidden="1">#REF!</definedName>
    <definedName name="__123Graph_X" localSheetId="0" hidden="1">#REF!</definedName>
    <definedName name="__123Graph_X" hidden="1">#REF!</definedName>
    <definedName name="__123Graph_XChart1" localSheetId="4" hidden="1">#REF!</definedName>
    <definedName name="__123Graph_XChart1" localSheetId="2" hidden="1">#REF!</definedName>
    <definedName name="__123Graph_XChart1" localSheetId="24" hidden="1">#REF!</definedName>
    <definedName name="__123Graph_XChart1" localSheetId="0" hidden="1">#REF!</definedName>
    <definedName name="__123Graph_XChart1" hidden="1">#REF!</definedName>
    <definedName name="__123Graph_XCurrent" hidden="1">#REF!</definedName>
    <definedName name="__123Graph_XCUSTO" hidden="1">#REF!</definedName>
    <definedName name="__123Graph_XFAT" hidden="1">#REF!</definedName>
    <definedName name="__123Graph_XGRA1" localSheetId="4" hidden="1">#REF!</definedName>
    <definedName name="__123Graph_XGRA1" localSheetId="2" hidden="1">#REF!</definedName>
    <definedName name="__123Graph_XGRA1" localSheetId="24" hidden="1">#REF!</definedName>
    <definedName name="__123Graph_XGRA1" localSheetId="0" hidden="1">#REF!</definedName>
    <definedName name="__123Graph_XGRA1" hidden="1">#REF!</definedName>
    <definedName name="__123Graph_XRES" localSheetId="4" hidden="1">#REF!</definedName>
    <definedName name="__123Graph_XRES" localSheetId="2" hidden="1">#REF!</definedName>
    <definedName name="__123Graph_XRES" localSheetId="24" hidden="1">#REF!</definedName>
    <definedName name="__123Graph_XRES" localSheetId="0" hidden="1">#REF!</definedName>
    <definedName name="__123Graph_XRES" hidden="1">#REF!</definedName>
    <definedName name="__ACR10" localSheetId="4">#REF!</definedName>
    <definedName name="__ACR10" localSheetId="2">#REF!</definedName>
    <definedName name="__ACR10" localSheetId="24">#REF!</definedName>
    <definedName name="__ACR10">#REF!</definedName>
    <definedName name="__ACR15" localSheetId="4">#REF!</definedName>
    <definedName name="__ACR15" localSheetId="2">#REF!</definedName>
    <definedName name="__ACR15" localSheetId="24">#REF!</definedName>
    <definedName name="__ACR15">#REF!</definedName>
    <definedName name="__acr20" localSheetId="4">#REF!</definedName>
    <definedName name="__acr20" localSheetId="2">#REF!</definedName>
    <definedName name="__acr20" localSheetId="24">#REF!</definedName>
    <definedName name="__acr20">#REF!</definedName>
    <definedName name="__acr5" localSheetId="4">#REF!</definedName>
    <definedName name="__acr5" localSheetId="2">#REF!</definedName>
    <definedName name="__acr5" localSheetId="24">#REF!</definedName>
    <definedName name="__acr5">#REF!</definedName>
    <definedName name="__ARQ1" localSheetId="4">#REF!</definedName>
    <definedName name="__ARQ1" localSheetId="2">#REF!</definedName>
    <definedName name="__ARQ1" localSheetId="24">#REF!</definedName>
    <definedName name="__ARQ1">#REF!</definedName>
    <definedName name="__Axe3" localSheetId="4">#REF!</definedName>
    <definedName name="__Axe3" localSheetId="2">#REF!</definedName>
    <definedName name="__Axe3" localSheetId="24">#REF!</definedName>
    <definedName name="__Axe3">#REF!</definedName>
    <definedName name="__Axe4" localSheetId="4">#REF!</definedName>
    <definedName name="__Axe4" localSheetId="2">#REF!</definedName>
    <definedName name="__Axe4" localSheetId="24">#REF!</definedName>
    <definedName name="__Axe4">#REF!</definedName>
    <definedName name="__CO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 localSheetId="4">#REF!</definedName>
    <definedName name="__htm2" localSheetId="2">#REF!</definedName>
    <definedName name="__htm2" localSheetId="24">#REF!</definedName>
    <definedName name="__htm2">#REF!</definedName>
    <definedName name="__htn2" localSheetId="4">#REF!</definedName>
    <definedName name="__htn2" localSheetId="2">#REF!</definedName>
    <definedName name="__htn2" localSheetId="24">#REF!</definedName>
    <definedName name="__htn2">#REF!</definedName>
    <definedName name="__iss2" localSheetId="4">#REF!</definedName>
    <definedName name="__iss2" localSheetId="2">#REF!</definedName>
    <definedName name="__iss2" localSheetId="24">#REF!</definedName>
    <definedName name="__iss2">#REF!</definedName>
    <definedName name="__key2" localSheetId="4" hidden="1">#REF!</definedName>
    <definedName name="__key2" localSheetId="0" hidden="1">#REF!</definedName>
    <definedName name="__key2" hidden="1">#REF!</definedName>
    <definedName name="__la29" localSheetId="0" hidden="1">#REF!</definedName>
    <definedName name="__la29" hidden="1">#REF!</definedName>
    <definedName name="__la3" localSheetId="0" hidden="1">#REF!</definedName>
    <definedName name="__la3" hidden="1">#REF!</definedName>
    <definedName name="__la31" hidden="1">#REF!</definedName>
    <definedName name="__la32" hidden="1">#REF!</definedName>
    <definedName name="__la4" hidden="1">#REF!</definedName>
    <definedName name="__la5" hidden="1">#REF!</definedName>
    <definedName name="__la6" hidden="1">#REF!</definedName>
    <definedName name="__la7" hidden="1">#REF!</definedName>
    <definedName name="__la8" hidden="1">#REF!</definedName>
    <definedName name="__la9" hidden="1">#REF!</definedName>
    <definedName name="__lb1" hidden="1">#REF!</definedName>
    <definedName name="__lb10" hidden="1">#REF!</definedName>
    <definedName name="__lb11" hidden="1">#REF!</definedName>
    <definedName name="__lb12" hidden="1">#REF!</definedName>
    <definedName name="__lb13" hidden="1">#REF!</definedName>
    <definedName name="__lb14" hidden="1">#REF!</definedName>
    <definedName name="__lb15" hidden="1">#REF!</definedName>
    <definedName name="__lb16" hidden="1">#REF!</definedName>
    <definedName name="__lb17" hidden="1">#REF!</definedName>
    <definedName name="__lb18" hidden="1">#REF!</definedName>
    <definedName name="__lb19" hidden="1">#REF!</definedName>
    <definedName name="__lb2" hidden="1">#REF!</definedName>
    <definedName name="__lb20" hidden="1">#REF!</definedName>
    <definedName name="__lb21" hidden="1">#REF!</definedName>
    <definedName name="__lb22" hidden="1">#REF!</definedName>
    <definedName name="__lb23" hidden="1">#REF!</definedName>
    <definedName name="__lb24" hidden="1">#REF!</definedName>
    <definedName name="__lb25" hidden="1">#REF!</definedName>
    <definedName name="__lb27" hidden="1">#REF!</definedName>
    <definedName name="__lb28" hidden="1">#REF!</definedName>
    <definedName name="__lb29" hidden="1">#REF!</definedName>
    <definedName name="__lb3" hidden="1">#REF!</definedName>
    <definedName name="__lb30" hidden="1">#REF!</definedName>
    <definedName name="__lb31" hidden="1">#REF!</definedName>
    <definedName name="__lb32" hidden="1">#REF!</definedName>
    <definedName name="__lb4" hidden="1">#REF!</definedName>
    <definedName name="__lb5" hidden="1">#REF!</definedName>
    <definedName name="__lb6" hidden="1">#REF!</definedName>
    <definedName name="__lb7" hidden="1">#REF!</definedName>
    <definedName name="__lb8" hidden="1">#REF!</definedName>
    <definedName name="__lb9" hidden="1">#REF!</definedName>
    <definedName name="__lbc1" hidden="1">#REF!</definedName>
    <definedName name="__lbc10" hidden="1">#REF!</definedName>
    <definedName name="__lbc11" hidden="1">#REF!</definedName>
    <definedName name="__lbc12" hidden="1">#REF!</definedName>
    <definedName name="__lbc13" hidden="1">#REF!</definedName>
    <definedName name="__lbc14" hidden="1">#REF!</definedName>
    <definedName name="__lbc15" hidden="1">#REF!</definedName>
    <definedName name="__lbc16" hidden="1">#REF!</definedName>
    <definedName name="__lbc17" hidden="1">#REF!</definedName>
    <definedName name="__lbc18" hidden="1">#REF!</definedName>
    <definedName name="__lbc19" hidden="1">#REF!</definedName>
    <definedName name="__lbc2" hidden="1">#REF!</definedName>
    <definedName name="__lbc20" hidden="1">#REF!</definedName>
    <definedName name="__lbc21" hidden="1">#REF!</definedName>
    <definedName name="__lbc22" hidden="1">#REF!</definedName>
    <definedName name="__lbc23" hidden="1">#REF!</definedName>
    <definedName name="__lbc24" hidden="1">#REF!</definedName>
    <definedName name="__lbc25" hidden="1">#REF!</definedName>
    <definedName name="__lbc26" hidden="1">#REF!</definedName>
    <definedName name="__lbc27" hidden="1">#REF!</definedName>
    <definedName name="__lbc28" hidden="1">#REF!</definedName>
    <definedName name="__lbc29" hidden="1">#REF!</definedName>
    <definedName name="__lbc3" hidden="1">#REF!</definedName>
    <definedName name="__lbc31" hidden="1">#REF!</definedName>
    <definedName name="__lbc32" hidden="1">#REF!</definedName>
    <definedName name="__lbc4" hidden="1">#REF!</definedName>
    <definedName name="__lbc5" hidden="1">#REF!</definedName>
    <definedName name="__lbc6" hidden="1">#REF!</definedName>
    <definedName name="__lbc7" hidden="1">#REF!</definedName>
    <definedName name="__lbc8" hidden="1">#REF!</definedName>
    <definedName name="__lbc9" hidden="1">#REF!</definedName>
    <definedName name="__ld26" hidden="1">#REF!</definedName>
    <definedName name="__ld31" hidden="1">#REF!</definedName>
    <definedName name="__le31" hidden="1">#REF!</definedName>
    <definedName name="__lf31" hidden="1">#REF!</definedName>
    <definedName name="__PK2" localSheetId="19" hidden="1">{"'장비'!$A$3:$M$12"}</definedName>
    <definedName name="__PK2" localSheetId="21">{"'장비'!$A$3:$M$12"}</definedName>
    <definedName name="__PK2" localSheetId="14" hidden="1">{"'장비'!$A$3:$M$12"}</definedName>
    <definedName name="__PK2" localSheetId="4" hidden="1">{"'장비'!$A$3:$M$12"}</definedName>
    <definedName name="__PK2" localSheetId="8" hidden="1">{"'장비'!$A$3:$M$12"}</definedName>
    <definedName name="__PK2" localSheetId="2" hidden="1">{"'장비'!$A$3:$M$12"}</definedName>
    <definedName name="__PK2" localSheetId="1" hidden="1">{"'장비'!$A$3:$M$12"}</definedName>
    <definedName name="__PK2" localSheetId="13" hidden="1">{"'장비'!$A$3:$M$12"}</definedName>
    <definedName name="__PK2" localSheetId="20">{"'장비'!$A$3:$M$12"}</definedName>
    <definedName name="__PK2" localSheetId="24" hidden="1">{"'장비'!$A$3:$M$12"}</definedName>
    <definedName name="__PK2" localSheetId="0" hidden="1">{"'장비'!$A$3:$M$12"}</definedName>
    <definedName name="__PK2" localSheetId="18" hidden="1">{"'장비'!$A$3:$M$12"}</definedName>
    <definedName name="__PK2" localSheetId="10" hidden="1">{"'장비'!$A$3:$M$12"}</definedName>
    <definedName name="__PK2" localSheetId="12" hidden="1">{"'장비'!$A$3:$M$12"}</definedName>
    <definedName name="__PK2" hidden="1">{"'장비'!$A$3:$M$12"}</definedName>
    <definedName name="__PKG3" localSheetId="19" hidden="1">{"'장비'!$A$3:$M$12"}</definedName>
    <definedName name="__PKG3" localSheetId="21">{"'장비'!$A$3:$M$12"}</definedName>
    <definedName name="__PKG3" localSheetId="14" hidden="1">{"'장비'!$A$3:$M$12"}</definedName>
    <definedName name="__PKG3" localSheetId="4" hidden="1">{"'장비'!$A$3:$M$12"}</definedName>
    <definedName name="__PKG3" localSheetId="8" hidden="1">{"'장비'!$A$3:$M$12"}</definedName>
    <definedName name="__PKG3" localSheetId="2" hidden="1">{"'장비'!$A$3:$M$12"}</definedName>
    <definedName name="__PKG3" localSheetId="1" hidden="1">{"'장비'!$A$3:$M$12"}</definedName>
    <definedName name="__PKG3" localSheetId="13" hidden="1">{"'장비'!$A$3:$M$12"}</definedName>
    <definedName name="__PKG3" localSheetId="20">{"'장비'!$A$3:$M$12"}</definedName>
    <definedName name="__PKG3" localSheetId="24" hidden="1">{"'장비'!$A$3:$M$12"}</definedName>
    <definedName name="__PKG3" localSheetId="0" hidden="1">{"'장비'!$A$3:$M$12"}</definedName>
    <definedName name="__PKG3" localSheetId="18" hidden="1">{"'장비'!$A$3:$M$12"}</definedName>
    <definedName name="__PKG3" localSheetId="10" hidden="1">{"'장비'!$A$3:$M$12"}</definedName>
    <definedName name="__PKG3" localSheetId="12" hidden="1">{"'장비'!$A$3:$M$12"}</definedName>
    <definedName name="__PKG3" hidden="1">{"'장비'!$A$3:$M$12"}</definedName>
    <definedName name="__qqq222" localSheetId="19" hidden="1">{"'장비'!$A$3:$M$12"}</definedName>
    <definedName name="__qqq222" localSheetId="21">{"'장비'!$A$3:$M$12"}</definedName>
    <definedName name="__qqq222" localSheetId="14" hidden="1">{"'장비'!$A$3:$M$12"}</definedName>
    <definedName name="__qqq222" localSheetId="4" hidden="1">{"'장비'!$A$3:$M$12"}</definedName>
    <definedName name="__qqq222" localSheetId="8" hidden="1">{"'장비'!$A$3:$M$12"}</definedName>
    <definedName name="__qqq222" localSheetId="2" hidden="1">{"'장비'!$A$3:$M$12"}</definedName>
    <definedName name="__qqq222" localSheetId="1" hidden="1">{"'장비'!$A$3:$M$12"}</definedName>
    <definedName name="__qqq222" localSheetId="13" hidden="1">{"'장비'!$A$3:$M$12"}</definedName>
    <definedName name="__qqq222" localSheetId="20">{"'장비'!$A$3:$M$12"}</definedName>
    <definedName name="__qqq222" localSheetId="24" hidden="1">{"'장비'!$A$3:$M$12"}</definedName>
    <definedName name="__qqq222" localSheetId="0" hidden="1">{"'장비'!$A$3:$M$12"}</definedName>
    <definedName name="__qqq222" localSheetId="18" hidden="1">{"'장비'!$A$3:$M$12"}</definedName>
    <definedName name="__qqq222" localSheetId="10" hidden="1">{"'장비'!$A$3:$M$12"}</definedName>
    <definedName name="__qqq222" localSheetId="12" hidden="1">{"'장비'!$A$3:$M$12"}</definedName>
    <definedName name="__qqq222" hidden="1">{"'장비'!$A$3:$M$12"}</definedName>
    <definedName name="__QT100" localSheetId="4">#REF!</definedName>
    <definedName name="__QT100" localSheetId="2">#REF!</definedName>
    <definedName name="__QT100" localSheetId="24">#REF!</definedName>
    <definedName name="__QT100">#REF!</definedName>
    <definedName name="__QT2" localSheetId="4">#REF!</definedName>
    <definedName name="__QT2" localSheetId="2">#REF!</definedName>
    <definedName name="__QT2" localSheetId="24">#REF!</definedName>
    <definedName name="__QT2">#REF!</definedName>
    <definedName name="__QT3" localSheetId="4">#REF!</definedName>
    <definedName name="__QT3" localSheetId="2">#REF!</definedName>
    <definedName name="__QT3" localSheetId="24">#REF!</definedName>
    <definedName name="__QT3">#REF!</definedName>
    <definedName name="__QT4" localSheetId="4">#REF!</definedName>
    <definedName name="__QT4" localSheetId="2">#REF!</definedName>
    <definedName name="__QT4" localSheetId="24">#REF!</definedName>
    <definedName name="__QT4">#REF!</definedName>
    <definedName name="__QT50" localSheetId="4">#REF!</definedName>
    <definedName name="__QT50" localSheetId="2">#REF!</definedName>
    <definedName name="__QT50" localSheetId="24">#REF!</definedName>
    <definedName name="__QT50">#REF!</definedName>
    <definedName name="__QT75" localSheetId="4">#REF!</definedName>
    <definedName name="__QT75" localSheetId="2">#REF!</definedName>
    <definedName name="__QT75" localSheetId="24">#REF!</definedName>
    <definedName name="__QT75">#REF!</definedName>
    <definedName name="__r1" localSheetId="19" hidden="1">{#N/A,#N/A,FALSE,"GERAL";#N/A,#N/A,FALSE,"012-96";#N/A,#N/A,FALSE,"018-96";#N/A,#N/A,FALSE,"027-96";#N/A,#N/A,FALSE,"059-96";#N/A,#N/A,FALSE,"076-96";#N/A,#N/A,FALSE,"019-97";#N/A,#N/A,FALSE,"021-97";#N/A,#N/A,FALSE,"022-97";#N/A,#N/A,FALSE,"028-97"}</definedName>
    <definedName name="__r1" localSheetId="21">{#N/A,#N/A,FALSE,"GERAL";#N/A,#N/A,FALSE,"012-96";#N/A,#N/A,FALSE,"018-96";#N/A,#N/A,FALSE,"027-96";#N/A,#N/A,FALSE,"059-96";#N/A,#N/A,FALSE,"076-96";#N/A,#N/A,FALSE,"019-97";#N/A,#N/A,FALSE,"021-97";#N/A,#N/A,FALSE,"022-97";#N/A,#N/A,FALSE,"028-97"}</definedName>
    <definedName name="__r1" localSheetId="14" hidden="1">{#N/A,#N/A,FALSE,"GERAL";#N/A,#N/A,FALSE,"012-96";#N/A,#N/A,FALSE,"018-96";#N/A,#N/A,FALSE,"027-96";#N/A,#N/A,FALSE,"059-96";#N/A,#N/A,FALSE,"076-96";#N/A,#N/A,FALSE,"019-97";#N/A,#N/A,FALSE,"021-97";#N/A,#N/A,FALSE,"022-97";#N/A,#N/A,FALSE,"028-97"}</definedName>
    <definedName name="__r1" localSheetId="4" hidden="1">{#N/A,#N/A,FALSE,"GERAL";#N/A,#N/A,FALSE,"012-96";#N/A,#N/A,FALSE,"018-96";#N/A,#N/A,FALSE,"027-96";#N/A,#N/A,FALSE,"059-96";#N/A,#N/A,FALSE,"076-96";#N/A,#N/A,FALSE,"019-97";#N/A,#N/A,FALSE,"021-97";#N/A,#N/A,FALSE,"022-97";#N/A,#N/A,FALSE,"028-97"}</definedName>
    <definedName name="__r1" localSheetId="8" hidden="1">{#N/A,#N/A,FALSE,"GERAL";#N/A,#N/A,FALSE,"012-96";#N/A,#N/A,FALSE,"018-96";#N/A,#N/A,FALSE,"027-96";#N/A,#N/A,FALSE,"059-96";#N/A,#N/A,FALSE,"076-96";#N/A,#N/A,FALSE,"019-97";#N/A,#N/A,FALSE,"021-97";#N/A,#N/A,FALSE,"022-97";#N/A,#N/A,FALSE,"028-97"}</definedName>
    <definedName name="__r1" localSheetId="2" hidden="1">{#N/A,#N/A,FALSE,"GERAL";#N/A,#N/A,FALSE,"012-96";#N/A,#N/A,FALSE,"018-96";#N/A,#N/A,FALSE,"027-96";#N/A,#N/A,FALSE,"059-96";#N/A,#N/A,FALSE,"076-96";#N/A,#N/A,FALSE,"019-97";#N/A,#N/A,FALSE,"021-97";#N/A,#N/A,FALSE,"022-97";#N/A,#N/A,FALSE,"028-97"}</definedName>
    <definedName name="__r1" localSheetId="1" hidden="1">{#N/A,#N/A,FALSE,"GERAL";#N/A,#N/A,FALSE,"012-96";#N/A,#N/A,FALSE,"018-96";#N/A,#N/A,FALSE,"027-96";#N/A,#N/A,FALSE,"059-96";#N/A,#N/A,FALSE,"076-96";#N/A,#N/A,FALSE,"019-97";#N/A,#N/A,FALSE,"021-97";#N/A,#N/A,FALSE,"022-97";#N/A,#N/A,FALSE,"028-97"}</definedName>
    <definedName name="__r1" localSheetId="13" hidden="1">{#N/A,#N/A,FALSE,"GERAL";#N/A,#N/A,FALSE,"012-96";#N/A,#N/A,FALSE,"018-96";#N/A,#N/A,FALSE,"027-96";#N/A,#N/A,FALSE,"059-96";#N/A,#N/A,FALSE,"076-96";#N/A,#N/A,FALSE,"019-97";#N/A,#N/A,FALSE,"021-97";#N/A,#N/A,FALSE,"022-97";#N/A,#N/A,FALSE,"028-97"}</definedName>
    <definedName name="__r1" localSheetId="20">{#N/A,#N/A,FALSE,"GERAL";#N/A,#N/A,FALSE,"012-96";#N/A,#N/A,FALSE,"018-96";#N/A,#N/A,FALSE,"027-96";#N/A,#N/A,FALSE,"059-96";#N/A,#N/A,FALSE,"076-96";#N/A,#N/A,FALSE,"019-97";#N/A,#N/A,FALSE,"021-97";#N/A,#N/A,FALSE,"022-97";#N/A,#N/A,FALSE,"028-97"}</definedName>
    <definedName name="__r1" localSheetId="24" hidden="1">{#N/A,#N/A,FALSE,"GERAL";#N/A,#N/A,FALSE,"012-96";#N/A,#N/A,FALSE,"018-96";#N/A,#N/A,FALSE,"027-96";#N/A,#N/A,FALSE,"059-96";#N/A,#N/A,FALSE,"076-96";#N/A,#N/A,FALSE,"019-97";#N/A,#N/A,FALSE,"021-97";#N/A,#N/A,FALSE,"022-97";#N/A,#N/A,FALSE,"028-97"}</definedName>
    <definedName name="__r1" localSheetId="0" hidden="1">{#N/A,#N/A,FALSE,"GERAL";#N/A,#N/A,FALSE,"012-96";#N/A,#N/A,FALSE,"018-96";#N/A,#N/A,FALSE,"027-96";#N/A,#N/A,FALSE,"059-96";#N/A,#N/A,FALSE,"076-96";#N/A,#N/A,FALSE,"019-97";#N/A,#N/A,FALSE,"021-97";#N/A,#N/A,FALSE,"022-97";#N/A,#N/A,FALSE,"028-97"}</definedName>
    <definedName name="__r1" localSheetId="18" hidden="1">{#N/A,#N/A,FALSE,"GERAL";#N/A,#N/A,FALSE,"012-96";#N/A,#N/A,FALSE,"018-96";#N/A,#N/A,FALSE,"027-96";#N/A,#N/A,FALSE,"059-96";#N/A,#N/A,FALSE,"076-96";#N/A,#N/A,FALSE,"019-97";#N/A,#N/A,FALSE,"021-97";#N/A,#N/A,FALSE,"022-97";#N/A,#N/A,FALSE,"028-97"}</definedName>
    <definedName name="__r1" localSheetId="10" hidden="1">{#N/A,#N/A,FALSE,"GERAL";#N/A,#N/A,FALSE,"012-96";#N/A,#N/A,FALSE,"018-96";#N/A,#N/A,FALSE,"027-96";#N/A,#N/A,FALSE,"059-96";#N/A,#N/A,FALSE,"076-96";#N/A,#N/A,FALSE,"019-97";#N/A,#N/A,FALSE,"021-97";#N/A,#N/A,FALSE,"022-97";#N/A,#N/A,FALSE,"028-97"}</definedName>
    <definedName name="__r1" localSheetId="12" hidden="1">{#N/A,#N/A,FALSE,"GERAL";#N/A,#N/A,FALSE,"012-96";#N/A,#N/A,FALSE,"018-96";#N/A,#N/A,FALSE,"027-96";#N/A,#N/A,FALSE,"059-96";#N/A,#N/A,FALSE,"076-96";#N/A,#N/A,FALSE,"019-97";#N/A,#N/A,FALSE,"021-97";#N/A,#N/A,FALSE,"022-97";#N/A,#N/A,FALSE,"028-97"}</definedName>
    <definedName name="__r1" hidden="1">{#N/A,#N/A,FALSE,"GERAL";#N/A,#N/A,FALSE,"012-96";#N/A,#N/A,FALSE,"018-96";#N/A,#N/A,FALSE,"027-96";#N/A,#N/A,FALSE,"059-96";#N/A,#N/A,FALSE,"076-96";#N/A,#N/A,FALSE,"019-97";#N/A,#N/A,FALSE,"021-97";#N/A,#N/A,FALSE,"022-97";#N/A,#N/A,FALSE,"028-97"}</definedName>
    <definedName name="__r2" localSheetId="19" hidden="1">{#N/A,#N/A,FALSE,"GERAL";#N/A,#N/A,FALSE,"012-96";#N/A,#N/A,FALSE,"018-96";#N/A,#N/A,FALSE,"027-96";#N/A,#N/A,FALSE,"059-96";#N/A,#N/A,FALSE,"076-96";#N/A,#N/A,FALSE,"019-97";#N/A,#N/A,FALSE,"021-97";#N/A,#N/A,FALSE,"022-97";#N/A,#N/A,FALSE,"028-97"}</definedName>
    <definedName name="__r2" localSheetId="21">{#N/A,#N/A,FALSE,"GERAL";#N/A,#N/A,FALSE,"012-96";#N/A,#N/A,FALSE,"018-96";#N/A,#N/A,FALSE,"027-96";#N/A,#N/A,FALSE,"059-96";#N/A,#N/A,FALSE,"076-96";#N/A,#N/A,FALSE,"019-97";#N/A,#N/A,FALSE,"021-97";#N/A,#N/A,FALSE,"022-97";#N/A,#N/A,FALSE,"028-97"}</definedName>
    <definedName name="__r2" localSheetId="14" hidden="1">{#N/A,#N/A,FALSE,"GERAL";#N/A,#N/A,FALSE,"012-96";#N/A,#N/A,FALSE,"018-96";#N/A,#N/A,FALSE,"027-96";#N/A,#N/A,FALSE,"059-96";#N/A,#N/A,FALSE,"076-96";#N/A,#N/A,FALSE,"019-97";#N/A,#N/A,FALSE,"021-97";#N/A,#N/A,FALSE,"022-97";#N/A,#N/A,FALSE,"028-97"}</definedName>
    <definedName name="__r2" localSheetId="4" hidden="1">{#N/A,#N/A,FALSE,"GERAL";#N/A,#N/A,FALSE,"012-96";#N/A,#N/A,FALSE,"018-96";#N/A,#N/A,FALSE,"027-96";#N/A,#N/A,FALSE,"059-96";#N/A,#N/A,FALSE,"076-96";#N/A,#N/A,FALSE,"019-97";#N/A,#N/A,FALSE,"021-97";#N/A,#N/A,FALSE,"022-97";#N/A,#N/A,FALSE,"028-97"}</definedName>
    <definedName name="__r2" localSheetId="8" hidden="1">{#N/A,#N/A,FALSE,"GERAL";#N/A,#N/A,FALSE,"012-96";#N/A,#N/A,FALSE,"018-96";#N/A,#N/A,FALSE,"027-96";#N/A,#N/A,FALSE,"059-96";#N/A,#N/A,FALSE,"076-96";#N/A,#N/A,FALSE,"019-97";#N/A,#N/A,FALSE,"021-97";#N/A,#N/A,FALSE,"022-97";#N/A,#N/A,FALSE,"028-97"}</definedName>
    <definedName name="__r2" localSheetId="2" hidden="1">{#N/A,#N/A,FALSE,"GERAL";#N/A,#N/A,FALSE,"012-96";#N/A,#N/A,FALSE,"018-96";#N/A,#N/A,FALSE,"027-96";#N/A,#N/A,FALSE,"059-96";#N/A,#N/A,FALSE,"076-96";#N/A,#N/A,FALSE,"019-97";#N/A,#N/A,FALSE,"021-97";#N/A,#N/A,FALSE,"022-97";#N/A,#N/A,FALSE,"028-97"}</definedName>
    <definedName name="__r2" localSheetId="1" hidden="1">{#N/A,#N/A,FALSE,"GERAL";#N/A,#N/A,FALSE,"012-96";#N/A,#N/A,FALSE,"018-96";#N/A,#N/A,FALSE,"027-96";#N/A,#N/A,FALSE,"059-96";#N/A,#N/A,FALSE,"076-96";#N/A,#N/A,FALSE,"019-97";#N/A,#N/A,FALSE,"021-97";#N/A,#N/A,FALSE,"022-97";#N/A,#N/A,FALSE,"028-97"}</definedName>
    <definedName name="__r2" localSheetId="13" hidden="1">{#N/A,#N/A,FALSE,"GERAL";#N/A,#N/A,FALSE,"012-96";#N/A,#N/A,FALSE,"018-96";#N/A,#N/A,FALSE,"027-96";#N/A,#N/A,FALSE,"059-96";#N/A,#N/A,FALSE,"076-96";#N/A,#N/A,FALSE,"019-97";#N/A,#N/A,FALSE,"021-97";#N/A,#N/A,FALSE,"022-97";#N/A,#N/A,FALSE,"028-97"}</definedName>
    <definedName name="__r2" localSheetId="20">{#N/A,#N/A,FALSE,"GERAL";#N/A,#N/A,FALSE,"012-96";#N/A,#N/A,FALSE,"018-96";#N/A,#N/A,FALSE,"027-96";#N/A,#N/A,FALSE,"059-96";#N/A,#N/A,FALSE,"076-96";#N/A,#N/A,FALSE,"019-97";#N/A,#N/A,FALSE,"021-97";#N/A,#N/A,FALSE,"022-97";#N/A,#N/A,FALSE,"028-97"}</definedName>
    <definedName name="__r2" localSheetId="24" hidden="1">{#N/A,#N/A,FALSE,"GERAL";#N/A,#N/A,FALSE,"012-96";#N/A,#N/A,FALSE,"018-96";#N/A,#N/A,FALSE,"027-96";#N/A,#N/A,FALSE,"059-96";#N/A,#N/A,FALSE,"076-96";#N/A,#N/A,FALSE,"019-97";#N/A,#N/A,FALSE,"021-97";#N/A,#N/A,FALSE,"022-97";#N/A,#N/A,FALSE,"028-97"}</definedName>
    <definedName name="__r2" localSheetId="0" hidden="1">{#N/A,#N/A,FALSE,"GERAL";#N/A,#N/A,FALSE,"012-96";#N/A,#N/A,FALSE,"018-96";#N/A,#N/A,FALSE,"027-96";#N/A,#N/A,FALSE,"059-96";#N/A,#N/A,FALSE,"076-96";#N/A,#N/A,FALSE,"019-97";#N/A,#N/A,FALSE,"021-97";#N/A,#N/A,FALSE,"022-97";#N/A,#N/A,FALSE,"028-97"}</definedName>
    <definedName name="__r2" localSheetId="18" hidden="1">{#N/A,#N/A,FALSE,"GERAL";#N/A,#N/A,FALSE,"012-96";#N/A,#N/A,FALSE,"018-96";#N/A,#N/A,FALSE,"027-96";#N/A,#N/A,FALSE,"059-96";#N/A,#N/A,FALSE,"076-96";#N/A,#N/A,FALSE,"019-97";#N/A,#N/A,FALSE,"021-97";#N/A,#N/A,FALSE,"022-97";#N/A,#N/A,FALSE,"028-97"}</definedName>
    <definedName name="__r2" localSheetId="10" hidden="1">{#N/A,#N/A,FALSE,"GERAL";#N/A,#N/A,FALSE,"012-96";#N/A,#N/A,FALSE,"018-96";#N/A,#N/A,FALSE,"027-96";#N/A,#N/A,FALSE,"059-96";#N/A,#N/A,FALSE,"076-96";#N/A,#N/A,FALSE,"019-97";#N/A,#N/A,FALSE,"021-97";#N/A,#N/A,FALSE,"022-97";#N/A,#N/A,FALSE,"028-97"}</definedName>
    <definedName name="__r2" localSheetId="12" hidden="1">{#N/A,#N/A,FALSE,"GERAL";#N/A,#N/A,FALSE,"012-96";#N/A,#N/A,FALSE,"018-96";#N/A,#N/A,FALSE,"027-96";#N/A,#N/A,FALSE,"059-96";#N/A,#N/A,FALSE,"076-96";#N/A,#N/A,FALSE,"019-97";#N/A,#N/A,FALSE,"021-97";#N/A,#N/A,FALSE,"022-97";#N/A,#N/A,FALSE,"028-97"}</definedName>
    <definedName name="__r2" hidden="1">{#N/A,#N/A,FALSE,"GERAL";#N/A,#N/A,FALSE,"012-96";#N/A,#N/A,FALSE,"018-96";#N/A,#N/A,FALSE,"027-96";#N/A,#N/A,FALSE,"059-96";#N/A,#N/A,FALSE,"076-96";#N/A,#N/A,FALSE,"019-97";#N/A,#N/A,FALSE,"021-97";#N/A,#N/A,FALSE,"022-97";#N/A,#N/A,FALSE,"028-97"}</definedName>
    <definedName name="__x10" localSheetId="4" hidden="1">#REF!</definedName>
    <definedName name="__x10" localSheetId="8" hidden="1">#REF!</definedName>
    <definedName name="__x10" hidden="1">#REF!</definedName>
    <definedName name="__x11" localSheetId="4" hidden="1">#REF!</definedName>
    <definedName name="__x11" localSheetId="8" hidden="1">#REF!</definedName>
    <definedName name="__x11" hidden="1">#REF!</definedName>
    <definedName name="__x12" localSheetId="4" hidden="1">#REF!</definedName>
    <definedName name="__x12" localSheetId="8" hidden="1">#REF!</definedName>
    <definedName name="__x12" hidden="1">#REF!</definedName>
    <definedName name="__x13" hidden="1">#REF!</definedName>
    <definedName name="__x14" hidden="1">#REF!</definedName>
    <definedName name="__x15" hidden="1">#REF!</definedName>
    <definedName name="__x16" hidden="1">#REF!</definedName>
    <definedName name="__x17" hidden="1">#REF!</definedName>
    <definedName name="__x18" hidden="1">#REF!</definedName>
    <definedName name="__x19" hidden="1">#REF!</definedName>
    <definedName name="__x20" hidden="1">#REF!</definedName>
    <definedName name="__x21" hidden="1">#REF!</definedName>
    <definedName name="__x22" hidden="1">#REF!</definedName>
    <definedName name="__x23" hidden="1">#REF!</definedName>
    <definedName name="__x24" hidden="1">#REF!</definedName>
    <definedName name="__x25" hidden="1">#REF!</definedName>
    <definedName name="__x28" hidden="1">#REF!</definedName>
    <definedName name="__x29" hidden="1">#REF!</definedName>
    <definedName name="__x32" hidden="1">#REF!</definedName>
    <definedName name="__x4" hidden="1">#REF!</definedName>
    <definedName name="__x5" hidden="1">#REF!</definedName>
    <definedName name="__x6" hidden="1">#REF!</definedName>
    <definedName name="__x7" hidden="1">#REF!</definedName>
    <definedName name="__x8" hidden="1">#REF!</definedName>
    <definedName name="__x9" hidden="1">#REF!</definedName>
    <definedName name="_0.CURVA_OBRA" localSheetId="4">#REF!</definedName>
    <definedName name="_0.CURVA_OBRA" localSheetId="2">#REF!</definedName>
    <definedName name="_0.CURVA_OBRA" localSheetId="24">#REF!</definedName>
    <definedName name="_0.CURVA_OBRA">#REF!</definedName>
    <definedName name="_00.VAR._GASTO" localSheetId="4">#REF!</definedName>
    <definedName name="_00.VAR._GASTO" localSheetId="2">#REF!</definedName>
    <definedName name="_00.VAR._GASTO" localSheetId="24">#REF!</definedName>
    <definedName name="_00.VAR._GASTO">#REF!</definedName>
    <definedName name="_000.CURVA_FINA" localSheetId="4">#REF!</definedName>
    <definedName name="_000.CURVA_FINA" localSheetId="2">#REF!</definedName>
    <definedName name="_000.CURVA_FINA" localSheetId="24">#REF!</definedName>
    <definedName name="_000.CURVA_FINA">#REF!</definedName>
    <definedName name="_1" localSheetId="4">#REF!</definedName>
    <definedName name="_1" localSheetId="2">#REF!</definedName>
    <definedName name="_1" localSheetId="24">#REF!</definedName>
    <definedName name="_1">#REF!</definedName>
    <definedName name="_1__123Graph_ACHART_1" localSheetId="4" hidden="1">#REF!</definedName>
    <definedName name="_1__123Graph_ACHART_1" localSheetId="2" hidden="1">#REF!</definedName>
    <definedName name="_1__123Graph_ACHART_1" localSheetId="24" hidden="1">#REF!</definedName>
    <definedName name="_1__123Graph_ACHART_1" localSheetId="0" hidden="1">#REF!</definedName>
    <definedName name="_1__123Graph_ACHART_1" hidden="1">#REF!</definedName>
    <definedName name="_10__123Graph_CCHART_1" localSheetId="4" hidden="1">#REF!</definedName>
    <definedName name="_10__123Graph_CCHART_1" localSheetId="2" hidden="1">#REF!</definedName>
    <definedName name="_10__123Graph_CCHART_1" localSheetId="24" hidden="1">#REF!</definedName>
    <definedName name="_10__123Graph_CCHART_1" localSheetId="0" hidden="1">#REF!</definedName>
    <definedName name="_10__123Graph_CCHART_1" hidden="1">#REF!</definedName>
    <definedName name="_11.SERV.TECNIC" localSheetId="4">#REF!</definedName>
    <definedName name="_11.SERV.TECNIC" localSheetId="2">#REF!</definedName>
    <definedName name="_11.SERV.TECNIC" localSheetId="24">#REF!</definedName>
    <definedName name="_11.SERV.TECNIC">#REF!</definedName>
    <definedName name="_11__123Graph_DCHART_1" localSheetId="4" hidden="1">#REF!</definedName>
    <definedName name="_11__123Graph_DCHART_1" localSheetId="2" hidden="1">#REF!</definedName>
    <definedName name="_11__123Graph_DCHART_1" localSheetId="24" hidden="1">#REF!</definedName>
    <definedName name="_11__123Graph_DCHART_1" localSheetId="0" hidden="1">#REF!</definedName>
    <definedName name="_11__123Graph_DCHART_1" hidden="1">#REF!</definedName>
    <definedName name="_12.GAST_GERAIS" localSheetId="4">#REF!</definedName>
    <definedName name="_12.GAST_GERAIS" localSheetId="2">#REF!</definedName>
    <definedName name="_12.GAST_GERAIS" localSheetId="24">#REF!</definedName>
    <definedName name="_12.GAST_GERAIS">#REF!</definedName>
    <definedName name="_12__123Graph_XChart_1A" hidden="1">#REF!</definedName>
    <definedName name="_13.P._PERMAN." localSheetId="4">#REF!</definedName>
    <definedName name="_13.P._PERMAN." localSheetId="2">#REF!</definedName>
    <definedName name="_13.P._PERMAN." localSheetId="24">#REF!</definedName>
    <definedName name="_13.P._PERMAN.">#REF!</definedName>
    <definedName name="_15.IMPL._CANT" localSheetId="4">#REF!</definedName>
    <definedName name="_15.IMPL._CANT" localSheetId="2">#REF!</definedName>
    <definedName name="_15.IMPL._CANT" localSheetId="24">#REF!</definedName>
    <definedName name="_15.IMPL._CANT">#REF!</definedName>
    <definedName name="_16.EQUIPAM." localSheetId="4">#REF!</definedName>
    <definedName name="_16.EQUIPAM." localSheetId="2">#REF!</definedName>
    <definedName name="_16.EQUIPAM." localSheetId="24">#REF!</definedName>
    <definedName name="_16.EQUIPAM.">#REF!</definedName>
    <definedName name="_17.OPER._CANT." localSheetId="4">#REF!</definedName>
    <definedName name="_17.OPER._CANT." localSheetId="2">#REF!</definedName>
    <definedName name="_17.OPER._CANT." localSheetId="24">#REF!</definedName>
    <definedName name="_17.OPER._CANT.">#REF!</definedName>
    <definedName name="_19.TRANC_LIMP." localSheetId="4">#REF!</definedName>
    <definedName name="_19.TRANC_LIMP." localSheetId="2">#REF!</definedName>
    <definedName name="_19.TRANC_LIMP." localSheetId="24">#REF!</definedName>
    <definedName name="_19.TRANC_LIMP.">#REF!</definedName>
    <definedName name="_1Dist_Val" hidden="1">#REF!</definedName>
    <definedName name="_2" localSheetId="4">#REF!</definedName>
    <definedName name="_2" localSheetId="2">#REF!</definedName>
    <definedName name="_2" localSheetId="24">#REF!</definedName>
    <definedName name="_2">#REF!</definedName>
    <definedName name="_2__123Graph_BCHART_1" localSheetId="4" hidden="1">#REF!</definedName>
    <definedName name="_2__123Graph_BCHART_1" localSheetId="2" hidden="1">#REF!</definedName>
    <definedName name="_2__123Graph_BCHART_1" localSheetId="24" hidden="1">#REF!</definedName>
    <definedName name="_2__123Graph_BCHART_1" localSheetId="0" hidden="1">#REF!</definedName>
    <definedName name="_2__123Graph_BCHART_1" hidden="1">#REF!</definedName>
    <definedName name="_25.PREP.TERREN" localSheetId="4">#REF!</definedName>
    <definedName name="_25.PREP.TERREN" localSheetId="2">#REF!</definedName>
    <definedName name="_25.PREP.TERREN" localSheetId="24">#REF!</definedName>
    <definedName name="_25.PREP.TERREN">#REF!</definedName>
    <definedName name="_27.FUND._ESCOR" localSheetId="4">#REF!</definedName>
    <definedName name="_27.FUND._ESCOR" localSheetId="2">#REF!</definedName>
    <definedName name="_27.FUND._ESCOR" localSheetId="24">#REF!</definedName>
    <definedName name="_27.FUND._ESCOR">#REF!</definedName>
    <definedName name="_2F" hidden="1">#REF!</definedName>
    <definedName name="_3__123Graph_XCHART_1" localSheetId="4" hidden="1">#REF!</definedName>
    <definedName name="_3__123Graph_XCHART_1" localSheetId="2" hidden="1">#REF!</definedName>
    <definedName name="_3__123Graph_XCHART_1" localSheetId="24" hidden="1">#REF!</definedName>
    <definedName name="_3__123Graph_XCHART_1" localSheetId="0" hidden="1">#REF!</definedName>
    <definedName name="_3__123Graph_XCHART_1" hidden="1">#REF!</definedName>
    <definedName name="_31_32_33.C_A" localSheetId="4">#REF!</definedName>
    <definedName name="_31_32_33.C_A" localSheetId="2">#REF!</definedName>
    <definedName name="_31_32_33.C_A" localSheetId="24">#REF!</definedName>
    <definedName name="_31_32_33.C_A">#REF!</definedName>
    <definedName name="_41.ALVENARIA" localSheetId="4">#REF!</definedName>
    <definedName name="_41.ALVENARIA" localSheetId="2">#REF!</definedName>
    <definedName name="_41.ALVENARIA" localSheetId="24">#REF!</definedName>
    <definedName name="_41.ALVENARIA">#REF!</definedName>
    <definedName name="_47.IMP._ISOLA." localSheetId="4">#REF!</definedName>
    <definedName name="_47.IMP._ISOLA." localSheetId="2">#REF!</definedName>
    <definedName name="_47.IMP._ISOLA." localSheetId="24">#REF!</definedName>
    <definedName name="_47.IMP._ISOLA.">#REF!</definedName>
    <definedName name="_5__123Graph_ACHART_1" localSheetId="4" hidden="1">#REF!</definedName>
    <definedName name="_5__123Graph_ACHART_1" localSheetId="2" hidden="1">#REF!</definedName>
    <definedName name="_5__123Graph_ACHART_1" localSheetId="24" hidden="1">#REF!</definedName>
    <definedName name="_5__123Graph_ACHART_1" localSheetId="0" hidden="1">#REF!</definedName>
    <definedName name="_5__123Graph_ACHART_1" hidden="1">#REF!</definedName>
    <definedName name="_51.REV.ARGAMAS" localSheetId="4">#REF!</definedName>
    <definedName name="_51.REV.ARGAMAS" localSheetId="2">#REF!</definedName>
    <definedName name="_51.REV.ARGAMAS" localSheetId="24">#REF!</definedName>
    <definedName name="_51.REV.ARGAMAS">#REF!</definedName>
    <definedName name="_52.REV.CERAM.I" localSheetId="4">#REF!</definedName>
    <definedName name="_52.REV.CERAM.I" localSheetId="2">#REF!</definedName>
    <definedName name="_52.REV.CERAM.I" localSheetId="24">#REF!</definedName>
    <definedName name="_52.REV.CERAM.I">#REF!</definedName>
    <definedName name="_53.REV.CERAM.E" localSheetId="4">#REF!</definedName>
    <definedName name="_53.REV.CERAM.E" localSheetId="2">#REF!</definedName>
    <definedName name="_53.REV.CERAM.E" localSheetId="24">#REF!</definedName>
    <definedName name="_53.REV.CERAM.E">#REF!</definedName>
    <definedName name="_54.TACOS_E_ASS" localSheetId="4">#REF!</definedName>
    <definedName name="_54.TACOS_E_ASS" localSheetId="2">#REF!</definedName>
    <definedName name="_54.TACOS_E_ASS" localSheetId="24">#REF!</definedName>
    <definedName name="_54.TACOS_E_ASS">#REF!</definedName>
    <definedName name="_55.MARM._E_GRA" localSheetId="4">#REF!</definedName>
    <definedName name="_55.MARM._E_GRA" localSheetId="2">#REF!</definedName>
    <definedName name="_55.MARM._E_GRA" localSheetId="24">#REF!</definedName>
    <definedName name="_55.MARM._E_GRA">#REF!</definedName>
    <definedName name="_56.MARMORITE" localSheetId="4">#REF!</definedName>
    <definedName name="_56.MARMORITE" localSheetId="2">#REF!</definedName>
    <definedName name="_56.MARMORITE" localSheetId="24">#REF!</definedName>
    <definedName name="_56.MARMORITE">#REF!</definedName>
    <definedName name="_59.OUTRS_REVES" localSheetId="4">#REF!</definedName>
    <definedName name="_59.OUTRS_REVES" localSheetId="2">#REF!</definedName>
    <definedName name="_59.OUTRS_REVES" localSheetId="24">#REF!</definedName>
    <definedName name="_59.OUTRS_REVES">#REF!</definedName>
    <definedName name="_6__123Graph_AChart_1A" hidden="1">#REF!</definedName>
    <definedName name="_61.ESQUAD._MAD" localSheetId="4">#REF!</definedName>
    <definedName name="_61.ESQUAD._MAD" localSheetId="2">#REF!</definedName>
    <definedName name="_61.ESQUAD._MAD" localSheetId="24">#REF!</definedName>
    <definedName name="_61.ESQUAD._MAD">#REF!</definedName>
    <definedName name="_63.ESQUAD._ALU" localSheetId="4">#REF!</definedName>
    <definedName name="_63.ESQUAD._ALU" localSheetId="2">#REF!</definedName>
    <definedName name="_63.ESQUAD._ALU" localSheetId="24">#REF!</definedName>
    <definedName name="_63.ESQUAD._ALU">#REF!</definedName>
    <definedName name="_65.ESQUAD._FER" localSheetId="4">#REF!</definedName>
    <definedName name="_65.ESQUAD._FER" localSheetId="2">#REF!</definedName>
    <definedName name="_65.ESQUAD._FER" localSheetId="24">#REF!</definedName>
    <definedName name="_65.ESQUAD._FER">#REF!</definedName>
    <definedName name="_67.VIDROS" localSheetId="4">#REF!</definedName>
    <definedName name="_67.VIDROS" localSheetId="2">#REF!</definedName>
    <definedName name="_67.VIDROS" localSheetId="24">#REF!</definedName>
    <definedName name="_67.VIDROS">#REF!</definedName>
    <definedName name="_7__123Graph_ACHART_2" localSheetId="4" hidden="1">#REF!</definedName>
    <definedName name="_7__123Graph_ACHART_2" localSheetId="2" hidden="1">#REF!</definedName>
    <definedName name="_7__123Graph_ACHART_2" localSheetId="24" hidden="1">#REF!</definedName>
    <definedName name="_7__123Graph_ACHART_2" localSheetId="0" hidden="1">#REF!</definedName>
    <definedName name="_7__123Graph_ACHART_2" hidden="1">#REF!</definedName>
    <definedName name="_71_73.I.ELET_H" localSheetId="4">#REF!</definedName>
    <definedName name="_71_73.I.ELET_H" localSheetId="2">#REF!</definedName>
    <definedName name="_71_73.I.ELET_H" localSheetId="24">#REF!</definedName>
    <definedName name="_71_73.I.ELET_H">#REF!</definedName>
    <definedName name="_77.OUTRAS_INST." localSheetId="4">#REF!</definedName>
    <definedName name="_77.OUTRAS_INST." localSheetId="2">#REF!</definedName>
    <definedName name="_77.OUTRAS_INST." localSheetId="24">#REF!</definedName>
    <definedName name="_77.OUTRAS_INST.">#REF!</definedName>
    <definedName name="_78.ELEVADORES" localSheetId="4">#REF!</definedName>
    <definedName name="_78.ELEVADORES" localSheetId="2">#REF!</definedName>
    <definedName name="_78.ELEVADORES" localSheetId="24">#REF!</definedName>
    <definedName name="_78.ELEVADORES">#REF!</definedName>
    <definedName name="_8__123Graph_BChart_1A" hidden="1">#REF!</definedName>
    <definedName name="_81.APAR._SANIT" localSheetId="4">#REF!</definedName>
    <definedName name="_81.APAR._SANIT" localSheetId="2">#REF!</definedName>
    <definedName name="_81.APAR._SANIT" localSheetId="24">#REF!</definedName>
    <definedName name="_81.APAR._SANIT">#REF!</definedName>
    <definedName name="_83_85.PINT_LIM" localSheetId="4">#REF!</definedName>
    <definedName name="_83_85.PINT_LIM" localSheetId="2">#REF!</definedName>
    <definedName name="_83_85.PINT_LIM" localSheetId="24">#REF!</definedName>
    <definedName name="_83_85.PINT_LIM">#REF!</definedName>
    <definedName name="_9__123Graph_BCHART_2" localSheetId="4" hidden="1">#REF!</definedName>
    <definedName name="_9__123Graph_BCHART_2" localSheetId="2" hidden="1">#REF!</definedName>
    <definedName name="_9__123Graph_BCHART_2" localSheetId="24" hidden="1">#REF!</definedName>
    <definedName name="_9__123Graph_BCHART_2" localSheetId="0" hidden="1">#REF!</definedName>
    <definedName name="_9__123Graph_BCHART_2" hidden="1">#REF!</definedName>
    <definedName name="_ACR10" localSheetId="4">#REF!</definedName>
    <definedName name="_ACR10" localSheetId="2">#REF!</definedName>
    <definedName name="_ACR10" localSheetId="24">#REF!</definedName>
    <definedName name="_ACR10">#REF!</definedName>
    <definedName name="_ACR15" localSheetId="4">#REF!</definedName>
    <definedName name="_ACR15" localSheetId="2">#REF!</definedName>
    <definedName name="_ACR15" localSheetId="24">#REF!</definedName>
    <definedName name="_ACR15">#REF!</definedName>
    <definedName name="_acr20" localSheetId="4">#REF!</definedName>
    <definedName name="_acr20" localSheetId="2">#REF!</definedName>
    <definedName name="_acr20" localSheetId="24">#REF!</definedName>
    <definedName name="_acr20">#REF!</definedName>
    <definedName name="_acr5" localSheetId="4">#REF!</definedName>
    <definedName name="_acr5" localSheetId="2">#REF!</definedName>
    <definedName name="_acr5" localSheetId="24">#REF!</definedName>
    <definedName name="_acr5">#REF!</definedName>
    <definedName name="_akhnsdkjsdb" localSheetId="4">#REF!</definedName>
    <definedName name="_akhnsdkjsdb" localSheetId="2">#REF!</definedName>
    <definedName name="_akhnsdkjsdb" localSheetId="24">#REF!</definedName>
    <definedName name="_akhnsdkjsdb">#REF!</definedName>
    <definedName name="_AMO_UniqueIdentifier" hidden="1">"'54256040-62ff-475a-9348-dbdfce08df30'"</definedName>
    <definedName name="_ARQ1" localSheetId="4">#REF!</definedName>
    <definedName name="_ARQ1" localSheetId="2">#REF!</definedName>
    <definedName name="_ARQ1" localSheetId="24">#REF!</definedName>
    <definedName name="_ARQ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xe3" localSheetId="4">#REF!</definedName>
    <definedName name="_Axe3" localSheetId="2">#REF!</definedName>
    <definedName name="_Axe3" localSheetId="24">#REF!</definedName>
    <definedName name="_Axe3">#REF!</definedName>
    <definedName name="_Axe4" localSheetId="4">#REF!</definedName>
    <definedName name="_Axe4" localSheetId="2">#REF!</definedName>
    <definedName name="_Axe4" localSheetId="24">#REF!</definedName>
    <definedName name="_Axe4">#REF!</definedName>
    <definedName name="_Builtin13" localSheetId="4" hidden="1">#REF!</definedName>
    <definedName name="_Builtin13" localSheetId="2" hidden="1">#REF!</definedName>
    <definedName name="_Builtin13" localSheetId="24" hidden="1">#REF!</definedName>
    <definedName name="_Builtin13" localSheetId="0" hidden="1">#REF!</definedName>
    <definedName name="_Builtin13" hidden="1">#REF!</definedName>
    <definedName name="_CAB1" localSheetId="4">#REF!</definedName>
    <definedName name="_CAB1" localSheetId="2">#REF!</definedName>
    <definedName name="_CAB1" localSheetId="24">#REF!</definedName>
    <definedName name="_CAB1">#REF!</definedName>
    <definedName name="_CAB2" localSheetId="4">#REF!</definedName>
    <definedName name="_CAB2" localSheetId="2">#REF!</definedName>
    <definedName name="_CAB2" localSheetId="24">#REF!</definedName>
    <definedName name="_CAB2">#REF!</definedName>
    <definedName name="_CO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 localSheetId="4" hidden="1">#REF!</definedName>
    <definedName name="_Dist_Bin" localSheetId="2" hidden="1">#REF!</definedName>
    <definedName name="_Dist_Bin" localSheetId="24" hidden="1">#REF!</definedName>
    <definedName name="_Dist_Bin" localSheetId="0" hidden="1">#REF!</definedName>
    <definedName name="_Dist_Bin" hidden="1">#REF!</definedName>
    <definedName name="_Dist_Values" localSheetId="4" hidden="1">#REF!</definedName>
    <definedName name="_Dist_Values" localSheetId="2" hidden="1">#REF!</definedName>
    <definedName name="_Dist_Values" localSheetId="24" hidden="1">#REF!</definedName>
    <definedName name="_Dist_Values" localSheetId="0" hidden="1">#REF!</definedName>
    <definedName name="_Dist_Values" hidden="1">#REF!</definedName>
    <definedName name="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 localSheetId="4" hidden="1">#REF!</definedName>
    <definedName name="_Fill" localSheetId="9" hidden="1">#REF!</definedName>
    <definedName name="_Fill" localSheetId="24" hidden="1">#REF!</definedName>
    <definedName name="_Fill" localSheetId="0" hidden="1">#REF!</definedName>
    <definedName name="_Fill" localSheetId="17" hidden="1">#REF!</definedName>
    <definedName name="_Fill" hidden="1">#REF!</definedName>
    <definedName name="_fill1" localSheetId="0" hidden="1">#REF!</definedName>
    <definedName name="_fill1" hidden="1">#REF!</definedName>
    <definedName name="_FilterDatabase" localSheetId="24" hidden="1">MOBILIÁRIO!$E$11:$G$112</definedName>
    <definedName name="_FiltrarBancoDados2" localSheetId="8" hidden="1">#REF!</definedName>
    <definedName name="_FiltrarBancoDados2" localSheetId="24" hidden="1">#REF!</definedName>
    <definedName name="_FiltrarBancoDados2" hidden="1">#REF!</definedName>
    <definedName name="_xlnm._FilterDatabase" localSheetId="19" hidden="1">Climatização!$A$6:$K$98</definedName>
    <definedName name="_xlnm._FilterDatabase" localSheetId="14" hidden="1">ELÉTRICO!$A$7:$K$1016</definedName>
    <definedName name="_xlnm._FilterDatabase" localSheetId="4" hidden="1">'Ensaios '!$A$5:$G$12</definedName>
    <definedName name="_xlnm._FilterDatabase" localSheetId="8" hidden="1">'Fundação Rasa'!$A$5:$X$159</definedName>
    <definedName name="_xlnm._FilterDatabase" localSheetId="2" hidden="1">Ger_Executivo!$G$7:$P$1409</definedName>
    <definedName name="_xlnm._FilterDatabase" localSheetId="1" hidden="1">'Ger_Tec e Adm'!$G$7:$P$124</definedName>
    <definedName name="_xlnm._FilterDatabase" localSheetId="13" hidden="1">Hidrossanitário!$A$8:$K$834</definedName>
    <definedName name="_xlnm._FilterDatabase" localSheetId="9" hidden="1">Infraestrutura!#REF!</definedName>
    <definedName name="_xlnm._FilterDatabase" localSheetId="20" hidden="1">'LOUÇAS E METAIS'!$C$6:$F$50</definedName>
    <definedName name="_xlnm._FilterDatabase" localSheetId="24" hidden="1">MOBILIÁRIO!$B$11:$H$112</definedName>
    <definedName name="_xlnm._FilterDatabase" localSheetId="0" hidden="1">#REF!</definedName>
    <definedName name="_xlnm._FilterDatabase" localSheetId="18" hidden="1">PCI!$A$6:$K$224</definedName>
    <definedName name="_xlnm._FilterDatabase" localSheetId="17" hidden="1">'Tabela de Aço'!$A$19:$A$29</definedName>
    <definedName name="_xlnm._FilterDatabase" hidden="1">#REF!</definedName>
    <definedName name="_htm2" localSheetId="4">#REF!</definedName>
    <definedName name="_htm2" localSheetId="2">#REF!</definedName>
    <definedName name="_htm2" localSheetId="24">#REF!</definedName>
    <definedName name="_htm2">#REF!</definedName>
    <definedName name="_htn2" localSheetId="4">#REF!</definedName>
    <definedName name="_htn2" localSheetId="2">#REF!</definedName>
    <definedName name="_htn2" localSheetId="24">#REF!</definedName>
    <definedName name="_htn2">#REF!</definedName>
    <definedName name="_IA0542" localSheetId="19" hidden="1">{#N/A,#N/A,FALSE,"Plan1";#N/A,#N/A,FALSE,"Plan2"}</definedName>
    <definedName name="_IA0542" localSheetId="21">{#N/A,#N/A,FALSE,"Plan1";#N/A,#N/A,FALSE,"Plan2"}</definedName>
    <definedName name="_IA0542" localSheetId="14" hidden="1">{#N/A,#N/A,FALSE,"Plan1";#N/A,#N/A,FALSE,"Plan2"}</definedName>
    <definedName name="_IA0542" localSheetId="4" hidden="1">{#N/A,#N/A,FALSE,"Plan1";#N/A,#N/A,FALSE,"Plan2"}</definedName>
    <definedName name="_IA0542" localSheetId="8" hidden="1">{#N/A,#N/A,FALSE,"Plan1";#N/A,#N/A,FALSE,"Plan2"}</definedName>
    <definedName name="_IA0542" localSheetId="2" hidden="1">{#N/A,#N/A,FALSE,"Plan1";#N/A,#N/A,FALSE,"Plan2"}</definedName>
    <definedName name="_IA0542" localSheetId="1" hidden="1">{#N/A,#N/A,FALSE,"Plan1";#N/A,#N/A,FALSE,"Plan2"}</definedName>
    <definedName name="_IA0542" localSheetId="13" hidden="1">{#N/A,#N/A,FALSE,"Plan1";#N/A,#N/A,FALSE,"Plan2"}</definedName>
    <definedName name="_IA0542" localSheetId="20">{#N/A,#N/A,FALSE,"Plan1";#N/A,#N/A,FALSE,"Plan2"}</definedName>
    <definedName name="_IA0542" localSheetId="24" hidden="1">{#N/A,#N/A,FALSE,"Plan1";#N/A,#N/A,FALSE,"Plan2"}</definedName>
    <definedName name="_IA0542" localSheetId="0" hidden="1">{#N/A,#N/A,FALSE,"Plan1";#N/A,#N/A,FALSE,"Plan2"}</definedName>
    <definedName name="_IA0542" localSheetId="18" hidden="1">{#N/A,#N/A,FALSE,"Plan1";#N/A,#N/A,FALSE,"Plan2"}</definedName>
    <definedName name="_IA0542" localSheetId="10" hidden="1">{#N/A,#N/A,FALSE,"Plan1";#N/A,#N/A,FALSE,"Plan2"}</definedName>
    <definedName name="_IA0542" localSheetId="12" hidden="1">{#N/A,#N/A,FALSE,"Plan1";#N/A,#N/A,FALSE,"Plan2"}</definedName>
    <definedName name="_IA0542" hidden="1">{#N/A,#N/A,FALSE,"Plan1";#N/A,#N/A,FALSE,"Plan2"}</definedName>
    <definedName name="_iss2" localSheetId="4">#REF!</definedName>
    <definedName name="_iss2" localSheetId="2">#REF!</definedName>
    <definedName name="_iss2" localSheetId="24">#REF!</definedName>
    <definedName name="_iss2">#REF!</definedName>
    <definedName name="_IV65617" localSheetId="4">#REF!</definedName>
    <definedName name="_IV65617" localSheetId="2">#REF!</definedName>
    <definedName name="_IV65617" localSheetId="24">#REF!</definedName>
    <definedName name="_IV65617">#REF!</definedName>
    <definedName name="_IV65999" localSheetId="4">#REF!</definedName>
    <definedName name="_IV65999" localSheetId="2">#REF!</definedName>
    <definedName name="_IV65999" localSheetId="24">#REF!</definedName>
    <definedName name="_IV65999">#REF!</definedName>
    <definedName name="_IV66000" localSheetId="4">#REF!</definedName>
    <definedName name="_IV66000" localSheetId="2">#REF!</definedName>
    <definedName name="_IV66000" localSheetId="24">#REF!</definedName>
    <definedName name="_IV66000">#REF!</definedName>
    <definedName name="_IV67021" localSheetId="4">#REF!</definedName>
    <definedName name="_IV67021" localSheetId="2">#REF!</definedName>
    <definedName name="_IV67021" localSheetId="24">#REF!</definedName>
    <definedName name="_IV67021">#REF!</definedName>
    <definedName name="_IV67022" localSheetId="4">#REF!</definedName>
    <definedName name="_IV67022" localSheetId="2">#REF!</definedName>
    <definedName name="_IV67022" localSheetId="24">#REF!</definedName>
    <definedName name="_IV67022">#REF!</definedName>
    <definedName name="_Key1" localSheetId="4" hidden="1">#REF!</definedName>
    <definedName name="_Key1" localSheetId="2" hidden="1">#REF!</definedName>
    <definedName name="_Key1" localSheetId="24" hidden="1">#REF!</definedName>
    <definedName name="_Key1" localSheetId="0" hidden="1">#REF!</definedName>
    <definedName name="_Key1" hidden="1">#REF!</definedName>
    <definedName name="_Key2" localSheetId="0" hidden="1">#REF!</definedName>
    <definedName name="_Key2" hidden="1">#REF!</definedName>
    <definedName name="_KEY3" hidden="1">#REF!</definedName>
    <definedName name="_key4" hidden="1">#REF!</definedName>
    <definedName name="_l" localSheetId="4">#REF!</definedName>
    <definedName name="_l" localSheetId="2">#REF!</definedName>
    <definedName name="_l" localSheetId="24">#REF!</definedName>
    <definedName name="_l">#REF!</definedName>
    <definedName name="_la29" localSheetId="4" hidden="1">#REF!</definedName>
    <definedName name="_la29" localSheetId="2" hidden="1">#REF!</definedName>
    <definedName name="_la29" localSheetId="24" hidden="1">#REF!</definedName>
    <definedName name="_la29" localSheetId="0" hidden="1">#REF!</definedName>
    <definedName name="_la29" hidden="1">#REF!</definedName>
    <definedName name="_la3" localSheetId="4" hidden="1">#REF!</definedName>
    <definedName name="_la3" localSheetId="2" hidden="1">#REF!</definedName>
    <definedName name="_la3" localSheetId="24" hidden="1">#REF!</definedName>
    <definedName name="_la3" localSheetId="0" hidden="1">#REF!</definedName>
    <definedName name="_la3" hidden="1">#REF!</definedName>
    <definedName name="_la31" hidden="1">#REF!</definedName>
    <definedName name="_la32" hidden="1">#REF!</definedName>
    <definedName name="_la4" hidden="1">#REF!</definedName>
    <definedName name="_la5" hidden="1">#REF!</definedName>
    <definedName name="_la6" hidden="1">#REF!</definedName>
    <definedName name="_la7" hidden="1">#REF!</definedName>
    <definedName name="_la8" hidden="1">#REF!</definedName>
    <definedName name="_la9" hidden="1">#REF!</definedName>
    <definedName name="_lb1" hidden="1">#REF!</definedName>
    <definedName name="_lb10" hidden="1">#REF!</definedName>
    <definedName name="_lb11" hidden="1">#REF!</definedName>
    <definedName name="_lb12" hidden="1">#REF!</definedName>
    <definedName name="_lb13" hidden="1">#REF!</definedName>
    <definedName name="_lb14" hidden="1">#REF!</definedName>
    <definedName name="_lb15" hidden="1">#REF!</definedName>
    <definedName name="_lb16" hidden="1">#REF!</definedName>
    <definedName name="_lb17" hidden="1">#REF!</definedName>
    <definedName name="_lb18" hidden="1">#REF!</definedName>
    <definedName name="_lb19" hidden="1">#REF!</definedName>
    <definedName name="_lb2" hidden="1">#REF!</definedName>
    <definedName name="_lb20" hidden="1">#REF!</definedName>
    <definedName name="_lb21" hidden="1">#REF!</definedName>
    <definedName name="_lb22" hidden="1">#REF!</definedName>
    <definedName name="_lb23" hidden="1">#REF!</definedName>
    <definedName name="_lb24" hidden="1">#REF!</definedName>
    <definedName name="_lb25" hidden="1">#REF!</definedName>
    <definedName name="_lb27" hidden="1">#REF!</definedName>
    <definedName name="_lb28" hidden="1">#REF!</definedName>
    <definedName name="_lb29" hidden="1">#REF!</definedName>
    <definedName name="_lb3" hidden="1">#REF!</definedName>
    <definedName name="_lb30" hidden="1">#REF!</definedName>
    <definedName name="_lb31" hidden="1">#REF!</definedName>
    <definedName name="_lb32" hidden="1">#REF!</definedName>
    <definedName name="_lb4" hidden="1">#REF!</definedName>
    <definedName name="_lb5" hidden="1">#REF!</definedName>
    <definedName name="_lb6" hidden="1">#REF!</definedName>
    <definedName name="_lb7" hidden="1">#REF!</definedName>
    <definedName name="_lb8" hidden="1">#REF!</definedName>
    <definedName name="_lb9" hidden="1">#REF!</definedName>
    <definedName name="_lbc1" hidden="1">#REF!</definedName>
    <definedName name="_lbc10" hidden="1">#REF!</definedName>
    <definedName name="_lbc11" hidden="1">#REF!</definedName>
    <definedName name="_lbc12" hidden="1">#REF!</definedName>
    <definedName name="_lbc13" hidden="1">#REF!</definedName>
    <definedName name="_lbc14" hidden="1">#REF!</definedName>
    <definedName name="_lbc15" hidden="1">#REF!</definedName>
    <definedName name="_lbc16" hidden="1">#REF!</definedName>
    <definedName name="_lbc17" hidden="1">#REF!</definedName>
    <definedName name="_lbc18" hidden="1">#REF!</definedName>
    <definedName name="_lbc19" hidden="1">#REF!</definedName>
    <definedName name="_lbc2" hidden="1">#REF!</definedName>
    <definedName name="_lbc20" hidden="1">#REF!</definedName>
    <definedName name="_lbc21" hidden="1">#REF!</definedName>
    <definedName name="_lbc22" hidden="1">#REF!</definedName>
    <definedName name="_lbc23" hidden="1">#REF!</definedName>
    <definedName name="_lbc24" hidden="1">#REF!</definedName>
    <definedName name="_lbc25" hidden="1">#REF!</definedName>
    <definedName name="_lbc26" hidden="1">#REF!</definedName>
    <definedName name="_lbc27" hidden="1">#REF!</definedName>
    <definedName name="_lbc28" hidden="1">#REF!</definedName>
    <definedName name="_lbc29" hidden="1">#REF!</definedName>
    <definedName name="_lbc3" hidden="1">#REF!</definedName>
    <definedName name="_lbc31" hidden="1">#REF!</definedName>
    <definedName name="_lbc32" hidden="1">#REF!</definedName>
    <definedName name="_lbc4" hidden="1">#REF!</definedName>
    <definedName name="_lbc5" hidden="1">#REF!</definedName>
    <definedName name="_lbc6" hidden="1">#REF!</definedName>
    <definedName name="_lbc7" hidden="1">#REF!</definedName>
    <definedName name="_lbc8" hidden="1">#REF!</definedName>
    <definedName name="_lbc9" hidden="1">#REF!</definedName>
    <definedName name="_ld26" hidden="1">#REF!</definedName>
    <definedName name="_ld31" hidden="1">#REF!</definedName>
    <definedName name="_le31" hidden="1">#REF!</definedName>
    <definedName name="_lf31" hidden="1">#REF!</definedName>
    <definedName name="_MatInverse_In" hidden="1">#REF!</definedName>
    <definedName name="_MatMult_A" localSheetId="4" hidden="1">#REF!</definedName>
    <definedName name="_MatMult_A" localSheetId="2" hidden="1">#REF!</definedName>
    <definedName name="_MatMult_A" localSheetId="24" hidden="1">#REF!</definedName>
    <definedName name="_MatMult_A" localSheetId="0" hidden="1">#REF!</definedName>
    <definedName name="_MatMult_A" hidden="1">#REF!</definedName>
    <definedName name="_MatMult_AxB" hidden="1">#REF!</definedName>
    <definedName name="_MatMult_B" hidden="1">#REF!</definedName>
    <definedName name="_new11" localSheetId="19" hidden="1">{#N/A,#N/A,FALSE,"Global by BU";#N/A,#N/A,FALSE,"U.S. by BU";#N/A,#N/A,FALSE,"Canada by BU";#N/A,#N/A,FALSE,"Europe by BU";#N/A,#N/A,FALSE,"Asia by BU";#N/A,#N/A,FALSE,"Cala by BU"}</definedName>
    <definedName name="_new11" localSheetId="21">{#N/A,#N/A,FALSE,"Global by BU";#N/A,#N/A,FALSE,"U.S. by BU";#N/A,#N/A,FALSE,"Canada by BU";#N/A,#N/A,FALSE,"Europe by BU";#N/A,#N/A,FALSE,"Asia by BU";#N/A,#N/A,FALSE,"Cala by BU"}</definedName>
    <definedName name="_new11" localSheetId="14" hidden="1">{#N/A,#N/A,FALSE,"Global by BU";#N/A,#N/A,FALSE,"U.S. by BU";#N/A,#N/A,FALSE,"Canada by BU";#N/A,#N/A,FALSE,"Europe by BU";#N/A,#N/A,FALSE,"Asia by BU";#N/A,#N/A,FALSE,"Cala by BU"}</definedName>
    <definedName name="_new11" localSheetId="4"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2" hidden="1">{#N/A,#N/A,FALSE,"Global by BU";#N/A,#N/A,FALSE,"U.S. by BU";#N/A,#N/A,FALSE,"Canada by BU";#N/A,#N/A,FALSE,"Europe by BU";#N/A,#N/A,FALSE,"Asia by BU";#N/A,#N/A,FALSE,"Cala by BU"}</definedName>
    <definedName name="_new11" localSheetId="1"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20">{#N/A,#N/A,FALSE,"Global by BU";#N/A,#N/A,FALSE,"U.S. by BU";#N/A,#N/A,FALSE,"Canada by BU";#N/A,#N/A,FALSE,"Europe by BU";#N/A,#N/A,FALSE,"Asia by BU";#N/A,#N/A,FALSE,"Cala by BU"}</definedName>
    <definedName name="_new11" localSheetId="24" hidden="1">{#N/A,#N/A,FALSE,"Global by BU";#N/A,#N/A,FALSE,"U.S. by BU";#N/A,#N/A,FALSE,"Canada by BU";#N/A,#N/A,FALSE,"Europe by BU";#N/A,#N/A,FALSE,"Asia by BU";#N/A,#N/A,FALSE,"Cala by BU"}</definedName>
    <definedName name="_new11" localSheetId="0" hidden="1">{#N/A,#N/A,FALSE,"Global by BU";#N/A,#N/A,FALSE,"U.S. by BU";#N/A,#N/A,FALSE,"Canada by BU";#N/A,#N/A,FALSE,"Europe by BU";#N/A,#N/A,FALSE,"Asia by BU";#N/A,#N/A,FALSE,"Cala by BU"}</definedName>
    <definedName name="_new11" localSheetId="18" hidden="1">{#N/A,#N/A,FALSE,"Global by BU";#N/A,#N/A,FALSE,"U.S. by BU";#N/A,#N/A,FALSE,"Canada by BU";#N/A,#N/A,FALSE,"Europe by BU";#N/A,#N/A,FALSE,"Asia by BU";#N/A,#N/A,FALSE,"Cala by BU"}</definedName>
    <definedName name="_new11" localSheetId="10" hidden="1">{#N/A,#N/A,FALSE,"Global by BU";#N/A,#N/A,FALSE,"U.S. by BU";#N/A,#N/A,FALSE,"Canada by BU";#N/A,#N/A,FALSE,"Europe by BU";#N/A,#N/A,FALSE,"Asia by BU";#N/A,#N/A,FALSE,"Cala by BU"}</definedName>
    <definedName name="_new11" localSheetId="12"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Order1" hidden="1">0</definedName>
    <definedName name="_Order2" localSheetId="4" hidden="1">0</definedName>
    <definedName name="_Order2" localSheetId="8" hidden="1">0</definedName>
    <definedName name="_Order2" localSheetId="2" hidden="1">255</definedName>
    <definedName name="_Order2" localSheetId="24" hidden="1">0</definedName>
    <definedName name="_Order2" localSheetId="0" hidden="1">255</definedName>
    <definedName name="_Order2" hidden="1">255</definedName>
    <definedName name="_Parse_Out" localSheetId="4" hidden="1">#REF!</definedName>
    <definedName name="_Parse_Out" localSheetId="24" hidden="1">#REF!</definedName>
    <definedName name="_Parse_Out" localSheetId="0" hidden="1">#REF!</definedName>
    <definedName name="_Parse_Out" hidden="1">#REF!</definedName>
    <definedName name="_PAV01" localSheetId="4">#REF!</definedName>
    <definedName name="_PAV01" localSheetId="2">#REF!</definedName>
    <definedName name="_PAV01" localSheetId="24">#REF!</definedName>
    <definedName name="_PAV01">#REF!</definedName>
    <definedName name="_PAV02" localSheetId="4">#REF!</definedName>
    <definedName name="_PAV02" localSheetId="2">#REF!</definedName>
    <definedName name="_PAV02" localSheetId="24">#REF!</definedName>
    <definedName name="_PAV02">#REF!</definedName>
    <definedName name="_PAV03" localSheetId="4">#REF!</definedName>
    <definedName name="_PAV03" localSheetId="2">#REF!</definedName>
    <definedName name="_PAV03" localSheetId="24">#REF!</definedName>
    <definedName name="_PAV03">#REF!</definedName>
    <definedName name="_PAV04" localSheetId="4">#REF!</definedName>
    <definedName name="_PAV04" localSheetId="2">#REF!</definedName>
    <definedName name="_PAV04" localSheetId="24">#REF!</definedName>
    <definedName name="_PAV04">#REF!</definedName>
    <definedName name="_PAV05" localSheetId="4">#REF!</definedName>
    <definedName name="_PAV05" localSheetId="2">#REF!</definedName>
    <definedName name="_PAV05" localSheetId="24">#REF!</definedName>
    <definedName name="_PAV05">#REF!</definedName>
    <definedName name="_PAV06" localSheetId="4">#REF!</definedName>
    <definedName name="_PAV06" localSheetId="2">#REF!</definedName>
    <definedName name="_PAV06" localSheetId="24">#REF!</definedName>
    <definedName name="_PAV06">#REF!</definedName>
    <definedName name="_PAV07" localSheetId="4">#REF!</definedName>
    <definedName name="_PAV07" localSheetId="2">#REF!</definedName>
    <definedName name="_PAV07" localSheetId="24">#REF!</definedName>
    <definedName name="_PAV07">#REF!</definedName>
    <definedName name="_PAV08" localSheetId="4">#REF!</definedName>
    <definedName name="_PAV08" localSheetId="2">#REF!</definedName>
    <definedName name="_PAV08" localSheetId="24">#REF!</definedName>
    <definedName name="_PAV08">#REF!</definedName>
    <definedName name="_PAV09" localSheetId="4">#REF!</definedName>
    <definedName name="_PAV09" localSheetId="2">#REF!</definedName>
    <definedName name="_PAV09" localSheetId="24">#REF!</definedName>
    <definedName name="_PAV09">#REF!</definedName>
    <definedName name="_PAV10" localSheetId="4">#REF!</definedName>
    <definedName name="_PAV10" localSheetId="2">#REF!</definedName>
    <definedName name="_PAV10" localSheetId="24">#REF!</definedName>
    <definedName name="_PAV10">#REF!</definedName>
    <definedName name="_PAV11" localSheetId="4">#REF!</definedName>
    <definedName name="_PAV11" localSheetId="2">#REF!</definedName>
    <definedName name="_PAV11" localSheetId="24">#REF!</definedName>
    <definedName name="_PAV11">#REF!</definedName>
    <definedName name="_PK2" localSheetId="19" hidden="1">{"'장비'!$A$3:$M$12"}</definedName>
    <definedName name="_PK2" localSheetId="21">{"'장비'!$A$3:$M$12"}</definedName>
    <definedName name="_PK2" localSheetId="14" hidden="1">{"'장비'!$A$3:$M$12"}</definedName>
    <definedName name="_PK2" localSheetId="4" hidden="1">{"'장비'!$A$3:$M$12"}</definedName>
    <definedName name="_PK2" localSheetId="8" hidden="1">{"'장비'!$A$3:$M$12"}</definedName>
    <definedName name="_PK2" localSheetId="2" hidden="1">{"'장비'!$A$3:$M$12"}</definedName>
    <definedName name="_PK2" localSheetId="1" hidden="1">{"'장비'!$A$3:$M$12"}</definedName>
    <definedName name="_PK2" localSheetId="13" hidden="1">{"'장비'!$A$3:$M$12"}</definedName>
    <definedName name="_PK2" localSheetId="20">{"'장비'!$A$3:$M$12"}</definedName>
    <definedName name="_PK2" localSheetId="24" hidden="1">{"'장비'!$A$3:$M$12"}</definedName>
    <definedName name="_PK2" localSheetId="0" hidden="1">{"'장비'!$A$3:$M$12"}</definedName>
    <definedName name="_PK2" localSheetId="18" hidden="1">{"'장비'!$A$3:$M$12"}</definedName>
    <definedName name="_PK2" localSheetId="10" hidden="1">{"'장비'!$A$3:$M$12"}</definedName>
    <definedName name="_PK2" localSheetId="12" hidden="1">{"'장비'!$A$3:$M$12"}</definedName>
    <definedName name="_PK2" hidden="1">{"'장비'!$A$3:$M$12"}</definedName>
    <definedName name="_PKG3" localSheetId="19" hidden="1">{"'장비'!$A$3:$M$12"}</definedName>
    <definedName name="_PKG3" localSheetId="21">{"'장비'!$A$3:$M$12"}</definedName>
    <definedName name="_PKG3" localSheetId="14" hidden="1">{"'장비'!$A$3:$M$12"}</definedName>
    <definedName name="_PKG3" localSheetId="4" hidden="1">{"'장비'!$A$3:$M$12"}</definedName>
    <definedName name="_PKG3" localSheetId="8" hidden="1">{"'장비'!$A$3:$M$12"}</definedName>
    <definedName name="_PKG3" localSheetId="2" hidden="1">{"'장비'!$A$3:$M$12"}</definedName>
    <definedName name="_PKG3" localSheetId="1" hidden="1">{"'장비'!$A$3:$M$12"}</definedName>
    <definedName name="_PKG3" localSheetId="13" hidden="1">{"'장비'!$A$3:$M$12"}</definedName>
    <definedName name="_PKG3" localSheetId="20">{"'장비'!$A$3:$M$12"}</definedName>
    <definedName name="_PKG3" localSheetId="24" hidden="1">{"'장비'!$A$3:$M$12"}</definedName>
    <definedName name="_PKG3" localSheetId="0" hidden="1">{"'장비'!$A$3:$M$12"}</definedName>
    <definedName name="_PKG3" localSheetId="18" hidden="1">{"'장비'!$A$3:$M$12"}</definedName>
    <definedName name="_PKG3" localSheetId="10" hidden="1">{"'장비'!$A$3:$M$12"}</definedName>
    <definedName name="_PKG3" localSheetId="12" hidden="1">{"'장비'!$A$3:$M$12"}</definedName>
    <definedName name="_PKG3" hidden="1">{"'장비'!$A$3:$M$12"}</definedName>
    <definedName name="_qqq222" localSheetId="19" hidden="1">{"'장비'!$A$3:$M$12"}</definedName>
    <definedName name="_qqq222" localSheetId="21">{"'장비'!$A$3:$M$12"}</definedName>
    <definedName name="_qqq222" localSheetId="14" hidden="1">{"'장비'!$A$3:$M$12"}</definedName>
    <definedName name="_qqq222" localSheetId="4" hidden="1">{"'장비'!$A$3:$M$12"}</definedName>
    <definedName name="_qqq222" localSheetId="8" hidden="1">{"'장비'!$A$3:$M$12"}</definedName>
    <definedName name="_qqq222" localSheetId="2" hidden="1">{"'장비'!$A$3:$M$12"}</definedName>
    <definedName name="_qqq222" localSheetId="1" hidden="1">{"'장비'!$A$3:$M$12"}</definedName>
    <definedName name="_qqq222" localSheetId="13" hidden="1">{"'장비'!$A$3:$M$12"}</definedName>
    <definedName name="_qqq222" localSheetId="20">{"'장비'!$A$3:$M$12"}</definedName>
    <definedName name="_qqq222" localSheetId="24" hidden="1">{"'장비'!$A$3:$M$12"}</definedName>
    <definedName name="_qqq222" localSheetId="0" hidden="1">{"'장비'!$A$3:$M$12"}</definedName>
    <definedName name="_qqq222" localSheetId="18" hidden="1">{"'장비'!$A$3:$M$12"}</definedName>
    <definedName name="_qqq222" localSheetId="10" hidden="1">{"'장비'!$A$3:$M$12"}</definedName>
    <definedName name="_qqq222" localSheetId="12" hidden="1">{"'장비'!$A$3:$M$12"}</definedName>
    <definedName name="_qqq222" hidden="1">{"'장비'!$A$3:$M$12"}</definedName>
    <definedName name="_QT100" localSheetId="4">#REF!</definedName>
    <definedName name="_QT100" localSheetId="2">#REF!</definedName>
    <definedName name="_QT100" localSheetId="24">#REF!</definedName>
    <definedName name="_QT100">#REF!</definedName>
    <definedName name="_QT2" localSheetId="4">#REF!</definedName>
    <definedName name="_QT2" localSheetId="2">#REF!</definedName>
    <definedName name="_QT2" localSheetId="24">#REF!</definedName>
    <definedName name="_QT2">#REF!</definedName>
    <definedName name="_QT3" localSheetId="4">#REF!</definedName>
    <definedName name="_QT3" localSheetId="2">#REF!</definedName>
    <definedName name="_QT3" localSheetId="24">#REF!</definedName>
    <definedName name="_QT3">#REF!</definedName>
    <definedName name="_QT4" localSheetId="4">#REF!</definedName>
    <definedName name="_QT4" localSheetId="2">#REF!</definedName>
    <definedName name="_QT4" localSheetId="24">#REF!</definedName>
    <definedName name="_QT4">#REF!</definedName>
    <definedName name="_QT50" localSheetId="4">#REF!</definedName>
    <definedName name="_QT50" localSheetId="2">#REF!</definedName>
    <definedName name="_QT50" localSheetId="24">#REF!</definedName>
    <definedName name="_QT50">#REF!</definedName>
    <definedName name="_QT75" localSheetId="4">#REF!</definedName>
    <definedName name="_QT75" localSheetId="2">#REF!</definedName>
    <definedName name="_QT75" localSheetId="24">#REF!</definedName>
    <definedName name="_QT75">#REF!</definedName>
    <definedName name="_r1" localSheetId="19" hidden="1">{#N/A,#N/A,FALSE,"GERAL";#N/A,#N/A,FALSE,"012-96";#N/A,#N/A,FALSE,"018-96";#N/A,#N/A,FALSE,"027-96";#N/A,#N/A,FALSE,"059-96";#N/A,#N/A,FALSE,"076-96";#N/A,#N/A,FALSE,"019-97";#N/A,#N/A,FALSE,"021-97";#N/A,#N/A,FALSE,"022-97";#N/A,#N/A,FALSE,"028-97"}</definedName>
    <definedName name="_r1" localSheetId="21">{#N/A,#N/A,FALSE,"GERAL";#N/A,#N/A,FALSE,"012-96";#N/A,#N/A,FALSE,"018-96";#N/A,#N/A,FALSE,"027-96";#N/A,#N/A,FALSE,"059-96";#N/A,#N/A,FALSE,"076-96";#N/A,#N/A,FALSE,"019-97";#N/A,#N/A,FALSE,"021-97";#N/A,#N/A,FALSE,"022-97";#N/A,#N/A,FALSE,"028-97"}</definedName>
    <definedName name="_r1" localSheetId="14" hidden="1">{#N/A,#N/A,FALSE,"GERAL";#N/A,#N/A,FALSE,"012-96";#N/A,#N/A,FALSE,"018-96";#N/A,#N/A,FALSE,"027-96";#N/A,#N/A,FALSE,"059-96";#N/A,#N/A,FALSE,"076-96";#N/A,#N/A,FALSE,"019-97";#N/A,#N/A,FALSE,"021-97";#N/A,#N/A,FALSE,"022-97";#N/A,#N/A,FALSE,"028-97"}</definedName>
    <definedName name="_r1" localSheetId="4" hidden="1">{#N/A,#N/A,FALSE,"GERAL";#N/A,#N/A,FALSE,"012-96";#N/A,#N/A,FALSE,"018-96";#N/A,#N/A,FALSE,"027-96";#N/A,#N/A,FALSE,"059-96";#N/A,#N/A,FALSE,"076-96";#N/A,#N/A,FALSE,"019-97";#N/A,#N/A,FALSE,"021-97";#N/A,#N/A,FALSE,"022-97";#N/A,#N/A,FALSE,"028-97"}</definedName>
    <definedName name="_r1" localSheetId="8" hidden="1">{#N/A,#N/A,FALSE,"GERAL";#N/A,#N/A,FALSE,"012-96";#N/A,#N/A,FALSE,"018-96";#N/A,#N/A,FALSE,"027-96";#N/A,#N/A,FALSE,"059-96";#N/A,#N/A,FALSE,"076-96";#N/A,#N/A,FALSE,"019-97";#N/A,#N/A,FALSE,"021-97";#N/A,#N/A,FALSE,"022-97";#N/A,#N/A,FALSE,"028-97"}</definedName>
    <definedName name="_r1" localSheetId="2" hidden="1">{#N/A,#N/A,FALSE,"GERAL";#N/A,#N/A,FALSE,"012-96";#N/A,#N/A,FALSE,"018-96";#N/A,#N/A,FALSE,"027-96";#N/A,#N/A,FALSE,"059-96";#N/A,#N/A,FALSE,"076-96";#N/A,#N/A,FALSE,"019-97";#N/A,#N/A,FALSE,"021-97";#N/A,#N/A,FALSE,"022-97";#N/A,#N/A,FALSE,"028-97"}</definedName>
    <definedName name="_r1" localSheetId="1" hidden="1">{#N/A,#N/A,FALSE,"GERAL";#N/A,#N/A,FALSE,"012-96";#N/A,#N/A,FALSE,"018-96";#N/A,#N/A,FALSE,"027-96";#N/A,#N/A,FALSE,"059-96";#N/A,#N/A,FALSE,"076-96";#N/A,#N/A,FALSE,"019-97";#N/A,#N/A,FALSE,"021-97";#N/A,#N/A,FALSE,"022-97";#N/A,#N/A,FALSE,"028-97"}</definedName>
    <definedName name="_r1" localSheetId="13" hidden="1">{#N/A,#N/A,FALSE,"GERAL";#N/A,#N/A,FALSE,"012-96";#N/A,#N/A,FALSE,"018-96";#N/A,#N/A,FALSE,"027-96";#N/A,#N/A,FALSE,"059-96";#N/A,#N/A,FALSE,"076-96";#N/A,#N/A,FALSE,"019-97";#N/A,#N/A,FALSE,"021-97";#N/A,#N/A,FALSE,"022-97";#N/A,#N/A,FALSE,"028-97"}</definedName>
    <definedName name="_r1" localSheetId="20">{#N/A,#N/A,FALSE,"GERAL";#N/A,#N/A,FALSE,"012-96";#N/A,#N/A,FALSE,"018-96";#N/A,#N/A,FALSE,"027-96";#N/A,#N/A,FALSE,"059-96";#N/A,#N/A,FALSE,"076-96";#N/A,#N/A,FALSE,"019-97";#N/A,#N/A,FALSE,"021-97";#N/A,#N/A,FALSE,"022-97";#N/A,#N/A,FALSE,"028-97"}</definedName>
    <definedName name="_r1" localSheetId="24" hidden="1">{#N/A,#N/A,FALSE,"GERAL";#N/A,#N/A,FALSE,"012-96";#N/A,#N/A,FALSE,"018-96";#N/A,#N/A,FALSE,"027-96";#N/A,#N/A,FALSE,"059-96";#N/A,#N/A,FALSE,"076-96";#N/A,#N/A,FALSE,"019-97";#N/A,#N/A,FALSE,"021-97";#N/A,#N/A,FALSE,"022-97";#N/A,#N/A,FALSE,"028-97"}</definedName>
    <definedName name="_r1" localSheetId="0" hidden="1">{#N/A,#N/A,FALSE,"GERAL";#N/A,#N/A,FALSE,"012-96";#N/A,#N/A,FALSE,"018-96";#N/A,#N/A,FALSE,"027-96";#N/A,#N/A,FALSE,"059-96";#N/A,#N/A,FALSE,"076-96";#N/A,#N/A,FALSE,"019-97";#N/A,#N/A,FALSE,"021-97";#N/A,#N/A,FALSE,"022-97";#N/A,#N/A,FALSE,"028-97"}</definedName>
    <definedName name="_r1" localSheetId="18" hidden="1">{#N/A,#N/A,FALSE,"GERAL";#N/A,#N/A,FALSE,"012-96";#N/A,#N/A,FALSE,"018-96";#N/A,#N/A,FALSE,"027-96";#N/A,#N/A,FALSE,"059-96";#N/A,#N/A,FALSE,"076-96";#N/A,#N/A,FALSE,"019-97";#N/A,#N/A,FALSE,"021-97";#N/A,#N/A,FALSE,"022-97";#N/A,#N/A,FALSE,"028-97"}</definedName>
    <definedName name="_r1" localSheetId="10" hidden="1">{#N/A,#N/A,FALSE,"GERAL";#N/A,#N/A,FALSE,"012-96";#N/A,#N/A,FALSE,"018-96";#N/A,#N/A,FALSE,"027-96";#N/A,#N/A,FALSE,"059-96";#N/A,#N/A,FALSE,"076-96";#N/A,#N/A,FALSE,"019-97";#N/A,#N/A,FALSE,"021-97";#N/A,#N/A,FALSE,"022-97";#N/A,#N/A,FALSE,"028-97"}</definedName>
    <definedName name="_r1" localSheetId="12" hidden="1">{#N/A,#N/A,FALSE,"GERAL";#N/A,#N/A,FALSE,"012-96";#N/A,#N/A,FALSE,"018-96";#N/A,#N/A,FALSE,"027-96";#N/A,#N/A,FALSE,"059-96";#N/A,#N/A,FALSE,"076-96";#N/A,#N/A,FALSE,"019-97";#N/A,#N/A,FALSE,"021-97";#N/A,#N/A,FALSE,"022-97";#N/A,#N/A,FALSE,"028-97"}</definedName>
    <definedName name="_r1" hidden="1">{#N/A,#N/A,FALSE,"GERAL";#N/A,#N/A,FALSE,"012-96";#N/A,#N/A,FALSE,"018-96";#N/A,#N/A,FALSE,"027-96";#N/A,#N/A,FALSE,"059-96";#N/A,#N/A,FALSE,"076-96";#N/A,#N/A,FALSE,"019-97";#N/A,#N/A,FALSE,"021-97";#N/A,#N/A,FALSE,"022-97";#N/A,#N/A,FALSE,"028-97"}</definedName>
    <definedName name="_R2" localSheetId="19" hidden="1">{#N/A,#N/A,FALSE,"GERAL";#N/A,#N/A,FALSE,"012-96";#N/A,#N/A,FALSE,"018-96";#N/A,#N/A,FALSE,"027-96";#N/A,#N/A,FALSE,"059-96";#N/A,#N/A,FALSE,"076-96";#N/A,#N/A,FALSE,"019-97";#N/A,#N/A,FALSE,"021-97";#N/A,#N/A,FALSE,"022-97";#N/A,#N/A,FALSE,"028-97"}</definedName>
    <definedName name="_R2" localSheetId="21">{#N/A,#N/A,FALSE,"GERAL";#N/A,#N/A,FALSE,"012-96";#N/A,#N/A,FALSE,"018-96";#N/A,#N/A,FALSE,"027-96";#N/A,#N/A,FALSE,"059-96";#N/A,#N/A,FALSE,"076-96";#N/A,#N/A,FALSE,"019-97";#N/A,#N/A,FALSE,"021-97";#N/A,#N/A,FALSE,"022-97";#N/A,#N/A,FALSE,"028-97"}</definedName>
    <definedName name="_R2" localSheetId="14" hidden="1">{#N/A,#N/A,FALSE,"GERAL";#N/A,#N/A,FALSE,"012-96";#N/A,#N/A,FALSE,"018-96";#N/A,#N/A,FALSE,"027-96";#N/A,#N/A,FALSE,"059-96";#N/A,#N/A,FALSE,"076-96";#N/A,#N/A,FALSE,"019-97";#N/A,#N/A,FALSE,"021-97";#N/A,#N/A,FALSE,"022-97";#N/A,#N/A,FALSE,"028-97"}</definedName>
    <definedName name="_R2" localSheetId="4" hidden="1">{#N/A,#N/A,FALSE,"GERAL";#N/A,#N/A,FALSE,"012-96";#N/A,#N/A,FALSE,"018-96";#N/A,#N/A,FALSE,"027-96";#N/A,#N/A,FALSE,"059-96";#N/A,#N/A,FALSE,"076-96";#N/A,#N/A,FALSE,"019-97";#N/A,#N/A,FALSE,"021-97";#N/A,#N/A,FALSE,"022-97";#N/A,#N/A,FALSE,"028-97"}</definedName>
    <definedName name="_R2" localSheetId="8" hidden="1">{#N/A,#N/A,FALSE,"GERAL";#N/A,#N/A,FALSE,"012-96";#N/A,#N/A,FALSE,"018-96";#N/A,#N/A,FALSE,"027-96";#N/A,#N/A,FALSE,"059-96";#N/A,#N/A,FALSE,"076-96";#N/A,#N/A,FALSE,"019-97";#N/A,#N/A,FALSE,"021-97";#N/A,#N/A,FALSE,"022-97";#N/A,#N/A,FALSE,"028-97"}</definedName>
    <definedName name="_R2" localSheetId="2" hidden="1">{#N/A,#N/A,FALSE,"GERAL";#N/A,#N/A,FALSE,"012-96";#N/A,#N/A,FALSE,"018-96";#N/A,#N/A,FALSE,"027-96";#N/A,#N/A,FALSE,"059-96";#N/A,#N/A,FALSE,"076-96";#N/A,#N/A,FALSE,"019-97";#N/A,#N/A,FALSE,"021-97";#N/A,#N/A,FALSE,"022-97";#N/A,#N/A,FALSE,"028-97"}</definedName>
    <definedName name="_R2" localSheetId="1" hidden="1">{#N/A,#N/A,FALSE,"GERAL";#N/A,#N/A,FALSE,"012-96";#N/A,#N/A,FALSE,"018-96";#N/A,#N/A,FALSE,"027-96";#N/A,#N/A,FALSE,"059-96";#N/A,#N/A,FALSE,"076-96";#N/A,#N/A,FALSE,"019-97";#N/A,#N/A,FALSE,"021-97";#N/A,#N/A,FALSE,"022-97";#N/A,#N/A,FALSE,"028-97"}</definedName>
    <definedName name="_R2" localSheetId="13" hidden="1">{#N/A,#N/A,FALSE,"GERAL";#N/A,#N/A,FALSE,"012-96";#N/A,#N/A,FALSE,"018-96";#N/A,#N/A,FALSE,"027-96";#N/A,#N/A,FALSE,"059-96";#N/A,#N/A,FALSE,"076-96";#N/A,#N/A,FALSE,"019-97";#N/A,#N/A,FALSE,"021-97";#N/A,#N/A,FALSE,"022-97";#N/A,#N/A,FALSE,"028-97"}</definedName>
    <definedName name="_R2" localSheetId="20">{#N/A,#N/A,FALSE,"GERAL";#N/A,#N/A,FALSE,"012-96";#N/A,#N/A,FALSE,"018-96";#N/A,#N/A,FALSE,"027-96";#N/A,#N/A,FALSE,"059-96";#N/A,#N/A,FALSE,"076-96";#N/A,#N/A,FALSE,"019-97";#N/A,#N/A,FALSE,"021-97";#N/A,#N/A,FALSE,"022-97";#N/A,#N/A,FALSE,"028-97"}</definedName>
    <definedName name="_R2" localSheetId="24" hidden="1">{#N/A,#N/A,FALSE,"GERAL";#N/A,#N/A,FALSE,"012-96";#N/A,#N/A,FALSE,"018-96";#N/A,#N/A,FALSE,"027-96";#N/A,#N/A,FALSE,"059-96";#N/A,#N/A,FALSE,"076-96";#N/A,#N/A,FALSE,"019-97";#N/A,#N/A,FALSE,"021-97";#N/A,#N/A,FALSE,"022-97";#N/A,#N/A,FALSE,"028-97"}</definedName>
    <definedName name="_R2" localSheetId="0" hidden="1">{#N/A,#N/A,FALSE,"GERAL";#N/A,#N/A,FALSE,"012-96";#N/A,#N/A,FALSE,"018-96";#N/A,#N/A,FALSE,"027-96";#N/A,#N/A,FALSE,"059-96";#N/A,#N/A,FALSE,"076-96";#N/A,#N/A,FALSE,"019-97";#N/A,#N/A,FALSE,"021-97";#N/A,#N/A,FALSE,"022-97";#N/A,#N/A,FALSE,"028-97"}</definedName>
    <definedName name="_R2" localSheetId="18" hidden="1">{#N/A,#N/A,FALSE,"GERAL";#N/A,#N/A,FALSE,"012-96";#N/A,#N/A,FALSE,"018-96";#N/A,#N/A,FALSE,"027-96";#N/A,#N/A,FALSE,"059-96";#N/A,#N/A,FALSE,"076-96";#N/A,#N/A,FALSE,"019-97";#N/A,#N/A,FALSE,"021-97";#N/A,#N/A,FALSE,"022-97";#N/A,#N/A,FALSE,"028-97"}</definedName>
    <definedName name="_R2" localSheetId="10" hidden="1">{#N/A,#N/A,FALSE,"GERAL";#N/A,#N/A,FALSE,"012-96";#N/A,#N/A,FALSE,"018-96";#N/A,#N/A,FALSE,"027-96";#N/A,#N/A,FALSE,"059-96";#N/A,#N/A,FALSE,"076-96";#N/A,#N/A,FALSE,"019-97";#N/A,#N/A,FALSE,"021-97";#N/A,#N/A,FALSE,"022-97";#N/A,#N/A,FALSE,"028-97"}</definedName>
    <definedName name="_R2" localSheetId="12" hidden="1">{#N/A,#N/A,FALSE,"GERAL";#N/A,#N/A,FALSE,"012-96";#N/A,#N/A,FALSE,"018-96";#N/A,#N/A,FALSE,"027-96";#N/A,#N/A,FALSE,"059-96";#N/A,#N/A,FALSE,"076-96";#N/A,#N/A,FALSE,"019-97";#N/A,#N/A,FALSE,"021-97";#N/A,#N/A,FALSE,"022-97";#N/A,#N/A,FALSE,"028-97"}</definedName>
    <definedName name="_R2" hidden="1">{#N/A,#N/A,FALSE,"GERAL";#N/A,#N/A,FALSE,"012-96";#N/A,#N/A,FALSE,"018-96";#N/A,#N/A,FALSE,"027-96";#N/A,#N/A,FALSE,"059-96";#N/A,#N/A,FALSE,"076-96";#N/A,#N/A,FALSE,"019-97";#N/A,#N/A,FALSE,"021-97";#N/A,#N/A,FALSE,"022-97";#N/A,#N/A,FALSE,"028-97"}</definedName>
    <definedName name="_Regression_Int" hidden="1">1</definedName>
    <definedName name="_Regression_Out" localSheetId="4" hidden="1">#REF!</definedName>
    <definedName name="_Regression_Out" localSheetId="2" hidden="1">#REF!</definedName>
    <definedName name="_Regression_Out" localSheetId="24" hidden="1">#REF!</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sfe5"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hidden="1">{TRUE,TRUE,-1.25,-15.5,604.5,366.75,FALSE,FALSE,TRUE,TRUE,0,1,#N/A,1,#N/A,9.0125,24.4117647058824,1,FALSE,FALSE,3,TRUE,1,FALSE,100,"Swvu.PLANILHA2.","ACwvu.PLANILHA2.",#N/A,FALSE,FALSE,0.787401575,0.34,0.46,0.5,1,"","",FALSE,FALSE,FALSE,FALSE,1,#N/A,1,1,FALSE,FALSE,#N/A,#N/A,FALSE,FALSE,FALSE,9,65532,65532,FALSE,FALSE,TRUE,TRUE,TRUE}</definedName>
    <definedName name="_Sort" localSheetId="4" hidden="1">#REF!</definedName>
    <definedName name="_Sort" localSheetId="2" hidden="1">#REF!</definedName>
    <definedName name="_Sort" localSheetId="24" hidden="1">#REF!</definedName>
    <definedName name="_Sort" localSheetId="0" hidden="1">#REF!</definedName>
    <definedName name="_Sort" hidden="1">#REF!</definedName>
    <definedName name="_T" localSheetId="4">#REF!</definedName>
    <definedName name="_T" localSheetId="2">#REF!</definedName>
    <definedName name="_T" localSheetId="24">#REF!</definedName>
    <definedName name="_T">#REF!</definedName>
    <definedName name="_Table1_In1" localSheetId="0" hidden="1">#REF!</definedName>
    <definedName name="_Table1_In1" hidden="1">#REF!</definedName>
    <definedName name="_Table1_Out" hidden="1">#REF!</definedName>
    <definedName name="_wer3" localSheetId="19" hidden="1">{#N/A,#N/A,FALSE,"Plan1";#N/A,#N/A,FALSE,"Plan2"}</definedName>
    <definedName name="_wer3" localSheetId="21">{#N/A,#N/A,FALSE,"Plan1";#N/A,#N/A,FALSE,"Plan2"}</definedName>
    <definedName name="_wer3" localSheetId="14" hidden="1">{#N/A,#N/A,FALSE,"Plan1";#N/A,#N/A,FALSE,"Plan2"}</definedName>
    <definedName name="_wer3" localSheetId="4" hidden="1">{#N/A,#N/A,FALSE,"Plan1";#N/A,#N/A,FALSE,"Plan2"}</definedName>
    <definedName name="_wer3" localSheetId="8" hidden="1">{#N/A,#N/A,FALSE,"Plan1";#N/A,#N/A,FALSE,"Plan2"}</definedName>
    <definedName name="_wer3" localSheetId="2" hidden="1">{#N/A,#N/A,FALSE,"Plan1";#N/A,#N/A,FALSE,"Plan2"}</definedName>
    <definedName name="_wer3" localSheetId="1" hidden="1">{#N/A,#N/A,FALSE,"Plan1";#N/A,#N/A,FALSE,"Plan2"}</definedName>
    <definedName name="_wer3" localSheetId="13" hidden="1">{#N/A,#N/A,FALSE,"Plan1";#N/A,#N/A,FALSE,"Plan2"}</definedName>
    <definedName name="_wer3" localSheetId="20">{#N/A,#N/A,FALSE,"Plan1";#N/A,#N/A,FALSE,"Plan2"}</definedName>
    <definedName name="_wer3" localSheetId="24" hidden="1">{#N/A,#N/A,FALSE,"Plan1";#N/A,#N/A,FALSE,"Plan2"}</definedName>
    <definedName name="_wer3" localSheetId="0" hidden="1">{#N/A,#N/A,FALSE,"Plan1";#N/A,#N/A,FALSE,"Plan2"}</definedName>
    <definedName name="_wer3" localSheetId="18" hidden="1">{#N/A,#N/A,FALSE,"Plan1";#N/A,#N/A,FALSE,"Plan2"}</definedName>
    <definedName name="_wer3" localSheetId="10" hidden="1">{#N/A,#N/A,FALSE,"Plan1";#N/A,#N/A,FALSE,"Plan2"}</definedName>
    <definedName name="_wer3" localSheetId="12" hidden="1">{#N/A,#N/A,FALSE,"Plan1";#N/A,#N/A,FALSE,"Plan2"}</definedName>
    <definedName name="_wer3" hidden="1">{#N/A,#N/A,FALSE,"Plan1";#N/A,#N/A,FALSE,"Plan2"}</definedName>
    <definedName name="_wrn.pendencias" localSheetId="19" hidden="1">{#N/A,#N/A,FALSE,"GERAL";#N/A,#N/A,FALSE,"012-96";#N/A,#N/A,FALSE,"018-96";#N/A,#N/A,FALSE,"027-96";#N/A,#N/A,FALSE,"059-96";#N/A,#N/A,FALSE,"076-96";#N/A,#N/A,FALSE,"019-97";#N/A,#N/A,FALSE,"021-97";#N/A,#N/A,FALSE,"022-97";#N/A,#N/A,FALSE,"028-97"}</definedName>
    <definedName name="_wrn.pendencias" localSheetId="21">{#N/A,#N/A,FALSE,"GERAL";#N/A,#N/A,FALSE,"012-96";#N/A,#N/A,FALSE,"018-96";#N/A,#N/A,FALSE,"027-96";#N/A,#N/A,FALSE,"059-96";#N/A,#N/A,FALSE,"076-96";#N/A,#N/A,FALSE,"019-97";#N/A,#N/A,FALSE,"021-97";#N/A,#N/A,FALSE,"022-97";#N/A,#N/A,FALSE,"028-97"}</definedName>
    <definedName name="_wrn.pendencias" localSheetId="14" hidden="1">{#N/A,#N/A,FALSE,"GERAL";#N/A,#N/A,FALSE,"012-96";#N/A,#N/A,FALSE,"018-96";#N/A,#N/A,FALSE,"027-96";#N/A,#N/A,FALSE,"059-96";#N/A,#N/A,FALSE,"076-96";#N/A,#N/A,FALSE,"019-97";#N/A,#N/A,FALSE,"021-97";#N/A,#N/A,FALSE,"022-97";#N/A,#N/A,FALSE,"028-97"}</definedName>
    <definedName name="_wrn.pendencias" localSheetId="4" hidden="1">{#N/A,#N/A,FALSE,"GERAL";#N/A,#N/A,FALSE,"012-96";#N/A,#N/A,FALSE,"018-96";#N/A,#N/A,FALSE,"027-96";#N/A,#N/A,FALSE,"059-96";#N/A,#N/A,FALSE,"076-96";#N/A,#N/A,FALSE,"019-97";#N/A,#N/A,FALSE,"021-97";#N/A,#N/A,FALSE,"022-97";#N/A,#N/A,FALSE,"028-97"}</definedName>
    <definedName name="_wrn.pendencias" localSheetId="8" hidden="1">{#N/A,#N/A,FALSE,"GERAL";#N/A,#N/A,FALSE,"012-96";#N/A,#N/A,FALSE,"018-96";#N/A,#N/A,FALSE,"027-96";#N/A,#N/A,FALSE,"059-96";#N/A,#N/A,FALSE,"076-96";#N/A,#N/A,FALSE,"019-97";#N/A,#N/A,FALSE,"021-97";#N/A,#N/A,FALSE,"022-97";#N/A,#N/A,FALSE,"028-97"}</definedName>
    <definedName name="_wrn.pendencias" localSheetId="2" hidden="1">{#N/A,#N/A,FALSE,"GERAL";#N/A,#N/A,FALSE,"012-96";#N/A,#N/A,FALSE,"018-96";#N/A,#N/A,FALSE,"027-96";#N/A,#N/A,FALSE,"059-96";#N/A,#N/A,FALSE,"076-96";#N/A,#N/A,FALSE,"019-97";#N/A,#N/A,FALSE,"021-97";#N/A,#N/A,FALSE,"022-97";#N/A,#N/A,FALSE,"028-97"}</definedName>
    <definedName name="_wrn.pendencias" localSheetId="1" hidden="1">{#N/A,#N/A,FALSE,"GERAL";#N/A,#N/A,FALSE,"012-96";#N/A,#N/A,FALSE,"018-96";#N/A,#N/A,FALSE,"027-96";#N/A,#N/A,FALSE,"059-96";#N/A,#N/A,FALSE,"076-96";#N/A,#N/A,FALSE,"019-97";#N/A,#N/A,FALSE,"021-97";#N/A,#N/A,FALSE,"022-97";#N/A,#N/A,FALSE,"028-97"}</definedName>
    <definedName name="_wrn.pendencias" localSheetId="13" hidden="1">{#N/A,#N/A,FALSE,"GERAL";#N/A,#N/A,FALSE,"012-96";#N/A,#N/A,FALSE,"018-96";#N/A,#N/A,FALSE,"027-96";#N/A,#N/A,FALSE,"059-96";#N/A,#N/A,FALSE,"076-96";#N/A,#N/A,FALSE,"019-97";#N/A,#N/A,FALSE,"021-97";#N/A,#N/A,FALSE,"022-97";#N/A,#N/A,FALSE,"028-97"}</definedName>
    <definedName name="_wrn.pendencias" localSheetId="20">{#N/A,#N/A,FALSE,"GERAL";#N/A,#N/A,FALSE,"012-96";#N/A,#N/A,FALSE,"018-96";#N/A,#N/A,FALSE,"027-96";#N/A,#N/A,FALSE,"059-96";#N/A,#N/A,FALSE,"076-96";#N/A,#N/A,FALSE,"019-97";#N/A,#N/A,FALSE,"021-97";#N/A,#N/A,FALSE,"022-97";#N/A,#N/A,FALSE,"028-97"}</definedName>
    <definedName name="_wrn.pendencias" localSheetId="24" hidden="1">{#N/A,#N/A,FALSE,"GERAL";#N/A,#N/A,FALSE,"012-96";#N/A,#N/A,FALSE,"018-96";#N/A,#N/A,FALSE,"027-96";#N/A,#N/A,FALSE,"059-96";#N/A,#N/A,FALSE,"076-96";#N/A,#N/A,FALSE,"019-97";#N/A,#N/A,FALSE,"021-97";#N/A,#N/A,FALSE,"022-97";#N/A,#N/A,FALSE,"028-97"}</definedName>
    <definedName name="_wrn.pendencias" localSheetId="0" hidden="1">{#N/A,#N/A,FALSE,"GERAL";#N/A,#N/A,FALSE,"012-96";#N/A,#N/A,FALSE,"018-96";#N/A,#N/A,FALSE,"027-96";#N/A,#N/A,FALSE,"059-96";#N/A,#N/A,FALSE,"076-96";#N/A,#N/A,FALSE,"019-97";#N/A,#N/A,FALSE,"021-97";#N/A,#N/A,FALSE,"022-97";#N/A,#N/A,FALSE,"028-97"}</definedName>
    <definedName name="_wrn.pendencias" localSheetId="18" hidden="1">{#N/A,#N/A,FALSE,"GERAL";#N/A,#N/A,FALSE,"012-96";#N/A,#N/A,FALSE,"018-96";#N/A,#N/A,FALSE,"027-96";#N/A,#N/A,FALSE,"059-96";#N/A,#N/A,FALSE,"076-96";#N/A,#N/A,FALSE,"019-97";#N/A,#N/A,FALSE,"021-97";#N/A,#N/A,FALSE,"022-97";#N/A,#N/A,FALSE,"028-97"}</definedName>
    <definedName name="_wrn.pendencias" localSheetId="10" hidden="1">{#N/A,#N/A,FALSE,"GERAL";#N/A,#N/A,FALSE,"012-96";#N/A,#N/A,FALSE,"018-96";#N/A,#N/A,FALSE,"027-96";#N/A,#N/A,FALSE,"059-96";#N/A,#N/A,FALSE,"076-96";#N/A,#N/A,FALSE,"019-97";#N/A,#N/A,FALSE,"021-97";#N/A,#N/A,FALSE,"022-97";#N/A,#N/A,FALSE,"028-97"}</definedName>
    <definedName name="_wrn.pendencias" localSheetId="12" hidden="1">{#N/A,#N/A,FALSE,"GERAL";#N/A,#N/A,FALSE,"012-96";#N/A,#N/A,FALSE,"018-96";#N/A,#N/A,FALSE,"027-96";#N/A,#N/A,FALSE,"059-96";#N/A,#N/A,FALSE,"076-96";#N/A,#N/A,FALSE,"019-97";#N/A,#N/A,FALSE,"021-97";#N/A,#N/A,FALSE,"022-97";#N/A,#N/A,FALSE,"028-97"}</definedName>
    <definedName name="_wrn.pendencias" hidden="1">{#N/A,#N/A,FALSE,"GERAL";#N/A,#N/A,FALSE,"012-96";#N/A,#N/A,FALSE,"018-96";#N/A,#N/A,FALSE,"027-96";#N/A,#N/A,FALSE,"059-96";#N/A,#N/A,FALSE,"076-96";#N/A,#N/A,FALSE,"019-97";#N/A,#N/A,FALSE,"021-97";#N/A,#N/A,FALSE,"022-97";#N/A,#N/A,FALSE,"028-97"}</definedName>
    <definedName name="_x10" localSheetId="4" hidden="1">#REF!</definedName>
    <definedName name="_x10" localSheetId="2" hidden="1">#REF!</definedName>
    <definedName name="_x10" localSheetId="24" hidden="1">#REF!</definedName>
    <definedName name="_x10" localSheetId="0" hidden="1">#REF!</definedName>
    <definedName name="_x10" hidden="1">#REF!</definedName>
    <definedName name="_x11" localSheetId="4" hidden="1">#REF!</definedName>
    <definedName name="_x11" localSheetId="2" hidden="1">#REF!</definedName>
    <definedName name="_x11" localSheetId="24" hidden="1">#REF!</definedName>
    <definedName name="_x11" localSheetId="0" hidden="1">#REF!</definedName>
    <definedName name="_x11" hidden="1">#REF!</definedName>
    <definedName name="_x12" localSheetId="4" hidden="1">#REF!</definedName>
    <definedName name="_x12" localSheetId="2" hidden="1">#REF!</definedName>
    <definedName name="_x12" localSheetId="24" hidden="1">#REF!</definedName>
    <definedName name="_x12" localSheetId="0" hidden="1">#REF!</definedName>
    <definedName name="_x12" hidden="1">#REF!</definedName>
    <definedName name="_x13" hidden="1">#REF!</definedName>
    <definedName name="_x14" hidden="1">#REF!</definedName>
    <definedName name="_x15" hidden="1">#REF!</definedName>
    <definedName name="_x16" hidden="1">#REF!</definedName>
    <definedName name="_x17" hidden="1">#REF!</definedName>
    <definedName name="_x18" hidden="1">#REF!</definedName>
    <definedName name="_x19" hidden="1">#REF!</definedName>
    <definedName name="_x20" hidden="1">#REF!</definedName>
    <definedName name="_x21" hidden="1">#REF!</definedName>
    <definedName name="_x22" hidden="1">#REF!</definedName>
    <definedName name="_x23" hidden="1">#REF!</definedName>
    <definedName name="_x24" hidden="1">#REF!</definedName>
    <definedName name="_x25" hidden="1">#REF!</definedName>
    <definedName name="_x28" hidden="1">#REF!</definedName>
    <definedName name="_x29" hidden="1">#REF!</definedName>
    <definedName name="_x32" hidden="1">#REF!</definedName>
    <definedName name="_x4" hidden="1">#REF!</definedName>
    <definedName name="_x5" hidden="1">#REF!</definedName>
    <definedName name="_x6" hidden="1">#REF!</definedName>
    <definedName name="_x7" hidden="1">#REF!</definedName>
    <definedName name="_x8" hidden="1">#REF!</definedName>
    <definedName name="_x9" hidden="1">#REF!</definedName>
    <definedName name="_xlcn.WorksheetConnection_2018_03ResumoRGOObrasRJ.xlsbTabela1" localSheetId="4" hidden="1">#REF!</definedName>
    <definedName name="_xlcn.WorksheetConnection_2018_03ResumoRGOObrasRJ.xlsbTabela1" localSheetId="2" hidden="1">#REF!</definedName>
    <definedName name="_xlcn.WorksheetConnection_2018_03ResumoRGOObrasRJ.xlsbTabela1" localSheetId="24" hidden="1">#REF!</definedName>
    <definedName name="_xlcn.WorksheetConnection_2018_03ResumoRGOObrasRJ.xlsbTabela1" localSheetId="0" hidden="1">#REF!</definedName>
    <definedName name="_xlcn.WorksheetConnection_2018_03ResumoRGOObrasRJ.xlsbTabela1" hidden="1">#REF!</definedName>
    <definedName name="_xlcn.WorksheetConnection_ProjetocontrolefisicoefinanceiroRJ.xlsxTabela31" localSheetId="4" hidden="1">#REF!</definedName>
    <definedName name="_xlcn.WorksheetConnection_ProjetocontrolefisicoefinanceiroRJ.xlsxTabela31" localSheetId="2" hidden="1">#REF!</definedName>
    <definedName name="_xlcn.WorksheetConnection_ProjetocontrolefisicoefinanceiroRJ.xlsxTabela31" localSheetId="24" hidden="1">#REF!</definedName>
    <definedName name="_xlcn.WorksheetConnection_ProjetocontrolefisicoefinanceiroRJ.xlsxTabela31" localSheetId="0" hidden="1">#REF!</definedName>
    <definedName name="_xlcn.WorksheetConnection_ProjetocontrolefisicoefinanceiroRJ.xlsxTabela31" hidden="1">#REF!</definedName>
    <definedName name="´cAE°eE¹" localSheetId="4" hidden="1">#REF!</definedName>
    <definedName name="´cAE°eE¹" localSheetId="2" hidden="1">#REF!</definedName>
    <definedName name="´cAE°eE¹" localSheetId="24" hidden="1">#REF!</definedName>
    <definedName name="´cAE°eE¹" localSheetId="0" hidden="1">#REF!</definedName>
    <definedName name="´cAE°eE¹" hidden="1">#REF!</definedName>
    <definedName name="￠￥cAE¡ÆeEⓒo" hidden="1">#REF!</definedName>
    <definedName name="a" localSheetId="4" hidden="1">#REF!</definedName>
    <definedName name="a" localSheetId="2">#REF!</definedName>
    <definedName name="a" localSheetId="24" hidden="1">#REF!</definedName>
    <definedName name="a" localSheetId="0" hidden="1">#REF!</definedName>
    <definedName name="a">#REF!</definedName>
    <definedName name="a\sgt" localSheetId="19" hidden="1">{#N/A,#N/A,FALSE,"Plan1";#N/A,#N/A,FALSE,"Plan2"}</definedName>
    <definedName name="a\sgt" localSheetId="14" hidden="1">{#N/A,#N/A,FALSE,"Plan1";#N/A,#N/A,FALSE,"Plan2"}</definedName>
    <definedName name="a\sgt" localSheetId="4" hidden="1">{#N/A,#N/A,FALSE,"Plan1";#N/A,#N/A,FALSE,"Plan2"}</definedName>
    <definedName name="a\sgt" localSheetId="8" hidden="1">{#N/A,#N/A,FALSE,"Plan1";#N/A,#N/A,FALSE,"Plan2"}</definedName>
    <definedName name="a\sgt" localSheetId="2" hidden="1">{#N/A,#N/A,FALSE,"Plan1";#N/A,#N/A,FALSE,"Plan2"}</definedName>
    <definedName name="a\sgt" localSheetId="1" hidden="1">{#N/A,#N/A,FALSE,"Plan1";#N/A,#N/A,FALSE,"Plan2"}</definedName>
    <definedName name="a\sgt" localSheetId="13" hidden="1">{#N/A,#N/A,FALSE,"Plan1";#N/A,#N/A,FALSE,"Plan2"}</definedName>
    <definedName name="a\sgt" localSheetId="24" hidden="1">{#N/A,#N/A,FALSE,"Plan1";#N/A,#N/A,FALSE,"Plan2"}</definedName>
    <definedName name="a\sgt" localSheetId="0" hidden="1">{#N/A,#N/A,FALSE,"Plan1";#N/A,#N/A,FALSE,"Plan2"}</definedName>
    <definedName name="a\sgt" localSheetId="18" hidden="1">{#N/A,#N/A,FALSE,"Plan1";#N/A,#N/A,FALSE,"Plan2"}</definedName>
    <definedName name="a\sgt" localSheetId="10" hidden="1">{#N/A,#N/A,FALSE,"Plan1";#N/A,#N/A,FALSE,"Plan2"}</definedName>
    <definedName name="a\sgt" localSheetId="12" hidden="1">{#N/A,#N/A,FALSE,"Plan1";#N/A,#N/A,FALSE,"Plan2"}</definedName>
    <definedName name="a\sgt" hidden="1">{#N/A,#N/A,FALSE,"Plan1";#N/A,#N/A,FALSE,"Plan2"}</definedName>
    <definedName name="aa" localSheetId="6">#REF!</definedName>
    <definedName name="aa" localSheetId="19">#REF!</definedName>
    <definedName name="aa" localSheetId="14">#REF!</definedName>
    <definedName name="aa" localSheetId="4">#REF!</definedName>
    <definedName name="aa" localSheetId="5">#REF!</definedName>
    <definedName name="aa" localSheetId="2">#REF!</definedName>
    <definedName name="aa" localSheetId="13">#REF!</definedName>
    <definedName name="aa" localSheetId="24">#REF!</definedName>
    <definedName name="aa" localSheetId="0">#REF!</definedName>
    <definedName name="aa" localSheetId="18">#REF!</definedName>
    <definedName name="aa">#REF!</definedName>
    <definedName name="aaa" localSheetId="4">#REF!</definedName>
    <definedName name="aaa" localSheetId="2">#REF!</definedName>
    <definedName name="aaa" localSheetId="24">#REF!</definedName>
    <definedName name="aaa">#REF!</definedName>
    <definedName name="aaaa" localSheetId="6">#REF!</definedName>
    <definedName name="aaaa" localSheetId="19">#REF!</definedName>
    <definedName name="AAAA"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14">#REF!</definedName>
    <definedName name="AAAA"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5">#REF!</definedName>
    <definedName name="aaaa" localSheetId="15">#REF!</definedName>
    <definedName name="aaaa" localSheetId="8">#REF!</definedName>
    <definedName name="AAAA"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13">#REF!</definedName>
    <definedName name="AAAA"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24">'[1]M.O.'!#REF!</definedName>
    <definedName name="AAAA"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18">#REF!</definedName>
    <definedName name="AAAA"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AAAA"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hidden="1">{TRUE,TRUE,-1.25,-15.5,604.5,366.75,FALSE,FALSE,TRUE,TRUE,0,1,#N/A,1,#N/A,9.0125,24.4117647058824,1,FALSE,FALSE,3,TRUE,1,FALSE,100,"Swvu.PLANILHA2.","ACwvu.PLANILHA2.",#N/A,FALSE,FALSE,0.787401575,0.34,0.46,0.5,1,"","",FALSE,FALSE,FALSE,FALSE,1,#N/A,1,1,FALSE,FALSE,#N/A,#N/A,FALSE,FALSE,FALSE,9,65532,65532,FALSE,FALSE,TRUE,TRUE,TRUE}</definedName>
    <definedName name="aaaadc" localSheetId="4">#REF!</definedName>
    <definedName name="aaaadc" localSheetId="2">#REF!</definedName>
    <definedName name="aaaadc" localSheetId="24">#REF!</definedName>
    <definedName name="aaaadc">#REF!</definedName>
    <definedName name="aaacccc" localSheetId="19" hidden="1">{#N/A,#N/A,FALSE,"Plan1";#N/A,#N/A,FALSE,"Plan2"}</definedName>
    <definedName name="aaacccc" localSheetId="21">{#N/A,#N/A,FALSE,"Plan1";#N/A,#N/A,FALSE,"Plan2"}</definedName>
    <definedName name="aaacccc" localSheetId="14" hidden="1">{#N/A,#N/A,FALSE,"Plan1";#N/A,#N/A,FALSE,"Plan2"}</definedName>
    <definedName name="aaacccc" localSheetId="4" hidden="1">{#N/A,#N/A,FALSE,"Plan1";#N/A,#N/A,FALSE,"Plan2"}</definedName>
    <definedName name="aaacccc" localSheetId="8" hidden="1">{#N/A,#N/A,FALSE,"Plan1";#N/A,#N/A,FALSE,"Plan2"}</definedName>
    <definedName name="aaacccc" localSheetId="2" hidden="1">{#N/A,#N/A,FALSE,"Plan1";#N/A,#N/A,FALSE,"Plan2"}</definedName>
    <definedName name="aaacccc" localSheetId="1" hidden="1">{#N/A,#N/A,FALSE,"Plan1";#N/A,#N/A,FALSE,"Plan2"}</definedName>
    <definedName name="aaacccc" localSheetId="13" hidden="1">{#N/A,#N/A,FALSE,"Plan1";#N/A,#N/A,FALSE,"Plan2"}</definedName>
    <definedName name="aaacccc" localSheetId="20">{#N/A,#N/A,FALSE,"Plan1";#N/A,#N/A,FALSE,"Plan2"}</definedName>
    <definedName name="aaacccc" localSheetId="24" hidden="1">{#N/A,#N/A,FALSE,"Plan1";#N/A,#N/A,FALSE,"Plan2"}</definedName>
    <definedName name="aaacccc" localSheetId="0" hidden="1">{#N/A,#N/A,FALSE,"Plan1";#N/A,#N/A,FALSE,"Plan2"}</definedName>
    <definedName name="aaacccc" localSheetId="18" hidden="1">{#N/A,#N/A,FALSE,"Plan1";#N/A,#N/A,FALSE,"Plan2"}</definedName>
    <definedName name="aaacccc" localSheetId="10" hidden="1">{#N/A,#N/A,FALSE,"Plan1";#N/A,#N/A,FALSE,"Plan2"}</definedName>
    <definedName name="aaacccc" localSheetId="12" hidden="1">{#N/A,#N/A,FALSE,"Plan1";#N/A,#N/A,FALSE,"Plan2"}</definedName>
    <definedName name="aaacccc" hidden="1">{#N/A,#N/A,FALSE,"Plan1";#N/A,#N/A,FALSE,"Plan2"}</definedName>
    <definedName name="aaas" localSheetId="4">#REF!</definedName>
    <definedName name="aaas" localSheetId="2">#REF!</definedName>
    <definedName name="aaas" localSheetId="24">#REF!</definedName>
    <definedName name="aaas">#REF!</definedName>
    <definedName name="AB"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2">#REF!</definedName>
    <definedName name="AB"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16">#REF!</definedName>
    <definedName name="AB">#REF!</definedName>
    <definedName name="Abat_ISS" localSheetId="4">#REF!</definedName>
    <definedName name="Abat_ISS" localSheetId="8">#REF!</definedName>
    <definedName name="Abat_ISS" localSheetId="2">#REF!</definedName>
    <definedName name="Abat_ISS" localSheetId="24">#REF!</definedName>
    <definedName name="Abat_ISS">#REF!</definedName>
    <definedName name="abc"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 localSheetId="4" hidden="1">#REF!</definedName>
    <definedName name="ABCD" localSheetId="24" hidden="1">#REF!</definedName>
    <definedName name="ABCD" localSheetId="0" hidden="1">#REF!</definedName>
    <definedName name="ABCD" hidden="1">#REF!</definedName>
    <definedName name="abebqt" localSheetId="4">#REF!</definedName>
    <definedName name="abebqt" localSheetId="2">#REF!</definedName>
    <definedName name="abebqt" localSheetId="24">#REF!</definedName>
    <definedName name="abebqt">#REF!</definedName>
    <definedName name="abr17RJ" localSheetId="4">#REF!</definedName>
    <definedName name="abr17RJ" localSheetId="2">#REF!</definedName>
    <definedName name="abr17RJ" localSheetId="24">#REF!</definedName>
    <definedName name="abr17RJ">#REF!</definedName>
    <definedName name="ABRIL" localSheetId="4">#REF!</definedName>
    <definedName name="ABRIL" localSheetId="2">#REF!</definedName>
    <definedName name="ABRIL" localSheetId="24">#REF!</definedName>
    <definedName name="ABRIL">#REF!</definedName>
    <definedName name="ABRIL2001" localSheetId="4">#REF!</definedName>
    <definedName name="ABRIL2001" localSheetId="2">#REF!</definedName>
    <definedName name="ABRIL2001" localSheetId="24">#REF!</definedName>
    <definedName name="ABRIL2001">#REF!</definedName>
    <definedName name="ac" localSheetId="0" hidden="1">#REF!</definedName>
    <definedName name="ac" hidden="1">#REF!</definedName>
    <definedName name="Acabam." localSheetId="4">#REF!</definedName>
    <definedName name="Acabam." localSheetId="2">#REF!</definedName>
    <definedName name="Acabam." localSheetId="24">#REF!</definedName>
    <definedName name="Acabam.">#REF!</definedName>
    <definedName name="ACADUC" localSheetId="4">#REF!</definedName>
    <definedName name="ACADUC" localSheetId="2">#REF!</definedName>
    <definedName name="ACADUC" localSheetId="24">#REF!</definedName>
    <definedName name="ACADUC">#REF!</definedName>
    <definedName name="ACBEB" localSheetId="4">#REF!</definedName>
    <definedName name="ACBEB" localSheetId="2">#REF!</definedName>
    <definedName name="ACBEB" localSheetId="24">#REF!</definedName>
    <definedName name="ACBEB">#REF!</definedName>
    <definedName name="ACBOMB" localSheetId="4">#REF!</definedName>
    <definedName name="ACBOMB" localSheetId="2">#REF!</definedName>
    <definedName name="ACBOMB" localSheetId="24">#REF!</definedName>
    <definedName name="ACBOMB">#REF!</definedName>
    <definedName name="AccessDatabase" hidden="1">"C:\posec\DATABASE\vlv_list\vlvlist1.mdb"</definedName>
    <definedName name="ACCHAF" localSheetId="4">#REF!</definedName>
    <definedName name="ACCHAF" localSheetId="2">#REF!</definedName>
    <definedName name="ACCHAF" localSheetId="24">#REF!</definedName>
    <definedName name="ACCHAF">#REF!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b" localSheetId="4" hidden="1">#REF!</definedName>
    <definedName name="acdb" localSheetId="2" hidden="1">#REF!</definedName>
    <definedName name="acdb" localSheetId="24" hidden="1">#REF!</definedName>
    <definedName name="acdb" localSheetId="0" hidden="1">#REF!</definedName>
    <definedName name="acdb" hidden="1">#REF!</definedName>
    <definedName name="ACDER" localSheetId="4">#REF!</definedName>
    <definedName name="ACDER" localSheetId="2">#REF!</definedName>
    <definedName name="ACDER" localSheetId="24">#REF!</definedName>
    <definedName name="ACDER">#REF!</definedName>
    <definedName name="ACDIV" localSheetId="4">#REF!</definedName>
    <definedName name="ACDIV" localSheetId="2">#REF!</definedName>
    <definedName name="ACDIV" localSheetId="24">#REF!</definedName>
    <definedName name="ACDIV">#REF!</definedName>
    <definedName name="ACDS" localSheetId="0" hidden="1">#REF!</definedName>
    <definedName name="ACDS" hidden="1">#REF!</definedName>
    <definedName name="ACEQP" localSheetId="4">#REF!</definedName>
    <definedName name="ACEQP" localSheetId="2">#REF!</definedName>
    <definedName name="ACEQP" localSheetId="24">#REF!</definedName>
    <definedName name="ACEQP">#REF!</definedName>
    <definedName name="ACHAFQT" localSheetId="4">#REF!</definedName>
    <definedName name="ACHAFQT" localSheetId="2">#REF!</definedName>
    <definedName name="ACHAFQT" localSheetId="24">#REF!</definedName>
    <definedName name="ACHAFQT">#REF!</definedName>
    <definedName name="achar18" localSheetId="0" hidden="1">#REF!</definedName>
    <definedName name="achar18" hidden="1">#REF!</definedName>
    <definedName name="achar19" hidden="1">#REF!</definedName>
    <definedName name="achart1" hidden="1">#REF!</definedName>
    <definedName name="achart10" hidden="1">#REF!</definedName>
    <definedName name="achart11" hidden="1">#REF!</definedName>
    <definedName name="achart12" hidden="1">#REF!</definedName>
    <definedName name="achart13" hidden="1">#REF!</definedName>
    <definedName name="achart14" hidden="1">#REF!</definedName>
    <definedName name="achart15" hidden="1">#REF!</definedName>
    <definedName name="achart16" hidden="1">#REF!</definedName>
    <definedName name="achart17" hidden="1">#REF!</definedName>
    <definedName name="achart2" hidden="1">#REF!</definedName>
    <definedName name="achart20" hidden="1">#REF!</definedName>
    <definedName name="achart21" hidden="1">#REF!</definedName>
    <definedName name="achart22" hidden="1">#REF!</definedName>
    <definedName name="achart23" hidden="1">#REF!</definedName>
    <definedName name="achart24" hidden="1">#REF!</definedName>
    <definedName name="achart25" hidden="1">#REF!</definedName>
    <definedName name="achart26" hidden="1">#REF!</definedName>
    <definedName name="achart27" hidden="1">#REF!</definedName>
    <definedName name="achart28" hidden="1">#REF!</definedName>
    <definedName name="achart29" hidden="1">#REF!</definedName>
    <definedName name="achart3" hidden="1">#REF!</definedName>
    <definedName name="achart30" hidden="1">#REF!</definedName>
    <definedName name="achart31" hidden="1">#REF!</definedName>
    <definedName name="achart32" hidden="1">#REF!</definedName>
    <definedName name="achart4" hidden="1">#REF!</definedName>
    <definedName name="achart5" hidden="1">#REF!</definedName>
    <definedName name="achart6" hidden="1">#REF!</definedName>
    <definedName name="achart7" hidden="1">#REF!</definedName>
    <definedName name="achart8" hidden="1">#REF!</definedName>
    <definedName name="achart9" hidden="1">#REF!</definedName>
    <definedName name="ACMUR" localSheetId="4">#REF!</definedName>
    <definedName name="ACMUR" localSheetId="2">#REF!</definedName>
    <definedName name="ACMUR" localSheetId="24">#REF!</definedName>
    <definedName name="ACMUR">#REF!</definedName>
    <definedName name="açoeeer" localSheetId="19" hidden="1">{#N/A,#N/A,FALSE,"Plan1";#N/A,#N/A,FALSE,"Plan2"}</definedName>
    <definedName name="açoeeer" localSheetId="21">{#N/A,#N/A,FALSE,"Plan1";#N/A,#N/A,FALSE,"Plan2"}</definedName>
    <definedName name="açoeeer" localSheetId="14" hidden="1">{#N/A,#N/A,FALSE,"Plan1";#N/A,#N/A,FALSE,"Plan2"}</definedName>
    <definedName name="açoeeer" localSheetId="4" hidden="1">{#N/A,#N/A,FALSE,"Plan1";#N/A,#N/A,FALSE,"Plan2"}</definedName>
    <definedName name="açoeeer" localSheetId="8" hidden="1">{#N/A,#N/A,FALSE,"Plan1";#N/A,#N/A,FALSE,"Plan2"}</definedName>
    <definedName name="açoeeer" localSheetId="2" hidden="1">{#N/A,#N/A,FALSE,"Plan1";#N/A,#N/A,FALSE,"Plan2"}</definedName>
    <definedName name="açoeeer" localSheetId="1" hidden="1">{#N/A,#N/A,FALSE,"Plan1";#N/A,#N/A,FALSE,"Plan2"}</definedName>
    <definedName name="açoeeer" localSheetId="13" hidden="1">{#N/A,#N/A,FALSE,"Plan1";#N/A,#N/A,FALSE,"Plan2"}</definedName>
    <definedName name="açoeeer" localSheetId="20">{#N/A,#N/A,FALSE,"Plan1";#N/A,#N/A,FALSE,"Plan2"}</definedName>
    <definedName name="açoeeer" localSheetId="24" hidden="1">{#N/A,#N/A,FALSE,"Plan1";#N/A,#N/A,FALSE,"Plan2"}</definedName>
    <definedName name="açoeeer" localSheetId="0" hidden="1">{#N/A,#N/A,FALSE,"Plan1";#N/A,#N/A,FALSE,"Plan2"}</definedName>
    <definedName name="açoeeer" localSheetId="18" hidden="1">{#N/A,#N/A,FALSE,"Plan1";#N/A,#N/A,FALSE,"Plan2"}</definedName>
    <definedName name="açoeeer" localSheetId="10" hidden="1">{#N/A,#N/A,FALSE,"Plan1";#N/A,#N/A,FALSE,"Plan2"}</definedName>
    <definedName name="açoeeer" localSheetId="12" hidden="1">{#N/A,#N/A,FALSE,"Plan1";#N/A,#N/A,FALSE,"Plan2"}</definedName>
    <definedName name="açoeeer" hidden="1">{#N/A,#N/A,FALSE,"Plan1";#N/A,#N/A,FALSE,"Plan2"}</definedName>
    <definedName name="ACOMP" localSheetId="4">#REF!</definedName>
    <definedName name="ACOMP" localSheetId="2">#REF!</definedName>
    <definedName name="ACOMP" localSheetId="24">#REF!</definedName>
    <definedName name="ACOMP">#REF!</definedName>
    <definedName name="ACONT2" localSheetId="4">#REF!</definedName>
    <definedName name="ACONT2" localSheetId="2">#REF!</definedName>
    <definedName name="ACONT2" localSheetId="24">#REF!</definedName>
    <definedName name="ACONT2">#REF!</definedName>
    <definedName name="ACPIPA" localSheetId="4">#REF!</definedName>
    <definedName name="ACPIPA" localSheetId="2">#REF!</definedName>
    <definedName name="ACPIPA" localSheetId="24">#REF!</definedName>
    <definedName name="ACPIPA">#REF!</definedName>
    <definedName name="ACTRANSP" localSheetId="4">#REF!</definedName>
    <definedName name="ACTRANSP" localSheetId="2">#REF!</definedName>
    <definedName name="ACTRANSP" localSheetId="24">#REF!</definedName>
    <definedName name="ACTRANSP">#REF!</definedName>
    <definedName name="ACwvu.Características." localSheetId="4" hidden="1">#REF!</definedName>
    <definedName name="ACwvu.Características." localSheetId="0" hidden="1">#REF!</definedName>
    <definedName name="ACwvu.Características." hidden="1">#REF!</definedName>
    <definedName name="ACwvu.Ciclos." localSheetId="0" hidden="1">#REF!</definedName>
    <definedName name="ACwvu.Ciclos." hidden="1">#REF!</definedName>
    <definedName name="ACwvu.Custos." localSheetId="0" hidden="1">#REF!</definedName>
    <definedName name="ACwvu.Custos." hidden="1">#REF!</definedName>
    <definedName name="ACwvu.PLANILHA2." localSheetId="4" hidden="1">#REF!</definedName>
    <definedName name="ACwvu.PLANILHA2." localSheetId="2" hidden="1">#REF!</definedName>
    <definedName name="ACwvu.PLANILHA2." localSheetId="24" hidden="1">#REF!</definedName>
    <definedName name="ACwvu.PLANILHA2." localSheetId="0" hidden="1">#REF!</definedName>
    <definedName name="ACwvu.PLANILHA2." hidden="1">#REF!</definedName>
    <definedName name="ACwvu.Recursos." hidden="1">#REF!</definedName>
    <definedName name="ad" localSheetId="19" hidden="1">{#N/A,#N/A,FALSE,"Plan1";#N/A,#N/A,FALSE,"Plan2"}</definedName>
    <definedName name="ad" localSheetId="21">{#N/A,#N/A,FALSE,"Plan1";#N/A,#N/A,FALSE,"Plan2"}</definedName>
    <definedName name="ad" localSheetId="14" hidden="1">{#N/A,#N/A,FALSE,"Plan1";#N/A,#N/A,FALSE,"Plan2"}</definedName>
    <definedName name="ad" localSheetId="4" hidden="1">{#N/A,#N/A,FALSE,"Plan1";#N/A,#N/A,FALSE,"Plan2"}</definedName>
    <definedName name="ad" localSheetId="8" hidden="1">{#N/A,#N/A,FALSE,"Plan1";#N/A,#N/A,FALSE,"Plan2"}</definedName>
    <definedName name="ad" localSheetId="2" hidden="1">{#N/A,#N/A,FALSE,"Plan1";#N/A,#N/A,FALSE,"Plan2"}</definedName>
    <definedName name="ad" localSheetId="1" hidden="1">{#N/A,#N/A,FALSE,"Plan1";#N/A,#N/A,FALSE,"Plan2"}</definedName>
    <definedName name="ad" localSheetId="13" hidden="1">{#N/A,#N/A,FALSE,"Plan1";#N/A,#N/A,FALSE,"Plan2"}</definedName>
    <definedName name="ad" localSheetId="20">{#N/A,#N/A,FALSE,"Plan1";#N/A,#N/A,FALSE,"Plan2"}</definedName>
    <definedName name="ad" localSheetId="24" hidden="1">{#N/A,#N/A,FALSE,"Plan1";#N/A,#N/A,FALSE,"Plan2"}</definedName>
    <definedName name="ad" localSheetId="0" hidden="1">{#N/A,#N/A,FALSE,"Plan1";#N/A,#N/A,FALSE,"Plan2"}</definedName>
    <definedName name="ad" localSheetId="18" hidden="1">{#N/A,#N/A,FALSE,"Plan1";#N/A,#N/A,FALSE,"Plan2"}</definedName>
    <definedName name="ad" localSheetId="10" hidden="1">{#N/A,#N/A,FALSE,"Plan1";#N/A,#N/A,FALSE,"Plan2"}</definedName>
    <definedName name="ad" localSheetId="12" hidden="1">{#N/A,#N/A,FALSE,"Plan1";#N/A,#N/A,FALSE,"Plan2"}</definedName>
    <definedName name="ad" hidden="1">{#N/A,#N/A,FALSE,"Plan1";#N/A,#N/A,FALSE,"Plan2"}</definedName>
    <definedName name="adads" localSheetId="19" hidden="1">{#N/A,#N/A,FALSE,"Plan1";#N/A,#N/A,FALSE,"Plan2"}</definedName>
    <definedName name="adads" localSheetId="21">{#N/A,#N/A,FALSE,"Plan1";#N/A,#N/A,FALSE,"Plan2"}</definedName>
    <definedName name="adads" localSheetId="14" hidden="1">{#N/A,#N/A,FALSE,"Plan1";#N/A,#N/A,FALSE,"Plan2"}</definedName>
    <definedName name="adads" localSheetId="4" hidden="1">{#N/A,#N/A,FALSE,"Plan1";#N/A,#N/A,FALSE,"Plan2"}</definedName>
    <definedName name="adads" localSheetId="8" hidden="1">{#N/A,#N/A,FALSE,"Plan1";#N/A,#N/A,FALSE,"Plan2"}</definedName>
    <definedName name="adads" localSheetId="2" hidden="1">{#N/A,#N/A,FALSE,"Plan1";#N/A,#N/A,FALSE,"Plan2"}</definedName>
    <definedName name="adads" localSheetId="1" hidden="1">{#N/A,#N/A,FALSE,"Plan1";#N/A,#N/A,FALSE,"Plan2"}</definedName>
    <definedName name="adads" localSheetId="13" hidden="1">{#N/A,#N/A,FALSE,"Plan1";#N/A,#N/A,FALSE,"Plan2"}</definedName>
    <definedName name="adads" localSheetId="20">{#N/A,#N/A,FALSE,"Plan1";#N/A,#N/A,FALSE,"Plan2"}</definedName>
    <definedName name="adads" localSheetId="24" hidden="1">{#N/A,#N/A,FALSE,"Plan1";#N/A,#N/A,FALSE,"Plan2"}</definedName>
    <definedName name="adads" localSheetId="0" hidden="1">{#N/A,#N/A,FALSE,"Plan1";#N/A,#N/A,FALSE,"Plan2"}</definedName>
    <definedName name="adads" localSheetId="18" hidden="1">{#N/A,#N/A,FALSE,"Plan1";#N/A,#N/A,FALSE,"Plan2"}</definedName>
    <definedName name="adads" localSheetId="10" hidden="1">{#N/A,#N/A,FALSE,"Plan1";#N/A,#N/A,FALSE,"Plan2"}</definedName>
    <definedName name="adads" localSheetId="12" hidden="1">{#N/A,#N/A,FALSE,"Plan1";#N/A,#N/A,FALSE,"Plan2"}</definedName>
    <definedName name="adads" hidden="1">{#N/A,#N/A,FALSE,"Plan1";#N/A,#N/A,FALSE,"Plan2"}</definedName>
    <definedName name="adads2" localSheetId="19" hidden="1">{#N/A,#N/A,FALSE,"Plan1";#N/A,#N/A,FALSE,"Plan2"}</definedName>
    <definedName name="adads2" localSheetId="21">{#N/A,#N/A,FALSE,"Plan1";#N/A,#N/A,FALSE,"Plan2"}</definedName>
    <definedName name="adads2" localSheetId="14" hidden="1">{#N/A,#N/A,FALSE,"Plan1";#N/A,#N/A,FALSE,"Plan2"}</definedName>
    <definedName name="adads2" localSheetId="4" hidden="1">{#N/A,#N/A,FALSE,"Plan1";#N/A,#N/A,FALSE,"Plan2"}</definedName>
    <definedName name="adads2" localSheetId="8" hidden="1">{#N/A,#N/A,FALSE,"Plan1";#N/A,#N/A,FALSE,"Plan2"}</definedName>
    <definedName name="adads2" localSheetId="2" hidden="1">{#N/A,#N/A,FALSE,"Plan1";#N/A,#N/A,FALSE,"Plan2"}</definedName>
    <definedName name="adads2" localSheetId="1" hidden="1">{#N/A,#N/A,FALSE,"Plan1";#N/A,#N/A,FALSE,"Plan2"}</definedName>
    <definedName name="adads2" localSheetId="13" hidden="1">{#N/A,#N/A,FALSE,"Plan1";#N/A,#N/A,FALSE,"Plan2"}</definedName>
    <definedName name="adads2" localSheetId="20">{#N/A,#N/A,FALSE,"Plan1";#N/A,#N/A,FALSE,"Plan2"}</definedName>
    <definedName name="adads2" localSheetId="24" hidden="1">{#N/A,#N/A,FALSE,"Plan1";#N/A,#N/A,FALSE,"Plan2"}</definedName>
    <definedName name="adads2" localSheetId="0" hidden="1">{#N/A,#N/A,FALSE,"Plan1";#N/A,#N/A,FALSE,"Plan2"}</definedName>
    <definedName name="adads2" localSheetId="18" hidden="1">{#N/A,#N/A,FALSE,"Plan1";#N/A,#N/A,FALSE,"Plan2"}</definedName>
    <definedName name="adads2" localSheetId="10" hidden="1">{#N/A,#N/A,FALSE,"Plan1";#N/A,#N/A,FALSE,"Plan2"}</definedName>
    <definedName name="adads2" localSheetId="12" hidden="1">{#N/A,#N/A,FALSE,"Plan1";#N/A,#N/A,FALSE,"Plan2"}</definedName>
    <definedName name="adads2" hidden="1">{#N/A,#N/A,FALSE,"Plan1";#N/A,#N/A,FALSE,"Plan2"}</definedName>
    <definedName name="adced" localSheetId="19" hidden="1">{#N/A,#N/A,FALSE,"Plan1";#N/A,#N/A,FALSE,"Plan2"}</definedName>
    <definedName name="adced" localSheetId="21">{#N/A,#N/A,FALSE,"Plan1";#N/A,#N/A,FALSE,"Plan2"}</definedName>
    <definedName name="adced" localSheetId="14" hidden="1">{#N/A,#N/A,FALSE,"Plan1";#N/A,#N/A,FALSE,"Plan2"}</definedName>
    <definedName name="adced" localSheetId="4" hidden="1">{#N/A,#N/A,FALSE,"Plan1";#N/A,#N/A,FALSE,"Plan2"}</definedName>
    <definedName name="adced" localSheetId="8" hidden="1">{#N/A,#N/A,FALSE,"Plan1";#N/A,#N/A,FALSE,"Plan2"}</definedName>
    <definedName name="adced" localSheetId="2" hidden="1">{#N/A,#N/A,FALSE,"Plan1";#N/A,#N/A,FALSE,"Plan2"}</definedName>
    <definedName name="adced" localSheetId="1" hidden="1">{#N/A,#N/A,FALSE,"Plan1";#N/A,#N/A,FALSE,"Plan2"}</definedName>
    <definedName name="adced" localSheetId="13" hidden="1">{#N/A,#N/A,FALSE,"Plan1";#N/A,#N/A,FALSE,"Plan2"}</definedName>
    <definedName name="adced" localSheetId="20">{#N/A,#N/A,FALSE,"Plan1";#N/A,#N/A,FALSE,"Plan2"}</definedName>
    <definedName name="adced" localSheetId="24" hidden="1">{#N/A,#N/A,FALSE,"Plan1";#N/A,#N/A,FALSE,"Plan2"}</definedName>
    <definedName name="adced" localSheetId="0" hidden="1">{#N/A,#N/A,FALSE,"Plan1";#N/A,#N/A,FALSE,"Plan2"}</definedName>
    <definedName name="adced" localSheetId="18" hidden="1">{#N/A,#N/A,FALSE,"Plan1";#N/A,#N/A,FALSE,"Plan2"}</definedName>
    <definedName name="adced" localSheetId="10" hidden="1">{#N/A,#N/A,FALSE,"Plan1";#N/A,#N/A,FALSE,"Plan2"}</definedName>
    <definedName name="adced" localSheetId="12" hidden="1">{#N/A,#N/A,FALSE,"Plan1";#N/A,#N/A,FALSE,"Plan2"}</definedName>
    <definedName name="adced" hidden="1">{#N/A,#N/A,FALSE,"Plan1";#N/A,#N/A,FALSE,"Plan2"}</definedName>
    <definedName name="adced2" localSheetId="19" hidden="1">{#N/A,#N/A,FALSE,"Plan1";#N/A,#N/A,FALSE,"Plan2"}</definedName>
    <definedName name="adced2" localSheetId="21">{#N/A,#N/A,FALSE,"Plan1";#N/A,#N/A,FALSE,"Plan2"}</definedName>
    <definedName name="adced2" localSheetId="14" hidden="1">{#N/A,#N/A,FALSE,"Plan1";#N/A,#N/A,FALSE,"Plan2"}</definedName>
    <definedName name="adced2" localSheetId="4" hidden="1">{#N/A,#N/A,FALSE,"Plan1";#N/A,#N/A,FALSE,"Plan2"}</definedName>
    <definedName name="adced2" localSheetId="8" hidden="1">{#N/A,#N/A,FALSE,"Plan1";#N/A,#N/A,FALSE,"Plan2"}</definedName>
    <definedName name="adced2" localSheetId="2" hidden="1">{#N/A,#N/A,FALSE,"Plan1";#N/A,#N/A,FALSE,"Plan2"}</definedName>
    <definedName name="adced2" localSheetId="1" hidden="1">{#N/A,#N/A,FALSE,"Plan1";#N/A,#N/A,FALSE,"Plan2"}</definedName>
    <definedName name="adced2" localSheetId="13" hidden="1">{#N/A,#N/A,FALSE,"Plan1";#N/A,#N/A,FALSE,"Plan2"}</definedName>
    <definedName name="adced2" localSheetId="20">{#N/A,#N/A,FALSE,"Plan1";#N/A,#N/A,FALSE,"Plan2"}</definedName>
    <definedName name="adced2" localSheetId="24" hidden="1">{#N/A,#N/A,FALSE,"Plan1";#N/A,#N/A,FALSE,"Plan2"}</definedName>
    <definedName name="adced2" localSheetId="0" hidden="1">{#N/A,#N/A,FALSE,"Plan1";#N/A,#N/A,FALSE,"Plan2"}</definedName>
    <definedName name="adced2" localSheetId="18" hidden="1">{#N/A,#N/A,FALSE,"Plan1";#N/A,#N/A,FALSE,"Plan2"}</definedName>
    <definedName name="adced2" localSheetId="10" hidden="1">{#N/A,#N/A,FALSE,"Plan1";#N/A,#N/A,FALSE,"Plan2"}</definedName>
    <definedName name="adced2" localSheetId="12" hidden="1">{#N/A,#N/A,FALSE,"Plan1";#N/A,#N/A,FALSE,"Plan2"}</definedName>
    <definedName name="adced2" hidden="1">{#N/A,#N/A,FALSE,"Plan1";#N/A,#N/A,FALSE,"Plan2"}</definedName>
    <definedName name="ader" localSheetId="19" hidden="1">{#N/A,#N/A,FALSE,"Plan1";#N/A,#N/A,FALSE,"Plan2"}</definedName>
    <definedName name="ader" localSheetId="21">{#N/A,#N/A,FALSE,"Plan1";#N/A,#N/A,FALSE,"Plan2"}</definedName>
    <definedName name="ader" localSheetId="14" hidden="1">{#N/A,#N/A,FALSE,"Plan1";#N/A,#N/A,FALSE,"Plan2"}</definedName>
    <definedName name="ader" localSheetId="4" hidden="1">{#N/A,#N/A,FALSE,"Plan1";#N/A,#N/A,FALSE,"Plan2"}</definedName>
    <definedName name="ader" localSheetId="8" hidden="1">{#N/A,#N/A,FALSE,"Plan1";#N/A,#N/A,FALSE,"Plan2"}</definedName>
    <definedName name="ader" localSheetId="2" hidden="1">{#N/A,#N/A,FALSE,"Plan1";#N/A,#N/A,FALSE,"Plan2"}</definedName>
    <definedName name="ader" localSheetId="1" hidden="1">{#N/A,#N/A,FALSE,"Plan1";#N/A,#N/A,FALSE,"Plan2"}</definedName>
    <definedName name="ader" localSheetId="13" hidden="1">{#N/A,#N/A,FALSE,"Plan1";#N/A,#N/A,FALSE,"Plan2"}</definedName>
    <definedName name="ader" localSheetId="20">{#N/A,#N/A,FALSE,"Plan1";#N/A,#N/A,FALSE,"Plan2"}</definedName>
    <definedName name="ader" localSheetId="24" hidden="1">{#N/A,#N/A,FALSE,"Plan1";#N/A,#N/A,FALSE,"Plan2"}</definedName>
    <definedName name="ader" localSheetId="0" hidden="1">{#N/A,#N/A,FALSE,"Plan1";#N/A,#N/A,FALSE,"Plan2"}</definedName>
    <definedName name="ader" localSheetId="18" hidden="1">{#N/A,#N/A,FALSE,"Plan1";#N/A,#N/A,FALSE,"Plan2"}</definedName>
    <definedName name="ader" localSheetId="10" hidden="1">{#N/A,#N/A,FALSE,"Plan1";#N/A,#N/A,FALSE,"Plan2"}</definedName>
    <definedName name="ader" localSheetId="12" hidden="1">{#N/A,#N/A,FALSE,"Plan1";#N/A,#N/A,FALSE,"Plan2"}</definedName>
    <definedName name="ader" hidden="1">{#N/A,#N/A,FALSE,"Plan1";#N/A,#N/A,FALSE,"Plan2"}</definedName>
    <definedName name="ader2" localSheetId="19" hidden="1">{#N/A,#N/A,FALSE,"Plan1";#N/A,#N/A,FALSE,"Plan2"}</definedName>
    <definedName name="ader2" localSheetId="21">{#N/A,#N/A,FALSE,"Plan1";#N/A,#N/A,FALSE,"Plan2"}</definedName>
    <definedName name="ader2" localSheetId="14" hidden="1">{#N/A,#N/A,FALSE,"Plan1";#N/A,#N/A,FALSE,"Plan2"}</definedName>
    <definedName name="ader2" localSheetId="4" hidden="1">{#N/A,#N/A,FALSE,"Plan1";#N/A,#N/A,FALSE,"Plan2"}</definedName>
    <definedName name="ader2" localSheetId="8" hidden="1">{#N/A,#N/A,FALSE,"Plan1";#N/A,#N/A,FALSE,"Plan2"}</definedName>
    <definedName name="ader2" localSheetId="2" hidden="1">{#N/A,#N/A,FALSE,"Plan1";#N/A,#N/A,FALSE,"Plan2"}</definedName>
    <definedName name="ader2" localSheetId="1" hidden="1">{#N/A,#N/A,FALSE,"Plan1";#N/A,#N/A,FALSE,"Plan2"}</definedName>
    <definedName name="ader2" localSheetId="13" hidden="1">{#N/A,#N/A,FALSE,"Plan1";#N/A,#N/A,FALSE,"Plan2"}</definedName>
    <definedName name="ader2" localSheetId="20">{#N/A,#N/A,FALSE,"Plan1";#N/A,#N/A,FALSE,"Plan2"}</definedName>
    <definedName name="ader2" localSheetId="24" hidden="1">{#N/A,#N/A,FALSE,"Plan1";#N/A,#N/A,FALSE,"Plan2"}</definedName>
    <definedName name="ader2" localSheetId="0" hidden="1">{#N/A,#N/A,FALSE,"Plan1";#N/A,#N/A,FALSE,"Plan2"}</definedName>
    <definedName name="ader2" localSheetId="18" hidden="1">{#N/A,#N/A,FALSE,"Plan1";#N/A,#N/A,FALSE,"Plan2"}</definedName>
    <definedName name="ader2" localSheetId="10" hidden="1">{#N/A,#N/A,FALSE,"Plan1";#N/A,#N/A,FALSE,"Plan2"}</definedName>
    <definedName name="ader2" localSheetId="12" hidden="1">{#N/A,#N/A,FALSE,"Plan1";#N/A,#N/A,FALSE,"Plan2"}</definedName>
    <definedName name="ader2" hidden="1">{#N/A,#N/A,FALSE,"Plan1";#N/A,#N/A,FALSE,"Plan2"}</definedName>
    <definedName name="adesr" localSheetId="19" hidden="1">{#N/A,#N/A,FALSE,"Plan1";#N/A,#N/A,FALSE,"Plan2"}</definedName>
    <definedName name="adesr" localSheetId="21">{#N/A,#N/A,FALSE,"Plan1";#N/A,#N/A,FALSE,"Plan2"}</definedName>
    <definedName name="adesr" localSheetId="14" hidden="1">{#N/A,#N/A,FALSE,"Plan1";#N/A,#N/A,FALSE,"Plan2"}</definedName>
    <definedName name="adesr" localSheetId="4" hidden="1">{#N/A,#N/A,FALSE,"Plan1";#N/A,#N/A,FALSE,"Plan2"}</definedName>
    <definedName name="adesr" localSheetId="8" hidden="1">{#N/A,#N/A,FALSE,"Plan1";#N/A,#N/A,FALSE,"Plan2"}</definedName>
    <definedName name="adesr" localSheetId="2" hidden="1">{#N/A,#N/A,FALSE,"Plan1";#N/A,#N/A,FALSE,"Plan2"}</definedName>
    <definedName name="adesr" localSheetId="1" hidden="1">{#N/A,#N/A,FALSE,"Plan1";#N/A,#N/A,FALSE,"Plan2"}</definedName>
    <definedName name="adesr" localSheetId="13" hidden="1">{#N/A,#N/A,FALSE,"Plan1";#N/A,#N/A,FALSE,"Plan2"}</definedName>
    <definedName name="adesr" localSheetId="20">{#N/A,#N/A,FALSE,"Plan1";#N/A,#N/A,FALSE,"Plan2"}</definedName>
    <definedName name="adesr" localSheetId="24" hidden="1">{#N/A,#N/A,FALSE,"Plan1";#N/A,#N/A,FALSE,"Plan2"}</definedName>
    <definedName name="adesr" localSheetId="0" hidden="1">{#N/A,#N/A,FALSE,"Plan1";#N/A,#N/A,FALSE,"Plan2"}</definedName>
    <definedName name="adesr" localSheetId="18" hidden="1">{#N/A,#N/A,FALSE,"Plan1";#N/A,#N/A,FALSE,"Plan2"}</definedName>
    <definedName name="adesr" localSheetId="10" hidden="1">{#N/A,#N/A,FALSE,"Plan1";#N/A,#N/A,FALSE,"Plan2"}</definedName>
    <definedName name="adesr" localSheetId="12" hidden="1">{#N/A,#N/A,FALSE,"Plan1";#N/A,#N/A,FALSE,"Plan2"}</definedName>
    <definedName name="adesr" hidden="1">{#N/A,#N/A,FALSE,"Plan1";#N/A,#N/A,FALSE,"Plan2"}</definedName>
    <definedName name="adew" hidden="1">"3ORZTPXRHBU97C8AJ5UM8CAVA"</definedName>
    <definedName name="adewr" localSheetId="19" hidden="1">{#N/A,#N/A,FALSE,"Plan1";#N/A,#N/A,FALSE,"Plan2"}</definedName>
    <definedName name="adewr" localSheetId="21">{#N/A,#N/A,FALSE,"Plan1";#N/A,#N/A,FALSE,"Plan2"}</definedName>
    <definedName name="adewr" localSheetId="14" hidden="1">{#N/A,#N/A,FALSE,"Plan1";#N/A,#N/A,FALSE,"Plan2"}</definedName>
    <definedName name="adewr" localSheetId="4" hidden="1">{#N/A,#N/A,FALSE,"Plan1";#N/A,#N/A,FALSE,"Plan2"}</definedName>
    <definedName name="adewr" localSheetId="8" hidden="1">{#N/A,#N/A,FALSE,"Plan1";#N/A,#N/A,FALSE,"Plan2"}</definedName>
    <definedName name="adewr" localSheetId="2" hidden="1">{#N/A,#N/A,FALSE,"Plan1";#N/A,#N/A,FALSE,"Plan2"}</definedName>
    <definedName name="adewr" localSheetId="1" hidden="1">{#N/A,#N/A,FALSE,"Plan1";#N/A,#N/A,FALSE,"Plan2"}</definedName>
    <definedName name="adewr" localSheetId="13" hidden="1">{#N/A,#N/A,FALSE,"Plan1";#N/A,#N/A,FALSE,"Plan2"}</definedName>
    <definedName name="adewr" localSheetId="20">{#N/A,#N/A,FALSE,"Plan1";#N/A,#N/A,FALSE,"Plan2"}</definedName>
    <definedName name="adewr" localSheetId="24" hidden="1">{#N/A,#N/A,FALSE,"Plan1";#N/A,#N/A,FALSE,"Plan2"}</definedName>
    <definedName name="adewr" localSheetId="0" hidden="1">{#N/A,#N/A,FALSE,"Plan1";#N/A,#N/A,FALSE,"Plan2"}</definedName>
    <definedName name="adewr" localSheetId="18" hidden="1">{#N/A,#N/A,FALSE,"Plan1";#N/A,#N/A,FALSE,"Plan2"}</definedName>
    <definedName name="adewr" localSheetId="10" hidden="1">{#N/A,#N/A,FALSE,"Plan1";#N/A,#N/A,FALSE,"Plan2"}</definedName>
    <definedName name="adewr" localSheetId="12" hidden="1">{#N/A,#N/A,FALSE,"Plan1";#N/A,#N/A,FALSE,"Plan2"}</definedName>
    <definedName name="adewr" hidden="1">{#N/A,#N/A,FALSE,"Plan1";#N/A,#N/A,FALSE,"Plan2"}</definedName>
    <definedName name="adf" localSheetId="19" hidden="1">{#N/A,#N/A,FALSE,"Plan1";#N/A,#N/A,FALSE,"Plan2"}</definedName>
    <definedName name="adf" localSheetId="21">{#N/A,#N/A,FALSE,"Plan1";#N/A,#N/A,FALSE,"Plan2"}</definedName>
    <definedName name="adf" localSheetId="14" hidden="1">{#N/A,#N/A,FALSE,"Plan1";#N/A,#N/A,FALSE,"Plan2"}</definedName>
    <definedName name="adf" localSheetId="4" hidden="1">{#N/A,#N/A,FALSE,"Plan1";#N/A,#N/A,FALSE,"Plan2"}</definedName>
    <definedName name="adf" localSheetId="8" hidden="1">{#N/A,#N/A,FALSE,"Plan1";#N/A,#N/A,FALSE,"Plan2"}</definedName>
    <definedName name="adf" localSheetId="2" hidden="1">{#N/A,#N/A,FALSE,"Plan1";#N/A,#N/A,FALSE,"Plan2"}</definedName>
    <definedName name="adf" localSheetId="1" hidden="1">{#N/A,#N/A,FALSE,"Plan1";#N/A,#N/A,FALSE,"Plan2"}</definedName>
    <definedName name="adf" localSheetId="13" hidden="1">{#N/A,#N/A,FALSE,"Plan1";#N/A,#N/A,FALSE,"Plan2"}</definedName>
    <definedName name="adf" localSheetId="20">{#N/A,#N/A,FALSE,"Plan1";#N/A,#N/A,FALSE,"Plan2"}</definedName>
    <definedName name="adf" localSheetId="24" hidden="1">{#N/A,#N/A,FALSE,"Plan1";#N/A,#N/A,FALSE,"Plan2"}</definedName>
    <definedName name="adf" localSheetId="0" hidden="1">{#N/A,#N/A,FALSE,"Plan1";#N/A,#N/A,FALSE,"Plan2"}</definedName>
    <definedName name="adf" localSheetId="18" hidden="1">{#N/A,#N/A,FALSE,"Plan1";#N/A,#N/A,FALSE,"Plan2"}</definedName>
    <definedName name="adf" localSheetId="10" hidden="1">{#N/A,#N/A,FALSE,"Plan1";#N/A,#N/A,FALSE,"Plan2"}</definedName>
    <definedName name="adf" localSheetId="12" hidden="1">{#N/A,#N/A,FALSE,"Plan1";#N/A,#N/A,FALSE,"Plan2"}</definedName>
    <definedName name="adf" hidden="1">{#N/A,#N/A,FALSE,"Plan1";#N/A,#N/A,FALSE,"Plan2"}</definedName>
    <definedName name="ADITIVO_BRUTO" localSheetId="4">#REF!</definedName>
    <definedName name="ADITIVO_BRUTO" localSheetId="2">#REF!</definedName>
    <definedName name="ADITIVO_BRUTO" localSheetId="24">#REF!</definedName>
    <definedName name="ADITIVO_BRUTO">#REF!</definedName>
    <definedName name="ADITIVO_LIQUIDO" localSheetId="4">#REF!</definedName>
    <definedName name="ADITIVO_LIQUIDO" localSheetId="2">#REF!</definedName>
    <definedName name="ADITIVO_LIQUIDO" localSheetId="24">#REF!</definedName>
    <definedName name="ADITIVO_LIQUIDO">#REF!</definedName>
    <definedName name="ADM.EXTERNA" localSheetId="4">#REF!</definedName>
    <definedName name="ADM.EXTERNA" localSheetId="2">#REF!</definedName>
    <definedName name="ADM.EXTERNA" localSheetId="24">#REF!</definedName>
    <definedName name="ADM.EXTERNA">#REF!</definedName>
    <definedName name="adsfr" localSheetId="19" hidden="1">{#N/A,#N/A,FALSE,"Plan1";#N/A,#N/A,FALSE,"Plan2"}</definedName>
    <definedName name="adsfr" localSheetId="21">{#N/A,#N/A,FALSE,"Plan1";#N/A,#N/A,FALSE,"Plan2"}</definedName>
    <definedName name="adsfr" localSheetId="14" hidden="1">{#N/A,#N/A,FALSE,"Plan1";#N/A,#N/A,FALSE,"Plan2"}</definedName>
    <definedName name="adsfr" localSheetId="4" hidden="1">{#N/A,#N/A,FALSE,"Plan1";#N/A,#N/A,FALSE,"Plan2"}</definedName>
    <definedName name="adsfr" localSheetId="8" hidden="1">{#N/A,#N/A,FALSE,"Plan1";#N/A,#N/A,FALSE,"Plan2"}</definedName>
    <definedName name="adsfr" localSheetId="2" hidden="1">{#N/A,#N/A,FALSE,"Plan1";#N/A,#N/A,FALSE,"Plan2"}</definedName>
    <definedName name="adsfr" localSheetId="1" hidden="1">{#N/A,#N/A,FALSE,"Plan1";#N/A,#N/A,FALSE,"Plan2"}</definedName>
    <definedName name="adsfr" localSheetId="13" hidden="1">{#N/A,#N/A,FALSE,"Plan1";#N/A,#N/A,FALSE,"Plan2"}</definedName>
    <definedName name="adsfr" localSheetId="20">{#N/A,#N/A,FALSE,"Plan1";#N/A,#N/A,FALSE,"Plan2"}</definedName>
    <definedName name="adsfr" localSheetId="24" hidden="1">{#N/A,#N/A,FALSE,"Plan1";#N/A,#N/A,FALSE,"Plan2"}</definedName>
    <definedName name="adsfr" localSheetId="0" hidden="1">{#N/A,#N/A,FALSE,"Plan1";#N/A,#N/A,FALSE,"Plan2"}</definedName>
    <definedName name="adsfr" localSheetId="18" hidden="1">{#N/A,#N/A,FALSE,"Plan1";#N/A,#N/A,FALSE,"Plan2"}</definedName>
    <definedName name="adsfr" localSheetId="10" hidden="1">{#N/A,#N/A,FALSE,"Plan1";#N/A,#N/A,FALSE,"Plan2"}</definedName>
    <definedName name="adsfr" localSheetId="12" hidden="1">{#N/A,#N/A,FALSE,"Plan1";#N/A,#N/A,FALSE,"Plan2"}</definedName>
    <definedName name="adsfr" hidden="1">{#N/A,#N/A,FALSE,"Plan1";#N/A,#N/A,FALSE,"Plan2"}</definedName>
    <definedName name="adssrgtg" localSheetId="19" hidden="1">{#N/A,#N/A,FALSE,"Plan1";#N/A,#N/A,FALSE,"Plan2"}</definedName>
    <definedName name="adssrgtg" localSheetId="21">{#N/A,#N/A,FALSE,"Plan1";#N/A,#N/A,FALSE,"Plan2"}</definedName>
    <definedName name="adssrgtg" localSheetId="14" hidden="1">{#N/A,#N/A,FALSE,"Plan1";#N/A,#N/A,FALSE,"Plan2"}</definedName>
    <definedName name="adssrgtg" localSheetId="4" hidden="1">{#N/A,#N/A,FALSE,"Plan1";#N/A,#N/A,FALSE,"Plan2"}</definedName>
    <definedName name="adssrgtg" localSheetId="8" hidden="1">{#N/A,#N/A,FALSE,"Plan1";#N/A,#N/A,FALSE,"Plan2"}</definedName>
    <definedName name="adssrgtg" localSheetId="2" hidden="1">{#N/A,#N/A,FALSE,"Plan1";#N/A,#N/A,FALSE,"Plan2"}</definedName>
    <definedName name="adssrgtg" localSheetId="1" hidden="1">{#N/A,#N/A,FALSE,"Plan1";#N/A,#N/A,FALSE,"Plan2"}</definedName>
    <definedName name="adssrgtg" localSheetId="13" hidden="1">{#N/A,#N/A,FALSE,"Plan1";#N/A,#N/A,FALSE,"Plan2"}</definedName>
    <definedName name="adssrgtg" localSheetId="20">{#N/A,#N/A,FALSE,"Plan1";#N/A,#N/A,FALSE,"Plan2"}</definedName>
    <definedName name="adssrgtg" localSheetId="24" hidden="1">{#N/A,#N/A,FALSE,"Plan1";#N/A,#N/A,FALSE,"Plan2"}</definedName>
    <definedName name="adssrgtg" localSheetId="0" hidden="1">{#N/A,#N/A,FALSE,"Plan1";#N/A,#N/A,FALSE,"Plan2"}</definedName>
    <definedName name="adssrgtg" localSheetId="18" hidden="1">{#N/A,#N/A,FALSE,"Plan1";#N/A,#N/A,FALSE,"Plan2"}</definedName>
    <definedName name="adssrgtg" localSheetId="10" hidden="1">{#N/A,#N/A,FALSE,"Plan1";#N/A,#N/A,FALSE,"Plan2"}</definedName>
    <definedName name="adssrgtg" localSheetId="12" hidden="1">{#N/A,#N/A,FALSE,"Plan1";#N/A,#N/A,FALSE,"Plan2"}</definedName>
    <definedName name="adssrgtg" hidden="1">{#N/A,#N/A,FALSE,"Plan1";#N/A,#N/A,FALSE,"Plan2"}</definedName>
    <definedName name="adtsetrr6t" localSheetId="19" hidden="1">{#N/A,#N/A,FALSE,"Plan1";#N/A,#N/A,FALSE,"Plan2"}</definedName>
    <definedName name="adtsetrr6t" localSheetId="21">{#N/A,#N/A,FALSE,"Plan1";#N/A,#N/A,FALSE,"Plan2"}</definedName>
    <definedName name="adtsetrr6t" localSheetId="14" hidden="1">{#N/A,#N/A,FALSE,"Plan1";#N/A,#N/A,FALSE,"Plan2"}</definedName>
    <definedName name="adtsetrr6t" localSheetId="4" hidden="1">{#N/A,#N/A,FALSE,"Plan1";#N/A,#N/A,FALSE,"Plan2"}</definedName>
    <definedName name="adtsetrr6t" localSheetId="8" hidden="1">{#N/A,#N/A,FALSE,"Plan1";#N/A,#N/A,FALSE,"Plan2"}</definedName>
    <definedName name="adtsetrr6t" localSheetId="2" hidden="1">{#N/A,#N/A,FALSE,"Plan1";#N/A,#N/A,FALSE,"Plan2"}</definedName>
    <definedName name="adtsetrr6t" localSheetId="1" hidden="1">{#N/A,#N/A,FALSE,"Plan1";#N/A,#N/A,FALSE,"Plan2"}</definedName>
    <definedName name="adtsetrr6t" localSheetId="13" hidden="1">{#N/A,#N/A,FALSE,"Plan1";#N/A,#N/A,FALSE,"Plan2"}</definedName>
    <definedName name="adtsetrr6t" localSheetId="20">{#N/A,#N/A,FALSE,"Plan1";#N/A,#N/A,FALSE,"Plan2"}</definedName>
    <definedName name="adtsetrr6t" localSheetId="24" hidden="1">{#N/A,#N/A,FALSE,"Plan1";#N/A,#N/A,FALSE,"Plan2"}</definedName>
    <definedName name="adtsetrr6t" localSheetId="0" hidden="1">{#N/A,#N/A,FALSE,"Plan1";#N/A,#N/A,FALSE,"Plan2"}</definedName>
    <definedName name="adtsetrr6t" localSheetId="18" hidden="1">{#N/A,#N/A,FALSE,"Plan1";#N/A,#N/A,FALSE,"Plan2"}</definedName>
    <definedName name="adtsetrr6t" localSheetId="10" hidden="1">{#N/A,#N/A,FALSE,"Plan1";#N/A,#N/A,FALSE,"Plan2"}</definedName>
    <definedName name="adtsetrr6t" localSheetId="12" hidden="1">{#N/A,#N/A,FALSE,"Plan1";#N/A,#N/A,FALSE,"Plan2"}</definedName>
    <definedName name="adtsetrr6t" hidden="1">{#N/A,#N/A,FALSE,"Plan1";#N/A,#N/A,FALSE,"Plan2"}</definedName>
    <definedName name="ADUCQT" localSheetId="4">#REF!</definedName>
    <definedName name="ADUCQT" localSheetId="2">#REF!</definedName>
    <definedName name="ADUCQT" localSheetId="24">#REF!</definedName>
    <definedName name="ADUCQT">#REF!</definedName>
    <definedName name="adwr" localSheetId="19" hidden="1">{#N/A,#N/A,FALSE,"Plan1";#N/A,#N/A,FALSE,"Plan2"}</definedName>
    <definedName name="adwr" localSheetId="21">{#N/A,#N/A,FALSE,"Plan1";#N/A,#N/A,FALSE,"Plan2"}</definedName>
    <definedName name="adwr" localSheetId="14" hidden="1">{#N/A,#N/A,FALSE,"Plan1";#N/A,#N/A,FALSE,"Plan2"}</definedName>
    <definedName name="adwr" localSheetId="4" hidden="1">{#N/A,#N/A,FALSE,"Plan1";#N/A,#N/A,FALSE,"Plan2"}</definedName>
    <definedName name="adwr" localSheetId="8" hidden="1">{#N/A,#N/A,FALSE,"Plan1";#N/A,#N/A,FALSE,"Plan2"}</definedName>
    <definedName name="adwr" localSheetId="2" hidden="1">{#N/A,#N/A,FALSE,"Plan1";#N/A,#N/A,FALSE,"Plan2"}</definedName>
    <definedName name="adwr" localSheetId="1" hidden="1">{#N/A,#N/A,FALSE,"Plan1";#N/A,#N/A,FALSE,"Plan2"}</definedName>
    <definedName name="adwr" localSheetId="13" hidden="1">{#N/A,#N/A,FALSE,"Plan1";#N/A,#N/A,FALSE,"Plan2"}</definedName>
    <definedName name="adwr" localSheetId="20">{#N/A,#N/A,FALSE,"Plan1";#N/A,#N/A,FALSE,"Plan2"}</definedName>
    <definedName name="adwr" localSheetId="24" hidden="1">{#N/A,#N/A,FALSE,"Plan1";#N/A,#N/A,FALSE,"Plan2"}</definedName>
    <definedName name="adwr" localSheetId="0" hidden="1">{#N/A,#N/A,FALSE,"Plan1";#N/A,#N/A,FALSE,"Plan2"}</definedName>
    <definedName name="adwr" localSheetId="18" hidden="1">{#N/A,#N/A,FALSE,"Plan1";#N/A,#N/A,FALSE,"Plan2"}</definedName>
    <definedName name="adwr" localSheetId="10" hidden="1">{#N/A,#N/A,FALSE,"Plan1";#N/A,#N/A,FALSE,"Plan2"}</definedName>
    <definedName name="adwr" localSheetId="12" hidden="1">{#N/A,#N/A,FALSE,"Plan1";#N/A,#N/A,FALSE,"Plan2"}</definedName>
    <definedName name="adwr" hidden="1">{#N/A,#N/A,FALSE,"Plan1";#N/A,#N/A,FALSE,"Plan2"}</definedName>
    <definedName name="aeiresft" localSheetId="19" hidden="1">{#N/A,#N/A,FALSE,"Plan1";#N/A,#N/A,FALSE,"Plan2"}</definedName>
    <definedName name="aeiresft" localSheetId="21">{#N/A,#N/A,FALSE,"Plan1";#N/A,#N/A,FALSE,"Plan2"}</definedName>
    <definedName name="aeiresft" localSheetId="14" hidden="1">{#N/A,#N/A,FALSE,"Plan1";#N/A,#N/A,FALSE,"Plan2"}</definedName>
    <definedName name="aeiresft" localSheetId="4" hidden="1">{#N/A,#N/A,FALSE,"Plan1";#N/A,#N/A,FALSE,"Plan2"}</definedName>
    <definedName name="aeiresft" localSheetId="8" hidden="1">{#N/A,#N/A,FALSE,"Plan1";#N/A,#N/A,FALSE,"Plan2"}</definedName>
    <definedName name="aeiresft" localSheetId="2" hidden="1">{#N/A,#N/A,FALSE,"Plan1";#N/A,#N/A,FALSE,"Plan2"}</definedName>
    <definedName name="aeiresft" localSheetId="1" hidden="1">{#N/A,#N/A,FALSE,"Plan1";#N/A,#N/A,FALSE,"Plan2"}</definedName>
    <definedName name="aeiresft" localSheetId="13" hidden="1">{#N/A,#N/A,FALSE,"Plan1";#N/A,#N/A,FALSE,"Plan2"}</definedName>
    <definedName name="aeiresft" localSheetId="20">{#N/A,#N/A,FALSE,"Plan1";#N/A,#N/A,FALSE,"Plan2"}</definedName>
    <definedName name="aeiresft" localSheetId="24" hidden="1">{#N/A,#N/A,FALSE,"Plan1";#N/A,#N/A,FALSE,"Plan2"}</definedName>
    <definedName name="aeiresft" localSheetId="0" hidden="1">{#N/A,#N/A,FALSE,"Plan1";#N/A,#N/A,FALSE,"Plan2"}</definedName>
    <definedName name="aeiresft" localSheetId="18" hidden="1">{#N/A,#N/A,FALSE,"Plan1";#N/A,#N/A,FALSE,"Plan2"}</definedName>
    <definedName name="aeiresft" localSheetId="10" hidden="1">{#N/A,#N/A,FALSE,"Plan1";#N/A,#N/A,FALSE,"Plan2"}</definedName>
    <definedName name="aeiresft" localSheetId="12" hidden="1">{#N/A,#N/A,FALSE,"Plan1";#N/A,#N/A,FALSE,"Plan2"}</definedName>
    <definedName name="aeiresft" hidden="1">{#N/A,#N/A,FALSE,"Plan1";#N/A,#N/A,FALSE,"Plan2"}</definedName>
    <definedName name="aEL3QE" localSheetId="19" hidden="1">{#N/A,#N/A,FALSE,"Plan1";#N/A,#N/A,FALSE,"Plan2"}</definedName>
    <definedName name="aEL3QE" localSheetId="21">{#N/A,#N/A,FALSE,"Plan1";#N/A,#N/A,FALSE,"Plan2"}</definedName>
    <definedName name="aEL3QE" localSheetId="14" hidden="1">{#N/A,#N/A,FALSE,"Plan1";#N/A,#N/A,FALSE,"Plan2"}</definedName>
    <definedName name="aEL3QE" localSheetId="4" hidden="1">{#N/A,#N/A,FALSE,"Plan1";#N/A,#N/A,FALSE,"Plan2"}</definedName>
    <definedName name="aEL3QE" localSheetId="8" hidden="1">{#N/A,#N/A,FALSE,"Plan1";#N/A,#N/A,FALSE,"Plan2"}</definedName>
    <definedName name="aEL3QE" localSheetId="2" hidden="1">{#N/A,#N/A,FALSE,"Plan1";#N/A,#N/A,FALSE,"Plan2"}</definedName>
    <definedName name="aEL3QE" localSheetId="1" hidden="1">{#N/A,#N/A,FALSE,"Plan1";#N/A,#N/A,FALSE,"Plan2"}</definedName>
    <definedName name="aEL3QE" localSheetId="13" hidden="1">{#N/A,#N/A,FALSE,"Plan1";#N/A,#N/A,FALSE,"Plan2"}</definedName>
    <definedName name="aEL3QE" localSheetId="20">{#N/A,#N/A,FALSE,"Plan1";#N/A,#N/A,FALSE,"Plan2"}</definedName>
    <definedName name="aEL3QE" localSheetId="24" hidden="1">{#N/A,#N/A,FALSE,"Plan1";#N/A,#N/A,FALSE,"Plan2"}</definedName>
    <definedName name="aEL3QE" localSheetId="0" hidden="1">{#N/A,#N/A,FALSE,"Plan1";#N/A,#N/A,FALSE,"Plan2"}</definedName>
    <definedName name="aEL3QE" localSheetId="18" hidden="1">{#N/A,#N/A,FALSE,"Plan1";#N/A,#N/A,FALSE,"Plan2"}</definedName>
    <definedName name="aEL3QE" localSheetId="10" hidden="1">{#N/A,#N/A,FALSE,"Plan1";#N/A,#N/A,FALSE,"Plan2"}</definedName>
    <definedName name="aEL3QE" localSheetId="12" hidden="1">{#N/A,#N/A,FALSE,"Plan1";#N/A,#N/A,FALSE,"Plan2"}</definedName>
    <definedName name="aEL3QE" hidden="1">{#N/A,#N/A,FALSE,"Plan1";#N/A,#N/A,FALSE,"Plan2"}</definedName>
    <definedName name="afeasfre" localSheetId="19" hidden="1">{#N/A,#N/A,FALSE,"Plan1";#N/A,#N/A,FALSE,"Plan2"}</definedName>
    <definedName name="afeasfre" localSheetId="21">{#N/A,#N/A,FALSE,"Plan1";#N/A,#N/A,FALSE,"Plan2"}</definedName>
    <definedName name="afeasfre" localSheetId="14" hidden="1">{#N/A,#N/A,FALSE,"Plan1";#N/A,#N/A,FALSE,"Plan2"}</definedName>
    <definedName name="afeasfre" localSheetId="4" hidden="1">{#N/A,#N/A,FALSE,"Plan1";#N/A,#N/A,FALSE,"Plan2"}</definedName>
    <definedName name="afeasfre" localSheetId="8" hidden="1">{#N/A,#N/A,FALSE,"Plan1";#N/A,#N/A,FALSE,"Plan2"}</definedName>
    <definedName name="afeasfre" localSheetId="2" hidden="1">{#N/A,#N/A,FALSE,"Plan1";#N/A,#N/A,FALSE,"Plan2"}</definedName>
    <definedName name="afeasfre" localSheetId="1" hidden="1">{#N/A,#N/A,FALSE,"Plan1";#N/A,#N/A,FALSE,"Plan2"}</definedName>
    <definedName name="afeasfre" localSheetId="13" hidden="1">{#N/A,#N/A,FALSE,"Plan1";#N/A,#N/A,FALSE,"Plan2"}</definedName>
    <definedName name="afeasfre" localSheetId="20">{#N/A,#N/A,FALSE,"Plan1";#N/A,#N/A,FALSE,"Plan2"}</definedName>
    <definedName name="afeasfre" localSheetId="24" hidden="1">{#N/A,#N/A,FALSE,"Plan1";#N/A,#N/A,FALSE,"Plan2"}</definedName>
    <definedName name="afeasfre" localSheetId="0" hidden="1">{#N/A,#N/A,FALSE,"Plan1";#N/A,#N/A,FALSE,"Plan2"}</definedName>
    <definedName name="afeasfre" localSheetId="18" hidden="1">{#N/A,#N/A,FALSE,"Plan1";#N/A,#N/A,FALSE,"Plan2"}</definedName>
    <definedName name="afeasfre" localSheetId="10" hidden="1">{#N/A,#N/A,FALSE,"Plan1";#N/A,#N/A,FALSE,"Plan2"}</definedName>
    <definedName name="afeasfre" localSheetId="12" hidden="1">{#N/A,#N/A,FALSE,"Plan1";#N/A,#N/A,FALSE,"Plan2"}</definedName>
    <definedName name="afeasfre" hidden="1">{#N/A,#N/A,FALSE,"Plan1";#N/A,#N/A,FALSE,"Plan2"}</definedName>
    <definedName name="agdsf" localSheetId="4" hidden="1">#REF!</definedName>
    <definedName name="agdsf" localSheetId="2" hidden="1">#REF!</definedName>
    <definedName name="agdsf" localSheetId="24" hidden="1">#REF!</definedName>
    <definedName name="agdsf" localSheetId="0" hidden="1">#REF!</definedName>
    <definedName name="agdsf" hidden="1">#REF!</definedName>
    <definedName name="ago17RJ" localSheetId="4">#REF!</definedName>
    <definedName name="ago17RJ" localSheetId="2">#REF!</definedName>
    <definedName name="ago17RJ" localSheetId="24">#REF!</definedName>
    <definedName name="ago17RJ">#REF!</definedName>
    <definedName name="AGOSTO" localSheetId="4">#REF!</definedName>
    <definedName name="AGOSTO" localSheetId="2">#REF!</definedName>
    <definedName name="AGOSTO" localSheetId="24">#REF!</definedName>
    <definedName name="AGOSTO">#REF!</definedName>
    <definedName name="agua" localSheetId="19" hidden="1">{#N/A,#N/A,FALSE,"GERAL";#N/A,#N/A,FALSE,"012-96";#N/A,#N/A,FALSE,"018-96";#N/A,#N/A,FALSE,"027-96";#N/A,#N/A,FALSE,"059-96";#N/A,#N/A,FALSE,"076-96";#N/A,#N/A,FALSE,"019-97";#N/A,#N/A,FALSE,"021-97";#N/A,#N/A,FALSE,"022-97";#N/A,#N/A,FALSE,"028-97"}</definedName>
    <definedName name="agua" localSheetId="21">{#N/A,#N/A,FALSE,"GERAL";#N/A,#N/A,FALSE,"012-96";#N/A,#N/A,FALSE,"018-96";#N/A,#N/A,FALSE,"027-96";#N/A,#N/A,FALSE,"059-96";#N/A,#N/A,FALSE,"076-96";#N/A,#N/A,FALSE,"019-97";#N/A,#N/A,FALSE,"021-97";#N/A,#N/A,FALSE,"022-97";#N/A,#N/A,FALSE,"028-97"}</definedName>
    <definedName name="agua" localSheetId="14" hidden="1">{#N/A,#N/A,FALSE,"GERAL";#N/A,#N/A,FALSE,"012-96";#N/A,#N/A,FALSE,"018-96";#N/A,#N/A,FALSE,"027-96";#N/A,#N/A,FALSE,"059-96";#N/A,#N/A,FALSE,"076-96";#N/A,#N/A,FALSE,"019-97";#N/A,#N/A,FALSE,"021-97";#N/A,#N/A,FALSE,"022-97";#N/A,#N/A,FALSE,"028-97"}</definedName>
    <definedName name="agua" localSheetId="4" hidden="1">{#N/A,#N/A,FALSE,"GERAL";#N/A,#N/A,FALSE,"012-96";#N/A,#N/A,FALSE,"018-96";#N/A,#N/A,FALSE,"027-96";#N/A,#N/A,FALSE,"059-96";#N/A,#N/A,FALSE,"076-96";#N/A,#N/A,FALSE,"019-97";#N/A,#N/A,FALSE,"021-97";#N/A,#N/A,FALSE,"022-97";#N/A,#N/A,FALSE,"028-97"}</definedName>
    <definedName name="agua" localSheetId="8" hidden="1">{#N/A,#N/A,FALSE,"GERAL";#N/A,#N/A,FALSE,"012-96";#N/A,#N/A,FALSE,"018-96";#N/A,#N/A,FALSE,"027-96";#N/A,#N/A,FALSE,"059-96";#N/A,#N/A,FALSE,"076-96";#N/A,#N/A,FALSE,"019-97";#N/A,#N/A,FALSE,"021-97";#N/A,#N/A,FALSE,"022-97";#N/A,#N/A,FALSE,"028-97"}</definedName>
    <definedName name="agua" localSheetId="2" hidden="1">{#N/A,#N/A,FALSE,"GERAL";#N/A,#N/A,FALSE,"012-96";#N/A,#N/A,FALSE,"018-96";#N/A,#N/A,FALSE,"027-96";#N/A,#N/A,FALSE,"059-96";#N/A,#N/A,FALSE,"076-96";#N/A,#N/A,FALSE,"019-97";#N/A,#N/A,FALSE,"021-97";#N/A,#N/A,FALSE,"022-97";#N/A,#N/A,FALSE,"028-97"}</definedName>
    <definedName name="agua" localSheetId="1" hidden="1">{#N/A,#N/A,FALSE,"GERAL";#N/A,#N/A,FALSE,"012-96";#N/A,#N/A,FALSE,"018-96";#N/A,#N/A,FALSE,"027-96";#N/A,#N/A,FALSE,"059-96";#N/A,#N/A,FALSE,"076-96";#N/A,#N/A,FALSE,"019-97";#N/A,#N/A,FALSE,"021-97";#N/A,#N/A,FALSE,"022-97";#N/A,#N/A,FALSE,"028-97"}</definedName>
    <definedName name="agua" localSheetId="13" hidden="1">{#N/A,#N/A,FALSE,"GERAL";#N/A,#N/A,FALSE,"012-96";#N/A,#N/A,FALSE,"018-96";#N/A,#N/A,FALSE,"027-96";#N/A,#N/A,FALSE,"059-96";#N/A,#N/A,FALSE,"076-96";#N/A,#N/A,FALSE,"019-97";#N/A,#N/A,FALSE,"021-97";#N/A,#N/A,FALSE,"022-97";#N/A,#N/A,FALSE,"028-97"}</definedName>
    <definedName name="agua" localSheetId="20">{#N/A,#N/A,FALSE,"GERAL";#N/A,#N/A,FALSE,"012-96";#N/A,#N/A,FALSE,"018-96";#N/A,#N/A,FALSE,"027-96";#N/A,#N/A,FALSE,"059-96";#N/A,#N/A,FALSE,"076-96";#N/A,#N/A,FALSE,"019-97";#N/A,#N/A,FALSE,"021-97";#N/A,#N/A,FALSE,"022-97";#N/A,#N/A,FALSE,"028-97"}</definedName>
    <definedName name="agua" localSheetId="24" hidden="1">{#N/A,#N/A,FALSE,"GERAL";#N/A,#N/A,FALSE,"012-96";#N/A,#N/A,FALSE,"018-96";#N/A,#N/A,FALSE,"027-96";#N/A,#N/A,FALSE,"059-96";#N/A,#N/A,FALSE,"076-96";#N/A,#N/A,FALSE,"019-97";#N/A,#N/A,FALSE,"021-97";#N/A,#N/A,FALSE,"022-97";#N/A,#N/A,FALSE,"028-97"}</definedName>
    <definedName name="agua" localSheetId="0" hidden="1">{#N/A,#N/A,FALSE,"GERAL";#N/A,#N/A,FALSE,"012-96";#N/A,#N/A,FALSE,"018-96";#N/A,#N/A,FALSE,"027-96";#N/A,#N/A,FALSE,"059-96";#N/A,#N/A,FALSE,"076-96";#N/A,#N/A,FALSE,"019-97";#N/A,#N/A,FALSE,"021-97";#N/A,#N/A,FALSE,"022-97";#N/A,#N/A,FALSE,"028-97"}</definedName>
    <definedName name="agua" localSheetId="18" hidden="1">{#N/A,#N/A,FALSE,"GERAL";#N/A,#N/A,FALSE,"012-96";#N/A,#N/A,FALSE,"018-96";#N/A,#N/A,FALSE,"027-96";#N/A,#N/A,FALSE,"059-96";#N/A,#N/A,FALSE,"076-96";#N/A,#N/A,FALSE,"019-97";#N/A,#N/A,FALSE,"021-97";#N/A,#N/A,FALSE,"022-97";#N/A,#N/A,FALSE,"028-97"}</definedName>
    <definedName name="agua" localSheetId="10" hidden="1">{#N/A,#N/A,FALSE,"GERAL";#N/A,#N/A,FALSE,"012-96";#N/A,#N/A,FALSE,"018-96";#N/A,#N/A,FALSE,"027-96";#N/A,#N/A,FALSE,"059-96";#N/A,#N/A,FALSE,"076-96";#N/A,#N/A,FALSE,"019-97";#N/A,#N/A,FALSE,"021-97";#N/A,#N/A,FALSE,"022-97";#N/A,#N/A,FALSE,"028-97"}</definedName>
    <definedName name="agua" localSheetId="12" hidden="1">{#N/A,#N/A,FALSE,"GERAL";#N/A,#N/A,FALSE,"012-96";#N/A,#N/A,FALSE,"018-96";#N/A,#N/A,FALSE,"027-96";#N/A,#N/A,FALSE,"059-96";#N/A,#N/A,FALSE,"076-96";#N/A,#N/A,FALSE,"019-97";#N/A,#N/A,FALSE,"021-97";#N/A,#N/A,FALSE,"022-97";#N/A,#N/A,FALSE,"028-97"}</definedName>
    <definedName name="agua" hidden="1">{#N/A,#N/A,FALSE,"GERAL";#N/A,#N/A,FALSE,"012-96";#N/A,#N/A,FALSE,"018-96";#N/A,#N/A,FALSE,"027-96";#N/A,#N/A,FALSE,"059-96";#N/A,#N/A,FALSE,"076-96";#N/A,#N/A,FALSE,"019-97";#N/A,#N/A,FALSE,"021-97";#N/A,#N/A,FALSE,"022-97";#N/A,#N/A,FALSE,"028-97"}</definedName>
    <definedName name="AH" localSheetId="19" hidden="1">{#N/A,#N/A,FALSE,"CCTV"}</definedName>
    <definedName name="AH" localSheetId="21">{#N/A,#N/A,FALSE,"CCTV"}</definedName>
    <definedName name="AH" localSheetId="14" hidden="1">{#N/A,#N/A,FALSE,"CCTV"}</definedName>
    <definedName name="AH" localSheetId="4" hidden="1">{#N/A,#N/A,FALSE,"CCTV"}</definedName>
    <definedName name="AH" localSheetId="8" hidden="1">{#N/A,#N/A,FALSE,"CCTV"}</definedName>
    <definedName name="AH" localSheetId="2" hidden="1">{#N/A,#N/A,FALSE,"CCTV"}</definedName>
    <definedName name="AH" localSheetId="1" hidden="1">{#N/A,#N/A,FALSE,"CCTV"}</definedName>
    <definedName name="AH" localSheetId="13" hidden="1">{#N/A,#N/A,FALSE,"CCTV"}</definedName>
    <definedName name="AH" localSheetId="20">{#N/A,#N/A,FALSE,"CCTV"}</definedName>
    <definedName name="AH" localSheetId="24" hidden="1">{#N/A,#N/A,FALSE,"CCTV"}</definedName>
    <definedName name="AH" localSheetId="0" hidden="1">{#N/A,#N/A,FALSE,"CCTV"}</definedName>
    <definedName name="AH" localSheetId="18" hidden="1">{#N/A,#N/A,FALSE,"CCTV"}</definedName>
    <definedName name="AH" localSheetId="10" hidden="1">{#N/A,#N/A,FALSE,"CCTV"}</definedName>
    <definedName name="AH" localSheetId="12" hidden="1">{#N/A,#N/A,FALSE,"CCTV"}</definedName>
    <definedName name="AH" hidden="1">{#N/A,#N/A,FALSE,"CCTV"}</definedName>
    <definedName name="AITEM" localSheetId="4">#REF!</definedName>
    <definedName name="AITEM" localSheetId="2">#REF!</definedName>
    <definedName name="AITEM" localSheetId="24">#REF!</definedName>
    <definedName name="AITEM">#REF!</definedName>
    <definedName name="Ajudante_Geral" localSheetId="4">#REF!</definedName>
    <definedName name="Ajudante_Geral" localSheetId="2">#REF!</definedName>
    <definedName name="Ajudante_Geral" localSheetId="24">#REF!</definedName>
    <definedName name="Ajudante_Geral">#REF!</definedName>
    <definedName name="ajudante_mes" localSheetId="4">#REF!</definedName>
    <definedName name="ajudante_mes" localSheetId="2">#REF!</definedName>
    <definedName name="ajudante_mes" localSheetId="24">#REF!</definedName>
    <definedName name="ajudante_mes">#REF!</definedName>
    <definedName name="AL" localSheetId="4">#REF!</definedName>
    <definedName name="AL" localSheetId="2">#REF!</definedName>
    <definedName name="AL" localSheetId="24">#REF!</definedName>
    <definedName name="AL">#REF!</definedName>
    <definedName name="ALTADUC" localSheetId="4">#REF!</definedName>
    <definedName name="ALTADUC" localSheetId="2">#REF!</definedName>
    <definedName name="ALTADUC" localSheetId="24">#REF!</definedName>
    <definedName name="ALTADUC">#REF!</definedName>
    <definedName name="ALTBOMB" localSheetId="4">#REF!</definedName>
    <definedName name="ALTBOMB" localSheetId="2">#REF!</definedName>
    <definedName name="ALTBOMB" localSheetId="24">#REF!</definedName>
    <definedName name="ALTBOMB">#REF!</definedName>
    <definedName name="ALTCAP" localSheetId="4">#REF!</definedName>
    <definedName name="ALTCAP" localSheetId="2">#REF!</definedName>
    <definedName name="ALTCAP" localSheetId="24">#REF!</definedName>
    <definedName name="ALTCAP">#REF!</definedName>
    <definedName name="ALTDER" localSheetId="4">#REF!</definedName>
    <definedName name="ALTDER" localSheetId="2">#REF!</definedName>
    <definedName name="ALTDER" localSheetId="24">#REF!</definedName>
    <definedName name="ALTDER">#REF!</definedName>
    <definedName name="ALTEQUIP" localSheetId="4">#REF!</definedName>
    <definedName name="ALTEQUIP" localSheetId="2">#REF!</definedName>
    <definedName name="ALTEQUIP" localSheetId="24">#REF!</definedName>
    <definedName name="ALTEQUIP">#REF!</definedName>
    <definedName name="ALTIEQP" localSheetId="4">#REF!</definedName>
    <definedName name="ALTIEQP" localSheetId="2">#REF!</definedName>
    <definedName name="ALTIEQP" localSheetId="24">#REF!</definedName>
    <definedName name="ALTIEQP">#REF!</definedName>
    <definedName name="ALTMUR" localSheetId="4">#REF!</definedName>
    <definedName name="ALTMUR" localSheetId="2">#REF!</definedName>
    <definedName name="ALTMUR" localSheetId="24">#REF!</definedName>
    <definedName name="ALTMUR">#REF!</definedName>
    <definedName name="ALTRES10" localSheetId="4">#REF!</definedName>
    <definedName name="ALTRES10" localSheetId="2">#REF!</definedName>
    <definedName name="ALTRES10" localSheetId="24">#REF!</definedName>
    <definedName name="ALTRES10">#REF!</definedName>
    <definedName name="ALTRES15" localSheetId="4">#REF!</definedName>
    <definedName name="ALTRES15" localSheetId="2">#REF!</definedName>
    <definedName name="ALTRES15" localSheetId="24">#REF!</definedName>
    <definedName name="ALTRES15">#REF!</definedName>
    <definedName name="ALTRES20" localSheetId="4">#REF!</definedName>
    <definedName name="ALTRES20" localSheetId="2">#REF!</definedName>
    <definedName name="ALTRES20" localSheetId="24">#REF!</definedName>
    <definedName name="ALTRES20">#REF!</definedName>
    <definedName name="ALTTRANS" localSheetId="4">#REF!</definedName>
    <definedName name="ALTTRANS" localSheetId="2">#REF!</definedName>
    <definedName name="ALTTRANS" localSheetId="24">#REF!</definedName>
    <definedName name="ALTTRANS">#REF!</definedName>
    <definedName name="ALUMÍNIO_2" localSheetId="4">#REF!</definedName>
    <definedName name="ALUMÍNIO_2" localSheetId="2">#REF!</definedName>
    <definedName name="ALUMÍNIO_2" localSheetId="24">#REF!</definedName>
    <definedName name="ALUMÍNIO_2" localSheetId="16">#REF!</definedName>
    <definedName name="ALUMÍNIO_2">#REF!</definedName>
    <definedName name="angelo" localSheetId="19">#REF!</definedName>
    <definedName name="angelo" localSheetId="14">#REF!</definedName>
    <definedName name="angelo" localSheetId="4">#REF!</definedName>
    <definedName name="angelo" localSheetId="5">#REF!</definedName>
    <definedName name="angelo" localSheetId="2">#REF!</definedName>
    <definedName name="angelo" localSheetId="13">#REF!</definedName>
    <definedName name="angelo" localSheetId="24">[2]Geral!#REF!</definedName>
    <definedName name="angelo" localSheetId="0">#REF!</definedName>
    <definedName name="angelo" localSheetId="18">#REF!</definedName>
    <definedName name="angelo">#REF!</definedName>
    <definedName name="anscount" localSheetId="4" hidden="1">1</definedName>
    <definedName name="anscount" localSheetId="8" hidden="1">1</definedName>
    <definedName name="anscount" localSheetId="2" hidden="1">3</definedName>
    <definedName name="anscount" localSheetId="24" hidden="1">1</definedName>
    <definedName name="anscount" localSheetId="0" hidden="1">3</definedName>
    <definedName name="anscount" hidden="1">3</definedName>
    <definedName name="AQE" localSheetId="19" hidden="1">{"'장비'!$A$3:$M$12"}</definedName>
    <definedName name="AQE" localSheetId="21">{"'장비'!$A$3:$M$12"}</definedName>
    <definedName name="AQE" localSheetId="14" hidden="1">{"'장비'!$A$3:$M$12"}</definedName>
    <definedName name="AQE" localSheetId="4" hidden="1">{"'장비'!$A$3:$M$12"}</definedName>
    <definedName name="AQE" localSheetId="8" hidden="1">{"'장비'!$A$3:$M$12"}</definedName>
    <definedName name="AQE" localSheetId="2" hidden="1">{"'장비'!$A$3:$M$12"}</definedName>
    <definedName name="AQE" localSheetId="1" hidden="1">{"'장비'!$A$3:$M$12"}</definedName>
    <definedName name="AQE" localSheetId="13" hidden="1">{"'장비'!$A$3:$M$12"}</definedName>
    <definedName name="AQE" localSheetId="20">{"'장비'!$A$3:$M$12"}</definedName>
    <definedName name="AQE" localSheetId="24" hidden="1">{"'장비'!$A$3:$M$12"}</definedName>
    <definedName name="AQE" localSheetId="0" hidden="1">{"'장비'!$A$3:$M$12"}</definedName>
    <definedName name="AQE" localSheetId="18" hidden="1">{"'장비'!$A$3:$M$12"}</definedName>
    <definedName name="AQE" localSheetId="10" hidden="1">{"'장비'!$A$3:$M$12"}</definedName>
    <definedName name="AQE" localSheetId="12" hidden="1">{"'장비'!$A$3:$M$12"}</definedName>
    <definedName name="AQE" hidden="1">{"'장비'!$A$3:$M$12"}</definedName>
    <definedName name="AQTEMP1" localSheetId="4">#REF!</definedName>
    <definedName name="AQTEMP1" localSheetId="2">#REF!</definedName>
    <definedName name="AQTEMP1" localSheetId="24">#REF!</definedName>
    <definedName name="AQTEMP1">#REF!</definedName>
    <definedName name="AQTEMP2" localSheetId="4">#REF!</definedName>
    <definedName name="AQTEMP2" localSheetId="2">#REF!</definedName>
    <definedName name="AQTEMP2" localSheetId="24">#REF!</definedName>
    <definedName name="AQTEMP2">#REF!</definedName>
    <definedName name="ArComprimido" localSheetId="19" hidden="1">{"'Estimativa de Lançamento-JAN'!$A$1:$AI$85"}</definedName>
    <definedName name="ArComprimido" localSheetId="21">{"'Estimativa de Lançamento-JAN'!$A$1:$AI$85"}</definedName>
    <definedName name="ArComprimido" localSheetId="14" hidden="1">{"'Estimativa de Lançamento-JAN'!$A$1:$AI$85"}</definedName>
    <definedName name="ArComprimido" localSheetId="4" hidden="1">{"'Estimativa de Lançamento-JAN'!$A$1:$AI$85"}</definedName>
    <definedName name="ArComprimido" localSheetId="8" hidden="1">{"'Estimativa de Lançamento-JAN'!$A$1:$AI$85"}</definedName>
    <definedName name="ArComprimido" localSheetId="2" hidden="1">{"'Estimativa de Lançamento-JAN'!$A$1:$AI$85"}</definedName>
    <definedName name="ArComprimido" localSheetId="1" hidden="1">{"'Estimativa de Lançamento-JAN'!$A$1:$AI$85"}</definedName>
    <definedName name="ArComprimido" localSheetId="13" hidden="1">{"'Estimativa de Lançamento-JAN'!$A$1:$AI$85"}</definedName>
    <definedName name="ArComprimido" localSheetId="20">{"'Estimativa de Lançamento-JAN'!$A$1:$AI$85"}</definedName>
    <definedName name="ArComprimido" localSheetId="24" hidden="1">{"'Estimativa de Lançamento-JAN'!$A$1:$AI$85"}</definedName>
    <definedName name="ArComprimido" localSheetId="0" hidden="1">{"'Estimativa de Lançamento-JAN'!$A$1:$AI$85"}</definedName>
    <definedName name="ArComprimido" localSheetId="18" hidden="1">{"'Estimativa de Lançamento-JAN'!$A$1:$AI$85"}</definedName>
    <definedName name="ArComprimido" localSheetId="10" hidden="1">{"'Estimativa de Lançamento-JAN'!$A$1:$AI$85"}</definedName>
    <definedName name="ArComprimido" localSheetId="12" hidden="1">{"'Estimativa de Lançamento-JAN'!$A$1:$AI$85"}</definedName>
    <definedName name="ArComprimido" hidden="1">{"'Estimativa de Lançamento-JAN'!$A$1:$AI$85"}</definedName>
    <definedName name="area" localSheetId="19">#REF!</definedName>
    <definedName name="area" localSheetId="21">{#N/A,#N/A,FALSE,"Plan1";#N/A,#N/A,FALSE,"Plan2"}</definedName>
    <definedName name="area" localSheetId="14">#REF!</definedName>
    <definedName name="area" localSheetId="4" hidden="1">{#N/A,#N/A,FALSE,"Plan1";#N/A,#N/A,FALSE,"Plan2"}</definedName>
    <definedName name="area" localSheetId="15">#REF!</definedName>
    <definedName name="area" localSheetId="8">#REF!</definedName>
    <definedName name="area" localSheetId="2" hidden="1">{#N/A,#N/A,FALSE,"Plan1";#N/A,#N/A,FALSE,"Plan2"}</definedName>
    <definedName name="area" localSheetId="1" hidden="1">{#N/A,#N/A,FALSE,"Plan1";#N/A,#N/A,FALSE,"Plan2"}</definedName>
    <definedName name="area" localSheetId="13">#REF!</definedName>
    <definedName name="area" localSheetId="20">{#N/A,#N/A,FALSE,"Plan1";#N/A,#N/A,FALSE,"Plan2"}</definedName>
    <definedName name="area" localSheetId="24">#REF!</definedName>
    <definedName name="area" localSheetId="0" hidden="1">{#N/A,#N/A,FALSE,"Plan1";#N/A,#N/A,FALSE,"Plan2"}</definedName>
    <definedName name="area" localSheetId="18">#REF!</definedName>
    <definedName name="area" localSheetId="10" hidden="1">{#N/A,#N/A,FALSE,"Plan1";#N/A,#N/A,FALSE,"Plan2"}</definedName>
    <definedName name="area" localSheetId="12" hidden="1">{#N/A,#N/A,FALSE,"Plan1";#N/A,#N/A,FALSE,"Plan2"}</definedName>
    <definedName name="area" hidden="1">{#N/A,#N/A,FALSE,"Plan1";#N/A,#N/A,FALSE,"Plan2"}</definedName>
    <definedName name="área" localSheetId="4">#REF!</definedName>
    <definedName name="área" localSheetId="8">#REF!</definedName>
    <definedName name="área" localSheetId="2">#REF!</definedName>
    <definedName name="área" localSheetId="24">#REF!</definedName>
    <definedName name="área">#REF!</definedName>
    <definedName name="Área_Construída" localSheetId="4">#REF!</definedName>
    <definedName name="Área_Construída" localSheetId="2">#REF!</definedName>
    <definedName name="Área_Construída" localSheetId="24">#REF!</definedName>
    <definedName name="Área_Construída" localSheetId="0">#REF!</definedName>
    <definedName name="Área_Construída">#REF!</definedName>
    <definedName name="_xlnm.Print_Area" localSheetId="6">CANTEIRO!$A$1:$H$54</definedName>
    <definedName name="_xlnm.Print_Area" localSheetId="4">#REF!</definedName>
    <definedName name="_xlnm.Print_Area" localSheetId="5">EPCs!$A$1:$I$73</definedName>
    <definedName name="_xlnm.Print_Area" localSheetId="2">#REF!</definedName>
    <definedName name="_xlnm.Print_Area" localSheetId="13">Hidrossanitário!$A$1:$AD$1498</definedName>
    <definedName name="_xlnm.Print_Area" localSheetId="0">'Obra '!$A$1:$K$71</definedName>
    <definedName name="_xlnm.Print_Area" localSheetId="18">PCI!$A$1:$O$222</definedName>
    <definedName name="_xlnm.Print_Area" localSheetId="16">'Piso Arm.Térreo'!$A$1:$T$15</definedName>
    <definedName name="_xlnm.Print_Area">#REF!</definedName>
    <definedName name="Área_impressão_IM" localSheetId="4">#REF!</definedName>
    <definedName name="Área_impressão_IM" localSheetId="2">#REF!</definedName>
    <definedName name="Área_impressão_IM" localSheetId="24">#REF!</definedName>
    <definedName name="Área_impressão_IM">#REF!</definedName>
    <definedName name="Área_Privativa" localSheetId="4">#REF!</definedName>
    <definedName name="Área_Privativa" localSheetId="2">#REF!</definedName>
    <definedName name="Área_Privativa" localSheetId="24">#REF!</definedName>
    <definedName name="Área_Privativa" localSheetId="0">#REF!</definedName>
    <definedName name="Área_Privativa">#REF!</definedName>
    <definedName name="Área_Terreno" localSheetId="4">#REF!</definedName>
    <definedName name="Área_Terreno" localSheetId="2">#REF!</definedName>
    <definedName name="Área_Terreno" localSheetId="24">#REF!</definedName>
    <definedName name="Área_Terreno" localSheetId="0">#REF!</definedName>
    <definedName name="Área_Terreno">#REF!</definedName>
    <definedName name="area1" localSheetId="4">#REF!</definedName>
    <definedName name="area1" localSheetId="2">#REF!</definedName>
    <definedName name="area1" localSheetId="24">#REF!</definedName>
    <definedName name="area1">#REF!</definedName>
    <definedName name="Areaimpresso" localSheetId="19">#REF!</definedName>
    <definedName name="Areaimpresso" localSheetId="14">#REF!</definedName>
    <definedName name="Areaimpresso" localSheetId="4">#REF!</definedName>
    <definedName name="Areaimpresso" localSheetId="2">#REF!</definedName>
    <definedName name="Areaimpresso" localSheetId="13">#REF!</definedName>
    <definedName name="Areaimpresso" localSheetId="24">#REF!</definedName>
    <definedName name="Areaimpresso" localSheetId="0">#REF!</definedName>
    <definedName name="Areaimpresso" localSheetId="18">#REF!</definedName>
    <definedName name="Areaimpresso">#REF!</definedName>
    <definedName name="ARM" localSheetId="4">#REF!</definedName>
    <definedName name="ARM" localSheetId="2">#REF!</definedName>
    <definedName name="ARM" localSheetId="24">#REF!</definedName>
    <definedName name="ARM">#REF!</definedName>
    <definedName name="ARMABLOCOS" localSheetId="4">#REF!</definedName>
    <definedName name="ARMABLOCOS" localSheetId="2">#REF!</definedName>
    <definedName name="ARMABLOCOS" localSheetId="24">#REF!</definedName>
    <definedName name="ARMABLOCOS">#REF!</definedName>
    <definedName name="ARMAÇÃO" localSheetId="4">#REF!</definedName>
    <definedName name="ARMAÇÃO" localSheetId="2">#REF!</definedName>
    <definedName name="ARMAÇÃO" localSheetId="24">#REF!</definedName>
    <definedName name="ARMAÇÃO">#REF!</definedName>
    <definedName name="ARQ" localSheetId="4">#REF!</definedName>
    <definedName name="ARQ" localSheetId="2">#REF!</definedName>
    <definedName name="ARQ" localSheetId="24">#REF!</definedName>
    <definedName name="ARQ">#REF!</definedName>
    <definedName name="ARQERR" localSheetId="4">#REF!</definedName>
    <definedName name="ARQERR" localSheetId="2">#REF!</definedName>
    <definedName name="ARQERR" localSheetId="24">#REF!</definedName>
    <definedName name="ARQERR">#REF!</definedName>
    <definedName name="ARQPLAN" localSheetId="4">#REF!</definedName>
    <definedName name="ARQPLAN" localSheetId="2">#REF!</definedName>
    <definedName name="ARQPLAN" localSheetId="24">#REF!</definedName>
    <definedName name="ARQPLAN">#REF!</definedName>
    <definedName name="ARQT" localSheetId="4">#REF!</definedName>
    <definedName name="ARQT" localSheetId="2">#REF!</definedName>
    <definedName name="ARQT" localSheetId="24">#REF!</definedName>
    <definedName name="ARQT">#REF!</definedName>
    <definedName name="ARQTEMP" localSheetId="4">#REF!</definedName>
    <definedName name="ARQTEMP" localSheetId="2">#REF!</definedName>
    <definedName name="ARQTEMP" localSheetId="24">#REF!</definedName>
    <definedName name="ARQTEMP">#REF!</definedName>
    <definedName name="ARQTXT" localSheetId="4">#REF!</definedName>
    <definedName name="ARQTXT" localSheetId="2">#REF!</definedName>
    <definedName name="ARQTXT" localSheetId="24">#REF!</definedName>
    <definedName name="ARQTXT">#REF!</definedName>
    <definedName name="ARTEMP" localSheetId="4">#REF!</definedName>
    <definedName name="ARTEMP" localSheetId="2">#REF!</definedName>
    <definedName name="ARTEMP" localSheetId="24">#REF!</definedName>
    <definedName name="ARTEMP">#REF!</definedName>
    <definedName name="AS" localSheetId="4">#REF!</definedName>
    <definedName name="AS" localSheetId="2">#REF!</definedName>
    <definedName name="AS" localSheetId="24">#REF!</definedName>
    <definedName name="AS">#REF!</definedName>
    <definedName name="AS2DocOpenMode" hidden="1">"AS2DocumentBrowse"</definedName>
    <definedName name="asawe3" localSheetId="19" hidden="1">{#N/A,#N/A,FALSE,"Plan1";#N/A,#N/A,FALSE,"Plan2"}</definedName>
    <definedName name="asawe3" localSheetId="21">{#N/A,#N/A,FALSE,"Plan1";#N/A,#N/A,FALSE,"Plan2"}</definedName>
    <definedName name="asawe3" localSheetId="14" hidden="1">{#N/A,#N/A,FALSE,"Plan1";#N/A,#N/A,FALSE,"Plan2"}</definedName>
    <definedName name="asawe3" localSheetId="4" hidden="1">{#N/A,#N/A,FALSE,"Plan1";#N/A,#N/A,FALSE,"Plan2"}</definedName>
    <definedName name="asawe3" localSheetId="8" hidden="1">{#N/A,#N/A,FALSE,"Plan1";#N/A,#N/A,FALSE,"Plan2"}</definedName>
    <definedName name="asawe3" localSheetId="2" hidden="1">{#N/A,#N/A,FALSE,"Plan1";#N/A,#N/A,FALSE,"Plan2"}</definedName>
    <definedName name="asawe3" localSheetId="1" hidden="1">{#N/A,#N/A,FALSE,"Plan1";#N/A,#N/A,FALSE,"Plan2"}</definedName>
    <definedName name="asawe3" localSheetId="13" hidden="1">{#N/A,#N/A,FALSE,"Plan1";#N/A,#N/A,FALSE,"Plan2"}</definedName>
    <definedName name="asawe3" localSheetId="20">{#N/A,#N/A,FALSE,"Plan1";#N/A,#N/A,FALSE,"Plan2"}</definedName>
    <definedName name="asawe3" localSheetId="24" hidden="1">{#N/A,#N/A,FALSE,"Plan1";#N/A,#N/A,FALSE,"Plan2"}</definedName>
    <definedName name="asawe3" localSheetId="0" hidden="1">{#N/A,#N/A,FALSE,"Plan1";#N/A,#N/A,FALSE,"Plan2"}</definedName>
    <definedName name="asawe3" localSheetId="18" hidden="1">{#N/A,#N/A,FALSE,"Plan1";#N/A,#N/A,FALSE,"Plan2"}</definedName>
    <definedName name="asawe3" localSheetId="10" hidden="1">{#N/A,#N/A,FALSE,"Plan1";#N/A,#N/A,FALSE,"Plan2"}</definedName>
    <definedName name="asawe3" localSheetId="12" hidden="1">{#N/A,#N/A,FALSE,"Plan1";#N/A,#N/A,FALSE,"Plan2"}</definedName>
    <definedName name="asawe3" hidden="1">{#N/A,#N/A,FALSE,"Plan1";#N/A,#N/A,FALSE,"Plan2"}</definedName>
    <definedName name="asd"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2" hidden="1">17</definedName>
    <definedName name="asd"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0" hidden="1">17</definedName>
    <definedName name="ASD" hidden="1">17</definedName>
    <definedName name="ASDA" localSheetId="19" hidden="1">{#N/A,#N/A,FALSE,"Plan1";#N/A,#N/A,FALSE,"Plan2"}</definedName>
    <definedName name="ASDA" localSheetId="21">{#N/A,#N/A,FALSE,"Plan1";#N/A,#N/A,FALSE,"Plan2"}</definedName>
    <definedName name="ASDA" localSheetId="14" hidden="1">{#N/A,#N/A,FALSE,"Plan1";#N/A,#N/A,FALSE,"Plan2"}</definedName>
    <definedName name="ASDA" localSheetId="4" hidden="1">{#N/A,#N/A,FALSE,"Plan1";#N/A,#N/A,FALSE,"Plan2"}</definedName>
    <definedName name="ASDA" localSheetId="8" hidden="1">{#N/A,#N/A,FALSE,"Plan1";#N/A,#N/A,FALSE,"Plan2"}</definedName>
    <definedName name="ASDA" localSheetId="2" hidden="1">{#N/A,#N/A,FALSE,"Plan1";#N/A,#N/A,FALSE,"Plan2"}</definedName>
    <definedName name="ASDA" localSheetId="1" hidden="1">{#N/A,#N/A,FALSE,"Plan1";#N/A,#N/A,FALSE,"Plan2"}</definedName>
    <definedName name="ASDA" localSheetId="13" hidden="1">{#N/A,#N/A,FALSE,"Plan1";#N/A,#N/A,FALSE,"Plan2"}</definedName>
    <definedName name="ASDA" localSheetId="20">{#N/A,#N/A,FALSE,"Plan1";#N/A,#N/A,FALSE,"Plan2"}</definedName>
    <definedName name="ASDA" localSheetId="24" hidden="1">{#N/A,#N/A,FALSE,"Plan1";#N/A,#N/A,FALSE,"Plan2"}</definedName>
    <definedName name="ASDA" localSheetId="0" hidden="1">{#N/A,#N/A,FALSE,"Plan1";#N/A,#N/A,FALSE,"Plan2"}</definedName>
    <definedName name="ASDA" localSheetId="18" hidden="1">{#N/A,#N/A,FALSE,"Plan1";#N/A,#N/A,FALSE,"Plan2"}</definedName>
    <definedName name="ASDA" localSheetId="10" hidden="1">{#N/A,#N/A,FALSE,"Plan1";#N/A,#N/A,FALSE,"Plan2"}</definedName>
    <definedName name="ASDA" localSheetId="12" hidden="1">{#N/A,#N/A,FALSE,"Plan1";#N/A,#N/A,FALSE,"Plan2"}</definedName>
    <definedName name="ASDA" hidden="1">{#N/A,#N/A,FALSE,"Plan1";#N/A,#N/A,FALSE,"Plan2"}</definedName>
    <definedName name="asdade" localSheetId="19" hidden="1">{#N/A,#N/A,FALSE,"Plan1";#N/A,#N/A,FALSE,"Plan2"}</definedName>
    <definedName name="asdade" localSheetId="21">{#N/A,#N/A,FALSE,"Plan1";#N/A,#N/A,FALSE,"Plan2"}</definedName>
    <definedName name="asdade" localSheetId="14" hidden="1">{#N/A,#N/A,FALSE,"Plan1";#N/A,#N/A,FALSE,"Plan2"}</definedName>
    <definedName name="asdade" localSheetId="4" hidden="1">{#N/A,#N/A,FALSE,"Plan1";#N/A,#N/A,FALSE,"Plan2"}</definedName>
    <definedName name="asdade" localSheetId="8" hidden="1">{#N/A,#N/A,FALSE,"Plan1";#N/A,#N/A,FALSE,"Plan2"}</definedName>
    <definedName name="asdade" localSheetId="2" hidden="1">{#N/A,#N/A,FALSE,"Plan1";#N/A,#N/A,FALSE,"Plan2"}</definedName>
    <definedName name="asdade" localSheetId="1" hidden="1">{#N/A,#N/A,FALSE,"Plan1";#N/A,#N/A,FALSE,"Plan2"}</definedName>
    <definedName name="asdade" localSheetId="13" hidden="1">{#N/A,#N/A,FALSE,"Plan1";#N/A,#N/A,FALSE,"Plan2"}</definedName>
    <definedName name="asdade" localSheetId="20">{#N/A,#N/A,FALSE,"Plan1";#N/A,#N/A,FALSE,"Plan2"}</definedName>
    <definedName name="asdade" localSheetId="24" hidden="1">{#N/A,#N/A,FALSE,"Plan1";#N/A,#N/A,FALSE,"Plan2"}</definedName>
    <definedName name="asdade" localSheetId="0" hidden="1">{#N/A,#N/A,FALSE,"Plan1";#N/A,#N/A,FALSE,"Plan2"}</definedName>
    <definedName name="asdade" localSheetId="18" hidden="1">{#N/A,#N/A,FALSE,"Plan1";#N/A,#N/A,FALSE,"Plan2"}</definedName>
    <definedName name="asdade" localSheetId="10" hidden="1">{#N/A,#N/A,FALSE,"Plan1";#N/A,#N/A,FALSE,"Plan2"}</definedName>
    <definedName name="asdade" localSheetId="12" hidden="1">{#N/A,#N/A,FALSE,"Plan1";#N/A,#N/A,FALSE,"Plan2"}</definedName>
    <definedName name="asdade" hidden="1">{#N/A,#N/A,FALSE,"Plan1";#N/A,#N/A,FALSE,"Plan2"}</definedName>
    <definedName name="asdas" localSheetId="19" hidden="1">{#N/A,#N/A,FALSE,"Plan1";#N/A,#N/A,FALSE,"Plan2"}</definedName>
    <definedName name="asdas" localSheetId="21">{#N/A,#N/A,FALSE,"Plan1";#N/A,#N/A,FALSE,"Plan2"}</definedName>
    <definedName name="asdas" localSheetId="14" hidden="1">{#N/A,#N/A,FALSE,"Plan1";#N/A,#N/A,FALSE,"Plan2"}</definedName>
    <definedName name="asdas" localSheetId="4" hidden="1">{#N/A,#N/A,FALSE,"Plan1";#N/A,#N/A,FALSE,"Plan2"}</definedName>
    <definedName name="asdas" localSheetId="8" hidden="1">{#N/A,#N/A,FALSE,"Plan1";#N/A,#N/A,FALSE,"Plan2"}</definedName>
    <definedName name="asdas" localSheetId="2" hidden="1">{#N/A,#N/A,FALSE,"Plan1";#N/A,#N/A,FALSE,"Plan2"}</definedName>
    <definedName name="asdas" localSheetId="1" hidden="1">{#N/A,#N/A,FALSE,"Plan1";#N/A,#N/A,FALSE,"Plan2"}</definedName>
    <definedName name="asdas" localSheetId="13" hidden="1">{#N/A,#N/A,FALSE,"Plan1";#N/A,#N/A,FALSE,"Plan2"}</definedName>
    <definedName name="asdas" localSheetId="20">{#N/A,#N/A,FALSE,"Plan1";#N/A,#N/A,FALSE,"Plan2"}</definedName>
    <definedName name="asdas" localSheetId="24" hidden="1">{#N/A,#N/A,FALSE,"Plan1";#N/A,#N/A,FALSE,"Plan2"}</definedName>
    <definedName name="asdas" localSheetId="0" hidden="1">{#N/A,#N/A,FALSE,"Plan1";#N/A,#N/A,FALSE,"Plan2"}</definedName>
    <definedName name="asdas" localSheetId="18" hidden="1">{#N/A,#N/A,FALSE,"Plan1";#N/A,#N/A,FALSE,"Plan2"}</definedName>
    <definedName name="asdas" localSheetId="10" hidden="1">{#N/A,#N/A,FALSE,"Plan1";#N/A,#N/A,FALSE,"Plan2"}</definedName>
    <definedName name="asdas" localSheetId="12" hidden="1">{#N/A,#N/A,FALSE,"Plan1";#N/A,#N/A,FALSE,"Plan2"}</definedName>
    <definedName name="asdas" hidden="1">{#N/A,#N/A,FALSE,"Plan1";#N/A,#N/A,FALSE,"Plan2"}</definedName>
    <definedName name="asdawed" localSheetId="19" hidden="1">{#N/A,#N/A,FALSE,"Plan1";#N/A,#N/A,FALSE,"Plan2"}</definedName>
    <definedName name="asdawed" localSheetId="21">{#N/A,#N/A,FALSE,"Plan1";#N/A,#N/A,FALSE,"Plan2"}</definedName>
    <definedName name="asdawed" localSheetId="14" hidden="1">{#N/A,#N/A,FALSE,"Plan1";#N/A,#N/A,FALSE,"Plan2"}</definedName>
    <definedName name="asdawed" localSheetId="4" hidden="1">{#N/A,#N/A,FALSE,"Plan1";#N/A,#N/A,FALSE,"Plan2"}</definedName>
    <definedName name="asdawed" localSheetId="8" hidden="1">{#N/A,#N/A,FALSE,"Plan1";#N/A,#N/A,FALSE,"Plan2"}</definedName>
    <definedName name="asdawed" localSheetId="2" hidden="1">{#N/A,#N/A,FALSE,"Plan1";#N/A,#N/A,FALSE,"Plan2"}</definedName>
    <definedName name="asdawed" localSheetId="1" hidden="1">{#N/A,#N/A,FALSE,"Plan1";#N/A,#N/A,FALSE,"Plan2"}</definedName>
    <definedName name="asdawed" localSheetId="13" hidden="1">{#N/A,#N/A,FALSE,"Plan1";#N/A,#N/A,FALSE,"Plan2"}</definedName>
    <definedName name="asdawed" localSheetId="20">{#N/A,#N/A,FALSE,"Plan1";#N/A,#N/A,FALSE,"Plan2"}</definedName>
    <definedName name="asdawed" localSheetId="24" hidden="1">{#N/A,#N/A,FALSE,"Plan1";#N/A,#N/A,FALSE,"Plan2"}</definedName>
    <definedName name="asdawed" localSheetId="0" hidden="1">{#N/A,#N/A,FALSE,"Plan1";#N/A,#N/A,FALSE,"Plan2"}</definedName>
    <definedName name="asdawed" localSheetId="18" hidden="1">{#N/A,#N/A,FALSE,"Plan1";#N/A,#N/A,FALSE,"Plan2"}</definedName>
    <definedName name="asdawed" localSheetId="10" hidden="1">{#N/A,#N/A,FALSE,"Plan1";#N/A,#N/A,FALSE,"Plan2"}</definedName>
    <definedName name="asdawed" localSheetId="12" hidden="1">{#N/A,#N/A,FALSE,"Plan1";#N/A,#N/A,FALSE,"Plan2"}</definedName>
    <definedName name="asdawed" hidden="1">{#N/A,#N/A,FALSE,"Plan1";#N/A,#N/A,FALSE,"Plan2"}</definedName>
    <definedName name="ASDER" localSheetId="19" hidden="1">{#N/A,#N/A,FALSE,"Plan1";#N/A,#N/A,FALSE,"Plan2"}</definedName>
    <definedName name="ASDER" localSheetId="21">{#N/A,#N/A,FALSE,"Plan1";#N/A,#N/A,FALSE,"Plan2"}</definedName>
    <definedName name="ASDER" localSheetId="14" hidden="1">{#N/A,#N/A,FALSE,"Plan1";#N/A,#N/A,FALSE,"Plan2"}</definedName>
    <definedName name="ASDER" localSheetId="4" hidden="1">{#N/A,#N/A,FALSE,"Plan1";#N/A,#N/A,FALSE,"Plan2"}</definedName>
    <definedName name="ASDER" localSheetId="8" hidden="1">{#N/A,#N/A,FALSE,"Plan1";#N/A,#N/A,FALSE,"Plan2"}</definedName>
    <definedName name="ASDER" localSheetId="2" hidden="1">{#N/A,#N/A,FALSE,"Plan1";#N/A,#N/A,FALSE,"Plan2"}</definedName>
    <definedName name="ASDER" localSheetId="1" hidden="1">{#N/A,#N/A,FALSE,"Plan1";#N/A,#N/A,FALSE,"Plan2"}</definedName>
    <definedName name="ASDER" localSheetId="13" hidden="1">{#N/A,#N/A,FALSE,"Plan1";#N/A,#N/A,FALSE,"Plan2"}</definedName>
    <definedName name="ASDER" localSheetId="20">{#N/A,#N/A,FALSE,"Plan1";#N/A,#N/A,FALSE,"Plan2"}</definedName>
    <definedName name="ASDER" localSheetId="24" hidden="1">{#N/A,#N/A,FALSE,"Plan1";#N/A,#N/A,FALSE,"Plan2"}</definedName>
    <definedName name="ASDER" localSheetId="0" hidden="1">{#N/A,#N/A,FALSE,"Plan1";#N/A,#N/A,FALSE,"Plan2"}</definedName>
    <definedName name="ASDER" localSheetId="18" hidden="1">{#N/A,#N/A,FALSE,"Plan1";#N/A,#N/A,FALSE,"Plan2"}</definedName>
    <definedName name="ASDER" localSheetId="10" hidden="1">{#N/A,#N/A,FALSE,"Plan1";#N/A,#N/A,FALSE,"Plan2"}</definedName>
    <definedName name="ASDER" localSheetId="12" hidden="1">{#N/A,#N/A,FALSE,"Plan1";#N/A,#N/A,FALSE,"Plan2"}</definedName>
    <definedName name="ASDER" hidden="1">{#N/A,#N/A,FALSE,"Plan1";#N/A,#N/A,FALSE,"Plan2"}</definedName>
    <definedName name="asderr" localSheetId="19" hidden="1">{#N/A,#N/A,FALSE,"Plan1";#N/A,#N/A,FALSE,"Plan2"}</definedName>
    <definedName name="asderr" localSheetId="21">{#N/A,#N/A,FALSE,"Plan1";#N/A,#N/A,FALSE,"Plan2"}</definedName>
    <definedName name="asderr" localSheetId="14" hidden="1">{#N/A,#N/A,FALSE,"Plan1";#N/A,#N/A,FALSE,"Plan2"}</definedName>
    <definedName name="asderr" localSheetId="4" hidden="1">{#N/A,#N/A,FALSE,"Plan1";#N/A,#N/A,FALSE,"Plan2"}</definedName>
    <definedName name="asderr" localSheetId="8" hidden="1">{#N/A,#N/A,FALSE,"Plan1";#N/A,#N/A,FALSE,"Plan2"}</definedName>
    <definedName name="asderr" localSheetId="2" hidden="1">{#N/A,#N/A,FALSE,"Plan1";#N/A,#N/A,FALSE,"Plan2"}</definedName>
    <definedName name="asderr" localSheetId="1" hidden="1">{#N/A,#N/A,FALSE,"Plan1";#N/A,#N/A,FALSE,"Plan2"}</definedName>
    <definedName name="asderr" localSheetId="13" hidden="1">{#N/A,#N/A,FALSE,"Plan1";#N/A,#N/A,FALSE,"Plan2"}</definedName>
    <definedName name="asderr" localSheetId="20">{#N/A,#N/A,FALSE,"Plan1";#N/A,#N/A,FALSE,"Plan2"}</definedName>
    <definedName name="asderr" localSheetId="24" hidden="1">{#N/A,#N/A,FALSE,"Plan1";#N/A,#N/A,FALSE,"Plan2"}</definedName>
    <definedName name="asderr" localSheetId="0" hidden="1">{#N/A,#N/A,FALSE,"Plan1";#N/A,#N/A,FALSE,"Plan2"}</definedName>
    <definedName name="asderr" localSheetId="18" hidden="1">{#N/A,#N/A,FALSE,"Plan1";#N/A,#N/A,FALSE,"Plan2"}</definedName>
    <definedName name="asderr" localSheetId="10" hidden="1">{#N/A,#N/A,FALSE,"Plan1";#N/A,#N/A,FALSE,"Plan2"}</definedName>
    <definedName name="asderr" localSheetId="12" hidden="1">{#N/A,#N/A,FALSE,"Plan1";#N/A,#N/A,FALSE,"Plan2"}</definedName>
    <definedName name="asderr" hidden="1">{#N/A,#N/A,FALSE,"Plan1";#N/A,#N/A,FALSE,"Plan2"}</definedName>
    <definedName name="asdesre" localSheetId="19" hidden="1">{#N/A,#N/A,FALSE,"Plan1";#N/A,#N/A,FALSE,"Plan2"}</definedName>
    <definedName name="asdesre" localSheetId="21">{#N/A,#N/A,FALSE,"Plan1";#N/A,#N/A,FALSE,"Plan2"}</definedName>
    <definedName name="asdesre" localSheetId="14" hidden="1">{#N/A,#N/A,FALSE,"Plan1";#N/A,#N/A,FALSE,"Plan2"}</definedName>
    <definedName name="asdesre" localSheetId="4" hidden="1">{#N/A,#N/A,FALSE,"Plan1";#N/A,#N/A,FALSE,"Plan2"}</definedName>
    <definedName name="asdesre" localSheetId="8" hidden="1">{#N/A,#N/A,FALSE,"Plan1";#N/A,#N/A,FALSE,"Plan2"}</definedName>
    <definedName name="asdesre" localSheetId="2" hidden="1">{#N/A,#N/A,FALSE,"Plan1";#N/A,#N/A,FALSE,"Plan2"}</definedName>
    <definedName name="asdesre" localSheetId="1" hidden="1">{#N/A,#N/A,FALSE,"Plan1";#N/A,#N/A,FALSE,"Plan2"}</definedName>
    <definedName name="asdesre" localSheetId="13" hidden="1">{#N/A,#N/A,FALSE,"Plan1";#N/A,#N/A,FALSE,"Plan2"}</definedName>
    <definedName name="asdesre" localSheetId="20">{#N/A,#N/A,FALSE,"Plan1";#N/A,#N/A,FALSE,"Plan2"}</definedName>
    <definedName name="asdesre" localSheetId="24" hidden="1">{#N/A,#N/A,FALSE,"Plan1";#N/A,#N/A,FALSE,"Plan2"}</definedName>
    <definedName name="asdesre" localSheetId="0" hidden="1">{#N/A,#N/A,FALSE,"Plan1";#N/A,#N/A,FALSE,"Plan2"}</definedName>
    <definedName name="asdesre" localSheetId="18" hidden="1">{#N/A,#N/A,FALSE,"Plan1";#N/A,#N/A,FALSE,"Plan2"}</definedName>
    <definedName name="asdesre" localSheetId="10" hidden="1">{#N/A,#N/A,FALSE,"Plan1";#N/A,#N/A,FALSE,"Plan2"}</definedName>
    <definedName name="asdesre" localSheetId="12" hidden="1">{#N/A,#N/A,FALSE,"Plan1";#N/A,#N/A,FALSE,"Plan2"}</definedName>
    <definedName name="asdesre" hidden="1">{#N/A,#N/A,FALSE,"Plan1";#N/A,#N/A,FALSE,"Plan2"}</definedName>
    <definedName name="asdewr" localSheetId="19" hidden="1">{#N/A,#N/A,FALSE,"Plan1";#N/A,#N/A,FALSE,"Plan2"}</definedName>
    <definedName name="asdewr" localSheetId="21">{#N/A,#N/A,FALSE,"Plan1";#N/A,#N/A,FALSE,"Plan2"}</definedName>
    <definedName name="asdewr" localSheetId="14" hidden="1">{#N/A,#N/A,FALSE,"Plan1";#N/A,#N/A,FALSE,"Plan2"}</definedName>
    <definedName name="asdewr" localSheetId="4" hidden="1">{#N/A,#N/A,FALSE,"Plan1";#N/A,#N/A,FALSE,"Plan2"}</definedName>
    <definedName name="asdewr" localSheetId="8" hidden="1">{#N/A,#N/A,FALSE,"Plan1";#N/A,#N/A,FALSE,"Plan2"}</definedName>
    <definedName name="asdewr" localSheetId="2" hidden="1">{#N/A,#N/A,FALSE,"Plan1";#N/A,#N/A,FALSE,"Plan2"}</definedName>
    <definedName name="asdewr" localSheetId="1" hidden="1">{#N/A,#N/A,FALSE,"Plan1";#N/A,#N/A,FALSE,"Plan2"}</definedName>
    <definedName name="asdewr" localSheetId="13" hidden="1">{#N/A,#N/A,FALSE,"Plan1";#N/A,#N/A,FALSE,"Plan2"}</definedName>
    <definedName name="asdewr" localSheetId="20">{#N/A,#N/A,FALSE,"Plan1";#N/A,#N/A,FALSE,"Plan2"}</definedName>
    <definedName name="asdewr" localSheetId="24" hidden="1">{#N/A,#N/A,FALSE,"Plan1";#N/A,#N/A,FALSE,"Plan2"}</definedName>
    <definedName name="asdewr" localSheetId="0" hidden="1">{#N/A,#N/A,FALSE,"Plan1";#N/A,#N/A,FALSE,"Plan2"}</definedName>
    <definedName name="asdewr" localSheetId="18" hidden="1">{#N/A,#N/A,FALSE,"Plan1";#N/A,#N/A,FALSE,"Plan2"}</definedName>
    <definedName name="asdewr" localSheetId="10" hidden="1">{#N/A,#N/A,FALSE,"Plan1";#N/A,#N/A,FALSE,"Plan2"}</definedName>
    <definedName name="asdewr" localSheetId="12" hidden="1">{#N/A,#N/A,FALSE,"Plan1";#N/A,#N/A,FALSE,"Plan2"}</definedName>
    <definedName name="asdewr" hidden="1">{#N/A,#N/A,FALSE,"Plan1";#N/A,#N/A,FALSE,"Plan2"}</definedName>
    <definedName name="ASDFASDFA"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hidden="1">{TRUE,TRUE,-1.25,-15.5,604.5,366.75,FALSE,FALSE,TRUE,TRUE,0,1,#N/A,1,#N/A,9.0125,24.4117647058824,1,FALSE,FALSE,3,TRUE,1,FALSE,100,"Swvu.PLANILHA2.","ACwvu.PLANILHA2.",#N/A,FALSE,FALSE,0.787401575,0.34,0.46,0.5,1,"","",FALSE,FALSE,FALSE,FALSE,1,#N/A,1,1,FALSE,FALSE,#N/A,#N/A,FALSE,FALSE,FALSE,9,65532,65532,FALSE,FALSE,TRUE,TRUE,TRUE}</definedName>
    <definedName name="asdfs" localSheetId="19" hidden="1">{#N/A,#N/A,FALSE,"Plan1";#N/A,#N/A,FALSE,"Plan2"}</definedName>
    <definedName name="asdfs" localSheetId="21">{#N/A,#N/A,FALSE,"Plan1";#N/A,#N/A,FALSE,"Plan2"}</definedName>
    <definedName name="asdfs" localSheetId="14" hidden="1">{#N/A,#N/A,FALSE,"Plan1";#N/A,#N/A,FALSE,"Plan2"}</definedName>
    <definedName name="asdfs" localSheetId="4" hidden="1">{#N/A,#N/A,FALSE,"Plan1";#N/A,#N/A,FALSE,"Plan2"}</definedName>
    <definedName name="asdfs" localSheetId="8" hidden="1">{#N/A,#N/A,FALSE,"Plan1";#N/A,#N/A,FALSE,"Plan2"}</definedName>
    <definedName name="asdfs" localSheetId="2" hidden="1">{#N/A,#N/A,FALSE,"Plan1";#N/A,#N/A,FALSE,"Plan2"}</definedName>
    <definedName name="asdfs" localSheetId="1" hidden="1">{#N/A,#N/A,FALSE,"Plan1";#N/A,#N/A,FALSE,"Plan2"}</definedName>
    <definedName name="asdfs" localSheetId="13" hidden="1">{#N/A,#N/A,FALSE,"Plan1";#N/A,#N/A,FALSE,"Plan2"}</definedName>
    <definedName name="asdfs" localSheetId="20">{#N/A,#N/A,FALSE,"Plan1";#N/A,#N/A,FALSE,"Plan2"}</definedName>
    <definedName name="asdfs" localSheetId="24" hidden="1">{#N/A,#N/A,FALSE,"Plan1";#N/A,#N/A,FALSE,"Plan2"}</definedName>
    <definedName name="asdfs" localSheetId="0" hidden="1">{#N/A,#N/A,FALSE,"Plan1";#N/A,#N/A,FALSE,"Plan2"}</definedName>
    <definedName name="asdfs" localSheetId="18" hidden="1">{#N/A,#N/A,FALSE,"Plan1";#N/A,#N/A,FALSE,"Plan2"}</definedName>
    <definedName name="asdfs" localSheetId="10" hidden="1">{#N/A,#N/A,FALSE,"Plan1";#N/A,#N/A,FALSE,"Plan2"}</definedName>
    <definedName name="asdfs" localSheetId="12" hidden="1">{#N/A,#N/A,FALSE,"Plan1";#N/A,#N/A,FALSE,"Plan2"}</definedName>
    <definedName name="asdfs" hidden="1">{#N/A,#N/A,FALSE,"Plan1";#N/A,#N/A,FALSE,"Plan2"}</definedName>
    <definedName name="asdg" localSheetId="19" hidden="1">{#N/A,#N/A,FALSE,"Plan1";#N/A,#N/A,FALSE,"Plan2"}</definedName>
    <definedName name="asdg" localSheetId="21">{#N/A,#N/A,FALSE,"Plan1";#N/A,#N/A,FALSE,"Plan2"}</definedName>
    <definedName name="asdg" localSheetId="14" hidden="1">{#N/A,#N/A,FALSE,"Plan1";#N/A,#N/A,FALSE,"Plan2"}</definedName>
    <definedName name="asdg" localSheetId="4" hidden="1">{#N/A,#N/A,FALSE,"Plan1";#N/A,#N/A,FALSE,"Plan2"}</definedName>
    <definedName name="asdg" localSheetId="8" hidden="1">{#N/A,#N/A,FALSE,"Plan1";#N/A,#N/A,FALSE,"Plan2"}</definedName>
    <definedName name="asdg" localSheetId="2" hidden="1">{#N/A,#N/A,FALSE,"Plan1";#N/A,#N/A,FALSE,"Plan2"}</definedName>
    <definedName name="asdg" localSheetId="1" hidden="1">{#N/A,#N/A,FALSE,"Plan1";#N/A,#N/A,FALSE,"Plan2"}</definedName>
    <definedName name="asdg" localSheetId="13" hidden="1">{#N/A,#N/A,FALSE,"Plan1";#N/A,#N/A,FALSE,"Plan2"}</definedName>
    <definedName name="asdg" localSheetId="20">{#N/A,#N/A,FALSE,"Plan1";#N/A,#N/A,FALSE,"Plan2"}</definedName>
    <definedName name="asdg" localSheetId="24" hidden="1">{#N/A,#N/A,FALSE,"Plan1";#N/A,#N/A,FALSE,"Plan2"}</definedName>
    <definedName name="asdg" localSheetId="0" hidden="1">{#N/A,#N/A,FALSE,"Plan1";#N/A,#N/A,FALSE,"Plan2"}</definedName>
    <definedName name="asdg" localSheetId="18" hidden="1">{#N/A,#N/A,FALSE,"Plan1";#N/A,#N/A,FALSE,"Plan2"}</definedName>
    <definedName name="asdg" localSheetId="10" hidden="1">{#N/A,#N/A,FALSE,"Plan1";#N/A,#N/A,FALSE,"Plan2"}</definedName>
    <definedName name="asdg" localSheetId="12" hidden="1">{#N/A,#N/A,FALSE,"Plan1";#N/A,#N/A,FALSE,"Plan2"}</definedName>
    <definedName name="asdg" hidden="1">{#N/A,#N/A,FALSE,"Plan1";#N/A,#N/A,FALSE,"Plan2"}</definedName>
    <definedName name="asdjksej" localSheetId="4" hidden="1">#REF!</definedName>
    <definedName name="asdjksej" localSheetId="2" hidden="1">#REF!</definedName>
    <definedName name="asdjksej" localSheetId="24" hidden="1">#REF!</definedName>
    <definedName name="asdjksej" localSheetId="0" hidden="1">#REF!</definedName>
    <definedName name="asdjksej" hidden="1">#REF!</definedName>
    <definedName name="asdked"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hidden="1">{TRUE,TRUE,-1.25,-15.5,604.5,366.75,FALSE,FALSE,TRUE,TRUE,0,1,#N/A,1,#N/A,9.0125,24.4117647058824,1,FALSE,FALSE,3,TRUE,1,FALSE,100,"Swvu.PLANILHA2.","ACwvu.PLANILHA2.",#N/A,FALSE,FALSE,0.787401575,0.34,0.46,0.5,1,"","",FALSE,FALSE,FALSE,FALSE,1,#N/A,1,1,FALSE,FALSE,#N/A,#N/A,FALSE,FALSE,FALSE,9,65532,65532,FALSE,FALSE,TRUE,TRUE,TRUE}</definedName>
    <definedName name="asdlas" localSheetId="19" hidden="1">{#N/A,#N/A,FALSE,"Plan1";#N/A,#N/A,FALSE,"Plan2"}</definedName>
    <definedName name="asdlas" localSheetId="21">{#N/A,#N/A,FALSE,"Plan1";#N/A,#N/A,FALSE,"Plan2"}</definedName>
    <definedName name="asdlas" localSheetId="14" hidden="1">{#N/A,#N/A,FALSE,"Plan1";#N/A,#N/A,FALSE,"Plan2"}</definedName>
    <definedName name="asdlas" localSheetId="4" hidden="1">{#N/A,#N/A,FALSE,"Plan1";#N/A,#N/A,FALSE,"Plan2"}</definedName>
    <definedName name="asdlas" localSheetId="8" hidden="1">{#N/A,#N/A,FALSE,"Plan1";#N/A,#N/A,FALSE,"Plan2"}</definedName>
    <definedName name="asdlas" localSheetId="2" hidden="1">{#N/A,#N/A,FALSE,"Plan1";#N/A,#N/A,FALSE,"Plan2"}</definedName>
    <definedName name="asdlas" localSheetId="1" hidden="1">{#N/A,#N/A,FALSE,"Plan1";#N/A,#N/A,FALSE,"Plan2"}</definedName>
    <definedName name="asdlas" localSheetId="13" hidden="1">{#N/A,#N/A,FALSE,"Plan1";#N/A,#N/A,FALSE,"Plan2"}</definedName>
    <definedName name="asdlas" localSheetId="20">{#N/A,#N/A,FALSE,"Plan1";#N/A,#N/A,FALSE,"Plan2"}</definedName>
    <definedName name="asdlas" localSheetId="24" hidden="1">{#N/A,#N/A,FALSE,"Plan1";#N/A,#N/A,FALSE,"Plan2"}</definedName>
    <definedName name="asdlas" localSheetId="0" hidden="1">{#N/A,#N/A,FALSE,"Plan1";#N/A,#N/A,FALSE,"Plan2"}</definedName>
    <definedName name="asdlas" localSheetId="18" hidden="1">{#N/A,#N/A,FALSE,"Plan1";#N/A,#N/A,FALSE,"Plan2"}</definedName>
    <definedName name="asdlas" localSheetId="10" hidden="1">{#N/A,#N/A,FALSE,"Plan1";#N/A,#N/A,FALSE,"Plan2"}</definedName>
    <definedName name="asdlas" localSheetId="12" hidden="1">{#N/A,#N/A,FALSE,"Plan1";#N/A,#N/A,FALSE,"Plan2"}</definedName>
    <definedName name="asdlas" hidden="1">{#N/A,#N/A,FALSE,"Plan1";#N/A,#N/A,FALSE,"Plan2"}</definedName>
    <definedName name="asdqwe" localSheetId="19" hidden="1">{#N/A,#N/A,FALSE,"Plan1";#N/A,#N/A,FALSE,"Plan2"}</definedName>
    <definedName name="asdqwe" localSheetId="21">{#N/A,#N/A,FALSE,"Plan1";#N/A,#N/A,FALSE,"Plan2"}</definedName>
    <definedName name="asdqwe" localSheetId="14" hidden="1">{#N/A,#N/A,FALSE,"Plan1";#N/A,#N/A,FALSE,"Plan2"}</definedName>
    <definedName name="asdqwe" localSheetId="4" hidden="1">{#N/A,#N/A,FALSE,"Plan1";#N/A,#N/A,FALSE,"Plan2"}</definedName>
    <definedName name="asdqwe" localSheetId="8" hidden="1">{#N/A,#N/A,FALSE,"Plan1";#N/A,#N/A,FALSE,"Plan2"}</definedName>
    <definedName name="asdqwe" localSheetId="2" hidden="1">{#N/A,#N/A,FALSE,"Plan1";#N/A,#N/A,FALSE,"Plan2"}</definedName>
    <definedName name="asdqwe" localSheetId="1" hidden="1">{#N/A,#N/A,FALSE,"Plan1";#N/A,#N/A,FALSE,"Plan2"}</definedName>
    <definedName name="asdqwe" localSheetId="13" hidden="1">{#N/A,#N/A,FALSE,"Plan1";#N/A,#N/A,FALSE,"Plan2"}</definedName>
    <definedName name="asdqwe" localSheetId="20">{#N/A,#N/A,FALSE,"Plan1";#N/A,#N/A,FALSE,"Plan2"}</definedName>
    <definedName name="asdqwe" localSheetId="24" hidden="1">{#N/A,#N/A,FALSE,"Plan1";#N/A,#N/A,FALSE,"Plan2"}</definedName>
    <definedName name="asdqwe" localSheetId="0" hidden="1">{#N/A,#N/A,FALSE,"Plan1";#N/A,#N/A,FALSE,"Plan2"}</definedName>
    <definedName name="asdqwe" localSheetId="18" hidden="1">{#N/A,#N/A,FALSE,"Plan1";#N/A,#N/A,FALSE,"Plan2"}</definedName>
    <definedName name="asdqwe" localSheetId="10" hidden="1">{#N/A,#N/A,FALSE,"Plan1";#N/A,#N/A,FALSE,"Plan2"}</definedName>
    <definedName name="asdqwe" localSheetId="12" hidden="1">{#N/A,#N/A,FALSE,"Plan1";#N/A,#N/A,FALSE,"Plan2"}</definedName>
    <definedName name="asdqwe" hidden="1">{#N/A,#N/A,FALSE,"Plan1";#N/A,#N/A,FALSE,"Plan2"}</definedName>
    <definedName name="asdsa" localSheetId="19" hidden="1">{#N/A,#N/A,FALSE,"Plan1";#N/A,#N/A,FALSE,"Plan2"}</definedName>
    <definedName name="asdsa" localSheetId="21">{#N/A,#N/A,FALSE,"Plan1";#N/A,#N/A,FALSE,"Plan2"}</definedName>
    <definedName name="asdsa" localSheetId="14" hidden="1">{#N/A,#N/A,FALSE,"Plan1";#N/A,#N/A,FALSE,"Plan2"}</definedName>
    <definedName name="asdsa" localSheetId="4" hidden="1">{#N/A,#N/A,FALSE,"Plan1";#N/A,#N/A,FALSE,"Plan2"}</definedName>
    <definedName name="asdsa" localSheetId="8" hidden="1">{#N/A,#N/A,FALSE,"Plan1";#N/A,#N/A,FALSE,"Plan2"}</definedName>
    <definedName name="asdsa" localSheetId="2" hidden="1">{#N/A,#N/A,FALSE,"Plan1";#N/A,#N/A,FALSE,"Plan2"}</definedName>
    <definedName name="asdsa" localSheetId="1" hidden="1">{#N/A,#N/A,FALSE,"Plan1";#N/A,#N/A,FALSE,"Plan2"}</definedName>
    <definedName name="asdsa" localSheetId="13" hidden="1">{#N/A,#N/A,FALSE,"Plan1";#N/A,#N/A,FALSE,"Plan2"}</definedName>
    <definedName name="asdsa" localSheetId="20">{#N/A,#N/A,FALSE,"Plan1";#N/A,#N/A,FALSE,"Plan2"}</definedName>
    <definedName name="asdsa" localSheetId="24" hidden="1">{#N/A,#N/A,FALSE,"Plan1";#N/A,#N/A,FALSE,"Plan2"}</definedName>
    <definedName name="asdsa" localSheetId="0" hidden="1">{#N/A,#N/A,FALSE,"Plan1";#N/A,#N/A,FALSE,"Plan2"}</definedName>
    <definedName name="asdsa" localSheetId="18" hidden="1">{#N/A,#N/A,FALSE,"Plan1";#N/A,#N/A,FALSE,"Plan2"}</definedName>
    <definedName name="asdsa" localSheetId="10" hidden="1">{#N/A,#N/A,FALSE,"Plan1";#N/A,#N/A,FALSE,"Plan2"}</definedName>
    <definedName name="asdsa" localSheetId="12" hidden="1">{#N/A,#N/A,FALSE,"Plan1";#N/A,#N/A,FALSE,"Plan2"}</definedName>
    <definedName name="asdsa" hidden="1">{#N/A,#N/A,FALSE,"Plan1";#N/A,#N/A,FALSE,"Plan2"}</definedName>
    <definedName name="asdser" localSheetId="19" hidden="1">{#N/A,#N/A,FALSE,"Plan1";#N/A,#N/A,FALSE,"Plan2"}</definedName>
    <definedName name="asdser" localSheetId="21">{#N/A,#N/A,FALSE,"Plan1";#N/A,#N/A,FALSE,"Plan2"}</definedName>
    <definedName name="asdser" localSheetId="14" hidden="1">{#N/A,#N/A,FALSE,"Plan1";#N/A,#N/A,FALSE,"Plan2"}</definedName>
    <definedName name="asdser" localSheetId="4" hidden="1">{#N/A,#N/A,FALSE,"Plan1";#N/A,#N/A,FALSE,"Plan2"}</definedName>
    <definedName name="asdser" localSheetId="8" hidden="1">{#N/A,#N/A,FALSE,"Plan1";#N/A,#N/A,FALSE,"Plan2"}</definedName>
    <definedName name="asdser" localSheetId="2" hidden="1">{#N/A,#N/A,FALSE,"Plan1";#N/A,#N/A,FALSE,"Plan2"}</definedName>
    <definedName name="asdser" localSheetId="1" hidden="1">{#N/A,#N/A,FALSE,"Plan1";#N/A,#N/A,FALSE,"Plan2"}</definedName>
    <definedName name="asdser" localSheetId="13" hidden="1">{#N/A,#N/A,FALSE,"Plan1";#N/A,#N/A,FALSE,"Plan2"}</definedName>
    <definedName name="asdser" localSheetId="20">{#N/A,#N/A,FALSE,"Plan1";#N/A,#N/A,FALSE,"Plan2"}</definedName>
    <definedName name="asdser" localSheetId="24" hidden="1">{#N/A,#N/A,FALSE,"Plan1";#N/A,#N/A,FALSE,"Plan2"}</definedName>
    <definedName name="asdser" localSheetId="0" hidden="1">{#N/A,#N/A,FALSE,"Plan1";#N/A,#N/A,FALSE,"Plan2"}</definedName>
    <definedName name="asdser" localSheetId="18" hidden="1">{#N/A,#N/A,FALSE,"Plan1";#N/A,#N/A,FALSE,"Plan2"}</definedName>
    <definedName name="asdser" localSheetId="10" hidden="1">{#N/A,#N/A,FALSE,"Plan1";#N/A,#N/A,FALSE,"Plan2"}</definedName>
    <definedName name="asdser" localSheetId="12" hidden="1">{#N/A,#N/A,FALSE,"Plan1";#N/A,#N/A,FALSE,"Plan2"}</definedName>
    <definedName name="asdser" hidden="1">{#N/A,#N/A,FALSE,"Plan1";#N/A,#N/A,FALSE,"Plan2"}</definedName>
    <definedName name="asdwef" localSheetId="19" hidden="1">{#N/A,#N/A,FALSE,"Plan1";#N/A,#N/A,FALSE,"Plan2"}</definedName>
    <definedName name="asdwef" localSheetId="21">{#N/A,#N/A,FALSE,"Plan1";#N/A,#N/A,FALSE,"Plan2"}</definedName>
    <definedName name="asdwef" localSheetId="14" hidden="1">{#N/A,#N/A,FALSE,"Plan1";#N/A,#N/A,FALSE,"Plan2"}</definedName>
    <definedName name="asdwef" localSheetId="4" hidden="1">{#N/A,#N/A,FALSE,"Plan1";#N/A,#N/A,FALSE,"Plan2"}</definedName>
    <definedName name="asdwef" localSheetId="8" hidden="1">{#N/A,#N/A,FALSE,"Plan1";#N/A,#N/A,FALSE,"Plan2"}</definedName>
    <definedName name="asdwef" localSheetId="2" hidden="1">{#N/A,#N/A,FALSE,"Plan1";#N/A,#N/A,FALSE,"Plan2"}</definedName>
    <definedName name="asdwef" localSheetId="1" hidden="1">{#N/A,#N/A,FALSE,"Plan1";#N/A,#N/A,FALSE,"Plan2"}</definedName>
    <definedName name="asdwef" localSheetId="13" hidden="1">{#N/A,#N/A,FALSE,"Plan1";#N/A,#N/A,FALSE,"Plan2"}</definedName>
    <definedName name="asdwef" localSheetId="20">{#N/A,#N/A,FALSE,"Plan1";#N/A,#N/A,FALSE,"Plan2"}</definedName>
    <definedName name="asdwef" localSheetId="24" hidden="1">{#N/A,#N/A,FALSE,"Plan1";#N/A,#N/A,FALSE,"Plan2"}</definedName>
    <definedName name="asdwef" localSheetId="0" hidden="1">{#N/A,#N/A,FALSE,"Plan1";#N/A,#N/A,FALSE,"Plan2"}</definedName>
    <definedName name="asdwef" localSheetId="18" hidden="1">{#N/A,#N/A,FALSE,"Plan1";#N/A,#N/A,FALSE,"Plan2"}</definedName>
    <definedName name="asdwef" localSheetId="10" hidden="1">{#N/A,#N/A,FALSE,"Plan1";#N/A,#N/A,FALSE,"Plan2"}</definedName>
    <definedName name="asdwef" localSheetId="12" hidden="1">{#N/A,#N/A,FALSE,"Plan1";#N/A,#N/A,FALSE,"Plan2"}</definedName>
    <definedName name="asdwef" hidden="1">{#N/A,#N/A,FALSE,"Plan1";#N/A,#N/A,FALSE,"Plan2"}</definedName>
    <definedName name="aseiuw" localSheetId="4" hidden="1">#REF!</definedName>
    <definedName name="aseiuw" localSheetId="2" hidden="1">#REF!</definedName>
    <definedName name="aseiuw" localSheetId="24" hidden="1">#REF!</definedName>
    <definedName name="aseiuw" localSheetId="0" hidden="1">#REF!</definedName>
    <definedName name="aseiuw" hidden="1">#REF!</definedName>
    <definedName name="ASET" localSheetId="19" hidden="1">{#N/A,#N/A,FALSE,"Plan1";#N/A,#N/A,FALSE,"Plan2"}</definedName>
    <definedName name="ASET" localSheetId="21">{#N/A,#N/A,FALSE,"Plan1";#N/A,#N/A,FALSE,"Plan2"}</definedName>
    <definedName name="ASET" localSheetId="14" hidden="1">{#N/A,#N/A,FALSE,"Plan1";#N/A,#N/A,FALSE,"Plan2"}</definedName>
    <definedName name="ASET" localSheetId="4" hidden="1">{#N/A,#N/A,FALSE,"Plan1";#N/A,#N/A,FALSE,"Plan2"}</definedName>
    <definedName name="ASET" localSheetId="8" hidden="1">{#N/A,#N/A,FALSE,"Plan1";#N/A,#N/A,FALSE,"Plan2"}</definedName>
    <definedName name="ASET" localSheetId="2" hidden="1">{#N/A,#N/A,FALSE,"Plan1";#N/A,#N/A,FALSE,"Plan2"}</definedName>
    <definedName name="ASET" localSheetId="1" hidden="1">{#N/A,#N/A,FALSE,"Plan1";#N/A,#N/A,FALSE,"Plan2"}</definedName>
    <definedName name="ASET" localSheetId="13" hidden="1">{#N/A,#N/A,FALSE,"Plan1";#N/A,#N/A,FALSE,"Plan2"}</definedName>
    <definedName name="ASET" localSheetId="20">{#N/A,#N/A,FALSE,"Plan1";#N/A,#N/A,FALSE,"Plan2"}</definedName>
    <definedName name="ASET" localSheetId="24" hidden="1">{#N/A,#N/A,FALSE,"Plan1";#N/A,#N/A,FALSE,"Plan2"}</definedName>
    <definedName name="ASET" localSheetId="0" hidden="1">{#N/A,#N/A,FALSE,"Plan1";#N/A,#N/A,FALSE,"Plan2"}</definedName>
    <definedName name="ASET" localSheetId="18" hidden="1">{#N/A,#N/A,FALSE,"Plan1";#N/A,#N/A,FALSE,"Plan2"}</definedName>
    <definedName name="ASET" localSheetId="10" hidden="1">{#N/A,#N/A,FALSE,"Plan1";#N/A,#N/A,FALSE,"Plan2"}</definedName>
    <definedName name="ASET" localSheetId="12" hidden="1">{#N/A,#N/A,FALSE,"Plan1";#N/A,#N/A,FALSE,"Plan2"}</definedName>
    <definedName name="ASET" hidden="1">{#N/A,#N/A,FALSE,"Plan1";#N/A,#N/A,FALSE,"Plan2"}</definedName>
    <definedName name="asfDSF" localSheetId="19" hidden="1">{#N/A,#N/A,FALSE,"Plan1";#N/A,#N/A,FALSE,"Plan2"}</definedName>
    <definedName name="asfDSF" localSheetId="21">{#N/A,#N/A,FALSE,"Plan1";#N/A,#N/A,FALSE,"Plan2"}</definedName>
    <definedName name="asfDSF" localSheetId="14" hidden="1">{#N/A,#N/A,FALSE,"Plan1";#N/A,#N/A,FALSE,"Plan2"}</definedName>
    <definedName name="asfDSF" localSheetId="4" hidden="1">{#N/A,#N/A,FALSE,"Plan1";#N/A,#N/A,FALSE,"Plan2"}</definedName>
    <definedName name="asfDSF" localSheetId="8" hidden="1">{#N/A,#N/A,FALSE,"Plan1";#N/A,#N/A,FALSE,"Plan2"}</definedName>
    <definedName name="asfDSF" localSheetId="2" hidden="1">{#N/A,#N/A,FALSE,"Plan1";#N/A,#N/A,FALSE,"Plan2"}</definedName>
    <definedName name="asfDSF" localSheetId="1" hidden="1">{#N/A,#N/A,FALSE,"Plan1";#N/A,#N/A,FALSE,"Plan2"}</definedName>
    <definedName name="asfDSF" localSheetId="13" hidden="1">{#N/A,#N/A,FALSE,"Plan1";#N/A,#N/A,FALSE,"Plan2"}</definedName>
    <definedName name="asfDSF" localSheetId="20">{#N/A,#N/A,FALSE,"Plan1";#N/A,#N/A,FALSE,"Plan2"}</definedName>
    <definedName name="asfDSF" localSheetId="24" hidden="1">{#N/A,#N/A,FALSE,"Plan1";#N/A,#N/A,FALSE,"Plan2"}</definedName>
    <definedName name="asfDSF" localSheetId="0" hidden="1">{#N/A,#N/A,FALSE,"Plan1";#N/A,#N/A,FALSE,"Plan2"}</definedName>
    <definedName name="asfDSF" localSheetId="18" hidden="1">{#N/A,#N/A,FALSE,"Plan1";#N/A,#N/A,FALSE,"Plan2"}</definedName>
    <definedName name="asfDSF" localSheetId="10" hidden="1">{#N/A,#N/A,FALSE,"Plan1";#N/A,#N/A,FALSE,"Plan2"}</definedName>
    <definedName name="asfDSF" localSheetId="12" hidden="1">{#N/A,#N/A,FALSE,"Plan1";#N/A,#N/A,FALSE,"Plan2"}</definedName>
    <definedName name="asfDSF" hidden="1">{#N/A,#N/A,FALSE,"Plan1";#N/A,#N/A,FALSE,"Plan2"}</definedName>
    <definedName name="ASFERTE" localSheetId="19" hidden="1">{#N/A,#N/A,FALSE,"Plan1";#N/A,#N/A,FALSE,"Plan2"}</definedName>
    <definedName name="ASFERTE" localSheetId="21">{#N/A,#N/A,FALSE,"Plan1";#N/A,#N/A,FALSE,"Plan2"}</definedName>
    <definedName name="ASFERTE" localSheetId="14" hidden="1">{#N/A,#N/A,FALSE,"Plan1";#N/A,#N/A,FALSE,"Plan2"}</definedName>
    <definedName name="ASFERTE" localSheetId="4" hidden="1">{#N/A,#N/A,FALSE,"Plan1";#N/A,#N/A,FALSE,"Plan2"}</definedName>
    <definedName name="ASFERTE" localSheetId="8" hidden="1">{#N/A,#N/A,FALSE,"Plan1";#N/A,#N/A,FALSE,"Plan2"}</definedName>
    <definedName name="ASFERTE" localSheetId="2" hidden="1">{#N/A,#N/A,FALSE,"Plan1";#N/A,#N/A,FALSE,"Plan2"}</definedName>
    <definedName name="ASFERTE" localSheetId="1" hidden="1">{#N/A,#N/A,FALSE,"Plan1";#N/A,#N/A,FALSE,"Plan2"}</definedName>
    <definedName name="ASFERTE" localSheetId="13" hidden="1">{#N/A,#N/A,FALSE,"Plan1";#N/A,#N/A,FALSE,"Plan2"}</definedName>
    <definedName name="ASFERTE" localSheetId="20">{#N/A,#N/A,FALSE,"Plan1";#N/A,#N/A,FALSE,"Plan2"}</definedName>
    <definedName name="ASFERTE" localSheetId="24" hidden="1">{#N/A,#N/A,FALSE,"Plan1";#N/A,#N/A,FALSE,"Plan2"}</definedName>
    <definedName name="ASFERTE" localSheetId="0" hidden="1">{#N/A,#N/A,FALSE,"Plan1";#N/A,#N/A,FALSE,"Plan2"}</definedName>
    <definedName name="ASFERTE" localSheetId="18" hidden="1">{#N/A,#N/A,FALSE,"Plan1";#N/A,#N/A,FALSE,"Plan2"}</definedName>
    <definedName name="ASFERTE" localSheetId="10" hidden="1">{#N/A,#N/A,FALSE,"Plan1";#N/A,#N/A,FALSE,"Plan2"}</definedName>
    <definedName name="ASFERTE" localSheetId="12" hidden="1">{#N/A,#N/A,FALSE,"Plan1";#N/A,#N/A,FALSE,"Plan2"}</definedName>
    <definedName name="ASFERTE" hidden="1">{#N/A,#N/A,FALSE,"Plan1";#N/A,#N/A,FALSE,"Plan2"}</definedName>
    <definedName name="asfl" localSheetId="19" hidden="1">{#N/A,#N/A,FALSE,"Plan1";#N/A,#N/A,FALSE,"Plan2"}</definedName>
    <definedName name="asfl" localSheetId="21">{#N/A,#N/A,FALSE,"Plan1";#N/A,#N/A,FALSE,"Plan2"}</definedName>
    <definedName name="asfl" localSheetId="14" hidden="1">{#N/A,#N/A,FALSE,"Plan1";#N/A,#N/A,FALSE,"Plan2"}</definedName>
    <definedName name="asfl" localSheetId="4" hidden="1">{#N/A,#N/A,FALSE,"Plan1";#N/A,#N/A,FALSE,"Plan2"}</definedName>
    <definedName name="asfl" localSheetId="8" hidden="1">{#N/A,#N/A,FALSE,"Plan1";#N/A,#N/A,FALSE,"Plan2"}</definedName>
    <definedName name="asfl" localSheetId="2" hidden="1">{#N/A,#N/A,FALSE,"Plan1";#N/A,#N/A,FALSE,"Plan2"}</definedName>
    <definedName name="asfl" localSheetId="1" hidden="1">{#N/A,#N/A,FALSE,"Plan1";#N/A,#N/A,FALSE,"Plan2"}</definedName>
    <definedName name="asfl" localSheetId="13" hidden="1">{#N/A,#N/A,FALSE,"Plan1";#N/A,#N/A,FALSE,"Plan2"}</definedName>
    <definedName name="asfl" localSheetId="20">{#N/A,#N/A,FALSE,"Plan1";#N/A,#N/A,FALSE,"Plan2"}</definedName>
    <definedName name="asfl" localSheetId="24" hidden="1">{#N/A,#N/A,FALSE,"Plan1";#N/A,#N/A,FALSE,"Plan2"}</definedName>
    <definedName name="asfl" localSheetId="0" hidden="1">{#N/A,#N/A,FALSE,"Plan1";#N/A,#N/A,FALSE,"Plan2"}</definedName>
    <definedName name="asfl" localSheetId="18" hidden="1">{#N/A,#N/A,FALSE,"Plan1";#N/A,#N/A,FALSE,"Plan2"}</definedName>
    <definedName name="asfl" localSheetId="10" hidden="1">{#N/A,#N/A,FALSE,"Plan1";#N/A,#N/A,FALSE,"Plan2"}</definedName>
    <definedName name="asfl" localSheetId="12" hidden="1">{#N/A,#N/A,FALSE,"Plan1";#N/A,#N/A,FALSE,"Plan2"}</definedName>
    <definedName name="asfl" hidden="1">{#N/A,#N/A,FALSE,"Plan1";#N/A,#N/A,FALSE,"Plan2"}</definedName>
    <definedName name="asfsz" localSheetId="19" hidden="1">{#N/A,#N/A,FALSE,"Plan1";#N/A,#N/A,FALSE,"Plan2"}</definedName>
    <definedName name="asfsz" localSheetId="21">{#N/A,#N/A,FALSE,"Plan1";#N/A,#N/A,FALSE,"Plan2"}</definedName>
    <definedName name="asfsz" localSheetId="14" hidden="1">{#N/A,#N/A,FALSE,"Plan1";#N/A,#N/A,FALSE,"Plan2"}</definedName>
    <definedName name="asfsz" localSheetId="4" hidden="1">{#N/A,#N/A,FALSE,"Plan1";#N/A,#N/A,FALSE,"Plan2"}</definedName>
    <definedName name="asfsz" localSheetId="8" hidden="1">{#N/A,#N/A,FALSE,"Plan1";#N/A,#N/A,FALSE,"Plan2"}</definedName>
    <definedName name="asfsz" localSheetId="2" hidden="1">{#N/A,#N/A,FALSE,"Plan1";#N/A,#N/A,FALSE,"Plan2"}</definedName>
    <definedName name="asfsz" localSheetId="1" hidden="1">{#N/A,#N/A,FALSE,"Plan1";#N/A,#N/A,FALSE,"Plan2"}</definedName>
    <definedName name="asfsz" localSheetId="13" hidden="1">{#N/A,#N/A,FALSE,"Plan1";#N/A,#N/A,FALSE,"Plan2"}</definedName>
    <definedName name="asfsz" localSheetId="20">{#N/A,#N/A,FALSE,"Plan1";#N/A,#N/A,FALSE,"Plan2"}</definedName>
    <definedName name="asfsz" localSheetId="24" hidden="1">{#N/A,#N/A,FALSE,"Plan1";#N/A,#N/A,FALSE,"Plan2"}</definedName>
    <definedName name="asfsz" localSheetId="0" hidden="1">{#N/A,#N/A,FALSE,"Plan1";#N/A,#N/A,FALSE,"Plan2"}</definedName>
    <definedName name="asfsz" localSheetId="18" hidden="1">{#N/A,#N/A,FALSE,"Plan1";#N/A,#N/A,FALSE,"Plan2"}</definedName>
    <definedName name="asfsz" localSheetId="10" hidden="1">{#N/A,#N/A,FALSE,"Plan1";#N/A,#N/A,FALSE,"Plan2"}</definedName>
    <definedName name="asfsz" localSheetId="12" hidden="1">{#N/A,#N/A,FALSE,"Plan1";#N/A,#N/A,FALSE,"Plan2"}</definedName>
    <definedName name="asfsz" hidden="1">{#N/A,#N/A,FALSE,"Plan1";#N/A,#N/A,FALSE,"Plan2"}</definedName>
    <definedName name="askserf" localSheetId="19" hidden="1">{#N/A,#N/A,FALSE,"Plan1";#N/A,#N/A,FALSE,"Plan2"}</definedName>
    <definedName name="askserf" localSheetId="21">{#N/A,#N/A,FALSE,"Plan1";#N/A,#N/A,FALSE,"Plan2"}</definedName>
    <definedName name="askserf" localSheetId="14" hidden="1">{#N/A,#N/A,FALSE,"Plan1";#N/A,#N/A,FALSE,"Plan2"}</definedName>
    <definedName name="askserf" localSheetId="4" hidden="1">{#N/A,#N/A,FALSE,"Plan1";#N/A,#N/A,FALSE,"Plan2"}</definedName>
    <definedName name="askserf" localSheetId="8" hidden="1">{#N/A,#N/A,FALSE,"Plan1";#N/A,#N/A,FALSE,"Plan2"}</definedName>
    <definedName name="askserf" localSheetId="2" hidden="1">{#N/A,#N/A,FALSE,"Plan1";#N/A,#N/A,FALSE,"Plan2"}</definedName>
    <definedName name="askserf" localSheetId="1" hidden="1">{#N/A,#N/A,FALSE,"Plan1";#N/A,#N/A,FALSE,"Plan2"}</definedName>
    <definedName name="askserf" localSheetId="13" hidden="1">{#N/A,#N/A,FALSE,"Plan1";#N/A,#N/A,FALSE,"Plan2"}</definedName>
    <definedName name="askserf" localSheetId="20">{#N/A,#N/A,FALSE,"Plan1";#N/A,#N/A,FALSE,"Plan2"}</definedName>
    <definedName name="askserf" localSheetId="24" hidden="1">{#N/A,#N/A,FALSE,"Plan1";#N/A,#N/A,FALSE,"Plan2"}</definedName>
    <definedName name="askserf" localSheetId="0" hidden="1">{#N/A,#N/A,FALSE,"Plan1";#N/A,#N/A,FALSE,"Plan2"}</definedName>
    <definedName name="askserf" localSheetId="18" hidden="1">{#N/A,#N/A,FALSE,"Plan1";#N/A,#N/A,FALSE,"Plan2"}</definedName>
    <definedName name="askserf" localSheetId="10" hidden="1">{#N/A,#N/A,FALSE,"Plan1";#N/A,#N/A,FALSE,"Plan2"}</definedName>
    <definedName name="askserf" localSheetId="12" hidden="1">{#N/A,#N/A,FALSE,"Plan1";#N/A,#N/A,FALSE,"Plan2"}</definedName>
    <definedName name="askserf" hidden="1">{#N/A,#N/A,FALSE,"Plan1";#N/A,#N/A,FALSE,"Plan2"}</definedName>
    <definedName name="ASSFSDF" localSheetId="19" hidden="1">{#N/A,#N/A,FALSE,"Plan1";#N/A,#N/A,FALSE,"Plan2"}</definedName>
    <definedName name="ASSFSDF" localSheetId="21">{#N/A,#N/A,FALSE,"Plan1";#N/A,#N/A,FALSE,"Plan2"}</definedName>
    <definedName name="ASSFSDF" localSheetId="14" hidden="1">{#N/A,#N/A,FALSE,"Plan1";#N/A,#N/A,FALSE,"Plan2"}</definedName>
    <definedName name="ASSFSDF" localSheetId="4" hidden="1">{#N/A,#N/A,FALSE,"Plan1";#N/A,#N/A,FALSE,"Plan2"}</definedName>
    <definedName name="ASSFSDF" localSheetId="8" hidden="1">{#N/A,#N/A,FALSE,"Plan1";#N/A,#N/A,FALSE,"Plan2"}</definedName>
    <definedName name="ASSFSDF" localSheetId="2" hidden="1">{#N/A,#N/A,FALSE,"Plan1";#N/A,#N/A,FALSE,"Plan2"}</definedName>
    <definedName name="ASSFSDF" localSheetId="1" hidden="1">{#N/A,#N/A,FALSE,"Plan1";#N/A,#N/A,FALSE,"Plan2"}</definedName>
    <definedName name="ASSFSDF" localSheetId="13" hidden="1">{#N/A,#N/A,FALSE,"Plan1";#N/A,#N/A,FALSE,"Plan2"}</definedName>
    <definedName name="ASSFSDF" localSheetId="20">{#N/A,#N/A,FALSE,"Plan1";#N/A,#N/A,FALSE,"Plan2"}</definedName>
    <definedName name="ASSFSDF" localSheetId="24" hidden="1">{#N/A,#N/A,FALSE,"Plan1";#N/A,#N/A,FALSE,"Plan2"}</definedName>
    <definedName name="ASSFSDF" localSheetId="0" hidden="1">{#N/A,#N/A,FALSE,"Plan1";#N/A,#N/A,FALSE,"Plan2"}</definedName>
    <definedName name="ASSFSDF" localSheetId="18" hidden="1">{#N/A,#N/A,FALSE,"Plan1";#N/A,#N/A,FALSE,"Plan2"}</definedName>
    <definedName name="ASSFSDF" localSheetId="10" hidden="1">{#N/A,#N/A,FALSE,"Plan1";#N/A,#N/A,FALSE,"Plan2"}</definedName>
    <definedName name="ASSFSDF" localSheetId="12" hidden="1">{#N/A,#N/A,FALSE,"Plan1";#N/A,#N/A,FALSE,"Plan2"}</definedName>
    <definedName name="ASSFSDF" hidden="1">{#N/A,#N/A,FALSE,"Plan1";#N/A,#N/A,FALSE,"Plan2"}</definedName>
    <definedName name="asw" localSheetId="19" hidden="1">{#N/A,#N/A,FALSE,"Plan1";#N/A,#N/A,FALSE,"Plan2"}</definedName>
    <definedName name="asw" localSheetId="21">{#N/A,#N/A,FALSE,"Plan1";#N/A,#N/A,FALSE,"Plan2"}</definedName>
    <definedName name="asw" localSheetId="14" hidden="1">{#N/A,#N/A,FALSE,"Plan1";#N/A,#N/A,FALSE,"Plan2"}</definedName>
    <definedName name="asw" localSheetId="4" hidden="1">{#N/A,#N/A,FALSE,"Plan1";#N/A,#N/A,FALSE,"Plan2"}</definedName>
    <definedName name="asw" localSheetId="8" hidden="1">{#N/A,#N/A,FALSE,"Plan1";#N/A,#N/A,FALSE,"Plan2"}</definedName>
    <definedName name="asw" localSheetId="2" hidden="1">{#N/A,#N/A,FALSE,"Plan1";#N/A,#N/A,FALSE,"Plan2"}</definedName>
    <definedName name="asw" localSheetId="1" hidden="1">{#N/A,#N/A,FALSE,"Plan1";#N/A,#N/A,FALSE,"Plan2"}</definedName>
    <definedName name="asw" localSheetId="13" hidden="1">{#N/A,#N/A,FALSE,"Plan1";#N/A,#N/A,FALSE,"Plan2"}</definedName>
    <definedName name="asw" localSheetId="20">{#N/A,#N/A,FALSE,"Plan1";#N/A,#N/A,FALSE,"Plan2"}</definedName>
    <definedName name="asw" localSheetId="24" hidden="1">{#N/A,#N/A,FALSE,"Plan1";#N/A,#N/A,FALSE,"Plan2"}</definedName>
    <definedName name="asw" localSheetId="0" hidden="1">{#N/A,#N/A,FALSE,"Plan1";#N/A,#N/A,FALSE,"Plan2"}</definedName>
    <definedName name="asw" localSheetId="18" hidden="1">{#N/A,#N/A,FALSE,"Plan1";#N/A,#N/A,FALSE,"Plan2"}</definedName>
    <definedName name="asw" localSheetId="10" hidden="1">{#N/A,#N/A,FALSE,"Plan1";#N/A,#N/A,FALSE,"Plan2"}</definedName>
    <definedName name="asw" localSheetId="12" hidden="1">{#N/A,#N/A,FALSE,"Plan1";#N/A,#N/A,FALSE,"Plan2"}</definedName>
    <definedName name="asw" hidden="1">{#N/A,#N/A,FALSE,"Plan1";#N/A,#N/A,FALSE,"Plan2"}</definedName>
    <definedName name="Até_Chaves" localSheetId="4">#REF!</definedName>
    <definedName name="Até_Chaves" localSheetId="2">#REF!</definedName>
    <definedName name="Até_Chaves" localSheetId="24">#REF!</definedName>
    <definedName name="Até_Chaves">#REF!</definedName>
    <definedName name="ATIVOS" localSheetId="19" hidden="1">{#N/A,#N/A,FALSE,"F-01"}</definedName>
    <definedName name="ATIVOS" localSheetId="21">{#N/A,#N/A,FALSE,"F-01"}</definedName>
    <definedName name="ATIVOS" localSheetId="14" hidden="1">{#N/A,#N/A,FALSE,"F-01"}</definedName>
    <definedName name="ATIVOS" localSheetId="4" hidden="1">{#N/A,#N/A,FALSE,"F-01"}</definedName>
    <definedName name="ATIVOS" localSheetId="8" hidden="1">{#N/A,#N/A,FALSE,"F-01"}</definedName>
    <definedName name="ATIVOS" localSheetId="2" hidden="1">{#N/A,#N/A,FALSE,"F-01"}</definedName>
    <definedName name="ATIVOS" localSheetId="1" hidden="1">{#N/A,#N/A,FALSE,"F-01"}</definedName>
    <definedName name="ATIVOS" localSheetId="13" hidden="1">{#N/A,#N/A,FALSE,"F-01"}</definedName>
    <definedName name="ATIVOS" localSheetId="20">{#N/A,#N/A,FALSE,"F-01"}</definedName>
    <definedName name="ATIVOS" localSheetId="24" hidden="1">{#N/A,#N/A,FALSE,"F-01"}</definedName>
    <definedName name="ATIVOS" localSheetId="0" hidden="1">{#N/A,#N/A,FALSE,"F-01"}</definedName>
    <definedName name="ATIVOS" localSheetId="18" hidden="1">{#N/A,#N/A,FALSE,"F-01"}</definedName>
    <definedName name="ATIVOS" localSheetId="10" hidden="1">{#N/A,#N/A,FALSE,"F-01"}</definedName>
    <definedName name="ATIVOS" localSheetId="12" hidden="1">{#N/A,#N/A,FALSE,"F-01"}</definedName>
    <definedName name="ATIVOS" hidden="1">{#N/A,#N/A,FALSE,"F-01"}</definedName>
    <definedName name="Ato" localSheetId="4">#REF!</definedName>
    <definedName name="Ato" localSheetId="2">#REF!</definedName>
    <definedName name="Ato" localSheetId="24">#REF!</definedName>
    <definedName name="Ato">#REF!</definedName>
    <definedName name="ATUAL" localSheetId="4">#REF!</definedName>
    <definedName name="ATUAL" localSheetId="2">#REF!</definedName>
    <definedName name="ATUAL" localSheetId="24">#REF!</definedName>
    <definedName name="ATUAL">#REF!</definedName>
    <definedName name="aux" localSheetId="19">#REF!</definedName>
    <definedName name="aux" localSheetId="14">#REF!</definedName>
    <definedName name="aux" localSheetId="4">#REF!</definedName>
    <definedName name="aux" localSheetId="5">#REF!</definedName>
    <definedName name="aux" localSheetId="2">#REF!</definedName>
    <definedName name="aux" localSheetId="13">#REF!</definedName>
    <definedName name="aux" localSheetId="24">#REF!</definedName>
    <definedName name="aux" localSheetId="0">#REF!</definedName>
    <definedName name="aux" localSheetId="18">#REF!</definedName>
    <definedName name="aux">#REF!</definedName>
    <definedName name="AUXILIO" localSheetId="4">#REF!</definedName>
    <definedName name="AUXILIO" localSheetId="2">#REF!</definedName>
    <definedName name="AUXILIO" localSheetId="24">#REF!</definedName>
    <definedName name="AUXILIO">#REF!</definedName>
    <definedName name="avulsos" localSheetId="4">#REF!</definedName>
    <definedName name="avulsos" localSheetId="2">#REF!</definedName>
    <definedName name="avulsos" localSheetId="24">#REF!</definedName>
    <definedName name="avulsos">#REF!</definedName>
    <definedName name="awdjw" localSheetId="19" hidden="1">{#N/A,#N/A,FALSE,"Plan1";#N/A,#N/A,FALSE,"Plan2"}</definedName>
    <definedName name="awdjw" localSheetId="21">{#N/A,#N/A,FALSE,"Plan1";#N/A,#N/A,FALSE,"Plan2"}</definedName>
    <definedName name="awdjw" localSheetId="14" hidden="1">{#N/A,#N/A,FALSE,"Plan1";#N/A,#N/A,FALSE,"Plan2"}</definedName>
    <definedName name="awdjw" localSheetId="4" hidden="1">{#N/A,#N/A,FALSE,"Plan1";#N/A,#N/A,FALSE,"Plan2"}</definedName>
    <definedName name="awdjw" localSheetId="8" hidden="1">{#N/A,#N/A,FALSE,"Plan1";#N/A,#N/A,FALSE,"Plan2"}</definedName>
    <definedName name="awdjw" localSheetId="2" hidden="1">{#N/A,#N/A,FALSE,"Plan1";#N/A,#N/A,FALSE,"Plan2"}</definedName>
    <definedName name="awdjw" localSheetId="1" hidden="1">{#N/A,#N/A,FALSE,"Plan1";#N/A,#N/A,FALSE,"Plan2"}</definedName>
    <definedName name="awdjw" localSheetId="13" hidden="1">{#N/A,#N/A,FALSE,"Plan1";#N/A,#N/A,FALSE,"Plan2"}</definedName>
    <definedName name="awdjw" localSheetId="20">{#N/A,#N/A,FALSE,"Plan1";#N/A,#N/A,FALSE,"Plan2"}</definedName>
    <definedName name="awdjw" localSheetId="24" hidden="1">{#N/A,#N/A,FALSE,"Plan1";#N/A,#N/A,FALSE,"Plan2"}</definedName>
    <definedName name="awdjw" localSheetId="0" hidden="1">{#N/A,#N/A,FALSE,"Plan1";#N/A,#N/A,FALSE,"Plan2"}</definedName>
    <definedName name="awdjw" localSheetId="18" hidden="1">{#N/A,#N/A,FALSE,"Plan1";#N/A,#N/A,FALSE,"Plan2"}</definedName>
    <definedName name="awdjw" localSheetId="10" hidden="1">{#N/A,#N/A,FALSE,"Plan1";#N/A,#N/A,FALSE,"Plan2"}</definedName>
    <definedName name="awdjw" localSheetId="12" hidden="1">{#N/A,#N/A,FALSE,"Plan1";#N/A,#N/A,FALSE,"Plan2"}</definedName>
    <definedName name="awdjw" hidden="1">{#N/A,#N/A,FALSE,"Plan1";#N/A,#N/A,FALSE,"Plan2"}</definedName>
    <definedName name="aweqw4" localSheetId="19" hidden="1">{#N/A,#N/A,FALSE,"Plan1";#N/A,#N/A,FALSE,"Plan2"}</definedName>
    <definedName name="aweqw4" localSheetId="21">{#N/A,#N/A,FALSE,"Plan1";#N/A,#N/A,FALSE,"Plan2"}</definedName>
    <definedName name="aweqw4" localSheetId="14" hidden="1">{#N/A,#N/A,FALSE,"Plan1";#N/A,#N/A,FALSE,"Plan2"}</definedName>
    <definedName name="aweqw4" localSheetId="4" hidden="1">{#N/A,#N/A,FALSE,"Plan1";#N/A,#N/A,FALSE,"Plan2"}</definedName>
    <definedName name="aweqw4" localSheetId="8" hidden="1">{#N/A,#N/A,FALSE,"Plan1";#N/A,#N/A,FALSE,"Plan2"}</definedName>
    <definedName name="aweqw4" localSheetId="2" hidden="1">{#N/A,#N/A,FALSE,"Plan1";#N/A,#N/A,FALSE,"Plan2"}</definedName>
    <definedName name="aweqw4" localSheetId="1" hidden="1">{#N/A,#N/A,FALSE,"Plan1";#N/A,#N/A,FALSE,"Plan2"}</definedName>
    <definedName name="aweqw4" localSheetId="13" hidden="1">{#N/A,#N/A,FALSE,"Plan1";#N/A,#N/A,FALSE,"Plan2"}</definedName>
    <definedName name="aweqw4" localSheetId="20">{#N/A,#N/A,FALSE,"Plan1";#N/A,#N/A,FALSE,"Plan2"}</definedName>
    <definedName name="aweqw4" localSheetId="24" hidden="1">{#N/A,#N/A,FALSE,"Plan1";#N/A,#N/A,FALSE,"Plan2"}</definedName>
    <definedName name="aweqw4" localSheetId="0" hidden="1">{#N/A,#N/A,FALSE,"Plan1";#N/A,#N/A,FALSE,"Plan2"}</definedName>
    <definedName name="aweqw4" localSheetId="18" hidden="1">{#N/A,#N/A,FALSE,"Plan1";#N/A,#N/A,FALSE,"Plan2"}</definedName>
    <definedName name="aweqw4" localSheetId="10" hidden="1">{#N/A,#N/A,FALSE,"Plan1";#N/A,#N/A,FALSE,"Plan2"}</definedName>
    <definedName name="aweqw4" localSheetId="12" hidden="1">{#N/A,#N/A,FALSE,"Plan1";#N/A,#N/A,FALSE,"Plan2"}</definedName>
    <definedName name="aweqw4" hidden="1">{#N/A,#N/A,FALSE,"Plan1";#N/A,#N/A,FALSE,"Plan2"}</definedName>
    <definedName name="awssdwaer" localSheetId="19" hidden="1">{#N/A,#N/A,FALSE,"Plan1";#N/A,#N/A,FALSE,"Plan2"}</definedName>
    <definedName name="awssdwaer" localSheetId="21">{#N/A,#N/A,FALSE,"Plan1";#N/A,#N/A,FALSE,"Plan2"}</definedName>
    <definedName name="awssdwaer" localSheetId="14" hidden="1">{#N/A,#N/A,FALSE,"Plan1";#N/A,#N/A,FALSE,"Plan2"}</definedName>
    <definedName name="awssdwaer" localSheetId="4" hidden="1">{#N/A,#N/A,FALSE,"Plan1";#N/A,#N/A,FALSE,"Plan2"}</definedName>
    <definedName name="awssdwaer" localSheetId="8" hidden="1">{#N/A,#N/A,FALSE,"Plan1";#N/A,#N/A,FALSE,"Plan2"}</definedName>
    <definedName name="awssdwaer" localSheetId="2" hidden="1">{#N/A,#N/A,FALSE,"Plan1";#N/A,#N/A,FALSE,"Plan2"}</definedName>
    <definedName name="awssdwaer" localSheetId="1" hidden="1">{#N/A,#N/A,FALSE,"Plan1";#N/A,#N/A,FALSE,"Plan2"}</definedName>
    <definedName name="awssdwaer" localSheetId="13" hidden="1">{#N/A,#N/A,FALSE,"Plan1";#N/A,#N/A,FALSE,"Plan2"}</definedName>
    <definedName name="awssdwaer" localSheetId="20">{#N/A,#N/A,FALSE,"Plan1";#N/A,#N/A,FALSE,"Plan2"}</definedName>
    <definedName name="awssdwaer" localSheetId="24" hidden="1">{#N/A,#N/A,FALSE,"Plan1";#N/A,#N/A,FALSE,"Plan2"}</definedName>
    <definedName name="awssdwaer" localSheetId="0" hidden="1">{#N/A,#N/A,FALSE,"Plan1";#N/A,#N/A,FALSE,"Plan2"}</definedName>
    <definedName name="awssdwaer" localSheetId="18" hidden="1">{#N/A,#N/A,FALSE,"Plan1";#N/A,#N/A,FALSE,"Plan2"}</definedName>
    <definedName name="awssdwaer" localSheetId="10" hidden="1">{#N/A,#N/A,FALSE,"Plan1";#N/A,#N/A,FALSE,"Plan2"}</definedName>
    <definedName name="awssdwaer" localSheetId="12" hidden="1">{#N/A,#N/A,FALSE,"Plan1";#N/A,#N/A,FALSE,"Plan2"}</definedName>
    <definedName name="awssdwaer" hidden="1">{#N/A,#N/A,FALSE,"Plan1";#N/A,#N/A,FALSE,"Plan2"}</definedName>
    <definedName name="AZ" localSheetId="4" hidden="1">#REF!</definedName>
    <definedName name="AZ" localSheetId="2" hidden="1">#REF!</definedName>
    <definedName name="AZ" localSheetId="24" hidden="1">#REF!</definedName>
    <definedName name="AZ" localSheetId="0" hidden="1">#REF!</definedName>
    <definedName name="AZ" hidden="1">#REF!</definedName>
    <definedName name="b" localSheetId="4" hidden="1">{#N/A,#N/A,FALSE,"Plan1";#N/A,#N/A,FALSE,"Plan2"}</definedName>
    <definedName name="b" localSheetId="8" hidden="1">{#N/A,#N/A,FALSE,"Plan1";#N/A,#N/A,FALSE,"Plan2"}</definedName>
    <definedName name="B" localSheetId="2">#REF!</definedName>
    <definedName name="b" localSheetId="24" hidden="1">{#N/A,#N/A,FALSE,"Plan1";#N/A,#N/A,FALSE,"Plan2"}</definedName>
    <definedName name="b" localSheetId="0" hidden="1">{#N/A,#N/A,FALSE,"Plan1";#N/A,#N/A,FALSE,"Plan2"}</definedName>
    <definedName name="B">#REF!</definedName>
    <definedName name="BA" localSheetId="4">#REF!</definedName>
    <definedName name="BA" localSheetId="8">#REF!</definedName>
    <definedName name="BA" localSheetId="2">#REF!</definedName>
    <definedName name="BA" localSheetId="24">#REF!</definedName>
    <definedName name="BA">#REF!</definedName>
    <definedName name="balão1">"AutoForma 17"</definedName>
    <definedName name="BANCO" localSheetId="4">#REF!</definedName>
    <definedName name="BANCO" localSheetId="2">#REF!</definedName>
    <definedName name="BANCO" localSheetId="24">#REF!</definedName>
    <definedName name="BANCO">#REF!</definedName>
    <definedName name="Banco_dados_IM" localSheetId="4">#REF!</definedName>
    <definedName name="Banco_dados_IM" localSheetId="2">#REF!</definedName>
    <definedName name="Banco_dados_IM" localSheetId="24">#REF!</definedName>
    <definedName name="Banco_dados_IM" localSheetId="16">#REF!</definedName>
    <definedName name="Banco_dados_IM">#REF!</definedName>
    <definedName name="_xlnm.Database" localSheetId="2">#REF!</definedName>
    <definedName name="_xlnm.Database" localSheetId="24">#REF!</definedName>
    <definedName name="_xlnm.Database" localSheetId="16">#REF!</definedName>
    <definedName name="_xlnm.Database">#REF!</definedName>
    <definedName name="BANCO1" localSheetId="4">#REF!</definedName>
    <definedName name="BANCO1" localSheetId="2">#REF!</definedName>
    <definedName name="BANCO1" localSheetId="24">#REF!</definedName>
    <definedName name="BANCO1">#REF!</definedName>
    <definedName name="BANCO2" localSheetId="4">#REF!</definedName>
    <definedName name="BANCO2" localSheetId="2">#REF!</definedName>
    <definedName name="BANCO2" localSheetId="24">#REF!</definedName>
    <definedName name="BANCO2">#REF!</definedName>
    <definedName name="BANCO3" localSheetId="4">#REF!</definedName>
    <definedName name="BANCO3" localSheetId="2">#REF!</definedName>
    <definedName name="BANCO3" localSheetId="24">#REF!</definedName>
    <definedName name="BANCO3">#REF!</definedName>
    <definedName name="BANCO4" localSheetId="4">#REF!</definedName>
    <definedName name="BANCO4" localSheetId="2">#REF!</definedName>
    <definedName name="BANCO4" localSheetId="24">#REF!</definedName>
    <definedName name="BANCO4">#REF!</definedName>
    <definedName name="BASE" localSheetId="4">OFFSET(#REF!,0,0,COUNTA(#REF!)+1,5)</definedName>
    <definedName name="BASE" localSheetId="2">OFFSET(#REF!,0,0,COUNTA(#REF!)+1,5)</definedName>
    <definedName name="BASE" localSheetId="24">OFFSET(#REF!,0,0,COUNTA(#REF!)+1,5)</definedName>
    <definedName name="BASE">OFFSET(#REF!,0,0,COUNTA(#REF!)+1,5)</definedName>
    <definedName name="BASE_DE_DADOS_FLUXO_DE_CAIXA" localSheetId="4">OFFSET(#REF!,0,0,COUNTA(#REF!),COUNTA(#REF!))</definedName>
    <definedName name="BASE_DE_DADOS_FLUXO_DE_CAIXA" localSheetId="2">OFFSET(#REF!,0,0,COUNTA(#REF!),COUNTA(#REF!))</definedName>
    <definedName name="BASE_DE_DADOS_FLUXO_DE_CAIXA" localSheetId="24">OFFSET(#REF!,0,0,COUNTA(#REF!),COUNTA(#REF!))</definedName>
    <definedName name="BASE_DE_DADOS_FLUXO_DE_CAIXA">OFFSET(#REF!,0,0,COUNTA(#REF!),COUNTA(#REF!))</definedName>
    <definedName name="BASE_FL_CX_3S" localSheetId="4">OFFSET(#REF!,0,0,COUNTA(#REF!),COUNTA(#REF!))</definedName>
    <definedName name="BASE_FL_CX_3S" localSheetId="2">OFFSET(#REF!,0,0,COUNTA(#REF!),COUNTA(#REF!))</definedName>
    <definedName name="BASE_FL_CX_3S" localSheetId="24">OFFSET(#REF!,0,0,COUNTA(#REF!),COUNTA(#REF!))</definedName>
    <definedName name="BASE_FL_CX_3S">OFFSET(#REF!,0,0,COUNTA(#REF!),COUNTA(#REF!))</definedName>
    <definedName name="BASE_FLUXO_CAIXA_2017" localSheetId="4">OFFSET(#REF!,0,0,COUNTA(#REF!),COUNTA(#REF!))</definedName>
    <definedName name="BASE_FLUXO_CAIXA_2017" localSheetId="2">OFFSET(#REF!,0,0,COUNTA(#REF!),COUNTA(#REF!))</definedName>
    <definedName name="BASE_FLUXO_CAIXA_2017" localSheetId="24">OFFSET(#REF!,0,0,COUNTA(#REF!),COUNTA(#REF!))</definedName>
    <definedName name="BASE_FLUXO_CAIXA_2017">OFFSET(#REF!,0,0,COUNTA(#REF!),COUNTA(#REF!))</definedName>
    <definedName name="bb" localSheetId="4">#REF!</definedName>
    <definedName name="bb" localSheetId="2">#REF!</definedName>
    <definedName name="bb" localSheetId="24">#REF!</definedName>
    <definedName name="bb">#REF!</definedName>
    <definedName name="bbb" localSheetId="4">#REF!</definedName>
    <definedName name="bbb" localSheetId="2">#REF!</definedName>
    <definedName name="bbb" localSheetId="24">#REF!</definedName>
    <definedName name="bbb">#REF!</definedName>
    <definedName name="bbbbbbbbbbbbbbb" localSheetId="19" hidden="1">{"'Edit'!$A$1:$V$2277"}</definedName>
    <definedName name="bbbbbbbbbbbbbbb" localSheetId="21">{"'Edit'!$A$1:$V$2277"}</definedName>
    <definedName name="bbbbbbbbbbbbbbb" localSheetId="14" hidden="1">{"'Edit'!$A$1:$V$2277"}</definedName>
    <definedName name="bbbbbbbbbbbbbbb" localSheetId="4" hidden="1">{"'Edit'!$A$1:$V$2277"}</definedName>
    <definedName name="bbbbbbbbbbbbbbb" localSheetId="8" hidden="1">{"'Edit'!$A$1:$V$2277"}</definedName>
    <definedName name="bbbbbbbbbbbbbbb" localSheetId="2" hidden="1">{"'Edit'!$A$1:$V$2277"}</definedName>
    <definedName name="bbbbbbbbbbbbbbb" localSheetId="1" hidden="1">{"'Edit'!$A$1:$V$2277"}</definedName>
    <definedName name="bbbbbbbbbbbbbbb" localSheetId="13" hidden="1">{"'Edit'!$A$1:$V$2277"}</definedName>
    <definedName name="bbbbbbbbbbbbbbb" localSheetId="20">{"'Edit'!$A$1:$V$2277"}</definedName>
    <definedName name="bbbbbbbbbbbbbbb" localSheetId="24" hidden="1">{"'Edit'!$A$1:$V$2277"}</definedName>
    <definedName name="bbbbbbbbbbbbbbb" localSheetId="0" hidden="1">{"'Edit'!$A$1:$V$2277"}</definedName>
    <definedName name="bbbbbbbbbbbbbbb" localSheetId="18" hidden="1">{"'Edit'!$A$1:$V$2277"}</definedName>
    <definedName name="bbbbbbbbbbbbbbb" localSheetId="10" hidden="1">{"'Edit'!$A$1:$V$2277"}</definedName>
    <definedName name="bbbbbbbbbbbbbbb" localSheetId="12" hidden="1">{"'Edit'!$A$1:$V$2277"}</definedName>
    <definedName name="bbbbbbbbbbbbbbb" hidden="1">{"'Edit'!$A$1:$V$2277"}</definedName>
    <definedName name="bchar10" hidden="1">#REF!</definedName>
    <definedName name="bchart1" hidden="1">#REF!</definedName>
    <definedName name="bchart11" hidden="1">#REF!</definedName>
    <definedName name="bchart12" hidden="1">#REF!</definedName>
    <definedName name="bchart13" hidden="1">#REF!</definedName>
    <definedName name="bchart14" hidden="1">#REF!</definedName>
    <definedName name="bchart15" hidden="1">#REF!</definedName>
    <definedName name="bchart16" hidden="1">#REF!</definedName>
    <definedName name="bchart17" hidden="1">#REF!</definedName>
    <definedName name="bchart18" hidden="1">#REF!</definedName>
    <definedName name="bchart19" hidden="1">#REF!</definedName>
    <definedName name="bchart2" hidden="1">#REF!</definedName>
    <definedName name="bchart20" hidden="1">#REF!</definedName>
    <definedName name="bchart21" hidden="1">#REF!</definedName>
    <definedName name="bchart22" hidden="1">#REF!</definedName>
    <definedName name="bchart23" hidden="1">#REF!</definedName>
    <definedName name="bchart24" hidden="1">#REF!</definedName>
    <definedName name="bchart25" hidden="1">#REF!</definedName>
    <definedName name="bchart26" hidden="1">#REF!</definedName>
    <definedName name="bchart27" hidden="1">#REF!</definedName>
    <definedName name="bchart28" hidden="1">#REF!</definedName>
    <definedName name="bchart29" hidden="1">#REF!</definedName>
    <definedName name="bchart3" hidden="1">#REF!</definedName>
    <definedName name="bchart30" hidden="1">#REF!</definedName>
    <definedName name="bchart31" hidden="1">#REF!</definedName>
    <definedName name="bchart32" hidden="1">#REF!</definedName>
    <definedName name="bchart4" hidden="1">#REF!</definedName>
    <definedName name="bchart5" hidden="1">#REF!</definedName>
    <definedName name="bchart6" hidden="1">#REF!</definedName>
    <definedName name="bchart7" hidden="1">#REF!</definedName>
    <definedName name="bchart8" hidden="1">#REF!</definedName>
    <definedName name="bchart9" hidden="1">#REF!</definedName>
    <definedName name="BD" localSheetId="4">#REF!</definedName>
    <definedName name="BD" localSheetId="2">#REF!</definedName>
    <definedName name="BD" localSheetId="24">#REF!</definedName>
    <definedName name="BD">#REF!</definedName>
    <definedName name="BDA" localSheetId="19">#REF!</definedName>
    <definedName name="BDA" localSheetId="14">#REF!</definedName>
    <definedName name="BDA" localSheetId="4">#REF!</definedName>
    <definedName name="BDA" localSheetId="5">#REF!</definedName>
    <definedName name="BDA" localSheetId="2">#REF!</definedName>
    <definedName name="BDA" localSheetId="13">#REF!</definedName>
    <definedName name="BDA" localSheetId="24">#REF!</definedName>
    <definedName name="BDA" localSheetId="0">#REF!</definedName>
    <definedName name="BDA" localSheetId="18">#REF!</definedName>
    <definedName name="BDA">#REF!</definedName>
    <definedName name="bdfjghf" localSheetId="19" hidden="1">{#N/A,#N/A,FALSE,"Plan1";#N/A,#N/A,FALSE,"Plan2"}</definedName>
    <definedName name="bdfjghf" localSheetId="21">{#N/A,#N/A,FALSE,"Plan1";#N/A,#N/A,FALSE,"Plan2"}</definedName>
    <definedName name="bdfjghf" localSheetId="14" hidden="1">{#N/A,#N/A,FALSE,"Plan1";#N/A,#N/A,FALSE,"Plan2"}</definedName>
    <definedName name="bdfjghf" localSheetId="4" hidden="1">{#N/A,#N/A,FALSE,"Plan1";#N/A,#N/A,FALSE,"Plan2"}</definedName>
    <definedName name="bdfjghf" localSheetId="8" hidden="1">{#N/A,#N/A,FALSE,"Plan1";#N/A,#N/A,FALSE,"Plan2"}</definedName>
    <definedName name="bdfjghf" localSheetId="2" hidden="1">{#N/A,#N/A,FALSE,"Plan1";#N/A,#N/A,FALSE,"Plan2"}</definedName>
    <definedName name="bdfjghf" localSheetId="1" hidden="1">{#N/A,#N/A,FALSE,"Plan1";#N/A,#N/A,FALSE,"Plan2"}</definedName>
    <definedName name="bdfjghf" localSheetId="13" hidden="1">{#N/A,#N/A,FALSE,"Plan1";#N/A,#N/A,FALSE,"Plan2"}</definedName>
    <definedName name="bdfjghf" localSheetId="20">{#N/A,#N/A,FALSE,"Plan1";#N/A,#N/A,FALSE,"Plan2"}</definedName>
    <definedName name="bdfjghf" localSheetId="24" hidden="1">{#N/A,#N/A,FALSE,"Plan1";#N/A,#N/A,FALSE,"Plan2"}</definedName>
    <definedName name="bdfjghf" localSheetId="0" hidden="1">{#N/A,#N/A,FALSE,"Plan1";#N/A,#N/A,FALSE,"Plan2"}</definedName>
    <definedName name="bdfjghf" localSheetId="18" hidden="1">{#N/A,#N/A,FALSE,"Plan1";#N/A,#N/A,FALSE,"Plan2"}</definedName>
    <definedName name="bdfjghf" localSheetId="10" hidden="1">{#N/A,#N/A,FALSE,"Plan1";#N/A,#N/A,FALSE,"Plan2"}</definedName>
    <definedName name="bdfjghf" localSheetId="12" hidden="1">{#N/A,#N/A,FALSE,"Plan1";#N/A,#N/A,FALSE,"Plan2"}</definedName>
    <definedName name="bdfjghf" hidden="1">{#N/A,#N/A,FALSE,"Plan1";#N/A,#N/A,FALSE,"Plan2"}</definedName>
    <definedName name="BDI" localSheetId="19">#REF!</definedName>
    <definedName name="BDI" localSheetId="14">#REF!</definedName>
    <definedName name="BDI" localSheetId="4">#REF!</definedName>
    <definedName name="BDI" localSheetId="5">#REF!</definedName>
    <definedName name="BDI" localSheetId="2">#REF!</definedName>
    <definedName name="BDI" localSheetId="13">#REF!</definedName>
    <definedName name="BDI" localSheetId="24">#REF!</definedName>
    <definedName name="BDI" localSheetId="0">#REF!</definedName>
    <definedName name="BDI" localSheetId="18">#REF!</definedName>
    <definedName name="BDI">#REF!</definedName>
    <definedName name="bdzbfbdr" localSheetId="19" hidden="1">{#N/A,#N/A,FALSE,"Plan1";#N/A,#N/A,FALSE,"Plan2"}</definedName>
    <definedName name="bdzbfbdr" localSheetId="21">{#N/A,#N/A,FALSE,"Plan1";#N/A,#N/A,FALSE,"Plan2"}</definedName>
    <definedName name="bdzbfbdr" localSheetId="14" hidden="1">{#N/A,#N/A,FALSE,"Plan1";#N/A,#N/A,FALSE,"Plan2"}</definedName>
    <definedName name="bdzbfbdr" localSheetId="4" hidden="1">{#N/A,#N/A,FALSE,"Plan1";#N/A,#N/A,FALSE,"Plan2"}</definedName>
    <definedName name="bdzbfbdr" localSheetId="8" hidden="1">{#N/A,#N/A,FALSE,"Plan1";#N/A,#N/A,FALSE,"Plan2"}</definedName>
    <definedName name="bdzbfbdr" localSheetId="2" hidden="1">{#N/A,#N/A,FALSE,"Plan1";#N/A,#N/A,FALSE,"Plan2"}</definedName>
    <definedName name="bdzbfbdr" localSheetId="1" hidden="1">{#N/A,#N/A,FALSE,"Plan1";#N/A,#N/A,FALSE,"Plan2"}</definedName>
    <definedName name="bdzbfbdr" localSheetId="13" hidden="1">{#N/A,#N/A,FALSE,"Plan1";#N/A,#N/A,FALSE,"Plan2"}</definedName>
    <definedName name="bdzbfbdr" localSheetId="20">{#N/A,#N/A,FALSE,"Plan1";#N/A,#N/A,FALSE,"Plan2"}</definedName>
    <definedName name="bdzbfbdr" localSheetId="24" hidden="1">{#N/A,#N/A,FALSE,"Plan1";#N/A,#N/A,FALSE,"Plan2"}</definedName>
    <definedName name="bdzbfbdr" localSheetId="0" hidden="1">{#N/A,#N/A,FALSE,"Plan1";#N/A,#N/A,FALSE,"Plan2"}</definedName>
    <definedName name="bdzbfbdr" localSheetId="18" hidden="1">{#N/A,#N/A,FALSE,"Plan1";#N/A,#N/A,FALSE,"Plan2"}</definedName>
    <definedName name="bdzbfbdr" localSheetId="10" hidden="1">{#N/A,#N/A,FALSE,"Plan1";#N/A,#N/A,FALSE,"Plan2"}</definedName>
    <definedName name="bdzbfbdr" localSheetId="12" hidden="1">{#N/A,#N/A,FALSE,"Plan1";#N/A,#N/A,FALSE,"Plan2"}</definedName>
    <definedName name="bdzbfbdr" hidden="1">{#N/A,#N/A,FALSE,"Plan1";#N/A,#N/A,FALSE,"Plan2"}</definedName>
    <definedName name="be" localSheetId="4">#REF!</definedName>
    <definedName name="be" localSheetId="2">#REF!</definedName>
    <definedName name="be" localSheetId="24">#REF!</definedName>
    <definedName name="be">#REF!</definedName>
    <definedName name="bebqt" localSheetId="4">#REF!</definedName>
    <definedName name="bebqt" localSheetId="2">#REF!</definedName>
    <definedName name="bebqt" localSheetId="24">#REF!</definedName>
    <definedName name="bebqt">#REF!</definedName>
    <definedName name="bela_cdi" localSheetId="4">#REF!</definedName>
    <definedName name="bela_cdi" localSheetId="2">#REF!</definedName>
    <definedName name="bela_cdi" localSheetId="24">#REF!</definedName>
    <definedName name="bela_cdi">#REF!</definedName>
    <definedName name="bela_hist" localSheetId="4">#REF!</definedName>
    <definedName name="bela_hist" localSheetId="2">#REF!</definedName>
    <definedName name="bela_hist" localSheetId="24">#REF!</definedName>
    <definedName name="bela_hist">#REF!</definedName>
    <definedName name="bela_uss" localSheetId="4">#REF!</definedName>
    <definedName name="bela_uss" localSheetId="2">#REF!</definedName>
    <definedName name="bela_uss" localSheetId="24">#REF!</definedName>
    <definedName name="bela_uss">#REF!</definedName>
    <definedName name="bg" localSheetId="4" hidden="1">#REF!</definedName>
    <definedName name="bg" localSheetId="0" hidden="1">#REF!</definedName>
    <definedName name="bg" hidden="1">#REF!</definedName>
    <definedName name="BGG" localSheetId="19" hidden="1">{#N/A,#N/A,FALSE,"Plan1";#N/A,#N/A,FALSE,"Plan2"}</definedName>
    <definedName name="BGG" localSheetId="21">{#N/A,#N/A,FALSE,"Plan1";#N/A,#N/A,FALSE,"Plan2"}</definedName>
    <definedName name="BGG" localSheetId="14" hidden="1">{#N/A,#N/A,FALSE,"Plan1";#N/A,#N/A,FALSE,"Plan2"}</definedName>
    <definedName name="BGG" localSheetId="4" hidden="1">{#N/A,#N/A,FALSE,"Plan1";#N/A,#N/A,FALSE,"Plan2"}</definedName>
    <definedName name="BGG" localSheetId="8" hidden="1">{#N/A,#N/A,FALSE,"Plan1";#N/A,#N/A,FALSE,"Plan2"}</definedName>
    <definedName name="BGG" localSheetId="2" hidden="1">{#N/A,#N/A,FALSE,"Plan1";#N/A,#N/A,FALSE,"Plan2"}</definedName>
    <definedName name="BGG" localSheetId="1" hidden="1">{#N/A,#N/A,FALSE,"Plan1";#N/A,#N/A,FALSE,"Plan2"}</definedName>
    <definedName name="BGG" localSheetId="13" hidden="1">{#N/A,#N/A,FALSE,"Plan1";#N/A,#N/A,FALSE,"Plan2"}</definedName>
    <definedName name="BGG" localSheetId="20">{#N/A,#N/A,FALSE,"Plan1";#N/A,#N/A,FALSE,"Plan2"}</definedName>
    <definedName name="BGG" localSheetId="24" hidden="1">{#N/A,#N/A,FALSE,"Plan1";#N/A,#N/A,FALSE,"Plan2"}</definedName>
    <definedName name="BGG" localSheetId="0" hidden="1">{#N/A,#N/A,FALSE,"Plan1";#N/A,#N/A,FALSE,"Plan2"}</definedName>
    <definedName name="BGG" localSheetId="18" hidden="1">{#N/A,#N/A,FALSE,"Plan1";#N/A,#N/A,FALSE,"Plan2"}</definedName>
    <definedName name="BGG" localSheetId="10" hidden="1">{#N/A,#N/A,FALSE,"Plan1";#N/A,#N/A,FALSE,"Plan2"}</definedName>
    <definedName name="BGG" localSheetId="12" hidden="1">{#N/A,#N/A,FALSE,"Plan1";#N/A,#N/A,FALSE,"Plan2"}</definedName>
    <definedName name="BGG" hidden="1">{#N/A,#N/A,FALSE,"Plan1";#N/A,#N/A,FALSE,"Plan2"}</definedName>
    <definedName name="bhjgfhfhg"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BJGO" hidden="1">{TRUE,TRUE,-1.25,-15.5,604.5,366.75,FALSE,FALSE,TRUE,TRUE,0,1,#N/A,1,#N/A,9.0125,24.4117647058824,1,FALSE,FALSE,3,TRUE,1,FALSE,100,"Swvu.PLANILHA2.","ACwvu.PLANILHA2.",#N/A,FALSE,FALSE,0.787401575,0.34,0.46,0.5,1,"","",FALSE,FALSE,FALSE,FALSE,1,#N/A,1,1,FALSE,FALSE,#N/A,#N/A,FALSE,FALSE,FALSE,9,65532,65532,FALSE,FALSE,TRUE,TRUE,TRUE}</definedName>
    <definedName name="BJSDKHFE" localSheetId="19" hidden="1">{#N/A,#N/A,FALSE,"Plan1";#N/A,#N/A,FALSE,"Plan2"}</definedName>
    <definedName name="BJSDKHFE" localSheetId="21">{#N/A,#N/A,FALSE,"Plan1";#N/A,#N/A,FALSE,"Plan2"}</definedName>
    <definedName name="BJSDKHFE" localSheetId="14" hidden="1">{#N/A,#N/A,FALSE,"Plan1";#N/A,#N/A,FALSE,"Plan2"}</definedName>
    <definedName name="BJSDKHFE" localSheetId="4" hidden="1">{#N/A,#N/A,FALSE,"Plan1";#N/A,#N/A,FALSE,"Plan2"}</definedName>
    <definedName name="BJSDKHFE" localSheetId="8" hidden="1">{#N/A,#N/A,FALSE,"Plan1";#N/A,#N/A,FALSE,"Plan2"}</definedName>
    <definedName name="BJSDKHFE" localSheetId="2" hidden="1">{#N/A,#N/A,FALSE,"Plan1";#N/A,#N/A,FALSE,"Plan2"}</definedName>
    <definedName name="BJSDKHFE" localSheetId="1" hidden="1">{#N/A,#N/A,FALSE,"Plan1";#N/A,#N/A,FALSE,"Plan2"}</definedName>
    <definedName name="BJSDKHFE" localSheetId="13" hidden="1">{#N/A,#N/A,FALSE,"Plan1";#N/A,#N/A,FALSE,"Plan2"}</definedName>
    <definedName name="BJSDKHFE" localSheetId="20">{#N/A,#N/A,FALSE,"Plan1";#N/A,#N/A,FALSE,"Plan2"}</definedName>
    <definedName name="BJSDKHFE" localSheetId="24" hidden="1">{#N/A,#N/A,FALSE,"Plan1";#N/A,#N/A,FALSE,"Plan2"}</definedName>
    <definedName name="BJSDKHFE" localSheetId="0" hidden="1">{#N/A,#N/A,FALSE,"Plan1";#N/A,#N/A,FALSE,"Plan2"}</definedName>
    <definedName name="BJSDKHFE" localSheetId="18" hidden="1">{#N/A,#N/A,FALSE,"Plan1";#N/A,#N/A,FALSE,"Plan2"}</definedName>
    <definedName name="BJSDKHFE" localSheetId="10" hidden="1">{#N/A,#N/A,FALSE,"Plan1";#N/A,#N/A,FALSE,"Plan2"}</definedName>
    <definedName name="BJSDKHFE" localSheetId="12" hidden="1">{#N/A,#N/A,FALSE,"Plan1";#N/A,#N/A,FALSE,"Plan2"}</definedName>
    <definedName name="BJSDKHFE" hidden="1">{#N/A,#N/A,FALSE,"Plan1";#N/A,#N/A,FALSE,"Plan2"}</definedName>
    <definedName name="bloco" localSheetId="4">#REF!</definedName>
    <definedName name="bloco" localSheetId="2">#REF!</definedName>
    <definedName name="bloco" localSheetId="24">#REF!</definedName>
    <definedName name="bloco">#REF!</definedName>
    <definedName name="BLPH1" localSheetId="4" hidden="1">#REF!</definedName>
    <definedName name="BLPH1" localSheetId="2" hidden="1">#REF!</definedName>
    <definedName name="BLPH1" localSheetId="24" hidden="1">#REF!</definedName>
    <definedName name="BLPH1" localSheetId="0" hidden="1">#REF!</definedName>
    <definedName name="BLPH1" hidden="1">#REF!</definedName>
    <definedName name="BLPH100" localSheetId="4" hidden="1">#REF!</definedName>
    <definedName name="BLPH100" localSheetId="2" hidden="1">#REF!</definedName>
    <definedName name="BLPH100" localSheetId="24" hidden="1">#REF!</definedName>
    <definedName name="BLPH100" localSheetId="0" hidden="1">#REF!</definedName>
    <definedName name="BLPH100" hidden="1">#REF!</definedName>
    <definedName name="BLPH101" localSheetId="4" hidden="1">#REF!</definedName>
    <definedName name="BLPH101" localSheetId="2" hidden="1">#REF!</definedName>
    <definedName name="BLPH101" localSheetId="24" hidden="1">#REF!</definedName>
    <definedName name="BLPH101" localSheetId="0" hidden="1">#REF!</definedName>
    <definedName name="BLPH101" hidden="1">#REF!</definedName>
    <definedName name="BLPH102" localSheetId="4" hidden="1">#REF!</definedName>
    <definedName name="BLPH102" localSheetId="2" hidden="1">#REF!</definedName>
    <definedName name="BLPH102" localSheetId="24" hidden="1">#REF!</definedName>
    <definedName name="BLPH102" localSheetId="0" hidden="1">#REF!</definedName>
    <definedName name="BLPH102" hidden="1">#REF!</definedName>
    <definedName name="BLPH103" localSheetId="4" hidden="1">#REF!</definedName>
    <definedName name="BLPH103" localSheetId="2" hidden="1">#REF!</definedName>
    <definedName name="BLPH103" localSheetId="24" hidden="1">#REF!</definedName>
    <definedName name="BLPH103" localSheetId="0" hidden="1">#REF!</definedName>
    <definedName name="BLPH103" hidden="1">#REF!</definedName>
    <definedName name="BLPH104" localSheetId="4" hidden="1">#REF!</definedName>
    <definedName name="BLPH104" localSheetId="2" hidden="1">#REF!</definedName>
    <definedName name="BLPH104" localSheetId="24" hidden="1">#REF!</definedName>
    <definedName name="BLPH104" localSheetId="0" hidden="1">#REF!</definedName>
    <definedName name="BLPH104" hidden="1">#REF!</definedName>
    <definedName name="BLPH107" hidden="1">#REF!</definedName>
    <definedName name="BLPH2" localSheetId="4"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6" localSheetId="4" hidden="1">#REF!</definedName>
    <definedName name="BLPH96" localSheetId="2" hidden="1">#REF!</definedName>
    <definedName name="BLPH96" localSheetId="24" hidden="1">#REF!</definedName>
    <definedName name="BLPH96" localSheetId="0" hidden="1">#REF!</definedName>
    <definedName name="BLPH96" hidden="1">#REF!</definedName>
    <definedName name="BLPH97" localSheetId="4" hidden="1">#REF!</definedName>
    <definedName name="BLPH97" localSheetId="2" hidden="1">#REF!</definedName>
    <definedName name="BLPH97" localSheetId="24" hidden="1">#REF!</definedName>
    <definedName name="BLPH97" localSheetId="0" hidden="1">#REF!</definedName>
    <definedName name="BLPH97" hidden="1">#REF!</definedName>
    <definedName name="BLPH98" localSheetId="4" hidden="1">#REF!</definedName>
    <definedName name="BLPH98" localSheetId="2" hidden="1">#REF!</definedName>
    <definedName name="BLPH98" localSheetId="24" hidden="1">#REF!</definedName>
    <definedName name="BLPH98" localSheetId="0" hidden="1">#REF!</definedName>
    <definedName name="BLPH98" hidden="1">#REF!</definedName>
    <definedName name="BLPH99" localSheetId="4" hidden="1">#REF!</definedName>
    <definedName name="BLPH99" localSheetId="2" hidden="1">#REF!</definedName>
    <definedName name="BLPH99" localSheetId="24" hidden="1">#REF!</definedName>
    <definedName name="BLPH99" localSheetId="0" hidden="1">#REF!</definedName>
    <definedName name="BLPH99" hidden="1">#REF!</definedName>
    <definedName name="bmdgghrtfde" localSheetId="19" hidden="1">{#N/A,#N/A,FALSE,"Plan1";#N/A,#N/A,FALSE,"Plan2"}</definedName>
    <definedName name="bmdgghrtfde" localSheetId="21">{#N/A,#N/A,FALSE,"Plan1";#N/A,#N/A,FALSE,"Plan2"}</definedName>
    <definedName name="bmdgghrtfde" localSheetId="14" hidden="1">{#N/A,#N/A,FALSE,"Plan1";#N/A,#N/A,FALSE,"Plan2"}</definedName>
    <definedName name="bmdgghrtfde" localSheetId="4" hidden="1">{#N/A,#N/A,FALSE,"Plan1";#N/A,#N/A,FALSE,"Plan2"}</definedName>
    <definedName name="bmdgghrtfde" localSheetId="8" hidden="1">{#N/A,#N/A,FALSE,"Plan1";#N/A,#N/A,FALSE,"Plan2"}</definedName>
    <definedName name="bmdgghrtfde" localSheetId="2" hidden="1">{#N/A,#N/A,FALSE,"Plan1";#N/A,#N/A,FALSE,"Plan2"}</definedName>
    <definedName name="bmdgghrtfde" localSheetId="1" hidden="1">{#N/A,#N/A,FALSE,"Plan1";#N/A,#N/A,FALSE,"Plan2"}</definedName>
    <definedName name="bmdgghrtfde" localSheetId="13" hidden="1">{#N/A,#N/A,FALSE,"Plan1";#N/A,#N/A,FALSE,"Plan2"}</definedName>
    <definedName name="bmdgghrtfde" localSheetId="20">{#N/A,#N/A,FALSE,"Plan1";#N/A,#N/A,FALSE,"Plan2"}</definedName>
    <definedName name="bmdgghrtfde" localSheetId="24" hidden="1">{#N/A,#N/A,FALSE,"Plan1";#N/A,#N/A,FALSE,"Plan2"}</definedName>
    <definedName name="bmdgghrtfde" localSheetId="0" hidden="1">{#N/A,#N/A,FALSE,"Plan1";#N/A,#N/A,FALSE,"Plan2"}</definedName>
    <definedName name="bmdgghrtfde" localSheetId="18" hidden="1">{#N/A,#N/A,FALSE,"Plan1";#N/A,#N/A,FALSE,"Plan2"}</definedName>
    <definedName name="bmdgghrtfde" localSheetId="10" hidden="1">{#N/A,#N/A,FALSE,"Plan1";#N/A,#N/A,FALSE,"Plan2"}</definedName>
    <definedName name="bmdgghrtfde" localSheetId="12" hidden="1">{#N/A,#N/A,FALSE,"Plan1";#N/A,#N/A,FALSE,"Plan2"}</definedName>
    <definedName name="bmdgghrtfde" hidden="1">{#N/A,#N/A,FALSE,"Plan1";#N/A,#N/A,FALSE,"Plan2"}</definedName>
    <definedName name="bnkjhjhdfxgt" localSheetId="19" hidden="1">{#N/A,#N/A,FALSE,"Plan1";#N/A,#N/A,FALSE,"Plan2"}</definedName>
    <definedName name="bnkjhjhdfxgt" localSheetId="21">{#N/A,#N/A,FALSE,"Plan1";#N/A,#N/A,FALSE,"Plan2"}</definedName>
    <definedName name="bnkjhjhdfxgt" localSheetId="14" hidden="1">{#N/A,#N/A,FALSE,"Plan1";#N/A,#N/A,FALSE,"Plan2"}</definedName>
    <definedName name="bnkjhjhdfxgt" localSheetId="4" hidden="1">{#N/A,#N/A,FALSE,"Plan1";#N/A,#N/A,FALSE,"Plan2"}</definedName>
    <definedName name="bnkjhjhdfxgt" localSheetId="8" hidden="1">{#N/A,#N/A,FALSE,"Plan1";#N/A,#N/A,FALSE,"Plan2"}</definedName>
    <definedName name="bnkjhjhdfxgt" localSheetId="2" hidden="1">{#N/A,#N/A,FALSE,"Plan1";#N/A,#N/A,FALSE,"Plan2"}</definedName>
    <definedName name="bnkjhjhdfxgt" localSheetId="1" hidden="1">{#N/A,#N/A,FALSE,"Plan1";#N/A,#N/A,FALSE,"Plan2"}</definedName>
    <definedName name="bnkjhjhdfxgt" localSheetId="13" hidden="1">{#N/A,#N/A,FALSE,"Plan1";#N/A,#N/A,FALSE,"Plan2"}</definedName>
    <definedName name="bnkjhjhdfxgt" localSheetId="20">{#N/A,#N/A,FALSE,"Plan1";#N/A,#N/A,FALSE,"Plan2"}</definedName>
    <definedName name="bnkjhjhdfxgt" localSheetId="24" hidden="1">{#N/A,#N/A,FALSE,"Plan1";#N/A,#N/A,FALSE,"Plan2"}</definedName>
    <definedName name="bnkjhjhdfxgt" localSheetId="0" hidden="1">{#N/A,#N/A,FALSE,"Plan1";#N/A,#N/A,FALSE,"Plan2"}</definedName>
    <definedName name="bnkjhjhdfxgt" localSheetId="18" hidden="1">{#N/A,#N/A,FALSE,"Plan1";#N/A,#N/A,FALSE,"Plan2"}</definedName>
    <definedName name="bnkjhjhdfxgt" localSheetId="10" hidden="1">{#N/A,#N/A,FALSE,"Plan1";#N/A,#N/A,FALSE,"Plan2"}</definedName>
    <definedName name="bnkjhjhdfxgt" localSheetId="12" hidden="1">{#N/A,#N/A,FALSE,"Plan1";#N/A,#N/A,FALSE,"Plan2"}</definedName>
    <definedName name="bnkjhjhdfxgt" hidden="1">{#N/A,#N/A,FALSE,"Plan1";#N/A,#N/A,FALSE,"Plan2"}</definedName>
    <definedName name="BORBA2" localSheetId="4">#REF!</definedName>
    <definedName name="BORBA2" localSheetId="2">#REF!</definedName>
    <definedName name="BORBA2" localSheetId="24">#REF!</definedName>
    <definedName name="BORBA2">#REF!</definedName>
    <definedName name="BORDA1" localSheetId="21">#REF!</definedName>
    <definedName name="BORDA1" localSheetId="20">#REF!</definedName>
    <definedName name="BORDA1">#N/A</definedName>
    <definedName name="BuiltIn_Print_Area" localSheetId="4">#REF!</definedName>
    <definedName name="BuiltIn_Print_Area" localSheetId="2">#REF!</definedName>
    <definedName name="BuiltIn_Print_Area" localSheetId="24">#REF!</definedName>
    <definedName name="BuiltIn_Print_Area">#REF!</definedName>
    <definedName name="BuiltIn_Print_Area___0" localSheetId="4">#REF!</definedName>
    <definedName name="BuiltIn_Print_Area___0" localSheetId="2">#REF!</definedName>
    <definedName name="BuiltIn_Print_Area___0" localSheetId="24">#REF!</definedName>
    <definedName name="BuiltIn_Print_Area___0">#REF!</definedName>
    <definedName name="BuiltIn_Print_Titles" localSheetId="4">#REF!</definedName>
    <definedName name="BuiltIn_Print_Titles" localSheetId="2">#REF!</definedName>
    <definedName name="BuiltIn_Print_Titles" localSheetId="24">#REF!</definedName>
    <definedName name="BuiltIn_Print_Titles">#REF!</definedName>
    <definedName name="BuiltIn_Print_Titles___0" localSheetId="4">#REF!</definedName>
    <definedName name="BuiltIn_Print_Titles___0" localSheetId="2">#REF!</definedName>
    <definedName name="BuiltIn_Print_Titles___0" localSheetId="24">#REF!</definedName>
    <definedName name="BuiltIn_Print_Titles___0">#REF!</definedName>
    <definedName name="BV" localSheetId="4" hidden="1">#REF!</definedName>
    <definedName name="BV" localSheetId="0" hidden="1">#REF!</definedName>
    <definedName name="BV" hidden="1">#REF!</definedName>
    <definedName name="bxnzfmkzxbhdf" localSheetId="19" hidden="1">{#N/A,#N/A,FALSE,"Plan1";#N/A,#N/A,FALSE,"Plan2"}</definedName>
    <definedName name="bxnzfmkzxbhdf" localSheetId="21">{#N/A,#N/A,FALSE,"Plan1";#N/A,#N/A,FALSE,"Plan2"}</definedName>
    <definedName name="bxnzfmkzxbhdf" localSheetId="14" hidden="1">{#N/A,#N/A,FALSE,"Plan1";#N/A,#N/A,FALSE,"Plan2"}</definedName>
    <definedName name="bxnzfmkzxbhdf" localSheetId="4" hidden="1">{#N/A,#N/A,FALSE,"Plan1";#N/A,#N/A,FALSE,"Plan2"}</definedName>
    <definedName name="bxnzfmkzxbhdf" localSheetId="8" hidden="1">{#N/A,#N/A,FALSE,"Plan1";#N/A,#N/A,FALSE,"Plan2"}</definedName>
    <definedName name="bxnzfmkzxbhdf" localSheetId="2" hidden="1">{#N/A,#N/A,FALSE,"Plan1";#N/A,#N/A,FALSE,"Plan2"}</definedName>
    <definedName name="bxnzfmkzxbhdf" localSheetId="1" hidden="1">{#N/A,#N/A,FALSE,"Plan1";#N/A,#N/A,FALSE,"Plan2"}</definedName>
    <definedName name="bxnzfmkzxbhdf" localSheetId="13" hidden="1">{#N/A,#N/A,FALSE,"Plan1";#N/A,#N/A,FALSE,"Plan2"}</definedName>
    <definedName name="bxnzfmkzxbhdf" localSheetId="20">{#N/A,#N/A,FALSE,"Plan1";#N/A,#N/A,FALSE,"Plan2"}</definedName>
    <definedName name="bxnzfmkzxbhdf" localSheetId="24" hidden="1">{#N/A,#N/A,FALSE,"Plan1";#N/A,#N/A,FALSE,"Plan2"}</definedName>
    <definedName name="bxnzfmkzxbhdf" localSheetId="0" hidden="1">{#N/A,#N/A,FALSE,"Plan1";#N/A,#N/A,FALSE,"Plan2"}</definedName>
    <definedName name="bxnzfmkzxbhdf" localSheetId="18" hidden="1">{#N/A,#N/A,FALSE,"Plan1";#N/A,#N/A,FALSE,"Plan2"}</definedName>
    <definedName name="bxnzfmkzxbhdf" localSheetId="10" hidden="1">{#N/A,#N/A,FALSE,"Plan1";#N/A,#N/A,FALSE,"Plan2"}</definedName>
    <definedName name="bxnzfmkzxbhdf" localSheetId="12" hidden="1">{#N/A,#N/A,FALSE,"Plan1";#N/A,#N/A,FALSE,"Plan2"}</definedName>
    <definedName name="bxnzfmkzxbhdf" hidden="1">{#N/A,#N/A,FALSE,"Plan1";#N/A,#N/A,FALSE,"Plan2"}</definedName>
    <definedName name="ca" localSheetId="19">#REF!</definedName>
    <definedName name="ca" localSheetId="14">#REF!</definedName>
    <definedName name="ca" localSheetId="4">#REF!</definedName>
    <definedName name="ca" localSheetId="5">#REF!</definedName>
    <definedName name="ca" localSheetId="2">#REF!</definedName>
    <definedName name="ca" localSheetId="13">#REF!</definedName>
    <definedName name="ca" localSheetId="24">#REF!</definedName>
    <definedName name="ca" localSheetId="0">#REF!</definedName>
    <definedName name="ca" localSheetId="18">#REF!</definedName>
    <definedName name="ca">#REF!</definedName>
    <definedName name="CAB" localSheetId="21">#REF!</definedName>
    <definedName name="CAB" localSheetId="20">#REF!</definedName>
    <definedName name="CAB">#N/A</definedName>
    <definedName name="CAFS">"Carlos Antonio Fernandes da Silva"</definedName>
    <definedName name="CAGR" localSheetId="4">#REF!</definedName>
    <definedName name="CAGR" localSheetId="2">#REF!</definedName>
    <definedName name="CAGR" localSheetId="24">#REF!</definedName>
    <definedName name="CAGR">#REF!</definedName>
    <definedName name="caixa" localSheetId="4">#REF!</definedName>
    <definedName name="caixa" localSheetId="2">#REF!</definedName>
    <definedName name="caixa" localSheetId="24">#REF!</definedName>
    <definedName name="caixa">#REF!</definedName>
    <definedName name="caixas" localSheetId="19" hidden="1">{#N/A,#N/A,FALSE,"GERAL";#N/A,#N/A,FALSE,"012-96";#N/A,#N/A,FALSE,"018-96";#N/A,#N/A,FALSE,"027-96";#N/A,#N/A,FALSE,"059-96";#N/A,#N/A,FALSE,"076-96";#N/A,#N/A,FALSE,"019-97";#N/A,#N/A,FALSE,"021-97";#N/A,#N/A,FALSE,"022-97";#N/A,#N/A,FALSE,"028-97"}</definedName>
    <definedName name="caixas" localSheetId="21">{#N/A,#N/A,FALSE,"GERAL";#N/A,#N/A,FALSE,"012-96";#N/A,#N/A,FALSE,"018-96";#N/A,#N/A,FALSE,"027-96";#N/A,#N/A,FALSE,"059-96";#N/A,#N/A,FALSE,"076-96";#N/A,#N/A,FALSE,"019-97";#N/A,#N/A,FALSE,"021-97";#N/A,#N/A,FALSE,"022-97";#N/A,#N/A,FALSE,"028-97"}</definedName>
    <definedName name="caixas" localSheetId="14" hidden="1">{#N/A,#N/A,FALSE,"GERAL";#N/A,#N/A,FALSE,"012-96";#N/A,#N/A,FALSE,"018-96";#N/A,#N/A,FALSE,"027-96";#N/A,#N/A,FALSE,"059-96";#N/A,#N/A,FALSE,"076-96";#N/A,#N/A,FALSE,"019-97";#N/A,#N/A,FALSE,"021-97";#N/A,#N/A,FALSE,"022-97";#N/A,#N/A,FALSE,"028-97"}</definedName>
    <definedName name="caixas" localSheetId="4" hidden="1">{#N/A,#N/A,FALSE,"GERAL";#N/A,#N/A,FALSE,"012-96";#N/A,#N/A,FALSE,"018-96";#N/A,#N/A,FALSE,"027-96";#N/A,#N/A,FALSE,"059-96";#N/A,#N/A,FALSE,"076-96";#N/A,#N/A,FALSE,"019-97";#N/A,#N/A,FALSE,"021-97";#N/A,#N/A,FALSE,"022-97";#N/A,#N/A,FALSE,"028-97"}</definedName>
    <definedName name="caixas" localSheetId="8" hidden="1">{#N/A,#N/A,FALSE,"GERAL";#N/A,#N/A,FALSE,"012-96";#N/A,#N/A,FALSE,"018-96";#N/A,#N/A,FALSE,"027-96";#N/A,#N/A,FALSE,"059-96";#N/A,#N/A,FALSE,"076-96";#N/A,#N/A,FALSE,"019-97";#N/A,#N/A,FALSE,"021-97";#N/A,#N/A,FALSE,"022-97";#N/A,#N/A,FALSE,"028-97"}</definedName>
    <definedName name="caixas" localSheetId="2" hidden="1">{#N/A,#N/A,FALSE,"GERAL";#N/A,#N/A,FALSE,"012-96";#N/A,#N/A,FALSE,"018-96";#N/A,#N/A,FALSE,"027-96";#N/A,#N/A,FALSE,"059-96";#N/A,#N/A,FALSE,"076-96";#N/A,#N/A,FALSE,"019-97";#N/A,#N/A,FALSE,"021-97";#N/A,#N/A,FALSE,"022-97";#N/A,#N/A,FALSE,"028-97"}</definedName>
    <definedName name="caixas" localSheetId="1" hidden="1">{#N/A,#N/A,FALSE,"GERAL";#N/A,#N/A,FALSE,"012-96";#N/A,#N/A,FALSE,"018-96";#N/A,#N/A,FALSE,"027-96";#N/A,#N/A,FALSE,"059-96";#N/A,#N/A,FALSE,"076-96";#N/A,#N/A,FALSE,"019-97";#N/A,#N/A,FALSE,"021-97";#N/A,#N/A,FALSE,"022-97";#N/A,#N/A,FALSE,"028-97"}</definedName>
    <definedName name="caixas" localSheetId="13" hidden="1">{#N/A,#N/A,FALSE,"GERAL";#N/A,#N/A,FALSE,"012-96";#N/A,#N/A,FALSE,"018-96";#N/A,#N/A,FALSE,"027-96";#N/A,#N/A,FALSE,"059-96";#N/A,#N/A,FALSE,"076-96";#N/A,#N/A,FALSE,"019-97";#N/A,#N/A,FALSE,"021-97";#N/A,#N/A,FALSE,"022-97";#N/A,#N/A,FALSE,"028-97"}</definedName>
    <definedName name="caixas" localSheetId="20">{#N/A,#N/A,FALSE,"GERAL";#N/A,#N/A,FALSE,"012-96";#N/A,#N/A,FALSE,"018-96";#N/A,#N/A,FALSE,"027-96";#N/A,#N/A,FALSE,"059-96";#N/A,#N/A,FALSE,"076-96";#N/A,#N/A,FALSE,"019-97";#N/A,#N/A,FALSE,"021-97";#N/A,#N/A,FALSE,"022-97";#N/A,#N/A,FALSE,"028-97"}</definedName>
    <definedName name="caixas" localSheetId="24" hidden="1">{#N/A,#N/A,FALSE,"GERAL";#N/A,#N/A,FALSE,"012-96";#N/A,#N/A,FALSE,"018-96";#N/A,#N/A,FALSE,"027-96";#N/A,#N/A,FALSE,"059-96";#N/A,#N/A,FALSE,"076-96";#N/A,#N/A,FALSE,"019-97";#N/A,#N/A,FALSE,"021-97";#N/A,#N/A,FALSE,"022-97";#N/A,#N/A,FALSE,"028-97"}</definedName>
    <definedName name="caixas" localSheetId="0" hidden="1">{#N/A,#N/A,FALSE,"GERAL";#N/A,#N/A,FALSE,"012-96";#N/A,#N/A,FALSE,"018-96";#N/A,#N/A,FALSE,"027-96";#N/A,#N/A,FALSE,"059-96";#N/A,#N/A,FALSE,"076-96";#N/A,#N/A,FALSE,"019-97";#N/A,#N/A,FALSE,"021-97";#N/A,#N/A,FALSE,"022-97";#N/A,#N/A,FALSE,"028-97"}</definedName>
    <definedName name="caixas" localSheetId="18" hidden="1">{#N/A,#N/A,FALSE,"GERAL";#N/A,#N/A,FALSE,"012-96";#N/A,#N/A,FALSE,"018-96";#N/A,#N/A,FALSE,"027-96";#N/A,#N/A,FALSE,"059-96";#N/A,#N/A,FALSE,"076-96";#N/A,#N/A,FALSE,"019-97";#N/A,#N/A,FALSE,"021-97";#N/A,#N/A,FALSE,"022-97";#N/A,#N/A,FALSE,"028-97"}</definedName>
    <definedName name="caixas" localSheetId="10" hidden="1">{#N/A,#N/A,FALSE,"GERAL";#N/A,#N/A,FALSE,"012-96";#N/A,#N/A,FALSE,"018-96";#N/A,#N/A,FALSE,"027-96";#N/A,#N/A,FALSE,"059-96";#N/A,#N/A,FALSE,"076-96";#N/A,#N/A,FALSE,"019-97";#N/A,#N/A,FALSE,"021-97";#N/A,#N/A,FALSE,"022-97";#N/A,#N/A,FALSE,"028-97"}</definedName>
    <definedName name="caixas" localSheetId="12" hidden="1">{#N/A,#N/A,FALSE,"GERAL";#N/A,#N/A,FALSE,"012-96";#N/A,#N/A,FALSE,"018-96";#N/A,#N/A,FALSE,"027-96";#N/A,#N/A,FALSE,"059-96";#N/A,#N/A,FALSE,"076-96";#N/A,#N/A,FALSE,"019-97";#N/A,#N/A,FALSE,"021-97";#N/A,#N/A,FALSE,"022-97";#N/A,#N/A,FALSE,"028-97"}</definedName>
    <definedName name="caixas" hidden="1">{#N/A,#N/A,FALSE,"GERAL";#N/A,#N/A,FALSE,"012-96";#N/A,#N/A,FALSE,"018-96";#N/A,#N/A,FALSE,"027-96";#N/A,#N/A,FALSE,"059-96";#N/A,#N/A,FALSE,"076-96";#N/A,#N/A,FALSE,"019-97";#N/A,#N/A,FALSE,"021-97";#N/A,#N/A,FALSE,"022-97";#N/A,#N/A,FALSE,"028-97"}</definedName>
    <definedName name="Cambio" localSheetId="4">#REF!</definedName>
    <definedName name="Cambio" localSheetId="2">#REF!</definedName>
    <definedName name="Cambio" localSheetId="24">#REF!</definedName>
    <definedName name="Cambio">#REF!</definedName>
    <definedName name="CAMP" localSheetId="4">#REF!</definedName>
    <definedName name="CAMP" localSheetId="2">#REF!</definedName>
    <definedName name="CAMP" localSheetId="24">#REF!</definedName>
    <definedName name="CAMP">#REF!</definedName>
    <definedName name="CAMPOS" localSheetId="4">#REF!</definedName>
    <definedName name="CAMPOS" localSheetId="2">#REF!</definedName>
    <definedName name="CAMPOS" localSheetId="24">#REF!</definedName>
    <definedName name="CAMPOS">#REF!</definedName>
    <definedName name="çaos\ewapo" localSheetId="19" hidden="1">{#N/A,#N/A,FALSE,"Plan1";#N/A,#N/A,FALSE,"Plan2"}</definedName>
    <definedName name="çaos\ewapo" localSheetId="14" hidden="1">{#N/A,#N/A,FALSE,"Plan1";#N/A,#N/A,FALSE,"Plan2"}</definedName>
    <definedName name="çaos\ewapo" localSheetId="4" hidden="1">{#N/A,#N/A,FALSE,"Plan1";#N/A,#N/A,FALSE,"Plan2"}</definedName>
    <definedName name="çaos\ewapo" localSheetId="8" hidden="1">{#N/A,#N/A,FALSE,"Plan1";#N/A,#N/A,FALSE,"Plan2"}</definedName>
    <definedName name="çaos\ewapo" localSheetId="2" hidden="1">{#N/A,#N/A,FALSE,"Plan1";#N/A,#N/A,FALSE,"Plan2"}</definedName>
    <definedName name="çaos\ewapo" localSheetId="1" hidden="1">{#N/A,#N/A,FALSE,"Plan1";#N/A,#N/A,FALSE,"Plan2"}</definedName>
    <definedName name="çaos\ewapo" localSheetId="13" hidden="1">{#N/A,#N/A,FALSE,"Plan1";#N/A,#N/A,FALSE,"Plan2"}</definedName>
    <definedName name="çaos\ewapo" localSheetId="24" hidden="1">{#N/A,#N/A,FALSE,"Plan1";#N/A,#N/A,FALSE,"Plan2"}</definedName>
    <definedName name="çaos\ewapo" localSheetId="0" hidden="1">{#N/A,#N/A,FALSE,"Plan1";#N/A,#N/A,FALSE,"Plan2"}</definedName>
    <definedName name="çaos\ewapo" localSheetId="18" hidden="1">{#N/A,#N/A,FALSE,"Plan1";#N/A,#N/A,FALSE,"Plan2"}</definedName>
    <definedName name="çaos\ewapo" localSheetId="10" hidden="1">{#N/A,#N/A,FALSE,"Plan1";#N/A,#N/A,FALSE,"Plan2"}</definedName>
    <definedName name="çaos\ewapo" localSheetId="12" hidden="1">{#N/A,#N/A,FALSE,"Plan1";#N/A,#N/A,FALSE,"Plan2"}</definedName>
    <definedName name="çaos\ewapo" hidden="1">{#N/A,#N/A,FALSE,"Plan1";#N/A,#N/A,FALSE,"Plan2"}</definedName>
    <definedName name="Capa" localSheetId="19">#REF!</definedName>
    <definedName name="Capa" localSheetId="14">#REF!</definedName>
    <definedName name="Capa" localSheetId="4">#REF!</definedName>
    <definedName name="Capa" localSheetId="5">#REF!</definedName>
    <definedName name="Capa" localSheetId="2">#REF!</definedName>
    <definedName name="Capa" localSheetId="13">#REF!</definedName>
    <definedName name="Capa" localSheetId="24">#REF!</definedName>
    <definedName name="Capa" localSheetId="0">#REF!</definedName>
    <definedName name="Capa" localSheetId="18">#REF!</definedName>
    <definedName name="Capa">#REF!</definedName>
    <definedName name="CAPA2" localSheetId="4">#REF!</definedName>
    <definedName name="CAPA2" localSheetId="2">#REF!</definedName>
    <definedName name="CAPA2" localSheetId="24">#REF!</definedName>
    <definedName name="CAPA2">#REF!</definedName>
    <definedName name="CAPA55" localSheetId="4">#REF!</definedName>
    <definedName name="CAPA55" localSheetId="2">#REF!</definedName>
    <definedName name="CAPA55" localSheetId="24">#REF!</definedName>
    <definedName name="CAPA55">#REF!</definedName>
    <definedName name="CAPA55A" localSheetId="4">#REF!</definedName>
    <definedName name="CAPA55A" localSheetId="2">#REF!</definedName>
    <definedName name="CAPA55A" localSheetId="24">#REF!</definedName>
    <definedName name="CAPA55A">#REF!</definedName>
    <definedName name="CAPELA" localSheetId="4">#REF!</definedName>
    <definedName name="CAPELA" localSheetId="2">#REF!</definedName>
    <definedName name="CAPELA" localSheetId="24">#REF!</definedName>
    <definedName name="CAPELA">#REF!</definedName>
    <definedName name="CARLA" localSheetId="4" hidden="1">#REF!</definedName>
    <definedName name="CARLA" hidden="1">#REF!</definedName>
    <definedName name="CARLOS1" localSheetId="4">#REF!</definedName>
    <definedName name="CARLOS1" localSheetId="2">#REF!</definedName>
    <definedName name="CARLOS1" localSheetId="24">#REF!</definedName>
    <definedName name="CARLOS1">#REF!</definedName>
    <definedName name="CARTÃO4" localSheetId="4">#REF!</definedName>
    <definedName name="CARTÃO4" localSheetId="2">#REF!</definedName>
    <definedName name="CARTÃO4" localSheetId="24">#REF!</definedName>
    <definedName name="CARTÃO4">#REF!</definedName>
    <definedName name="CAT6_IP" localSheetId="19" hidden="1">{#N/A,#N/A,FALSE,"F-01"}</definedName>
    <definedName name="CAT6_IP" localSheetId="21">{#N/A,#N/A,FALSE,"F-01"}</definedName>
    <definedName name="CAT6_IP" localSheetId="14" hidden="1">{#N/A,#N/A,FALSE,"F-01"}</definedName>
    <definedName name="CAT6_IP" localSheetId="4" hidden="1">{#N/A,#N/A,FALSE,"F-01"}</definedName>
    <definedName name="CAT6_IP" localSheetId="8" hidden="1">{#N/A,#N/A,FALSE,"F-01"}</definedName>
    <definedName name="CAT6_IP" localSheetId="2" hidden="1">{#N/A,#N/A,FALSE,"F-01"}</definedName>
    <definedName name="CAT6_IP" localSheetId="1" hidden="1">{#N/A,#N/A,FALSE,"F-01"}</definedName>
    <definedName name="CAT6_IP" localSheetId="13" hidden="1">{#N/A,#N/A,FALSE,"F-01"}</definedName>
    <definedName name="CAT6_IP" localSheetId="20">{#N/A,#N/A,FALSE,"F-01"}</definedName>
    <definedName name="CAT6_IP" localSheetId="24" hidden="1">{#N/A,#N/A,FALSE,"F-01"}</definedName>
    <definedName name="CAT6_IP" localSheetId="0" hidden="1">{#N/A,#N/A,FALSE,"F-01"}</definedName>
    <definedName name="CAT6_IP" localSheetId="18" hidden="1">{#N/A,#N/A,FALSE,"F-01"}</definedName>
    <definedName name="CAT6_IP" localSheetId="10" hidden="1">{#N/A,#N/A,FALSE,"F-01"}</definedName>
    <definedName name="CAT6_IP" localSheetId="12" hidden="1">{#N/A,#N/A,FALSE,"F-01"}</definedName>
    <definedName name="CAT6_IP" hidden="1">{#N/A,#N/A,FALSE,"F-01"}</definedName>
    <definedName name="categori45" localSheetId="4">#REF!</definedName>
    <definedName name="categori45" localSheetId="2">#REF!</definedName>
    <definedName name="categori45" localSheetId="24">#REF!</definedName>
    <definedName name="categori45">#REF!</definedName>
    <definedName name="CATEGORIA1" localSheetId="4">#REF!</definedName>
    <definedName name="CATEGORIA1" localSheetId="2">#REF!</definedName>
    <definedName name="CATEGORIA1" localSheetId="24">#REF!</definedName>
    <definedName name="CATEGORIA1">#REF!</definedName>
    <definedName name="CATEGORIA10" localSheetId="4">#REF!</definedName>
    <definedName name="CATEGORIA10" localSheetId="2">#REF!</definedName>
    <definedName name="CATEGORIA10" localSheetId="24">#REF!</definedName>
    <definedName name="CATEGORIA10">#REF!</definedName>
    <definedName name="CATEGORIA11" localSheetId="4">#REF!</definedName>
    <definedName name="CATEGORIA11" localSheetId="2">#REF!</definedName>
    <definedName name="CATEGORIA11" localSheetId="24">#REF!</definedName>
    <definedName name="CATEGORIA11">#REF!</definedName>
    <definedName name="CATEGORIA12" localSheetId="4">#REF!</definedName>
    <definedName name="CATEGORIA12" localSheetId="2">#REF!</definedName>
    <definedName name="CATEGORIA12" localSheetId="24">#REF!</definedName>
    <definedName name="CATEGORIA12">#REF!</definedName>
    <definedName name="CATEGORIA13" localSheetId="4">#REF!</definedName>
    <definedName name="CATEGORIA13" localSheetId="2">#REF!</definedName>
    <definedName name="CATEGORIA13" localSheetId="24">#REF!</definedName>
    <definedName name="CATEGORIA13">#REF!</definedName>
    <definedName name="CATEGORIA14" localSheetId="4">#REF!</definedName>
    <definedName name="CATEGORIA14" localSheetId="2">#REF!</definedName>
    <definedName name="CATEGORIA14" localSheetId="24">#REF!</definedName>
    <definedName name="CATEGORIA14">#REF!</definedName>
    <definedName name="CATEGORIA15" localSheetId="4">#REF!</definedName>
    <definedName name="CATEGORIA15" localSheetId="2">#REF!</definedName>
    <definedName name="CATEGORIA15" localSheetId="24">#REF!</definedName>
    <definedName name="CATEGORIA15">#REF!</definedName>
    <definedName name="CATEGORIA16" localSheetId="4">#REF!</definedName>
    <definedName name="CATEGORIA16" localSheetId="2">#REF!</definedName>
    <definedName name="CATEGORIA16" localSheetId="24">#REF!</definedName>
    <definedName name="CATEGORIA16">#REF!</definedName>
    <definedName name="CATEGORIA17" localSheetId="4">#REF!</definedName>
    <definedName name="CATEGORIA17" localSheetId="2">#REF!</definedName>
    <definedName name="CATEGORIA17" localSheetId="24">#REF!</definedName>
    <definedName name="CATEGORIA17">#REF!</definedName>
    <definedName name="CATEGORIA18" localSheetId="4">#REF!</definedName>
    <definedName name="CATEGORIA18" localSheetId="2">#REF!</definedName>
    <definedName name="CATEGORIA18" localSheetId="24">#REF!</definedName>
    <definedName name="CATEGORIA18">#REF!</definedName>
    <definedName name="CATEGORIA19" localSheetId="4">#REF!</definedName>
    <definedName name="CATEGORIA19" localSheetId="2">#REF!</definedName>
    <definedName name="CATEGORIA19" localSheetId="24">#REF!</definedName>
    <definedName name="CATEGORIA19">#REF!</definedName>
    <definedName name="CATEGORIA2" localSheetId="4">#REF!</definedName>
    <definedName name="CATEGORIA2" localSheetId="2">#REF!</definedName>
    <definedName name="CATEGORIA2" localSheetId="24">#REF!</definedName>
    <definedName name="CATEGORIA2">#REF!</definedName>
    <definedName name="CATEGORIA20" localSheetId="4">#REF!</definedName>
    <definedName name="CATEGORIA20" localSheetId="2">#REF!</definedName>
    <definedName name="CATEGORIA20" localSheetId="24">#REF!</definedName>
    <definedName name="CATEGORIA20">#REF!</definedName>
    <definedName name="CATEGORIA21" localSheetId="4">#REF!</definedName>
    <definedName name="CATEGORIA21" localSheetId="2">#REF!</definedName>
    <definedName name="CATEGORIA21" localSheetId="24">#REF!</definedName>
    <definedName name="CATEGORIA21">#REF!</definedName>
    <definedName name="CATEGORIA22" localSheetId="4">#REF!</definedName>
    <definedName name="CATEGORIA22" localSheetId="2">#REF!</definedName>
    <definedName name="CATEGORIA22" localSheetId="24">#REF!</definedName>
    <definedName name="CATEGORIA22">#REF!</definedName>
    <definedName name="CATEGORIA3" localSheetId="4">#REF!</definedName>
    <definedName name="CATEGORIA3" localSheetId="2">#REF!</definedName>
    <definedName name="CATEGORIA3" localSheetId="24">#REF!</definedName>
    <definedName name="CATEGORIA3">#REF!</definedName>
    <definedName name="CATEGORIA4" localSheetId="4">#REF!</definedName>
    <definedName name="CATEGORIA4" localSheetId="2">#REF!</definedName>
    <definedName name="CATEGORIA4" localSheetId="24">#REF!</definedName>
    <definedName name="CATEGORIA4">#REF!</definedName>
    <definedName name="CATEGORIA5" localSheetId="4">#REF!</definedName>
    <definedName name="CATEGORIA5" localSheetId="2">#REF!</definedName>
    <definedName name="CATEGORIA5" localSheetId="24">#REF!</definedName>
    <definedName name="CATEGORIA5">#REF!</definedName>
    <definedName name="CATEGORIA6" localSheetId="4">#REF!</definedName>
    <definedName name="CATEGORIA6" localSheetId="2">#REF!</definedName>
    <definedName name="CATEGORIA6" localSheetId="24">#REF!</definedName>
    <definedName name="CATEGORIA6">#REF!</definedName>
    <definedName name="CATEGORIA7" localSheetId="4">#REF!</definedName>
    <definedName name="CATEGORIA7" localSheetId="2">#REF!</definedName>
    <definedName name="CATEGORIA7" localSheetId="24">#REF!</definedName>
    <definedName name="CATEGORIA7">#REF!</definedName>
    <definedName name="CATEGORIA8" localSheetId="4">#REF!</definedName>
    <definedName name="CATEGORIA8" localSheetId="2">#REF!</definedName>
    <definedName name="CATEGORIA8" localSheetId="24">#REF!</definedName>
    <definedName name="CATEGORIA8">#REF!</definedName>
    <definedName name="CATEGORIA9" localSheetId="4">#REF!</definedName>
    <definedName name="CATEGORIA9" localSheetId="2">#REF!</definedName>
    <definedName name="CATEGORIA9" localSheetId="24">#REF!</definedName>
    <definedName name="CATEGORIA9">#REF!</definedName>
    <definedName name="CATORZE" localSheetId="4">#REF!</definedName>
    <definedName name="CATORZE" localSheetId="2">#REF!</definedName>
    <definedName name="CATORZE" localSheetId="24">#REF!</definedName>
    <definedName name="CATORZE">#REF!</definedName>
    <definedName name="CAUX2" localSheetId="4">OFFSET(#REF!,0,0,COUNTA(#REF!)+1,1)</definedName>
    <definedName name="CAUX2" localSheetId="2">OFFSET(#REF!,0,0,COUNTA(#REF!)+1,1)</definedName>
    <definedName name="CAUX2" localSheetId="24">OFFSET(#REF!,0,0,COUNTA(#REF!)+1,1)</definedName>
    <definedName name="CAUX2">OFFSET(#REF!,0,0,COUNTA(#REF!)+1,1)</definedName>
    <definedName name="CAUX3" localSheetId="4">OFFSET(#REF!,0,0,COUNTA(#REF!)+1,1)</definedName>
    <definedName name="CAUX3" localSheetId="2">OFFSET(#REF!,0,0,COUNTA(#REF!)+1,1)</definedName>
    <definedName name="CAUX3" localSheetId="24">OFFSET(#REF!,0,0,COUNTA(#REF!)+1,1)</definedName>
    <definedName name="CAUX3">OFFSET(#REF!,0,0,COUNTA(#REF!)+1,1)</definedName>
    <definedName name="CCC" localSheetId="4">#REF!</definedName>
    <definedName name="CCC" localSheetId="2">#REF!</definedName>
    <definedName name="CCC" localSheetId="24">#REF!</definedName>
    <definedName name="CCC">#REF!</definedName>
    <definedName name="ççç" localSheetId="19" hidden="1">{#N/A,#N/A,FALSE,"Plan1";#N/A,#N/A,FALSE,"Plan2"}</definedName>
    <definedName name="ççç" localSheetId="21">{#N/A,#N/A,FALSE,"Plan1";#N/A,#N/A,FALSE,"Plan2"}</definedName>
    <definedName name="ççç" localSheetId="14" hidden="1">{#N/A,#N/A,FALSE,"Plan1";#N/A,#N/A,FALSE,"Plan2"}</definedName>
    <definedName name="ççç" localSheetId="4" hidden="1">{#N/A,#N/A,FALSE,"Plan1";#N/A,#N/A,FALSE,"Plan2"}</definedName>
    <definedName name="ççç" localSheetId="8" hidden="1">{#N/A,#N/A,FALSE,"Plan1";#N/A,#N/A,FALSE,"Plan2"}</definedName>
    <definedName name="ççç" localSheetId="2" hidden="1">{#N/A,#N/A,FALSE,"Plan1";#N/A,#N/A,FALSE,"Plan2"}</definedName>
    <definedName name="ççç" localSheetId="1" hidden="1">{#N/A,#N/A,FALSE,"Plan1";#N/A,#N/A,FALSE,"Plan2"}</definedName>
    <definedName name="ççç" localSheetId="13" hidden="1">{#N/A,#N/A,FALSE,"Plan1";#N/A,#N/A,FALSE,"Plan2"}</definedName>
    <definedName name="ççç" localSheetId="20">{#N/A,#N/A,FALSE,"Plan1";#N/A,#N/A,FALSE,"Plan2"}</definedName>
    <definedName name="ççç" localSheetId="24" hidden="1">{#N/A,#N/A,FALSE,"Plan1";#N/A,#N/A,FALSE,"Plan2"}</definedName>
    <definedName name="ççç" localSheetId="0" hidden="1">{#N/A,#N/A,FALSE,"Plan1";#N/A,#N/A,FALSE,"Plan2"}</definedName>
    <definedName name="ççç" localSheetId="18" hidden="1">{#N/A,#N/A,FALSE,"Plan1";#N/A,#N/A,FALSE,"Plan2"}</definedName>
    <definedName name="ççç" localSheetId="10" hidden="1">{#N/A,#N/A,FALSE,"Plan1";#N/A,#N/A,FALSE,"Plan2"}</definedName>
    <definedName name="ççç" localSheetId="12" hidden="1">{#N/A,#N/A,FALSE,"Plan1";#N/A,#N/A,FALSE,"Plan2"}</definedName>
    <definedName name="ççç" hidden="1">{#N/A,#N/A,FALSE,"Plan1";#N/A,#N/A,FALSE,"Plan2"}</definedName>
    <definedName name="cccc" localSheetId="19" hidden="1">{#N/A,#N/A,FALSE,"Plan1";#N/A,#N/A,FALSE,"Plan2"}</definedName>
    <definedName name="cccc" localSheetId="21">{#N/A,#N/A,FALSE,"Plan1";#N/A,#N/A,FALSE,"Plan2"}</definedName>
    <definedName name="cccc" localSheetId="14" hidden="1">{#N/A,#N/A,FALSE,"Plan1";#N/A,#N/A,FALSE,"Plan2"}</definedName>
    <definedName name="cccc" localSheetId="4" hidden="1">{#N/A,#N/A,FALSE,"Plan1";#N/A,#N/A,FALSE,"Plan2"}</definedName>
    <definedName name="cccc" localSheetId="8" hidden="1">{#N/A,#N/A,FALSE,"Plan1";#N/A,#N/A,FALSE,"Plan2"}</definedName>
    <definedName name="cccc" localSheetId="2" hidden="1">{#N/A,#N/A,FALSE,"Plan1";#N/A,#N/A,FALSE,"Plan2"}</definedName>
    <definedName name="cccc" localSheetId="1" hidden="1">{#N/A,#N/A,FALSE,"Plan1";#N/A,#N/A,FALSE,"Plan2"}</definedName>
    <definedName name="cccc" localSheetId="13" hidden="1">{#N/A,#N/A,FALSE,"Plan1";#N/A,#N/A,FALSE,"Plan2"}</definedName>
    <definedName name="cccc" localSheetId="20">{#N/A,#N/A,FALSE,"Plan1";#N/A,#N/A,FALSE,"Plan2"}</definedName>
    <definedName name="cccc" localSheetId="24" hidden="1">{#N/A,#N/A,FALSE,"Plan1";#N/A,#N/A,FALSE,"Plan2"}</definedName>
    <definedName name="cccc" localSheetId="0" hidden="1">{#N/A,#N/A,FALSE,"Plan1";#N/A,#N/A,FALSE,"Plan2"}</definedName>
    <definedName name="cccc" localSheetId="18" hidden="1">{#N/A,#N/A,FALSE,"Plan1";#N/A,#N/A,FALSE,"Plan2"}</definedName>
    <definedName name="cccc" localSheetId="10" hidden="1">{#N/A,#N/A,FALSE,"Plan1";#N/A,#N/A,FALSE,"Plan2"}</definedName>
    <definedName name="cccc" localSheetId="12" hidden="1">{#N/A,#N/A,FALSE,"Plan1";#N/A,#N/A,FALSE,"Plan2"}</definedName>
    <definedName name="cccc" hidden="1">{#N/A,#N/A,FALSE,"Plan1";#N/A,#N/A,FALSE,"Plan2"}</definedName>
    <definedName name="ççççççç"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 localSheetId="19" hidden="1">{"HW",#N/A,FALSE,"1998"}</definedName>
    <definedName name="cccccccccccccccc" localSheetId="21">{"HW",#N/A,FALSE,"1998"}</definedName>
    <definedName name="cccccccccccccccc" localSheetId="14" hidden="1">{"HW",#N/A,FALSE,"1998"}</definedName>
    <definedName name="cccccccccccccccc" localSheetId="4" hidden="1">{"HW",#N/A,FALSE,"1998"}</definedName>
    <definedName name="cccccccccccccccc" localSheetId="8" hidden="1">{"HW",#N/A,FALSE,"1998"}</definedName>
    <definedName name="cccccccccccccccc" localSheetId="2" hidden="1">{"HW",#N/A,FALSE,"1998"}</definedName>
    <definedName name="cccccccccccccccc" localSheetId="1" hidden="1">{"HW",#N/A,FALSE,"1998"}</definedName>
    <definedName name="cccccccccccccccc" localSheetId="13" hidden="1">{"HW",#N/A,FALSE,"1998"}</definedName>
    <definedName name="cccccccccccccccc" localSheetId="20">{"HW",#N/A,FALSE,"1998"}</definedName>
    <definedName name="cccccccccccccccc" localSheetId="24" hidden="1">{"HW",#N/A,FALSE,"1998"}</definedName>
    <definedName name="cccccccccccccccc" localSheetId="0" hidden="1">{"HW",#N/A,FALSE,"1998"}</definedName>
    <definedName name="cccccccccccccccc" localSheetId="18" hidden="1">{"HW",#N/A,FALSE,"1998"}</definedName>
    <definedName name="cccccccccccccccc" localSheetId="10" hidden="1">{"HW",#N/A,FALSE,"1998"}</definedName>
    <definedName name="cccccccccccccccc" localSheetId="12" hidden="1">{"HW",#N/A,FALSE,"1998"}</definedName>
    <definedName name="cccccccccccccccc" hidden="1">{"HW",#N/A,FALSE,"1998"}</definedName>
    <definedName name="cchart1" localSheetId="4" hidden="1">#REF!</definedName>
    <definedName name="cchart1" localSheetId="2" hidden="1">#REF!</definedName>
    <definedName name="cchart1" localSheetId="24" hidden="1">#REF!</definedName>
    <definedName name="cchart1" localSheetId="0" hidden="1">#REF!</definedName>
    <definedName name="cchart1" hidden="1">#REF!</definedName>
    <definedName name="cchart10" localSheetId="4" hidden="1">#REF!</definedName>
    <definedName name="cchart10" localSheetId="2" hidden="1">#REF!</definedName>
    <definedName name="cchart10" localSheetId="24" hidden="1">#REF!</definedName>
    <definedName name="cchart10" localSheetId="0" hidden="1">#REF!</definedName>
    <definedName name="cchart10" hidden="1">#REF!</definedName>
    <definedName name="cchart11" localSheetId="4" hidden="1">#REF!</definedName>
    <definedName name="cchart11" localSheetId="2" hidden="1">#REF!</definedName>
    <definedName name="cchart11" localSheetId="24" hidden="1">#REF!</definedName>
    <definedName name="cchart11" localSheetId="0" hidden="1">#REF!</definedName>
    <definedName name="cchart11" hidden="1">#REF!</definedName>
    <definedName name="cchart12" hidden="1">#REF!</definedName>
    <definedName name="cchart13" hidden="1">#REF!</definedName>
    <definedName name="cchart14" hidden="1">#REF!</definedName>
    <definedName name="cchart15" hidden="1">#REF!</definedName>
    <definedName name="cchart16" hidden="1">#REF!</definedName>
    <definedName name="cchart17" hidden="1">#REF!</definedName>
    <definedName name="cchart18" hidden="1">#REF!</definedName>
    <definedName name="cchart19" hidden="1">#REF!</definedName>
    <definedName name="cchart2" hidden="1">#REF!</definedName>
    <definedName name="cchart20" hidden="1">#REF!</definedName>
    <definedName name="cchart21" hidden="1">#REF!</definedName>
    <definedName name="cchart22" hidden="1">#REF!</definedName>
    <definedName name="cchart23" hidden="1">#REF!</definedName>
    <definedName name="cchart24" hidden="1">#REF!</definedName>
    <definedName name="cchart25" hidden="1">#REF!</definedName>
    <definedName name="cchart26" hidden="1">#REF!</definedName>
    <definedName name="cchart27" hidden="1">#REF!</definedName>
    <definedName name="cchart28" hidden="1">#REF!</definedName>
    <definedName name="cchart29" hidden="1">#REF!</definedName>
    <definedName name="cchart3" hidden="1">#REF!</definedName>
    <definedName name="cchart31" hidden="1">#REF!</definedName>
    <definedName name="cchart32" hidden="1">#REF!</definedName>
    <definedName name="cchart4" hidden="1">#REF!</definedName>
    <definedName name="cchart5" hidden="1">#REF!</definedName>
    <definedName name="cchart6" hidden="1">#REF!</definedName>
    <definedName name="cchart7" hidden="1">#REF!</definedName>
    <definedName name="cchart8" hidden="1">#REF!</definedName>
    <definedName name="cchart9" hidden="1">#REF!</definedName>
    <definedName name="çcklfjk"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hidden="1">{TRUE,TRUE,-1.25,-15.5,604.5,366.75,FALSE,FALSE,TRUE,TRUE,0,1,#N/A,1,#N/A,9.0125,24.4117647058824,1,FALSE,FALSE,3,TRUE,1,FALSE,100,"Swvu.PLANILHA2.","ACwvu.PLANILHA2.",#N/A,FALSE,FALSE,0.787401575,0.34,0.46,0.5,1,"","",FALSE,FALSE,FALSE,FALSE,1,#N/A,1,1,FALSE,FALSE,#N/A,#N/A,FALSE,FALSE,FALSE,9,65532,65532,FALSE,FALSE,TRUE,TRUE,TRUE}</definedName>
    <definedName name="CD" localSheetId="4">#REF!</definedName>
    <definedName name="CD" localSheetId="2">#REF!</definedName>
    <definedName name="CD" localSheetId="24">#REF!</definedName>
    <definedName name="CD">#REF!</definedName>
    <definedName name="çdfmerf" localSheetId="19" hidden="1">{#N/A,#N/A,FALSE,"Plan1";#N/A,#N/A,FALSE,"Plan2"}</definedName>
    <definedName name="çdfmerf" localSheetId="21">{#N/A,#N/A,FALSE,"Plan1";#N/A,#N/A,FALSE,"Plan2"}</definedName>
    <definedName name="çdfmerf" localSheetId="14" hidden="1">{#N/A,#N/A,FALSE,"Plan1";#N/A,#N/A,FALSE,"Plan2"}</definedName>
    <definedName name="çdfmerf" localSheetId="4" hidden="1">{#N/A,#N/A,FALSE,"Plan1";#N/A,#N/A,FALSE,"Plan2"}</definedName>
    <definedName name="çdfmerf" localSheetId="8" hidden="1">{#N/A,#N/A,FALSE,"Plan1";#N/A,#N/A,FALSE,"Plan2"}</definedName>
    <definedName name="çdfmerf" localSheetId="2" hidden="1">{#N/A,#N/A,FALSE,"Plan1";#N/A,#N/A,FALSE,"Plan2"}</definedName>
    <definedName name="çdfmerf" localSheetId="1" hidden="1">{#N/A,#N/A,FALSE,"Plan1";#N/A,#N/A,FALSE,"Plan2"}</definedName>
    <definedName name="çdfmerf" localSheetId="13" hidden="1">{#N/A,#N/A,FALSE,"Plan1";#N/A,#N/A,FALSE,"Plan2"}</definedName>
    <definedName name="çdfmerf" localSheetId="20">{#N/A,#N/A,FALSE,"Plan1";#N/A,#N/A,FALSE,"Plan2"}</definedName>
    <definedName name="çdfmerf" localSheetId="24" hidden="1">{#N/A,#N/A,FALSE,"Plan1";#N/A,#N/A,FALSE,"Plan2"}</definedName>
    <definedName name="çdfmerf" localSheetId="0" hidden="1">{#N/A,#N/A,FALSE,"Plan1";#N/A,#N/A,FALSE,"Plan2"}</definedName>
    <definedName name="çdfmerf" localSheetId="18" hidden="1">{#N/A,#N/A,FALSE,"Plan1";#N/A,#N/A,FALSE,"Plan2"}</definedName>
    <definedName name="çdfmerf" localSheetId="10" hidden="1">{#N/A,#N/A,FALSE,"Plan1";#N/A,#N/A,FALSE,"Plan2"}</definedName>
    <definedName name="çdfmerf" localSheetId="12" hidden="1">{#N/A,#N/A,FALSE,"Plan1";#N/A,#N/A,FALSE,"Plan2"}</definedName>
    <definedName name="çdfmerf" hidden="1">{#N/A,#N/A,FALSE,"Plan1";#N/A,#N/A,FALSE,"Plan2"}</definedName>
    <definedName name="CDSGHE" localSheetId="19" hidden="1">{#N/A,#N/A,FALSE,"Plan1";#N/A,#N/A,FALSE,"Plan2"}</definedName>
    <definedName name="CDSGHE" localSheetId="21">{#N/A,#N/A,FALSE,"Plan1";#N/A,#N/A,FALSE,"Plan2"}</definedName>
    <definedName name="CDSGHE" localSheetId="14" hidden="1">{#N/A,#N/A,FALSE,"Plan1";#N/A,#N/A,FALSE,"Plan2"}</definedName>
    <definedName name="CDSGHE" localSheetId="4" hidden="1">{#N/A,#N/A,FALSE,"Plan1";#N/A,#N/A,FALSE,"Plan2"}</definedName>
    <definedName name="CDSGHE" localSheetId="8" hidden="1">{#N/A,#N/A,FALSE,"Plan1";#N/A,#N/A,FALSE,"Plan2"}</definedName>
    <definedName name="CDSGHE" localSheetId="2" hidden="1">{#N/A,#N/A,FALSE,"Plan1";#N/A,#N/A,FALSE,"Plan2"}</definedName>
    <definedName name="CDSGHE" localSheetId="1" hidden="1">{#N/A,#N/A,FALSE,"Plan1";#N/A,#N/A,FALSE,"Plan2"}</definedName>
    <definedName name="CDSGHE" localSheetId="13" hidden="1">{#N/A,#N/A,FALSE,"Plan1";#N/A,#N/A,FALSE,"Plan2"}</definedName>
    <definedName name="CDSGHE" localSheetId="20">{#N/A,#N/A,FALSE,"Plan1";#N/A,#N/A,FALSE,"Plan2"}</definedName>
    <definedName name="CDSGHE" localSheetId="24" hidden="1">{#N/A,#N/A,FALSE,"Plan1";#N/A,#N/A,FALSE,"Plan2"}</definedName>
    <definedName name="CDSGHE" localSheetId="0" hidden="1">{#N/A,#N/A,FALSE,"Plan1";#N/A,#N/A,FALSE,"Plan2"}</definedName>
    <definedName name="CDSGHE" localSheetId="18" hidden="1">{#N/A,#N/A,FALSE,"Plan1";#N/A,#N/A,FALSE,"Plan2"}</definedName>
    <definedName name="CDSGHE" localSheetId="10" hidden="1">{#N/A,#N/A,FALSE,"Plan1";#N/A,#N/A,FALSE,"Plan2"}</definedName>
    <definedName name="CDSGHE" localSheetId="12" hidden="1">{#N/A,#N/A,FALSE,"Plan1";#N/A,#N/A,FALSE,"Plan2"}</definedName>
    <definedName name="CDSGHE" hidden="1">{#N/A,#N/A,FALSE,"Plan1";#N/A,#N/A,FALSE,"Plan2"}</definedName>
    <definedName name="cdvthd" localSheetId="4">#REF!</definedName>
    <definedName name="cdvthd" localSheetId="2">#REF!</definedName>
    <definedName name="cdvthd" localSheetId="24">#REF!</definedName>
    <definedName name="cdvthd">#REF!</definedName>
    <definedName name="Cel_Constr" localSheetId="4">#REF!</definedName>
    <definedName name="Cel_Constr" localSheetId="2">#REF!</definedName>
    <definedName name="Cel_Constr" localSheetId="24">#REF!</definedName>
    <definedName name="Cel_Constr">#REF!</definedName>
    <definedName name="CestaExcel" localSheetId="4">#REF!</definedName>
    <definedName name="CestaExcel" localSheetId="2">#REF!</definedName>
    <definedName name="CestaExcel" localSheetId="24">#REF!</definedName>
    <definedName name="CestaExcel">#REF!</definedName>
    <definedName name="CevaG" localSheetId="4">#REF!</definedName>
    <definedName name="CevaG" localSheetId="2">#REF!</definedName>
    <definedName name="CevaG" localSheetId="24">#REF!</definedName>
    <definedName name="CevaG">#REF!</definedName>
    <definedName name="CevaGS" localSheetId="4">#REF!</definedName>
    <definedName name="CevaGS" localSheetId="2">#REF!</definedName>
    <definedName name="CevaGS" localSheetId="24">#REF!</definedName>
    <definedName name="CevaGS">#REF!</definedName>
    <definedName name="çfhjglkjhkljyhj"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hidden="1">{TRUE,TRUE,-1.25,-15.5,604.5,366.75,FALSE,FALSE,TRUE,TRUE,0,1,#N/A,1,#N/A,9.0125,24.4117647058824,1,FALSE,FALSE,3,TRUE,1,FALSE,100,"Swvu.PLANILHA2.","ACwvu.PLANILHA2.",#N/A,FALSE,FALSE,0.787401575,0.34,0.46,0.5,1,"","",FALSE,FALSE,FALSE,FALSE,1,#N/A,1,1,FALSE,FALSE,#N/A,#N/A,FALSE,FALSE,FALSE,9,65532,65532,FALSE,FALSE,TRUE,TRUE,TRUE}</definedName>
    <definedName name="çflçf" localSheetId="19" hidden="1">{#N/A,#N/A,FALSE,"Plan1";#N/A,#N/A,FALSE,"Plan2"}</definedName>
    <definedName name="çflçf" localSheetId="21">{#N/A,#N/A,FALSE,"Plan1";#N/A,#N/A,FALSE,"Plan2"}</definedName>
    <definedName name="çflçf" localSheetId="14" hidden="1">{#N/A,#N/A,FALSE,"Plan1";#N/A,#N/A,FALSE,"Plan2"}</definedName>
    <definedName name="çflçf" localSheetId="4" hidden="1">{#N/A,#N/A,FALSE,"Plan1";#N/A,#N/A,FALSE,"Plan2"}</definedName>
    <definedName name="çflçf" localSheetId="8" hidden="1">{#N/A,#N/A,FALSE,"Plan1";#N/A,#N/A,FALSE,"Plan2"}</definedName>
    <definedName name="çflçf" localSheetId="2" hidden="1">{#N/A,#N/A,FALSE,"Plan1";#N/A,#N/A,FALSE,"Plan2"}</definedName>
    <definedName name="çflçf" localSheetId="1" hidden="1">{#N/A,#N/A,FALSE,"Plan1";#N/A,#N/A,FALSE,"Plan2"}</definedName>
    <definedName name="çflçf" localSheetId="13" hidden="1">{#N/A,#N/A,FALSE,"Plan1";#N/A,#N/A,FALSE,"Plan2"}</definedName>
    <definedName name="çflçf" localSheetId="20">{#N/A,#N/A,FALSE,"Plan1";#N/A,#N/A,FALSE,"Plan2"}</definedName>
    <definedName name="çflçf" localSheetId="24" hidden="1">{#N/A,#N/A,FALSE,"Plan1";#N/A,#N/A,FALSE,"Plan2"}</definedName>
    <definedName name="çflçf" localSheetId="0" hidden="1">{#N/A,#N/A,FALSE,"Plan1";#N/A,#N/A,FALSE,"Plan2"}</definedName>
    <definedName name="çflçf" localSheetId="18" hidden="1">{#N/A,#N/A,FALSE,"Plan1";#N/A,#N/A,FALSE,"Plan2"}</definedName>
    <definedName name="çflçf" localSheetId="10" hidden="1">{#N/A,#N/A,FALSE,"Plan1";#N/A,#N/A,FALSE,"Plan2"}</definedName>
    <definedName name="çflçf" localSheetId="12" hidden="1">{#N/A,#N/A,FALSE,"Plan1";#N/A,#N/A,FALSE,"Plan2"}</definedName>
    <definedName name="çflçf" hidden="1">{#N/A,#N/A,FALSE,"Plan1";#N/A,#N/A,FALSE,"Plan2"}</definedName>
    <definedName name="CHAFQT" localSheetId="4">#REF!</definedName>
    <definedName name="CHAFQT" localSheetId="2">#REF!</definedName>
    <definedName name="CHAFQT" localSheetId="24">#REF!</definedName>
    <definedName name="CHAFQT">#REF!</definedName>
    <definedName name="Chaves" localSheetId="4">#REF!</definedName>
    <definedName name="Chaves" localSheetId="2">#REF!</definedName>
    <definedName name="Chaves" localSheetId="24">#REF!</definedName>
    <definedName name="Chaves">#REF!</definedName>
    <definedName name="chfch" localSheetId="19" hidden="1">{#N/A,#N/A,FALSE,"Plan1";#N/A,#N/A,FALSE,"Plan2"}</definedName>
    <definedName name="chfch" localSheetId="21">{#N/A,#N/A,FALSE,"Plan1";#N/A,#N/A,FALSE,"Plan2"}</definedName>
    <definedName name="chfch" localSheetId="14" hidden="1">{#N/A,#N/A,FALSE,"Plan1";#N/A,#N/A,FALSE,"Plan2"}</definedName>
    <definedName name="chfch" localSheetId="4" hidden="1">{#N/A,#N/A,FALSE,"Plan1";#N/A,#N/A,FALSE,"Plan2"}</definedName>
    <definedName name="chfch" localSheetId="8" hidden="1">{#N/A,#N/A,FALSE,"Plan1";#N/A,#N/A,FALSE,"Plan2"}</definedName>
    <definedName name="chfch" localSheetId="2" hidden="1">{#N/A,#N/A,FALSE,"Plan1";#N/A,#N/A,FALSE,"Plan2"}</definedName>
    <definedName name="chfch" localSheetId="1" hidden="1">{#N/A,#N/A,FALSE,"Plan1";#N/A,#N/A,FALSE,"Plan2"}</definedName>
    <definedName name="chfch" localSheetId="13" hidden="1">{#N/A,#N/A,FALSE,"Plan1";#N/A,#N/A,FALSE,"Plan2"}</definedName>
    <definedName name="chfch" localSheetId="20">{#N/A,#N/A,FALSE,"Plan1";#N/A,#N/A,FALSE,"Plan2"}</definedName>
    <definedName name="chfch" localSheetId="24" hidden="1">{#N/A,#N/A,FALSE,"Plan1";#N/A,#N/A,FALSE,"Plan2"}</definedName>
    <definedName name="chfch" localSheetId="0" hidden="1">{#N/A,#N/A,FALSE,"Plan1";#N/A,#N/A,FALSE,"Plan2"}</definedName>
    <definedName name="chfch" localSheetId="18" hidden="1">{#N/A,#N/A,FALSE,"Plan1";#N/A,#N/A,FALSE,"Plan2"}</definedName>
    <definedName name="chfch" localSheetId="10" hidden="1">{#N/A,#N/A,FALSE,"Plan1";#N/A,#N/A,FALSE,"Plan2"}</definedName>
    <definedName name="chfch" localSheetId="12" hidden="1">{#N/A,#N/A,FALSE,"Plan1";#N/A,#N/A,FALSE,"Plan2"}</definedName>
    <definedName name="chfch" hidden="1">{#N/A,#N/A,FALSE,"Plan1";#N/A,#N/A,FALSE,"Plan2"}</definedName>
    <definedName name="CI" localSheetId="4">#REF!</definedName>
    <definedName name="CI" localSheetId="2">#REF!</definedName>
    <definedName name="CI" localSheetId="24">#REF!</definedName>
    <definedName name="CI">#REF!</definedName>
    <definedName name="cidades" localSheetId="4">#REF!</definedName>
    <definedName name="cidades" localSheetId="2">#REF!</definedName>
    <definedName name="cidades" localSheetId="24">#REF!</definedName>
    <definedName name="cidades">#REF!</definedName>
    <definedName name="CIFIXA" localSheetId="4">#REF!</definedName>
    <definedName name="CIFIXA" localSheetId="2">#REF!</definedName>
    <definedName name="CIFIXA" localSheetId="24">#REF!</definedName>
    <definedName name="CIFIXA">#REF!</definedName>
    <definedName name="CINCO" localSheetId="4">#REF!</definedName>
    <definedName name="CINCO" localSheetId="2">#REF!</definedName>
    <definedName name="CINCO" localSheetId="24">#REF!</definedName>
    <definedName name="CINCO">#REF!</definedName>
    <definedName name="CITOTAL" localSheetId="4">#REF!</definedName>
    <definedName name="CITOTAL" localSheetId="2">#REF!</definedName>
    <definedName name="CITOTAL" localSheetId="24">#REF!</definedName>
    <definedName name="CITOTAL">#REF!</definedName>
    <definedName name="CIVAR" localSheetId="4">#REF!</definedName>
    <definedName name="CIVAR" localSheetId="2">#REF!</definedName>
    <definedName name="CIVAR" localSheetId="24">#REF!</definedName>
    <definedName name="CIVAR">#REF!</definedName>
    <definedName name="ÇJKRÇLFS" localSheetId="19" hidden="1">{"Econ Consolidado",#N/A,FALSE,"Econ Consol";"Fluxo de Caixa",#N/A,FALSE,"Fluxo Caixa";"Investimentos",#N/A,FALSE,"Investimentos"}</definedName>
    <definedName name="ÇJKRÇLFS" localSheetId="21">{"Econ Consolidado",#N/A,FALSE,"Econ Consol";"Fluxo de Caixa",#N/A,FALSE,"Fluxo Caixa";"Investimentos",#N/A,FALSE,"Investimentos"}</definedName>
    <definedName name="ÇJKRÇLFS" localSheetId="14" hidden="1">{"Econ Consolidado",#N/A,FALSE,"Econ Consol";"Fluxo de Caixa",#N/A,FALSE,"Fluxo Caixa";"Investimentos",#N/A,FALSE,"Investimentos"}</definedName>
    <definedName name="ÇJKRÇLFS" localSheetId="4" hidden="1">{"Econ Consolidado",#N/A,FALSE,"Econ Consol";"Fluxo de Caixa",#N/A,FALSE,"Fluxo Caixa";"Investimentos",#N/A,FALSE,"Investimentos"}</definedName>
    <definedName name="ÇJKRÇLFS" localSheetId="8" hidden="1">{"Econ Consolidado",#N/A,FALSE,"Econ Consol";"Fluxo de Caixa",#N/A,FALSE,"Fluxo Caixa";"Investimentos",#N/A,FALSE,"Investimentos"}</definedName>
    <definedName name="ÇJKRÇLFS" localSheetId="2" hidden="1">{"Econ Consolidado",#N/A,FALSE,"Econ Consol";"Fluxo de Caixa",#N/A,FALSE,"Fluxo Caixa";"Investimentos",#N/A,FALSE,"Investimentos"}</definedName>
    <definedName name="ÇJKRÇLFS" localSheetId="1" hidden="1">{"Econ Consolidado",#N/A,FALSE,"Econ Consol";"Fluxo de Caixa",#N/A,FALSE,"Fluxo Caixa";"Investimentos",#N/A,FALSE,"Investimentos"}</definedName>
    <definedName name="ÇJKRÇLFS" localSheetId="13" hidden="1">{"Econ Consolidado",#N/A,FALSE,"Econ Consol";"Fluxo de Caixa",#N/A,FALSE,"Fluxo Caixa";"Investimentos",#N/A,FALSE,"Investimentos"}</definedName>
    <definedName name="ÇJKRÇLFS" localSheetId="20">{"Econ Consolidado",#N/A,FALSE,"Econ Consol";"Fluxo de Caixa",#N/A,FALSE,"Fluxo Caixa";"Investimentos",#N/A,FALSE,"Investimentos"}</definedName>
    <definedName name="ÇJKRÇLFS" localSheetId="24" hidden="1">{"Econ Consolidado",#N/A,FALSE,"Econ Consol";"Fluxo de Caixa",#N/A,FALSE,"Fluxo Caixa";"Investimentos",#N/A,FALSE,"Investimentos"}</definedName>
    <definedName name="ÇJKRÇLFS" localSheetId="0" hidden="1">{"Econ Consolidado",#N/A,FALSE,"Econ Consol";"Fluxo de Caixa",#N/A,FALSE,"Fluxo Caixa";"Investimentos",#N/A,FALSE,"Investimentos"}</definedName>
    <definedName name="ÇJKRÇLFS" localSheetId="18" hidden="1">{"Econ Consolidado",#N/A,FALSE,"Econ Consol";"Fluxo de Caixa",#N/A,FALSE,"Fluxo Caixa";"Investimentos",#N/A,FALSE,"Investimentos"}</definedName>
    <definedName name="ÇJKRÇLFS" localSheetId="10" hidden="1">{"Econ Consolidado",#N/A,FALSE,"Econ Consol";"Fluxo de Caixa",#N/A,FALSE,"Fluxo Caixa";"Investimentos",#N/A,FALSE,"Investimentos"}</definedName>
    <definedName name="ÇJKRÇLFS" localSheetId="12" hidden="1">{"Econ Consolidado",#N/A,FALSE,"Econ Consol";"Fluxo de Caixa",#N/A,FALSE,"Fluxo Caixa";"Investimentos",#N/A,FALSE,"Investimentos"}</definedName>
    <definedName name="ÇJKRÇLFS" hidden="1">{"Econ Consolidado",#N/A,FALSE,"Econ Consol";"Fluxo de Caixa",#N/A,FALSE,"Fluxo Caixa";"Investimentos",#N/A,FALSE,"Investimentos"}</definedName>
    <definedName name="ÇJsrejtçe" localSheetId="19" hidden="1">{#N/A,#N/A,FALSE,"Plan1";#N/A,#N/A,FALSE,"Plan2"}</definedName>
    <definedName name="ÇJsrejtçe" localSheetId="21">{#N/A,#N/A,FALSE,"Plan1";#N/A,#N/A,FALSE,"Plan2"}</definedName>
    <definedName name="ÇJsrejtçe" localSheetId="14" hidden="1">{#N/A,#N/A,FALSE,"Plan1";#N/A,#N/A,FALSE,"Plan2"}</definedName>
    <definedName name="ÇJsrejtçe" localSheetId="4" hidden="1">{#N/A,#N/A,FALSE,"Plan1";#N/A,#N/A,FALSE,"Plan2"}</definedName>
    <definedName name="ÇJsrejtçe" localSheetId="8" hidden="1">{#N/A,#N/A,FALSE,"Plan1";#N/A,#N/A,FALSE,"Plan2"}</definedName>
    <definedName name="ÇJsrejtçe" localSheetId="2" hidden="1">{#N/A,#N/A,FALSE,"Plan1";#N/A,#N/A,FALSE,"Plan2"}</definedName>
    <definedName name="ÇJsrejtçe" localSheetId="1" hidden="1">{#N/A,#N/A,FALSE,"Plan1";#N/A,#N/A,FALSE,"Plan2"}</definedName>
    <definedName name="ÇJsrejtçe" localSheetId="13" hidden="1">{#N/A,#N/A,FALSE,"Plan1";#N/A,#N/A,FALSE,"Plan2"}</definedName>
    <definedName name="ÇJsrejtçe" localSheetId="20">{#N/A,#N/A,FALSE,"Plan1";#N/A,#N/A,FALSE,"Plan2"}</definedName>
    <definedName name="ÇJsrejtçe" localSheetId="24" hidden="1">{#N/A,#N/A,FALSE,"Plan1";#N/A,#N/A,FALSE,"Plan2"}</definedName>
    <definedName name="ÇJsrejtçe" localSheetId="0" hidden="1">{#N/A,#N/A,FALSE,"Plan1";#N/A,#N/A,FALSE,"Plan2"}</definedName>
    <definedName name="ÇJsrejtçe" localSheetId="18" hidden="1">{#N/A,#N/A,FALSE,"Plan1";#N/A,#N/A,FALSE,"Plan2"}</definedName>
    <definedName name="ÇJsrejtçe" localSheetId="10" hidden="1">{#N/A,#N/A,FALSE,"Plan1";#N/A,#N/A,FALSE,"Plan2"}</definedName>
    <definedName name="ÇJsrejtçe" localSheetId="12" hidden="1">{#N/A,#N/A,FALSE,"Plan1";#N/A,#N/A,FALSE,"Plan2"}</definedName>
    <definedName name="ÇJsrejtçe" hidden="1">{#N/A,#N/A,FALSE,"Plan1";#N/A,#N/A,FALSE,"Plan2"}</definedName>
    <definedName name="çkaçekow" localSheetId="19" hidden="1">{#N/A,#N/A,FALSE,"Plan1";#N/A,#N/A,FALSE,"Plan2"}</definedName>
    <definedName name="çkaçekow" localSheetId="21">{#N/A,#N/A,FALSE,"Plan1";#N/A,#N/A,FALSE,"Plan2"}</definedName>
    <definedName name="çkaçekow" localSheetId="14" hidden="1">{#N/A,#N/A,FALSE,"Plan1";#N/A,#N/A,FALSE,"Plan2"}</definedName>
    <definedName name="çkaçekow" localSheetId="4" hidden="1">{#N/A,#N/A,FALSE,"Plan1";#N/A,#N/A,FALSE,"Plan2"}</definedName>
    <definedName name="çkaçekow" localSheetId="8" hidden="1">{#N/A,#N/A,FALSE,"Plan1";#N/A,#N/A,FALSE,"Plan2"}</definedName>
    <definedName name="çkaçekow" localSheetId="2" hidden="1">{#N/A,#N/A,FALSE,"Plan1";#N/A,#N/A,FALSE,"Plan2"}</definedName>
    <definedName name="çkaçekow" localSheetId="1" hidden="1">{#N/A,#N/A,FALSE,"Plan1";#N/A,#N/A,FALSE,"Plan2"}</definedName>
    <definedName name="çkaçekow" localSheetId="13" hidden="1">{#N/A,#N/A,FALSE,"Plan1";#N/A,#N/A,FALSE,"Plan2"}</definedName>
    <definedName name="çkaçekow" localSheetId="20">{#N/A,#N/A,FALSE,"Plan1";#N/A,#N/A,FALSE,"Plan2"}</definedName>
    <definedName name="çkaçekow" localSheetId="24" hidden="1">{#N/A,#N/A,FALSE,"Plan1";#N/A,#N/A,FALSE,"Plan2"}</definedName>
    <definedName name="çkaçekow" localSheetId="0" hidden="1">{#N/A,#N/A,FALSE,"Plan1";#N/A,#N/A,FALSE,"Plan2"}</definedName>
    <definedName name="çkaçekow" localSheetId="18" hidden="1">{#N/A,#N/A,FALSE,"Plan1";#N/A,#N/A,FALSE,"Plan2"}</definedName>
    <definedName name="çkaçekow" localSheetId="10" hidden="1">{#N/A,#N/A,FALSE,"Plan1";#N/A,#N/A,FALSE,"Plan2"}</definedName>
    <definedName name="çkaçekow" localSheetId="12" hidden="1">{#N/A,#N/A,FALSE,"Plan1";#N/A,#N/A,FALSE,"Plan2"}</definedName>
    <definedName name="çkaçekow" hidden="1">{#N/A,#N/A,FALSE,"Plan1";#N/A,#N/A,FALSE,"Plan2"}</definedName>
    <definedName name="ÇKSDOEKR" localSheetId="19" hidden="1">{#N/A,#N/A,FALSE,"Plan1";#N/A,#N/A,FALSE,"Plan2"}</definedName>
    <definedName name="ÇKSDOEKR" localSheetId="21">{#N/A,#N/A,FALSE,"Plan1";#N/A,#N/A,FALSE,"Plan2"}</definedName>
    <definedName name="ÇKSDOEKR" localSheetId="14" hidden="1">{#N/A,#N/A,FALSE,"Plan1";#N/A,#N/A,FALSE,"Plan2"}</definedName>
    <definedName name="ÇKSDOEKR" localSheetId="4" hidden="1">{#N/A,#N/A,FALSE,"Plan1";#N/A,#N/A,FALSE,"Plan2"}</definedName>
    <definedName name="ÇKSDOEKR" localSheetId="8" hidden="1">{#N/A,#N/A,FALSE,"Plan1";#N/A,#N/A,FALSE,"Plan2"}</definedName>
    <definedName name="ÇKSDOEKR" localSheetId="2" hidden="1">{#N/A,#N/A,FALSE,"Plan1";#N/A,#N/A,FALSE,"Plan2"}</definedName>
    <definedName name="ÇKSDOEKR" localSheetId="1" hidden="1">{#N/A,#N/A,FALSE,"Plan1";#N/A,#N/A,FALSE,"Plan2"}</definedName>
    <definedName name="ÇKSDOEKR" localSheetId="13" hidden="1">{#N/A,#N/A,FALSE,"Plan1";#N/A,#N/A,FALSE,"Plan2"}</definedName>
    <definedName name="ÇKSDOEKR" localSheetId="20">{#N/A,#N/A,FALSE,"Plan1";#N/A,#N/A,FALSE,"Plan2"}</definedName>
    <definedName name="ÇKSDOEKR" localSheetId="24" hidden="1">{#N/A,#N/A,FALSE,"Plan1";#N/A,#N/A,FALSE,"Plan2"}</definedName>
    <definedName name="ÇKSDOEKR" localSheetId="0" hidden="1">{#N/A,#N/A,FALSE,"Plan1";#N/A,#N/A,FALSE,"Plan2"}</definedName>
    <definedName name="ÇKSDOEKR" localSheetId="18" hidden="1">{#N/A,#N/A,FALSE,"Plan1";#N/A,#N/A,FALSE,"Plan2"}</definedName>
    <definedName name="ÇKSDOEKR" localSheetId="10" hidden="1">{#N/A,#N/A,FALSE,"Plan1";#N/A,#N/A,FALSE,"Plan2"}</definedName>
    <definedName name="ÇKSDOEKR" localSheetId="12" hidden="1">{#N/A,#N/A,FALSE,"Plan1";#N/A,#N/A,FALSE,"Plan2"}</definedName>
    <definedName name="ÇKSDOEKR" hidden="1">{#N/A,#N/A,FALSE,"Plan1";#N/A,#N/A,FALSE,"Plan2"}</definedName>
    <definedName name="çl" localSheetId="19" hidden="1">{#N/A,#N/A,FALSE,"Plan1";#N/A,#N/A,FALSE,"Plan2"}</definedName>
    <definedName name="çl" localSheetId="21">{#N/A,#N/A,FALSE,"Plan1";#N/A,#N/A,FALSE,"Plan2"}</definedName>
    <definedName name="çl" localSheetId="14" hidden="1">{#N/A,#N/A,FALSE,"Plan1";#N/A,#N/A,FALSE,"Plan2"}</definedName>
    <definedName name="çl" localSheetId="4" hidden="1">{#N/A,#N/A,FALSE,"Plan1";#N/A,#N/A,FALSE,"Plan2"}</definedName>
    <definedName name="çl" localSheetId="8" hidden="1">{#N/A,#N/A,FALSE,"Plan1";#N/A,#N/A,FALSE,"Plan2"}</definedName>
    <definedName name="çl" localSheetId="2" hidden="1">{#N/A,#N/A,FALSE,"Plan1";#N/A,#N/A,FALSE,"Plan2"}</definedName>
    <definedName name="çl" localSheetId="1" hidden="1">{#N/A,#N/A,FALSE,"Plan1";#N/A,#N/A,FALSE,"Plan2"}</definedName>
    <definedName name="çl" localSheetId="13" hidden="1">{#N/A,#N/A,FALSE,"Plan1";#N/A,#N/A,FALSE,"Plan2"}</definedName>
    <definedName name="çl" localSheetId="20">{#N/A,#N/A,FALSE,"Plan1";#N/A,#N/A,FALSE,"Plan2"}</definedName>
    <definedName name="çl" localSheetId="24" hidden="1">{#N/A,#N/A,FALSE,"Plan1";#N/A,#N/A,FALSE,"Plan2"}</definedName>
    <definedName name="çl" localSheetId="0" hidden="1">{#N/A,#N/A,FALSE,"Plan1";#N/A,#N/A,FALSE,"Plan2"}</definedName>
    <definedName name="çl" localSheetId="18" hidden="1">{#N/A,#N/A,FALSE,"Plan1";#N/A,#N/A,FALSE,"Plan2"}</definedName>
    <definedName name="çl" localSheetId="10" hidden="1">{#N/A,#N/A,FALSE,"Plan1";#N/A,#N/A,FALSE,"Plan2"}</definedName>
    <definedName name="çl" localSheetId="12" hidden="1">{#N/A,#N/A,FALSE,"Plan1";#N/A,#N/A,FALSE,"Plan2"}</definedName>
    <definedName name="çl" hidden="1">{#N/A,#N/A,FALSE,"Plan1";#N/A,#N/A,FALSE,"Plan2"}</definedName>
    <definedName name="çlassde" localSheetId="19" hidden="1">{#N/A,#N/A,FALSE,"Plan1";#N/A,#N/A,FALSE,"Plan2"}</definedName>
    <definedName name="çlassde" localSheetId="21">{#N/A,#N/A,FALSE,"Plan1";#N/A,#N/A,FALSE,"Plan2"}</definedName>
    <definedName name="çlassde" localSheetId="14" hidden="1">{#N/A,#N/A,FALSE,"Plan1";#N/A,#N/A,FALSE,"Plan2"}</definedName>
    <definedName name="çlassde" localSheetId="4" hidden="1">{#N/A,#N/A,FALSE,"Plan1";#N/A,#N/A,FALSE,"Plan2"}</definedName>
    <definedName name="çlassde" localSheetId="8" hidden="1">{#N/A,#N/A,FALSE,"Plan1";#N/A,#N/A,FALSE,"Plan2"}</definedName>
    <definedName name="çlassde" localSheetId="2" hidden="1">{#N/A,#N/A,FALSE,"Plan1";#N/A,#N/A,FALSE,"Plan2"}</definedName>
    <definedName name="çlassde" localSheetId="1" hidden="1">{#N/A,#N/A,FALSE,"Plan1";#N/A,#N/A,FALSE,"Plan2"}</definedName>
    <definedName name="çlassde" localSheetId="13" hidden="1">{#N/A,#N/A,FALSE,"Plan1";#N/A,#N/A,FALSE,"Plan2"}</definedName>
    <definedName name="çlassde" localSheetId="20">{#N/A,#N/A,FALSE,"Plan1";#N/A,#N/A,FALSE,"Plan2"}</definedName>
    <definedName name="çlassde" localSheetId="24" hidden="1">{#N/A,#N/A,FALSE,"Plan1";#N/A,#N/A,FALSE,"Plan2"}</definedName>
    <definedName name="çlassde" localSheetId="0" hidden="1">{#N/A,#N/A,FALSE,"Plan1";#N/A,#N/A,FALSE,"Plan2"}</definedName>
    <definedName name="çlassde" localSheetId="18" hidden="1">{#N/A,#N/A,FALSE,"Plan1";#N/A,#N/A,FALSE,"Plan2"}</definedName>
    <definedName name="çlassde" localSheetId="10" hidden="1">{#N/A,#N/A,FALSE,"Plan1";#N/A,#N/A,FALSE,"Plan2"}</definedName>
    <definedName name="çlassde" localSheetId="12" hidden="1">{#N/A,#N/A,FALSE,"Plan1";#N/A,#N/A,FALSE,"Plan2"}</definedName>
    <definedName name="çlassde" hidden="1">{#N/A,#N/A,FALSE,"Plan1";#N/A,#N/A,FALSE,"Plan2"}</definedName>
    <definedName name="Classificação" localSheetId="4">#REF!</definedName>
    <definedName name="Classificação" localSheetId="2">#REF!</definedName>
    <definedName name="Classificação" localSheetId="24">#REF!</definedName>
    <definedName name="Classificação">#REF!</definedName>
    <definedName name="çlçlç" localSheetId="19" hidden="1">{#N/A,#N/A,FALSE,"Plan1";#N/A,#N/A,FALSE,"Plan2"}</definedName>
    <definedName name="çlçlç" localSheetId="21">{#N/A,#N/A,FALSE,"Plan1";#N/A,#N/A,FALSE,"Plan2"}</definedName>
    <definedName name="çlçlç" localSheetId="14" hidden="1">{#N/A,#N/A,FALSE,"Plan1";#N/A,#N/A,FALSE,"Plan2"}</definedName>
    <definedName name="çlçlç" localSheetId="4" hidden="1">{#N/A,#N/A,FALSE,"Plan1";#N/A,#N/A,FALSE,"Plan2"}</definedName>
    <definedName name="çlçlç" localSheetId="8" hidden="1">{#N/A,#N/A,FALSE,"Plan1";#N/A,#N/A,FALSE,"Plan2"}</definedName>
    <definedName name="çlçlç" localSheetId="2" hidden="1">{#N/A,#N/A,FALSE,"Plan1";#N/A,#N/A,FALSE,"Plan2"}</definedName>
    <definedName name="çlçlç" localSheetId="1" hidden="1">{#N/A,#N/A,FALSE,"Plan1";#N/A,#N/A,FALSE,"Plan2"}</definedName>
    <definedName name="çlçlç" localSheetId="13" hidden="1">{#N/A,#N/A,FALSE,"Plan1";#N/A,#N/A,FALSE,"Plan2"}</definedName>
    <definedName name="çlçlç" localSheetId="20">{#N/A,#N/A,FALSE,"Plan1";#N/A,#N/A,FALSE,"Plan2"}</definedName>
    <definedName name="çlçlç" localSheetId="24" hidden="1">{#N/A,#N/A,FALSE,"Plan1";#N/A,#N/A,FALSE,"Plan2"}</definedName>
    <definedName name="çlçlç" localSheetId="0" hidden="1">{#N/A,#N/A,FALSE,"Plan1";#N/A,#N/A,FALSE,"Plan2"}</definedName>
    <definedName name="çlçlç" localSheetId="18" hidden="1">{#N/A,#N/A,FALSE,"Plan1";#N/A,#N/A,FALSE,"Plan2"}</definedName>
    <definedName name="çlçlç" localSheetId="10" hidden="1">{#N/A,#N/A,FALSE,"Plan1";#N/A,#N/A,FALSE,"Plan2"}</definedName>
    <definedName name="çlçlç" localSheetId="12" hidden="1">{#N/A,#N/A,FALSE,"Plan1";#N/A,#N/A,FALSE,"Plan2"}</definedName>
    <definedName name="çlçlç" hidden="1">{#N/A,#N/A,FALSE,"Plan1";#N/A,#N/A,FALSE,"Plan2"}</definedName>
    <definedName name="çld" localSheetId="19" hidden="1">{#N/A,#N/A,FALSE,"Plan1";#N/A,#N/A,FALSE,"Plan2"}</definedName>
    <definedName name="çld" localSheetId="21">{#N/A,#N/A,FALSE,"Plan1";#N/A,#N/A,FALSE,"Plan2"}</definedName>
    <definedName name="çld" localSheetId="14" hidden="1">{#N/A,#N/A,FALSE,"Plan1";#N/A,#N/A,FALSE,"Plan2"}</definedName>
    <definedName name="çld" localSheetId="4" hidden="1">{#N/A,#N/A,FALSE,"Plan1";#N/A,#N/A,FALSE,"Plan2"}</definedName>
    <definedName name="çld" localSheetId="8" hidden="1">{#N/A,#N/A,FALSE,"Plan1";#N/A,#N/A,FALSE,"Plan2"}</definedName>
    <definedName name="çld" localSheetId="2" hidden="1">{#N/A,#N/A,FALSE,"Plan1";#N/A,#N/A,FALSE,"Plan2"}</definedName>
    <definedName name="çld" localSheetId="1" hidden="1">{#N/A,#N/A,FALSE,"Plan1";#N/A,#N/A,FALSE,"Plan2"}</definedName>
    <definedName name="çld" localSheetId="13" hidden="1">{#N/A,#N/A,FALSE,"Plan1";#N/A,#N/A,FALSE,"Plan2"}</definedName>
    <definedName name="çld" localSheetId="20">{#N/A,#N/A,FALSE,"Plan1";#N/A,#N/A,FALSE,"Plan2"}</definedName>
    <definedName name="çld" localSheetId="24" hidden="1">{#N/A,#N/A,FALSE,"Plan1";#N/A,#N/A,FALSE,"Plan2"}</definedName>
    <definedName name="çld" localSheetId="0" hidden="1">{#N/A,#N/A,FALSE,"Plan1";#N/A,#N/A,FALSE,"Plan2"}</definedName>
    <definedName name="çld" localSheetId="18" hidden="1">{#N/A,#N/A,FALSE,"Plan1";#N/A,#N/A,FALSE,"Plan2"}</definedName>
    <definedName name="çld" localSheetId="10" hidden="1">{#N/A,#N/A,FALSE,"Plan1";#N/A,#N/A,FALSE,"Plan2"}</definedName>
    <definedName name="çld" localSheetId="12" hidden="1">{#N/A,#N/A,FALSE,"Plan1";#N/A,#N/A,FALSE,"Plan2"}</definedName>
    <definedName name="çld" hidden="1">{#N/A,#N/A,FALSE,"Plan1";#N/A,#N/A,FALSE,"Plan2"}</definedName>
    <definedName name="çlererr" localSheetId="19" hidden="1">{#N/A,#N/A,FALSE,"Plan1";#N/A,#N/A,FALSE,"Plan2"}</definedName>
    <definedName name="çlererr" localSheetId="21">{#N/A,#N/A,FALSE,"Plan1";#N/A,#N/A,FALSE,"Plan2"}</definedName>
    <definedName name="çlererr" localSheetId="14" hidden="1">{#N/A,#N/A,FALSE,"Plan1";#N/A,#N/A,FALSE,"Plan2"}</definedName>
    <definedName name="çlererr" localSheetId="4" hidden="1">{#N/A,#N/A,FALSE,"Plan1";#N/A,#N/A,FALSE,"Plan2"}</definedName>
    <definedName name="çlererr" localSheetId="8" hidden="1">{#N/A,#N/A,FALSE,"Plan1";#N/A,#N/A,FALSE,"Plan2"}</definedName>
    <definedName name="çlererr" localSheetId="2" hidden="1">{#N/A,#N/A,FALSE,"Plan1";#N/A,#N/A,FALSE,"Plan2"}</definedName>
    <definedName name="çlererr" localSheetId="1" hidden="1">{#N/A,#N/A,FALSE,"Plan1";#N/A,#N/A,FALSE,"Plan2"}</definedName>
    <definedName name="çlererr" localSheetId="13" hidden="1">{#N/A,#N/A,FALSE,"Plan1";#N/A,#N/A,FALSE,"Plan2"}</definedName>
    <definedName name="çlererr" localSheetId="20">{#N/A,#N/A,FALSE,"Plan1";#N/A,#N/A,FALSE,"Plan2"}</definedName>
    <definedName name="çlererr" localSheetId="24" hidden="1">{#N/A,#N/A,FALSE,"Plan1";#N/A,#N/A,FALSE,"Plan2"}</definedName>
    <definedName name="çlererr" localSheetId="0" hidden="1">{#N/A,#N/A,FALSE,"Plan1";#N/A,#N/A,FALSE,"Plan2"}</definedName>
    <definedName name="çlererr" localSheetId="18" hidden="1">{#N/A,#N/A,FALSE,"Plan1";#N/A,#N/A,FALSE,"Plan2"}</definedName>
    <definedName name="çlererr" localSheetId="10" hidden="1">{#N/A,#N/A,FALSE,"Plan1";#N/A,#N/A,FALSE,"Plan2"}</definedName>
    <definedName name="çlererr" localSheetId="12" hidden="1">{#N/A,#N/A,FALSE,"Plan1";#N/A,#N/A,FALSE,"Plan2"}</definedName>
    <definedName name="çlererr" hidden="1">{#N/A,#N/A,FALSE,"Plan1";#N/A,#N/A,FALSE,"Plan2"}</definedName>
    <definedName name="çlertert" localSheetId="19" hidden="1">{#N/A,#N/A,FALSE,"Plan1";#N/A,#N/A,FALSE,"Plan2"}</definedName>
    <definedName name="çlertert" localSheetId="21">{#N/A,#N/A,FALSE,"Plan1";#N/A,#N/A,FALSE,"Plan2"}</definedName>
    <definedName name="çlertert" localSheetId="14" hidden="1">{#N/A,#N/A,FALSE,"Plan1";#N/A,#N/A,FALSE,"Plan2"}</definedName>
    <definedName name="çlertert" localSheetId="4" hidden="1">{#N/A,#N/A,FALSE,"Plan1";#N/A,#N/A,FALSE,"Plan2"}</definedName>
    <definedName name="çlertert" localSheetId="8" hidden="1">{#N/A,#N/A,FALSE,"Plan1";#N/A,#N/A,FALSE,"Plan2"}</definedName>
    <definedName name="çlertert" localSheetId="2" hidden="1">{#N/A,#N/A,FALSE,"Plan1";#N/A,#N/A,FALSE,"Plan2"}</definedName>
    <definedName name="çlertert" localSheetId="1" hidden="1">{#N/A,#N/A,FALSE,"Plan1";#N/A,#N/A,FALSE,"Plan2"}</definedName>
    <definedName name="çlertert" localSheetId="13" hidden="1">{#N/A,#N/A,FALSE,"Plan1";#N/A,#N/A,FALSE,"Plan2"}</definedName>
    <definedName name="çlertert" localSheetId="20">{#N/A,#N/A,FALSE,"Plan1";#N/A,#N/A,FALSE,"Plan2"}</definedName>
    <definedName name="çlertert" localSheetId="24" hidden="1">{#N/A,#N/A,FALSE,"Plan1";#N/A,#N/A,FALSE,"Plan2"}</definedName>
    <definedName name="çlertert" localSheetId="0" hidden="1">{#N/A,#N/A,FALSE,"Plan1";#N/A,#N/A,FALSE,"Plan2"}</definedName>
    <definedName name="çlertert" localSheetId="18" hidden="1">{#N/A,#N/A,FALSE,"Plan1";#N/A,#N/A,FALSE,"Plan2"}</definedName>
    <definedName name="çlertert" localSheetId="10" hidden="1">{#N/A,#N/A,FALSE,"Plan1";#N/A,#N/A,FALSE,"Plan2"}</definedName>
    <definedName name="çlertert" localSheetId="12" hidden="1">{#N/A,#N/A,FALSE,"Plan1";#N/A,#N/A,FALSE,"Plan2"}</definedName>
    <definedName name="çlertert" hidden="1">{#N/A,#N/A,FALSE,"Plan1";#N/A,#N/A,FALSE,"Plan2"}</definedName>
    <definedName name="çlkdflçkrlr" localSheetId="4" hidden="1">#REF!</definedName>
    <definedName name="çlkdflçkrlr" localSheetId="2" hidden="1">#REF!</definedName>
    <definedName name="çlkdflçkrlr" localSheetId="24" hidden="1">#REF!</definedName>
    <definedName name="çlkdflçkrlr" localSheetId="0" hidden="1">#REF!</definedName>
    <definedName name="çlkdflçkrlr" hidden="1">#REF!</definedName>
    <definedName name="çll" localSheetId="19" hidden="1">{#N/A,#N/A,FALSE,"Plan1";#N/A,#N/A,FALSE,"Plan2"}</definedName>
    <definedName name="çll" localSheetId="21">{#N/A,#N/A,FALSE,"Plan1";#N/A,#N/A,FALSE,"Plan2"}</definedName>
    <definedName name="çll" localSheetId="14" hidden="1">{#N/A,#N/A,FALSE,"Plan1";#N/A,#N/A,FALSE,"Plan2"}</definedName>
    <definedName name="çll" localSheetId="4" hidden="1">{#N/A,#N/A,FALSE,"Plan1";#N/A,#N/A,FALSE,"Plan2"}</definedName>
    <definedName name="çll" localSheetId="8" hidden="1">{#N/A,#N/A,FALSE,"Plan1";#N/A,#N/A,FALSE,"Plan2"}</definedName>
    <definedName name="çll" localSheetId="2" hidden="1">{#N/A,#N/A,FALSE,"Plan1";#N/A,#N/A,FALSE,"Plan2"}</definedName>
    <definedName name="çll" localSheetId="1" hidden="1">{#N/A,#N/A,FALSE,"Plan1";#N/A,#N/A,FALSE,"Plan2"}</definedName>
    <definedName name="çll" localSheetId="13" hidden="1">{#N/A,#N/A,FALSE,"Plan1";#N/A,#N/A,FALSE,"Plan2"}</definedName>
    <definedName name="çll" localSheetId="20">{#N/A,#N/A,FALSE,"Plan1";#N/A,#N/A,FALSE,"Plan2"}</definedName>
    <definedName name="çll" localSheetId="24" hidden="1">{#N/A,#N/A,FALSE,"Plan1";#N/A,#N/A,FALSE,"Plan2"}</definedName>
    <definedName name="çll" localSheetId="0" hidden="1">{#N/A,#N/A,FALSE,"Plan1";#N/A,#N/A,FALSE,"Plan2"}</definedName>
    <definedName name="çll" localSheetId="18" hidden="1">{#N/A,#N/A,FALSE,"Plan1";#N/A,#N/A,FALSE,"Plan2"}</definedName>
    <definedName name="çll" localSheetId="10" hidden="1">{#N/A,#N/A,FALSE,"Plan1";#N/A,#N/A,FALSE,"Plan2"}</definedName>
    <definedName name="çll" localSheetId="12" hidden="1">{#N/A,#N/A,FALSE,"Plan1";#N/A,#N/A,FALSE,"Plan2"}</definedName>
    <definedName name="çll" hidden="1">{#N/A,#N/A,FALSE,"Plan1";#N/A,#N/A,FALSE,"Plan2"}</definedName>
    <definedName name="CMC" localSheetId="19" hidden="1">{#N/A,#N/A,FALSE,"GERAL";#N/A,#N/A,FALSE,"012-96";#N/A,#N/A,FALSE,"018-96";#N/A,#N/A,FALSE,"027-96";#N/A,#N/A,FALSE,"059-96";#N/A,#N/A,FALSE,"076-96";#N/A,#N/A,FALSE,"019-97";#N/A,#N/A,FALSE,"021-97";#N/A,#N/A,FALSE,"022-97";#N/A,#N/A,FALSE,"028-97"}</definedName>
    <definedName name="CMC" localSheetId="21">{#N/A,#N/A,FALSE,"GERAL";#N/A,#N/A,FALSE,"012-96";#N/A,#N/A,FALSE,"018-96";#N/A,#N/A,FALSE,"027-96";#N/A,#N/A,FALSE,"059-96";#N/A,#N/A,FALSE,"076-96";#N/A,#N/A,FALSE,"019-97";#N/A,#N/A,FALSE,"021-97";#N/A,#N/A,FALSE,"022-97";#N/A,#N/A,FALSE,"028-97"}</definedName>
    <definedName name="CMC" localSheetId="14" hidden="1">{#N/A,#N/A,FALSE,"GERAL";#N/A,#N/A,FALSE,"012-96";#N/A,#N/A,FALSE,"018-96";#N/A,#N/A,FALSE,"027-96";#N/A,#N/A,FALSE,"059-96";#N/A,#N/A,FALSE,"076-96";#N/A,#N/A,FALSE,"019-97";#N/A,#N/A,FALSE,"021-97";#N/A,#N/A,FALSE,"022-97";#N/A,#N/A,FALSE,"028-97"}</definedName>
    <definedName name="CMC" localSheetId="4" hidden="1">{#N/A,#N/A,FALSE,"GERAL";#N/A,#N/A,FALSE,"012-96";#N/A,#N/A,FALSE,"018-96";#N/A,#N/A,FALSE,"027-96";#N/A,#N/A,FALSE,"059-96";#N/A,#N/A,FALSE,"076-96";#N/A,#N/A,FALSE,"019-97";#N/A,#N/A,FALSE,"021-97";#N/A,#N/A,FALSE,"022-97";#N/A,#N/A,FALSE,"028-97"}</definedName>
    <definedName name="CMC" localSheetId="8" hidden="1">{#N/A,#N/A,FALSE,"GERAL";#N/A,#N/A,FALSE,"012-96";#N/A,#N/A,FALSE,"018-96";#N/A,#N/A,FALSE,"027-96";#N/A,#N/A,FALSE,"059-96";#N/A,#N/A,FALSE,"076-96";#N/A,#N/A,FALSE,"019-97";#N/A,#N/A,FALSE,"021-97";#N/A,#N/A,FALSE,"022-97";#N/A,#N/A,FALSE,"028-97"}</definedName>
    <definedName name="CMC" localSheetId="2" hidden="1">{#N/A,#N/A,FALSE,"GERAL";#N/A,#N/A,FALSE,"012-96";#N/A,#N/A,FALSE,"018-96";#N/A,#N/A,FALSE,"027-96";#N/A,#N/A,FALSE,"059-96";#N/A,#N/A,FALSE,"076-96";#N/A,#N/A,FALSE,"019-97";#N/A,#N/A,FALSE,"021-97";#N/A,#N/A,FALSE,"022-97";#N/A,#N/A,FALSE,"028-97"}</definedName>
    <definedName name="CMC" localSheetId="1" hidden="1">{#N/A,#N/A,FALSE,"GERAL";#N/A,#N/A,FALSE,"012-96";#N/A,#N/A,FALSE,"018-96";#N/A,#N/A,FALSE,"027-96";#N/A,#N/A,FALSE,"059-96";#N/A,#N/A,FALSE,"076-96";#N/A,#N/A,FALSE,"019-97";#N/A,#N/A,FALSE,"021-97";#N/A,#N/A,FALSE,"022-97";#N/A,#N/A,FALSE,"028-97"}</definedName>
    <definedName name="CMC" localSheetId="13" hidden="1">{#N/A,#N/A,FALSE,"GERAL";#N/A,#N/A,FALSE,"012-96";#N/A,#N/A,FALSE,"018-96";#N/A,#N/A,FALSE,"027-96";#N/A,#N/A,FALSE,"059-96";#N/A,#N/A,FALSE,"076-96";#N/A,#N/A,FALSE,"019-97";#N/A,#N/A,FALSE,"021-97";#N/A,#N/A,FALSE,"022-97";#N/A,#N/A,FALSE,"028-97"}</definedName>
    <definedName name="CMC" localSheetId="20">{#N/A,#N/A,FALSE,"GERAL";#N/A,#N/A,FALSE,"012-96";#N/A,#N/A,FALSE,"018-96";#N/A,#N/A,FALSE,"027-96";#N/A,#N/A,FALSE,"059-96";#N/A,#N/A,FALSE,"076-96";#N/A,#N/A,FALSE,"019-97";#N/A,#N/A,FALSE,"021-97";#N/A,#N/A,FALSE,"022-97";#N/A,#N/A,FALSE,"028-97"}</definedName>
    <definedName name="CMC" localSheetId="24" hidden="1">{#N/A,#N/A,FALSE,"GERAL";#N/A,#N/A,FALSE,"012-96";#N/A,#N/A,FALSE,"018-96";#N/A,#N/A,FALSE,"027-96";#N/A,#N/A,FALSE,"059-96";#N/A,#N/A,FALSE,"076-96";#N/A,#N/A,FALSE,"019-97";#N/A,#N/A,FALSE,"021-97";#N/A,#N/A,FALSE,"022-97";#N/A,#N/A,FALSE,"028-97"}</definedName>
    <definedName name="CMC" localSheetId="0" hidden="1">{#N/A,#N/A,FALSE,"GERAL";#N/A,#N/A,FALSE,"012-96";#N/A,#N/A,FALSE,"018-96";#N/A,#N/A,FALSE,"027-96";#N/A,#N/A,FALSE,"059-96";#N/A,#N/A,FALSE,"076-96";#N/A,#N/A,FALSE,"019-97";#N/A,#N/A,FALSE,"021-97";#N/A,#N/A,FALSE,"022-97";#N/A,#N/A,FALSE,"028-97"}</definedName>
    <definedName name="CMC" localSheetId="18" hidden="1">{#N/A,#N/A,FALSE,"GERAL";#N/A,#N/A,FALSE,"012-96";#N/A,#N/A,FALSE,"018-96";#N/A,#N/A,FALSE,"027-96";#N/A,#N/A,FALSE,"059-96";#N/A,#N/A,FALSE,"076-96";#N/A,#N/A,FALSE,"019-97";#N/A,#N/A,FALSE,"021-97";#N/A,#N/A,FALSE,"022-97";#N/A,#N/A,FALSE,"028-97"}</definedName>
    <definedName name="CMC" localSheetId="10" hidden="1">{#N/A,#N/A,FALSE,"GERAL";#N/A,#N/A,FALSE,"012-96";#N/A,#N/A,FALSE,"018-96";#N/A,#N/A,FALSE,"027-96";#N/A,#N/A,FALSE,"059-96";#N/A,#N/A,FALSE,"076-96";#N/A,#N/A,FALSE,"019-97";#N/A,#N/A,FALSE,"021-97";#N/A,#N/A,FALSE,"022-97";#N/A,#N/A,FALSE,"028-97"}</definedName>
    <definedName name="CMC" localSheetId="12" hidden="1">{#N/A,#N/A,FALSE,"GERAL";#N/A,#N/A,FALSE,"012-96";#N/A,#N/A,FALSE,"018-96";#N/A,#N/A,FALSE,"027-96";#N/A,#N/A,FALSE,"059-96";#N/A,#N/A,FALSE,"076-96";#N/A,#N/A,FALSE,"019-97";#N/A,#N/A,FALSE,"021-97";#N/A,#N/A,FALSE,"022-97";#N/A,#N/A,FALSE,"028-97"}</definedName>
    <definedName name="CMC" hidden="1">{#N/A,#N/A,FALSE,"GERAL";#N/A,#N/A,FALSE,"012-96";#N/A,#N/A,FALSE,"018-96";#N/A,#N/A,FALSE,"027-96";#N/A,#N/A,FALSE,"059-96";#N/A,#N/A,FALSE,"076-96";#N/A,#N/A,FALSE,"019-97";#N/A,#N/A,FALSE,"021-97";#N/A,#N/A,FALSE,"022-97";#N/A,#N/A,FALSE,"028-97"}</definedName>
    <definedName name="COBRANÇA" localSheetId="4">#REF!</definedName>
    <definedName name="COBRANÇA" localSheetId="2">#REF!</definedName>
    <definedName name="COBRANÇA" localSheetId="24">#REF!</definedName>
    <definedName name="COBRANÇA">#REF!</definedName>
    <definedName name="Cod_Esquadrias" localSheetId="4">#REF!</definedName>
    <definedName name="Cod_Esquadrias" localSheetId="2">#REF!</definedName>
    <definedName name="Cod_Esquadrias" localSheetId="24">#REF!</definedName>
    <definedName name="Cod_Esquadrias">#REF!</definedName>
    <definedName name="CÓDG" localSheetId="4">OFFSET(#REF!,0,0,COUNTA(#REF!),1)</definedName>
    <definedName name="CÓDG" localSheetId="2">OFFSET(#REF!,0,0,COUNTA(#REF!),1)</definedName>
    <definedName name="CÓDG" localSheetId="24">OFFSET(#REF!,0,0,COUNTA(#REF!),1)</definedName>
    <definedName name="CÓDG">OFFSET(#REF!,0,0,COUNTA(#REF!),1)</definedName>
    <definedName name="codigo2" localSheetId="4">#REF!</definedName>
    <definedName name="codigo2" localSheetId="2">#REF!</definedName>
    <definedName name="codigo2" localSheetId="24">#REF!</definedName>
    <definedName name="codigo2">#REF!</definedName>
    <definedName name="codigo3" localSheetId="4">#REF!</definedName>
    <definedName name="codigo3" localSheetId="2">#REF!</definedName>
    <definedName name="codigo3" localSheetId="24">#REF!</definedName>
    <definedName name="codigo3">#REF!</definedName>
    <definedName name="CÓDT" localSheetId="4">OFFSET(#REF!,0,0,COUNTA(#REF!)+1,1)</definedName>
    <definedName name="CÓDT" localSheetId="2">OFFSET(#REF!,0,0,COUNTA(#REF!)+1,1)</definedName>
    <definedName name="CÓDT" localSheetId="24">OFFSET(#REF!,0,0,COUNTA(#REF!)+1,1)</definedName>
    <definedName name="CÓDT">OFFSET(#REF!,0,0,COUNTA(#REF!)+1,1)</definedName>
    <definedName name="COFINS" localSheetId="4">#REF!</definedName>
    <definedName name="COFINS" localSheetId="2">#REF!</definedName>
    <definedName name="COFINS" localSheetId="24">#REF!</definedName>
    <definedName name="COFINS">#REF!</definedName>
    <definedName name="cofins2" localSheetId="4">#REF!</definedName>
    <definedName name="cofins2" localSheetId="2">#REF!</definedName>
    <definedName name="cofins2" localSheetId="24">#REF!</definedName>
    <definedName name="cofins2">#REF!</definedName>
    <definedName name="COGS" localSheetId="4">#REF!</definedName>
    <definedName name="COGS" localSheetId="2">#REF!</definedName>
    <definedName name="COGS" localSheetId="24">#REF!</definedName>
    <definedName name="COGS">#REF!</definedName>
    <definedName name="COLSUB" localSheetId="4">#REF!</definedName>
    <definedName name="COLSUB" localSheetId="2">#REF!</definedName>
    <definedName name="COLSUB" localSheetId="24">#REF!</definedName>
    <definedName name="COLSUB">#REF!</definedName>
    <definedName name="COMISSOES" localSheetId="4">#REF!</definedName>
    <definedName name="COMISSOES" localSheetId="2">#REF!</definedName>
    <definedName name="COMISSOES" localSheetId="24">#REF!</definedName>
    <definedName name="COMISSOES">#REF!</definedName>
    <definedName name="COMPOSICAO" localSheetId="4">#REF!</definedName>
    <definedName name="COMPOSICAO" localSheetId="2">#REF!</definedName>
    <definedName name="COMPOSICAO" localSheetId="24">#REF!</definedName>
    <definedName name="COMPOSICAO">#REF!</definedName>
    <definedName name="composição" localSheetId="4">#REF!</definedName>
    <definedName name="composição" localSheetId="2">#REF!</definedName>
    <definedName name="composição" localSheetId="24">#REF!</definedName>
    <definedName name="composição">#REF!</definedName>
    <definedName name="COMPR" localSheetId="4">#REF!</definedName>
    <definedName name="COMPR" localSheetId="2">#REF!</definedName>
    <definedName name="COMPR" localSheetId="24">#REF!</definedName>
    <definedName name="COMPR">#REF!</definedName>
    <definedName name="COMPRIMENTO" localSheetId="4">#REF!</definedName>
    <definedName name="COMPRIMENTO" localSheetId="2">#REF!</definedName>
    <definedName name="COMPRIMENTO" localSheetId="24">#REF!</definedName>
    <definedName name="COMPRIMENTO" localSheetId="16">#REF!</definedName>
    <definedName name="COMPRIMENTO">#REF!</definedName>
    <definedName name="COMPROMETIDO" localSheetId="4">#REF!</definedName>
    <definedName name="COMPROMETIDO" localSheetId="2">#REF!</definedName>
    <definedName name="COMPROMETIDO" localSheetId="24">#REF!</definedName>
    <definedName name="COMPROMETIDO">#REF!</definedName>
    <definedName name="CONFIRMAR" localSheetId="19" hidden="1">{#N/A,#N/A,TRUE,"Quinzena 01 à 15-04-98 "}</definedName>
    <definedName name="CONFIRMAR" localSheetId="21">{#N/A,#N/A,TRUE,"Quinzena 01 à 15-04-98 "}</definedName>
    <definedName name="CONFIRMAR" localSheetId="14" hidden="1">{#N/A,#N/A,TRUE,"Quinzena 01 à 15-04-98 "}</definedName>
    <definedName name="CONFIRMAR" localSheetId="4" hidden="1">{#N/A,#N/A,TRUE,"Quinzena 01 à 15-04-98 "}</definedName>
    <definedName name="CONFIRMAR" localSheetId="8" hidden="1">{#N/A,#N/A,TRUE,"Quinzena 01 à 15-04-98 "}</definedName>
    <definedName name="CONFIRMAR" localSheetId="2" hidden="1">{#N/A,#N/A,TRUE,"Quinzena 01 à 15-04-98 "}</definedName>
    <definedName name="CONFIRMAR" localSheetId="1" hidden="1">{#N/A,#N/A,TRUE,"Quinzena 01 à 15-04-98 "}</definedName>
    <definedName name="CONFIRMAR" localSheetId="13" hidden="1">{#N/A,#N/A,TRUE,"Quinzena 01 à 15-04-98 "}</definedName>
    <definedName name="CONFIRMAR" localSheetId="20">{#N/A,#N/A,TRUE,"Quinzena 01 à 15-04-98 "}</definedName>
    <definedName name="CONFIRMAR" localSheetId="24" hidden="1">{#N/A,#N/A,TRUE,"Quinzena 01 à 15-04-98 "}</definedName>
    <definedName name="CONFIRMAR" localSheetId="0" hidden="1">{#N/A,#N/A,TRUE,"Quinzena 01 à 15-04-98 "}</definedName>
    <definedName name="CONFIRMAR" localSheetId="18" hidden="1">{#N/A,#N/A,TRUE,"Quinzena 01 à 15-04-98 "}</definedName>
    <definedName name="CONFIRMAR" localSheetId="10" hidden="1">{#N/A,#N/A,TRUE,"Quinzena 01 à 15-04-98 "}</definedName>
    <definedName name="CONFIRMAR" localSheetId="12" hidden="1">{#N/A,#N/A,TRUE,"Quinzena 01 à 15-04-98 "}</definedName>
    <definedName name="CONFIRMAR" hidden="1">{#N/A,#N/A,TRUE,"Quinzena 01 à 15-04-98 "}</definedName>
    <definedName name="cont" localSheetId="19" hidden="1">{#N/A,#N/A,FALSE,"Plan1";#N/A,#N/A,FALSE,"Plan2"}</definedName>
    <definedName name="cont" localSheetId="21">{#N/A,#N/A,FALSE,"Plan1";#N/A,#N/A,FALSE,"Plan2"}</definedName>
    <definedName name="cont" localSheetId="14" hidden="1">{#N/A,#N/A,FALSE,"Plan1";#N/A,#N/A,FALSE,"Plan2"}</definedName>
    <definedName name="cont" localSheetId="4" hidden="1">{#N/A,#N/A,FALSE,"Plan1";#N/A,#N/A,FALSE,"Plan2"}</definedName>
    <definedName name="cont" localSheetId="8" hidden="1">{#N/A,#N/A,FALSE,"Plan1";#N/A,#N/A,FALSE,"Plan2"}</definedName>
    <definedName name="cont" localSheetId="2" hidden="1">{#N/A,#N/A,FALSE,"Plan1";#N/A,#N/A,FALSE,"Plan2"}</definedName>
    <definedName name="cont" localSheetId="1" hidden="1">{#N/A,#N/A,FALSE,"Plan1";#N/A,#N/A,FALSE,"Plan2"}</definedName>
    <definedName name="cont" localSheetId="13" hidden="1">{#N/A,#N/A,FALSE,"Plan1";#N/A,#N/A,FALSE,"Plan2"}</definedName>
    <definedName name="cont" localSheetId="20">{#N/A,#N/A,FALSE,"Plan1";#N/A,#N/A,FALSE,"Plan2"}</definedName>
    <definedName name="cont" localSheetId="24" hidden="1">{#N/A,#N/A,FALSE,"Plan1";#N/A,#N/A,FALSE,"Plan2"}</definedName>
    <definedName name="cont" localSheetId="0" hidden="1">{#N/A,#N/A,FALSE,"Plan1";#N/A,#N/A,FALSE,"Plan2"}</definedName>
    <definedName name="cont" localSheetId="18" hidden="1">{#N/A,#N/A,FALSE,"Plan1";#N/A,#N/A,FALSE,"Plan2"}</definedName>
    <definedName name="cont" localSheetId="10" hidden="1">{#N/A,#N/A,FALSE,"Plan1";#N/A,#N/A,FALSE,"Plan2"}</definedName>
    <definedName name="cont" localSheetId="12" hidden="1">{#N/A,#N/A,FALSE,"Plan1";#N/A,#N/A,FALSE,"Plan2"}</definedName>
    <definedName name="cont" hidden="1">{#N/A,#N/A,FALSE,"Plan1";#N/A,#N/A,FALSE,"Plan2"}</definedName>
    <definedName name="CONT1" localSheetId="4">#REF!</definedName>
    <definedName name="CONT1" localSheetId="2">#REF!</definedName>
    <definedName name="CONT1" localSheetId="24">#REF!</definedName>
    <definedName name="CONT1">#REF!</definedName>
    <definedName name="CONT2" localSheetId="4">#REF!</definedName>
    <definedName name="CONT2" localSheetId="2">#REF!</definedName>
    <definedName name="CONT2" localSheetId="24">#REF!</definedName>
    <definedName name="CONT2">#REF!</definedName>
    <definedName name="CONT3" localSheetId="4">#REF!</definedName>
    <definedName name="CONT3" localSheetId="2">#REF!</definedName>
    <definedName name="CONT3" localSheetId="24">#REF!</definedName>
    <definedName name="CONT3">#REF!</definedName>
    <definedName name="CONTAIT" localSheetId="4">#REF!</definedName>
    <definedName name="CONTAIT" localSheetId="2">#REF!</definedName>
    <definedName name="CONTAIT" localSheetId="24">#REF!</definedName>
    <definedName name="CONTAIT">#REF!</definedName>
    <definedName name="CONTREC" localSheetId="4">#REF!</definedName>
    <definedName name="CONTREC" localSheetId="2">#REF!</definedName>
    <definedName name="CONTREC" localSheetId="24">#REF!</definedName>
    <definedName name="CONTREC">#REF!</definedName>
    <definedName name="CONTRES" localSheetId="4">#REF!</definedName>
    <definedName name="CONTRES" localSheetId="2">#REF!</definedName>
    <definedName name="CONTRES" localSheetId="24">#REF!</definedName>
    <definedName name="CONTRES">#REF!</definedName>
    <definedName name="CONTROLE" localSheetId="4">#REF!</definedName>
    <definedName name="CONTROLE" localSheetId="2">#REF!</definedName>
    <definedName name="CONTROLE" localSheetId="24">#REF!</definedName>
    <definedName name="CONTROLE">#REF!</definedName>
    <definedName name="CONVERSÃO" localSheetId="4">#REF!</definedName>
    <definedName name="CONVERSÃO" localSheetId="2">#REF!</definedName>
    <definedName name="CONVERSÃO" localSheetId="24">#REF!</definedName>
    <definedName name="CONVERSÃO">#REF!</definedName>
    <definedName name="cpmf" localSheetId="4">#REF!</definedName>
    <definedName name="cpmf" localSheetId="2">#REF!</definedName>
    <definedName name="cpmf" localSheetId="24">#REF!</definedName>
    <definedName name="cpmf">#REF!</definedName>
    <definedName name="Credor_Rel_Sienge" localSheetId="4">#REF!</definedName>
    <definedName name="Credor_Rel_Sienge" localSheetId="2">#REF!</definedName>
    <definedName name="Credor_Rel_Sienge" localSheetId="24">#REF!</definedName>
    <definedName name="Credor_Rel_Sienge">#REF!</definedName>
    <definedName name="_xlnm.Criteria" localSheetId="4">#REF!</definedName>
    <definedName name="_xlnm.Criteria" localSheetId="8">#REF!</definedName>
    <definedName name="_xlnm.Criteria" localSheetId="2">#REF!</definedName>
    <definedName name="_xlnm.Criteria" localSheetId="24">#REF!</definedName>
    <definedName name="_xlnm.Criteria" localSheetId="16">#REF!</definedName>
    <definedName name="_xlnm.Criteria">#REF!</definedName>
    <definedName name="CRONG" localSheetId="4">#REF!</definedName>
    <definedName name="CRONG" localSheetId="2">#REF!</definedName>
    <definedName name="CRONG" localSheetId="24">#REF!</definedName>
    <definedName name="CRONG">#REF!</definedName>
    <definedName name="cronograma" localSheetId="19">#REF!</definedName>
    <definedName name="cronograma" localSheetId="14">#REF!</definedName>
    <definedName name="cronograma" localSheetId="4">#REF!</definedName>
    <definedName name="cronograma" localSheetId="5">#REF!</definedName>
    <definedName name="cronograma" localSheetId="2">#REF!</definedName>
    <definedName name="cronograma" localSheetId="13">#REF!</definedName>
    <definedName name="cronograma" localSheetId="24">#REF!</definedName>
    <definedName name="cronograma" localSheetId="0">#REF!</definedName>
    <definedName name="cronograma" localSheetId="18">#REF!</definedName>
    <definedName name="cronograma">#REF!</definedName>
    <definedName name="CRONOGRAMA_FÍSICO_FINANCEIRO" localSheetId="4">#REF!</definedName>
    <definedName name="CRONOGRAMA_FÍSICO_FINANCEIRO" localSheetId="2">#REF!</definedName>
    <definedName name="CRONOGRAMA_FÍSICO_FINANCEIRO" localSheetId="24">#REF!</definedName>
    <definedName name="CRONOGRAMA_FÍSICO_FINANCEIRO">#REF!</definedName>
    <definedName name="CS" localSheetId="4">#REF!</definedName>
    <definedName name="CS" localSheetId="2">#REF!</definedName>
    <definedName name="CS" localSheetId="24">#REF!</definedName>
    <definedName name="CS">#REF!</definedName>
    <definedName name="cs_diferida" localSheetId="4">#REF!</definedName>
    <definedName name="cs_diferida" localSheetId="2">#REF!</definedName>
    <definedName name="cs_diferida" localSheetId="24">#REF!</definedName>
    <definedName name="cs_diferida">#REF!</definedName>
    <definedName name="ÇSAÇDFW"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hidden="1">{TRUE,TRUE,-1.25,-15.5,604.5,366.75,FALSE,FALSE,TRUE,TRUE,0,1,#N/A,1,#N/A,9.0125,24.4117647058824,1,FALSE,FALSE,3,TRUE,1,FALSE,100,"Swvu.PLANILHA2.","ACwvu.PLANILHA2.",#N/A,FALSE,FALSE,0.787401575,0.34,0.46,0.5,1,"","",FALSE,FALSE,FALSE,FALSE,1,#N/A,1,1,FALSE,FALSE,#N/A,#N/A,FALSE,FALSE,FALSE,9,65532,65532,FALSE,FALSE,TRUE,TRUE,TRUE}</definedName>
    <definedName name="çsdkfçdrkt" localSheetId="4" hidden="1">#REF!</definedName>
    <definedName name="çsdkfçdrkt" localSheetId="2" hidden="1">#REF!</definedName>
    <definedName name="çsdkfçdrkt" localSheetId="24" hidden="1">#REF!</definedName>
    <definedName name="çsdkfçdrkt" localSheetId="0" hidden="1">#REF!</definedName>
    <definedName name="çsdkfçdrkt" hidden="1">#REF!</definedName>
    <definedName name="CSE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CSER" hidden="1">{TRUE,TRUE,-1.25,-15.5,604.5,366.75,FALSE,FALSE,TRUE,TRUE,0,1,#N/A,1,#N/A,9.0125,24.4117647058824,1,FALSE,FALSE,3,TRUE,1,FALSE,100,"Swvu.PLANILHA2.","ACwvu.PLANILHA2.",#N/A,FALSE,FALSE,0.787401575,0.34,0.46,0.5,1,"","",FALSE,FALSE,FALSE,FALSE,1,#N/A,1,1,FALSE,FALSE,#N/A,#N/A,FALSE,FALSE,FALSE,9,65532,65532,FALSE,FALSE,TRUE,TRUE,TRUE}</definedName>
    <definedName name="ÇSLÇDLFKD" localSheetId="19" hidden="1">{#N/A,#N/A,FALSE,"Plan1";#N/A,#N/A,FALSE,"Plan2"}</definedName>
    <definedName name="ÇSLÇDLFKD" localSheetId="21">{#N/A,#N/A,FALSE,"Plan1";#N/A,#N/A,FALSE,"Plan2"}</definedName>
    <definedName name="ÇSLÇDLFKD" localSheetId="14" hidden="1">{#N/A,#N/A,FALSE,"Plan1";#N/A,#N/A,FALSE,"Plan2"}</definedName>
    <definedName name="ÇSLÇDLFKD" localSheetId="4" hidden="1">{#N/A,#N/A,FALSE,"Plan1";#N/A,#N/A,FALSE,"Plan2"}</definedName>
    <definedName name="ÇSLÇDLFKD" localSheetId="8" hidden="1">{#N/A,#N/A,FALSE,"Plan1";#N/A,#N/A,FALSE,"Plan2"}</definedName>
    <definedName name="ÇSLÇDLFKD" localSheetId="2" hidden="1">{#N/A,#N/A,FALSE,"Plan1";#N/A,#N/A,FALSE,"Plan2"}</definedName>
    <definedName name="ÇSLÇDLFKD" localSheetId="1" hidden="1">{#N/A,#N/A,FALSE,"Plan1";#N/A,#N/A,FALSE,"Plan2"}</definedName>
    <definedName name="ÇSLÇDLFKD" localSheetId="13" hidden="1">{#N/A,#N/A,FALSE,"Plan1";#N/A,#N/A,FALSE,"Plan2"}</definedName>
    <definedName name="ÇSLÇDLFKD" localSheetId="20">{#N/A,#N/A,FALSE,"Plan1";#N/A,#N/A,FALSE,"Plan2"}</definedName>
    <definedName name="ÇSLÇDLFKD" localSheetId="24" hidden="1">{#N/A,#N/A,FALSE,"Plan1";#N/A,#N/A,FALSE,"Plan2"}</definedName>
    <definedName name="ÇSLÇDLFKD" localSheetId="0" hidden="1">{#N/A,#N/A,FALSE,"Plan1";#N/A,#N/A,FALSE,"Plan2"}</definedName>
    <definedName name="ÇSLÇDLFKD" localSheetId="18" hidden="1">{#N/A,#N/A,FALSE,"Plan1";#N/A,#N/A,FALSE,"Plan2"}</definedName>
    <definedName name="ÇSLÇDLFKD" localSheetId="10" hidden="1">{#N/A,#N/A,FALSE,"Plan1";#N/A,#N/A,FALSE,"Plan2"}</definedName>
    <definedName name="ÇSLÇDLFKD" localSheetId="12" hidden="1">{#N/A,#N/A,FALSE,"Plan1";#N/A,#N/A,FALSE,"Plan2"}</definedName>
    <definedName name="ÇSLÇDLFKD" hidden="1">{#N/A,#N/A,FALSE,"Plan1";#N/A,#N/A,FALSE,"Plan2"}</definedName>
    <definedName name="CTH" localSheetId="19" hidden="1">{#N/A,#N/A,FALSE,"GERAL";#N/A,#N/A,FALSE,"012-96";#N/A,#N/A,FALSE,"018-96";#N/A,#N/A,FALSE,"027-96";#N/A,#N/A,FALSE,"059-96";#N/A,#N/A,FALSE,"076-96";#N/A,#N/A,FALSE,"019-97";#N/A,#N/A,FALSE,"021-97";#N/A,#N/A,FALSE,"022-97";#N/A,#N/A,FALSE,"028-97"}</definedName>
    <definedName name="CTH" localSheetId="21">{#N/A,#N/A,FALSE,"GERAL";#N/A,#N/A,FALSE,"012-96";#N/A,#N/A,FALSE,"018-96";#N/A,#N/A,FALSE,"027-96";#N/A,#N/A,FALSE,"059-96";#N/A,#N/A,FALSE,"076-96";#N/A,#N/A,FALSE,"019-97";#N/A,#N/A,FALSE,"021-97";#N/A,#N/A,FALSE,"022-97";#N/A,#N/A,FALSE,"028-97"}</definedName>
    <definedName name="CTH" localSheetId="14" hidden="1">{#N/A,#N/A,FALSE,"GERAL";#N/A,#N/A,FALSE,"012-96";#N/A,#N/A,FALSE,"018-96";#N/A,#N/A,FALSE,"027-96";#N/A,#N/A,FALSE,"059-96";#N/A,#N/A,FALSE,"076-96";#N/A,#N/A,FALSE,"019-97";#N/A,#N/A,FALSE,"021-97";#N/A,#N/A,FALSE,"022-97";#N/A,#N/A,FALSE,"028-97"}</definedName>
    <definedName name="CTH" localSheetId="4" hidden="1">{#N/A,#N/A,FALSE,"GERAL";#N/A,#N/A,FALSE,"012-96";#N/A,#N/A,FALSE,"018-96";#N/A,#N/A,FALSE,"027-96";#N/A,#N/A,FALSE,"059-96";#N/A,#N/A,FALSE,"076-96";#N/A,#N/A,FALSE,"019-97";#N/A,#N/A,FALSE,"021-97";#N/A,#N/A,FALSE,"022-97";#N/A,#N/A,FALSE,"028-97"}</definedName>
    <definedName name="CTH" localSheetId="8" hidden="1">{#N/A,#N/A,FALSE,"GERAL";#N/A,#N/A,FALSE,"012-96";#N/A,#N/A,FALSE,"018-96";#N/A,#N/A,FALSE,"027-96";#N/A,#N/A,FALSE,"059-96";#N/A,#N/A,FALSE,"076-96";#N/A,#N/A,FALSE,"019-97";#N/A,#N/A,FALSE,"021-97";#N/A,#N/A,FALSE,"022-97";#N/A,#N/A,FALSE,"028-97"}</definedName>
    <definedName name="CTH" localSheetId="2" hidden="1">{#N/A,#N/A,FALSE,"GERAL";#N/A,#N/A,FALSE,"012-96";#N/A,#N/A,FALSE,"018-96";#N/A,#N/A,FALSE,"027-96";#N/A,#N/A,FALSE,"059-96";#N/A,#N/A,FALSE,"076-96";#N/A,#N/A,FALSE,"019-97";#N/A,#N/A,FALSE,"021-97";#N/A,#N/A,FALSE,"022-97";#N/A,#N/A,FALSE,"028-97"}</definedName>
    <definedName name="CTH" localSheetId="1" hidden="1">{#N/A,#N/A,FALSE,"GERAL";#N/A,#N/A,FALSE,"012-96";#N/A,#N/A,FALSE,"018-96";#N/A,#N/A,FALSE,"027-96";#N/A,#N/A,FALSE,"059-96";#N/A,#N/A,FALSE,"076-96";#N/A,#N/A,FALSE,"019-97";#N/A,#N/A,FALSE,"021-97";#N/A,#N/A,FALSE,"022-97";#N/A,#N/A,FALSE,"028-97"}</definedName>
    <definedName name="CTH" localSheetId="13" hidden="1">{#N/A,#N/A,FALSE,"GERAL";#N/A,#N/A,FALSE,"012-96";#N/A,#N/A,FALSE,"018-96";#N/A,#N/A,FALSE,"027-96";#N/A,#N/A,FALSE,"059-96";#N/A,#N/A,FALSE,"076-96";#N/A,#N/A,FALSE,"019-97";#N/A,#N/A,FALSE,"021-97";#N/A,#N/A,FALSE,"022-97";#N/A,#N/A,FALSE,"028-97"}</definedName>
    <definedName name="CTH" localSheetId="20">{#N/A,#N/A,FALSE,"GERAL";#N/A,#N/A,FALSE,"012-96";#N/A,#N/A,FALSE,"018-96";#N/A,#N/A,FALSE,"027-96";#N/A,#N/A,FALSE,"059-96";#N/A,#N/A,FALSE,"076-96";#N/A,#N/A,FALSE,"019-97";#N/A,#N/A,FALSE,"021-97";#N/A,#N/A,FALSE,"022-97";#N/A,#N/A,FALSE,"028-97"}</definedName>
    <definedName name="CTH" localSheetId="24" hidden="1">{#N/A,#N/A,FALSE,"GERAL";#N/A,#N/A,FALSE,"012-96";#N/A,#N/A,FALSE,"018-96";#N/A,#N/A,FALSE,"027-96";#N/A,#N/A,FALSE,"059-96";#N/A,#N/A,FALSE,"076-96";#N/A,#N/A,FALSE,"019-97";#N/A,#N/A,FALSE,"021-97";#N/A,#N/A,FALSE,"022-97";#N/A,#N/A,FALSE,"028-97"}</definedName>
    <definedName name="CTH" localSheetId="0" hidden="1">{#N/A,#N/A,FALSE,"GERAL";#N/A,#N/A,FALSE,"012-96";#N/A,#N/A,FALSE,"018-96";#N/A,#N/A,FALSE,"027-96";#N/A,#N/A,FALSE,"059-96";#N/A,#N/A,FALSE,"076-96";#N/A,#N/A,FALSE,"019-97";#N/A,#N/A,FALSE,"021-97";#N/A,#N/A,FALSE,"022-97";#N/A,#N/A,FALSE,"028-97"}</definedName>
    <definedName name="CTH" localSheetId="18" hidden="1">{#N/A,#N/A,FALSE,"GERAL";#N/A,#N/A,FALSE,"012-96";#N/A,#N/A,FALSE,"018-96";#N/A,#N/A,FALSE,"027-96";#N/A,#N/A,FALSE,"059-96";#N/A,#N/A,FALSE,"076-96";#N/A,#N/A,FALSE,"019-97";#N/A,#N/A,FALSE,"021-97";#N/A,#N/A,FALSE,"022-97";#N/A,#N/A,FALSE,"028-97"}</definedName>
    <definedName name="CTH" localSheetId="10" hidden="1">{#N/A,#N/A,FALSE,"GERAL";#N/A,#N/A,FALSE,"012-96";#N/A,#N/A,FALSE,"018-96";#N/A,#N/A,FALSE,"027-96";#N/A,#N/A,FALSE,"059-96";#N/A,#N/A,FALSE,"076-96";#N/A,#N/A,FALSE,"019-97";#N/A,#N/A,FALSE,"021-97";#N/A,#N/A,FALSE,"022-97";#N/A,#N/A,FALSE,"028-97"}</definedName>
    <definedName name="CTH" localSheetId="12" hidden="1">{#N/A,#N/A,FALSE,"GERAL";#N/A,#N/A,FALSE,"012-96";#N/A,#N/A,FALSE,"018-96";#N/A,#N/A,FALSE,"027-96";#N/A,#N/A,FALSE,"059-96";#N/A,#N/A,FALSE,"076-96";#N/A,#N/A,FALSE,"019-97";#N/A,#N/A,FALSE,"021-97";#N/A,#N/A,FALSE,"022-97";#N/A,#N/A,FALSE,"028-97"}</definedName>
    <definedName name="CTH" hidden="1">{#N/A,#N/A,FALSE,"GERAL";#N/A,#N/A,FALSE,"012-96";#N/A,#N/A,FALSE,"018-96";#N/A,#N/A,FALSE,"027-96";#N/A,#N/A,FALSE,"059-96";#N/A,#N/A,FALSE,"076-96";#N/A,#N/A,FALSE,"019-97";#N/A,#N/A,FALSE,"021-97";#N/A,#N/A,FALSE,"022-97";#N/A,#N/A,FALSE,"028-97"}</definedName>
    <definedName name="CUST_DIR_IND" localSheetId="4">#REF!</definedName>
    <definedName name="CUST_DIR_IND" localSheetId="2">#REF!</definedName>
    <definedName name="CUST_DIR_IND" localSheetId="24">#REF!</definedName>
    <definedName name="CUST_DIR_IND">#REF!</definedName>
    <definedName name="CUSTINDIRETO" localSheetId="4">#REF!</definedName>
    <definedName name="CUSTINDIRETO" localSheetId="2">#REF!</definedName>
    <definedName name="CUSTINDIRETO" localSheetId="24">#REF!</definedName>
    <definedName name="CUSTINDIRETO">#REF!</definedName>
    <definedName name="CUSTO_DIR_IND" localSheetId="4">#REF!</definedName>
    <definedName name="CUSTO_DIR_IND" localSheetId="2">#REF!</definedName>
    <definedName name="CUSTO_DIR_IND" localSheetId="24">#REF!</definedName>
    <definedName name="CUSTO_DIR_IND">#REF!</definedName>
    <definedName name="Custo_Direto_de_Obras_Civis_e_Instalações_..........................................." localSheetId="4">#REF!</definedName>
    <definedName name="Custo_Direto_de_Obras_Civis_e_Instalações_..........................................." localSheetId="2">#REF!</definedName>
    <definedName name="Custo_Direto_de_Obras_Civis_e_Instalações_..........................................." localSheetId="24">#REF!</definedName>
    <definedName name="Custo_Direto_de_Obras_Civis_e_Instalações_...........................................">#REF!</definedName>
    <definedName name="Custo_Direto_em_geral" localSheetId="4">#REF!</definedName>
    <definedName name="Custo_Direto_em_geral" localSheetId="2">#REF!</definedName>
    <definedName name="Custo_Direto_em_geral" localSheetId="24">#REF!</definedName>
    <definedName name="Custo_Direto_em_geral">#REF!</definedName>
    <definedName name="custo_financing" localSheetId="4">#REF!</definedName>
    <definedName name="custo_financing" localSheetId="2">#REF!</definedName>
    <definedName name="custo_financing" localSheetId="24">#REF!</definedName>
    <definedName name="custo_financing">#REF!</definedName>
    <definedName name="CUSTO_OUTROS" localSheetId="4">#REF!</definedName>
    <definedName name="CUSTO_OUTROS" localSheetId="2">#REF!</definedName>
    <definedName name="CUSTO_OUTROS" localSheetId="24">#REF!</definedName>
    <definedName name="CUSTO_OUTROS">#REF!</definedName>
    <definedName name="Custo_Outros1" localSheetId="4">#REF!</definedName>
    <definedName name="Custo_Outros1" localSheetId="2">#REF!</definedName>
    <definedName name="Custo_Outros1" localSheetId="24">#REF!</definedName>
    <definedName name="Custo_Outros1">#REF!</definedName>
    <definedName name="CUSTODIRETO" localSheetId="4">#REF!</definedName>
    <definedName name="CUSTODIRETO" localSheetId="2">#REF!</definedName>
    <definedName name="CUSTODIRETO" localSheetId="24">#REF!</definedName>
    <definedName name="CUSTODIRETO">#REF!</definedName>
    <definedName name="CUSTODIRETO_R" localSheetId="4">#REF!</definedName>
    <definedName name="CUSTODIRETO_R" localSheetId="2">#REF!</definedName>
    <definedName name="CUSTODIRETO_R" localSheetId="24">#REF!</definedName>
    <definedName name="CUSTODIRETO_R">#REF!</definedName>
    <definedName name="CUSTODIRETO_U" localSheetId="4">#REF!</definedName>
    <definedName name="CUSTODIRETO_U" localSheetId="2">#REF!</definedName>
    <definedName name="CUSTODIRETO_U" localSheetId="24">#REF!</definedName>
    <definedName name="CUSTODIRETO_U">#REF!</definedName>
    <definedName name="CUSTODIRETO1" localSheetId="4">#REF!</definedName>
    <definedName name="CUSTODIRETO1" localSheetId="2">#REF!</definedName>
    <definedName name="CUSTODIRETO1" localSheetId="24">#REF!</definedName>
    <definedName name="CUSTODIRETO1">#REF!</definedName>
    <definedName name="CUSTOFIN" localSheetId="4">#REF!</definedName>
    <definedName name="CUSTOFIN" localSheetId="2">#REF!</definedName>
    <definedName name="CUSTOFIN" localSheetId="24">#REF!</definedName>
    <definedName name="CUSTOFIN">#REF!</definedName>
    <definedName name="D" localSheetId="19">#REF!</definedName>
    <definedName name="D" localSheetId="14">#REF!</definedName>
    <definedName name="D"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 localSheetId="5">#REF!</definedName>
    <definedName name="D" localSheetId="8">#REF!</definedName>
    <definedName name="D" localSheetId="2">#REF!</definedName>
    <definedName name="D" localSheetId="13">#REF!</definedName>
    <definedName name="D" localSheetId="24">#REF!</definedName>
    <definedName name="D" localSheetId="0">#REF!</definedName>
    <definedName name="D" localSheetId="18">#REF!</definedName>
    <definedName name="D">#REF!</definedName>
    <definedName name="da" localSheetId="4">#REF!</definedName>
    <definedName name="da" localSheetId="2">#REF!</definedName>
    <definedName name="da" localSheetId="24">#REF!</definedName>
    <definedName name="da">#REF!</definedName>
    <definedName name="dalmo" localSheetId="19" hidden="1">{#N/A,#N/A,FALSE,"GERAL";#N/A,#N/A,FALSE,"012-96";#N/A,#N/A,FALSE,"018-96";#N/A,#N/A,FALSE,"027-96";#N/A,#N/A,FALSE,"059-96";#N/A,#N/A,FALSE,"076-96";#N/A,#N/A,FALSE,"019-97";#N/A,#N/A,FALSE,"021-97";#N/A,#N/A,FALSE,"022-97";#N/A,#N/A,FALSE,"028-97"}</definedName>
    <definedName name="dalmo" localSheetId="21">{#N/A,#N/A,FALSE,"GERAL";#N/A,#N/A,FALSE,"012-96";#N/A,#N/A,FALSE,"018-96";#N/A,#N/A,FALSE,"027-96";#N/A,#N/A,FALSE,"059-96";#N/A,#N/A,FALSE,"076-96";#N/A,#N/A,FALSE,"019-97";#N/A,#N/A,FALSE,"021-97";#N/A,#N/A,FALSE,"022-97";#N/A,#N/A,FALSE,"028-97"}</definedName>
    <definedName name="dalmo" localSheetId="14" hidden="1">{#N/A,#N/A,FALSE,"GERAL";#N/A,#N/A,FALSE,"012-96";#N/A,#N/A,FALSE,"018-96";#N/A,#N/A,FALSE,"027-96";#N/A,#N/A,FALSE,"059-96";#N/A,#N/A,FALSE,"076-96";#N/A,#N/A,FALSE,"019-97";#N/A,#N/A,FALSE,"021-97";#N/A,#N/A,FALSE,"022-97";#N/A,#N/A,FALSE,"028-97"}</definedName>
    <definedName name="dalmo" localSheetId="4" hidden="1">{#N/A,#N/A,FALSE,"GERAL";#N/A,#N/A,FALSE,"012-96";#N/A,#N/A,FALSE,"018-96";#N/A,#N/A,FALSE,"027-96";#N/A,#N/A,FALSE,"059-96";#N/A,#N/A,FALSE,"076-96";#N/A,#N/A,FALSE,"019-97";#N/A,#N/A,FALSE,"021-97";#N/A,#N/A,FALSE,"022-97";#N/A,#N/A,FALSE,"028-97"}</definedName>
    <definedName name="dalmo" localSheetId="8" hidden="1">{#N/A,#N/A,FALSE,"GERAL";#N/A,#N/A,FALSE,"012-96";#N/A,#N/A,FALSE,"018-96";#N/A,#N/A,FALSE,"027-96";#N/A,#N/A,FALSE,"059-96";#N/A,#N/A,FALSE,"076-96";#N/A,#N/A,FALSE,"019-97";#N/A,#N/A,FALSE,"021-97";#N/A,#N/A,FALSE,"022-97";#N/A,#N/A,FALSE,"028-97"}</definedName>
    <definedName name="dalmo" localSheetId="2" hidden="1">{#N/A,#N/A,FALSE,"GERAL";#N/A,#N/A,FALSE,"012-96";#N/A,#N/A,FALSE,"018-96";#N/A,#N/A,FALSE,"027-96";#N/A,#N/A,FALSE,"059-96";#N/A,#N/A,FALSE,"076-96";#N/A,#N/A,FALSE,"019-97";#N/A,#N/A,FALSE,"021-97";#N/A,#N/A,FALSE,"022-97";#N/A,#N/A,FALSE,"028-97"}</definedName>
    <definedName name="dalmo" localSheetId="1" hidden="1">{#N/A,#N/A,FALSE,"GERAL";#N/A,#N/A,FALSE,"012-96";#N/A,#N/A,FALSE,"018-96";#N/A,#N/A,FALSE,"027-96";#N/A,#N/A,FALSE,"059-96";#N/A,#N/A,FALSE,"076-96";#N/A,#N/A,FALSE,"019-97";#N/A,#N/A,FALSE,"021-97";#N/A,#N/A,FALSE,"022-97";#N/A,#N/A,FALSE,"028-97"}</definedName>
    <definedName name="dalmo" localSheetId="13" hidden="1">{#N/A,#N/A,FALSE,"GERAL";#N/A,#N/A,FALSE,"012-96";#N/A,#N/A,FALSE,"018-96";#N/A,#N/A,FALSE,"027-96";#N/A,#N/A,FALSE,"059-96";#N/A,#N/A,FALSE,"076-96";#N/A,#N/A,FALSE,"019-97";#N/A,#N/A,FALSE,"021-97";#N/A,#N/A,FALSE,"022-97";#N/A,#N/A,FALSE,"028-97"}</definedName>
    <definedName name="dalmo" localSheetId="20">{#N/A,#N/A,FALSE,"GERAL";#N/A,#N/A,FALSE,"012-96";#N/A,#N/A,FALSE,"018-96";#N/A,#N/A,FALSE,"027-96";#N/A,#N/A,FALSE,"059-96";#N/A,#N/A,FALSE,"076-96";#N/A,#N/A,FALSE,"019-97";#N/A,#N/A,FALSE,"021-97";#N/A,#N/A,FALSE,"022-97";#N/A,#N/A,FALSE,"028-97"}</definedName>
    <definedName name="dalmo" localSheetId="24" hidden="1">{#N/A,#N/A,FALSE,"GERAL";#N/A,#N/A,FALSE,"012-96";#N/A,#N/A,FALSE,"018-96";#N/A,#N/A,FALSE,"027-96";#N/A,#N/A,FALSE,"059-96";#N/A,#N/A,FALSE,"076-96";#N/A,#N/A,FALSE,"019-97";#N/A,#N/A,FALSE,"021-97";#N/A,#N/A,FALSE,"022-97";#N/A,#N/A,FALSE,"028-97"}</definedName>
    <definedName name="dalmo" localSheetId="0" hidden="1">{#N/A,#N/A,FALSE,"GERAL";#N/A,#N/A,FALSE,"012-96";#N/A,#N/A,FALSE,"018-96";#N/A,#N/A,FALSE,"027-96";#N/A,#N/A,FALSE,"059-96";#N/A,#N/A,FALSE,"076-96";#N/A,#N/A,FALSE,"019-97";#N/A,#N/A,FALSE,"021-97";#N/A,#N/A,FALSE,"022-97";#N/A,#N/A,FALSE,"028-97"}</definedName>
    <definedName name="dalmo" localSheetId="18" hidden="1">{#N/A,#N/A,FALSE,"GERAL";#N/A,#N/A,FALSE,"012-96";#N/A,#N/A,FALSE,"018-96";#N/A,#N/A,FALSE,"027-96";#N/A,#N/A,FALSE,"059-96";#N/A,#N/A,FALSE,"076-96";#N/A,#N/A,FALSE,"019-97";#N/A,#N/A,FALSE,"021-97";#N/A,#N/A,FALSE,"022-97";#N/A,#N/A,FALSE,"028-97"}</definedName>
    <definedName name="dalmo" localSheetId="10" hidden="1">{#N/A,#N/A,FALSE,"GERAL";#N/A,#N/A,FALSE,"012-96";#N/A,#N/A,FALSE,"018-96";#N/A,#N/A,FALSE,"027-96";#N/A,#N/A,FALSE,"059-96";#N/A,#N/A,FALSE,"076-96";#N/A,#N/A,FALSE,"019-97";#N/A,#N/A,FALSE,"021-97";#N/A,#N/A,FALSE,"022-97";#N/A,#N/A,FALSE,"028-97"}</definedName>
    <definedName name="dalmo" localSheetId="12" hidden="1">{#N/A,#N/A,FALSE,"GERAL";#N/A,#N/A,FALSE,"012-96";#N/A,#N/A,FALSE,"018-96";#N/A,#N/A,FALSE,"027-96";#N/A,#N/A,FALSE,"059-96";#N/A,#N/A,FALSE,"076-96";#N/A,#N/A,FALSE,"019-97";#N/A,#N/A,FALSE,"021-97";#N/A,#N/A,FALSE,"022-97";#N/A,#N/A,FALSE,"028-97"}</definedName>
    <definedName name="dalmo" hidden="1">{#N/A,#N/A,FALSE,"GERAL";#N/A,#N/A,FALSE,"012-96";#N/A,#N/A,FALSE,"018-96";#N/A,#N/A,FALSE,"027-96";#N/A,#N/A,FALSE,"059-96";#N/A,#N/A,FALSE,"076-96";#N/A,#N/A,FALSE,"019-97";#N/A,#N/A,FALSE,"021-97";#N/A,#N/A,FALSE,"022-97";#N/A,#N/A,FALSE,"028-97"}</definedName>
    <definedName name="dasfrt" localSheetId="19" hidden="1">{#N/A,#N/A,FALSE,"Plan1";#N/A,#N/A,FALSE,"Plan2"}</definedName>
    <definedName name="dasfrt" localSheetId="21">{#N/A,#N/A,FALSE,"Plan1";#N/A,#N/A,FALSE,"Plan2"}</definedName>
    <definedName name="dasfrt" localSheetId="14" hidden="1">{#N/A,#N/A,FALSE,"Plan1";#N/A,#N/A,FALSE,"Plan2"}</definedName>
    <definedName name="dasfrt" localSheetId="4" hidden="1">{#N/A,#N/A,FALSE,"Plan1";#N/A,#N/A,FALSE,"Plan2"}</definedName>
    <definedName name="dasfrt" localSheetId="8" hidden="1">{#N/A,#N/A,FALSE,"Plan1";#N/A,#N/A,FALSE,"Plan2"}</definedName>
    <definedName name="dasfrt" localSheetId="2" hidden="1">{#N/A,#N/A,FALSE,"Plan1";#N/A,#N/A,FALSE,"Plan2"}</definedName>
    <definedName name="dasfrt" localSheetId="1" hidden="1">{#N/A,#N/A,FALSE,"Plan1";#N/A,#N/A,FALSE,"Plan2"}</definedName>
    <definedName name="dasfrt" localSheetId="13" hidden="1">{#N/A,#N/A,FALSE,"Plan1";#N/A,#N/A,FALSE,"Plan2"}</definedName>
    <definedName name="dasfrt" localSheetId="20">{#N/A,#N/A,FALSE,"Plan1";#N/A,#N/A,FALSE,"Plan2"}</definedName>
    <definedName name="dasfrt" localSheetId="24" hidden="1">{#N/A,#N/A,FALSE,"Plan1";#N/A,#N/A,FALSE,"Plan2"}</definedName>
    <definedName name="dasfrt" localSheetId="0" hidden="1">{#N/A,#N/A,FALSE,"Plan1";#N/A,#N/A,FALSE,"Plan2"}</definedName>
    <definedName name="dasfrt" localSheetId="18" hidden="1">{#N/A,#N/A,FALSE,"Plan1";#N/A,#N/A,FALSE,"Plan2"}</definedName>
    <definedName name="dasfrt" localSheetId="10" hidden="1">{#N/A,#N/A,FALSE,"Plan1";#N/A,#N/A,FALSE,"Plan2"}</definedName>
    <definedName name="dasfrt" localSheetId="12" hidden="1">{#N/A,#N/A,FALSE,"Plan1";#N/A,#N/A,FALSE,"Plan2"}</definedName>
    <definedName name="dasfrt" hidden="1">{#N/A,#N/A,FALSE,"Plan1";#N/A,#N/A,FALSE,"Plan2"}</definedName>
    <definedName name="DATA" localSheetId="4">#REF!</definedName>
    <definedName name="DATA" localSheetId="2">#REF!</definedName>
    <definedName name="DATA" localSheetId="24">#REF!</definedName>
    <definedName name="DATA">#REF!</definedName>
    <definedName name="Data_base" localSheetId="4">#REF!</definedName>
    <definedName name="Data_base" localSheetId="2">#REF!</definedName>
    <definedName name="Data_base" localSheetId="24">#REF!</definedName>
    <definedName name="Data_base">#REF!</definedName>
    <definedName name="data_base_VL" localSheetId="4">#REF!</definedName>
    <definedName name="data_base_VL" localSheetId="2">#REF!</definedName>
    <definedName name="data_base_VL" localSheetId="24">#REF!</definedName>
    <definedName name="data_base_VL">#REF!</definedName>
    <definedName name="DATA_COTAÇÃO" localSheetId="4">#REF!</definedName>
    <definedName name="DATA_COTAÇÃO" localSheetId="2">#REF!</definedName>
    <definedName name="DATA_COTAÇÃO" localSheetId="24">#REF!</definedName>
    <definedName name="DATA_COTAÇÃO">#REF!</definedName>
    <definedName name="DATA_ENTREGA" localSheetId="4">#REF!</definedName>
    <definedName name="DATA_ENTREGA" localSheetId="2">#REF!</definedName>
    <definedName name="DATA_ENTREGA" localSheetId="24">#REF!</definedName>
    <definedName name="DATA_ENTREGA">#REF!</definedName>
    <definedName name="DATA_FECHA" localSheetId="4">#REF!</definedName>
    <definedName name="DATA_FECHA" localSheetId="2">#REF!</definedName>
    <definedName name="DATA_FECHA" localSheetId="24">#REF!</definedName>
    <definedName name="DATA_FECHA">#REF!</definedName>
    <definedName name="Data_Inicio" localSheetId="4">#REF!</definedName>
    <definedName name="Data_Inicio" localSheetId="2">#REF!</definedName>
    <definedName name="Data_Inicio" localSheetId="24">#REF!</definedName>
    <definedName name="Data_Inicio">#REF!</definedName>
    <definedName name="Data_Lançado_Sienge" localSheetId="4">#REF!</definedName>
    <definedName name="Data_Lançado_Sienge" localSheetId="2">#REF!</definedName>
    <definedName name="Data_Lançado_Sienge" localSheetId="24">#REF!</definedName>
    <definedName name="Data_Lançado_Sienge">#REF!</definedName>
    <definedName name="Data_Pagamento_Sienge" localSheetId="4">#REF!</definedName>
    <definedName name="Data_Pagamento_Sienge" localSheetId="2">#REF!</definedName>
    <definedName name="Data_Pagamento_Sienge" localSheetId="24">#REF!</definedName>
    <definedName name="Data_Pagamento_Sienge">#REF!</definedName>
    <definedName name="Data_Previsão_Medição_Fin_Medição" localSheetId="4">#REF!</definedName>
    <definedName name="Data_Previsão_Medição_Fin_Medição" localSheetId="2">#REF!</definedName>
    <definedName name="Data_Previsão_Medição_Fin_Medição" localSheetId="24">#REF!</definedName>
    <definedName name="Data_Previsão_Medição_Fin_Medição">#REF!</definedName>
    <definedName name="Data_Tendência_Recebimento_Fin_Medições" localSheetId="4">#REF!</definedName>
    <definedName name="Data_Tendência_Recebimento_Fin_Medições" localSheetId="2">#REF!</definedName>
    <definedName name="Data_Tendência_Recebimento_Fin_Medições" localSheetId="24">#REF!</definedName>
    <definedName name="Data_Tendência_Recebimento_Fin_Medições">#REF!</definedName>
    <definedName name="DATA1" localSheetId="4">#REF!</definedName>
    <definedName name="DATA1" localSheetId="2">#REF!</definedName>
    <definedName name="DATA1" localSheetId="24">#REF!</definedName>
    <definedName name="DATA1">#REF!</definedName>
    <definedName name="DATA3" localSheetId="4">#REF!</definedName>
    <definedName name="DATA3" localSheetId="2">#REF!</definedName>
    <definedName name="DATA3" localSheetId="24">#REF!</definedName>
    <definedName name="DATA3">#REF!</definedName>
    <definedName name="DATA4" localSheetId="4">#REF!</definedName>
    <definedName name="DATA4" localSheetId="2">#REF!</definedName>
    <definedName name="DATA4" localSheetId="24">#REF!</definedName>
    <definedName name="DATA4">#REF!</definedName>
    <definedName name="DATA6" localSheetId="4">#REF!</definedName>
    <definedName name="DATA6" localSheetId="2">#REF!</definedName>
    <definedName name="DATA6" localSheetId="24">#REF!</definedName>
    <definedName name="DATA6">#REF!</definedName>
    <definedName name="Database">#REF!</definedName>
    <definedName name="DataChaves_MAP" localSheetId="4">#REF!</definedName>
    <definedName name="DataChaves_MAP" localSheetId="2">#REF!</definedName>
    <definedName name="DataChaves_MAP" localSheetId="24">#REF!</definedName>
    <definedName name="DataChaves_MAP">#REF!</definedName>
    <definedName name="DatasOut13AteDez20" localSheetId="4">#REF!</definedName>
    <definedName name="DatasOut13AteDez20" localSheetId="2">#REF!</definedName>
    <definedName name="DatasOut13AteDez20" localSheetId="24">#REF!</definedName>
    <definedName name="DatasOut13AteDez20">#REF!</definedName>
    <definedName name="DÇDL" localSheetId="19" hidden="1">{#N/A,#N/A,FALSE,"Plan1";#N/A,#N/A,FALSE,"Plan2"}</definedName>
    <definedName name="DÇDL" localSheetId="21">{#N/A,#N/A,FALSE,"Plan1";#N/A,#N/A,FALSE,"Plan2"}</definedName>
    <definedName name="DÇDL" localSheetId="14" hidden="1">{#N/A,#N/A,FALSE,"Plan1";#N/A,#N/A,FALSE,"Plan2"}</definedName>
    <definedName name="DÇDL" localSheetId="4" hidden="1">{#N/A,#N/A,FALSE,"Plan1";#N/A,#N/A,FALSE,"Plan2"}</definedName>
    <definedName name="DÇDL" localSheetId="8" hidden="1">{#N/A,#N/A,FALSE,"Plan1";#N/A,#N/A,FALSE,"Plan2"}</definedName>
    <definedName name="DÇDL" localSheetId="2" hidden="1">{#N/A,#N/A,FALSE,"Plan1";#N/A,#N/A,FALSE,"Plan2"}</definedName>
    <definedName name="DÇDL" localSheetId="1" hidden="1">{#N/A,#N/A,FALSE,"Plan1";#N/A,#N/A,FALSE,"Plan2"}</definedName>
    <definedName name="DÇDL" localSheetId="13" hidden="1">{#N/A,#N/A,FALSE,"Plan1";#N/A,#N/A,FALSE,"Plan2"}</definedName>
    <definedName name="DÇDL" localSheetId="20">{#N/A,#N/A,FALSE,"Plan1";#N/A,#N/A,FALSE,"Plan2"}</definedName>
    <definedName name="DÇDL" localSheetId="24" hidden="1">{#N/A,#N/A,FALSE,"Plan1";#N/A,#N/A,FALSE,"Plan2"}</definedName>
    <definedName name="DÇDL" localSheetId="0" hidden="1">{#N/A,#N/A,FALSE,"Plan1";#N/A,#N/A,FALSE,"Plan2"}</definedName>
    <definedName name="DÇDL" localSheetId="18" hidden="1">{#N/A,#N/A,FALSE,"Plan1";#N/A,#N/A,FALSE,"Plan2"}</definedName>
    <definedName name="DÇDL" localSheetId="10" hidden="1">{#N/A,#N/A,FALSE,"Plan1";#N/A,#N/A,FALSE,"Plan2"}</definedName>
    <definedName name="DÇDL" localSheetId="12" hidden="1">{#N/A,#N/A,FALSE,"Plan1";#N/A,#N/A,FALSE,"Plan2"}</definedName>
    <definedName name="DÇDL" hidden="1">{#N/A,#N/A,FALSE,"Plan1";#N/A,#N/A,FALSE,"Plan2"}</definedName>
    <definedName name="dchart26" localSheetId="4" hidden="1">#REF!</definedName>
    <definedName name="dchart26" localSheetId="2" hidden="1">#REF!</definedName>
    <definedName name="dchart26" localSheetId="24" hidden="1">#REF!</definedName>
    <definedName name="dchart26" localSheetId="0" hidden="1">#REF!</definedName>
    <definedName name="dchart26" hidden="1">#REF!</definedName>
    <definedName name="dchart31" localSheetId="4" hidden="1">#REF!</definedName>
    <definedName name="dchart31" localSheetId="2" hidden="1">#REF!</definedName>
    <definedName name="dchart31" localSheetId="24" hidden="1">#REF!</definedName>
    <definedName name="dchart31" localSheetId="0" hidden="1">#REF!</definedName>
    <definedName name="dchart31" hidden="1">#REF!</definedName>
    <definedName name="dcnsfgdjkgb" localSheetId="19" hidden="1">{#N/A,#N/A,FALSE,"Plan1";#N/A,#N/A,FALSE,"Plan2"}</definedName>
    <definedName name="dcnsfgdjkgb" localSheetId="21">{#N/A,#N/A,FALSE,"Plan1";#N/A,#N/A,FALSE,"Plan2"}</definedName>
    <definedName name="dcnsfgdjkgb" localSheetId="14" hidden="1">{#N/A,#N/A,FALSE,"Plan1";#N/A,#N/A,FALSE,"Plan2"}</definedName>
    <definedName name="dcnsfgdjkgb" localSheetId="4" hidden="1">{#N/A,#N/A,FALSE,"Plan1";#N/A,#N/A,FALSE,"Plan2"}</definedName>
    <definedName name="dcnsfgdjkgb" localSheetId="8" hidden="1">{#N/A,#N/A,FALSE,"Plan1";#N/A,#N/A,FALSE,"Plan2"}</definedName>
    <definedName name="dcnsfgdjkgb" localSheetId="2" hidden="1">{#N/A,#N/A,FALSE,"Plan1";#N/A,#N/A,FALSE,"Plan2"}</definedName>
    <definedName name="dcnsfgdjkgb" localSheetId="1" hidden="1">{#N/A,#N/A,FALSE,"Plan1";#N/A,#N/A,FALSE,"Plan2"}</definedName>
    <definedName name="dcnsfgdjkgb" localSheetId="13" hidden="1">{#N/A,#N/A,FALSE,"Plan1";#N/A,#N/A,FALSE,"Plan2"}</definedName>
    <definedName name="dcnsfgdjkgb" localSheetId="20">{#N/A,#N/A,FALSE,"Plan1";#N/A,#N/A,FALSE,"Plan2"}</definedName>
    <definedName name="dcnsfgdjkgb" localSheetId="24" hidden="1">{#N/A,#N/A,FALSE,"Plan1";#N/A,#N/A,FALSE,"Plan2"}</definedName>
    <definedName name="dcnsfgdjkgb" localSheetId="0" hidden="1">{#N/A,#N/A,FALSE,"Plan1";#N/A,#N/A,FALSE,"Plan2"}</definedName>
    <definedName name="dcnsfgdjkgb" localSheetId="18" hidden="1">{#N/A,#N/A,FALSE,"Plan1";#N/A,#N/A,FALSE,"Plan2"}</definedName>
    <definedName name="dcnsfgdjkgb" localSheetId="10" hidden="1">{#N/A,#N/A,FALSE,"Plan1";#N/A,#N/A,FALSE,"Plan2"}</definedName>
    <definedName name="dcnsfgdjkgb" localSheetId="12" hidden="1">{#N/A,#N/A,FALSE,"Plan1";#N/A,#N/A,FALSE,"Plan2"}</definedName>
    <definedName name="dcnsfgdjkgb" hidden="1">{#N/A,#N/A,FALSE,"Plan1";#N/A,#N/A,FALSE,"Plan2"}</definedName>
    <definedName name="DÇWK" localSheetId="19" hidden="1">{#N/A,#N/A,FALSE,"Plan1";#N/A,#N/A,FALSE,"Plan2"}</definedName>
    <definedName name="DÇWK" localSheetId="21">{#N/A,#N/A,FALSE,"Plan1";#N/A,#N/A,FALSE,"Plan2"}</definedName>
    <definedName name="DÇWK" localSheetId="14" hidden="1">{#N/A,#N/A,FALSE,"Plan1";#N/A,#N/A,FALSE,"Plan2"}</definedName>
    <definedName name="DÇWK" localSheetId="4" hidden="1">{#N/A,#N/A,FALSE,"Plan1";#N/A,#N/A,FALSE,"Plan2"}</definedName>
    <definedName name="DÇWK" localSheetId="8" hidden="1">{#N/A,#N/A,FALSE,"Plan1";#N/A,#N/A,FALSE,"Plan2"}</definedName>
    <definedName name="DÇWK" localSheetId="2" hidden="1">{#N/A,#N/A,FALSE,"Plan1";#N/A,#N/A,FALSE,"Plan2"}</definedName>
    <definedName name="DÇWK" localSheetId="1" hidden="1">{#N/A,#N/A,FALSE,"Plan1";#N/A,#N/A,FALSE,"Plan2"}</definedName>
    <definedName name="DÇWK" localSheetId="13" hidden="1">{#N/A,#N/A,FALSE,"Plan1";#N/A,#N/A,FALSE,"Plan2"}</definedName>
    <definedName name="DÇWK" localSheetId="20">{#N/A,#N/A,FALSE,"Plan1";#N/A,#N/A,FALSE,"Plan2"}</definedName>
    <definedName name="DÇWK" localSheetId="24" hidden="1">{#N/A,#N/A,FALSE,"Plan1";#N/A,#N/A,FALSE,"Plan2"}</definedName>
    <definedName name="DÇWK" localSheetId="0" hidden="1">{#N/A,#N/A,FALSE,"Plan1";#N/A,#N/A,FALSE,"Plan2"}</definedName>
    <definedName name="DÇWK" localSheetId="18" hidden="1">{#N/A,#N/A,FALSE,"Plan1";#N/A,#N/A,FALSE,"Plan2"}</definedName>
    <definedName name="DÇWK" localSheetId="10" hidden="1">{#N/A,#N/A,FALSE,"Plan1";#N/A,#N/A,FALSE,"Plan2"}</definedName>
    <definedName name="DÇWK" localSheetId="12" hidden="1">{#N/A,#N/A,FALSE,"Plan1";#N/A,#N/A,FALSE,"Plan2"}</definedName>
    <definedName name="DÇWK" hidden="1">{#N/A,#N/A,FALSE,"Plan1";#N/A,#N/A,FALSE,"Plan2"}</definedName>
    <definedName name="DD"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 localSheetId="4" hidden="1">{"'장비'!$A$3:$M$12"}</definedName>
    <definedName name="ddd" localSheetId="8" hidden="1">{"'장비'!$A$3:$M$12"}</definedName>
    <definedName name="DDD" localSheetId="2">#REF!</definedName>
    <definedName name="ddd" localSheetId="24" hidden="1">{"'장비'!$A$3:$M$12"}</definedName>
    <definedName name="ddd" localSheetId="0" hidden="1">{"'장비'!$A$3:$M$12"}</definedName>
    <definedName name="DDD">#REF!</definedName>
    <definedName name="ddddd" localSheetId="19" hidden="1">{#N/A,#N/A,FALSE,"Plan1";#N/A,#N/A,FALSE,"Plan2"}</definedName>
    <definedName name="ddddd" localSheetId="21">{#N/A,#N/A,FALSE,"Plan1";#N/A,#N/A,FALSE,"Plan2"}</definedName>
    <definedName name="ddddd" localSheetId="14" hidden="1">{#N/A,#N/A,FALSE,"Plan1";#N/A,#N/A,FALSE,"Plan2"}</definedName>
    <definedName name="ddddd" localSheetId="4" hidden="1">{#N/A,#N/A,FALSE,"Plan1";#N/A,#N/A,FALSE,"Plan2"}</definedName>
    <definedName name="ddddd" localSheetId="8" hidden="1">{#N/A,#N/A,FALSE,"Plan1";#N/A,#N/A,FALSE,"Plan2"}</definedName>
    <definedName name="ddddd" localSheetId="2" hidden="1">{#N/A,#N/A,FALSE,"Plan1";#N/A,#N/A,FALSE,"Plan2"}</definedName>
    <definedName name="ddddd" localSheetId="1" hidden="1">{#N/A,#N/A,FALSE,"Plan1";#N/A,#N/A,FALSE,"Plan2"}</definedName>
    <definedName name="ddddd" localSheetId="13" hidden="1">{#N/A,#N/A,FALSE,"Plan1";#N/A,#N/A,FALSE,"Plan2"}</definedName>
    <definedName name="ddddd" localSheetId="20">{#N/A,#N/A,FALSE,"Plan1";#N/A,#N/A,FALSE,"Plan2"}</definedName>
    <definedName name="ddddd" localSheetId="24" hidden="1">{#N/A,#N/A,FALSE,"Plan1";#N/A,#N/A,FALSE,"Plan2"}</definedName>
    <definedName name="ddddd" localSheetId="0" hidden="1">{#N/A,#N/A,FALSE,"Plan1";#N/A,#N/A,FALSE,"Plan2"}</definedName>
    <definedName name="ddddd" localSheetId="18" hidden="1">{#N/A,#N/A,FALSE,"Plan1";#N/A,#N/A,FALSE,"Plan2"}</definedName>
    <definedName name="ddddd" localSheetId="10" hidden="1">{#N/A,#N/A,FALSE,"Plan1";#N/A,#N/A,FALSE,"Plan2"}</definedName>
    <definedName name="ddddd" localSheetId="12" hidden="1">{#N/A,#N/A,FALSE,"Plan1";#N/A,#N/A,FALSE,"Plan2"}</definedName>
    <definedName name="ddddd" hidden="1">{#N/A,#N/A,FALSE,"Plan1";#N/A,#N/A,FALSE,"Plan2"}</definedName>
    <definedName name="ddddddddddd" localSheetId="4">#REF!</definedName>
    <definedName name="ddddddddddd" localSheetId="8">#REF!</definedName>
    <definedName name="ddddddddddd" localSheetId="2">#REF!</definedName>
    <definedName name="ddddddddddd" localSheetId="24">#REF!</definedName>
    <definedName name="ddddddddddd">#REF!</definedName>
    <definedName name="dddddddddddddddddddddddddd" localSheetId="4">#REF!</definedName>
    <definedName name="dddddddddddddddddddddddddd" localSheetId="2">#REF!</definedName>
    <definedName name="dddddddddddddddddddddddddd" localSheetId="24">#REF!</definedName>
    <definedName name="dddddddddddddddddddddddddd">#REF!</definedName>
    <definedName name="dddddddddddddppppppppp" localSheetId="4">#REF!</definedName>
    <definedName name="dddddddddddddppppppppp" localSheetId="2">#REF!</definedName>
    <definedName name="dddddddddddddppppppppp" localSheetId="24">#REF!</definedName>
    <definedName name="dddddddddddddppppppppp">#REF!</definedName>
    <definedName name="dde" localSheetId="19" hidden="1">{#N/A,#N/A,FALSE,"Plan1";#N/A,#N/A,FALSE,"Plan2"}</definedName>
    <definedName name="dde" localSheetId="21">{#N/A,#N/A,FALSE,"Plan1";#N/A,#N/A,FALSE,"Plan2"}</definedName>
    <definedName name="dde" localSheetId="14" hidden="1">{#N/A,#N/A,FALSE,"Plan1";#N/A,#N/A,FALSE,"Plan2"}</definedName>
    <definedName name="dde" localSheetId="4" hidden="1">{#N/A,#N/A,FALSE,"Plan1";#N/A,#N/A,FALSE,"Plan2"}</definedName>
    <definedName name="dde" localSheetId="8" hidden="1">{#N/A,#N/A,FALSE,"Plan1";#N/A,#N/A,FALSE,"Plan2"}</definedName>
    <definedName name="dde" localSheetId="2" hidden="1">{#N/A,#N/A,FALSE,"Plan1";#N/A,#N/A,FALSE,"Plan2"}</definedName>
    <definedName name="dde" localSheetId="1" hidden="1">{#N/A,#N/A,FALSE,"Plan1";#N/A,#N/A,FALSE,"Plan2"}</definedName>
    <definedName name="dde" localSheetId="13" hidden="1">{#N/A,#N/A,FALSE,"Plan1";#N/A,#N/A,FALSE,"Plan2"}</definedName>
    <definedName name="dde" localSheetId="20">{#N/A,#N/A,FALSE,"Plan1";#N/A,#N/A,FALSE,"Plan2"}</definedName>
    <definedName name="dde" localSheetId="24" hidden="1">{#N/A,#N/A,FALSE,"Plan1";#N/A,#N/A,FALSE,"Plan2"}</definedName>
    <definedName name="dde" localSheetId="0" hidden="1">{#N/A,#N/A,FALSE,"Plan1";#N/A,#N/A,FALSE,"Plan2"}</definedName>
    <definedName name="dde" localSheetId="18" hidden="1">{#N/A,#N/A,FALSE,"Plan1";#N/A,#N/A,FALSE,"Plan2"}</definedName>
    <definedName name="dde" localSheetId="10" hidden="1">{#N/A,#N/A,FALSE,"Plan1";#N/A,#N/A,FALSE,"Plan2"}</definedName>
    <definedName name="dde" localSheetId="12" hidden="1">{#N/A,#N/A,FALSE,"Plan1";#N/A,#N/A,FALSE,"Plan2"}</definedName>
    <definedName name="dde" hidden="1">{#N/A,#N/A,FALSE,"Plan1";#N/A,#N/A,FALSE,"Plan2"}</definedName>
    <definedName name="ddfs" localSheetId="4" hidden="1">#REF!</definedName>
    <definedName name="ddfs" localSheetId="2" hidden="1">#REF!</definedName>
    <definedName name="ddfs" localSheetId="24" hidden="1">#REF!</definedName>
    <definedName name="ddfs" localSheetId="0" hidden="1">#REF!</definedName>
    <definedName name="ddfs" hidden="1">#REF!</definedName>
    <definedName name="ddgfdvgdg"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hidden="1">{TRUE,TRUE,-1.25,-15.5,604.5,366.75,FALSE,FALSE,TRUE,TRUE,0,1,#N/A,1,#N/A,9.0125,24.4117647058824,1,FALSE,FALSE,3,TRUE,1,FALSE,100,"Swvu.PLANILHA2.","ACwvu.PLANILHA2.",#N/A,FALSE,FALSE,0.787401575,0.34,0.46,0.5,1,"","",FALSE,FALSE,FALSE,FALSE,1,#N/A,1,1,FALSE,FALSE,#N/A,#N/A,FALSE,FALSE,FALSE,9,65532,65532,FALSE,FALSE,TRUE,TRUE,TRUE}</definedName>
    <definedName name="DDGSFG" localSheetId="19" hidden="1">{#N/A,#N/A,FALSE,"Plan1";#N/A,#N/A,FALSE,"Plan2"}</definedName>
    <definedName name="DDGSFG" localSheetId="21">{#N/A,#N/A,FALSE,"Plan1";#N/A,#N/A,FALSE,"Plan2"}</definedName>
    <definedName name="DDGSFG" localSheetId="14" hidden="1">{#N/A,#N/A,FALSE,"Plan1";#N/A,#N/A,FALSE,"Plan2"}</definedName>
    <definedName name="DDGSFG" localSheetId="4" hidden="1">{#N/A,#N/A,FALSE,"Plan1";#N/A,#N/A,FALSE,"Plan2"}</definedName>
    <definedName name="DDGSFG" localSheetId="8" hidden="1">{#N/A,#N/A,FALSE,"Plan1";#N/A,#N/A,FALSE,"Plan2"}</definedName>
    <definedName name="DDGSFG" localSheetId="2" hidden="1">{#N/A,#N/A,FALSE,"Plan1";#N/A,#N/A,FALSE,"Plan2"}</definedName>
    <definedName name="DDGSFG" localSheetId="1" hidden="1">{#N/A,#N/A,FALSE,"Plan1";#N/A,#N/A,FALSE,"Plan2"}</definedName>
    <definedName name="DDGSFG" localSheetId="13" hidden="1">{#N/A,#N/A,FALSE,"Plan1";#N/A,#N/A,FALSE,"Plan2"}</definedName>
    <definedName name="DDGSFG" localSheetId="20">{#N/A,#N/A,FALSE,"Plan1";#N/A,#N/A,FALSE,"Plan2"}</definedName>
    <definedName name="DDGSFG" localSheetId="24" hidden="1">{#N/A,#N/A,FALSE,"Plan1";#N/A,#N/A,FALSE,"Plan2"}</definedName>
    <definedName name="DDGSFG" localSheetId="0" hidden="1">{#N/A,#N/A,FALSE,"Plan1";#N/A,#N/A,FALSE,"Plan2"}</definedName>
    <definedName name="DDGSFG" localSheetId="18" hidden="1">{#N/A,#N/A,FALSE,"Plan1";#N/A,#N/A,FALSE,"Plan2"}</definedName>
    <definedName name="DDGSFG" localSheetId="10" hidden="1">{#N/A,#N/A,FALSE,"Plan1";#N/A,#N/A,FALSE,"Plan2"}</definedName>
    <definedName name="DDGSFG" localSheetId="12" hidden="1">{#N/A,#N/A,FALSE,"Plan1";#N/A,#N/A,FALSE,"Plan2"}</definedName>
    <definedName name="DDGSFG" hidden="1">{#N/A,#N/A,FALSE,"Plan1";#N/A,#N/A,FALSE,"Plan2"}</definedName>
    <definedName name="dede" localSheetId="19" hidden="1">{#N/A,#N/A,FALSE,"Plan1";#N/A,#N/A,FALSE,"Plan2"}</definedName>
    <definedName name="dede" localSheetId="21">{#N/A,#N/A,FALSE,"Plan1";#N/A,#N/A,FALSE,"Plan2"}</definedName>
    <definedName name="dede" localSheetId="14" hidden="1">{#N/A,#N/A,FALSE,"Plan1";#N/A,#N/A,FALSE,"Plan2"}</definedName>
    <definedName name="dede" localSheetId="4" hidden="1">{#N/A,#N/A,FALSE,"Plan1";#N/A,#N/A,FALSE,"Plan2"}</definedName>
    <definedName name="dede" localSheetId="8" hidden="1">{#N/A,#N/A,FALSE,"Plan1";#N/A,#N/A,FALSE,"Plan2"}</definedName>
    <definedName name="dede" localSheetId="2" hidden="1">{#N/A,#N/A,FALSE,"Plan1";#N/A,#N/A,FALSE,"Plan2"}</definedName>
    <definedName name="dede" localSheetId="1" hidden="1">{#N/A,#N/A,FALSE,"Plan1";#N/A,#N/A,FALSE,"Plan2"}</definedName>
    <definedName name="dede" localSheetId="13" hidden="1">{#N/A,#N/A,FALSE,"Plan1";#N/A,#N/A,FALSE,"Plan2"}</definedName>
    <definedName name="dede" localSheetId="20">{#N/A,#N/A,FALSE,"Plan1";#N/A,#N/A,FALSE,"Plan2"}</definedName>
    <definedName name="dede" localSheetId="24" hidden="1">{#N/A,#N/A,FALSE,"Plan1";#N/A,#N/A,FALSE,"Plan2"}</definedName>
    <definedName name="dede" localSheetId="0" hidden="1">{#N/A,#N/A,FALSE,"Plan1";#N/A,#N/A,FALSE,"Plan2"}</definedName>
    <definedName name="dede" localSheetId="18" hidden="1">{#N/A,#N/A,FALSE,"Plan1";#N/A,#N/A,FALSE,"Plan2"}</definedName>
    <definedName name="dede" localSheetId="10" hidden="1">{#N/A,#N/A,FALSE,"Plan1";#N/A,#N/A,FALSE,"Plan2"}</definedName>
    <definedName name="dede" localSheetId="12" hidden="1">{#N/A,#N/A,FALSE,"Plan1";#N/A,#N/A,FALSE,"Plan2"}</definedName>
    <definedName name="dede" hidden="1">{#N/A,#N/A,FALSE,"Plan1";#N/A,#N/A,FALSE,"Plan2"}</definedName>
    <definedName name="defasagem" localSheetId="4">OFFSET(INDEX(#REF!,MATCH(#REF!,#REF!,0)),1,0,COUNTA(#REF!)-1)</definedName>
    <definedName name="defasagem" localSheetId="2">OFFSET(INDEX(#REF!,MATCH(#REF!,#REF!,0)),1,0,COUNTA(#REF!)-1)</definedName>
    <definedName name="defasagem" localSheetId="24">OFFSET(INDEX(#REF!,MATCH(#REF!,#REF!,0)),1,0,COUNTA(#REF!)-1)</definedName>
    <definedName name="defasagem">OFFSET(INDEX(#REF!,MATCH(#REF!,#REF!,0)),1,0,COUNTA(#REF!)-1)</definedName>
    <definedName name="depara" localSheetId="4">#REF!</definedName>
    <definedName name="depara" localSheetId="2">#REF!</definedName>
    <definedName name="depara" localSheetId="24">#REF!</definedName>
    <definedName name="depara">#REF!</definedName>
    <definedName name="DERIVQT" localSheetId="4">#REF!</definedName>
    <definedName name="DERIVQT" localSheetId="2">#REF!</definedName>
    <definedName name="DERIVQT" localSheetId="24">#REF!</definedName>
    <definedName name="DERIVQT">#REF!</definedName>
    <definedName name="des" localSheetId="19" hidden="1">{#N/A,#N/A,FALSE,"Plan1";#N/A,#N/A,FALSE,"Plan2"}</definedName>
    <definedName name="des" localSheetId="21">{#N/A,#N/A,FALSE,"Plan1";#N/A,#N/A,FALSE,"Plan2"}</definedName>
    <definedName name="des" localSheetId="14" hidden="1">{#N/A,#N/A,FALSE,"Plan1";#N/A,#N/A,FALSE,"Plan2"}</definedName>
    <definedName name="des" localSheetId="4" hidden="1">{#N/A,#N/A,FALSE,"Plan1";#N/A,#N/A,FALSE,"Plan2"}</definedName>
    <definedName name="des" localSheetId="8" hidden="1">{#N/A,#N/A,FALSE,"Plan1";#N/A,#N/A,FALSE,"Plan2"}</definedName>
    <definedName name="des" localSheetId="2" hidden="1">{#N/A,#N/A,FALSE,"Plan1";#N/A,#N/A,FALSE,"Plan2"}</definedName>
    <definedName name="des" localSheetId="1" hidden="1">{#N/A,#N/A,FALSE,"Plan1";#N/A,#N/A,FALSE,"Plan2"}</definedName>
    <definedName name="des" localSheetId="13" hidden="1">{#N/A,#N/A,FALSE,"Plan1";#N/A,#N/A,FALSE,"Plan2"}</definedName>
    <definedName name="des" localSheetId="20">{#N/A,#N/A,FALSE,"Plan1";#N/A,#N/A,FALSE,"Plan2"}</definedName>
    <definedName name="des" localSheetId="24" hidden="1">{#N/A,#N/A,FALSE,"Plan1";#N/A,#N/A,FALSE,"Plan2"}</definedName>
    <definedName name="des" localSheetId="0" hidden="1">{#N/A,#N/A,FALSE,"Plan1";#N/A,#N/A,FALSE,"Plan2"}</definedName>
    <definedName name="des" localSheetId="18" hidden="1">{#N/A,#N/A,FALSE,"Plan1";#N/A,#N/A,FALSE,"Plan2"}</definedName>
    <definedName name="des" localSheetId="10" hidden="1">{#N/A,#N/A,FALSE,"Plan1";#N/A,#N/A,FALSE,"Plan2"}</definedName>
    <definedName name="des" localSheetId="12" hidden="1">{#N/A,#N/A,FALSE,"Plan1";#N/A,#N/A,FALSE,"Plan2"}</definedName>
    <definedName name="des" hidden="1">{#N/A,#N/A,FALSE,"Plan1";#N/A,#N/A,FALSE,"Plan2"}</definedName>
    <definedName name="desc" localSheetId="19" hidden="1">{#N/A,#N/A,FALSE,"Plan1";#N/A,#N/A,FALSE,"Plan2"}</definedName>
    <definedName name="desc" localSheetId="21">{#N/A,#N/A,FALSE,"Plan1";#N/A,#N/A,FALSE,"Plan2"}</definedName>
    <definedName name="desc" localSheetId="14" hidden="1">{#N/A,#N/A,FALSE,"Plan1";#N/A,#N/A,FALSE,"Plan2"}</definedName>
    <definedName name="desc" localSheetId="4" hidden="1">{#N/A,#N/A,FALSE,"Plan1";#N/A,#N/A,FALSE,"Plan2"}</definedName>
    <definedName name="desc" localSheetId="8" hidden="1">{#N/A,#N/A,FALSE,"Plan1";#N/A,#N/A,FALSE,"Plan2"}</definedName>
    <definedName name="desc" localSheetId="2" hidden="1">{#N/A,#N/A,FALSE,"Plan1";#N/A,#N/A,FALSE,"Plan2"}</definedName>
    <definedName name="desc" localSheetId="1" hidden="1">{#N/A,#N/A,FALSE,"Plan1";#N/A,#N/A,FALSE,"Plan2"}</definedName>
    <definedName name="desc" localSheetId="13" hidden="1">{#N/A,#N/A,FALSE,"Plan1";#N/A,#N/A,FALSE,"Plan2"}</definedName>
    <definedName name="desc" localSheetId="20">{#N/A,#N/A,FALSE,"Plan1";#N/A,#N/A,FALSE,"Plan2"}</definedName>
    <definedName name="desc" localSheetId="24" hidden="1">{#N/A,#N/A,FALSE,"Plan1";#N/A,#N/A,FALSE,"Plan2"}</definedName>
    <definedName name="desc" localSheetId="0" hidden="1">{#N/A,#N/A,FALSE,"Plan1";#N/A,#N/A,FALSE,"Plan2"}</definedName>
    <definedName name="desc" localSheetId="18" hidden="1">{#N/A,#N/A,FALSE,"Plan1";#N/A,#N/A,FALSE,"Plan2"}</definedName>
    <definedName name="desc" localSheetId="10" hidden="1">{#N/A,#N/A,FALSE,"Plan1";#N/A,#N/A,FALSE,"Plan2"}</definedName>
    <definedName name="desc" localSheetId="12" hidden="1">{#N/A,#N/A,FALSE,"Plan1";#N/A,#N/A,FALSE,"Plan2"}</definedName>
    <definedName name="desc" hidden="1">{#N/A,#N/A,FALSE,"Plan1";#N/A,#N/A,FALSE,"Plan2"}</definedName>
    <definedName name="DESCONTO" localSheetId="4">#REF!</definedName>
    <definedName name="DESCONTO" localSheetId="8">#REF!</definedName>
    <definedName name="DESCONTO" localSheetId="2">#REF!</definedName>
    <definedName name="DESCONTO" localSheetId="24">#REF!</definedName>
    <definedName name="DESCONTO">#REF!</definedName>
    <definedName name="DESCRIÇÃO_OBRA" localSheetId="4">#REF!</definedName>
    <definedName name="DESCRIÇÃO_OBRA" localSheetId="2">#REF!</definedName>
    <definedName name="DESCRIÇÃO_OBRA" localSheetId="24">#REF!</definedName>
    <definedName name="DESCRIÇÃO_OBRA">#REF!</definedName>
    <definedName name="DespFatur" localSheetId="4">#REF!</definedName>
    <definedName name="DespFatur" localSheetId="2">#REF!</definedName>
    <definedName name="DespFatur" localSheetId="24">#REF!</definedName>
    <definedName name="DespFatur">#REF!</definedName>
    <definedName name="DEZ" localSheetId="4">#REF!</definedName>
    <definedName name="DEZ" localSheetId="2">#REF!</definedName>
    <definedName name="DEZ" localSheetId="24">#REF!</definedName>
    <definedName name="DEZ">#REF!</definedName>
    <definedName name="dez17RJ" localSheetId="4">#REF!</definedName>
    <definedName name="dez17RJ" localSheetId="2">#REF!</definedName>
    <definedName name="dez17RJ" localSheetId="24">#REF!</definedName>
    <definedName name="dez17RJ">#REF!</definedName>
    <definedName name="DEZEMBRO" localSheetId="4">#REF!</definedName>
    <definedName name="DEZEMBRO" localSheetId="2">#REF!</definedName>
    <definedName name="DEZEMBRO" localSheetId="24">#REF!</definedName>
    <definedName name="DEZEMBRO">#REF!</definedName>
    <definedName name="DEZENOVE" localSheetId="4">#REF!</definedName>
    <definedName name="DEZENOVE" localSheetId="2">#REF!</definedName>
    <definedName name="DEZENOVE" localSheetId="24">#REF!</definedName>
    <definedName name="DEZENOVE">#REF!</definedName>
    <definedName name="DEZESSEIS" localSheetId="4">#REF!</definedName>
    <definedName name="DEZESSEIS" localSheetId="2">#REF!</definedName>
    <definedName name="DEZESSEIS" localSheetId="24">#REF!</definedName>
    <definedName name="DEZESSEIS">#REF!</definedName>
    <definedName name="DEZESSETE" localSheetId="4">#REF!</definedName>
    <definedName name="DEZESSETE" localSheetId="2">#REF!</definedName>
    <definedName name="DEZESSETE" localSheetId="24">#REF!</definedName>
    <definedName name="DEZESSETE">#REF!</definedName>
    <definedName name="DEZOITO" localSheetId="4">#REF!</definedName>
    <definedName name="DEZOITO" localSheetId="2">#REF!</definedName>
    <definedName name="DEZOITO" localSheetId="24">#REF!</definedName>
    <definedName name="DEZOITO">#REF!</definedName>
    <definedName name="d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f" hidden="1">{TRUE,TRUE,-1.25,-15.5,604.5,366.75,FALSE,FALSE,TRUE,TRUE,0,1,#N/A,1,#N/A,9.0125,24.4117647058824,1,FALSE,FALSE,3,TRUE,1,FALSE,100,"Swvu.PLANILHA2.","ACwvu.PLANILHA2.",#N/A,FALSE,FALSE,0.787401575,0.34,0.46,0.5,1,"","",FALSE,FALSE,FALSE,FALSE,1,#N/A,1,1,FALSE,FALSE,#N/A,#N/A,FALSE,FALSE,FALSE,9,65532,65532,FALSE,FALSE,TRUE,TRUE,TRUE}</definedName>
    <definedName name="DFD" localSheetId="19" hidden="1">{#N/A,#N/A,FALSE,"명세표"}</definedName>
    <definedName name="DFD" localSheetId="21">{#N/A,#N/A,FALSE,"명세표"}</definedName>
    <definedName name="DFD" localSheetId="14" hidden="1">{#N/A,#N/A,FALSE,"명세표"}</definedName>
    <definedName name="DFD" localSheetId="4" hidden="1">{#N/A,#N/A,FALSE,"명세표"}</definedName>
    <definedName name="DFD" localSheetId="8" hidden="1">{#N/A,#N/A,FALSE,"명세표"}</definedName>
    <definedName name="DFD" localSheetId="2" hidden="1">{#N/A,#N/A,FALSE,"명세표"}</definedName>
    <definedName name="DFD" localSheetId="1" hidden="1">{#N/A,#N/A,FALSE,"명세표"}</definedName>
    <definedName name="DFD" localSheetId="13" hidden="1">{#N/A,#N/A,FALSE,"명세표"}</definedName>
    <definedName name="DFD" localSheetId="20">{#N/A,#N/A,FALSE,"명세표"}</definedName>
    <definedName name="DFD" localSheetId="24" hidden="1">{#N/A,#N/A,FALSE,"명세표"}</definedName>
    <definedName name="DFD" localSheetId="0" hidden="1">{#N/A,#N/A,FALSE,"명세표"}</definedName>
    <definedName name="DFD" localSheetId="18" hidden="1">{#N/A,#N/A,FALSE,"명세표"}</definedName>
    <definedName name="DFD" localSheetId="10" hidden="1">{#N/A,#N/A,FALSE,"명세표"}</definedName>
    <definedName name="DFD" localSheetId="12" hidden="1">{#N/A,#N/A,FALSE,"명세표"}</definedName>
    <definedName name="DFD" hidden="1">{#N/A,#N/A,FALSE,"명세표"}</definedName>
    <definedName name="dfdfty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hidden="1">{TRUE,TRUE,-1.25,-15.5,604.5,366.75,FALSE,FALSE,TRUE,TRUE,0,1,#N/A,1,#N/A,9.0125,24.4117647058824,1,FALSE,FALSE,3,TRUE,1,FALSE,100,"Swvu.PLANILHA2.","ACwvu.PLANILHA2.",#N/A,FALSE,FALSE,0.787401575,0.34,0.46,0.5,1,"","",FALSE,FALSE,FALSE,FALSE,1,#N/A,1,1,FALSE,FALSE,#N/A,#N/A,FALSE,FALSE,FALSE,9,65532,65532,FALSE,FALSE,TRUE,TRUE,TRUE}</definedName>
    <definedName name="dfdjgfdfgdf" localSheetId="19" hidden="1">{#N/A,#N/A,FALSE,"Plan1";#N/A,#N/A,FALSE,"Plan2"}</definedName>
    <definedName name="dfdjgfdfgdf" localSheetId="21">{#N/A,#N/A,FALSE,"Plan1";#N/A,#N/A,FALSE,"Plan2"}</definedName>
    <definedName name="dfdjgfdfgdf" localSheetId="14" hidden="1">{#N/A,#N/A,FALSE,"Plan1";#N/A,#N/A,FALSE,"Plan2"}</definedName>
    <definedName name="dfdjgfdfgdf" localSheetId="4" hidden="1">{#N/A,#N/A,FALSE,"Plan1";#N/A,#N/A,FALSE,"Plan2"}</definedName>
    <definedName name="dfdjgfdfgdf" localSheetId="8" hidden="1">{#N/A,#N/A,FALSE,"Plan1";#N/A,#N/A,FALSE,"Plan2"}</definedName>
    <definedName name="dfdjgfdfgdf" localSheetId="2" hidden="1">{#N/A,#N/A,FALSE,"Plan1";#N/A,#N/A,FALSE,"Plan2"}</definedName>
    <definedName name="dfdjgfdfgdf" localSheetId="1" hidden="1">{#N/A,#N/A,FALSE,"Plan1";#N/A,#N/A,FALSE,"Plan2"}</definedName>
    <definedName name="dfdjgfdfgdf" localSheetId="13" hidden="1">{#N/A,#N/A,FALSE,"Plan1";#N/A,#N/A,FALSE,"Plan2"}</definedName>
    <definedName name="dfdjgfdfgdf" localSheetId="20">{#N/A,#N/A,FALSE,"Plan1";#N/A,#N/A,FALSE,"Plan2"}</definedName>
    <definedName name="dfdjgfdfgdf" localSheetId="24" hidden="1">{#N/A,#N/A,FALSE,"Plan1";#N/A,#N/A,FALSE,"Plan2"}</definedName>
    <definedName name="dfdjgfdfgdf" localSheetId="0" hidden="1">{#N/A,#N/A,FALSE,"Plan1";#N/A,#N/A,FALSE,"Plan2"}</definedName>
    <definedName name="dfdjgfdfgdf" localSheetId="18" hidden="1">{#N/A,#N/A,FALSE,"Plan1";#N/A,#N/A,FALSE,"Plan2"}</definedName>
    <definedName name="dfdjgfdfgdf" localSheetId="10" hidden="1">{#N/A,#N/A,FALSE,"Plan1";#N/A,#N/A,FALSE,"Plan2"}</definedName>
    <definedName name="dfdjgfdfgdf" localSheetId="12" hidden="1">{#N/A,#N/A,FALSE,"Plan1";#N/A,#N/A,FALSE,"Plan2"}</definedName>
    <definedName name="dfdjgfdfgdf" hidden="1">{#N/A,#N/A,FALSE,"Plan1";#N/A,#N/A,FALSE,"Plan2"}</definedName>
    <definedName name="dfdrtrr" localSheetId="19" hidden="1">{#N/A,#N/A,FALSE,"Plan1";#N/A,#N/A,FALSE,"Plan2"}</definedName>
    <definedName name="dfdrtrr" localSheetId="21">{#N/A,#N/A,FALSE,"Plan1";#N/A,#N/A,FALSE,"Plan2"}</definedName>
    <definedName name="dfdrtrr" localSheetId="14" hidden="1">{#N/A,#N/A,FALSE,"Plan1";#N/A,#N/A,FALSE,"Plan2"}</definedName>
    <definedName name="dfdrtrr" localSheetId="4" hidden="1">{#N/A,#N/A,FALSE,"Plan1";#N/A,#N/A,FALSE,"Plan2"}</definedName>
    <definedName name="dfdrtrr" localSheetId="8" hidden="1">{#N/A,#N/A,FALSE,"Plan1";#N/A,#N/A,FALSE,"Plan2"}</definedName>
    <definedName name="dfdrtrr" localSheetId="2" hidden="1">{#N/A,#N/A,FALSE,"Plan1";#N/A,#N/A,FALSE,"Plan2"}</definedName>
    <definedName name="dfdrtrr" localSheetId="1" hidden="1">{#N/A,#N/A,FALSE,"Plan1";#N/A,#N/A,FALSE,"Plan2"}</definedName>
    <definedName name="dfdrtrr" localSheetId="13" hidden="1">{#N/A,#N/A,FALSE,"Plan1";#N/A,#N/A,FALSE,"Plan2"}</definedName>
    <definedName name="dfdrtrr" localSheetId="20">{#N/A,#N/A,FALSE,"Plan1";#N/A,#N/A,FALSE,"Plan2"}</definedName>
    <definedName name="dfdrtrr" localSheetId="24" hidden="1">{#N/A,#N/A,FALSE,"Plan1";#N/A,#N/A,FALSE,"Plan2"}</definedName>
    <definedName name="dfdrtrr" localSheetId="0" hidden="1">{#N/A,#N/A,FALSE,"Plan1";#N/A,#N/A,FALSE,"Plan2"}</definedName>
    <definedName name="dfdrtrr" localSheetId="18" hidden="1">{#N/A,#N/A,FALSE,"Plan1";#N/A,#N/A,FALSE,"Plan2"}</definedName>
    <definedName name="dfdrtrr" localSheetId="10" hidden="1">{#N/A,#N/A,FALSE,"Plan1";#N/A,#N/A,FALSE,"Plan2"}</definedName>
    <definedName name="dfdrtrr" localSheetId="12" hidden="1">{#N/A,#N/A,FALSE,"Plan1";#N/A,#N/A,FALSE,"Plan2"}</definedName>
    <definedName name="dfdrtrr" hidden="1">{#N/A,#N/A,FALSE,"Plan1";#N/A,#N/A,FALSE,"Plan2"}</definedName>
    <definedName name="DFDSG" localSheetId="19" hidden="1">{#N/A,#N/A,FALSE,"Plan1";#N/A,#N/A,FALSE,"Plan2"}</definedName>
    <definedName name="DFDSG" localSheetId="21">{#N/A,#N/A,FALSE,"Plan1";#N/A,#N/A,FALSE,"Plan2"}</definedName>
    <definedName name="DFDSG" localSheetId="14" hidden="1">{#N/A,#N/A,FALSE,"Plan1";#N/A,#N/A,FALSE,"Plan2"}</definedName>
    <definedName name="DFDSG" localSheetId="4" hidden="1">{#N/A,#N/A,FALSE,"Plan1";#N/A,#N/A,FALSE,"Plan2"}</definedName>
    <definedName name="DFDSG" localSheetId="8" hidden="1">{#N/A,#N/A,FALSE,"Plan1";#N/A,#N/A,FALSE,"Plan2"}</definedName>
    <definedName name="DFDSG" localSheetId="2" hidden="1">{#N/A,#N/A,FALSE,"Plan1";#N/A,#N/A,FALSE,"Plan2"}</definedName>
    <definedName name="DFDSG" localSheetId="1" hidden="1">{#N/A,#N/A,FALSE,"Plan1";#N/A,#N/A,FALSE,"Plan2"}</definedName>
    <definedName name="DFDSG" localSheetId="13" hidden="1">{#N/A,#N/A,FALSE,"Plan1";#N/A,#N/A,FALSE,"Plan2"}</definedName>
    <definedName name="DFDSG" localSheetId="20">{#N/A,#N/A,FALSE,"Plan1";#N/A,#N/A,FALSE,"Plan2"}</definedName>
    <definedName name="DFDSG" localSheetId="24" hidden="1">{#N/A,#N/A,FALSE,"Plan1";#N/A,#N/A,FALSE,"Plan2"}</definedName>
    <definedName name="DFDSG" localSheetId="0" hidden="1">{#N/A,#N/A,FALSE,"Plan1";#N/A,#N/A,FALSE,"Plan2"}</definedName>
    <definedName name="DFDSG" localSheetId="18" hidden="1">{#N/A,#N/A,FALSE,"Plan1";#N/A,#N/A,FALSE,"Plan2"}</definedName>
    <definedName name="DFDSG" localSheetId="10" hidden="1">{#N/A,#N/A,FALSE,"Plan1";#N/A,#N/A,FALSE,"Plan2"}</definedName>
    <definedName name="DFDSG" localSheetId="12" hidden="1">{#N/A,#N/A,FALSE,"Plan1";#N/A,#N/A,FALSE,"Plan2"}</definedName>
    <definedName name="DFDSG" hidden="1">{#N/A,#N/A,FALSE,"Plan1";#N/A,#N/A,FALSE,"Plan2"}</definedName>
    <definedName name="dfer" localSheetId="19" hidden="1">{#N/A,#N/A,FALSE,"Plan1";#N/A,#N/A,FALSE,"Plan2"}</definedName>
    <definedName name="dfer" localSheetId="21">{#N/A,#N/A,FALSE,"Plan1";#N/A,#N/A,FALSE,"Plan2"}</definedName>
    <definedName name="dfer" localSheetId="14" hidden="1">{#N/A,#N/A,FALSE,"Plan1";#N/A,#N/A,FALSE,"Plan2"}</definedName>
    <definedName name="dfer" localSheetId="4" hidden="1">{#N/A,#N/A,FALSE,"Plan1";#N/A,#N/A,FALSE,"Plan2"}</definedName>
    <definedName name="dfer" localSheetId="8" hidden="1">{#N/A,#N/A,FALSE,"Plan1";#N/A,#N/A,FALSE,"Plan2"}</definedName>
    <definedName name="dfer" localSheetId="2" hidden="1">{#N/A,#N/A,FALSE,"Plan1";#N/A,#N/A,FALSE,"Plan2"}</definedName>
    <definedName name="dfer" localSheetId="1" hidden="1">{#N/A,#N/A,FALSE,"Plan1";#N/A,#N/A,FALSE,"Plan2"}</definedName>
    <definedName name="dfer" localSheetId="13" hidden="1">{#N/A,#N/A,FALSE,"Plan1";#N/A,#N/A,FALSE,"Plan2"}</definedName>
    <definedName name="dfer" localSheetId="20">{#N/A,#N/A,FALSE,"Plan1";#N/A,#N/A,FALSE,"Plan2"}</definedName>
    <definedName name="dfer" localSheetId="24" hidden="1">{#N/A,#N/A,FALSE,"Plan1";#N/A,#N/A,FALSE,"Plan2"}</definedName>
    <definedName name="dfer" localSheetId="0" hidden="1">{#N/A,#N/A,FALSE,"Plan1";#N/A,#N/A,FALSE,"Plan2"}</definedName>
    <definedName name="dfer" localSheetId="18" hidden="1">{#N/A,#N/A,FALSE,"Plan1";#N/A,#N/A,FALSE,"Plan2"}</definedName>
    <definedName name="dfer" localSheetId="10" hidden="1">{#N/A,#N/A,FALSE,"Plan1";#N/A,#N/A,FALSE,"Plan2"}</definedName>
    <definedName name="dfer" localSheetId="12" hidden="1">{#N/A,#N/A,FALSE,"Plan1";#N/A,#N/A,FALSE,"Plan2"}</definedName>
    <definedName name="dfer" hidden="1">{#N/A,#N/A,FALSE,"Plan1";#N/A,#N/A,FALSE,"Plan2"}</definedName>
    <definedName name="dffbty" localSheetId="19" hidden="1">{#N/A,#N/A,FALSE,"Plan1";#N/A,#N/A,FALSE,"Plan2"}</definedName>
    <definedName name="dffbty" localSheetId="21">{#N/A,#N/A,FALSE,"Plan1";#N/A,#N/A,FALSE,"Plan2"}</definedName>
    <definedName name="dffbty" localSheetId="14" hidden="1">{#N/A,#N/A,FALSE,"Plan1";#N/A,#N/A,FALSE,"Plan2"}</definedName>
    <definedName name="dffbty" localSheetId="4" hidden="1">{#N/A,#N/A,FALSE,"Plan1";#N/A,#N/A,FALSE,"Plan2"}</definedName>
    <definedName name="dffbty" localSheetId="8" hidden="1">{#N/A,#N/A,FALSE,"Plan1";#N/A,#N/A,FALSE,"Plan2"}</definedName>
    <definedName name="dffbty" localSheetId="2" hidden="1">{#N/A,#N/A,FALSE,"Plan1";#N/A,#N/A,FALSE,"Plan2"}</definedName>
    <definedName name="dffbty" localSheetId="1" hidden="1">{#N/A,#N/A,FALSE,"Plan1";#N/A,#N/A,FALSE,"Plan2"}</definedName>
    <definedName name="dffbty" localSheetId="13" hidden="1">{#N/A,#N/A,FALSE,"Plan1";#N/A,#N/A,FALSE,"Plan2"}</definedName>
    <definedName name="dffbty" localSheetId="20">{#N/A,#N/A,FALSE,"Plan1";#N/A,#N/A,FALSE,"Plan2"}</definedName>
    <definedName name="dffbty" localSheetId="24" hidden="1">{#N/A,#N/A,FALSE,"Plan1";#N/A,#N/A,FALSE,"Plan2"}</definedName>
    <definedName name="dffbty" localSheetId="0" hidden="1">{#N/A,#N/A,FALSE,"Plan1";#N/A,#N/A,FALSE,"Plan2"}</definedName>
    <definedName name="dffbty" localSheetId="18" hidden="1">{#N/A,#N/A,FALSE,"Plan1";#N/A,#N/A,FALSE,"Plan2"}</definedName>
    <definedName name="dffbty" localSheetId="10" hidden="1">{#N/A,#N/A,FALSE,"Plan1";#N/A,#N/A,FALSE,"Plan2"}</definedName>
    <definedName name="dffbty" localSheetId="12" hidden="1">{#N/A,#N/A,FALSE,"Plan1";#N/A,#N/A,FALSE,"Plan2"}</definedName>
    <definedName name="dffbty" hidden="1">{#N/A,#N/A,FALSE,"Plan1";#N/A,#N/A,FALSE,"Plan2"}</definedName>
    <definedName name="dffgk"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hidden="1">{TRUE,TRUE,-1.25,-15.5,604.5,366.75,FALSE,FALSE,TRUE,TRUE,0,1,#N/A,1,#N/A,9.0125,24.4117647058824,1,FALSE,FALSE,3,TRUE,1,FALSE,100,"Swvu.PLANILHA2.","ACwvu.PLANILHA2.",#N/A,FALSE,FALSE,0.787401575,0.34,0.46,0.5,1,"","",FALSE,FALSE,FALSE,FALSE,1,#N/A,1,1,FALSE,FALSE,#N/A,#N/A,FALSE,FALSE,FALSE,9,65532,65532,FALSE,FALSE,TRUE,TRUE,TRUE}</definedName>
    <definedName name="dffhg" localSheetId="19" hidden="1">{#N/A,#N/A,FALSE,"Plan1";#N/A,#N/A,FALSE,"Plan2"}</definedName>
    <definedName name="dffhg" localSheetId="21">{#N/A,#N/A,FALSE,"Plan1";#N/A,#N/A,FALSE,"Plan2"}</definedName>
    <definedName name="dffhg" localSheetId="14" hidden="1">{#N/A,#N/A,FALSE,"Plan1";#N/A,#N/A,FALSE,"Plan2"}</definedName>
    <definedName name="dffhg" localSheetId="4" hidden="1">{#N/A,#N/A,FALSE,"Plan1";#N/A,#N/A,FALSE,"Plan2"}</definedName>
    <definedName name="dffhg" localSheetId="8" hidden="1">{#N/A,#N/A,FALSE,"Plan1";#N/A,#N/A,FALSE,"Plan2"}</definedName>
    <definedName name="dffhg" localSheetId="2" hidden="1">{#N/A,#N/A,FALSE,"Plan1";#N/A,#N/A,FALSE,"Plan2"}</definedName>
    <definedName name="dffhg" localSheetId="1" hidden="1">{#N/A,#N/A,FALSE,"Plan1";#N/A,#N/A,FALSE,"Plan2"}</definedName>
    <definedName name="dffhg" localSheetId="13" hidden="1">{#N/A,#N/A,FALSE,"Plan1";#N/A,#N/A,FALSE,"Plan2"}</definedName>
    <definedName name="dffhg" localSheetId="20">{#N/A,#N/A,FALSE,"Plan1";#N/A,#N/A,FALSE,"Plan2"}</definedName>
    <definedName name="dffhg" localSheetId="24" hidden="1">{#N/A,#N/A,FALSE,"Plan1";#N/A,#N/A,FALSE,"Plan2"}</definedName>
    <definedName name="dffhg" localSheetId="0" hidden="1">{#N/A,#N/A,FALSE,"Plan1";#N/A,#N/A,FALSE,"Plan2"}</definedName>
    <definedName name="dffhg" localSheetId="18" hidden="1">{#N/A,#N/A,FALSE,"Plan1";#N/A,#N/A,FALSE,"Plan2"}</definedName>
    <definedName name="dffhg" localSheetId="10" hidden="1">{#N/A,#N/A,FALSE,"Plan1";#N/A,#N/A,FALSE,"Plan2"}</definedName>
    <definedName name="dffhg" localSheetId="12" hidden="1">{#N/A,#N/A,FALSE,"Plan1";#N/A,#N/A,FALSE,"Plan2"}</definedName>
    <definedName name="dffhg" hidden="1">{#N/A,#N/A,FALSE,"Plan1";#N/A,#N/A,FALSE,"Plan2"}</definedName>
    <definedName name="dfg" localSheetId="19" hidden="1">{#N/A,#N/A,FALSE,"Plan1";#N/A,#N/A,FALSE,"Plan2"}</definedName>
    <definedName name="dfg" localSheetId="21">{#N/A,#N/A,FALSE,"Plan1";#N/A,#N/A,FALSE,"Plan2"}</definedName>
    <definedName name="dfg" localSheetId="14" hidden="1">{#N/A,#N/A,FALSE,"Plan1";#N/A,#N/A,FALSE,"Plan2"}</definedName>
    <definedName name="dfg" localSheetId="4" hidden="1">{#N/A,#N/A,FALSE,"Plan1";#N/A,#N/A,FALSE,"Plan2"}</definedName>
    <definedName name="dfg" localSheetId="8" hidden="1">{#N/A,#N/A,FALSE,"Plan1";#N/A,#N/A,FALSE,"Plan2"}</definedName>
    <definedName name="dfg" localSheetId="2" hidden="1">{#N/A,#N/A,FALSE,"Plan1";#N/A,#N/A,FALSE,"Plan2"}</definedName>
    <definedName name="dfg" localSheetId="1" hidden="1">{#N/A,#N/A,FALSE,"Plan1";#N/A,#N/A,FALSE,"Plan2"}</definedName>
    <definedName name="dfg" localSheetId="13" hidden="1">{#N/A,#N/A,FALSE,"Plan1";#N/A,#N/A,FALSE,"Plan2"}</definedName>
    <definedName name="dfg" localSheetId="20">{#N/A,#N/A,FALSE,"Plan1";#N/A,#N/A,FALSE,"Plan2"}</definedName>
    <definedName name="dfg" localSheetId="24" hidden="1">{#N/A,#N/A,FALSE,"Plan1";#N/A,#N/A,FALSE,"Plan2"}</definedName>
    <definedName name="dfg" localSheetId="0" hidden="1">{#N/A,#N/A,FALSE,"Plan1";#N/A,#N/A,FALSE,"Plan2"}</definedName>
    <definedName name="dfg" localSheetId="18" hidden="1">{#N/A,#N/A,FALSE,"Plan1";#N/A,#N/A,FALSE,"Plan2"}</definedName>
    <definedName name="dfg" localSheetId="10" hidden="1">{#N/A,#N/A,FALSE,"Plan1";#N/A,#N/A,FALSE,"Plan2"}</definedName>
    <definedName name="dfg" localSheetId="12" hidden="1">{#N/A,#N/A,FALSE,"Plan1";#N/A,#N/A,FALSE,"Plan2"}</definedName>
    <definedName name="dfg" hidden="1">{#N/A,#N/A,FALSE,"Plan1";#N/A,#N/A,FALSE,"Plan2"}</definedName>
    <definedName name="dfgdf" localSheetId="19" hidden="1">{#N/A,#N/A,FALSE,"Plan1";#N/A,#N/A,FALSE,"Plan2"}</definedName>
    <definedName name="dfgdf" localSheetId="21">{#N/A,#N/A,FALSE,"Plan1";#N/A,#N/A,FALSE,"Plan2"}</definedName>
    <definedName name="dfgdf" localSheetId="14" hidden="1">{#N/A,#N/A,FALSE,"Plan1";#N/A,#N/A,FALSE,"Plan2"}</definedName>
    <definedName name="dfgdf" localSheetId="4" hidden="1">{#N/A,#N/A,FALSE,"Plan1";#N/A,#N/A,FALSE,"Plan2"}</definedName>
    <definedName name="dfgdf" localSheetId="8" hidden="1">{#N/A,#N/A,FALSE,"Plan1";#N/A,#N/A,FALSE,"Plan2"}</definedName>
    <definedName name="dfgdf" localSheetId="2" hidden="1">{#N/A,#N/A,FALSE,"Plan1";#N/A,#N/A,FALSE,"Plan2"}</definedName>
    <definedName name="dfgdf" localSheetId="1" hidden="1">{#N/A,#N/A,FALSE,"Plan1";#N/A,#N/A,FALSE,"Plan2"}</definedName>
    <definedName name="dfgdf" localSheetId="13" hidden="1">{#N/A,#N/A,FALSE,"Plan1";#N/A,#N/A,FALSE,"Plan2"}</definedName>
    <definedName name="dfgdf" localSheetId="20">{#N/A,#N/A,FALSE,"Plan1";#N/A,#N/A,FALSE,"Plan2"}</definedName>
    <definedName name="dfgdf" localSheetId="24" hidden="1">{#N/A,#N/A,FALSE,"Plan1";#N/A,#N/A,FALSE,"Plan2"}</definedName>
    <definedName name="dfgdf" localSheetId="0" hidden="1">{#N/A,#N/A,FALSE,"Plan1";#N/A,#N/A,FALSE,"Plan2"}</definedName>
    <definedName name="dfgdf" localSheetId="18" hidden="1">{#N/A,#N/A,FALSE,"Plan1";#N/A,#N/A,FALSE,"Plan2"}</definedName>
    <definedName name="dfgdf" localSheetId="10" hidden="1">{#N/A,#N/A,FALSE,"Plan1";#N/A,#N/A,FALSE,"Plan2"}</definedName>
    <definedName name="dfgdf" localSheetId="12" hidden="1">{#N/A,#N/A,FALSE,"Plan1";#N/A,#N/A,FALSE,"Plan2"}</definedName>
    <definedName name="dfgdf" hidden="1">{#N/A,#N/A,FALSE,"Plan1";#N/A,#N/A,FALSE,"Plan2"}</definedName>
    <definedName name="dfgdytygr" localSheetId="19" hidden="1">{#N/A,#N/A,FALSE,"Plan1";#N/A,#N/A,FALSE,"Plan2"}</definedName>
    <definedName name="dfgdytygr" localSheetId="21">{#N/A,#N/A,FALSE,"Plan1";#N/A,#N/A,FALSE,"Plan2"}</definedName>
    <definedName name="dfgdytygr" localSheetId="14" hidden="1">{#N/A,#N/A,FALSE,"Plan1";#N/A,#N/A,FALSE,"Plan2"}</definedName>
    <definedName name="dfgdytygr" localSheetId="4" hidden="1">{#N/A,#N/A,FALSE,"Plan1";#N/A,#N/A,FALSE,"Plan2"}</definedName>
    <definedName name="dfgdytygr" localSheetId="8" hidden="1">{#N/A,#N/A,FALSE,"Plan1";#N/A,#N/A,FALSE,"Plan2"}</definedName>
    <definedName name="dfgdytygr" localSheetId="2" hidden="1">{#N/A,#N/A,FALSE,"Plan1";#N/A,#N/A,FALSE,"Plan2"}</definedName>
    <definedName name="dfgdytygr" localSheetId="1" hidden="1">{#N/A,#N/A,FALSE,"Plan1";#N/A,#N/A,FALSE,"Plan2"}</definedName>
    <definedName name="dfgdytygr" localSheetId="13" hidden="1">{#N/A,#N/A,FALSE,"Plan1";#N/A,#N/A,FALSE,"Plan2"}</definedName>
    <definedName name="dfgdytygr" localSheetId="20">{#N/A,#N/A,FALSE,"Plan1";#N/A,#N/A,FALSE,"Plan2"}</definedName>
    <definedName name="dfgdytygr" localSheetId="24" hidden="1">{#N/A,#N/A,FALSE,"Plan1";#N/A,#N/A,FALSE,"Plan2"}</definedName>
    <definedName name="dfgdytygr" localSheetId="0" hidden="1">{#N/A,#N/A,FALSE,"Plan1";#N/A,#N/A,FALSE,"Plan2"}</definedName>
    <definedName name="dfgdytygr" localSheetId="18" hidden="1">{#N/A,#N/A,FALSE,"Plan1";#N/A,#N/A,FALSE,"Plan2"}</definedName>
    <definedName name="dfgdytygr" localSheetId="10" hidden="1">{#N/A,#N/A,FALSE,"Plan1";#N/A,#N/A,FALSE,"Plan2"}</definedName>
    <definedName name="dfgdytygr" localSheetId="12" hidden="1">{#N/A,#N/A,FALSE,"Plan1";#N/A,#N/A,FALSE,"Plan2"}</definedName>
    <definedName name="dfgdytygr" hidden="1">{#N/A,#N/A,FALSE,"Plan1";#N/A,#N/A,FALSE,"Plan2"}</definedName>
    <definedName name="dfgftrrdt5" localSheetId="19" hidden="1">{#N/A,#N/A,FALSE,"Plan1";#N/A,#N/A,FALSE,"Plan2"}</definedName>
    <definedName name="dfgftrrdt5" localSheetId="21">{#N/A,#N/A,FALSE,"Plan1";#N/A,#N/A,FALSE,"Plan2"}</definedName>
    <definedName name="dfgftrrdt5" localSheetId="14" hidden="1">{#N/A,#N/A,FALSE,"Plan1";#N/A,#N/A,FALSE,"Plan2"}</definedName>
    <definedName name="dfgftrrdt5" localSheetId="4" hidden="1">{#N/A,#N/A,FALSE,"Plan1";#N/A,#N/A,FALSE,"Plan2"}</definedName>
    <definedName name="dfgftrrdt5" localSheetId="8" hidden="1">{#N/A,#N/A,FALSE,"Plan1";#N/A,#N/A,FALSE,"Plan2"}</definedName>
    <definedName name="dfgftrrdt5" localSheetId="2" hidden="1">{#N/A,#N/A,FALSE,"Plan1";#N/A,#N/A,FALSE,"Plan2"}</definedName>
    <definedName name="dfgftrrdt5" localSheetId="1" hidden="1">{#N/A,#N/A,FALSE,"Plan1";#N/A,#N/A,FALSE,"Plan2"}</definedName>
    <definedName name="dfgftrrdt5" localSheetId="13" hidden="1">{#N/A,#N/A,FALSE,"Plan1";#N/A,#N/A,FALSE,"Plan2"}</definedName>
    <definedName name="dfgftrrdt5" localSheetId="20">{#N/A,#N/A,FALSE,"Plan1";#N/A,#N/A,FALSE,"Plan2"}</definedName>
    <definedName name="dfgftrrdt5" localSheetId="24" hidden="1">{#N/A,#N/A,FALSE,"Plan1";#N/A,#N/A,FALSE,"Plan2"}</definedName>
    <definedName name="dfgftrrdt5" localSheetId="0" hidden="1">{#N/A,#N/A,FALSE,"Plan1";#N/A,#N/A,FALSE,"Plan2"}</definedName>
    <definedName name="dfgftrrdt5" localSheetId="18" hidden="1">{#N/A,#N/A,FALSE,"Plan1";#N/A,#N/A,FALSE,"Plan2"}</definedName>
    <definedName name="dfgftrrdt5" localSheetId="10" hidden="1">{#N/A,#N/A,FALSE,"Plan1";#N/A,#N/A,FALSE,"Plan2"}</definedName>
    <definedName name="dfgftrrdt5" localSheetId="12" hidden="1">{#N/A,#N/A,FALSE,"Plan1";#N/A,#N/A,FALSE,"Plan2"}</definedName>
    <definedName name="dfgftrrdt5" hidden="1">{#N/A,#N/A,FALSE,"Plan1";#N/A,#N/A,FALSE,"Plan2"}</definedName>
    <definedName name="dfgh" localSheetId="4">#REF!</definedName>
    <definedName name="dfgh" localSheetId="2">#REF!</definedName>
    <definedName name="dfgh" localSheetId="24">#REF!</definedName>
    <definedName name="dfgh">#REF!</definedName>
    <definedName name="dfghjfhsg" localSheetId="19" hidden="1">{#N/A,#N/A,FALSE,"Plan1";#N/A,#N/A,FALSE,"Plan2"}</definedName>
    <definedName name="dfghjfhsg" localSheetId="21">{#N/A,#N/A,FALSE,"Plan1";#N/A,#N/A,FALSE,"Plan2"}</definedName>
    <definedName name="dfghjfhsg" localSheetId="14" hidden="1">{#N/A,#N/A,FALSE,"Plan1";#N/A,#N/A,FALSE,"Plan2"}</definedName>
    <definedName name="dfghjfhsg" localSheetId="4" hidden="1">{#N/A,#N/A,FALSE,"Plan1";#N/A,#N/A,FALSE,"Plan2"}</definedName>
    <definedName name="dfghjfhsg" localSheetId="8" hidden="1">{#N/A,#N/A,FALSE,"Plan1";#N/A,#N/A,FALSE,"Plan2"}</definedName>
    <definedName name="dfghjfhsg" localSheetId="2" hidden="1">{#N/A,#N/A,FALSE,"Plan1";#N/A,#N/A,FALSE,"Plan2"}</definedName>
    <definedName name="dfghjfhsg" localSheetId="1" hidden="1">{#N/A,#N/A,FALSE,"Plan1";#N/A,#N/A,FALSE,"Plan2"}</definedName>
    <definedName name="dfghjfhsg" localSheetId="13" hidden="1">{#N/A,#N/A,FALSE,"Plan1";#N/A,#N/A,FALSE,"Plan2"}</definedName>
    <definedName name="dfghjfhsg" localSheetId="20">{#N/A,#N/A,FALSE,"Plan1";#N/A,#N/A,FALSE,"Plan2"}</definedName>
    <definedName name="dfghjfhsg" localSheetId="24" hidden="1">{#N/A,#N/A,FALSE,"Plan1";#N/A,#N/A,FALSE,"Plan2"}</definedName>
    <definedName name="dfghjfhsg" localSheetId="0" hidden="1">{#N/A,#N/A,FALSE,"Plan1";#N/A,#N/A,FALSE,"Plan2"}</definedName>
    <definedName name="dfghjfhsg" localSheetId="18" hidden="1">{#N/A,#N/A,FALSE,"Plan1";#N/A,#N/A,FALSE,"Plan2"}</definedName>
    <definedName name="dfghjfhsg" localSheetId="10" hidden="1">{#N/A,#N/A,FALSE,"Plan1";#N/A,#N/A,FALSE,"Plan2"}</definedName>
    <definedName name="dfghjfhsg" localSheetId="12" hidden="1">{#N/A,#N/A,FALSE,"Plan1";#N/A,#N/A,FALSE,"Plan2"}</definedName>
    <definedName name="dfghjfhsg" hidden="1">{#N/A,#N/A,FALSE,"Plan1";#N/A,#N/A,FALSE,"Plan2"}</definedName>
    <definedName name="dfgj" localSheetId="19" hidden="1">{#N/A,#N/A,FALSE,"Plan1";#N/A,#N/A,FALSE,"Plan2"}</definedName>
    <definedName name="dfgj" localSheetId="21">{#N/A,#N/A,FALSE,"Plan1";#N/A,#N/A,FALSE,"Plan2"}</definedName>
    <definedName name="dfgj" localSheetId="14" hidden="1">{#N/A,#N/A,FALSE,"Plan1";#N/A,#N/A,FALSE,"Plan2"}</definedName>
    <definedName name="dfgj" localSheetId="4" hidden="1">{#N/A,#N/A,FALSE,"Plan1";#N/A,#N/A,FALSE,"Plan2"}</definedName>
    <definedName name="dfgj" localSheetId="8" hidden="1">{#N/A,#N/A,FALSE,"Plan1";#N/A,#N/A,FALSE,"Plan2"}</definedName>
    <definedName name="dfgj" localSheetId="2" hidden="1">{#N/A,#N/A,FALSE,"Plan1";#N/A,#N/A,FALSE,"Plan2"}</definedName>
    <definedName name="dfgj" localSheetId="1" hidden="1">{#N/A,#N/A,FALSE,"Plan1";#N/A,#N/A,FALSE,"Plan2"}</definedName>
    <definedName name="dfgj" localSheetId="13" hidden="1">{#N/A,#N/A,FALSE,"Plan1";#N/A,#N/A,FALSE,"Plan2"}</definedName>
    <definedName name="dfgj" localSheetId="20">{#N/A,#N/A,FALSE,"Plan1";#N/A,#N/A,FALSE,"Plan2"}</definedName>
    <definedName name="dfgj" localSheetId="24" hidden="1">{#N/A,#N/A,FALSE,"Plan1";#N/A,#N/A,FALSE,"Plan2"}</definedName>
    <definedName name="dfgj" localSheetId="0" hidden="1">{#N/A,#N/A,FALSE,"Plan1";#N/A,#N/A,FALSE,"Plan2"}</definedName>
    <definedName name="dfgj" localSheetId="18" hidden="1">{#N/A,#N/A,FALSE,"Plan1";#N/A,#N/A,FALSE,"Plan2"}</definedName>
    <definedName name="dfgj" localSheetId="10" hidden="1">{#N/A,#N/A,FALSE,"Plan1";#N/A,#N/A,FALSE,"Plan2"}</definedName>
    <definedName name="dfgj" localSheetId="12" hidden="1">{#N/A,#N/A,FALSE,"Plan1";#N/A,#N/A,FALSE,"Plan2"}</definedName>
    <definedName name="dfgj" hidden="1">{#N/A,#N/A,FALSE,"Plan1";#N/A,#N/A,FALSE,"Plan2"}</definedName>
    <definedName name="dfgjfttyd" localSheetId="19" hidden="1">{#N/A,#N/A,FALSE,"Plan1";#N/A,#N/A,FALSE,"Plan2"}</definedName>
    <definedName name="dfgjfttyd" localSheetId="21">{#N/A,#N/A,FALSE,"Plan1";#N/A,#N/A,FALSE,"Plan2"}</definedName>
    <definedName name="dfgjfttyd" localSheetId="14" hidden="1">{#N/A,#N/A,FALSE,"Plan1";#N/A,#N/A,FALSE,"Plan2"}</definedName>
    <definedName name="dfgjfttyd" localSheetId="4" hidden="1">{#N/A,#N/A,FALSE,"Plan1";#N/A,#N/A,FALSE,"Plan2"}</definedName>
    <definedName name="dfgjfttyd" localSheetId="8" hidden="1">{#N/A,#N/A,FALSE,"Plan1";#N/A,#N/A,FALSE,"Plan2"}</definedName>
    <definedName name="dfgjfttyd" localSheetId="2" hidden="1">{#N/A,#N/A,FALSE,"Plan1";#N/A,#N/A,FALSE,"Plan2"}</definedName>
    <definedName name="dfgjfttyd" localSheetId="1" hidden="1">{#N/A,#N/A,FALSE,"Plan1";#N/A,#N/A,FALSE,"Plan2"}</definedName>
    <definedName name="dfgjfttyd" localSheetId="13" hidden="1">{#N/A,#N/A,FALSE,"Plan1";#N/A,#N/A,FALSE,"Plan2"}</definedName>
    <definedName name="dfgjfttyd" localSheetId="20">{#N/A,#N/A,FALSE,"Plan1";#N/A,#N/A,FALSE,"Plan2"}</definedName>
    <definedName name="dfgjfttyd" localSheetId="24" hidden="1">{#N/A,#N/A,FALSE,"Plan1";#N/A,#N/A,FALSE,"Plan2"}</definedName>
    <definedName name="dfgjfttyd" localSheetId="0" hidden="1">{#N/A,#N/A,FALSE,"Plan1";#N/A,#N/A,FALSE,"Plan2"}</definedName>
    <definedName name="dfgjfttyd" localSheetId="18" hidden="1">{#N/A,#N/A,FALSE,"Plan1";#N/A,#N/A,FALSE,"Plan2"}</definedName>
    <definedName name="dfgjfttyd" localSheetId="10" hidden="1">{#N/A,#N/A,FALSE,"Plan1";#N/A,#N/A,FALSE,"Plan2"}</definedName>
    <definedName name="dfgjfttyd" localSheetId="12" hidden="1">{#N/A,#N/A,FALSE,"Plan1";#N/A,#N/A,FALSE,"Plan2"}</definedName>
    <definedName name="dfgjfttyd" hidden="1">{#N/A,#N/A,FALSE,"Plan1";#N/A,#N/A,FALSE,"Plan2"}</definedName>
    <definedName name="dfgjjtdrtg" localSheetId="19" hidden="1">{#N/A,#N/A,FALSE,"Plan1";#N/A,#N/A,FALSE,"Plan2"}</definedName>
    <definedName name="dfgjjtdrtg" localSheetId="21">{#N/A,#N/A,FALSE,"Plan1";#N/A,#N/A,FALSE,"Plan2"}</definedName>
    <definedName name="dfgjjtdrtg" localSheetId="14" hidden="1">{#N/A,#N/A,FALSE,"Plan1";#N/A,#N/A,FALSE,"Plan2"}</definedName>
    <definedName name="dfgjjtdrtg" localSheetId="4" hidden="1">{#N/A,#N/A,FALSE,"Plan1";#N/A,#N/A,FALSE,"Plan2"}</definedName>
    <definedName name="dfgjjtdrtg" localSheetId="8" hidden="1">{#N/A,#N/A,FALSE,"Plan1";#N/A,#N/A,FALSE,"Plan2"}</definedName>
    <definedName name="dfgjjtdrtg" localSheetId="2" hidden="1">{#N/A,#N/A,FALSE,"Plan1";#N/A,#N/A,FALSE,"Plan2"}</definedName>
    <definedName name="dfgjjtdrtg" localSheetId="1" hidden="1">{#N/A,#N/A,FALSE,"Plan1";#N/A,#N/A,FALSE,"Plan2"}</definedName>
    <definedName name="dfgjjtdrtg" localSheetId="13" hidden="1">{#N/A,#N/A,FALSE,"Plan1";#N/A,#N/A,FALSE,"Plan2"}</definedName>
    <definedName name="dfgjjtdrtg" localSheetId="20">{#N/A,#N/A,FALSE,"Plan1";#N/A,#N/A,FALSE,"Plan2"}</definedName>
    <definedName name="dfgjjtdrtg" localSheetId="24" hidden="1">{#N/A,#N/A,FALSE,"Plan1";#N/A,#N/A,FALSE,"Plan2"}</definedName>
    <definedName name="dfgjjtdrtg" localSheetId="0" hidden="1">{#N/A,#N/A,FALSE,"Plan1";#N/A,#N/A,FALSE,"Plan2"}</definedName>
    <definedName name="dfgjjtdrtg" localSheetId="18" hidden="1">{#N/A,#N/A,FALSE,"Plan1";#N/A,#N/A,FALSE,"Plan2"}</definedName>
    <definedName name="dfgjjtdrtg" localSheetId="10" hidden="1">{#N/A,#N/A,FALSE,"Plan1";#N/A,#N/A,FALSE,"Plan2"}</definedName>
    <definedName name="dfgjjtdrtg" localSheetId="12" hidden="1">{#N/A,#N/A,FALSE,"Plan1";#N/A,#N/A,FALSE,"Plan2"}</definedName>
    <definedName name="dfgjjtdrtg" hidden="1">{#N/A,#N/A,FALSE,"Plan1";#N/A,#N/A,FALSE,"Plan2"}</definedName>
    <definedName name="dfgt" localSheetId="19" hidden="1">{#N/A,#N/A,FALSE,"Plan1";#N/A,#N/A,FALSE,"Plan2"}</definedName>
    <definedName name="dfgt" localSheetId="21">{#N/A,#N/A,FALSE,"Plan1";#N/A,#N/A,FALSE,"Plan2"}</definedName>
    <definedName name="dfgt" localSheetId="14" hidden="1">{#N/A,#N/A,FALSE,"Plan1";#N/A,#N/A,FALSE,"Plan2"}</definedName>
    <definedName name="dfgt" localSheetId="4" hidden="1">{#N/A,#N/A,FALSE,"Plan1";#N/A,#N/A,FALSE,"Plan2"}</definedName>
    <definedName name="dfgt" localSheetId="8" hidden="1">{#N/A,#N/A,FALSE,"Plan1";#N/A,#N/A,FALSE,"Plan2"}</definedName>
    <definedName name="dfgt" localSheetId="2" hidden="1">{#N/A,#N/A,FALSE,"Plan1";#N/A,#N/A,FALSE,"Plan2"}</definedName>
    <definedName name="dfgt" localSheetId="1" hidden="1">{#N/A,#N/A,FALSE,"Plan1";#N/A,#N/A,FALSE,"Plan2"}</definedName>
    <definedName name="dfgt" localSheetId="13" hidden="1">{#N/A,#N/A,FALSE,"Plan1";#N/A,#N/A,FALSE,"Plan2"}</definedName>
    <definedName name="dfgt" localSheetId="20">{#N/A,#N/A,FALSE,"Plan1";#N/A,#N/A,FALSE,"Plan2"}</definedName>
    <definedName name="dfgt" localSheetId="24" hidden="1">{#N/A,#N/A,FALSE,"Plan1";#N/A,#N/A,FALSE,"Plan2"}</definedName>
    <definedName name="dfgt" localSheetId="0" hidden="1">{#N/A,#N/A,FALSE,"Plan1";#N/A,#N/A,FALSE,"Plan2"}</definedName>
    <definedName name="dfgt" localSheetId="18" hidden="1">{#N/A,#N/A,FALSE,"Plan1";#N/A,#N/A,FALSE,"Plan2"}</definedName>
    <definedName name="dfgt" localSheetId="10" hidden="1">{#N/A,#N/A,FALSE,"Plan1";#N/A,#N/A,FALSE,"Plan2"}</definedName>
    <definedName name="dfgt" localSheetId="12" hidden="1">{#N/A,#N/A,FALSE,"Plan1";#N/A,#N/A,FALSE,"Plan2"}</definedName>
    <definedName name="dfgt" hidden="1">{#N/A,#N/A,FALSE,"Plan1";#N/A,#N/A,FALSE,"Plan2"}</definedName>
    <definedName name="dfgtrkjhk" localSheetId="19" hidden="1">{#N/A,#N/A,FALSE,"Plan1";#N/A,#N/A,FALSE,"Plan2"}</definedName>
    <definedName name="dfgtrkjhk" localSheetId="21">{#N/A,#N/A,FALSE,"Plan1";#N/A,#N/A,FALSE,"Plan2"}</definedName>
    <definedName name="dfgtrkjhk" localSheetId="14" hidden="1">{#N/A,#N/A,FALSE,"Plan1";#N/A,#N/A,FALSE,"Plan2"}</definedName>
    <definedName name="dfgtrkjhk" localSheetId="4" hidden="1">{#N/A,#N/A,FALSE,"Plan1";#N/A,#N/A,FALSE,"Plan2"}</definedName>
    <definedName name="dfgtrkjhk" localSheetId="8" hidden="1">{#N/A,#N/A,FALSE,"Plan1";#N/A,#N/A,FALSE,"Plan2"}</definedName>
    <definedName name="dfgtrkjhk" localSheetId="2" hidden="1">{#N/A,#N/A,FALSE,"Plan1";#N/A,#N/A,FALSE,"Plan2"}</definedName>
    <definedName name="dfgtrkjhk" localSheetId="1" hidden="1">{#N/A,#N/A,FALSE,"Plan1";#N/A,#N/A,FALSE,"Plan2"}</definedName>
    <definedName name="dfgtrkjhk" localSheetId="13" hidden="1">{#N/A,#N/A,FALSE,"Plan1";#N/A,#N/A,FALSE,"Plan2"}</definedName>
    <definedName name="dfgtrkjhk" localSheetId="20">{#N/A,#N/A,FALSE,"Plan1";#N/A,#N/A,FALSE,"Plan2"}</definedName>
    <definedName name="dfgtrkjhk" localSheetId="24" hidden="1">{#N/A,#N/A,FALSE,"Plan1";#N/A,#N/A,FALSE,"Plan2"}</definedName>
    <definedName name="dfgtrkjhk" localSheetId="0" hidden="1">{#N/A,#N/A,FALSE,"Plan1";#N/A,#N/A,FALSE,"Plan2"}</definedName>
    <definedName name="dfgtrkjhk" localSheetId="18" hidden="1">{#N/A,#N/A,FALSE,"Plan1";#N/A,#N/A,FALSE,"Plan2"}</definedName>
    <definedName name="dfgtrkjhk" localSheetId="10" hidden="1">{#N/A,#N/A,FALSE,"Plan1";#N/A,#N/A,FALSE,"Plan2"}</definedName>
    <definedName name="dfgtrkjhk" localSheetId="12" hidden="1">{#N/A,#N/A,FALSE,"Plan1";#N/A,#N/A,FALSE,"Plan2"}</definedName>
    <definedName name="dfgtrkjhk" hidden="1">{#N/A,#N/A,FALSE,"Plan1";#N/A,#N/A,FALSE,"Plan2"}</definedName>
    <definedName name="dfgty" localSheetId="19" hidden="1">{#N/A,#N/A,FALSE,"Plan1";#N/A,#N/A,FALSE,"Plan2"}</definedName>
    <definedName name="dfgty" localSheetId="21">{#N/A,#N/A,FALSE,"Plan1";#N/A,#N/A,FALSE,"Plan2"}</definedName>
    <definedName name="dfgty" localSheetId="14" hidden="1">{#N/A,#N/A,FALSE,"Plan1";#N/A,#N/A,FALSE,"Plan2"}</definedName>
    <definedName name="dfgty" localSheetId="4" hidden="1">{#N/A,#N/A,FALSE,"Plan1";#N/A,#N/A,FALSE,"Plan2"}</definedName>
    <definedName name="dfgty" localSheetId="8" hidden="1">{#N/A,#N/A,FALSE,"Plan1";#N/A,#N/A,FALSE,"Plan2"}</definedName>
    <definedName name="dfgty" localSheetId="2" hidden="1">{#N/A,#N/A,FALSE,"Plan1";#N/A,#N/A,FALSE,"Plan2"}</definedName>
    <definedName name="dfgty" localSheetId="1" hidden="1">{#N/A,#N/A,FALSE,"Plan1";#N/A,#N/A,FALSE,"Plan2"}</definedName>
    <definedName name="dfgty" localSheetId="13" hidden="1">{#N/A,#N/A,FALSE,"Plan1";#N/A,#N/A,FALSE,"Plan2"}</definedName>
    <definedName name="dfgty" localSheetId="20">{#N/A,#N/A,FALSE,"Plan1";#N/A,#N/A,FALSE,"Plan2"}</definedName>
    <definedName name="dfgty" localSheetId="24" hidden="1">{#N/A,#N/A,FALSE,"Plan1";#N/A,#N/A,FALSE,"Plan2"}</definedName>
    <definedName name="dfgty" localSheetId="0" hidden="1">{#N/A,#N/A,FALSE,"Plan1";#N/A,#N/A,FALSE,"Plan2"}</definedName>
    <definedName name="dfgty" localSheetId="18" hidden="1">{#N/A,#N/A,FALSE,"Plan1";#N/A,#N/A,FALSE,"Plan2"}</definedName>
    <definedName name="dfgty" localSheetId="10" hidden="1">{#N/A,#N/A,FALSE,"Plan1";#N/A,#N/A,FALSE,"Plan2"}</definedName>
    <definedName name="dfgty" localSheetId="12" hidden="1">{#N/A,#N/A,FALSE,"Plan1";#N/A,#N/A,FALSE,"Plan2"}</definedName>
    <definedName name="dfgty" hidden="1">{#N/A,#N/A,FALSE,"Plan1";#N/A,#N/A,FALSE,"Plan2"}</definedName>
    <definedName name="dfhdgfdgf" localSheetId="19" hidden="1">{#N/A,#N/A,FALSE,"Plan1";#N/A,#N/A,FALSE,"Plan2"}</definedName>
    <definedName name="dfhdgfdgf" localSheetId="21">{#N/A,#N/A,FALSE,"Plan1";#N/A,#N/A,FALSE,"Plan2"}</definedName>
    <definedName name="dfhdgfdgf" localSheetId="14" hidden="1">{#N/A,#N/A,FALSE,"Plan1";#N/A,#N/A,FALSE,"Plan2"}</definedName>
    <definedName name="dfhdgfdgf" localSheetId="4" hidden="1">{#N/A,#N/A,FALSE,"Plan1";#N/A,#N/A,FALSE,"Plan2"}</definedName>
    <definedName name="dfhdgfdgf" localSheetId="8" hidden="1">{#N/A,#N/A,FALSE,"Plan1";#N/A,#N/A,FALSE,"Plan2"}</definedName>
    <definedName name="dfhdgfdgf" localSheetId="2" hidden="1">{#N/A,#N/A,FALSE,"Plan1";#N/A,#N/A,FALSE,"Plan2"}</definedName>
    <definedName name="dfhdgfdgf" localSheetId="1" hidden="1">{#N/A,#N/A,FALSE,"Plan1";#N/A,#N/A,FALSE,"Plan2"}</definedName>
    <definedName name="dfhdgfdgf" localSheetId="13" hidden="1">{#N/A,#N/A,FALSE,"Plan1";#N/A,#N/A,FALSE,"Plan2"}</definedName>
    <definedName name="dfhdgfdgf" localSheetId="20">{#N/A,#N/A,FALSE,"Plan1";#N/A,#N/A,FALSE,"Plan2"}</definedName>
    <definedName name="dfhdgfdgf" localSheetId="24" hidden="1">{#N/A,#N/A,FALSE,"Plan1";#N/A,#N/A,FALSE,"Plan2"}</definedName>
    <definedName name="dfhdgfdgf" localSheetId="0" hidden="1">{#N/A,#N/A,FALSE,"Plan1";#N/A,#N/A,FALSE,"Plan2"}</definedName>
    <definedName name="dfhdgfdgf" localSheetId="18" hidden="1">{#N/A,#N/A,FALSE,"Plan1";#N/A,#N/A,FALSE,"Plan2"}</definedName>
    <definedName name="dfhdgfdgf" localSheetId="10" hidden="1">{#N/A,#N/A,FALSE,"Plan1";#N/A,#N/A,FALSE,"Plan2"}</definedName>
    <definedName name="dfhdgfdgf" localSheetId="12" hidden="1">{#N/A,#N/A,FALSE,"Plan1";#N/A,#N/A,FALSE,"Plan2"}</definedName>
    <definedName name="dfhdgfdgf" hidden="1">{#N/A,#N/A,FALSE,"Plan1";#N/A,#N/A,FALSE,"Plan2"}</definedName>
    <definedName name="DFHDJGJFHJGF" localSheetId="19" hidden="1">{#N/A,#N/A,FALSE,"Plan1";#N/A,#N/A,FALSE,"Plan2"}</definedName>
    <definedName name="DFHDJGJFHJGF" localSheetId="21">{#N/A,#N/A,FALSE,"Plan1";#N/A,#N/A,FALSE,"Plan2"}</definedName>
    <definedName name="DFHDJGJFHJGF" localSheetId="14" hidden="1">{#N/A,#N/A,FALSE,"Plan1";#N/A,#N/A,FALSE,"Plan2"}</definedName>
    <definedName name="DFHDJGJFHJGF" localSheetId="4" hidden="1">{#N/A,#N/A,FALSE,"Plan1";#N/A,#N/A,FALSE,"Plan2"}</definedName>
    <definedName name="DFHDJGJFHJGF" localSheetId="8" hidden="1">{#N/A,#N/A,FALSE,"Plan1";#N/A,#N/A,FALSE,"Plan2"}</definedName>
    <definedName name="DFHDJGJFHJGF" localSheetId="2" hidden="1">{#N/A,#N/A,FALSE,"Plan1";#N/A,#N/A,FALSE,"Plan2"}</definedName>
    <definedName name="DFHDJGJFHJGF" localSheetId="1" hidden="1">{#N/A,#N/A,FALSE,"Plan1";#N/A,#N/A,FALSE,"Plan2"}</definedName>
    <definedName name="DFHDJGJFHJGF" localSheetId="13" hidden="1">{#N/A,#N/A,FALSE,"Plan1";#N/A,#N/A,FALSE,"Plan2"}</definedName>
    <definedName name="DFHDJGJFHJGF" localSheetId="20">{#N/A,#N/A,FALSE,"Plan1";#N/A,#N/A,FALSE,"Plan2"}</definedName>
    <definedName name="DFHDJGJFHJGF" localSheetId="24" hidden="1">{#N/A,#N/A,FALSE,"Plan1";#N/A,#N/A,FALSE,"Plan2"}</definedName>
    <definedName name="DFHDJGJFHJGF" localSheetId="0" hidden="1">{#N/A,#N/A,FALSE,"Plan1";#N/A,#N/A,FALSE,"Plan2"}</definedName>
    <definedName name="DFHDJGJFHJGF" localSheetId="18" hidden="1">{#N/A,#N/A,FALSE,"Plan1";#N/A,#N/A,FALSE,"Plan2"}</definedName>
    <definedName name="DFHDJGJFHJGF" localSheetId="10" hidden="1">{#N/A,#N/A,FALSE,"Plan1";#N/A,#N/A,FALSE,"Plan2"}</definedName>
    <definedName name="DFHDJGJFHJGF" localSheetId="12" hidden="1">{#N/A,#N/A,FALSE,"Plan1";#N/A,#N/A,FALSE,"Plan2"}</definedName>
    <definedName name="DFHDJGJFHJGF" hidden="1">{#N/A,#N/A,FALSE,"Plan1";#N/A,#N/A,FALSE,"Plan2"}</definedName>
    <definedName name="dfhdyg" localSheetId="19" hidden="1">{#N/A,#N/A,FALSE,"Plan1";#N/A,#N/A,FALSE,"Plan2"}</definedName>
    <definedName name="dfhdyg" localSheetId="21">{#N/A,#N/A,FALSE,"Plan1";#N/A,#N/A,FALSE,"Plan2"}</definedName>
    <definedName name="dfhdyg" localSheetId="14" hidden="1">{#N/A,#N/A,FALSE,"Plan1";#N/A,#N/A,FALSE,"Plan2"}</definedName>
    <definedName name="dfhdyg" localSheetId="4" hidden="1">{#N/A,#N/A,FALSE,"Plan1";#N/A,#N/A,FALSE,"Plan2"}</definedName>
    <definedName name="dfhdyg" localSheetId="8" hidden="1">{#N/A,#N/A,FALSE,"Plan1";#N/A,#N/A,FALSE,"Plan2"}</definedName>
    <definedName name="dfhdyg" localSheetId="2" hidden="1">{#N/A,#N/A,FALSE,"Plan1";#N/A,#N/A,FALSE,"Plan2"}</definedName>
    <definedName name="dfhdyg" localSheetId="1" hidden="1">{#N/A,#N/A,FALSE,"Plan1";#N/A,#N/A,FALSE,"Plan2"}</definedName>
    <definedName name="dfhdyg" localSheetId="13" hidden="1">{#N/A,#N/A,FALSE,"Plan1";#N/A,#N/A,FALSE,"Plan2"}</definedName>
    <definedName name="dfhdyg" localSheetId="20">{#N/A,#N/A,FALSE,"Plan1";#N/A,#N/A,FALSE,"Plan2"}</definedName>
    <definedName name="dfhdyg" localSheetId="24" hidden="1">{#N/A,#N/A,FALSE,"Plan1";#N/A,#N/A,FALSE,"Plan2"}</definedName>
    <definedName name="dfhdyg" localSheetId="0" hidden="1">{#N/A,#N/A,FALSE,"Plan1";#N/A,#N/A,FALSE,"Plan2"}</definedName>
    <definedName name="dfhdyg" localSheetId="18" hidden="1">{#N/A,#N/A,FALSE,"Plan1";#N/A,#N/A,FALSE,"Plan2"}</definedName>
    <definedName name="dfhdyg" localSheetId="10" hidden="1">{#N/A,#N/A,FALSE,"Plan1";#N/A,#N/A,FALSE,"Plan2"}</definedName>
    <definedName name="dfhdyg" localSheetId="12" hidden="1">{#N/A,#N/A,FALSE,"Plan1";#N/A,#N/A,FALSE,"Plan2"}</definedName>
    <definedName name="dfhdyg" hidden="1">{#N/A,#N/A,FALSE,"Plan1";#N/A,#N/A,FALSE,"Plan2"}</definedName>
    <definedName name="DFHGDHUR" localSheetId="19" hidden="1">{#N/A,#N/A,FALSE,"Plan1";#N/A,#N/A,FALSE,"Plan2"}</definedName>
    <definedName name="DFHGDHUR" localSheetId="21">{#N/A,#N/A,FALSE,"Plan1";#N/A,#N/A,FALSE,"Plan2"}</definedName>
    <definedName name="DFHGDHUR" localSheetId="14" hidden="1">{#N/A,#N/A,FALSE,"Plan1";#N/A,#N/A,FALSE,"Plan2"}</definedName>
    <definedName name="DFHGDHUR" localSheetId="4" hidden="1">{#N/A,#N/A,FALSE,"Plan1";#N/A,#N/A,FALSE,"Plan2"}</definedName>
    <definedName name="DFHGDHUR" localSheetId="8" hidden="1">{#N/A,#N/A,FALSE,"Plan1";#N/A,#N/A,FALSE,"Plan2"}</definedName>
    <definedName name="DFHGDHUR" localSheetId="2" hidden="1">{#N/A,#N/A,FALSE,"Plan1";#N/A,#N/A,FALSE,"Plan2"}</definedName>
    <definedName name="DFHGDHUR" localSheetId="1" hidden="1">{#N/A,#N/A,FALSE,"Plan1";#N/A,#N/A,FALSE,"Plan2"}</definedName>
    <definedName name="DFHGDHUR" localSheetId="13" hidden="1">{#N/A,#N/A,FALSE,"Plan1";#N/A,#N/A,FALSE,"Plan2"}</definedName>
    <definedName name="DFHGDHUR" localSheetId="20">{#N/A,#N/A,FALSE,"Plan1";#N/A,#N/A,FALSE,"Plan2"}</definedName>
    <definedName name="DFHGDHUR" localSheetId="24" hidden="1">{#N/A,#N/A,FALSE,"Plan1";#N/A,#N/A,FALSE,"Plan2"}</definedName>
    <definedName name="DFHGDHUR" localSheetId="0" hidden="1">{#N/A,#N/A,FALSE,"Plan1";#N/A,#N/A,FALSE,"Plan2"}</definedName>
    <definedName name="DFHGDHUR" localSheetId="18" hidden="1">{#N/A,#N/A,FALSE,"Plan1";#N/A,#N/A,FALSE,"Plan2"}</definedName>
    <definedName name="DFHGDHUR" localSheetId="10" hidden="1">{#N/A,#N/A,FALSE,"Plan1";#N/A,#N/A,FALSE,"Plan2"}</definedName>
    <definedName name="DFHGDHUR" localSheetId="12" hidden="1">{#N/A,#N/A,FALSE,"Plan1";#N/A,#N/A,FALSE,"Plan2"}</definedName>
    <definedName name="DFHGDHUR" hidden="1">{#N/A,#N/A,FALSE,"Plan1";#N/A,#N/A,FALSE,"Plan2"}</definedName>
    <definedName name="dfhgjfgdhfjdrf" localSheetId="19" hidden="1">{#N/A,#N/A,FALSE,"Plan1";#N/A,#N/A,FALSE,"Plan2"}</definedName>
    <definedName name="dfhgjfgdhfjdrf" localSheetId="21">{#N/A,#N/A,FALSE,"Plan1";#N/A,#N/A,FALSE,"Plan2"}</definedName>
    <definedName name="dfhgjfgdhfjdrf" localSheetId="14" hidden="1">{#N/A,#N/A,FALSE,"Plan1";#N/A,#N/A,FALSE,"Plan2"}</definedName>
    <definedName name="dfhgjfgdhfjdrf" localSheetId="4" hidden="1">{#N/A,#N/A,FALSE,"Plan1";#N/A,#N/A,FALSE,"Plan2"}</definedName>
    <definedName name="dfhgjfgdhfjdrf" localSheetId="8" hidden="1">{#N/A,#N/A,FALSE,"Plan1";#N/A,#N/A,FALSE,"Plan2"}</definedName>
    <definedName name="dfhgjfgdhfjdrf" localSheetId="2" hidden="1">{#N/A,#N/A,FALSE,"Plan1";#N/A,#N/A,FALSE,"Plan2"}</definedName>
    <definedName name="dfhgjfgdhfjdrf" localSheetId="1" hidden="1">{#N/A,#N/A,FALSE,"Plan1";#N/A,#N/A,FALSE,"Plan2"}</definedName>
    <definedName name="dfhgjfgdhfjdrf" localSheetId="13" hidden="1">{#N/A,#N/A,FALSE,"Plan1";#N/A,#N/A,FALSE,"Plan2"}</definedName>
    <definedName name="dfhgjfgdhfjdrf" localSheetId="20">{#N/A,#N/A,FALSE,"Plan1";#N/A,#N/A,FALSE,"Plan2"}</definedName>
    <definedName name="dfhgjfgdhfjdrf" localSheetId="24" hidden="1">{#N/A,#N/A,FALSE,"Plan1";#N/A,#N/A,FALSE,"Plan2"}</definedName>
    <definedName name="dfhgjfgdhfjdrf" localSheetId="0" hidden="1">{#N/A,#N/A,FALSE,"Plan1";#N/A,#N/A,FALSE,"Plan2"}</definedName>
    <definedName name="dfhgjfgdhfjdrf" localSheetId="18" hidden="1">{#N/A,#N/A,FALSE,"Plan1";#N/A,#N/A,FALSE,"Plan2"}</definedName>
    <definedName name="dfhgjfgdhfjdrf" localSheetId="10" hidden="1">{#N/A,#N/A,FALSE,"Plan1";#N/A,#N/A,FALSE,"Plan2"}</definedName>
    <definedName name="dfhgjfgdhfjdrf" localSheetId="12" hidden="1">{#N/A,#N/A,FALSE,"Plan1";#N/A,#N/A,FALSE,"Plan2"}</definedName>
    <definedName name="dfhgjfgdhfjdrf" hidden="1">{#N/A,#N/A,FALSE,"Plan1";#N/A,#N/A,FALSE,"Plan2"}</definedName>
    <definedName name="dfhgkhfut" localSheetId="19" hidden="1">{#N/A,#N/A,FALSE,"Plan1";#N/A,#N/A,FALSE,"Plan2"}</definedName>
    <definedName name="dfhgkhfut" localSheetId="21">{#N/A,#N/A,FALSE,"Plan1";#N/A,#N/A,FALSE,"Plan2"}</definedName>
    <definedName name="dfhgkhfut" localSheetId="14" hidden="1">{#N/A,#N/A,FALSE,"Plan1";#N/A,#N/A,FALSE,"Plan2"}</definedName>
    <definedName name="dfhgkhfut" localSheetId="4" hidden="1">{#N/A,#N/A,FALSE,"Plan1";#N/A,#N/A,FALSE,"Plan2"}</definedName>
    <definedName name="dfhgkhfut" localSheetId="8" hidden="1">{#N/A,#N/A,FALSE,"Plan1";#N/A,#N/A,FALSE,"Plan2"}</definedName>
    <definedName name="dfhgkhfut" localSheetId="2" hidden="1">{#N/A,#N/A,FALSE,"Plan1";#N/A,#N/A,FALSE,"Plan2"}</definedName>
    <definedName name="dfhgkhfut" localSheetId="1" hidden="1">{#N/A,#N/A,FALSE,"Plan1";#N/A,#N/A,FALSE,"Plan2"}</definedName>
    <definedName name="dfhgkhfut" localSheetId="13" hidden="1">{#N/A,#N/A,FALSE,"Plan1";#N/A,#N/A,FALSE,"Plan2"}</definedName>
    <definedName name="dfhgkhfut" localSheetId="20">{#N/A,#N/A,FALSE,"Plan1";#N/A,#N/A,FALSE,"Plan2"}</definedName>
    <definedName name="dfhgkhfut" localSheetId="24" hidden="1">{#N/A,#N/A,FALSE,"Plan1";#N/A,#N/A,FALSE,"Plan2"}</definedName>
    <definedName name="dfhgkhfut" localSheetId="0" hidden="1">{#N/A,#N/A,FALSE,"Plan1";#N/A,#N/A,FALSE,"Plan2"}</definedName>
    <definedName name="dfhgkhfut" localSheetId="18" hidden="1">{#N/A,#N/A,FALSE,"Plan1";#N/A,#N/A,FALSE,"Plan2"}</definedName>
    <definedName name="dfhgkhfut" localSheetId="10" hidden="1">{#N/A,#N/A,FALSE,"Plan1";#N/A,#N/A,FALSE,"Plan2"}</definedName>
    <definedName name="dfhgkhfut" localSheetId="12" hidden="1">{#N/A,#N/A,FALSE,"Plan1";#N/A,#N/A,FALSE,"Plan2"}</definedName>
    <definedName name="dfhgkhfut" hidden="1">{#N/A,#N/A,FALSE,"Plan1";#N/A,#N/A,FALSE,"Plan2"}</definedName>
    <definedName name="dfhgkjdhkjghjd" localSheetId="4" hidden="1">#REF!</definedName>
    <definedName name="dfhgkjdhkjghjd" localSheetId="2" hidden="1">#REF!</definedName>
    <definedName name="dfhgkjdhkjghjd" localSheetId="24" hidden="1">#REF!</definedName>
    <definedName name="dfhgkjdhkjghjd" localSheetId="0" hidden="1">#REF!</definedName>
    <definedName name="dfhgkjdhkjghjd" hidden="1">#REF!</definedName>
    <definedName name="dfhguitrhfg" localSheetId="19" hidden="1">{#N/A,#N/A,FALSE,"Plan1";#N/A,#N/A,FALSE,"Plan2"}</definedName>
    <definedName name="dfhguitrhfg" localSheetId="21">{#N/A,#N/A,FALSE,"Plan1";#N/A,#N/A,FALSE,"Plan2"}</definedName>
    <definedName name="dfhguitrhfg" localSheetId="14" hidden="1">{#N/A,#N/A,FALSE,"Plan1";#N/A,#N/A,FALSE,"Plan2"}</definedName>
    <definedName name="dfhguitrhfg" localSheetId="4" hidden="1">{#N/A,#N/A,FALSE,"Plan1";#N/A,#N/A,FALSE,"Plan2"}</definedName>
    <definedName name="dfhguitrhfg" localSheetId="8" hidden="1">{#N/A,#N/A,FALSE,"Plan1";#N/A,#N/A,FALSE,"Plan2"}</definedName>
    <definedName name="dfhguitrhfg" localSheetId="2" hidden="1">{#N/A,#N/A,FALSE,"Plan1";#N/A,#N/A,FALSE,"Plan2"}</definedName>
    <definedName name="dfhguitrhfg" localSheetId="1" hidden="1">{#N/A,#N/A,FALSE,"Plan1";#N/A,#N/A,FALSE,"Plan2"}</definedName>
    <definedName name="dfhguitrhfg" localSheetId="13" hidden="1">{#N/A,#N/A,FALSE,"Plan1";#N/A,#N/A,FALSE,"Plan2"}</definedName>
    <definedName name="dfhguitrhfg" localSheetId="20">{#N/A,#N/A,FALSE,"Plan1";#N/A,#N/A,FALSE,"Plan2"}</definedName>
    <definedName name="dfhguitrhfg" localSheetId="24" hidden="1">{#N/A,#N/A,FALSE,"Plan1";#N/A,#N/A,FALSE,"Plan2"}</definedName>
    <definedName name="dfhguitrhfg" localSheetId="0" hidden="1">{#N/A,#N/A,FALSE,"Plan1";#N/A,#N/A,FALSE,"Plan2"}</definedName>
    <definedName name="dfhguitrhfg" localSheetId="18" hidden="1">{#N/A,#N/A,FALSE,"Plan1";#N/A,#N/A,FALSE,"Plan2"}</definedName>
    <definedName name="dfhguitrhfg" localSheetId="10" hidden="1">{#N/A,#N/A,FALSE,"Plan1";#N/A,#N/A,FALSE,"Plan2"}</definedName>
    <definedName name="dfhguitrhfg" localSheetId="12" hidden="1">{#N/A,#N/A,FALSE,"Plan1";#N/A,#N/A,FALSE,"Plan2"}</definedName>
    <definedName name="dfhguitrhfg" hidden="1">{#N/A,#N/A,FALSE,"Plan1";#N/A,#N/A,FALSE,"Plan2"}</definedName>
    <definedName name="DFHKHDGKJHDKS" localSheetId="19" hidden="1">{#N/A,#N/A,FALSE,"Plan1";#N/A,#N/A,FALSE,"Plan2"}</definedName>
    <definedName name="DFHKHDGKJHDKS" localSheetId="21">{#N/A,#N/A,FALSE,"Plan1";#N/A,#N/A,FALSE,"Plan2"}</definedName>
    <definedName name="DFHKHDGKJHDKS" localSheetId="14" hidden="1">{#N/A,#N/A,FALSE,"Plan1";#N/A,#N/A,FALSE,"Plan2"}</definedName>
    <definedName name="DFHKHDGKJHDKS" localSheetId="4" hidden="1">{#N/A,#N/A,FALSE,"Plan1";#N/A,#N/A,FALSE,"Plan2"}</definedName>
    <definedName name="DFHKHDGKJHDKS" localSheetId="8" hidden="1">{#N/A,#N/A,FALSE,"Plan1";#N/A,#N/A,FALSE,"Plan2"}</definedName>
    <definedName name="DFHKHDGKJHDKS" localSheetId="2" hidden="1">{#N/A,#N/A,FALSE,"Plan1";#N/A,#N/A,FALSE,"Plan2"}</definedName>
    <definedName name="DFHKHDGKJHDKS" localSheetId="1" hidden="1">{#N/A,#N/A,FALSE,"Plan1";#N/A,#N/A,FALSE,"Plan2"}</definedName>
    <definedName name="DFHKHDGKJHDKS" localSheetId="13" hidden="1">{#N/A,#N/A,FALSE,"Plan1";#N/A,#N/A,FALSE,"Plan2"}</definedName>
    <definedName name="DFHKHDGKJHDKS" localSheetId="20">{#N/A,#N/A,FALSE,"Plan1";#N/A,#N/A,FALSE,"Plan2"}</definedName>
    <definedName name="DFHKHDGKJHDKS" localSheetId="24" hidden="1">{#N/A,#N/A,FALSE,"Plan1";#N/A,#N/A,FALSE,"Plan2"}</definedName>
    <definedName name="DFHKHDGKJHDKS" localSheetId="0" hidden="1">{#N/A,#N/A,FALSE,"Plan1";#N/A,#N/A,FALSE,"Plan2"}</definedName>
    <definedName name="DFHKHDGKJHDKS" localSheetId="18" hidden="1">{#N/A,#N/A,FALSE,"Plan1";#N/A,#N/A,FALSE,"Plan2"}</definedName>
    <definedName name="DFHKHDGKJHDKS" localSheetId="10" hidden="1">{#N/A,#N/A,FALSE,"Plan1";#N/A,#N/A,FALSE,"Plan2"}</definedName>
    <definedName name="DFHKHDGKJHDKS" localSheetId="12" hidden="1">{#N/A,#N/A,FALSE,"Plan1";#N/A,#N/A,FALSE,"Plan2"}</definedName>
    <definedName name="DFHKHDGKJHDKS" hidden="1">{#N/A,#N/A,FALSE,"Plan1";#N/A,#N/A,FALSE,"Plan2"}</definedName>
    <definedName name="dfijvnqienvvnjv" localSheetId="4">#REF!</definedName>
    <definedName name="dfijvnqienvvnjv" localSheetId="2">#REF!</definedName>
    <definedName name="dfijvnqienvvnjv" localSheetId="24">#REF!</definedName>
    <definedName name="dfijvnqienvvnjv">#REF!</definedName>
    <definedName name="dfjgjfhykj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hidden="1">{TRUE,TRUE,-1.25,-15.5,604.5,366.75,FALSE,FALSE,TRUE,TRUE,0,1,#N/A,1,#N/A,9.0125,24.4117647058824,1,FALSE,FALSE,3,TRUE,1,FALSE,100,"Swvu.PLANILHA2.","ACwvu.PLANILHA2.",#N/A,FALSE,FALSE,0.787401575,0.34,0.46,0.5,1,"","",FALSE,FALSE,FALSE,FALSE,1,#N/A,1,1,FALSE,FALSE,#N/A,#N/A,FALSE,FALSE,FALSE,9,65532,65532,FALSE,FALSE,TRUE,TRUE,TRUE}</definedName>
    <definedName name="dfjkgtdftr" localSheetId="19" hidden="1">{#N/A,#N/A,FALSE,"Plan1";#N/A,#N/A,FALSE,"Plan2"}</definedName>
    <definedName name="dfjkgtdftr" localSheetId="21">{#N/A,#N/A,FALSE,"Plan1";#N/A,#N/A,FALSE,"Plan2"}</definedName>
    <definedName name="dfjkgtdftr" localSheetId="14" hidden="1">{#N/A,#N/A,FALSE,"Plan1";#N/A,#N/A,FALSE,"Plan2"}</definedName>
    <definedName name="dfjkgtdftr" localSheetId="4" hidden="1">{#N/A,#N/A,FALSE,"Plan1";#N/A,#N/A,FALSE,"Plan2"}</definedName>
    <definedName name="dfjkgtdftr" localSheetId="8" hidden="1">{#N/A,#N/A,FALSE,"Plan1";#N/A,#N/A,FALSE,"Plan2"}</definedName>
    <definedName name="dfjkgtdftr" localSheetId="2" hidden="1">{#N/A,#N/A,FALSE,"Plan1";#N/A,#N/A,FALSE,"Plan2"}</definedName>
    <definedName name="dfjkgtdftr" localSheetId="1" hidden="1">{#N/A,#N/A,FALSE,"Plan1";#N/A,#N/A,FALSE,"Plan2"}</definedName>
    <definedName name="dfjkgtdftr" localSheetId="13" hidden="1">{#N/A,#N/A,FALSE,"Plan1";#N/A,#N/A,FALSE,"Plan2"}</definedName>
    <definedName name="dfjkgtdftr" localSheetId="20">{#N/A,#N/A,FALSE,"Plan1";#N/A,#N/A,FALSE,"Plan2"}</definedName>
    <definedName name="dfjkgtdftr" localSheetId="24" hidden="1">{#N/A,#N/A,FALSE,"Plan1";#N/A,#N/A,FALSE,"Plan2"}</definedName>
    <definedName name="dfjkgtdftr" localSheetId="0" hidden="1">{#N/A,#N/A,FALSE,"Plan1";#N/A,#N/A,FALSE,"Plan2"}</definedName>
    <definedName name="dfjkgtdftr" localSheetId="18" hidden="1">{#N/A,#N/A,FALSE,"Plan1";#N/A,#N/A,FALSE,"Plan2"}</definedName>
    <definedName name="dfjkgtdftr" localSheetId="10" hidden="1">{#N/A,#N/A,FALSE,"Plan1";#N/A,#N/A,FALSE,"Plan2"}</definedName>
    <definedName name="dfjkgtdftr" localSheetId="12" hidden="1">{#N/A,#N/A,FALSE,"Plan1";#N/A,#N/A,FALSE,"Plan2"}</definedName>
    <definedName name="dfjkgtdftr" hidden="1">{#N/A,#N/A,FALSE,"Plan1";#N/A,#N/A,FALSE,"Plan2"}</definedName>
    <definedName name="dfkhgfg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fkj" hidden="1">{TRUE,TRUE,-1.25,-15.5,604.5,366.75,FALSE,FALSE,TRUE,TRUE,0,1,#N/A,1,#N/A,9.0125,24.4117647058824,1,FALSE,FALSE,3,TRUE,1,FALSE,100,"Swvu.PLANILHA2.","ACwvu.PLANILHA2.",#N/A,FALSE,FALSE,0.787401575,0.34,0.46,0.5,1,"","",FALSE,FALSE,FALSE,FALSE,1,#N/A,1,1,FALSE,FALSE,#N/A,#N/A,FALSE,FALSE,FALSE,9,65532,65532,FALSE,FALSE,TRUE,TRUE,TRUE}</definedName>
    <definedName name="dfknfhkdrj" localSheetId="19" hidden="1">{#N/A,#N/A,FALSE,"Plan1";#N/A,#N/A,FALSE,"Plan2"}</definedName>
    <definedName name="dfknfhkdrj" localSheetId="21">{#N/A,#N/A,FALSE,"Plan1";#N/A,#N/A,FALSE,"Plan2"}</definedName>
    <definedName name="dfknfhkdrj" localSheetId="14" hidden="1">{#N/A,#N/A,FALSE,"Plan1";#N/A,#N/A,FALSE,"Plan2"}</definedName>
    <definedName name="dfknfhkdrj" localSheetId="4" hidden="1">{#N/A,#N/A,FALSE,"Plan1";#N/A,#N/A,FALSE,"Plan2"}</definedName>
    <definedName name="dfknfhkdrj" localSheetId="8" hidden="1">{#N/A,#N/A,FALSE,"Plan1";#N/A,#N/A,FALSE,"Plan2"}</definedName>
    <definedName name="dfknfhkdrj" localSheetId="2" hidden="1">{#N/A,#N/A,FALSE,"Plan1";#N/A,#N/A,FALSE,"Plan2"}</definedName>
    <definedName name="dfknfhkdrj" localSheetId="1" hidden="1">{#N/A,#N/A,FALSE,"Plan1";#N/A,#N/A,FALSE,"Plan2"}</definedName>
    <definedName name="dfknfhkdrj" localSheetId="13" hidden="1">{#N/A,#N/A,FALSE,"Plan1";#N/A,#N/A,FALSE,"Plan2"}</definedName>
    <definedName name="dfknfhkdrj" localSheetId="20">{#N/A,#N/A,FALSE,"Plan1";#N/A,#N/A,FALSE,"Plan2"}</definedName>
    <definedName name="dfknfhkdrj" localSheetId="24" hidden="1">{#N/A,#N/A,FALSE,"Plan1";#N/A,#N/A,FALSE,"Plan2"}</definedName>
    <definedName name="dfknfhkdrj" localSheetId="0" hidden="1">{#N/A,#N/A,FALSE,"Plan1";#N/A,#N/A,FALSE,"Plan2"}</definedName>
    <definedName name="dfknfhkdrj" localSheetId="18" hidden="1">{#N/A,#N/A,FALSE,"Plan1";#N/A,#N/A,FALSE,"Plan2"}</definedName>
    <definedName name="dfknfhkdrj" localSheetId="10" hidden="1">{#N/A,#N/A,FALSE,"Plan1";#N/A,#N/A,FALSE,"Plan2"}</definedName>
    <definedName name="dfknfhkdrj" localSheetId="12" hidden="1">{#N/A,#N/A,FALSE,"Plan1";#N/A,#N/A,FALSE,"Plan2"}</definedName>
    <definedName name="dfknfhkdrj" hidden="1">{#N/A,#N/A,FALSE,"Plan1";#N/A,#N/A,FALSE,"Plan2"}</definedName>
    <definedName name="dfnert" localSheetId="19" hidden="1">{#N/A,#N/A,FALSE,"Plan1";#N/A,#N/A,FALSE,"Plan2"}</definedName>
    <definedName name="dfnert" localSheetId="21">{#N/A,#N/A,FALSE,"Plan1";#N/A,#N/A,FALSE,"Plan2"}</definedName>
    <definedName name="dfnert" localSheetId="14" hidden="1">{#N/A,#N/A,FALSE,"Plan1";#N/A,#N/A,FALSE,"Plan2"}</definedName>
    <definedName name="dfnert" localSheetId="4" hidden="1">{#N/A,#N/A,FALSE,"Plan1";#N/A,#N/A,FALSE,"Plan2"}</definedName>
    <definedName name="dfnert" localSheetId="8" hidden="1">{#N/A,#N/A,FALSE,"Plan1";#N/A,#N/A,FALSE,"Plan2"}</definedName>
    <definedName name="dfnert" localSheetId="2" hidden="1">{#N/A,#N/A,FALSE,"Plan1";#N/A,#N/A,FALSE,"Plan2"}</definedName>
    <definedName name="dfnert" localSheetId="1" hidden="1">{#N/A,#N/A,FALSE,"Plan1";#N/A,#N/A,FALSE,"Plan2"}</definedName>
    <definedName name="dfnert" localSheetId="13" hidden="1">{#N/A,#N/A,FALSE,"Plan1";#N/A,#N/A,FALSE,"Plan2"}</definedName>
    <definedName name="dfnert" localSheetId="20">{#N/A,#N/A,FALSE,"Plan1";#N/A,#N/A,FALSE,"Plan2"}</definedName>
    <definedName name="dfnert" localSheetId="24" hidden="1">{#N/A,#N/A,FALSE,"Plan1";#N/A,#N/A,FALSE,"Plan2"}</definedName>
    <definedName name="dfnert" localSheetId="0" hidden="1">{#N/A,#N/A,FALSE,"Plan1";#N/A,#N/A,FALSE,"Plan2"}</definedName>
    <definedName name="dfnert" localSheetId="18" hidden="1">{#N/A,#N/A,FALSE,"Plan1";#N/A,#N/A,FALSE,"Plan2"}</definedName>
    <definedName name="dfnert" localSheetId="10" hidden="1">{#N/A,#N/A,FALSE,"Plan1";#N/A,#N/A,FALSE,"Plan2"}</definedName>
    <definedName name="dfnert" localSheetId="12" hidden="1">{#N/A,#N/A,FALSE,"Plan1";#N/A,#N/A,FALSE,"Plan2"}</definedName>
    <definedName name="dfnert" hidden="1">{#N/A,#N/A,FALSE,"Plan1";#N/A,#N/A,FALSE,"Plan2"}</definedName>
    <definedName name="dfrt" localSheetId="19" hidden="1">{#N/A,#N/A,FALSE,"Plan1";#N/A,#N/A,FALSE,"Plan2"}</definedName>
    <definedName name="dfrt" localSheetId="21">{#N/A,#N/A,FALSE,"Plan1";#N/A,#N/A,FALSE,"Plan2"}</definedName>
    <definedName name="dfrt" localSheetId="14" hidden="1">{#N/A,#N/A,FALSE,"Plan1";#N/A,#N/A,FALSE,"Plan2"}</definedName>
    <definedName name="dfrt" localSheetId="4" hidden="1">{#N/A,#N/A,FALSE,"Plan1";#N/A,#N/A,FALSE,"Plan2"}</definedName>
    <definedName name="dfrt" localSheetId="8" hidden="1">{#N/A,#N/A,FALSE,"Plan1";#N/A,#N/A,FALSE,"Plan2"}</definedName>
    <definedName name="dfrt" localSheetId="2" hidden="1">{#N/A,#N/A,FALSE,"Plan1";#N/A,#N/A,FALSE,"Plan2"}</definedName>
    <definedName name="dfrt" localSheetId="1" hidden="1">{#N/A,#N/A,FALSE,"Plan1";#N/A,#N/A,FALSE,"Plan2"}</definedName>
    <definedName name="dfrt" localSheetId="13" hidden="1">{#N/A,#N/A,FALSE,"Plan1";#N/A,#N/A,FALSE,"Plan2"}</definedName>
    <definedName name="dfrt" localSheetId="20">{#N/A,#N/A,FALSE,"Plan1";#N/A,#N/A,FALSE,"Plan2"}</definedName>
    <definedName name="dfrt" localSheetId="24" hidden="1">{#N/A,#N/A,FALSE,"Plan1";#N/A,#N/A,FALSE,"Plan2"}</definedName>
    <definedName name="dfrt" localSheetId="0" hidden="1">{#N/A,#N/A,FALSE,"Plan1";#N/A,#N/A,FALSE,"Plan2"}</definedName>
    <definedName name="dfrt" localSheetId="18" hidden="1">{#N/A,#N/A,FALSE,"Plan1";#N/A,#N/A,FALSE,"Plan2"}</definedName>
    <definedName name="dfrt" localSheetId="10" hidden="1">{#N/A,#N/A,FALSE,"Plan1";#N/A,#N/A,FALSE,"Plan2"}</definedName>
    <definedName name="dfrt" localSheetId="12" hidden="1">{#N/A,#N/A,FALSE,"Plan1";#N/A,#N/A,FALSE,"Plan2"}</definedName>
    <definedName name="dfrt" hidden="1">{#N/A,#N/A,FALSE,"Plan1";#N/A,#N/A,FALSE,"Plan2"}</definedName>
    <definedName name="dfsdr5tt" localSheetId="19" hidden="1">{#N/A,#N/A,FALSE,"Plan1";#N/A,#N/A,FALSE,"Plan2"}</definedName>
    <definedName name="dfsdr5tt" localSheetId="21">{#N/A,#N/A,FALSE,"Plan1";#N/A,#N/A,FALSE,"Plan2"}</definedName>
    <definedName name="dfsdr5tt" localSheetId="14" hidden="1">{#N/A,#N/A,FALSE,"Plan1";#N/A,#N/A,FALSE,"Plan2"}</definedName>
    <definedName name="dfsdr5tt" localSheetId="4" hidden="1">{#N/A,#N/A,FALSE,"Plan1";#N/A,#N/A,FALSE,"Plan2"}</definedName>
    <definedName name="dfsdr5tt" localSheetId="8" hidden="1">{#N/A,#N/A,FALSE,"Plan1";#N/A,#N/A,FALSE,"Plan2"}</definedName>
    <definedName name="dfsdr5tt" localSheetId="2" hidden="1">{#N/A,#N/A,FALSE,"Plan1";#N/A,#N/A,FALSE,"Plan2"}</definedName>
    <definedName name="dfsdr5tt" localSheetId="1" hidden="1">{#N/A,#N/A,FALSE,"Plan1";#N/A,#N/A,FALSE,"Plan2"}</definedName>
    <definedName name="dfsdr5tt" localSheetId="13" hidden="1">{#N/A,#N/A,FALSE,"Plan1";#N/A,#N/A,FALSE,"Plan2"}</definedName>
    <definedName name="dfsdr5tt" localSheetId="20">{#N/A,#N/A,FALSE,"Plan1";#N/A,#N/A,FALSE,"Plan2"}</definedName>
    <definedName name="dfsdr5tt" localSheetId="24" hidden="1">{#N/A,#N/A,FALSE,"Plan1";#N/A,#N/A,FALSE,"Plan2"}</definedName>
    <definedName name="dfsdr5tt" localSheetId="0" hidden="1">{#N/A,#N/A,FALSE,"Plan1";#N/A,#N/A,FALSE,"Plan2"}</definedName>
    <definedName name="dfsdr5tt" localSheetId="18" hidden="1">{#N/A,#N/A,FALSE,"Plan1";#N/A,#N/A,FALSE,"Plan2"}</definedName>
    <definedName name="dfsdr5tt" localSheetId="10" hidden="1">{#N/A,#N/A,FALSE,"Plan1";#N/A,#N/A,FALSE,"Plan2"}</definedName>
    <definedName name="dfsdr5tt" localSheetId="12" hidden="1">{#N/A,#N/A,FALSE,"Plan1";#N/A,#N/A,FALSE,"Plan2"}</definedName>
    <definedName name="dfsdr5tt" hidden="1">{#N/A,#N/A,FALSE,"Plan1";#N/A,#N/A,FALSE,"Plan2"}</definedName>
    <definedName name="dfsds" localSheetId="4" hidden="1">#REF!</definedName>
    <definedName name="dfsds" localSheetId="2" hidden="1">#REF!</definedName>
    <definedName name="dfsds" localSheetId="24" hidden="1">#REF!</definedName>
    <definedName name="dfsds" localSheetId="0" hidden="1">#REF!</definedName>
    <definedName name="dfsds" hidden="1">#REF!</definedName>
    <definedName name="dfsd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hidden="1">{TRUE,TRUE,-1.25,-15.5,604.5,366.75,FALSE,FALSE,TRUE,TRUE,0,1,#N/A,1,#N/A,9.0125,24.4117647058824,1,FALSE,FALSE,3,TRUE,1,FALSE,100,"Swvu.PLANILHA2.","ACwvu.PLANILHA2.",#N/A,FALSE,FALSE,0.787401575,0.34,0.46,0.5,1,"","",FALSE,FALSE,FALSE,FALSE,1,#N/A,1,1,FALSE,FALSE,#N/A,#N/A,FALSE,FALSE,FALSE,9,65532,65532,FALSE,FALSE,TRUE,TRUE,TRUE}</definedName>
    <definedName name="dfsdtr" localSheetId="19" hidden="1">{#N/A,#N/A,FALSE,"Plan1";#N/A,#N/A,FALSE,"Plan2"}</definedName>
    <definedName name="dfsdtr" localSheetId="21">{#N/A,#N/A,FALSE,"Plan1";#N/A,#N/A,FALSE,"Plan2"}</definedName>
    <definedName name="dfsdtr" localSheetId="14" hidden="1">{#N/A,#N/A,FALSE,"Plan1";#N/A,#N/A,FALSE,"Plan2"}</definedName>
    <definedName name="dfsdtr" localSheetId="4" hidden="1">{#N/A,#N/A,FALSE,"Plan1";#N/A,#N/A,FALSE,"Plan2"}</definedName>
    <definedName name="dfsdtr" localSheetId="8" hidden="1">{#N/A,#N/A,FALSE,"Plan1";#N/A,#N/A,FALSE,"Plan2"}</definedName>
    <definedName name="dfsdtr" localSheetId="2" hidden="1">{#N/A,#N/A,FALSE,"Plan1";#N/A,#N/A,FALSE,"Plan2"}</definedName>
    <definedName name="dfsdtr" localSheetId="1" hidden="1">{#N/A,#N/A,FALSE,"Plan1";#N/A,#N/A,FALSE,"Plan2"}</definedName>
    <definedName name="dfsdtr" localSheetId="13" hidden="1">{#N/A,#N/A,FALSE,"Plan1";#N/A,#N/A,FALSE,"Plan2"}</definedName>
    <definedName name="dfsdtr" localSheetId="20">{#N/A,#N/A,FALSE,"Plan1";#N/A,#N/A,FALSE,"Plan2"}</definedName>
    <definedName name="dfsdtr" localSheetId="24" hidden="1">{#N/A,#N/A,FALSE,"Plan1";#N/A,#N/A,FALSE,"Plan2"}</definedName>
    <definedName name="dfsdtr" localSheetId="0" hidden="1">{#N/A,#N/A,FALSE,"Plan1";#N/A,#N/A,FALSE,"Plan2"}</definedName>
    <definedName name="dfsdtr" localSheetId="18" hidden="1">{#N/A,#N/A,FALSE,"Plan1";#N/A,#N/A,FALSE,"Plan2"}</definedName>
    <definedName name="dfsdtr" localSheetId="10" hidden="1">{#N/A,#N/A,FALSE,"Plan1";#N/A,#N/A,FALSE,"Plan2"}</definedName>
    <definedName name="dfsdtr" localSheetId="12" hidden="1">{#N/A,#N/A,FALSE,"Plan1";#N/A,#N/A,FALSE,"Plan2"}</definedName>
    <definedName name="dfsdtr" hidden="1">{#N/A,#N/A,FALSE,"Plan1";#N/A,#N/A,FALSE,"Plan2"}</definedName>
    <definedName name="dfsf" localSheetId="19" hidden="1">{#N/A,#N/A,FALSE,"Plan1";#N/A,#N/A,FALSE,"Plan2"}</definedName>
    <definedName name="dfsf" localSheetId="21">{#N/A,#N/A,FALSE,"Plan1";#N/A,#N/A,FALSE,"Plan2"}</definedName>
    <definedName name="dfsf" localSheetId="14" hidden="1">{#N/A,#N/A,FALSE,"Plan1";#N/A,#N/A,FALSE,"Plan2"}</definedName>
    <definedName name="dfsf" localSheetId="4" hidden="1">{#N/A,#N/A,FALSE,"Plan1";#N/A,#N/A,FALSE,"Plan2"}</definedName>
    <definedName name="dfsf" localSheetId="8" hidden="1">{#N/A,#N/A,FALSE,"Plan1";#N/A,#N/A,FALSE,"Plan2"}</definedName>
    <definedName name="dfsf" localSheetId="2" hidden="1">{#N/A,#N/A,FALSE,"Plan1";#N/A,#N/A,FALSE,"Plan2"}</definedName>
    <definedName name="dfsf" localSheetId="1" hidden="1">{#N/A,#N/A,FALSE,"Plan1";#N/A,#N/A,FALSE,"Plan2"}</definedName>
    <definedName name="dfsf" localSheetId="13" hidden="1">{#N/A,#N/A,FALSE,"Plan1";#N/A,#N/A,FALSE,"Plan2"}</definedName>
    <definedName name="dfsf" localSheetId="20">{#N/A,#N/A,FALSE,"Plan1";#N/A,#N/A,FALSE,"Plan2"}</definedName>
    <definedName name="dfsf" localSheetId="24" hidden="1">{#N/A,#N/A,FALSE,"Plan1";#N/A,#N/A,FALSE,"Plan2"}</definedName>
    <definedName name="dfsf" localSheetId="0" hidden="1">{#N/A,#N/A,FALSE,"Plan1";#N/A,#N/A,FALSE,"Plan2"}</definedName>
    <definedName name="dfsf" localSheetId="18" hidden="1">{#N/A,#N/A,FALSE,"Plan1";#N/A,#N/A,FALSE,"Plan2"}</definedName>
    <definedName name="dfsf" localSheetId="10" hidden="1">{#N/A,#N/A,FALSE,"Plan1";#N/A,#N/A,FALSE,"Plan2"}</definedName>
    <definedName name="dfsf" localSheetId="12" hidden="1">{#N/A,#N/A,FALSE,"Plan1";#N/A,#N/A,FALSE,"Plan2"}</definedName>
    <definedName name="dfsf" hidden="1">{#N/A,#N/A,FALSE,"Plan1";#N/A,#N/A,FALSE,"Plan2"}</definedName>
    <definedName name="DFT" localSheetId="19" hidden="1">{#N/A,#N/A,FALSE,"Plan1";#N/A,#N/A,FALSE,"Plan2"}</definedName>
    <definedName name="DFT" localSheetId="21">{#N/A,#N/A,FALSE,"Plan1";#N/A,#N/A,FALSE,"Plan2"}</definedName>
    <definedName name="DFT" localSheetId="14" hidden="1">{#N/A,#N/A,FALSE,"Plan1";#N/A,#N/A,FALSE,"Plan2"}</definedName>
    <definedName name="DFT" localSheetId="4" hidden="1">{#N/A,#N/A,FALSE,"Plan1";#N/A,#N/A,FALSE,"Plan2"}</definedName>
    <definedName name="DFT" localSheetId="8" hidden="1">{#N/A,#N/A,FALSE,"Plan1";#N/A,#N/A,FALSE,"Plan2"}</definedName>
    <definedName name="DFT" localSheetId="2" hidden="1">{#N/A,#N/A,FALSE,"Plan1";#N/A,#N/A,FALSE,"Plan2"}</definedName>
    <definedName name="DFT" localSheetId="1" hidden="1">{#N/A,#N/A,FALSE,"Plan1";#N/A,#N/A,FALSE,"Plan2"}</definedName>
    <definedName name="DFT" localSheetId="13" hidden="1">{#N/A,#N/A,FALSE,"Plan1";#N/A,#N/A,FALSE,"Plan2"}</definedName>
    <definedName name="DFT" localSheetId="20">{#N/A,#N/A,FALSE,"Plan1";#N/A,#N/A,FALSE,"Plan2"}</definedName>
    <definedName name="DFT" localSheetId="24" hidden="1">{#N/A,#N/A,FALSE,"Plan1";#N/A,#N/A,FALSE,"Plan2"}</definedName>
    <definedName name="DFT" localSheetId="0" hidden="1">{#N/A,#N/A,FALSE,"Plan1";#N/A,#N/A,FALSE,"Plan2"}</definedName>
    <definedName name="DFT" localSheetId="18" hidden="1">{#N/A,#N/A,FALSE,"Plan1";#N/A,#N/A,FALSE,"Plan2"}</definedName>
    <definedName name="DFT" localSheetId="10" hidden="1">{#N/A,#N/A,FALSE,"Plan1";#N/A,#N/A,FALSE,"Plan2"}</definedName>
    <definedName name="DFT" localSheetId="12" hidden="1">{#N/A,#N/A,FALSE,"Plan1";#N/A,#N/A,FALSE,"Plan2"}</definedName>
    <definedName name="DFT" hidden="1">{#N/A,#N/A,FALSE,"Plan1";#N/A,#N/A,FALSE,"Plan2"}</definedName>
    <definedName name="DFTRTTY" localSheetId="19" hidden="1">{#N/A,#N/A,FALSE,"Plan1";#N/A,#N/A,FALSE,"Plan2"}</definedName>
    <definedName name="DFTRTTY" localSheetId="21">{#N/A,#N/A,FALSE,"Plan1";#N/A,#N/A,FALSE,"Plan2"}</definedName>
    <definedName name="DFTRTTY" localSheetId="14" hidden="1">{#N/A,#N/A,FALSE,"Plan1";#N/A,#N/A,FALSE,"Plan2"}</definedName>
    <definedName name="DFTRTTY" localSheetId="4" hidden="1">{#N/A,#N/A,FALSE,"Plan1";#N/A,#N/A,FALSE,"Plan2"}</definedName>
    <definedName name="DFTRTTY" localSheetId="8" hidden="1">{#N/A,#N/A,FALSE,"Plan1";#N/A,#N/A,FALSE,"Plan2"}</definedName>
    <definedName name="DFTRTTY" localSheetId="2" hidden="1">{#N/A,#N/A,FALSE,"Plan1";#N/A,#N/A,FALSE,"Plan2"}</definedName>
    <definedName name="DFTRTTY" localSheetId="1" hidden="1">{#N/A,#N/A,FALSE,"Plan1";#N/A,#N/A,FALSE,"Plan2"}</definedName>
    <definedName name="DFTRTTY" localSheetId="13" hidden="1">{#N/A,#N/A,FALSE,"Plan1";#N/A,#N/A,FALSE,"Plan2"}</definedName>
    <definedName name="DFTRTTY" localSheetId="20">{#N/A,#N/A,FALSE,"Plan1";#N/A,#N/A,FALSE,"Plan2"}</definedName>
    <definedName name="DFTRTTY" localSheetId="24" hidden="1">{#N/A,#N/A,FALSE,"Plan1";#N/A,#N/A,FALSE,"Plan2"}</definedName>
    <definedName name="DFTRTTY" localSheetId="0" hidden="1">{#N/A,#N/A,FALSE,"Plan1";#N/A,#N/A,FALSE,"Plan2"}</definedName>
    <definedName name="DFTRTTY" localSheetId="18" hidden="1">{#N/A,#N/A,FALSE,"Plan1";#N/A,#N/A,FALSE,"Plan2"}</definedName>
    <definedName name="DFTRTTY" localSheetId="10" hidden="1">{#N/A,#N/A,FALSE,"Plan1";#N/A,#N/A,FALSE,"Plan2"}</definedName>
    <definedName name="DFTRTTY" localSheetId="12" hidden="1">{#N/A,#N/A,FALSE,"Plan1";#N/A,#N/A,FALSE,"Plan2"}</definedName>
    <definedName name="DFTRTTY" hidden="1">{#N/A,#N/A,FALSE,"Plan1";#N/A,#N/A,FALSE,"Plan2"}</definedName>
    <definedName name="dfurghifdjyhits" localSheetId="19" hidden="1">{#N/A,#N/A,FALSE,"Plan1";#N/A,#N/A,FALSE,"Plan2"}</definedName>
    <definedName name="dfurghifdjyhits" localSheetId="21">{#N/A,#N/A,FALSE,"Plan1";#N/A,#N/A,FALSE,"Plan2"}</definedName>
    <definedName name="dfurghifdjyhits" localSheetId="14" hidden="1">{#N/A,#N/A,FALSE,"Plan1";#N/A,#N/A,FALSE,"Plan2"}</definedName>
    <definedName name="dfurghifdjyhits" localSheetId="4" hidden="1">{#N/A,#N/A,FALSE,"Plan1";#N/A,#N/A,FALSE,"Plan2"}</definedName>
    <definedName name="dfurghifdjyhits" localSheetId="8" hidden="1">{#N/A,#N/A,FALSE,"Plan1";#N/A,#N/A,FALSE,"Plan2"}</definedName>
    <definedName name="dfurghifdjyhits" localSheetId="2" hidden="1">{#N/A,#N/A,FALSE,"Plan1";#N/A,#N/A,FALSE,"Plan2"}</definedName>
    <definedName name="dfurghifdjyhits" localSheetId="1" hidden="1">{#N/A,#N/A,FALSE,"Plan1";#N/A,#N/A,FALSE,"Plan2"}</definedName>
    <definedName name="dfurghifdjyhits" localSheetId="13" hidden="1">{#N/A,#N/A,FALSE,"Plan1";#N/A,#N/A,FALSE,"Plan2"}</definedName>
    <definedName name="dfurghifdjyhits" localSheetId="20">{#N/A,#N/A,FALSE,"Plan1";#N/A,#N/A,FALSE,"Plan2"}</definedName>
    <definedName name="dfurghifdjyhits" localSheetId="24" hidden="1">{#N/A,#N/A,FALSE,"Plan1";#N/A,#N/A,FALSE,"Plan2"}</definedName>
    <definedName name="dfurghifdjyhits" localSheetId="0" hidden="1">{#N/A,#N/A,FALSE,"Plan1";#N/A,#N/A,FALSE,"Plan2"}</definedName>
    <definedName name="dfurghifdjyhits" localSheetId="18" hidden="1">{#N/A,#N/A,FALSE,"Plan1";#N/A,#N/A,FALSE,"Plan2"}</definedName>
    <definedName name="dfurghifdjyhits" localSheetId="10" hidden="1">{#N/A,#N/A,FALSE,"Plan1";#N/A,#N/A,FALSE,"Plan2"}</definedName>
    <definedName name="dfurghifdjyhits" localSheetId="12" hidden="1">{#N/A,#N/A,FALSE,"Plan1";#N/A,#N/A,FALSE,"Plan2"}</definedName>
    <definedName name="dfurghifdjyhits" hidden="1">{#N/A,#N/A,FALSE,"Plan1";#N/A,#N/A,FALSE,"Plan2"}</definedName>
    <definedName name="dfxgdrged" localSheetId="19" hidden="1">{#N/A,#N/A,FALSE,"Plan1";#N/A,#N/A,FALSE,"Plan2"}</definedName>
    <definedName name="dfxgdrged" localSheetId="21">{#N/A,#N/A,FALSE,"Plan1";#N/A,#N/A,FALSE,"Plan2"}</definedName>
    <definedName name="dfxgdrged" localSheetId="14" hidden="1">{#N/A,#N/A,FALSE,"Plan1";#N/A,#N/A,FALSE,"Plan2"}</definedName>
    <definedName name="dfxgdrged" localSheetId="4" hidden="1">{#N/A,#N/A,FALSE,"Plan1";#N/A,#N/A,FALSE,"Plan2"}</definedName>
    <definedName name="dfxgdrged" localSheetId="8" hidden="1">{#N/A,#N/A,FALSE,"Plan1";#N/A,#N/A,FALSE,"Plan2"}</definedName>
    <definedName name="dfxgdrged" localSheetId="2" hidden="1">{#N/A,#N/A,FALSE,"Plan1";#N/A,#N/A,FALSE,"Plan2"}</definedName>
    <definedName name="dfxgdrged" localSheetId="1" hidden="1">{#N/A,#N/A,FALSE,"Plan1";#N/A,#N/A,FALSE,"Plan2"}</definedName>
    <definedName name="dfxgdrged" localSheetId="13" hidden="1">{#N/A,#N/A,FALSE,"Plan1";#N/A,#N/A,FALSE,"Plan2"}</definedName>
    <definedName name="dfxgdrged" localSheetId="20">{#N/A,#N/A,FALSE,"Plan1";#N/A,#N/A,FALSE,"Plan2"}</definedName>
    <definedName name="dfxgdrged" localSheetId="24" hidden="1">{#N/A,#N/A,FALSE,"Plan1";#N/A,#N/A,FALSE,"Plan2"}</definedName>
    <definedName name="dfxgdrged" localSheetId="0" hidden="1">{#N/A,#N/A,FALSE,"Plan1";#N/A,#N/A,FALSE,"Plan2"}</definedName>
    <definedName name="dfxgdrged" localSheetId="18" hidden="1">{#N/A,#N/A,FALSE,"Plan1";#N/A,#N/A,FALSE,"Plan2"}</definedName>
    <definedName name="dfxgdrged" localSheetId="10" hidden="1">{#N/A,#N/A,FALSE,"Plan1";#N/A,#N/A,FALSE,"Plan2"}</definedName>
    <definedName name="dfxgdrged" localSheetId="12" hidden="1">{#N/A,#N/A,FALSE,"Plan1";#N/A,#N/A,FALSE,"Plan2"}</definedName>
    <definedName name="dfxgdrged" hidden="1">{#N/A,#N/A,FALSE,"Plan1";#N/A,#N/A,FALSE,"Plan2"}</definedName>
    <definedName name="dgfrtyt" localSheetId="19" hidden="1">{#N/A,#N/A,FALSE,"Plan1";#N/A,#N/A,FALSE,"Plan2"}</definedName>
    <definedName name="dgfrtyt" localSheetId="21">{#N/A,#N/A,FALSE,"Plan1";#N/A,#N/A,FALSE,"Plan2"}</definedName>
    <definedName name="dgfrtyt" localSheetId="14" hidden="1">{#N/A,#N/A,FALSE,"Plan1";#N/A,#N/A,FALSE,"Plan2"}</definedName>
    <definedName name="dgfrtyt" localSheetId="4" hidden="1">{#N/A,#N/A,FALSE,"Plan1";#N/A,#N/A,FALSE,"Plan2"}</definedName>
    <definedName name="dgfrtyt" localSheetId="8" hidden="1">{#N/A,#N/A,FALSE,"Plan1";#N/A,#N/A,FALSE,"Plan2"}</definedName>
    <definedName name="dgfrtyt" localSheetId="2" hidden="1">{#N/A,#N/A,FALSE,"Plan1";#N/A,#N/A,FALSE,"Plan2"}</definedName>
    <definedName name="dgfrtyt" localSheetId="1" hidden="1">{#N/A,#N/A,FALSE,"Plan1";#N/A,#N/A,FALSE,"Plan2"}</definedName>
    <definedName name="dgfrtyt" localSheetId="13" hidden="1">{#N/A,#N/A,FALSE,"Plan1";#N/A,#N/A,FALSE,"Plan2"}</definedName>
    <definedName name="dgfrtyt" localSheetId="20">{#N/A,#N/A,FALSE,"Plan1";#N/A,#N/A,FALSE,"Plan2"}</definedName>
    <definedName name="dgfrtyt" localSheetId="24" hidden="1">{#N/A,#N/A,FALSE,"Plan1";#N/A,#N/A,FALSE,"Plan2"}</definedName>
    <definedName name="dgfrtyt" localSheetId="0" hidden="1">{#N/A,#N/A,FALSE,"Plan1";#N/A,#N/A,FALSE,"Plan2"}</definedName>
    <definedName name="dgfrtyt" localSheetId="18" hidden="1">{#N/A,#N/A,FALSE,"Plan1";#N/A,#N/A,FALSE,"Plan2"}</definedName>
    <definedName name="dgfrtyt" localSheetId="10" hidden="1">{#N/A,#N/A,FALSE,"Plan1";#N/A,#N/A,FALSE,"Plan2"}</definedName>
    <definedName name="dgfrtyt" localSheetId="12" hidden="1">{#N/A,#N/A,FALSE,"Plan1";#N/A,#N/A,FALSE,"Plan2"}</definedName>
    <definedName name="dgfrtyt" hidden="1">{#N/A,#N/A,FALSE,"Plan1";#N/A,#N/A,FALSE,"Plan2"}</definedName>
    <definedName name="dggfdg" localSheetId="19" hidden="1">{#N/A,#N/A,FALSE,"Plan1";#N/A,#N/A,FALSE,"Plan2"}</definedName>
    <definedName name="dggfdg" localSheetId="21">{#N/A,#N/A,FALSE,"Plan1";#N/A,#N/A,FALSE,"Plan2"}</definedName>
    <definedName name="dggfdg" localSheetId="14" hidden="1">{#N/A,#N/A,FALSE,"Plan1";#N/A,#N/A,FALSE,"Plan2"}</definedName>
    <definedName name="dggfdg" localSheetId="4" hidden="1">{#N/A,#N/A,FALSE,"Plan1";#N/A,#N/A,FALSE,"Plan2"}</definedName>
    <definedName name="dggfdg" localSheetId="8" hidden="1">{#N/A,#N/A,FALSE,"Plan1";#N/A,#N/A,FALSE,"Plan2"}</definedName>
    <definedName name="dggfdg" localSheetId="2" hidden="1">{#N/A,#N/A,FALSE,"Plan1";#N/A,#N/A,FALSE,"Plan2"}</definedName>
    <definedName name="dggfdg" localSheetId="1" hidden="1">{#N/A,#N/A,FALSE,"Plan1";#N/A,#N/A,FALSE,"Plan2"}</definedName>
    <definedName name="dggfdg" localSheetId="13" hidden="1">{#N/A,#N/A,FALSE,"Plan1";#N/A,#N/A,FALSE,"Plan2"}</definedName>
    <definedName name="dggfdg" localSheetId="20">{#N/A,#N/A,FALSE,"Plan1";#N/A,#N/A,FALSE,"Plan2"}</definedName>
    <definedName name="dggfdg" localSheetId="24" hidden="1">{#N/A,#N/A,FALSE,"Plan1";#N/A,#N/A,FALSE,"Plan2"}</definedName>
    <definedName name="dggfdg" localSheetId="0" hidden="1">{#N/A,#N/A,FALSE,"Plan1";#N/A,#N/A,FALSE,"Plan2"}</definedName>
    <definedName name="dggfdg" localSheetId="18" hidden="1">{#N/A,#N/A,FALSE,"Plan1";#N/A,#N/A,FALSE,"Plan2"}</definedName>
    <definedName name="dggfdg" localSheetId="10" hidden="1">{#N/A,#N/A,FALSE,"Plan1";#N/A,#N/A,FALSE,"Plan2"}</definedName>
    <definedName name="dggfdg" localSheetId="12" hidden="1">{#N/A,#N/A,FALSE,"Plan1";#N/A,#N/A,FALSE,"Plan2"}</definedName>
    <definedName name="dggfdg" hidden="1">{#N/A,#N/A,FALSE,"Plan1";#N/A,#N/A,FALSE,"Plan2"}</definedName>
    <definedName name="dgldfhgkljslh" localSheetId="19" hidden="1">{#N/A,#N/A,FALSE,"Plan1";#N/A,#N/A,FALSE,"Plan2"}</definedName>
    <definedName name="dgldfhgkljslh" localSheetId="21">{#N/A,#N/A,FALSE,"Plan1";#N/A,#N/A,FALSE,"Plan2"}</definedName>
    <definedName name="dgldfhgkljslh" localSheetId="14" hidden="1">{#N/A,#N/A,FALSE,"Plan1";#N/A,#N/A,FALSE,"Plan2"}</definedName>
    <definedName name="dgldfhgkljslh" localSheetId="4" hidden="1">{#N/A,#N/A,FALSE,"Plan1";#N/A,#N/A,FALSE,"Plan2"}</definedName>
    <definedName name="dgldfhgkljslh" localSheetId="8" hidden="1">{#N/A,#N/A,FALSE,"Plan1";#N/A,#N/A,FALSE,"Plan2"}</definedName>
    <definedName name="dgldfhgkljslh" localSheetId="2" hidden="1">{#N/A,#N/A,FALSE,"Plan1";#N/A,#N/A,FALSE,"Plan2"}</definedName>
    <definedName name="dgldfhgkljslh" localSheetId="1" hidden="1">{#N/A,#N/A,FALSE,"Plan1";#N/A,#N/A,FALSE,"Plan2"}</definedName>
    <definedName name="dgldfhgkljslh" localSheetId="13" hidden="1">{#N/A,#N/A,FALSE,"Plan1";#N/A,#N/A,FALSE,"Plan2"}</definedName>
    <definedName name="dgldfhgkljslh" localSheetId="20">{#N/A,#N/A,FALSE,"Plan1";#N/A,#N/A,FALSE,"Plan2"}</definedName>
    <definedName name="dgldfhgkljslh" localSheetId="24" hidden="1">{#N/A,#N/A,FALSE,"Plan1";#N/A,#N/A,FALSE,"Plan2"}</definedName>
    <definedName name="dgldfhgkljslh" localSheetId="0" hidden="1">{#N/A,#N/A,FALSE,"Plan1";#N/A,#N/A,FALSE,"Plan2"}</definedName>
    <definedName name="dgldfhgkljslh" localSheetId="18" hidden="1">{#N/A,#N/A,FALSE,"Plan1";#N/A,#N/A,FALSE,"Plan2"}</definedName>
    <definedName name="dgldfhgkljslh" localSheetId="10" hidden="1">{#N/A,#N/A,FALSE,"Plan1";#N/A,#N/A,FALSE,"Plan2"}</definedName>
    <definedName name="dgldfhgkljslh" localSheetId="12" hidden="1">{#N/A,#N/A,FALSE,"Plan1";#N/A,#N/A,FALSE,"Plan2"}</definedName>
    <definedName name="dgldfhgkljslh" hidden="1">{#N/A,#N/A,FALSE,"Plan1";#N/A,#N/A,FALSE,"Plan2"}</definedName>
    <definedName name="dhfgdhrehrwe" localSheetId="19" hidden="1">{#N/A,#N/A,FALSE,"Plan1";#N/A,#N/A,FALSE,"Plan2"}</definedName>
    <definedName name="dhfgdhrehrwe" localSheetId="21">{#N/A,#N/A,FALSE,"Plan1";#N/A,#N/A,FALSE,"Plan2"}</definedName>
    <definedName name="dhfgdhrehrwe" localSheetId="14" hidden="1">{#N/A,#N/A,FALSE,"Plan1";#N/A,#N/A,FALSE,"Plan2"}</definedName>
    <definedName name="dhfgdhrehrwe" localSheetId="4" hidden="1">{#N/A,#N/A,FALSE,"Plan1";#N/A,#N/A,FALSE,"Plan2"}</definedName>
    <definedName name="dhfgdhrehrwe" localSheetId="8" hidden="1">{#N/A,#N/A,FALSE,"Plan1";#N/A,#N/A,FALSE,"Plan2"}</definedName>
    <definedName name="dhfgdhrehrwe" localSheetId="2" hidden="1">{#N/A,#N/A,FALSE,"Plan1";#N/A,#N/A,FALSE,"Plan2"}</definedName>
    <definedName name="dhfgdhrehrwe" localSheetId="1" hidden="1">{#N/A,#N/A,FALSE,"Plan1";#N/A,#N/A,FALSE,"Plan2"}</definedName>
    <definedName name="dhfgdhrehrwe" localSheetId="13" hidden="1">{#N/A,#N/A,FALSE,"Plan1";#N/A,#N/A,FALSE,"Plan2"}</definedName>
    <definedName name="dhfgdhrehrwe" localSheetId="20">{#N/A,#N/A,FALSE,"Plan1";#N/A,#N/A,FALSE,"Plan2"}</definedName>
    <definedName name="dhfgdhrehrwe" localSheetId="24" hidden="1">{#N/A,#N/A,FALSE,"Plan1";#N/A,#N/A,FALSE,"Plan2"}</definedName>
    <definedName name="dhfgdhrehrwe" localSheetId="0" hidden="1">{#N/A,#N/A,FALSE,"Plan1";#N/A,#N/A,FALSE,"Plan2"}</definedName>
    <definedName name="dhfgdhrehrwe" localSheetId="18" hidden="1">{#N/A,#N/A,FALSE,"Plan1";#N/A,#N/A,FALSE,"Plan2"}</definedName>
    <definedName name="dhfgdhrehrwe" localSheetId="10" hidden="1">{#N/A,#N/A,FALSE,"Plan1";#N/A,#N/A,FALSE,"Plan2"}</definedName>
    <definedName name="dhfgdhrehrwe" localSheetId="12" hidden="1">{#N/A,#N/A,FALSE,"Plan1";#N/A,#N/A,FALSE,"Plan2"}</definedName>
    <definedName name="dhfgdhrehrwe" hidden="1">{#N/A,#N/A,FALSE,"Plan1";#N/A,#N/A,FALSE,"Plan2"}</definedName>
    <definedName name="dhgfdgrfgdfgd" localSheetId="19" hidden="1">{#N/A,#N/A,FALSE,"Plan1";#N/A,#N/A,FALSE,"Plan2"}</definedName>
    <definedName name="dhgfdgrfgdfgd" localSheetId="21">{#N/A,#N/A,FALSE,"Plan1";#N/A,#N/A,FALSE,"Plan2"}</definedName>
    <definedName name="dhgfdgrfgdfgd" localSheetId="14" hidden="1">{#N/A,#N/A,FALSE,"Plan1";#N/A,#N/A,FALSE,"Plan2"}</definedName>
    <definedName name="dhgfdgrfgdfgd" localSheetId="4" hidden="1">{#N/A,#N/A,FALSE,"Plan1";#N/A,#N/A,FALSE,"Plan2"}</definedName>
    <definedName name="dhgfdgrfgdfgd" localSheetId="8" hidden="1">{#N/A,#N/A,FALSE,"Plan1";#N/A,#N/A,FALSE,"Plan2"}</definedName>
    <definedName name="dhgfdgrfgdfgd" localSheetId="2" hidden="1">{#N/A,#N/A,FALSE,"Plan1";#N/A,#N/A,FALSE,"Plan2"}</definedName>
    <definedName name="dhgfdgrfgdfgd" localSheetId="1" hidden="1">{#N/A,#N/A,FALSE,"Plan1";#N/A,#N/A,FALSE,"Plan2"}</definedName>
    <definedName name="dhgfdgrfgdfgd" localSheetId="13" hidden="1">{#N/A,#N/A,FALSE,"Plan1";#N/A,#N/A,FALSE,"Plan2"}</definedName>
    <definedName name="dhgfdgrfgdfgd" localSheetId="20">{#N/A,#N/A,FALSE,"Plan1";#N/A,#N/A,FALSE,"Plan2"}</definedName>
    <definedName name="dhgfdgrfgdfgd" localSheetId="24" hidden="1">{#N/A,#N/A,FALSE,"Plan1";#N/A,#N/A,FALSE,"Plan2"}</definedName>
    <definedName name="dhgfdgrfgdfgd" localSheetId="0" hidden="1">{#N/A,#N/A,FALSE,"Plan1";#N/A,#N/A,FALSE,"Plan2"}</definedName>
    <definedName name="dhgfdgrfgdfgd" localSheetId="18" hidden="1">{#N/A,#N/A,FALSE,"Plan1";#N/A,#N/A,FALSE,"Plan2"}</definedName>
    <definedName name="dhgfdgrfgdfgd" localSheetId="10" hidden="1">{#N/A,#N/A,FALSE,"Plan1";#N/A,#N/A,FALSE,"Plan2"}</definedName>
    <definedName name="dhgfdgrfgdfgd" localSheetId="12" hidden="1">{#N/A,#N/A,FALSE,"Plan1";#N/A,#N/A,FALSE,"Plan2"}</definedName>
    <definedName name="dhgfdgrfgdfgd" hidden="1">{#N/A,#N/A,FALSE,"Plan1";#N/A,#N/A,FALSE,"Plan2"}</definedName>
    <definedName name="dhkjfhdhfjdh" localSheetId="19" hidden="1">{#N/A,#N/A,FALSE,"Plan1";#N/A,#N/A,FALSE,"Plan2"}</definedName>
    <definedName name="dhkjfhdhfjdh" localSheetId="21">{#N/A,#N/A,FALSE,"Plan1";#N/A,#N/A,FALSE,"Plan2"}</definedName>
    <definedName name="dhkjfhdhfjdh" localSheetId="14" hidden="1">{#N/A,#N/A,FALSE,"Plan1";#N/A,#N/A,FALSE,"Plan2"}</definedName>
    <definedName name="dhkjfhdhfjdh" localSheetId="4" hidden="1">{#N/A,#N/A,FALSE,"Plan1";#N/A,#N/A,FALSE,"Plan2"}</definedName>
    <definedName name="dhkjfhdhfjdh" localSheetId="8" hidden="1">{#N/A,#N/A,FALSE,"Plan1";#N/A,#N/A,FALSE,"Plan2"}</definedName>
    <definedName name="dhkjfhdhfjdh" localSheetId="2" hidden="1">{#N/A,#N/A,FALSE,"Plan1";#N/A,#N/A,FALSE,"Plan2"}</definedName>
    <definedName name="dhkjfhdhfjdh" localSheetId="1" hidden="1">{#N/A,#N/A,FALSE,"Plan1";#N/A,#N/A,FALSE,"Plan2"}</definedName>
    <definedName name="dhkjfhdhfjdh" localSheetId="13" hidden="1">{#N/A,#N/A,FALSE,"Plan1";#N/A,#N/A,FALSE,"Plan2"}</definedName>
    <definedName name="dhkjfhdhfjdh" localSheetId="20">{#N/A,#N/A,FALSE,"Plan1";#N/A,#N/A,FALSE,"Plan2"}</definedName>
    <definedName name="dhkjfhdhfjdh" localSheetId="24" hidden="1">{#N/A,#N/A,FALSE,"Plan1";#N/A,#N/A,FALSE,"Plan2"}</definedName>
    <definedName name="dhkjfhdhfjdh" localSheetId="0" hidden="1">{#N/A,#N/A,FALSE,"Plan1";#N/A,#N/A,FALSE,"Plan2"}</definedName>
    <definedName name="dhkjfhdhfjdh" localSheetId="18" hidden="1">{#N/A,#N/A,FALSE,"Plan1";#N/A,#N/A,FALSE,"Plan2"}</definedName>
    <definedName name="dhkjfhdhfjdh" localSheetId="10" hidden="1">{#N/A,#N/A,FALSE,"Plan1";#N/A,#N/A,FALSE,"Plan2"}</definedName>
    <definedName name="dhkjfhdhfjdh" localSheetId="12" hidden="1">{#N/A,#N/A,FALSE,"Plan1";#N/A,#N/A,FALSE,"Plan2"}</definedName>
    <definedName name="dhkjfhdhfjdh" hidden="1">{#N/A,#N/A,FALSE,"Plan1";#N/A,#N/A,FALSE,"Plan2"}</definedName>
    <definedName name="DHTJRT" localSheetId="19" hidden="1">{#N/A,#N/A,FALSE,"Plan1";#N/A,#N/A,FALSE,"Plan2"}</definedName>
    <definedName name="DHTJRT" localSheetId="21">{#N/A,#N/A,FALSE,"Plan1";#N/A,#N/A,FALSE,"Plan2"}</definedName>
    <definedName name="DHTJRT" localSheetId="14" hidden="1">{#N/A,#N/A,FALSE,"Plan1";#N/A,#N/A,FALSE,"Plan2"}</definedName>
    <definedName name="DHTJRT" localSheetId="4" hidden="1">{#N/A,#N/A,FALSE,"Plan1";#N/A,#N/A,FALSE,"Plan2"}</definedName>
    <definedName name="DHTJRT" localSheetId="8" hidden="1">{#N/A,#N/A,FALSE,"Plan1";#N/A,#N/A,FALSE,"Plan2"}</definedName>
    <definedName name="DHTJRT" localSheetId="2" hidden="1">{#N/A,#N/A,FALSE,"Plan1";#N/A,#N/A,FALSE,"Plan2"}</definedName>
    <definedName name="DHTJRT" localSheetId="1" hidden="1">{#N/A,#N/A,FALSE,"Plan1";#N/A,#N/A,FALSE,"Plan2"}</definedName>
    <definedName name="DHTJRT" localSheetId="13" hidden="1">{#N/A,#N/A,FALSE,"Plan1";#N/A,#N/A,FALSE,"Plan2"}</definedName>
    <definedName name="DHTJRT" localSheetId="20">{#N/A,#N/A,FALSE,"Plan1";#N/A,#N/A,FALSE,"Plan2"}</definedName>
    <definedName name="DHTJRT" localSheetId="24" hidden="1">{#N/A,#N/A,FALSE,"Plan1";#N/A,#N/A,FALSE,"Plan2"}</definedName>
    <definedName name="DHTJRT" localSheetId="0" hidden="1">{#N/A,#N/A,FALSE,"Plan1";#N/A,#N/A,FALSE,"Plan2"}</definedName>
    <definedName name="DHTJRT" localSheetId="18" hidden="1">{#N/A,#N/A,FALSE,"Plan1";#N/A,#N/A,FALSE,"Plan2"}</definedName>
    <definedName name="DHTJRT" localSheetId="10" hidden="1">{#N/A,#N/A,FALSE,"Plan1";#N/A,#N/A,FALSE,"Plan2"}</definedName>
    <definedName name="DHTJRT" localSheetId="12" hidden="1">{#N/A,#N/A,FALSE,"Plan1";#N/A,#N/A,FALSE,"Plan2"}</definedName>
    <definedName name="DHTJRT" hidden="1">{#N/A,#N/A,FALSE,"Plan1";#N/A,#N/A,FALSE,"Plan2"}</definedName>
    <definedName name="DI" localSheetId="4">#REF!</definedName>
    <definedName name="DI" localSheetId="2">#REF!</definedName>
    <definedName name="DI" localSheetId="24">#REF!</definedName>
    <definedName name="DI">#REF!</definedName>
    <definedName name="dia3estac" localSheetId="4">#REF!</definedName>
    <definedName name="dia3estac" localSheetId="2">#REF!</definedName>
    <definedName name="dia3estac" localSheetId="24">#REF!</definedName>
    <definedName name="dia3estac">#REF!</definedName>
    <definedName name="diaestaca" localSheetId="4">#REF!</definedName>
    <definedName name="diaestaca" localSheetId="2">#REF!</definedName>
    <definedName name="diaestaca" localSheetId="24">#REF!</definedName>
    <definedName name="diaestaca">#REF!</definedName>
    <definedName name="diambase" localSheetId="4">#REF!</definedName>
    <definedName name="diambase" localSheetId="2">#REF!</definedName>
    <definedName name="diambase" localSheetId="24">#REF!</definedName>
    <definedName name="diambase">#REF!</definedName>
    <definedName name="DIFQT" localSheetId="4">#REF!</definedName>
    <definedName name="DIFQT" localSheetId="2">#REF!</definedName>
    <definedName name="DIFQT" localSheetId="24">#REF!</definedName>
    <definedName name="DIFQT">#REF!</definedName>
    <definedName name="dijghdhks" localSheetId="19" hidden="1">{#N/A,#N/A,FALSE,"Plan1";#N/A,#N/A,FALSE,"Plan2"}</definedName>
    <definedName name="dijghdhks" localSheetId="21">{#N/A,#N/A,FALSE,"Plan1";#N/A,#N/A,FALSE,"Plan2"}</definedName>
    <definedName name="dijghdhks" localSheetId="14" hidden="1">{#N/A,#N/A,FALSE,"Plan1";#N/A,#N/A,FALSE,"Plan2"}</definedName>
    <definedName name="dijghdhks" localSheetId="4" hidden="1">{#N/A,#N/A,FALSE,"Plan1";#N/A,#N/A,FALSE,"Plan2"}</definedName>
    <definedName name="dijghdhks" localSheetId="8" hidden="1">{#N/A,#N/A,FALSE,"Plan1";#N/A,#N/A,FALSE,"Plan2"}</definedName>
    <definedName name="dijghdhks" localSheetId="2" hidden="1">{#N/A,#N/A,FALSE,"Plan1";#N/A,#N/A,FALSE,"Plan2"}</definedName>
    <definedName name="dijghdhks" localSheetId="1" hidden="1">{#N/A,#N/A,FALSE,"Plan1";#N/A,#N/A,FALSE,"Plan2"}</definedName>
    <definedName name="dijghdhks" localSheetId="13" hidden="1">{#N/A,#N/A,FALSE,"Plan1";#N/A,#N/A,FALSE,"Plan2"}</definedName>
    <definedName name="dijghdhks" localSheetId="20">{#N/A,#N/A,FALSE,"Plan1";#N/A,#N/A,FALSE,"Plan2"}</definedName>
    <definedName name="dijghdhks" localSheetId="24" hidden="1">{#N/A,#N/A,FALSE,"Plan1";#N/A,#N/A,FALSE,"Plan2"}</definedName>
    <definedName name="dijghdhks" localSheetId="0" hidden="1">{#N/A,#N/A,FALSE,"Plan1";#N/A,#N/A,FALSE,"Plan2"}</definedName>
    <definedName name="dijghdhks" localSheetId="18" hidden="1">{#N/A,#N/A,FALSE,"Plan1";#N/A,#N/A,FALSE,"Plan2"}</definedName>
    <definedName name="dijghdhks" localSheetId="10" hidden="1">{#N/A,#N/A,FALSE,"Plan1";#N/A,#N/A,FALSE,"Plan2"}</definedName>
    <definedName name="dijghdhks" localSheetId="12" hidden="1">{#N/A,#N/A,FALSE,"Plan1";#N/A,#N/A,FALSE,"Plan2"}</definedName>
    <definedName name="dijghdhks" hidden="1">{#N/A,#N/A,FALSE,"Plan1";#N/A,#N/A,FALSE,"Plan2"}</definedName>
    <definedName name="DIMENSÕES" localSheetId="4">#REF!</definedName>
    <definedName name="DIMENSÕES" localSheetId="2">#REF!</definedName>
    <definedName name="DIMENSÕES" localSheetId="24">#REF!</definedName>
    <definedName name="DIMENSÕES">#REF!</definedName>
    <definedName name="DIR_OPER" localSheetId="4">#REF!</definedName>
    <definedName name="DIR_OPER" localSheetId="2">#REF!</definedName>
    <definedName name="DIR_OPER" localSheetId="24">#REF!</definedName>
    <definedName name="DIR_OPER">#REF!</definedName>
    <definedName name="DIR_TECNICO" localSheetId="4">#REF!</definedName>
    <definedName name="DIR_TECNICO" localSheetId="2">#REF!</definedName>
    <definedName name="DIR_TECNICO" localSheetId="24">#REF!</definedName>
    <definedName name="DIR_TECNICO">#REF!</definedName>
    <definedName name="direto" localSheetId="19">#REF!</definedName>
    <definedName name="direto" localSheetId="14">#REF!</definedName>
    <definedName name="direto" localSheetId="4">#REF!</definedName>
    <definedName name="direto" localSheetId="5">#REF!</definedName>
    <definedName name="direto" localSheetId="2">#REF!</definedName>
    <definedName name="direto" localSheetId="13">#REF!</definedName>
    <definedName name="direto" localSheetId="24">#REF!</definedName>
    <definedName name="direto" localSheetId="0">#REF!</definedName>
    <definedName name="direto" localSheetId="18">#REF!</definedName>
    <definedName name="direto">#REF!</definedName>
    <definedName name="DIRETORIA" localSheetId="4">#REF!</definedName>
    <definedName name="DIRETORIA" localSheetId="2">#REF!</definedName>
    <definedName name="DIRETORIA" localSheetId="24">#REF!</definedName>
    <definedName name="DIRETORIA">#REF!</definedName>
    <definedName name="diretorias" localSheetId="4">#REF!</definedName>
    <definedName name="diretorias" localSheetId="2">#REF!</definedName>
    <definedName name="diretorias" localSheetId="24">#REF!</definedName>
    <definedName name="diretorias">#REF!</definedName>
    <definedName name="Discrim" localSheetId="4">#REF!</definedName>
    <definedName name="Discrim" localSheetId="2">#REF!</definedName>
    <definedName name="Discrim" localSheetId="24">#REF!</definedName>
    <definedName name="Discrim">#REF!</definedName>
    <definedName name="DISCRIMINAÇÃO" localSheetId="4">#REF!</definedName>
    <definedName name="DISCRIMINAÇÃO" localSheetId="2">#REF!</definedName>
    <definedName name="DISCRIMINAÇÃO" localSheetId="24">#REF!</definedName>
    <definedName name="DISCRIMINAÇÃO">#REF!</definedName>
    <definedName name="Discriminação_Controladoria" localSheetId="4">#REF!</definedName>
    <definedName name="Discriminação_Controladoria" localSheetId="2">#REF!</definedName>
    <definedName name="Discriminação_Controladoria" localSheetId="24">#REF!</definedName>
    <definedName name="Discriminação_Controladoria">#REF!</definedName>
    <definedName name="DistCidade" localSheetId="4">#REF!</definedName>
    <definedName name="DistCidade" localSheetId="2">#REF!</definedName>
    <definedName name="DistCidade" localSheetId="24">#REF!</definedName>
    <definedName name="DistCidade">#REF!</definedName>
    <definedName name="distratos" localSheetId="4">#REF!</definedName>
    <definedName name="distratos" localSheetId="2">#REF!</definedName>
    <definedName name="distratos" localSheetId="24">#REF!</definedName>
    <definedName name="distratos">#REF!</definedName>
    <definedName name="div" localSheetId="4">#REF!</definedName>
    <definedName name="div" localSheetId="2">#REF!</definedName>
    <definedName name="div" localSheetId="24">#REF!</definedName>
    <definedName name="div">#REF!</definedName>
    <definedName name="djasdrjas" localSheetId="19" hidden="1">{#N/A,#N/A,FALSE,"Plan1";#N/A,#N/A,FALSE,"Plan2"}</definedName>
    <definedName name="djasdrjas" localSheetId="21">{#N/A,#N/A,FALSE,"Plan1";#N/A,#N/A,FALSE,"Plan2"}</definedName>
    <definedName name="djasdrjas" localSheetId="14" hidden="1">{#N/A,#N/A,FALSE,"Plan1";#N/A,#N/A,FALSE,"Plan2"}</definedName>
    <definedName name="djasdrjas" localSheetId="4" hidden="1">{#N/A,#N/A,FALSE,"Plan1";#N/A,#N/A,FALSE,"Plan2"}</definedName>
    <definedName name="djasdrjas" localSheetId="8" hidden="1">{#N/A,#N/A,FALSE,"Plan1";#N/A,#N/A,FALSE,"Plan2"}</definedName>
    <definedName name="djasdrjas" localSheetId="2" hidden="1">{#N/A,#N/A,FALSE,"Plan1";#N/A,#N/A,FALSE,"Plan2"}</definedName>
    <definedName name="djasdrjas" localSheetId="1" hidden="1">{#N/A,#N/A,FALSE,"Plan1";#N/A,#N/A,FALSE,"Plan2"}</definedName>
    <definedName name="djasdrjas" localSheetId="13" hidden="1">{#N/A,#N/A,FALSE,"Plan1";#N/A,#N/A,FALSE,"Plan2"}</definedName>
    <definedName name="djasdrjas" localSheetId="20">{#N/A,#N/A,FALSE,"Plan1";#N/A,#N/A,FALSE,"Plan2"}</definedName>
    <definedName name="djasdrjas" localSheetId="24" hidden="1">{#N/A,#N/A,FALSE,"Plan1";#N/A,#N/A,FALSE,"Plan2"}</definedName>
    <definedName name="djasdrjas" localSheetId="0" hidden="1">{#N/A,#N/A,FALSE,"Plan1";#N/A,#N/A,FALSE,"Plan2"}</definedName>
    <definedName name="djasdrjas" localSheetId="18" hidden="1">{#N/A,#N/A,FALSE,"Plan1";#N/A,#N/A,FALSE,"Plan2"}</definedName>
    <definedName name="djasdrjas" localSheetId="10" hidden="1">{#N/A,#N/A,FALSE,"Plan1";#N/A,#N/A,FALSE,"Plan2"}</definedName>
    <definedName name="djasdrjas" localSheetId="12" hidden="1">{#N/A,#N/A,FALSE,"Plan1";#N/A,#N/A,FALSE,"Plan2"}</definedName>
    <definedName name="djasdrjas" hidden="1">{#N/A,#N/A,FALSE,"Plan1";#N/A,#N/A,FALSE,"Plan2"}</definedName>
    <definedName name="dj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jf" hidden="1">{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 localSheetId="19" hidden="1">{#N/A,#N/A,FALSE,"Plan1";#N/A,#N/A,FALSE,"Plan2"}</definedName>
    <definedName name="djfkhjhfgrgdfh" localSheetId="21">{#N/A,#N/A,FALSE,"Plan1";#N/A,#N/A,FALSE,"Plan2"}</definedName>
    <definedName name="djfkhjhfgrgdfh" localSheetId="14" hidden="1">{#N/A,#N/A,FALSE,"Plan1";#N/A,#N/A,FALSE,"Plan2"}</definedName>
    <definedName name="djfkhjhfgrgdfh" localSheetId="4" hidden="1">{#N/A,#N/A,FALSE,"Plan1";#N/A,#N/A,FALSE,"Plan2"}</definedName>
    <definedName name="djfkhjhfgrgdfh" localSheetId="8" hidden="1">{#N/A,#N/A,FALSE,"Plan1";#N/A,#N/A,FALSE,"Plan2"}</definedName>
    <definedName name="djfkhjhfgrgdfh" localSheetId="2" hidden="1">{#N/A,#N/A,FALSE,"Plan1";#N/A,#N/A,FALSE,"Plan2"}</definedName>
    <definedName name="djfkhjhfgrgdfh" localSheetId="1" hidden="1">{#N/A,#N/A,FALSE,"Plan1";#N/A,#N/A,FALSE,"Plan2"}</definedName>
    <definedName name="djfkhjhfgrgdfh" localSheetId="13" hidden="1">{#N/A,#N/A,FALSE,"Plan1";#N/A,#N/A,FALSE,"Plan2"}</definedName>
    <definedName name="djfkhjhfgrgdfh" localSheetId="20">{#N/A,#N/A,FALSE,"Plan1";#N/A,#N/A,FALSE,"Plan2"}</definedName>
    <definedName name="djfkhjhfgrgdfh" localSheetId="24" hidden="1">{#N/A,#N/A,FALSE,"Plan1";#N/A,#N/A,FALSE,"Plan2"}</definedName>
    <definedName name="djfkhjhfgrgdfh" localSheetId="0" hidden="1">{#N/A,#N/A,FALSE,"Plan1";#N/A,#N/A,FALSE,"Plan2"}</definedName>
    <definedName name="djfkhjhfgrgdfh" localSheetId="18" hidden="1">{#N/A,#N/A,FALSE,"Plan1";#N/A,#N/A,FALSE,"Plan2"}</definedName>
    <definedName name="djfkhjhfgrgdfh" localSheetId="10" hidden="1">{#N/A,#N/A,FALSE,"Plan1";#N/A,#N/A,FALSE,"Plan2"}</definedName>
    <definedName name="djfkhjhfgrgdfh" localSheetId="12" hidden="1">{#N/A,#N/A,FALSE,"Plan1";#N/A,#N/A,FALSE,"Plan2"}</definedName>
    <definedName name="djfkhjhfgrgdfh" hidden="1">{#N/A,#N/A,FALSE,"Plan1";#N/A,#N/A,FALSE,"Plan2"}</definedName>
    <definedName name="djfkhsdkjhf" localSheetId="19" hidden="1">{#N/A,#N/A,FALSE,"Plan1";#N/A,#N/A,FALSE,"Plan2"}</definedName>
    <definedName name="djfkhsdkjhf" localSheetId="21">{#N/A,#N/A,FALSE,"Plan1";#N/A,#N/A,FALSE,"Plan2"}</definedName>
    <definedName name="djfkhsdkjhf" localSheetId="14" hidden="1">{#N/A,#N/A,FALSE,"Plan1";#N/A,#N/A,FALSE,"Plan2"}</definedName>
    <definedName name="djfkhsdkjhf" localSheetId="4" hidden="1">{#N/A,#N/A,FALSE,"Plan1";#N/A,#N/A,FALSE,"Plan2"}</definedName>
    <definedName name="djfkhsdkjhf" localSheetId="8" hidden="1">{#N/A,#N/A,FALSE,"Plan1";#N/A,#N/A,FALSE,"Plan2"}</definedName>
    <definedName name="djfkhsdkjhf" localSheetId="2" hidden="1">{#N/A,#N/A,FALSE,"Plan1";#N/A,#N/A,FALSE,"Plan2"}</definedName>
    <definedName name="djfkhsdkjhf" localSheetId="1" hidden="1">{#N/A,#N/A,FALSE,"Plan1";#N/A,#N/A,FALSE,"Plan2"}</definedName>
    <definedName name="djfkhsdkjhf" localSheetId="13" hidden="1">{#N/A,#N/A,FALSE,"Plan1";#N/A,#N/A,FALSE,"Plan2"}</definedName>
    <definedName name="djfkhsdkjhf" localSheetId="20">{#N/A,#N/A,FALSE,"Plan1";#N/A,#N/A,FALSE,"Plan2"}</definedName>
    <definedName name="djfkhsdkjhf" localSheetId="24" hidden="1">{#N/A,#N/A,FALSE,"Plan1";#N/A,#N/A,FALSE,"Plan2"}</definedName>
    <definedName name="djfkhsdkjhf" localSheetId="0" hidden="1">{#N/A,#N/A,FALSE,"Plan1";#N/A,#N/A,FALSE,"Plan2"}</definedName>
    <definedName name="djfkhsdkjhf" localSheetId="18" hidden="1">{#N/A,#N/A,FALSE,"Plan1";#N/A,#N/A,FALSE,"Plan2"}</definedName>
    <definedName name="djfkhsdkjhf" localSheetId="10" hidden="1">{#N/A,#N/A,FALSE,"Plan1";#N/A,#N/A,FALSE,"Plan2"}</definedName>
    <definedName name="djfkhsdkjhf" localSheetId="12" hidden="1">{#N/A,#N/A,FALSE,"Plan1";#N/A,#N/A,FALSE,"Plan2"}</definedName>
    <definedName name="djfkhsdkjhf" hidden="1">{#N/A,#N/A,FALSE,"Plan1";#N/A,#N/A,FALSE,"Plan2"}</definedName>
    <definedName name="djfldjsgljslkjtg" localSheetId="19" hidden="1">{#N/A,#N/A,FALSE,"Plan1";#N/A,#N/A,FALSE,"Plan2"}</definedName>
    <definedName name="djfldjsgljslkjtg" localSheetId="21">{#N/A,#N/A,FALSE,"Plan1";#N/A,#N/A,FALSE,"Plan2"}</definedName>
    <definedName name="djfldjsgljslkjtg" localSheetId="14" hidden="1">{#N/A,#N/A,FALSE,"Plan1";#N/A,#N/A,FALSE,"Plan2"}</definedName>
    <definedName name="djfldjsgljslkjtg" localSheetId="4" hidden="1">{#N/A,#N/A,FALSE,"Plan1";#N/A,#N/A,FALSE,"Plan2"}</definedName>
    <definedName name="djfldjsgljslkjtg" localSheetId="8" hidden="1">{#N/A,#N/A,FALSE,"Plan1";#N/A,#N/A,FALSE,"Plan2"}</definedName>
    <definedName name="djfldjsgljslkjtg" localSheetId="2" hidden="1">{#N/A,#N/A,FALSE,"Plan1";#N/A,#N/A,FALSE,"Plan2"}</definedName>
    <definedName name="djfldjsgljslkjtg" localSheetId="1" hidden="1">{#N/A,#N/A,FALSE,"Plan1";#N/A,#N/A,FALSE,"Plan2"}</definedName>
    <definedName name="djfldjsgljslkjtg" localSheetId="13" hidden="1">{#N/A,#N/A,FALSE,"Plan1";#N/A,#N/A,FALSE,"Plan2"}</definedName>
    <definedName name="djfldjsgljslkjtg" localSheetId="20">{#N/A,#N/A,FALSE,"Plan1";#N/A,#N/A,FALSE,"Plan2"}</definedName>
    <definedName name="djfldjsgljslkjtg" localSheetId="24" hidden="1">{#N/A,#N/A,FALSE,"Plan1";#N/A,#N/A,FALSE,"Plan2"}</definedName>
    <definedName name="djfldjsgljslkjtg" localSheetId="0" hidden="1">{#N/A,#N/A,FALSE,"Plan1";#N/A,#N/A,FALSE,"Plan2"}</definedName>
    <definedName name="djfldjsgljslkjtg" localSheetId="18" hidden="1">{#N/A,#N/A,FALSE,"Plan1";#N/A,#N/A,FALSE,"Plan2"}</definedName>
    <definedName name="djfldjsgljslkjtg" localSheetId="10" hidden="1">{#N/A,#N/A,FALSE,"Plan1";#N/A,#N/A,FALSE,"Plan2"}</definedName>
    <definedName name="djfldjsgljslkjtg" localSheetId="12" hidden="1">{#N/A,#N/A,FALSE,"Plan1";#N/A,#N/A,FALSE,"Plan2"}</definedName>
    <definedName name="djfldjsgljslkjtg" hidden="1">{#N/A,#N/A,FALSE,"Plan1";#N/A,#N/A,FALSE,"Plan2"}</definedName>
    <definedName name="djflkdjgdth" localSheetId="19" hidden="1">{#N/A,#N/A,FALSE,"Plan1";#N/A,#N/A,FALSE,"Plan2"}</definedName>
    <definedName name="djflkdjgdth" localSheetId="21">{#N/A,#N/A,FALSE,"Plan1";#N/A,#N/A,FALSE,"Plan2"}</definedName>
    <definedName name="djflkdjgdth" localSheetId="14" hidden="1">{#N/A,#N/A,FALSE,"Plan1";#N/A,#N/A,FALSE,"Plan2"}</definedName>
    <definedName name="djflkdjgdth" localSheetId="4" hidden="1">{#N/A,#N/A,FALSE,"Plan1";#N/A,#N/A,FALSE,"Plan2"}</definedName>
    <definedName name="djflkdjgdth" localSheetId="8" hidden="1">{#N/A,#N/A,FALSE,"Plan1";#N/A,#N/A,FALSE,"Plan2"}</definedName>
    <definedName name="djflkdjgdth" localSheetId="2" hidden="1">{#N/A,#N/A,FALSE,"Plan1";#N/A,#N/A,FALSE,"Plan2"}</definedName>
    <definedName name="djflkdjgdth" localSheetId="1" hidden="1">{#N/A,#N/A,FALSE,"Plan1";#N/A,#N/A,FALSE,"Plan2"}</definedName>
    <definedName name="djflkdjgdth" localSheetId="13" hidden="1">{#N/A,#N/A,FALSE,"Plan1";#N/A,#N/A,FALSE,"Plan2"}</definedName>
    <definedName name="djflkdjgdth" localSheetId="20">{#N/A,#N/A,FALSE,"Plan1";#N/A,#N/A,FALSE,"Plan2"}</definedName>
    <definedName name="djflkdjgdth" localSheetId="24" hidden="1">{#N/A,#N/A,FALSE,"Plan1";#N/A,#N/A,FALSE,"Plan2"}</definedName>
    <definedName name="djflkdjgdth" localSheetId="0" hidden="1">{#N/A,#N/A,FALSE,"Plan1";#N/A,#N/A,FALSE,"Plan2"}</definedName>
    <definedName name="djflkdjgdth" localSheetId="18" hidden="1">{#N/A,#N/A,FALSE,"Plan1";#N/A,#N/A,FALSE,"Plan2"}</definedName>
    <definedName name="djflkdjgdth" localSheetId="10" hidden="1">{#N/A,#N/A,FALSE,"Plan1";#N/A,#N/A,FALSE,"Plan2"}</definedName>
    <definedName name="djflkdjgdth" localSheetId="12" hidden="1">{#N/A,#N/A,FALSE,"Plan1";#N/A,#N/A,FALSE,"Plan2"}</definedName>
    <definedName name="djflkdjgdth" hidden="1">{#N/A,#N/A,FALSE,"Plan1";#N/A,#N/A,FALSE,"Plan2"}</definedName>
    <definedName name="DJFLKDJGKTJYJT" localSheetId="19" hidden="1">{#N/A,#N/A,FALSE,"Plan1";#N/A,#N/A,FALSE,"Plan2"}</definedName>
    <definedName name="DJFLKDJGKTJYJT" localSheetId="21">{#N/A,#N/A,FALSE,"Plan1";#N/A,#N/A,FALSE,"Plan2"}</definedName>
    <definedName name="DJFLKDJGKTJYJT" localSheetId="14" hidden="1">{#N/A,#N/A,FALSE,"Plan1";#N/A,#N/A,FALSE,"Plan2"}</definedName>
    <definedName name="DJFLKDJGKTJYJT" localSheetId="4" hidden="1">{#N/A,#N/A,FALSE,"Plan1";#N/A,#N/A,FALSE,"Plan2"}</definedName>
    <definedName name="DJFLKDJGKTJYJT" localSheetId="8" hidden="1">{#N/A,#N/A,FALSE,"Plan1";#N/A,#N/A,FALSE,"Plan2"}</definedName>
    <definedName name="DJFLKDJGKTJYJT" localSheetId="2" hidden="1">{#N/A,#N/A,FALSE,"Plan1";#N/A,#N/A,FALSE,"Plan2"}</definedName>
    <definedName name="DJFLKDJGKTJYJT" localSheetId="1" hidden="1">{#N/A,#N/A,FALSE,"Plan1";#N/A,#N/A,FALSE,"Plan2"}</definedName>
    <definedName name="DJFLKDJGKTJYJT" localSheetId="13" hidden="1">{#N/A,#N/A,FALSE,"Plan1";#N/A,#N/A,FALSE,"Plan2"}</definedName>
    <definedName name="DJFLKDJGKTJYJT" localSheetId="20">{#N/A,#N/A,FALSE,"Plan1";#N/A,#N/A,FALSE,"Plan2"}</definedName>
    <definedName name="DJFLKDJGKTJYJT" localSheetId="24" hidden="1">{#N/A,#N/A,FALSE,"Plan1";#N/A,#N/A,FALSE,"Plan2"}</definedName>
    <definedName name="DJFLKDJGKTJYJT" localSheetId="0" hidden="1">{#N/A,#N/A,FALSE,"Plan1";#N/A,#N/A,FALSE,"Plan2"}</definedName>
    <definedName name="DJFLKDJGKTJYJT" localSheetId="18" hidden="1">{#N/A,#N/A,FALSE,"Plan1";#N/A,#N/A,FALSE,"Plan2"}</definedName>
    <definedName name="DJFLKDJGKTJYJT" localSheetId="10" hidden="1">{#N/A,#N/A,FALSE,"Plan1";#N/A,#N/A,FALSE,"Plan2"}</definedName>
    <definedName name="DJFLKDJGKTJYJT" localSheetId="12" hidden="1">{#N/A,#N/A,FALSE,"Plan1";#N/A,#N/A,FALSE,"Plan2"}</definedName>
    <definedName name="DJFLKDJGKTJYJT" hidden="1">{#N/A,#N/A,FALSE,"Plan1";#N/A,#N/A,FALSE,"Plan2"}</definedName>
    <definedName name="djgkfjgtiyty" localSheetId="19" hidden="1">{#N/A,#N/A,FALSE,"Plan1";#N/A,#N/A,FALSE,"Plan2"}</definedName>
    <definedName name="djgkfjgtiyty" localSheetId="21">{#N/A,#N/A,FALSE,"Plan1";#N/A,#N/A,FALSE,"Plan2"}</definedName>
    <definedName name="djgkfjgtiyty" localSheetId="14" hidden="1">{#N/A,#N/A,FALSE,"Plan1";#N/A,#N/A,FALSE,"Plan2"}</definedName>
    <definedName name="djgkfjgtiyty" localSheetId="4" hidden="1">{#N/A,#N/A,FALSE,"Plan1";#N/A,#N/A,FALSE,"Plan2"}</definedName>
    <definedName name="djgkfjgtiyty" localSheetId="8" hidden="1">{#N/A,#N/A,FALSE,"Plan1";#N/A,#N/A,FALSE,"Plan2"}</definedName>
    <definedName name="djgkfjgtiyty" localSheetId="2" hidden="1">{#N/A,#N/A,FALSE,"Plan1";#N/A,#N/A,FALSE,"Plan2"}</definedName>
    <definedName name="djgkfjgtiyty" localSheetId="1" hidden="1">{#N/A,#N/A,FALSE,"Plan1";#N/A,#N/A,FALSE,"Plan2"}</definedName>
    <definedName name="djgkfjgtiyty" localSheetId="13" hidden="1">{#N/A,#N/A,FALSE,"Plan1";#N/A,#N/A,FALSE,"Plan2"}</definedName>
    <definedName name="djgkfjgtiyty" localSheetId="20">{#N/A,#N/A,FALSE,"Plan1";#N/A,#N/A,FALSE,"Plan2"}</definedName>
    <definedName name="djgkfjgtiyty" localSheetId="24" hidden="1">{#N/A,#N/A,FALSE,"Plan1";#N/A,#N/A,FALSE,"Plan2"}</definedName>
    <definedName name="djgkfjgtiyty" localSheetId="0" hidden="1">{#N/A,#N/A,FALSE,"Plan1";#N/A,#N/A,FALSE,"Plan2"}</definedName>
    <definedName name="djgkfjgtiyty" localSheetId="18" hidden="1">{#N/A,#N/A,FALSE,"Plan1";#N/A,#N/A,FALSE,"Plan2"}</definedName>
    <definedName name="djgkfjgtiyty" localSheetId="10" hidden="1">{#N/A,#N/A,FALSE,"Plan1";#N/A,#N/A,FALSE,"Plan2"}</definedName>
    <definedName name="djgkfjgtiyty" localSheetId="12" hidden="1">{#N/A,#N/A,FALSE,"Plan1";#N/A,#N/A,FALSE,"Plan2"}</definedName>
    <definedName name="djgkfjgtiyty" hidden="1">{#N/A,#N/A,FALSE,"Plan1";#N/A,#N/A,FALSE,"Plan2"}</definedName>
    <definedName name="djrkehrjfhng" localSheetId="19" hidden="1">{#N/A,#N/A,FALSE,"Plan1";#N/A,#N/A,FALSE,"Plan2"}</definedName>
    <definedName name="djrkehrjfhng" localSheetId="21">{#N/A,#N/A,FALSE,"Plan1";#N/A,#N/A,FALSE,"Plan2"}</definedName>
    <definedName name="djrkehrjfhng" localSheetId="14" hidden="1">{#N/A,#N/A,FALSE,"Plan1";#N/A,#N/A,FALSE,"Plan2"}</definedName>
    <definedName name="djrkehrjfhng" localSheetId="4" hidden="1">{#N/A,#N/A,FALSE,"Plan1";#N/A,#N/A,FALSE,"Plan2"}</definedName>
    <definedName name="djrkehrjfhng" localSheetId="8" hidden="1">{#N/A,#N/A,FALSE,"Plan1";#N/A,#N/A,FALSE,"Plan2"}</definedName>
    <definedName name="djrkehrjfhng" localSheetId="2" hidden="1">{#N/A,#N/A,FALSE,"Plan1";#N/A,#N/A,FALSE,"Plan2"}</definedName>
    <definedName name="djrkehrjfhng" localSheetId="1" hidden="1">{#N/A,#N/A,FALSE,"Plan1";#N/A,#N/A,FALSE,"Plan2"}</definedName>
    <definedName name="djrkehrjfhng" localSheetId="13" hidden="1">{#N/A,#N/A,FALSE,"Plan1";#N/A,#N/A,FALSE,"Plan2"}</definedName>
    <definedName name="djrkehrjfhng" localSheetId="20">{#N/A,#N/A,FALSE,"Plan1";#N/A,#N/A,FALSE,"Plan2"}</definedName>
    <definedName name="djrkehrjfhng" localSheetId="24" hidden="1">{#N/A,#N/A,FALSE,"Plan1";#N/A,#N/A,FALSE,"Plan2"}</definedName>
    <definedName name="djrkehrjfhng" localSheetId="0" hidden="1">{#N/A,#N/A,FALSE,"Plan1";#N/A,#N/A,FALSE,"Plan2"}</definedName>
    <definedName name="djrkehrjfhng" localSheetId="18" hidden="1">{#N/A,#N/A,FALSE,"Plan1";#N/A,#N/A,FALSE,"Plan2"}</definedName>
    <definedName name="djrkehrjfhng" localSheetId="10" hidden="1">{#N/A,#N/A,FALSE,"Plan1";#N/A,#N/A,FALSE,"Plan2"}</definedName>
    <definedName name="djrkehrjfhng" localSheetId="12" hidden="1">{#N/A,#N/A,FALSE,"Plan1";#N/A,#N/A,FALSE,"Plan2"}</definedName>
    <definedName name="djrkehrjfhng" hidden="1">{#N/A,#N/A,FALSE,"Plan1";#N/A,#N/A,FALSE,"Plan2"}</definedName>
    <definedName name="djswfr" localSheetId="4" hidden="1">#REF!</definedName>
    <definedName name="djswfr" localSheetId="2" hidden="1">#REF!</definedName>
    <definedName name="djswfr" localSheetId="24" hidden="1">#REF!</definedName>
    <definedName name="djswfr" localSheetId="0" hidden="1">#REF!</definedName>
    <definedName name="djswfr" hidden="1">#REF!</definedName>
    <definedName name="djtkjldfr" localSheetId="19" hidden="1">{#N/A,#N/A,FALSE,"Plan1";#N/A,#N/A,FALSE,"Plan2"}</definedName>
    <definedName name="djtkjldfr" localSheetId="21">{#N/A,#N/A,FALSE,"Plan1";#N/A,#N/A,FALSE,"Plan2"}</definedName>
    <definedName name="djtkjldfr" localSheetId="14" hidden="1">{#N/A,#N/A,FALSE,"Plan1";#N/A,#N/A,FALSE,"Plan2"}</definedName>
    <definedName name="djtkjldfr" localSheetId="4" hidden="1">{#N/A,#N/A,FALSE,"Plan1";#N/A,#N/A,FALSE,"Plan2"}</definedName>
    <definedName name="djtkjldfr" localSheetId="8" hidden="1">{#N/A,#N/A,FALSE,"Plan1";#N/A,#N/A,FALSE,"Plan2"}</definedName>
    <definedName name="djtkjldfr" localSheetId="2" hidden="1">{#N/A,#N/A,FALSE,"Plan1";#N/A,#N/A,FALSE,"Plan2"}</definedName>
    <definedName name="djtkjldfr" localSheetId="1" hidden="1">{#N/A,#N/A,FALSE,"Plan1";#N/A,#N/A,FALSE,"Plan2"}</definedName>
    <definedName name="djtkjldfr" localSheetId="13" hidden="1">{#N/A,#N/A,FALSE,"Plan1";#N/A,#N/A,FALSE,"Plan2"}</definedName>
    <definedName name="djtkjldfr" localSheetId="20">{#N/A,#N/A,FALSE,"Plan1";#N/A,#N/A,FALSE,"Plan2"}</definedName>
    <definedName name="djtkjldfr" localSheetId="24" hidden="1">{#N/A,#N/A,FALSE,"Plan1";#N/A,#N/A,FALSE,"Plan2"}</definedName>
    <definedName name="djtkjldfr" localSheetId="0" hidden="1">{#N/A,#N/A,FALSE,"Plan1";#N/A,#N/A,FALSE,"Plan2"}</definedName>
    <definedName name="djtkjldfr" localSheetId="18" hidden="1">{#N/A,#N/A,FALSE,"Plan1";#N/A,#N/A,FALSE,"Plan2"}</definedName>
    <definedName name="djtkjldfr" localSheetId="10" hidden="1">{#N/A,#N/A,FALSE,"Plan1";#N/A,#N/A,FALSE,"Plan2"}</definedName>
    <definedName name="djtkjldfr" localSheetId="12" hidden="1">{#N/A,#N/A,FALSE,"Plan1";#N/A,#N/A,FALSE,"Plan2"}</definedName>
    <definedName name="djtkjldfr" hidden="1">{#N/A,#N/A,FALSE,"Plan1";#N/A,#N/A,FALSE,"Plan2"}</definedName>
    <definedName name="DJXDLFGDFG" localSheetId="19" hidden="1">{#N/A,#N/A,FALSE,"Plan1";#N/A,#N/A,FALSE,"Plan2"}</definedName>
    <definedName name="DJXDLFGDFG" localSheetId="21">{#N/A,#N/A,FALSE,"Plan1";#N/A,#N/A,FALSE,"Plan2"}</definedName>
    <definedName name="DJXDLFGDFG" localSheetId="14" hidden="1">{#N/A,#N/A,FALSE,"Plan1";#N/A,#N/A,FALSE,"Plan2"}</definedName>
    <definedName name="DJXDLFGDFG" localSheetId="4" hidden="1">{#N/A,#N/A,FALSE,"Plan1";#N/A,#N/A,FALSE,"Plan2"}</definedName>
    <definedName name="DJXDLFGDFG" localSheetId="8" hidden="1">{#N/A,#N/A,FALSE,"Plan1";#N/A,#N/A,FALSE,"Plan2"}</definedName>
    <definedName name="DJXDLFGDFG" localSheetId="2" hidden="1">{#N/A,#N/A,FALSE,"Plan1";#N/A,#N/A,FALSE,"Plan2"}</definedName>
    <definedName name="DJXDLFGDFG" localSheetId="1" hidden="1">{#N/A,#N/A,FALSE,"Plan1";#N/A,#N/A,FALSE,"Plan2"}</definedName>
    <definedName name="DJXDLFGDFG" localSheetId="13" hidden="1">{#N/A,#N/A,FALSE,"Plan1";#N/A,#N/A,FALSE,"Plan2"}</definedName>
    <definedName name="DJXDLFGDFG" localSheetId="20">{#N/A,#N/A,FALSE,"Plan1";#N/A,#N/A,FALSE,"Plan2"}</definedName>
    <definedName name="DJXDLFGDFG" localSheetId="24" hidden="1">{#N/A,#N/A,FALSE,"Plan1";#N/A,#N/A,FALSE,"Plan2"}</definedName>
    <definedName name="DJXDLFGDFG" localSheetId="0" hidden="1">{#N/A,#N/A,FALSE,"Plan1";#N/A,#N/A,FALSE,"Plan2"}</definedName>
    <definedName name="DJXDLFGDFG" localSheetId="18" hidden="1">{#N/A,#N/A,FALSE,"Plan1";#N/A,#N/A,FALSE,"Plan2"}</definedName>
    <definedName name="DJXDLFGDFG" localSheetId="10" hidden="1">{#N/A,#N/A,FALSE,"Plan1";#N/A,#N/A,FALSE,"Plan2"}</definedName>
    <definedName name="DJXDLFGDFG" localSheetId="12" hidden="1">{#N/A,#N/A,FALSE,"Plan1";#N/A,#N/A,FALSE,"Plan2"}</definedName>
    <definedName name="DJXDLFGDFG" hidden="1">{#N/A,#N/A,FALSE,"Plan1";#N/A,#N/A,FALSE,"Plan2"}</definedName>
    <definedName name="dkdkdkdkd" localSheetId="19" hidden="1">{#N/A,#N/A,FALSE,"명세표"}</definedName>
    <definedName name="dkdkdkdkd" localSheetId="21">{#N/A,#N/A,FALSE,"명세표"}</definedName>
    <definedName name="dkdkdkdkd" localSheetId="14" hidden="1">{#N/A,#N/A,FALSE,"명세표"}</definedName>
    <definedName name="dkdkdkdkd" localSheetId="4" hidden="1">{#N/A,#N/A,FALSE,"명세표"}</definedName>
    <definedName name="dkdkdkdkd" localSheetId="8" hidden="1">{#N/A,#N/A,FALSE,"명세표"}</definedName>
    <definedName name="dkdkdkdkd" localSheetId="2" hidden="1">{#N/A,#N/A,FALSE,"명세표"}</definedName>
    <definedName name="dkdkdkdkd" localSheetId="1" hidden="1">{#N/A,#N/A,FALSE,"명세표"}</definedName>
    <definedName name="dkdkdkdkd" localSheetId="13" hidden="1">{#N/A,#N/A,FALSE,"명세표"}</definedName>
    <definedName name="dkdkdkdkd" localSheetId="20">{#N/A,#N/A,FALSE,"명세표"}</definedName>
    <definedName name="dkdkdkdkd" localSheetId="24" hidden="1">{#N/A,#N/A,FALSE,"명세표"}</definedName>
    <definedName name="dkdkdkdkd" localSheetId="0" hidden="1">{#N/A,#N/A,FALSE,"명세표"}</definedName>
    <definedName name="dkdkdkdkd" localSheetId="18" hidden="1">{#N/A,#N/A,FALSE,"명세표"}</definedName>
    <definedName name="dkdkdkdkd" localSheetId="10" hidden="1">{#N/A,#N/A,FALSE,"명세표"}</definedName>
    <definedName name="dkdkdkdkd" localSheetId="12" hidden="1">{#N/A,#N/A,FALSE,"명세표"}</definedName>
    <definedName name="dkdkdkdkd" hidden="1">{#N/A,#N/A,FALSE,"명세표"}</definedName>
    <definedName name="dkfhskgf" localSheetId="19" hidden="1">{#N/A,#N/A,FALSE,"Plan1";#N/A,#N/A,FALSE,"Plan2"}</definedName>
    <definedName name="dkfhskgf" localSheetId="21">{#N/A,#N/A,FALSE,"Plan1";#N/A,#N/A,FALSE,"Plan2"}</definedName>
    <definedName name="dkfhskgf" localSheetId="14" hidden="1">{#N/A,#N/A,FALSE,"Plan1";#N/A,#N/A,FALSE,"Plan2"}</definedName>
    <definedName name="dkfhskgf" localSheetId="4" hidden="1">{#N/A,#N/A,FALSE,"Plan1";#N/A,#N/A,FALSE,"Plan2"}</definedName>
    <definedName name="dkfhskgf" localSheetId="8" hidden="1">{#N/A,#N/A,FALSE,"Plan1";#N/A,#N/A,FALSE,"Plan2"}</definedName>
    <definedName name="dkfhskgf" localSheetId="2" hidden="1">{#N/A,#N/A,FALSE,"Plan1";#N/A,#N/A,FALSE,"Plan2"}</definedName>
    <definedName name="dkfhskgf" localSheetId="1" hidden="1">{#N/A,#N/A,FALSE,"Plan1";#N/A,#N/A,FALSE,"Plan2"}</definedName>
    <definedName name="dkfhskgf" localSheetId="13" hidden="1">{#N/A,#N/A,FALSE,"Plan1";#N/A,#N/A,FALSE,"Plan2"}</definedName>
    <definedName name="dkfhskgf" localSheetId="20">{#N/A,#N/A,FALSE,"Plan1";#N/A,#N/A,FALSE,"Plan2"}</definedName>
    <definedName name="dkfhskgf" localSheetId="24" hidden="1">{#N/A,#N/A,FALSE,"Plan1";#N/A,#N/A,FALSE,"Plan2"}</definedName>
    <definedName name="dkfhskgf" localSheetId="0" hidden="1">{#N/A,#N/A,FALSE,"Plan1";#N/A,#N/A,FALSE,"Plan2"}</definedName>
    <definedName name="dkfhskgf" localSheetId="18" hidden="1">{#N/A,#N/A,FALSE,"Plan1";#N/A,#N/A,FALSE,"Plan2"}</definedName>
    <definedName name="dkfhskgf" localSheetId="10" hidden="1">{#N/A,#N/A,FALSE,"Plan1";#N/A,#N/A,FALSE,"Plan2"}</definedName>
    <definedName name="dkfhskgf" localSheetId="12" hidden="1">{#N/A,#N/A,FALSE,"Plan1";#N/A,#N/A,FALSE,"Plan2"}</definedName>
    <definedName name="dkfhskgf" hidden="1">{#N/A,#N/A,FALSE,"Plan1";#N/A,#N/A,FALSE,"Plan2"}</definedName>
    <definedName name="dkjfk" localSheetId="19" hidden="1">{#N/A,#N/A,FALSE,"Plan1";#N/A,#N/A,FALSE,"Plan2"}</definedName>
    <definedName name="dkjfk" localSheetId="21">{#N/A,#N/A,FALSE,"Plan1";#N/A,#N/A,FALSE,"Plan2"}</definedName>
    <definedName name="dkjfk" localSheetId="14" hidden="1">{#N/A,#N/A,FALSE,"Plan1";#N/A,#N/A,FALSE,"Plan2"}</definedName>
    <definedName name="dkjfk" localSheetId="4" hidden="1">{#N/A,#N/A,FALSE,"Plan1";#N/A,#N/A,FALSE,"Plan2"}</definedName>
    <definedName name="dkjfk" localSheetId="8" hidden="1">{#N/A,#N/A,FALSE,"Plan1";#N/A,#N/A,FALSE,"Plan2"}</definedName>
    <definedName name="dkjfk" localSheetId="2" hidden="1">{#N/A,#N/A,FALSE,"Plan1";#N/A,#N/A,FALSE,"Plan2"}</definedName>
    <definedName name="dkjfk" localSheetId="1" hidden="1">{#N/A,#N/A,FALSE,"Plan1";#N/A,#N/A,FALSE,"Plan2"}</definedName>
    <definedName name="dkjfk" localSheetId="13" hidden="1">{#N/A,#N/A,FALSE,"Plan1";#N/A,#N/A,FALSE,"Plan2"}</definedName>
    <definedName name="dkjfk" localSheetId="20">{#N/A,#N/A,FALSE,"Plan1";#N/A,#N/A,FALSE,"Plan2"}</definedName>
    <definedName name="dkjfk" localSheetId="24" hidden="1">{#N/A,#N/A,FALSE,"Plan1";#N/A,#N/A,FALSE,"Plan2"}</definedName>
    <definedName name="dkjfk" localSheetId="0" hidden="1">{#N/A,#N/A,FALSE,"Plan1";#N/A,#N/A,FALSE,"Plan2"}</definedName>
    <definedName name="dkjfk" localSheetId="18" hidden="1">{#N/A,#N/A,FALSE,"Plan1";#N/A,#N/A,FALSE,"Plan2"}</definedName>
    <definedName name="dkjfk" localSheetId="10" hidden="1">{#N/A,#N/A,FALSE,"Plan1";#N/A,#N/A,FALSE,"Plan2"}</definedName>
    <definedName name="dkjfk" localSheetId="12" hidden="1">{#N/A,#N/A,FALSE,"Plan1";#N/A,#N/A,FALSE,"Plan2"}</definedName>
    <definedName name="dkjfk" hidden="1">{#N/A,#N/A,FALSE,"Plan1";#N/A,#N/A,FALSE,"Plan2"}</definedName>
    <definedName name="DKLD" localSheetId="19" hidden="1">{#N/A,#N/A,FALSE,"Plan1";#N/A,#N/A,FALSE,"Plan2"}</definedName>
    <definedName name="DKLD" localSheetId="21">{#N/A,#N/A,FALSE,"Plan1";#N/A,#N/A,FALSE,"Plan2"}</definedName>
    <definedName name="DKLD" localSheetId="14" hidden="1">{#N/A,#N/A,FALSE,"Plan1";#N/A,#N/A,FALSE,"Plan2"}</definedName>
    <definedName name="DKLD" localSheetId="4" hidden="1">{#N/A,#N/A,FALSE,"Plan1";#N/A,#N/A,FALSE,"Plan2"}</definedName>
    <definedName name="DKLD" localSheetId="8" hidden="1">{#N/A,#N/A,FALSE,"Plan1";#N/A,#N/A,FALSE,"Plan2"}</definedName>
    <definedName name="DKLD" localSheetId="2" hidden="1">{#N/A,#N/A,FALSE,"Plan1";#N/A,#N/A,FALSE,"Plan2"}</definedName>
    <definedName name="DKLD" localSheetId="1" hidden="1">{#N/A,#N/A,FALSE,"Plan1";#N/A,#N/A,FALSE,"Plan2"}</definedName>
    <definedName name="DKLD" localSheetId="13" hidden="1">{#N/A,#N/A,FALSE,"Plan1";#N/A,#N/A,FALSE,"Plan2"}</definedName>
    <definedName name="DKLD" localSheetId="20">{#N/A,#N/A,FALSE,"Plan1";#N/A,#N/A,FALSE,"Plan2"}</definedName>
    <definedName name="DKLD" localSheetId="24" hidden="1">{#N/A,#N/A,FALSE,"Plan1";#N/A,#N/A,FALSE,"Plan2"}</definedName>
    <definedName name="DKLD" localSheetId="0" hidden="1">{#N/A,#N/A,FALSE,"Plan1";#N/A,#N/A,FALSE,"Plan2"}</definedName>
    <definedName name="DKLD" localSheetId="18" hidden="1">{#N/A,#N/A,FALSE,"Plan1";#N/A,#N/A,FALSE,"Plan2"}</definedName>
    <definedName name="DKLD" localSheetId="10" hidden="1">{#N/A,#N/A,FALSE,"Plan1";#N/A,#N/A,FALSE,"Plan2"}</definedName>
    <definedName name="DKLD" localSheetId="12" hidden="1">{#N/A,#N/A,FALSE,"Plan1";#N/A,#N/A,FALSE,"Plan2"}</definedName>
    <definedName name="DKLD" hidden="1">{#N/A,#N/A,FALSE,"Plan1";#N/A,#N/A,FALSE,"Plan2"}</definedName>
    <definedName name="DKLFJDKFD" localSheetId="19" hidden="1">{#N/A,#N/A,FALSE,"Plan1";#N/A,#N/A,FALSE,"Plan2"}</definedName>
    <definedName name="DKLFJDKFD" localSheetId="21">{#N/A,#N/A,FALSE,"Plan1";#N/A,#N/A,FALSE,"Plan2"}</definedName>
    <definedName name="DKLFJDKFD" localSheetId="14" hidden="1">{#N/A,#N/A,FALSE,"Plan1";#N/A,#N/A,FALSE,"Plan2"}</definedName>
    <definedName name="DKLFJDKFD" localSheetId="4" hidden="1">{#N/A,#N/A,FALSE,"Plan1";#N/A,#N/A,FALSE,"Plan2"}</definedName>
    <definedName name="DKLFJDKFD" localSheetId="8" hidden="1">{#N/A,#N/A,FALSE,"Plan1";#N/A,#N/A,FALSE,"Plan2"}</definedName>
    <definedName name="DKLFJDKFD" localSheetId="2" hidden="1">{#N/A,#N/A,FALSE,"Plan1";#N/A,#N/A,FALSE,"Plan2"}</definedName>
    <definedName name="DKLFJDKFD" localSheetId="1" hidden="1">{#N/A,#N/A,FALSE,"Plan1";#N/A,#N/A,FALSE,"Plan2"}</definedName>
    <definedName name="DKLFJDKFD" localSheetId="13" hidden="1">{#N/A,#N/A,FALSE,"Plan1";#N/A,#N/A,FALSE,"Plan2"}</definedName>
    <definedName name="DKLFJDKFD" localSheetId="20">{#N/A,#N/A,FALSE,"Plan1";#N/A,#N/A,FALSE,"Plan2"}</definedName>
    <definedName name="DKLFJDKFD" localSheetId="24" hidden="1">{#N/A,#N/A,FALSE,"Plan1";#N/A,#N/A,FALSE,"Plan2"}</definedName>
    <definedName name="DKLFJDKFD" localSheetId="0" hidden="1">{#N/A,#N/A,FALSE,"Plan1";#N/A,#N/A,FALSE,"Plan2"}</definedName>
    <definedName name="DKLFJDKFD" localSheetId="18" hidden="1">{#N/A,#N/A,FALSE,"Plan1";#N/A,#N/A,FALSE,"Plan2"}</definedName>
    <definedName name="DKLFJDKFD" localSheetId="10" hidden="1">{#N/A,#N/A,FALSE,"Plan1";#N/A,#N/A,FALSE,"Plan2"}</definedName>
    <definedName name="DKLFJDKFD" localSheetId="12" hidden="1">{#N/A,#N/A,FALSE,"Plan1";#N/A,#N/A,FALSE,"Plan2"}</definedName>
    <definedName name="DKLFJDKFD" hidden="1">{#N/A,#N/A,FALSE,"Plan1";#N/A,#N/A,FALSE,"Plan2"}</definedName>
    <definedName name="dklfjgirtgid" localSheetId="19" hidden="1">{#N/A,#N/A,FALSE,"Plan1";#N/A,#N/A,FALSE,"Plan2"}</definedName>
    <definedName name="dklfjgirtgid" localSheetId="21">{#N/A,#N/A,FALSE,"Plan1";#N/A,#N/A,FALSE,"Plan2"}</definedName>
    <definedName name="dklfjgirtgid" localSheetId="14" hidden="1">{#N/A,#N/A,FALSE,"Plan1";#N/A,#N/A,FALSE,"Plan2"}</definedName>
    <definedName name="dklfjgirtgid" localSheetId="4" hidden="1">{#N/A,#N/A,FALSE,"Plan1";#N/A,#N/A,FALSE,"Plan2"}</definedName>
    <definedName name="dklfjgirtgid" localSheetId="8" hidden="1">{#N/A,#N/A,FALSE,"Plan1";#N/A,#N/A,FALSE,"Plan2"}</definedName>
    <definedName name="dklfjgirtgid" localSheetId="2" hidden="1">{#N/A,#N/A,FALSE,"Plan1";#N/A,#N/A,FALSE,"Plan2"}</definedName>
    <definedName name="dklfjgirtgid" localSheetId="1" hidden="1">{#N/A,#N/A,FALSE,"Plan1";#N/A,#N/A,FALSE,"Plan2"}</definedName>
    <definedName name="dklfjgirtgid" localSheetId="13" hidden="1">{#N/A,#N/A,FALSE,"Plan1";#N/A,#N/A,FALSE,"Plan2"}</definedName>
    <definedName name="dklfjgirtgid" localSheetId="20">{#N/A,#N/A,FALSE,"Plan1";#N/A,#N/A,FALSE,"Plan2"}</definedName>
    <definedName name="dklfjgirtgid" localSheetId="24" hidden="1">{#N/A,#N/A,FALSE,"Plan1";#N/A,#N/A,FALSE,"Plan2"}</definedName>
    <definedName name="dklfjgirtgid" localSheetId="0" hidden="1">{#N/A,#N/A,FALSE,"Plan1";#N/A,#N/A,FALSE,"Plan2"}</definedName>
    <definedName name="dklfjgirtgid" localSheetId="18" hidden="1">{#N/A,#N/A,FALSE,"Plan1";#N/A,#N/A,FALSE,"Plan2"}</definedName>
    <definedName name="dklfjgirtgid" localSheetId="10" hidden="1">{#N/A,#N/A,FALSE,"Plan1";#N/A,#N/A,FALSE,"Plan2"}</definedName>
    <definedName name="dklfjgirtgid" localSheetId="12" hidden="1">{#N/A,#N/A,FALSE,"Plan1";#N/A,#N/A,FALSE,"Plan2"}</definedName>
    <definedName name="dklfjgirtgid" hidden="1">{#N/A,#N/A,FALSE,"Plan1";#N/A,#N/A,FALSE,"Plan2"}</definedName>
    <definedName name="dklfm"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hidden="1">{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 localSheetId="19" hidden="1">{#N/A,#N/A,FALSE,"Plan1";#N/A,#N/A,FALSE,"Plan2"}</definedName>
    <definedName name="dmbfmndbmtrhed" localSheetId="21">{#N/A,#N/A,FALSE,"Plan1";#N/A,#N/A,FALSE,"Plan2"}</definedName>
    <definedName name="dmbfmndbmtrhed" localSheetId="14" hidden="1">{#N/A,#N/A,FALSE,"Plan1";#N/A,#N/A,FALSE,"Plan2"}</definedName>
    <definedName name="dmbfmndbmtrhed" localSheetId="4" hidden="1">{#N/A,#N/A,FALSE,"Plan1";#N/A,#N/A,FALSE,"Plan2"}</definedName>
    <definedName name="dmbfmndbmtrhed" localSheetId="8" hidden="1">{#N/A,#N/A,FALSE,"Plan1";#N/A,#N/A,FALSE,"Plan2"}</definedName>
    <definedName name="dmbfmndbmtrhed" localSheetId="2" hidden="1">{#N/A,#N/A,FALSE,"Plan1";#N/A,#N/A,FALSE,"Plan2"}</definedName>
    <definedName name="dmbfmndbmtrhed" localSheetId="1" hidden="1">{#N/A,#N/A,FALSE,"Plan1";#N/A,#N/A,FALSE,"Plan2"}</definedName>
    <definedName name="dmbfmndbmtrhed" localSheetId="13" hidden="1">{#N/A,#N/A,FALSE,"Plan1";#N/A,#N/A,FALSE,"Plan2"}</definedName>
    <definedName name="dmbfmndbmtrhed" localSheetId="20">{#N/A,#N/A,FALSE,"Plan1";#N/A,#N/A,FALSE,"Plan2"}</definedName>
    <definedName name="dmbfmndbmtrhed" localSheetId="24" hidden="1">{#N/A,#N/A,FALSE,"Plan1";#N/A,#N/A,FALSE,"Plan2"}</definedName>
    <definedName name="dmbfmndbmtrhed" localSheetId="0" hidden="1">{#N/A,#N/A,FALSE,"Plan1";#N/A,#N/A,FALSE,"Plan2"}</definedName>
    <definedName name="dmbfmndbmtrhed" localSheetId="18" hidden="1">{#N/A,#N/A,FALSE,"Plan1";#N/A,#N/A,FALSE,"Plan2"}</definedName>
    <definedName name="dmbfmndbmtrhed" localSheetId="10" hidden="1">{#N/A,#N/A,FALSE,"Plan1";#N/A,#N/A,FALSE,"Plan2"}</definedName>
    <definedName name="dmbfmndbmtrhed" localSheetId="12" hidden="1">{#N/A,#N/A,FALSE,"Plan1";#N/A,#N/A,FALSE,"Plan2"}</definedName>
    <definedName name="dmbfmndbmtrhed" hidden="1">{#N/A,#N/A,FALSE,"Plan1";#N/A,#N/A,FALSE,"Plan2"}</definedName>
    <definedName name="DNFJKDHTKRE" localSheetId="19" hidden="1">{#N/A,#N/A,FALSE,"Plan1";#N/A,#N/A,FALSE,"Plan2"}</definedName>
    <definedName name="DNFJKDHTKRE" localSheetId="21">{#N/A,#N/A,FALSE,"Plan1";#N/A,#N/A,FALSE,"Plan2"}</definedName>
    <definedName name="DNFJKDHTKRE" localSheetId="14" hidden="1">{#N/A,#N/A,FALSE,"Plan1";#N/A,#N/A,FALSE,"Plan2"}</definedName>
    <definedName name="DNFJKDHTKRE" localSheetId="4" hidden="1">{#N/A,#N/A,FALSE,"Plan1";#N/A,#N/A,FALSE,"Plan2"}</definedName>
    <definedName name="DNFJKDHTKRE" localSheetId="8" hidden="1">{#N/A,#N/A,FALSE,"Plan1";#N/A,#N/A,FALSE,"Plan2"}</definedName>
    <definedName name="DNFJKDHTKRE" localSheetId="2" hidden="1">{#N/A,#N/A,FALSE,"Plan1";#N/A,#N/A,FALSE,"Plan2"}</definedName>
    <definedName name="DNFJKDHTKRE" localSheetId="1" hidden="1">{#N/A,#N/A,FALSE,"Plan1";#N/A,#N/A,FALSE,"Plan2"}</definedName>
    <definedName name="DNFJKDHTKRE" localSheetId="13" hidden="1">{#N/A,#N/A,FALSE,"Plan1";#N/A,#N/A,FALSE,"Plan2"}</definedName>
    <definedName name="DNFJKDHTKRE" localSheetId="20">{#N/A,#N/A,FALSE,"Plan1";#N/A,#N/A,FALSE,"Plan2"}</definedName>
    <definedName name="DNFJKDHTKRE" localSheetId="24" hidden="1">{#N/A,#N/A,FALSE,"Plan1";#N/A,#N/A,FALSE,"Plan2"}</definedName>
    <definedName name="DNFJKDHTKRE" localSheetId="0" hidden="1">{#N/A,#N/A,FALSE,"Plan1";#N/A,#N/A,FALSE,"Plan2"}</definedName>
    <definedName name="DNFJKDHTKRE" localSheetId="18" hidden="1">{#N/A,#N/A,FALSE,"Plan1";#N/A,#N/A,FALSE,"Plan2"}</definedName>
    <definedName name="DNFJKDHTKRE" localSheetId="10" hidden="1">{#N/A,#N/A,FALSE,"Plan1";#N/A,#N/A,FALSE,"Plan2"}</definedName>
    <definedName name="DNFJKDHTKRE" localSheetId="12" hidden="1">{#N/A,#N/A,FALSE,"Plan1";#N/A,#N/A,FALSE,"Plan2"}</definedName>
    <definedName name="DNFJKDHTKRE" hidden="1">{#N/A,#N/A,FALSE,"Plan1";#N/A,#N/A,FALSE,"Plan2"}</definedName>
    <definedName name="dng" localSheetId="19" hidden="1">{#N/A,#N/A,FALSE,"GERAL";#N/A,#N/A,FALSE,"012-96";#N/A,#N/A,FALSE,"018-96";#N/A,#N/A,FALSE,"027-96";#N/A,#N/A,FALSE,"059-96";#N/A,#N/A,FALSE,"076-96";#N/A,#N/A,FALSE,"019-97";#N/A,#N/A,FALSE,"021-97";#N/A,#N/A,FALSE,"022-97";#N/A,#N/A,FALSE,"028-97"}</definedName>
    <definedName name="dng" localSheetId="21">{#N/A,#N/A,FALSE,"GERAL";#N/A,#N/A,FALSE,"012-96";#N/A,#N/A,FALSE,"018-96";#N/A,#N/A,FALSE,"027-96";#N/A,#N/A,FALSE,"059-96";#N/A,#N/A,FALSE,"076-96";#N/A,#N/A,FALSE,"019-97";#N/A,#N/A,FALSE,"021-97";#N/A,#N/A,FALSE,"022-97";#N/A,#N/A,FALSE,"028-97"}</definedName>
    <definedName name="dng" localSheetId="14" hidden="1">{#N/A,#N/A,FALSE,"GERAL";#N/A,#N/A,FALSE,"012-96";#N/A,#N/A,FALSE,"018-96";#N/A,#N/A,FALSE,"027-96";#N/A,#N/A,FALSE,"059-96";#N/A,#N/A,FALSE,"076-96";#N/A,#N/A,FALSE,"019-97";#N/A,#N/A,FALSE,"021-97";#N/A,#N/A,FALSE,"022-97";#N/A,#N/A,FALSE,"028-97"}</definedName>
    <definedName name="dng" localSheetId="4" hidden="1">{#N/A,#N/A,FALSE,"GERAL";#N/A,#N/A,FALSE,"012-96";#N/A,#N/A,FALSE,"018-96";#N/A,#N/A,FALSE,"027-96";#N/A,#N/A,FALSE,"059-96";#N/A,#N/A,FALSE,"076-96";#N/A,#N/A,FALSE,"019-97";#N/A,#N/A,FALSE,"021-97";#N/A,#N/A,FALSE,"022-97";#N/A,#N/A,FALSE,"028-97"}</definedName>
    <definedName name="dng" localSheetId="8" hidden="1">{#N/A,#N/A,FALSE,"GERAL";#N/A,#N/A,FALSE,"012-96";#N/A,#N/A,FALSE,"018-96";#N/A,#N/A,FALSE,"027-96";#N/A,#N/A,FALSE,"059-96";#N/A,#N/A,FALSE,"076-96";#N/A,#N/A,FALSE,"019-97";#N/A,#N/A,FALSE,"021-97";#N/A,#N/A,FALSE,"022-97";#N/A,#N/A,FALSE,"028-97"}</definedName>
    <definedName name="dng" localSheetId="2" hidden="1">{#N/A,#N/A,FALSE,"GERAL";#N/A,#N/A,FALSE,"012-96";#N/A,#N/A,FALSE,"018-96";#N/A,#N/A,FALSE,"027-96";#N/A,#N/A,FALSE,"059-96";#N/A,#N/A,FALSE,"076-96";#N/A,#N/A,FALSE,"019-97";#N/A,#N/A,FALSE,"021-97";#N/A,#N/A,FALSE,"022-97";#N/A,#N/A,FALSE,"028-97"}</definedName>
    <definedName name="dng" localSheetId="1" hidden="1">{#N/A,#N/A,FALSE,"GERAL";#N/A,#N/A,FALSE,"012-96";#N/A,#N/A,FALSE,"018-96";#N/A,#N/A,FALSE,"027-96";#N/A,#N/A,FALSE,"059-96";#N/A,#N/A,FALSE,"076-96";#N/A,#N/A,FALSE,"019-97";#N/A,#N/A,FALSE,"021-97";#N/A,#N/A,FALSE,"022-97";#N/A,#N/A,FALSE,"028-97"}</definedName>
    <definedName name="dng" localSheetId="13" hidden="1">{#N/A,#N/A,FALSE,"GERAL";#N/A,#N/A,FALSE,"012-96";#N/A,#N/A,FALSE,"018-96";#N/A,#N/A,FALSE,"027-96";#N/A,#N/A,FALSE,"059-96";#N/A,#N/A,FALSE,"076-96";#N/A,#N/A,FALSE,"019-97";#N/A,#N/A,FALSE,"021-97";#N/A,#N/A,FALSE,"022-97";#N/A,#N/A,FALSE,"028-97"}</definedName>
    <definedName name="dng" localSheetId="20">{#N/A,#N/A,FALSE,"GERAL";#N/A,#N/A,FALSE,"012-96";#N/A,#N/A,FALSE,"018-96";#N/A,#N/A,FALSE,"027-96";#N/A,#N/A,FALSE,"059-96";#N/A,#N/A,FALSE,"076-96";#N/A,#N/A,FALSE,"019-97";#N/A,#N/A,FALSE,"021-97";#N/A,#N/A,FALSE,"022-97";#N/A,#N/A,FALSE,"028-97"}</definedName>
    <definedName name="dng" localSheetId="24" hidden="1">{#N/A,#N/A,FALSE,"GERAL";#N/A,#N/A,FALSE,"012-96";#N/A,#N/A,FALSE,"018-96";#N/A,#N/A,FALSE,"027-96";#N/A,#N/A,FALSE,"059-96";#N/A,#N/A,FALSE,"076-96";#N/A,#N/A,FALSE,"019-97";#N/A,#N/A,FALSE,"021-97";#N/A,#N/A,FALSE,"022-97";#N/A,#N/A,FALSE,"028-97"}</definedName>
    <definedName name="dng" localSheetId="0" hidden="1">{#N/A,#N/A,FALSE,"GERAL";#N/A,#N/A,FALSE,"012-96";#N/A,#N/A,FALSE,"018-96";#N/A,#N/A,FALSE,"027-96";#N/A,#N/A,FALSE,"059-96";#N/A,#N/A,FALSE,"076-96";#N/A,#N/A,FALSE,"019-97";#N/A,#N/A,FALSE,"021-97";#N/A,#N/A,FALSE,"022-97";#N/A,#N/A,FALSE,"028-97"}</definedName>
    <definedName name="dng" localSheetId="18" hidden="1">{#N/A,#N/A,FALSE,"GERAL";#N/A,#N/A,FALSE,"012-96";#N/A,#N/A,FALSE,"018-96";#N/A,#N/A,FALSE,"027-96";#N/A,#N/A,FALSE,"059-96";#N/A,#N/A,FALSE,"076-96";#N/A,#N/A,FALSE,"019-97";#N/A,#N/A,FALSE,"021-97";#N/A,#N/A,FALSE,"022-97";#N/A,#N/A,FALSE,"028-97"}</definedName>
    <definedName name="dng" localSheetId="10" hidden="1">{#N/A,#N/A,FALSE,"GERAL";#N/A,#N/A,FALSE,"012-96";#N/A,#N/A,FALSE,"018-96";#N/A,#N/A,FALSE,"027-96";#N/A,#N/A,FALSE,"059-96";#N/A,#N/A,FALSE,"076-96";#N/A,#N/A,FALSE,"019-97";#N/A,#N/A,FALSE,"021-97";#N/A,#N/A,FALSE,"022-97";#N/A,#N/A,FALSE,"028-97"}</definedName>
    <definedName name="dng" localSheetId="12" hidden="1">{#N/A,#N/A,FALSE,"GERAL";#N/A,#N/A,FALSE,"012-96";#N/A,#N/A,FALSE,"018-96";#N/A,#N/A,FALSE,"027-96";#N/A,#N/A,FALSE,"059-96";#N/A,#N/A,FALSE,"076-96";#N/A,#N/A,FALSE,"019-97";#N/A,#N/A,FALSE,"021-97";#N/A,#N/A,FALSE,"022-97";#N/A,#N/A,FALSE,"028-97"}</definedName>
    <definedName name="dng" hidden="1">{#N/A,#N/A,FALSE,"GERAL";#N/A,#N/A,FALSE,"012-96";#N/A,#N/A,FALSE,"018-96";#N/A,#N/A,FALSE,"027-96";#N/A,#N/A,FALSE,"059-96";#N/A,#N/A,FALSE,"076-96";#N/A,#N/A,FALSE,"019-97";#N/A,#N/A,FALSE,"021-97";#N/A,#N/A,FALSE,"022-97";#N/A,#N/A,FALSE,"028-97"}</definedName>
    <definedName name="DOCUMENT" localSheetId="4">#REF!</definedName>
    <definedName name="DOCUMENT" localSheetId="2">#REF!</definedName>
    <definedName name="DOCUMENT" localSheetId="24">#REF!</definedName>
    <definedName name="DOCUMENT">#REF!</definedName>
    <definedName name="DOIS" localSheetId="4">#REF!</definedName>
    <definedName name="DOIS" localSheetId="2">#REF!</definedName>
    <definedName name="DOIS" localSheetId="24">#REF!</definedName>
    <definedName name="DOIS">#REF!</definedName>
    <definedName name="dolar" localSheetId="4">#REF!</definedName>
    <definedName name="dolar" localSheetId="2">#REF!</definedName>
    <definedName name="dolar" localSheetId="24">#REF!</definedName>
    <definedName name="dolar">#REF!</definedName>
    <definedName name="dolar_dez" localSheetId="4">#REF!</definedName>
    <definedName name="dolar_dez" localSheetId="2">#REF!</definedName>
    <definedName name="dolar_dez" localSheetId="24">#REF!</definedName>
    <definedName name="dolar_dez">#REF!</definedName>
    <definedName name="dolar_nov" localSheetId="4">#REF!</definedName>
    <definedName name="dolar_nov" localSheetId="2">#REF!</definedName>
    <definedName name="dolar_nov" localSheetId="24">#REF!</definedName>
    <definedName name="dolar_nov">#REF!</definedName>
    <definedName name="dolar_out" localSheetId="4">#REF!</definedName>
    <definedName name="dolar_out" localSheetId="2">#REF!</definedName>
    <definedName name="dolar_out" localSheetId="24">#REF!</definedName>
    <definedName name="dolar_out">#REF!</definedName>
    <definedName name="dolar2" localSheetId="4">#REF!</definedName>
    <definedName name="dolar2" localSheetId="2">#REF!</definedName>
    <definedName name="dolar2" localSheetId="24">#REF!</definedName>
    <definedName name="dolar2">#REF!</definedName>
    <definedName name="dolarabr" localSheetId="4">#REF!</definedName>
    <definedName name="dolarabr" localSheetId="2">#REF!</definedName>
    <definedName name="dolarabr" localSheetId="24">#REF!</definedName>
    <definedName name="dolarabr">#REF!</definedName>
    <definedName name="dolarabr02" localSheetId="4">#REF!</definedName>
    <definedName name="dolarabr02" localSheetId="2">#REF!</definedName>
    <definedName name="dolarabr02" localSheetId="24">#REF!</definedName>
    <definedName name="dolarabr02">#REF!</definedName>
    <definedName name="DolarAgo" localSheetId="4">#REF!</definedName>
    <definedName name="DolarAgo" localSheetId="2">#REF!</definedName>
    <definedName name="DolarAgo" localSheetId="24">#REF!</definedName>
    <definedName name="DolarAgo">#REF!</definedName>
    <definedName name="dolarago02" localSheetId="4">#REF!</definedName>
    <definedName name="dolarago02" localSheetId="2">#REF!</definedName>
    <definedName name="dolarago02" localSheetId="24">#REF!</definedName>
    <definedName name="dolarago02">#REF!</definedName>
    <definedName name="dolardez" localSheetId="4">#REF!</definedName>
    <definedName name="dolardez" localSheetId="2">#REF!</definedName>
    <definedName name="dolardez" localSheetId="24">#REF!</definedName>
    <definedName name="dolardez">#REF!</definedName>
    <definedName name="dolarfev" localSheetId="4">#REF!</definedName>
    <definedName name="dolarfev" localSheetId="2">#REF!</definedName>
    <definedName name="dolarfev" localSheetId="24">#REF!</definedName>
    <definedName name="dolarfev">#REF!</definedName>
    <definedName name="dolarfev02" localSheetId="4">#REF!</definedName>
    <definedName name="dolarfev02" localSheetId="2">#REF!</definedName>
    <definedName name="dolarfev02" localSheetId="24">#REF!</definedName>
    <definedName name="dolarfev02">#REF!</definedName>
    <definedName name="dolarfimdez" localSheetId="4">#REF!</definedName>
    <definedName name="dolarfimdez" localSheetId="2">#REF!</definedName>
    <definedName name="dolarfimdez" localSheetId="24">#REF!</definedName>
    <definedName name="dolarfimdez">#REF!</definedName>
    <definedName name="dolarFimJun" localSheetId="4">#REF!</definedName>
    <definedName name="dolarFimJun" localSheetId="2">#REF!</definedName>
    <definedName name="dolarFimJun" localSheetId="24">#REF!</definedName>
    <definedName name="dolarFimJun">#REF!</definedName>
    <definedName name="dolarfindez" localSheetId="4">#REF!</definedName>
    <definedName name="dolarfindez" localSheetId="2">#REF!</definedName>
    <definedName name="dolarfindez" localSheetId="24">#REF!</definedName>
    <definedName name="dolarfindez">#REF!</definedName>
    <definedName name="dolarfinmar" localSheetId="4">#REF!</definedName>
    <definedName name="dolarfinmar" localSheetId="2">#REF!</definedName>
    <definedName name="dolarfinmar" localSheetId="24">#REF!</definedName>
    <definedName name="dolarfinmar">#REF!</definedName>
    <definedName name="DolarFinSet" localSheetId="4">#REF!</definedName>
    <definedName name="DolarFinSet" localSheetId="2">#REF!</definedName>
    <definedName name="DolarFinSet" localSheetId="24">#REF!</definedName>
    <definedName name="DolarFinSet">#REF!</definedName>
    <definedName name="dolarjan" localSheetId="4">#REF!</definedName>
    <definedName name="dolarjan" localSheetId="2">#REF!</definedName>
    <definedName name="dolarjan" localSheetId="24">#REF!</definedName>
    <definedName name="dolarjan">#REF!</definedName>
    <definedName name="dolarjan02" localSheetId="4">#REF!</definedName>
    <definedName name="dolarjan02" localSheetId="2">#REF!</definedName>
    <definedName name="dolarjan02" localSheetId="24">#REF!</definedName>
    <definedName name="dolarjan02">#REF!</definedName>
    <definedName name="DolarJul" localSheetId="4">#REF!</definedName>
    <definedName name="DolarJul" localSheetId="2">#REF!</definedName>
    <definedName name="DolarJul" localSheetId="24">#REF!</definedName>
    <definedName name="DolarJul">#REF!</definedName>
    <definedName name="dolarjul02" localSheetId="4">#REF!</definedName>
    <definedName name="dolarjul02" localSheetId="2">#REF!</definedName>
    <definedName name="dolarjul02" localSheetId="24">#REF!</definedName>
    <definedName name="dolarjul02">#REF!</definedName>
    <definedName name="dolarjun" localSheetId="4">#REF!</definedName>
    <definedName name="dolarjun" localSheetId="2">#REF!</definedName>
    <definedName name="dolarjun" localSheetId="24">#REF!</definedName>
    <definedName name="dolarjun">#REF!</definedName>
    <definedName name="dolarjun02" localSheetId="4">#REF!</definedName>
    <definedName name="dolarjun02" localSheetId="2">#REF!</definedName>
    <definedName name="dolarjun02" localSheetId="24">#REF!</definedName>
    <definedName name="dolarjun02">#REF!</definedName>
    <definedName name="dolarmai" localSheetId="4">#REF!</definedName>
    <definedName name="dolarmai" localSheetId="2">#REF!</definedName>
    <definedName name="dolarmai" localSheetId="24">#REF!</definedName>
    <definedName name="dolarmai">#REF!</definedName>
    <definedName name="dolarmai02" localSheetId="4">#REF!</definedName>
    <definedName name="dolarmai02" localSheetId="2">#REF!</definedName>
    <definedName name="dolarmai02" localSheetId="24">#REF!</definedName>
    <definedName name="dolarmai02">#REF!</definedName>
    <definedName name="dolarmar" localSheetId="4">#REF!</definedName>
    <definedName name="dolarmar" localSheetId="2">#REF!</definedName>
    <definedName name="dolarmar" localSheetId="24">#REF!</definedName>
    <definedName name="dolarmar">#REF!</definedName>
    <definedName name="dolarmar02" localSheetId="4">#REF!</definedName>
    <definedName name="dolarmar02" localSheetId="2">#REF!</definedName>
    <definedName name="dolarmar02" localSheetId="24">#REF!</definedName>
    <definedName name="dolarmar02">#REF!</definedName>
    <definedName name="dolarnov" localSheetId="4">#REF!</definedName>
    <definedName name="dolarnov" localSheetId="2">#REF!</definedName>
    <definedName name="dolarnov" localSheetId="24">#REF!</definedName>
    <definedName name="dolarnov">#REF!</definedName>
    <definedName name="dolarout" localSheetId="4">#REF!</definedName>
    <definedName name="dolarout" localSheetId="2">#REF!</definedName>
    <definedName name="dolarout" localSheetId="24">#REF!</definedName>
    <definedName name="dolarout">#REF!</definedName>
    <definedName name="DolarSet" localSheetId="4">#REF!</definedName>
    <definedName name="DolarSet" localSheetId="2">#REF!</definedName>
    <definedName name="DolarSet" localSheetId="24">#REF!</definedName>
    <definedName name="DolarSet">#REF!</definedName>
    <definedName name="dolarset02" localSheetId="4">#REF!</definedName>
    <definedName name="dolarset02" localSheetId="2">#REF!</definedName>
    <definedName name="dolarset02" localSheetId="24">#REF!</definedName>
    <definedName name="dolarset02">#REF!</definedName>
    <definedName name="DOZE" localSheetId="4">#REF!</definedName>
    <definedName name="DOZE" localSheetId="2">#REF!</definedName>
    <definedName name="DOZE" localSheetId="24">#REF!</definedName>
    <definedName name="DOZE">#REF!</definedName>
    <definedName name="DRE" localSheetId="19">#REF!</definedName>
    <definedName name="DRE" localSheetId="14">#REF!</definedName>
    <definedName name="DRE" localSheetId="4">#REF!</definedName>
    <definedName name="DRE" localSheetId="5">#REF!</definedName>
    <definedName name="DRE" localSheetId="2">#REF!</definedName>
    <definedName name="DRE" localSheetId="13">#REF!</definedName>
    <definedName name="DRE" localSheetId="24">#REF!</definedName>
    <definedName name="DRE" localSheetId="0">#REF!</definedName>
    <definedName name="DRE" localSheetId="18">#REF!</definedName>
    <definedName name="DRE">#REF!</definedName>
    <definedName name="drewr" localSheetId="19" hidden="1">{#N/A,#N/A,FALSE,"Plan1";#N/A,#N/A,FALSE,"Plan2"}</definedName>
    <definedName name="drewr" localSheetId="21">{#N/A,#N/A,FALSE,"Plan1";#N/A,#N/A,FALSE,"Plan2"}</definedName>
    <definedName name="drewr" localSheetId="14" hidden="1">{#N/A,#N/A,FALSE,"Plan1";#N/A,#N/A,FALSE,"Plan2"}</definedName>
    <definedName name="drewr" localSheetId="4" hidden="1">{#N/A,#N/A,FALSE,"Plan1";#N/A,#N/A,FALSE,"Plan2"}</definedName>
    <definedName name="drewr" localSheetId="8" hidden="1">{#N/A,#N/A,FALSE,"Plan1";#N/A,#N/A,FALSE,"Plan2"}</definedName>
    <definedName name="drewr" localSheetId="2" hidden="1">{#N/A,#N/A,FALSE,"Plan1";#N/A,#N/A,FALSE,"Plan2"}</definedName>
    <definedName name="drewr" localSheetId="1" hidden="1">{#N/A,#N/A,FALSE,"Plan1";#N/A,#N/A,FALSE,"Plan2"}</definedName>
    <definedName name="drewr" localSheetId="13" hidden="1">{#N/A,#N/A,FALSE,"Plan1";#N/A,#N/A,FALSE,"Plan2"}</definedName>
    <definedName name="drewr" localSheetId="20">{#N/A,#N/A,FALSE,"Plan1";#N/A,#N/A,FALSE,"Plan2"}</definedName>
    <definedName name="drewr" localSheetId="24" hidden="1">{#N/A,#N/A,FALSE,"Plan1";#N/A,#N/A,FALSE,"Plan2"}</definedName>
    <definedName name="drewr" localSheetId="0" hidden="1">{#N/A,#N/A,FALSE,"Plan1";#N/A,#N/A,FALSE,"Plan2"}</definedName>
    <definedName name="drewr" localSheetId="18" hidden="1">{#N/A,#N/A,FALSE,"Plan1";#N/A,#N/A,FALSE,"Plan2"}</definedName>
    <definedName name="drewr" localSheetId="10" hidden="1">{#N/A,#N/A,FALSE,"Plan1";#N/A,#N/A,FALSE,"Plan2"}</definedName>
    <definedName name="drewr" localSheetId="12" hidden="1">{#N/A,#N/A,FALSE,"Plan1";#N/A,#N/A,FALSE,"Plan2"}</definedName>
    <definedName name="drewr" hidden="1">{#N/A,#N/A,FALSE,"Plan1";#N/A,#N/A,FALSE,"Plan2"}</definedName>
    <definedName name="DRRJR" localSheetId="19" hidden="1">{#N/A,#N/A,FALSE,"Plan1";#N/A,#N/A,FALSE,"Plan2"}</definedName>
    <definedName name="DRRJR" localSheetId="21">{#N/A,#N/A,FALSE,"Plan1";#N/A,#N/A,FALSE,"Plan2"}</definedName>
    <definedName name="DRRJR" localSheetId="14" hidden="1">{#N/A,#N/A,FALSE,"Plan1";#N/A,#N/A,FALSE,"Plan2"}</definedName>
    <definedName name="DRRJR" localSheetId="4" hidden="1">{#N/A,#N/A,FALSE,"Plan1";#N/A,#N/A,FALSE,"Plan2"}</definedName>
    <definedName name="DRRJR" localSheetId="8" hidden="1">{#N/A,#N/A,FALSE,"Plan1";#N/A,#N/A,FALSE,"Plan2"}</definedName>
    <definedName name="DRRJR" localSheetId="2" hidden="1">{#N/A,#N/A,FALSE,"Plan1";#N/A,#N/A,FALSE,"Plan2"}</definedName>
    <definedName name="DRRJR" localSheetId="1" hidden="1">{#N/A,#N/A,FALSE,"Plan1";#N/A,#N/A,FALSE,"Plan2"}</definedName>
    <definedName name="DRRJR" localSheetId="13" hidden="1">{#N/A,#N/A,FALSE,"Plan1";#N/A,#N/A,FALSE,"Plan2"}</definedName>
    <definedName name="DRRJR" localSheetId="20">{#N/A,#N/A,FALSE,"Plan1";#N/A,#N/A,FALSE,"Plan2"}</definedName>
    <definedName name="DRRJR" localSheetId="24" hidden="1">{#N/A,#N/A,FALSE,"Plan1";#N/A,#N/A,FALSE,"Plan2"}</definedName>
    <definedName name="DRRJR" localSheetId="0" hidden="1">{#N/A,#N/A,FALSE,"Plan1";#N/A,#N/A,FALSE,"Plan2"}</definedName>
    <definedName name="DRRJR" localSheetId="18" hidden="1">{#N/A,#N/A,FALSE,"Plan1";#N/A,#N/A,FALSE,"Plan2"}</definedName>
    <definedName name="DRRJR" localSheetId="10" hidden="1">{#N/A,#N/A,FALSE,"Plan1";#N/A,#N/A,FALSE,"Plan2"}</definedName>
    <definedName name="DRRJR" localSheetId="12" hidden="1">{#N/A,#N/A,FALSE,"Plan1";#N/A,#N/A,FALSE,"Plan2"}</definedName>
    <definedName name="DRRJR" hidden="1">{#N/A,#N/A,FALSE,"Plan1";#N/A,#N/A,FALSE,"Plan2"}</definedName>
    <definedName name="drtr" localSheetId="4" hidden="1">#REF!</definedName>
    <definedName name="drtr" localSheetId="24" hidden="1">#REF!</definedName>
    <definedName name="drtr" localSheetId="0" hidden="1">#REF!</definedName>
    <definedName name="drtr" hidden="1">#REF!</definedName>
    <definedName name="drtrt" localSheetId="19" hidden="1">{"'Estimativa de Lançamento-JAN'!$A$1:$AI$85"}</definedName>
    <definedName name="drtrt" localSheetId="21">{"'Estimativa de Lançamento-JAN'!$A$1:$AI$85"}</definedName>
    <definedName name="drtrt" localSheetId="14" hidden="1">{"'Estimativa de Lançamento-JAN'!$A$1:$AI$85"}</definedName>
    <definedName name="drtrt" localSheetId="4" hidden="1">{"'Estimativa de Lançamento-JAN'!$A$1:$AI$85"}</definedName>
    <definedName name="drtrt" localSheetId="8" hidden="1">{"'Estimativa de Lançamento-JAN'!$A$1:$AI$85"}</definedName>
    <definedName name="drtrt" localSheetId="2" hidden="1">{"'Estimativa de Lançamento-JAN'!$A$1:$AI$85"}</definedName>
    <definedName name="drtrt" localSheetId="1" hidden="1">{"'Estimativa de Lançamento-JAN'!$A$1:$AI$85"}</definedName>
    <definedName name="drtrt" localSheetId="13" hidden="1">{"'Estimativa de Lançamento-JAN'!$A$1:$AI$85"}</definedName>
    <definedName name="drtrt" localSheetId="20">{"'Estimativa de Lançamento-JAN'!$A$1:$AI$85"}</definedName>
    <definedName name="drtrt" localSheetId="24" hidden="1">{"'Estimativa de Lançamento-JAN'!$A$1:$AI$85"}</definedName>
    <definedName name="drtrt" localSheetId="0" hidden="1">{"'Estimativa de Lançamento-JAN'!$A$1:$AI$85"}</definedName>
    <definedName name="drtrt" localSheetId="18" hidden="1">{"'Estimativa de Lançamento-JAN'!$A$1:$AI$85"}</definedName>
    <definedName name="drtrt" localSheetId="10" hidden="1">{"'Estimativa de Lançamento-JAN'!$A$1:$AI$85"}</definedName>
    <definedName name="drtrt" localSheetId="12" hidden="1">{"'Estimativa de Lançamento-JAN'!$A$1:$AI$85"}</definedName>
    <definedName name="drtrt" hidden="1">{"'Estimativa de Lançamento-JAN'!$A$1:$AI$85"}</definedName>
    <definedName name="dsdrf" localSheetId="19" hidden="1">{#N/A,#N/A,FALSE,"Plan1";#N/A,#N/A,FALSE,"Plan2"}</definedName>
    <definedName name="dsdrf" localSheetId="21">{#N/A,#N/A,FALSE,"Plan1";#N/A,#N/A,FALSE,"Plan2"}</definedName>
    <definedName name="dsdrf" localSheetId="14" hidden="1">{#N/A,#N/A,FALSE,"Plan1";#N/A,#N/A,FALSE,"Plan2"}</definedName>
    <definedName name="dsdrf" localSheetId="4" hidden="1">{#N/A,#N/A,FALSE,"Plan1";#N/A,#N/A,FALSE,"Plan2"}</definedName>
    <definedName name="dsdrf" localSheetId="8" hidden="1">{#N/A,#N/A,FALSE,"Plan1";#N/A,#N/A,FALSE,"Plan2"}</definedName>
    <definedName name="dsdrf" localSheetId="2" hidden="1">{#N/A,#N/A,FALSE,"Plan1";#N/A,#N/A,FALSE,"Plan2"}</definedName>
    <definedName name="dsdrf" localSheetId="1" hidden="1">{#N/A,#N/A,FALSE,"Plan1";#N/A,#N/A,FALSE,"Plan2"}</definedName>
    <definedName name="dsdrf" localSheetId="13" hidden="1">{#N/A,#N/A,FALSE,"Plan1";#N/A,#N/A,FALSE,"Plan2"}</definedName>
    <definedName name="dsdrf" localSheetId="20">{#N/A,#N/A,FALSE,"Plan1";#N/A,#N/A,FALSE,"Plan2"}</definedName>
    <definedName name="dsdrf" localSheetId="24" hidden="1">{#N/A,#N/A,FALSE,"Plan1";#N/A,#N/A,FALSE,"Plan2"}</definedName>
    <definedName name="dsdrf" localSheetId="0" hidden="1">{#N/A,#N/A,FALSE,"Plan1";#N/A,#N/A,FALSE,"Plan2"}</definedName>
    <definedName name="dsdrf" localSheetId="18" hidden="1">{#N/A,#N/A,FALSE,"Plan1";#N/A,#N/A,FALSE,"Plan2"}</definedName>
    <definedName name="dsdrf" localSheetId="10" hidden="1">{#N/A,#N/A,FALSE,"Plan1";#N/A,#N/A,FALSE,"Plan2"}</definedName>
    <definedName name="dsdrf" localSheetId="12" hidden="1">{#N/A,#N/A,FALSE,"Plan1";#N/A,#N/A,FALSE,"Plan2"}</definedName>
    <definedName name="dsdrf" hidden="1">{#N/A,#N/A,FALSE,"Plan1";#N/A,#N/A,FALSE,"Plan2"}</definedName>
    <definedName name="dsfdf" localSheetId="19" hidden="1">{#N/A,#N/A,FALSE,"Plan1";#N/A,#N/A,FALSE,"Plan2"}</definedName>
    <definedName name="dsfdf" localSheetId="21">{#N/A,#N/A,FALSE,"Plan1";#N/A,#N/A,FALSE,"Plan2"}</definedName>
    <definedName name="dsfdf" localSheetId="14" hidden="1">{#N/A,#N/A,FALSE,"Plan1";#N/A,#N/A,FALSE,"Plan2"}</definedName>
    <definedName name="dsfdf" localSheetId="4" hidden="1">{#N/A,#N/A,FALSE,"Plan1";#N/A,#N/A,FALSE,"Plan2"}</definedName>
    <definedName name="dsfdf" localSheetId="8" hidden="1">{#N/A,#N/A,FALSE,"Plan1";#N/A,#N/A,FALSE,"Plan2"}</definedName>
    <definedName name="dsfdf" localSheetId="2" hidden="1">{#N/A,#N/A,FALSE,"Plan1";#N/A,#N/A,FALSE,"Plan2"}</definedName>
    <definedName name="dsfdf" localSheetId="1" hidden="1">{#N/A,#N/A,FALSE,"Plan1";#N/A,#N/A,FALSE,"Plan2"}</definedName>
    <definedName name="dsfdf" localSheetId="13" hidden="1">{#N/A,#N/A,FALSE,"Plan1";#N/A,#N/A,FALSE,"Plan2"}</definedName>
    <definedName name="dsfdf" localSheetId="20">{#N/A,#N/A,FALSE,"Plan1";#N/A,#N/A,FALSE,"Plan2"}</definedName>
    <definedName name="dsfdf" localSheetId="24" hidden="1">{#N/A,#N/A,FALSE,"Plan1";#N/A,#N/A,FALSE,"Plan2"}</definedName>
    <definedName name="dsfdf" localSheetId="0" hidden="1">{#N/A,#N/A,FALSE,"Plan1";#N/A,#N/A,FALSE,"Plan2"}</definedName>
    <definedName name="dsfdf" localSheetId="18" hidden="1">{#N/A,#N/A,FALSE,"Plan1";#N/A,#N/A,FALSE,"Plan2"}</definedName>
    <definedName name="dsfdf" localSheetId="10" hidden="1">{#N/A,#N/A,FALSE,"Plan1";#N/A,#N/A,FALSE,"Plan2"}</definedName>
    <definedName name="dsfdf" localSheetId="12" hidden="1">{#N/A,#N/A,FALSE,"Plan1";#N/A,#N/A,FALSE,"Plan2"}</definedName>
    <definedName name="dsfdf" hidden="1">{#N/A,#N/A,FALSE,"Plan1";#N/A,#N/A,FALSE,"Plan2"}</definedName>
    <definedName name="dsfg" localSheetId="19" hidden="1">{#N/A,#N/A,FALSE,"Plan1";#N/A,#N/A,FALSE,"Plan2"}</definedName>
    <definedName name="dsfg" localSheetId="21">{#N/A,#N/A,FALSE,"Plan1";#N/A,#N/A,FALSE,"Plan2"}</definedName>
    <definedName name="dsfg" localSheetId="14" hidden="1">{#N/A,#N/A,FALSE,"Plan1";#N/A,#N/A,FALSE,"Plan2"}</definedName>
    <definedName name="dsfg" localSheetId="4" hidden="1">{#N/A,#N/A,FALSE,"Plan1";#N/A,#N/A,FALSE,"Plan2"}</definedName>
    <definedName name="dsfg" localSheetId="8" hidden="1">{#N/A,#N/A,FALSE,"Plan1";#N/A,#N/A,FALSE,"Plan2"}</definedName>
    <definedName name="dsfg" localSheetId="2" hidden="1">{#N/A,#N/A,FALSE,"Plan1";#N/A,#N/A,FALSE,"Plan2"}</definedName>
    <definedName name="dsfg" localSheetId="1" hidden="1">{#N/A,#N/A,FALSE,"Plan1";#N/A,#N/A,FALSE,"Plan2"}</definedName>
    <definedName name="dsfg" localSheetId="13" hidden="1">{#N/A,#N/A,FALSE,"Plan1";#N/A,#N/A,FALSE,"Plan2"}</definedName>
    <definedName name="dsfg" localSheetId="20">{#N/A,#N/A,FALSE,"Plan1";#N/A,#N/A,FALSE,"Plan2"}</definedName>
    <definedName name="dsfg" localSheetId="24" hidden="1">{#N/A,#N/A,FALSE,"Plan1";#N/A,#N/A,FALSE,"Plan2"}</definedName>
    <definedName name="dsfg" localSheetId="0" hidden="1">{#N/A,#N/A,FALSE,"Plan1";#N/A,#N/A,FALSE,"Plan2"}</definedName>
    <definedName name="dsfg" localSheetId="18" hidden="1">{#N/A,#N/A,FALSE,"Plan1";#N/A,#N/A,FALSE,"Plan2"}</definedName>
    <definedName name="dsfg" localSheetId="10" hidden="1">{#N/A,#N/A,FALSE,"Plan1";#N/A,#N/A,FALSE,"Plan2"}</definedName>
    <definedName name="dsfg" localSheetId="12" hidden="1">{#N/A,#N/A,FALSE,"Plan1";#N/A,#N/A,FALSE,"Plan2"}</definedName>
    <definedName name="dsfg" hidden="1">{#N/A,#N/A,FALSE,"Plan1";#N/A,#N/A,FALSE,"Plan2"}</definedName>
    <definedName name="DSFKDSKH" localSheetId="19" hidden="1">{#N/A,#N/A,FALSE,"Plan1";#N/A,#N/A,FALSE,"Plan2"}</definedName>
    <definedName name="DSFKDSKH" localSheetId="21">{#N/A,#N/A,FALSE,"Plan1";#N/A,#N/A,FALSE,"Plan2"}</definedName>
    <definedName name="DSFKDSKH" localSheetId="14" hidden="1">{#N/A,#N/A,FALSE,"Plan1";#N/A,#N/A,FALSE,"Plan2"}</definedName>
    <definedName name="DSFKDSKH" localSheetId="4" hidden="1">{#N/A,#N/A,FALSE,"Plan1";#N/A,#N/A,FALSE,"Plan2"}</definedName>
    <definedName name="DSFKDSKH" localSheetId="8" hidden="1">{#N/A,#N/A,FALSE,"Plan1";#N/A,#N/A,FALSE,"Plan2"}</definedName>
    <definedName name="DSFKDSKH" localSheetId="2" hidden="1">{#N/A,#N/A,FALSE,"Plan1";#N/A,#N/A,FALSE,"Plan2"}</definedName>
    <definedName name="DSFKDSKH" localSheetId="1" hidden="1">{#N/A,#N/A,FALSE,"Plan1";#N/A,#N/A,FALSE,"Plan2"}</definedName>
    <definedName name="DSFKDSKH" localSheetId="13" hidden="1">{#N/A,#N/A,FALSE,"Plan1";#N/A,#N/A,FALSE,"Plan2"}</definedName>
    <definedName name="DSFKDSKH" localSheetId="20">{#N/A,#N/A,FALSE,"Plan1";#N/A,#N/A,FALSE,"Plan2"}</definedName>
    <definedName name="DSFKDSKH" localSheetId="24" hidden="1">{#N/A,#N/A,FALSE,"Plan1";#N/A,#N/A,FALSE,"Plan2"}</definedName>
    <definedName name="DSFKDSKH" localSheetId="0" hidden="1">{#N/A,#N/A,FALSE,"Plan1";#N/A,#N/A,FALSE,"Plan2"}</definedName>
    <definedName name="DSFKDSKH" localSheetId="18" hidden="1">{#N/A,#N/A,FALSE,"Plan1";#N/A,#N/A,FALSE,"Plan2"}</definedName>
    <definedName name="DSFKDSKH" localSheetId="10" hidden="1">{#N/A,#N/A,FALSE,"Plan1";#N/A,#N/A,FALSE,"Plan2"}</definedName>
    <definedName name="DSFKDSKH" localSheetId="12" hidden="1">{#N/A,#N/A,FALSE,"Plan1";#N/A,#N/A,FALSE,"Plan2"}</definedName>
    <definedName name="DSFKDSKH" hidden="1">{#N/A,#N/A,FALSE,"Plan1";#N/A,#N/A,FALSE,"Plan2"}</definedName>
    <definedName name="DSFR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hidden="1">{TRUE,TRUE,-1.25,-15.5,604.5,366.75,FALSE,FALSE,TRUE,TRUE,0,1,#N/A,1,#N/A,9.0125,24.4117647058824,1,FALSE,FALSE,3,TRUE,1,FALSE,100,"Swvu.PLANILHA2.","ACwvu.PLANILHA2.",#N/A,FALSE,FALSE,0.787401575,0.34,0.46,0.5,1,"","",FALSE,FALSE,FALSE,FALSE,1,#N/A,1,1,FALSE,FALSE,#N/A,#N/A,FALSE,FALSE,FALSE,9,65532,65532,FALSE,FALSE,TRUE,TRUE,TRUE}</definedName>
    <definedName name="dsfrtyy" localSheetId="19" hidden="1">{#N/A,#N/A,FALSE,"Plan1";#N/A,#N/A,FALSE,"Plan2"}</definedName>
    <definedName name="dsfrtyy" localSheetId="21">{#N/A,#N/A,FALSE,"Plan1";#N/A,#N/A,FALSE,"Plan2"}</definedName>
    <definedName name="dsfrtyy" localSheetId="14" hidden="1">{#N/A,#N/A,FALSE,"Plan1";#N/A,#N/A,FALSE,"Plan2"}</definedName>
    <definedName name="dsfrtyy" localSheetId="4" hidden="1">{#N/A,#N/A,FALSE,"Plan1";#N/A,#N/A,FALSE,"Plan2"}</definedName>
    <definedName name="dsfrtyy" localSheetId="8" hidden="1">{#N/A,#N/A,FALSE,"Plan1";#N/A,#N/A,FALSE,"Plan2"}</definedName>
    <definedName name="dsfrtyy" localSheetId="2" hidden="1">{#N/A,#N/A,FALSE,"Plan1";#N/A,#N/A,FALSE,"Plan2"}</definedName>
    <definedName name="dsfrtyy" localSheetId="1" hidden="1">{#N/A,#N/A,FALSE,"Plan1";#N/A,#N/A,FALSE,"Plan2"}</definedName>
    <definedName name="dsfrtyy" localSheetId="13" hidden="1">{#N/A,#N/A,FALSE,"Plan1";#N/A,#N/A,FALSE,"Plan2"}</definedName>
    <definedName name="dsfrtyy" localSheetId="20">{#N/A,#N/A,FALSE,"Plan1";#N/A,#N/A,FALSE,"Plan2"}</definedName>
    <definedName name="dsfrtyy" localSheetId="24" hidden="1">{#N/A,#N/A,FALSE,"Plan1";#N/A,#N/A,FALSE,"Plan2"}</definedName>
    <definedName name="dsfrtyy" localSheetId="0" hidden="1">{#N/A,#N/A,FALSE,"Plan1";#N/A,#N/A,FALSE,"Plan2"}</definedName>
    <definedName name="dsfrtyy" localSheetId="18" hidden="1">{#N/A,#N/A,FALSE,"Plan1";#N/A,#N/A,FALSE,"Plan2"}</definedName>
    <definedName name="dsfrtyy" localSheetId="10" hidden="1">{#N/A,#N/A,FALSE,"Plan1";#N/A,#N/A,FALSE,"Plan2"}</definedName>
    <definedName name="dsfrtyy" localSheetId="12" hidden="1">{#N/A,#N/A,FALSE,"Plan1";#N/A,#N/A,FALSE,"Plan2"}</definedName>
    <definedName name="dsfrtyy" hidden="1">{#N/A,#N/A,FALSE,"Plan1";#N/A,#N/A,FALSE,"Plan2"}</definedName>
    <definedName name="DSFSAD" localSheetId="19" hidden="1">{#N/A,#N/A,FALSE,"Plan1";#N/A,#N/A,FALSE,"Plan2"}</definedName>
    <definedName name="DSFSAD" localSheetId="21">{#N/A,#N/A,FALSE,"Plan1";#N/A,#N/A,FALSE,"Plan2"}</definedName>
    <definedName name="DSFSAD" localSheetId="14" hidden="1">{#N/A,#N/A,FALSE,"Plan1";#N/A,#N/A,FALSE,"Plan2"}</definedName>
    <definedName name="DSFSAD" localSheetId="4" hidden="1">{#N/A,#N/A,FALSE,"Plan1";#N/A,#N/A,FALSE,"Plan2"}</definedName>
    <definedName name="DSFSAD" localSheetId="8" hidden="1">{#N/A,#N/A,FALSE,"Plan1";#N/A,#N/A,FALSE,"Plan2"}</definedName>
    <definedName name="DSFSAD" localSheetId="2" hidden="1">{#N/A,#N/A,FALSE,"Plan1";#N/A,#N/A,FALSE,"Plan2"}</definedName>
    <definedName name="DSFSAD" localSheetId="1" hidden="1">{#N/A,#N/A,FALSE,"Plan1";#N/A,#N/A,FALSE,"Plan2"}</definedName>
    <definedName name="DSFSAD" localSheetId="13" hidden="1">{#N/A,#N/A,FALSE,"Plan1";#N/A,#N/A,FALSE,"Plan2"}</definedName>
    <definedName name="DSFSAD" localSheetId="20">{#N/A,#N/A,FALSE,"Plan1";#N/A,#N/A,FALSE,"Plan2"}</definedName>
    <definedName name="DSFSAD" localSheetId="24" hidden="1">{#N/A,#N/A,FALSE,"Plan1";#N/A,#N/A,FALSE,"Plan2"}</definedName>
    <definedName name="DSFSAD" localSheetId="0" hidden="1">{#N/A,#N/A,FALSE,"Plan1";#N/A,#N/A,FALSE,"Plan2"}</definedName>
    <definedName name="DSFSAD" localSheetId="18" hidden="1">{#N/A,#N/A,FALSE,"Plan1";#N/A,#N/A,FALSE,"Plan2"}</definedName>
    <definedName name="DSFSAD" localSheetId="10" hidden="1">{#N/A,#N/A,FALSE,"Plan1";#N/A,#N/A,FALSE,"Plan2"}</definedName>
    <definedName name="DSFSAD" localSheetId="12" hidden="1">{#N/A,#N/A,FALSE,"Plan1";#N/A,#N/A,FALSE,"Plan2"}</definedName>
    <definedName name="DSFSAD" hidden="1">{#N/A,#N/A,FALSE,"Plan1";#N/A,#N/A,FALSE,"Plan2"}</definedName>
    <definedName name="dsfsdf" localSheetId="19" hidden="1">{#N/A,#N/A,FALSE,"Plan1";#N/A,#N/A,FALSE,"Plan2"}</definedName>
    <definedName name="dsfsdf" localSheetId="21">{#N/A,#N/A,FALSE,"Plan1";#N/A,#N/A,FALSE,"Plan2"}</definedName>
    <definedName name="dsfsdf" localSheetId="14" hidden="1">{#N/A,#N/A,FALSE,"Plan1";#N/A,#N/A,FALSE,"Plan2"}</definedName>
    <definedName name="dsfsdf" localSheetId="4" hidden="1">{#N/A,#N/A,FALSE,"Plan1";#N/A,#N/A,FALSE,"Plan2"}</definedName>
    <definedName name="dsfsdf" localSheetId="8" hidden="1">{#N/A,#N/A,FALSE,"Plan1";#N/A,#N/A,FALSE,"Plan2"}</definedName>
    <definedName name="dsfsdf" localSheetId="2" hidden="1">{#N/A,#N/A,FALSE,"Plan1";#N/A,#N/A,FALSE,"Plan2"}</definedName>
    <definedName name="dsfsdf" localSheetId="1" hidden="1">{#N/A,#N/A,FALSE,"Plan1";#N/A,#N/A,FALSE,"Plan2"}</definedName>
    <definedName name="dsfsdf" localSheetId="13" hidden="1">{#N/A,#N/A,FALSE,"Plan1";#N/A,#N/A,FALSE,"Plan2"}</definedName>
    <definedName name="dsfsdf" localSheetId="20">{#N/A,#N/A,FALSE,"Plan1";#N/A,#N/A,FALSE,"Plan2"}</definedName>
    <definedName name="dsfsdf" localSheetId="24" hidden="1">{#N/A,#N/A,FALSE,"Plan1";#N/A,#N/A,FALSE,"Plan2"}</definedName>
    <definedName name="dsfsdf" localSheetId="0" hidden="1">{#N/A,#N/A,FALSE,"Plan1";#N/A,#N/A,FALSE,"Plan2"}</definedName>
    <definedName name="dsfsdf" localSheetId="18" hidden="1">{#N/A,#N/A,FALSE,"Plan1";#N/A,#N/A,FALSE,"Plan2"}</definedName>
    <definedName name="dsfsdf" localSheetId="10" hidden="1">{#N/A,#N/A,FALSE,"Plan1";#N/A,#N/A,FALSE,"Plan2"}</definedName>
    <definedName name="dsfsdf" localSheetId="12" hidden="1">{#N/A,#N/A,FALSE,"Plan1";#N/A,#N/A,FALSE,"Plan2"}</definedName>
    <definedName name="dsfsdf" hidden="1">{#N/A,#N/A,FALSE,"Plan1";#N/A,#N/A,FALSE,"Plan2"}</definedName>
    <definedName name="dsfsdgfb" localSheetId="19" hidden="1">{#N/A,#N/A,FALSE,"Plan1";#N/A,#N/A,FALSE,"Plan2"}</definedName>
    <definedName name="dsfsdgfb" localSheetId="21">{#N/A,#N/A,FALSE,"Plan1";#N/A,#N/A,FALSE,"Plan2"}</definedName>
    <definedName name="dsfsdgfb" localSheetId="14" hidden="1">{#N/A,#N/A,FALSE,"Plan1";#N/A,#N/A,FALSE,"Plan2"}</definedName>
    <definedName name="dsfsdgfb" localSheetId="4" hidden="1">{#N/A,#N/A,FALSE,"Plan1";#N/A,#N/A,FALSE,"Plan2"}</definedName>
    <definedName name="dsfsdgfb" localSheetId="8" hidden="1">{#N/A,#N/A,FALSE,"Plan1";#N/A,#N/A,FALSE,"Plan2"}</definedName>
    <definedName name="dsfsdgfb" localSheetId="2" hidden="1">{#N/A,#N/A,FALSE,"Plan1";#N/A,#N/A,FALSE,"Plan2"}</definedName>
    <definedName name="dsfsdgfb" localSheetId="1" hidden="1">{#N/A,#N/A,FALSE,"Plan1";#N/A,#N/A,FALSE,"Plan2"}</definedName>
    <definedName name="dsfsdgfb" localSheetId="13" hidden="1">{#N/A,#N/A,FALSE,"Plan1";#N/A,#N/A,FALSE,"Plan2"}</definedName>
    <definedName name="dsfsdgfb" localSheetId="20">{#N/A,#N/A,FALSE,"Plan1";#N/A,#N/A,FALSE,"Plan2"}</definedName>
    <definedName name="dsfsdgfb" localSheetId="24" hidden="1">{#N/A,#N/A,FALSE,"Plan1";#N/A,#N/A,FALSE,"Plan2"}</definedName>
    <definedName name="dsfsdgfb" localSheetId="0" hidden="1">{#N/A,#N/A,FALSE,"Plan1";#N/A,#N/A,FALSE,"Plan2"}</definedName>
    <definedName name="dsfsdgfb" localSheetId="18" hidden="1">{#N/A,#N/A,FALSE,"Plan1";#N/A,#N/A,FALSE,"Plan2"}</definedName>
    <definedName name="dsfsdgfb" localSheetId="10" hidden="1">{#N/A,#N/A,FALSE,"Plan1";#N/A,#N/A,FALSE,"Plan2"}</definedName>
    <definedName name="dsfsdgfb" localSheetId="12" hidden="1">{#N/A,#N/A,FALSE,"Plan1";#N/A,#N/A,FALSE,"Plan2"}</definedName>
    <definedName name="dsfsdgfb" hidden="1">{#N/A,#N/A,FALSE,"Plan1";#N/A,#N/A,FALSE,"Plan2"}</definedName>
    <definedName name="dsgfr" localSheetId="19" hidden="1">{#N/A,#N/A,FALSE,"Plan1";#N/A,#N/A,FALSE,"Plan2"}</definedName>
    <definedName name="dsgfr" localSheetId="21">{#N/A,#N/A,FALSE,"Plan1";#N/A,#N/A,FALSE,"Plan2"}</definedName>
    <definedName name="dsgfr" localSheetId="14" hidden="1">{#N/A,#N/A,FALSE,"Plan1";#N/A,#N/A,FALSE,"Plan2"}</definedName>
    <definedName name="dsgfr" localSheetId="4" hidden="1">{#N/A,#N/A,FALSE,"Plan1";#N/A,#N/A,FALSE,"Plan2"}</definedName>
    <definedName name="dsgfr" localSheetId="8" hidden="1">{#N/A,#N/A,FALSE,"Plan1";#N/A,#N/A,FALSE,"Plan2"}</definedName>
    <definedName name="dsgfr" localSheetId="2" hidden="1">{#N/A,#N/A,FALSE,"Plan1";#N/A,#N/A,FALSE,"Plan2"}</definedName>
    <definedName name="dsgfr" localSheetId="1" hidden="1">{#N/A,#N/A,FALSE,"Plan1";#N/A,#N/A,FALSE,"Plan2"}</definedName>
    <definedName name="dsgfr" localSheetId="13" hidden="1">{#N/A,#N/A,FALSE,"Plan1";#N/A,#N/A,FALSE,"Plan2"}</definedName>
    <definedName name="dsgfr" localSheetId="20">{#N/A,#N/A,FALSE,"Plan1";#N/A,#N/A,FALSE,"Plan2"}</definedName>
    <definedName name="dsgfr" localSheetId="24" hidden="1">{#N/A,#N/A,FALSE,"Plan1";#N/A,#N/A,FALSE,"Plan2"}</definedName>
    <definedName name="dsgfr" localSheetId="0" hidden="1">{#N/A,#N/A,FALSE,"Plan1";#N/A,#N/A,FALSE,"Plan2"}</definedName>
    <definedName name="dsgfr" localSheetId="18" hidden="1">{#N/A,#N/A,FALSE,"Plan1";#N/A,#N/A,FALSE,"Plan2"}</definedName>
    <definedName name="dsgfr" localSheetId="10" hidden="1">{#N/A,#N/A,FALSE,"Plan1";#N/A,#N/A,FALSE,"Plan2"}</definedName>
    <definedName name="dsgfr" localSheetId="12" hidden="1">{#N/A,#N/A,FALSE,"Plan1";#N/A,#N/A,FALSE,"Plan2"}</definedName>
    <definedName name="dsgfr" hidden="1">{#N/A,#N/A,FALSE,"Plan1";#N/A,#N/A,FALSE,"Plan2"}</definedName>
    <definedName name="dshfkhkrhesru" localSheetId="19" hidden="1">{#N/A,#N/A,FALSE,"Plan1";#N/A,#N/A,FALSE,"Plan2"}</definedName>
    <definedName name="dshfkhkrhesru" localSheetId="21">{#N/A,#N/A,FALSE,"Plan1";#N/A,#N/A,FALSE,"Plan2"}</definedName>
    <definedName name="dshfkhkrhesru" localSheetId="14" hidden="1">{#N/A,#N/A,FALSE,"Plan1";#N/A,#N/A,FALSE,"Plan2"}</definedName>
    <definedName name="dshfkhkrhesru" localSheetId="4" hidden="1">{#N/A,#N/A,FALSE,"Plan1";#N/A,#N/A,FALSE,"Plan2"}</definedName>
    <definedName name="dshfkhkrhesru" localSheetId="8" hidden="1">{#N/A,#N/A,FALSE,"Plan1";#N/A,#N/A,FALSE,"Plan2"}</definedName>
    <definedName name="dshfkhkrhesru" localSheetId="2" hidden="1">{#N/A,#N/A,FALSE,"Plan1";#N/A,#N/A,FALSE,"Plan2"}</definedName>
    <definedName name="dshfkhkrhesru" localSheetId="1" hidden="1">{#N/A,#N/A,FALSE,"Plan1";#N/A,#N/A,FALSE,"Plan2"}</definedName>
    <definedName name="dshfkhkrhesru" localSheetId="13" hidden="1">{#N/A,#N/A,FALSE,"Plan1";#N/A,#N/A,FALSE,"Plan2"}</definedName>
    <definedName name="dshfkhkrhesru" localSheetId="20">{#N/A,#N/A,FALSE,"Plan1";#N/A,#N/A,FALSE,"Plan2"}</definedName>
    <definedName name="dshfkhkrhesru" localSheetId="24" hidden="1">{#N/A,#N/A,FALSE,"Plan1";#N/A,#N/A,FALSE,"Plan2"}</definedName>
    <definedName name="dshfkhkrhesru" localSheetId="0" hidden="1">{#N/A,#N/A,FALSE,"Plan1";#N/A,#N/A,FALSE,"Plan2"}</definedName>
    <definedName name="dshfkhkrhesru" localSheetId="18" hidden="1">{#N/A,#N/A,FALSE,"Plan1";#N/A,#N/A,FALSE,"Plan2"}</definedName>
    <definedName name="dshfkhkrhesru" localSheetId="10" hidden="1">{#N/A,#N/A,FALSE,"Plan1";#N/A,#N/A,FALSE,"Plan2"}</definedName>
    <definedName name="dshfkhkrhesru" localSheetId="12" hidden="1">{#N/A,#N/A,FALSE,"Plan1";#N/A,#N/A,FALSE,"Plan2"}</definedName>
    <definedName name="dshfkhkrhesru" hidden="1">{#N/A,#N/A,FALSE,"Plan1";#N/A,#N/A,FALSE,"Plan2"}</definedName>
    <definedName name="dsjkthkr" localSheetId="19" hidden="1">{#N/A,#N/A,FALSE,"Plan1";#N/A,#N/A,FALSE,"Plan2"}</definedName>
    <definedName name="dsjkthkr" localSheetId="21">{#N/A,#N/A,FALSE,"Plan1";#N/A,#N/A,FALSE,"Plan2"}</definedName>
    <definedName name="dsjkthkr" localSheetId="14" hidden="1">{#N/A,#N/A,FALSE,"Plan1";#N/A,#N/A,FALSE,"Plan2"}</definedName>
    <definedName name="dsjkthkr" localSheetId="4" hidden="1">{#N/A,#N/A,FALSE,"Plan1";#N/A,#N/A,FALSE,"Plan2"}</definedName>
    <definedName name="dsjkthkr" localSheetId="8" hidden="1">{#N/A,#N/A,FALSE,"Plan1";#N/A,#N/A,FALSE,"Plan2"}</definedName>
    <definedName name="dsjkthkr" localSheetId="2" hidden="1">{#N/A,#N/A,FALSE,"Plan1";#N/A,#N/A,FALSE,"Plan2"}</definedName>
    <definedName name="dsjkthkr" localSheetId="1" hidden="1">{#N/A,#N/A,FALSE,"Plan1";#N/A,#N/A,FALSE,"Plan2"}</definedName>
    <definedName name="dsjkthkr" localSheetId="13" hidden="1">{#N/A,#N/A,FALSE,"Plan1";#N/A,#N/A,FALSE,"Plan2"}</definedName>
    <definedName name="dsjkthkr" localSheetId="20">{#N/A,#N/A,FALSE,"Plan1";#N/A,#N/A,FALSE,"Plan2"}</definedName>
    <definedName name="dsjkthkr" localSheetId="24" hidden="1">{#N/A,#N/A,FALSE,"Plan1";#N/A,#N/A,FALSE,"Plan2"}</definedName>
    <definedName name="dsjkthkr" localSheetId="0" hidden="1">{#N/A,#N/A,FALSE,"Plan1";#N/A,#N/A,FALSE,"Plan2"}</definedName>
    <definedName name="dsjkthkr" localSheetId="18" hidden="1">{#N/A,#N/A,FALSE,"Plan1";#N/A,#N/A,FALSE,"Plan2"}</definedName>
    <definedName name="dsjkthkr" localSheetId="10" hidden="1">{#N/A,#N/A,FALSE,"Plan1";#N/A,#N/A,FALSE,"Plan2"}</definedName>
    <definedName name="dsjkthkr" localSheetId="12" hidden="1">{#N/A,#N/A,FALSE,"Plan1";#N/A,#N/A,FALSE,"Plan2"}</definedName>
    <definedName name="dsjkthkr" hidden="1">{#N/A,#N/A,FALSE,"Plan1";#N/A,#N/A,FALSE,"Plan2"}</definedName>
    <definedName name="dskfdhksdfh" hidden="1">4</definedName>
    <definedName name="DSLFJSLFJ" localSheetId="19" hidden="1">{#N/A,#N/A,FALSE,"Plan1";#N/A,#N/A,FALSE,"Plan2"}</definedName>
    <definedName name="DSLFJSLFJ" localSheetId="21">{#N/A,#N/A,FALSE,"Plan1";#N/A,#N/A,FALSE,"Plan2"}</definedName>
    <definedName name="DSLFJSLFJ" localSheetId="14" hidden="1">{#N/A,#N/A,FALSE,"Plan1";#N/A,#N/A,FALSE,"Plan2"}</definedName>
    <definedName name="DSLFJSLFJ" localSheetId="4" hidden="1">{#N/A,#N/A,FALSE,"Plan1";#N/A,#N/A,FALSE,"Plan2"}</definedName>
    <definedName name="DSLFJSLFJ" localSheetId="8" hidden="1">{#N/A,#N/A,FALSE,"Plan1";#N/A,#N/A,FALSE,"Plan2"}</definedName>
    <definedName name="DSLFJSLFJ" localSheetId="2" hidden="1">{#N/A,#N/A,FALSE,"Plan1";#N/A,#N/A,FALSE,"Plan2"}</definedName>
    <definedName name="DSLFJSLFJ" localSheetId="1" hidden="1">{#N/A,#N/A,FALSE,"Plan1";#N/A,#N/A,FALSE,"Plan2"}</definedName>
    <definedName name="DSLFJSLFJ" localSheetId="13" hidden="1">{#N/A,#N/A,FALSE,"Plan1";#N/A,#N/A,FALSE,"Plan2"}</definedName>
    <definedName name="DSLFJSLFJ" localSheetId="20">{#N/A,#N/A,FALSE,"Plan1";#N/A,#N/A,FALSE,"Plan2"}</definedName>
    <definedName name="DSLFJSLFJ" localSheetId="24" hidden="1">{#N/A,#N/A,FALSE,"Plan1";#N/A,#N/A,FALSE,"Plan2"}</definedName>
    <definedName name="DSLFJSLFJ" localSheetId="0" hidden="1">{#N/A,#N/A,FALSE,"Plan1";#N/A,#N/A,FALSE,"Plan2"}</definedName>
    <definedName name="DSLFJSLFJ" localSheetId="18" hidden="1">{#N/A,#N/A,FALSE,"Plan1";#N/A,#N/A,FALSE,"Plan2"}</definedName>
    <definedName name="DSLFJSLFJ" localSheetId="10" hidden="1">{#N/A,#N/A,FALSE,"Plan1";#N/A,#N/A,FALSE,"Plan2"}</definedName>
    <definedName name="DSLFJSLFJ" localSheetId="12" hidden="1">{#N/A,#N/A,FALSE,"Plan1";#N/A,#N/A,FALSE,"Plan2"}</definedName>
    <definedName name="DSLFJSLFJ" hidden="1">{#N/A,#N/A,FALSE,"Plan1";#N/A,#N/A,FALSE,"Plan2"}</definedName>
    <definedName name="dslfkf" hidden="1">4</definedName>
    <definedName name="dsrffg"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hidden="1">{TRUE,TRUE,-1.25,-15.5,604.5,366.75,FALSE,FALSE,TRUE,TRUE,0,1,#N/A,1,#N/A,9.0125,24.4117647058824,1,FALSE,FALSE,3,TRUE,1,FALSE,100,"Swvu.PLANILHA2.","ACwvu.PLANILHA2.",#N/A,FALSE,FALSE,0.787401575,0.34,0.46,0.5,1,"","",FALSE,FALSE,FALSE,FALSE,1,#N/A,1,1,FALSE,FALSE,#N/A,#N/A,FALSE,FALSE,FALSE,9,65532,65532,FALSE,FALSE,TRUE,TRUE,TRUE}</definedName>
    <definedName name="dsrgdergdrg" localSheetId="19" hidden="1">{#N/A,#N/A,FALSE,"GERAL";#N/A,#N/A,FALSE,"012-96";#N/A,#N/A,FALSE,"018-96";#N/A,#N/A,FALSE,"027-96";#N/A,#N/A,FALSE,"059-96";#N/A,#N/A,FALSE,"076-96";#N/A,#N/A,FALSE,"019-97";#N/A,#N/A,FALSE,"021-97";#N/A,#N/A,FALSE,"022-97";#N/A,#N/A,FALSE,"028-97"}</definedName>
    <definedName name="dsrgdergdrg" localSheetId="21">{#N/A,#N/A,FALSE,"GERAL";#N/A,#N/A,FALSE,"012-96";#N/A,#N/A,FALSE,"018-96";#N/A,#N/A,FALSE,"027-96";#N/A,#N/A,FALSE,"059-96";#N/A,#N/A,FALSE,"076-96";#N/A,#N/A,FALSE,"019-97";#N/A,#N/A,FALSE,"021-97";#N/A,#N/A,FALSE,"022-97";#N/A,#N/A,FALSE,"028-97"}</definedName>
    <definedName name="dsrgdergdrg" localSheetId="14" hidden="1">{#N/A,#N/A,FALSE,"GERAL";#N/A,#N/A,FALSE,"012-96";#N/A,#N/A,FALSE,"018-96";#N/A,#N/A,FALSE,"027-96";#N/A,#N/A,FALSE,"059-96";#N/A,#N/A,FALSE,"076-96";#N/A,#N/A,FALSE,"019-97";#N/A,#N/A,FALSE,"021-97";#N/A,#N/A,FALSE,"022-97";#N/A,#N/A,FALSE,"028-97"}</definedName>
    <definedName name="dsrgdergdrg" localSheetId="4" hidden="1">{#N/A,#N/A,FALSE,"GERAL";#N/A,#N/A,FALSE,"012-96";#N/A,#N/A,FALSE,"018-96";#N/A,#N/A,FALSE,"027-96";#N/A,#N/A,FALSE,"059-96";#N/A,#N/A,FALSE,"076-96";#N/A,#N/A,FALSE,"019-97";#N/A,#N/A,FALSE,"021-97";#N/A,#N/A,FALSE,"022-97";#N/A,#N/A,FALSE,"028-97"}</definedName>
    <definedName name="dsrgdergdrg" localSheetId="8" hidden="1">{#N/A,#N/A,FALSE,"GERAL";#N/A,#N/A,FALSE,"012-96";#N/A,#N/A,FALSE,"018-96";#N/A,#N/A,FALSE,"027-96";#N/A,#N/A,FALSE,"059-96";#N/A,#N/A,FALSE,"076-96";#N/A,#N/A,FALSE,"019-97";#N/A,#N/A,FALSE,"021-97";#N/A,#N/A,FALSE,"022-97";#N/A,#N/A,FALSE,"028-97"}</definedName>
    <definedName name="dsrgdergdrg" localSheetId="2" hidden="1">{#N/A,#N/A,FALSE,"GERAL";#N/A,#N/A,FALSE,"012-96";#N/A,#N/A,FALSE,"018-96";#N/A,#N/A,FALSE,"027-96";#N/A,#N/A,FALSE,"059-96";#N/A,#N/A,FALSE,"076-96";#N/A,#N/A,FALSE,"019-97";#N/A,#N/A,FALSE,"021-97";#N/A,#N/A,FALSE,"022-97";#N/A,#N/A,FALSE,"028-97"}</definedName>
    <definedName name="dsrgdergdrg" localSheetId="1" hidden="1">{#N/A,#N/A,FALSE,"GERAL";#N/A,#N/A,FALSE,"012-96";#N/A,#N/A,FALSE,"018-96";#N/A,#N/A,FALSE,"027-96";#N/A,#N/A,FALSE,"059-96";#N/A,#N/A,FALSE,"076-96";#N/A,#N/A,FALSE,"019-97";#N/A,#N/A,FALSE,"021-97";#N/A,#N/A,FALSE,"022-97";#N/A,#N/A,FALSE,"028-97"}</definedName>
    <definedName name="dsrgdergdrg" localSheetId="13" hidden="1">{#N/A,#N/A,FALSE,"GERAL";#N/A,#N/A,FALSE,"012-96";#N/A,#N/A,FALSE,"018-96";#N/A,#N/A,FALSE,"027-96";#N/A,#N/A,FALSE,"059-96";#N/A,#N/A,FALSE,"076-96";#N/A,#N/A,FALSE,"019-97";#N/A,#N/A,FALSE,"021-97";#N/A,#N/A,FALSE,"022-97";#N/A,#N/A,FALSE,"028-97"}</definedName>
    <definedName name="dsrgdergdrg" localSheetId="20">{#N/A,#N/A,FALSE,"GERAL";#N/A,#N/A,FALSE,"012-96";#N/A,#N/A,FALSE,"018-96";#N/A,#N/A,FALSE,"027-96";#N/A,#N/A,FALSE,"059-96";#N/A,#N/A,FALSE,"076-96";#N/A,#N/A,FALSE,"019-97";#N/A,#N/A,FALSE,"021-97";#N/A,#N/A,FALSE,"022-97";#N/A,#N/A,FALSE,"028-97"}</definedName>
    <definedName name="dsrgdergdrg" localSheetId="24" hidden="1">{#N/A,#N/A,FALSE,"GERAL";#N/A,#N/A,FALSE,"012-96";#N/A,#N/A,FALSE,"018-96";#N/A,#N/A,FALSE,"027-96";#N/A,#N/A,FALSE,"059-96";#N/A,#N/A,FALSE,"076-96";#N/A,#N/A,FALSE,"019-97";#N/A,#N/A,FALSE,"021-97";#N/A,#N/A,FALSE,"022-97";#N/A,#N/A,FALSE,"028-97"}</definedName>
    <definedName name="dsrgdergdrg" localSheetId="0" hidden="1">{#N/A,#N/A,FALSE,"GERAL";#N/A,#N/A,FALSE,"012-96";#N/A,#N/A,FALSE,"018-96";#N/A,#N/A,FALSE,"027-96";#N/A,#N/A,FALSE,"059-96";#N/A,#N/A,FALSE,"076-96";#N/A,#N/A,FALSE,"019-97";#N/A,#N/A,FALSE,"021-97";#N/A,#N/A,FALSE,"022-97";#N/A,#N/A,FALSE,"028-97"}</definedName>
    <definedName name="dsrgdergdrg" localSheetId="18" hidden="1">{#N/A,#N/A,FALSE,"GERAL";#N/A,#N/A,FALSE,"012-96";#N/A,#N/A,FALSE,"018-96";#N/A,#N/A,FALSE,"027-96";#N/A,#N/A,FALSE,"059-96";#N/A,#N/A,FALSE,"076-96";#N/A,#N/A,FALSE,"019-97";#N/A,#N/A,FALSE,"021-97";#N/A,#N/A,FALSE,"022-97";#N/A,#N/A,FALSE,"028-97"}</definedName>
    <definedName name="dsrgdergdrg" localSheetId="10" hidden="1">{#N/A,#N/A,FALSE,"GERAL";#N/A,#N/A,FALSE,"012-96";#N/A,#N/A,FALSE,"018-96";#N/A,#N/A,FALSE,"027-96";#N/A,#N/A,FALSE,"059-96";#N/A,#N/A,FALSE,"076-96";#N/A,#N/A,FALSE,"019-97";#N/A,#N/A,FALSE,"021-97";#N/A,#N/A,FALSE,"022-97";#N/A,#N/A,FALSE,"028-97"}</definedName>
    <definedName name="dsrgdergdrg" localSheetId="12" hidden="1">{#N/A,#N/A,FALSE,"GERAL";#N/A,#N/A,FALSE,"012-96";#N/A,#N/A,FALSE,"018-96";#N/A,#N/A,FALSE,"027-96";#N/A,#N/A,FALSE,"059-96";#N/A,#N/A,FALSE,"076-96";#N/A,#N/A,FALSE,"019-97";#N/A,#N/A,FALSE,"021-97";#N/A,#N/A,FALSE,"022-97";#N/A,#N/A,FALSE,"028-97"}</definedName>
    <definedName name="dsrgdergdrg" hidden="1">{#N/A,#N/A,FALSE,"GERAL";#N/A,#N/A,FALSE,"012-96";#N/A,#N/A,FALSE,"018-96";#N/A,#N/A,FALSE,"027-96";#N/A,#N/A,FALSE,"059-96";#N/A,#N/A,FALSE,"076-96";#N/A,#N/A,FALSE,"019-97";#N/A,#N/A,FALSE,"021-97";#N/A,#N/A,FALSE,"022-97";#N/A,#N/A,FALSE,"028-97"}</definedName>
    <definedName name="dss" localSheetId="19" hidden="1">{#N/A,#N/A,FALSE,"Plan1";#N/A,#N/A,FALSE,"Plan2"}</definedName>
    <definedName name="dss" localSheetId="21">{#N/A,#N/A,FALSE,"Plan1";#N/A,#N/A,FALSE,"Plan2"}</definedName>
    <definedName name="dss" localSheetId="14" hidden="1">{#N/A,#N/A,FALSE,"Plan1";#N/A,#N/A,FALSE,"Plan2"}</definedName>
    <definedName name="dss" localSheetId="4" hidden="1">{#N/A,#N/A,FALSE,"Plan1";#N/A,#N/A,FALSE,"Plan2"}</definedName>
    <definedName name="dss" localSheetId="8" hidden="1">{#N/A,#N/A,FALSE,"Plan1";#N/A,#N/A,FALSE,"Plan2"}</definedName>
    <definedName name="dss" localSheetId="2" hidden="1">{#N/A,#N/A,FALSE,"Plan1";#N/A,#N/A,FALSE,"Plan2"}</definedName>
    <definedName name="dss" localSheetId="1" hidden="1">{#N/A,#N/A,FALSE,"Plan1";#N/A,#N/A,FALSE,"Plan2"}</definedName>
    <definedName name="dss" localSheetId="13" hidden="1">{#N/A,#N/A,FALSE,"Plan1";#N/A,#N/A,FALSE,"Plan2"}</definedName>
    <definedName name="dss" localSheetId="20">{#N/A,#N/A,FALSE,"Plan1";#N/A,#N/A,FALSE,"Plan2"}</definedName>
    <definedName name="dss" localSheetId="24" hidden="1">{#N/A,#N/A,FALSE,"Plan1";#N/A,#N/A,FALSE,"Plan2"}</definedName>
    <definedName name="dss" localSheetId="0" hidden="1">{#N/A,#N/A,FALSE,"Plan1";#N/A,#N/A,FALSE,"Plan2"}</definedName>
    <definedName name="dss" localSheetId="18" hidden="1">{#N/A,#N/A,FALSE,"Plan1";#N/A,#N/A,FALSE,"Plan2"}</definedName>
    <definedName name="dss" localSheetId="10" hidden="1">{#N/A,#N/A,FALSE,"Plan1";#N/A,#N/A,FALSE,"Plan2"}</definedName>
    <definedName name="dss" localSheetId="12" hidden="1">{#N/A,#N/A,FALSE,"Plan1";#N/A,#N/A,FALSE,"Plan2"}</definedName>
    <definedName name="dss" hidden="1">{#N/A,#N/A,FALSE,"Plan1";#N/A,#N/A,FALSE,"Plan2"}</definedName>
    <definedName name="dtgsrytt" localSheetId="19" hidden="1">{#N/A,#N/A,FALSE,"Plan1";#N/A,#N/A,FALSE,"Plan2"}</definedName>
    <definedName name="dtgsrytt" localSheetId="21">{#N/A,#N/A,FALSE,"Plan1";#N/A,#N/A,FALSE,"Plan2"}</definedName>
    <definedName name="dtgsrytt" localSheetId="14" hidden="1">{#N/A,#N/A,FALSE,"Plan1";#N/A,#N/A,FALSE,"Plan2"}</definedName>
    <definedName name="dtgsrytt" localSheetId="4" hidden="1">{#N/A,#N/A,FALSE,"Plan1";#N/A,#N/A,FALSE,"Plan2"}</definedName>
    <definedName name="dtgsrytt" localSheetId="8" hidden="1">{#N/A,#N/A,FALSE,"Plan1";#N/A,#N/A,FALSE,"Plan2"}</definedName>
    <definedName name="dtgsrytt" localSheetId="2" hidden="1">{#N/A,#N/A,FALSE,"Plan1";#N/A,#N/A,FALSE,"Plan2"}</definedName>
    <definedName name="dtgsrytt" localSheetId="1" hidden="1">{#N/A,#N/A,FALSE,"Plan1";#N/A,#N/A,FALSE,"Plan2"}</definedName>
    <definedName name="dtgsrytt" localSheetId="13" hidden="1">{#N/A,#N/A,FALSE,"Plan1";#N/A,#N/A,FALSE,"Plan2"}</definedName>
    <definedName name="dtgsrytt" localSheetId="20">{#N/A,#N/A,FALSE,"Plan1";#N/A,#N/A,FALSE,"Plan2"}</definedName>
    <definedName name="dtgsrytt" localSheetId="24" hidden="1">{#N/A,#N/A,FALSE,"Plan1";#N/A,#N/A,FALSE,"Plan2"}</definedName>
    <definedName name="dtgsrytt" localSheetId="0" hidden="1">{#N/A,#N/A,FALSE,"Plan1";#N/A,#N/A,FALSE,"Plan2"}</definedName>
    <definedName name="dtgsrytt" localSheetId="18" hidden="1">{#N/A,#N/A,FALSE,"Plan1";#N/A,#N/A,FALSE,"Plan2"}</definedName>
    <definedName name="dtgsrytt" localSheetId="10" hidden="1">{#N/A,#N/A,FALSE,"Plan1";#N/A,#N/A,FALSE,"Plan2"}</definedName>
    <definedName name="dtgsrytt" localSheetId="12" hidden="1">{#N/A,#N/A,FALSE,"Plan1";#N/A,#N/A,FALSE,"Plan2"}</definedName>
    <definedName name="dtgsrytt" hidden="1">{#N/A,#N/A,FALSE,"Plan1";#N/A,#N/A,FALSE,"Plan2"}</definedName>
    <definedName name="dtrjkhtrgkfh" localSheetId="19" hidden="1">{#N/A,#N/A,FALSE,"Plan1";#N/A,#N/A,FALSE,"Plan2"}</definedName>
    <definedName name="dtrjkhtrgkfh" localSheetId="21">{#N/A,#N/A,FALSE,"Plan1";#N/A,#N/A,FALSE,"Plan2"}</definedName>
    <definedName name="dtrjkhtrgkfh" localSheetId="14" hidden="1">{#N/A,#N/A,FALSE,"Plan1";#N/A,#N/A,FALSE,"Plan2"}</definedName>
    <definedName name="dtrjkhtrgkfh" localSheetId="4" hidden="1">{#N/A,#N/A,FALSE,"Plan1";#N/A,#N/A,FALSE,"Plan2"}</definedName>
    <definedName name="dtrjkhtrgkfh" localSheetId="8" hidden="1">{#N/A,#N/A,FALSE,"Plan1";#N/A,#N/A,FALSE,"Plan2"}</definedName>
    <definedName name="dtrjkhtrgkfh" localSheetId="2" hidden="1">{#N/A,#N/A,FALSE,"Plan1";#N/A,#N/A,FALSE,"Plan2"}</definedName>
    <definedName name="dtrjkhtrgkfh" localSheetId="1" hidden="1">{#N/A,#N/A,FALSE,"Plan1";#N/A,#N/A,FALSE,"Plan2"}</definedName>
    <definedName name="dtrjkhtrgkfh" localSheetId="13" hidden="1">{#N/A,#N/A,FALSE,"Plan1";#N/A,#N/A,FALSE,"Plan2"}</definedName>
    <definedName name="dtrjkhtrgkfh" localSheetId="20">{#N/A,#N/A,FALSE,"Plan1";#N/A,#N/A,FALSE,"Plan2"}</definedName>
    <definedName name="dtrjkhtrgkfh" localSheetId="24" hidden="1">{#N/A,#N/A,FALSE,"Plan1";#N/A,#N/A,FALSE,"Plan2"}</definedName>
    <definedName name="dtrjkhtrgkfh" localSheetId="0" hidden="1">{#N/A,#N/A,FALSE,"Plan1";#N/A,#N/A,FALSE,"Plan2"}</definedName>
    <definedName name="dtrjkhtrgkfh" localSheetId="18" hidden="1">{#N/A,#N/A,FALSE,"Plan1";#N/A,#N/A,FALSE,"Plan2"}</definedName>
    <definedName name="dtrjkhtrgkfh" localSheetId="10" hidden="1">{#N/A,#N/A,FALSE,"Plan1";#N/A,#N/A,FALSE,"Plan2"}</definedName>
    <definedName name="dtrjkhtrgkfh" localSheetId="12" hidden="1">{#N/A,#N/A,FALSE,"Plan1";#N/A,#N/A,FALSE,"Plan2"}</definedName>
    <definedName name="dtrjkhtrgkfh" hidden="1">{#N/A,#N/A,FALSE,"Plan1";#N/A,#N/A,FALSE,"Plan2"}</definedName>
    <definedName name="dttjuk" localSheetId="19" hidden="1">{#N/A,#N/A,FALSE,"Plan1";#N/A,#N/A,FALSE,"Plan2"}</definedName>
    <definedName name="dttjuk" localSheetId="21">{#N/A,#N/A,FALSE,"Plan1";#N/A,#N/A,FALSE,"Plan2"}</definedName>
    <definedName name="dttjuk" localSheetId="14" hidden="1">{#N/A,#N/A,FALSE,"Plan1";#N/A,#N/A,FALSE,"Plan2"}</definedName>
    <definedName name="dttjuk" localSheetId="4" hidden="1">{#N/A,#N/A,FALSE,"Plan1";#N/A,#N/A,FALSE,"Plan2"}</definedName>
    <definedName name="dttjuk" localSheetId="8" hidden="1">{#N/A,#N/A,FALSE,"Plan1";#N/A,#N/A,FALSE,"Plan2"}</definedName>
    <definedName name="dttjuk" localSheetId="2" hidden="1">{#N/A,#N/A,FALSE,"Plan1";#N/A,#N/A,FALSE,"Plan2"}</definedName>
    <definedName name="dttjuk" localSheetId="1" hidden="1">{#N/A,#N/A,FALSE,"Plan1";#N/A,#N/A,FALSE,"Plan2"}</definedName>
    <definedName name="dttjuk" localSheetId="13" hidden="1">{#N/A,#N/A,FALSE,"Plan1";#N/A,#N/A,FALSE,"Plan2"}</definedName>
    <definedName name="dttjuk" localSheetId="20">{#N/A,#N/A,FALSE,"Plan1";#N/A,#N/A,FALSE,"Plan2"}</definedName>
    <definedName name="dttjuk" localSheetId="24" hidden="1">{#N/A,#N/A,FALSE,"Plan1";#N/A,#N/A,FALSE,"Plan2"}</definedName>
    <definedName name="dttjuk" localSheetId="0" hidden="1">{#N/A,#N/A,FALSE,"Plan1";#N/A,#N/A,FALSE,"Plan2"}</definedName>
    <definedName name="dttjuk" localSheetId="18" hidden="1">{#N/A,#N/A,FALSE,"Plan1";#N/A,#N/A,FALSE,"Plan2"}</definedName>
    <definedName name="dttjuk" localSheetId="10" hidden="1">{#N/A,#N/A,FALSE,"Plan1";#N/A,#N/A,FALSE,"Plan2"}</definedName>
    <definedName name="dttjuk" localSheetId="12" hidden="1">{#N/A,#N/A,FALSE,"Plan1";#N/A,#N/A,FALSE,"Plan2"}</definedName>
    <definedName name="dttjuk" hidden="1">{#N/A,#N/A,FALSE,"Plan1";#N/A,#N/A,FALSE,"Plan2"}</definedName>
    <definedName name="dvtry"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hidden="1">{TRUE,TRUE,-1.25,-15.5,604.5,366.75,FALSE,FALSE,TRUE,TRUE,0,1,#N/A,1,#N/A,9.0125,24.4117647058824,1,FALSE,FALSE,3,TRUE,1,FALSE,100,"Swvu.PLANILHA2.","ACwvu.PLANILHA2.",#N/A,FALSE,FALSE,0.787401575,0.34,0.46,0.5,1,"","",FALSE,FALSE,FALSE,FALSE,1,#N/A,1,1,FALSE,FALSE,#N/A,#N/A,FALSE,FALSE,FALSE,9,65532,65532,FALSE,FALSE,TRUE,TRUE,TRUE}</definedName>
    <definedName name="dwetrt" localSheetId="19" hidden="1">{#N/A,#N/A,FALSE,"Plan1";#N/A,#N/A,FALSE,"Plan2"}</definedName>
    <definedName name="dwetrt" localSheetId="21">{#N/A,#N/A,FALSE,"Plan1";#N/A,#N/A,FALSE,"Plan2"}</definedName>
    <definedName name="dwetrt" localSheetId="14" hidden="1">{#N/A,#N/A,FALSE,"Plan1";#N/A,#N/A,FALSE,"Plan2"}</definedName>
    <definedName name="dwetrt" localSheetId="4" hidden="1">{#N/A,#N/A,FALSE,"Plan1";#N/A,#N/A,FALSE,"Plan2"}</definedName>
    <definedName name="dwetrt" localSheetId="8" hidden="1">{#N/A,#N/A,FALSE,"Plan1";#N/A,#N/A,FALSE,"Plan2"}</definedName>
    <definedName name="dwetrt" localSheetId="2" hidden="1">{#N/A,#N/A,FALSE,"Plan1";#N/A,#N/A,FALSE,"Plan2"}</definedName>
    <definedName name="dwetrt" localSheetId="1" hidden="1">{#N/A,#N/A,FALSE,"Plan1";#N/A,#N/A,FALSE,"Plan2"}</definedName>
    <definedName name="dwetrt" localSheetId="13" hidden="1">{#N/A,#N/A,FALSE,"Plan1";#N/A,#N/A,FALSE,"Plan2"}</definedName>
    <definedName name="dwetrt" localSheetId="20">{#N/A,#N/A,FALSE,"Plan1";#N/A,#N/A,FALSE,"Plan2"}</definedName>
    <definedName name="dwetrt" localSheetId="24" hidden="1">{#N/A,#N/A,FALSE,"Plan1";#N/A,#N/A,FALSE,"Plan2"}</definedName>
    <definedName name="dwetrt" localSheetId="0" hidden="1">{#N/A,#N/A,FALSE,"Plan1";#N/A,#N/A,FALSE,"Plan2"}</definedName>
    <definedName name="dwetrt" localSheetId="18" hidden="1">{#N/A,#N/A,FALSE,"Plan1";#N/A,#N/A,FALSE,"Plan2"}</definedName>
    <definedName name="dwetrt" localSheetId="10" hidden="1">{#N/A,#N/A,FALSE,"Plan1";#N/A,#N/A,FALSE,"Plan2"}</definedName>
    <definedName name="dwetrt" localSheetId="12" hidden="1">{#N/A,#N/A,FALSE,"Plan1";#N/A,#N/A,FALSE,"Plan2"}</definedName>
    <definedName name="dwetrt" hidden="1">{#N/A,#N/A,FALSE,"Plan1";#N/A,#N/A,FALSE,"Plan2"}</definedName>
    <definedName name="dwqhdjwqgdwq" localSheetId="4">#REF!</definedName>
    <definedName name="dwqhdjwqgdwq" localSheetId="2">#REF!</definedName>
    <definedName name="dwqhdjwqgdwq" localSheetId="24">#REF!</definedName>
    <definedName name="dwqhdjwqgdwq">#REF!</definedName>
    <definedName name="DY"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 localSheetId="19" hidden="1">{#N/A,#N/A,FALSE,"Plan1";#N/A,#N/A,FALSE,"Plan2"}</definedName>
    <definedName name="DYHYGJDHZKGF" localSheetId="21">{#N/A,#N/A,FALSE,"Plan1";#N/A,#N/A,FALSE,"Plan2"}</definedName>
    <definedName name="DYHYGJDHZKGF" localSheetId="14" hidden="1">{#N/A,#N/A,FALSE,"Plan1";#N/A,#N/A,FALSE,"Plan2"}</definedName>
    <definedName name="DYHYGJDHZKGF" localSheetId="4" hidden="1">{#N/A,#N/A,FALSE,"Plan1";#N/A,#N/A,FALSE,"Plan2"}</definedName>
    <definedName name="DYHYGJDHZKGF" localSheetId="8" hidden="1">{#N/A,#N/A,FALSE,"Plan1";#N/A,#N/A,FALSE,"Plan2"}</definedName>
    <definedName name="DYHYGJDHZKGF" localSheetId="2" hidden="1">{#N/A,#N/A,FALSE,"Plan1";#N/A,#N/A,FALSE,"Plan2"}</definedName>
    <definedName name="DYHYGJDHZKGF" localSheetId="1" hidden="1">{#N/A,#N/A,FALSE,"Plan1";#N/A,#N/A,FALSE,"Plan2"}</definedName>
    <definedName name="DYHYGJDHZKGF" localSheetId="13" hidden="1">{#N/A,#N/A,FALSE,"Plan1";#N/A,#N/A,FALSE,"Plan2"}</definedName>
    <definedName name="DYHYGJDHZKGF" localSheetId="20">{#N/A,#N/A,FALSE,"Plan1";#N/A,#N/A,FALSE,"Plan2"}</definedName>
    <definedName name="DYHYGJDHZKGF" localSheetId="24" hidden="1">{#N/A,#N/A,FALSE,"Plan1";#N/A,#N/A,FALSE,"Plan2"}</definedName>
    <definedName name="DYHYGJDHZKGF" localSheetId="0" hidden="1">{#N/A,#N/A,FALSE,"Plan1";#N/A,#N/A,FALSE,"Plan2"}</definedName>
    <definedName name="DYHYGJDHZKGF" localSheetId="18" hidden="1">{#N/A,#N/A,FALSE,"Plan1";#N/A,#N/A,FALSE,"Plan2"}</definedName>
    <definedName name="DYHYGJDHZKGF" localSheetId="10" hidden="1">{#N/A,#N/A,FALSE,"Plan1";#N/A,#N/A,FALSE,"Plan2"}</definedName>
    <definedName name="DYHYGJDHZKGF" localSheetId="12" hidden="1">{#N/A,#N/A,FALSE,"Plan1";#N/A,#N/A,FALSE,"Plan2"}</definedName>
    <definedName name="DYHYGJDHZKGF" hidden="1">{#N/A,#N/A,FALSE,"Plan1";#N/A,#N/A,FALSE,"Plan2"}</definedName>
    <definedName name="dzdfr" localSheetId="19" hidden="1">{#N/A,#N/A,FALSE,"Plan1";#N/A,#N/A,FALSE,"Plan2"}</definedName>
    <definedName name="dzdfr" localSheetId="21">{#N/A,#N/A,FALSE,"Plan1";#N/A,#N/A,FALSE,"Plan2"}</definedName>
    <definedName name="dzdfr" localSheetId="14" hidden="1">{#N/A,#N/A,FALSE,"Plan1";#N/A,#N/A,FALSE,"Plan2"}</definedName>
    <definedName name="dzdfr" localSheetId="4" hidden="1">{#N/A,#N/A,FALSE,"Plan1";#N/A,#N/A,FALSE,"Plan2"}</definedName>
    <definedName name="dzdfr" localSheetId="8" hidden="1">{#N/A,#N/A,FALSE,"Plan1";#N/A,#N/A,FALSE,"Plan2"}</definedName>
    <definedName name="dzdfr" localSheetId="2" hidden="1">{#N/A,#N/A,FALSE,"Plan1";#N/A,#N/A,FALSE,"Plan2"}</definedName>
    <definedName name="dzdfr" localSheetId="1" hidden="1">{#N/A,#N/A,FALSE,"Plan1";#N/A,#N/A,FALSE,"Plan2"}</definedName>
    <definedName name="dzdfr" localSheetId="13" hidden="1">{#N/A,#N/A,FALSE,"Plan1";#N/A,#N/A,FALSE,"Plan2"}</definedName>
    <definedName name="dzdfr" localSheetId="20">{#N/A,#N/A,FALSE,"Plan1";#N/A,#N/A,FALSE,"Plan2"}</definedName>
    <definedName name="dzdfr" localSheetId="24" hidden="1">{#N/A,#N/A,FALSE,"Plan1";#N/A,#N/A,FALSE,"Plan2"}</definedName>
    <definedName name="dzdfr" localSheetId="0" hidden="1">{#N/A,#N/A,FALSE,"Plan1";#N/A,#N/A,FALSE,"Plan2"}</definedName>
    <definedName name="dzdfr" localSheetId="18" hidden="1">{#N/A,#N/A,FALSE,"Plan1";#N/A,#N/A,FALSE,"Plan2"}</definedName>
    <definedName name="dzdfr" localSheetId="10" hidden="1">{#N/A,#N/A,FALSE,"Plan1";#N/A,#N/A,FALSE,"Plan2"}</definedName>
    <definedName name="dzdfr" localSheetId="12" hidden="1">{#N/A,#N/A,FALSE,"Plan1";#N/A,#N/A,FALSE,"Plan2"}</definedName>
    <definedName name="dzdfr" hidden="1">{#N/A,#N/A,FALSE,"Plan1";#N/A,#N/A,FALSE,"Plan2"}</definedName>
    <definedName name="e"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e" hidden="1">{TRUE,TRUE,-1.25,-15.5,604.5,366.75,FALSE,FALSE,TRUE,TRUE,0,1,#N/A,1,#N/A,9.0125,24.4117647058824,1,FALSE,FALSE,3,TRUE,1,FALSE,100,"Swvu.PLANILHA2.","ACwvu.PLANILHA2.",#N/A,FALSE,FALSE,0.787401575,0.34,0.46,0.5,1,"","",FALSE,FALSE,FALSE,FALSE,1,#N/A,1,1,FALSE,FALSE,#N/A,#N/A,FALSE,FALSE,FALSE,9,65532,65532,FALSE,FALSE,TRUE,TRUE,TRUE}</definedName>
    <definedName name="ea" localSheetId="19">#REF!</definedName>
    <definedName name="ea" localSheetId="14">#REF!</definedName>
    <definedName name="ea" localSheetId="4">#REF!</definedName>
    <definedName name="ea" localSheetId="5">#REF!</definedName>
    <definedName name="ea" localSheetId="2">#REF!</definedName>
    <definedName name="ea" localSheetId="13">#REF!</definedName>
    <definedName name="ea" localSheetId="24">#REF!</definedName>
    <definedName name="ea" localSheetId="0">#REF!</definedName>
    <definedName name="ea" localSheetId="18">#REF!</definedName>
    <definedName name="ea">#REF!</definedName>
    <definedName name="EC"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 localSheetId="19" hidden="1">{#N/A,#N/A,FALSE,"F-01"}</definedName>
    <definedName name="ECEW" localSheetId="21">{#N/A,#N/A,FALSE,"F-01"}</definedName>
    <definedName name="ECEW" localSheetId="14" hidden="1">{#N/A,#N/A,FALSE,"F-01"}</definedName>
    <definedName name="ECEW" localSheetId="4" hidden="1">{#N/A,#N/A,FALSE,"F-01"}</definedName>
    <definedName name="ECEW" localSheetId="8" hidden="1">{#N/A,#N/A,FALSE,"F-01"}</definedName>
    <definedName name="ECEW" localSheetId="2" hidden="1">{#N/A,#N/A,FALSE,"F-01"}</definedName>
    <definedName name="ECEW" localSheetId="1" hidden="1">{#N/A,#N/A,FALSE,"F-01"}</definedName>
    <definedName name="ECEW" localSheetId="13" hidden="1">{#N/A,#N/A,FALSE,"F-01"}</definedName>
    <definedName name="ECEW" localSheetId="20">{#N/A,#N/A,FALSE,"F-01"}</definedName>
    <definedName name="ECEW" localSheetId="24" hidden="1">{#N/A,#N/A,FALSE,"F-01"}</definedName>
    <definedName name="ECEW" localSheetId="0" hidden="1">{#N/A,#N/A,FALSE,"F-01"}</definedName>
    <definedName name="ECEW" localSheetId="18" hidden="1">{#N/A,#N/A,FALSE,"F-01"}</definedName>
    <definedName name="ECEW" localSheetId="10" hidden="1">{#N/A,#N/A,FALSE,"F-01"}</definedName>
    <definedName name="ECEW" localSheetId="12" hidden="1">{#N/A,#N/A,FALSE,"F-01"}</definedName>
    <definedName name="ECEW" hidden="1">{#N/A,#N/A,FALSE,"F-01"}</definedName>
    <definedName name="ECEW_1" localSheetId="19" hidden="1">{#N/A,#N/A,FALSE,"F-01"}</definedName>
    <definedName name="ECEW_1" localSheetId="21">{#N/A,#N/A,FALSE,"F-01"}</definedName>
    <definedName name="ECEW_1" localSheetId="14" hidden="1">{#N/A,#N/A,FALSE,"F-01"}</definedName>
    <definedName name="ECEW_1" localSheetId="4" hidden="1">{#N/A,#N/A,FALSE,"F-01"}</definedName>
    <definedName name="ECEW_1" localSheetId="8" hidden="1">{#N/A,#N/A,FALSE,"F-01"}</definedName>
    <definedName name="ECEW_1" localSheetId="2" hidden="1">{#N/A,#N/A,FALSE,"F-01"}</definedName>
    <definedName name="ECEW_1" localSheetId="1" hidden="1">{#N/A,#N/A,FALSE,"F-01"}</definedName>
    <definedName name="ECEW_1" localSheetId="13" hidden="1">{#N/A,#N/A,FALSE,"F-01"}</definedName>
    <definedName name="ECEW_1" localSheetId="20">{#N/A,#N/A,FALSE,"F-01"}</definedName>
    <definedName name="ECEW_1" localSheetId="24" hidden="1">{#N/A,#N/A,FALSE,"F-01"}</definedName>
    <definedName name="ECEW_1" localSheetId="0" hidden="1">{#N/A,#N/A,FALSE,"F-01"}</definedName>
    <definedName name="ECEW_1" localSheetId="18" hidden="1">{#N/A,#N/A,FALSE,"F-01"}</definedName>
    <definedName name="ECEW_1" localSheetId="10" hidden="1">{#N/A,#N/A,FALSE,"F-01"}</definedName>
    <definedName name="ECEW_1" localSheetId="12" hidden="1">{#N/A,#N/A,FALSE,"F-01"}</definedName>
    <definedName name="ECEW_1" hidden="1">{#N/A,#N/A,FALSE,"F-01"}</definedName>
    <definedName name="echart31" localSheetId="4" hidden="1">#REF!</definedName>
    <definedName name="echart31" localSheetId="2" hidden="1">#REF!</definedName>
    <definedName name="echart31" localSheetId="24" hidden="1">#REF!</definedName>
    <definedName name="echart31" localSheetId="0" hidden="1">#REF!</definedName>
    <definedName name="echart31" hidden="1">#REF!</definedName>
    <definedName name="EcoPark" localSheetId="4">#REF!</definedName>
    <definedName name="EcoPark" localSheetId="2">#REF!</definedName>
    <definedName name="EcoPark" localSheetId="24">#REF!</definedName>
    <definedName name="EcoPark">#REF!</definedName>
    <definedName name="ECS"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 localSheetId="19" hidden="1">{#N/A,#N/A,FALSE,"Plan1";#N/A,#N/A,FALSE,"Plan2"}</definedName>
    <definedName name="EDE" localSheetId="21">{#N/A,#N/A,FALSE,"Plan1";#N/A,#N/A,FALSE,"Plan2"}</definedName>
    <definedName name="EDE" localSheetId="14" hidden="1">{#N/A,#N/A,FALSE,"Plan1";#N/A,#N/A,FALSE,"Plan2"}</definedName>
    <definedName name="EDE" localSheetId="4" hidden="1">{#N/A,#N/A,FALSE,"Plan1";#N/A,#N/A,FALSE,"Plan2"}</definedName>
    <definedName name="EDE" localSheetId="8" hidden="1">{#N/A,#N/A,FALSE,"Plan1";#N/A,#N/A,FALSE,"Plan2"}</definedName>
    <definedName name="EDE" localSheetId="2" hidden="1">{#N/A,#N/A,FALSE,"Plan1";#N/A,#N/A,FALSE,"Plan2"}</definedName>
    <definedName name="EDE" localSheetId="1" hidden="1">{#N/A,#N/A,FALSE,"Plan1";#N/A,#N/A,FALSE,"Plan2"}</definedName>
    <definedName name="EDE" localSheetId="13" hidden="1">{#N/A,#N/A,FALSE,"Plan1";#N/A,#N/A,FALSE,"Plan2"}</definedName>
    <definedName name="EDE" localSheetId="20">{#N/A,#N/A,FALSE,"Plan1";#N/A,#N/A,FALSE,"Plan2"}</definedName>
    <definedName name="EDE" localSheetId="24" hidden="1">{#N/A,#N/A,FALSE,"Plan1";#N/A,#N/A,FALSE,"Plan2"}</definedName>
    <definedName name="EDE" localSheetId="0" hidden="1">{#N/A,#N/A,FALSE,"Plan1";#N/A,#N/A,FALSE,"Plan2"}</definedName>
    <definedName name="EDE" localSheetId="18" hidden="1">{#N/A,#N/A,FALSE,"Plan1";#N/A,#N/A,FALSE,"Plan2"}</definedName>
    <definedName name="EDE" localSheetId="10" hidden="1">{#N/A,#N/A,FALSE,"Plan1";#N/A,#N/A,FALSE,"Plan2"}</definedName>
    <definedName name="EDE" localSheetId="12" hidden="1">{#N/A,#N/A,FALSE,"Plan1";#N/A,#N/A,FALSE,"Plan2"}</definedName>
    <definedName name="EDE" hidden="1">{#N/A,#N/A,FALSE,"Plan1";#N/A,#N/A,FALSE,"Plan2"}</definedName>
    <definedName name="ee" localSheetId="4">#REF!</definedName>
    <definedName name="ee" localSheetId="2">#REF!</definedName>
    <definedName name="ee" localSheetId="24">#REF!</definedName>
    <definedName name="ee">#REF!</definedName>
    <definedName name="eee" localSheetId="6">{#N/A,#N/A,FALSE,"ET-CAPA";#N/A,#N/A,FALSE,"ET-PAG1";#N/A,#N/A,FALSE,"ET-PAG2";#N/A,#N/A,FALSE,"ET-PAG3";#N/A,#N/A,FALSE,"ET-PAG4";#N/A,#N/A,FALSE,"ET-PAG5"}</definedName>
    <definedName name="eee" localSheetId="19" hidden="1">{#N/A,#N/A,FALSE,"ET-CAPA";#N/A,#N/A,FALSE,"ET-PAG1";#N/A,#N/A,FALSE,"ET-PAG2";#N/A,#N/A,FALSE,"ET-PAG3";#N/A,#N/A,FALSE,"ET-PAG4";#N/A,#N/A,FALSE,"ET-PAG5"}</definedName>
    <definedName name="eee" localSheetId="21">{#N/A,#N/A,FALSE,"ET-CAPA";#N/A,#N/A,FALSE,"ET-PAG1";#N/A,#N/A,FALSE,"ET-PAG2";#N/A,#N/A,FALSE,"ET-PAG3";#N/A,#N/A,FALSE,"ET-PAG4";#N/A,#N/A,FALSE,"ET-PAG5"}</definedName>
    <definedName name="eee" localSheetId="14" hidden="1">{#N/A,#N/A,FALSE,"ET-CAPA";#N/A,#N/A,FALSE,"ET-PAG1";#N/A,#N/A,FALSE,"ET-PAG2";#N/A,#N/A,FALSE,"ET-PAG3";#N/A,#N/A,FALSE,"ET-PAG4";#N/A,#N/A,FALSE,"ET-PAG5"}</definedName>
    <definedName name="eee" localSheetId="4">{#N/A,#N/A,FALSE,"ET-CAPA";#N/A,#N/A,FALSE,"ET-PAG1";#N/A,#N/A,FALSE,"ET-PAG2";#N/A,#N/A,FALSE,"ET-PAG3";#N/A,#N/A,FALSE,"ET-PAG4";#N/A,#N/A,FALSE,"ET-PAG5"}</definedName>
    <definedName name="eee" localSheetId="5">{#N/A,#N/A,FALSE,"ET-CAPA";#N/A,#N/A,FALSE,"ET-PAG1";#N/A,#N/A,FALSE,"ET-PAG2";#N/A,#N/A,FALSE,"ET-PAG3";#N/A,#N/A,FALSE,"ET-PAG4";#N/A,#N/A,FALSE,"ET-PAG5"}</definedName>
    <definedName name="eee" localSheetId="15" hidden="1">{#N/A,#N/A,FALSE,"ET-CAPA";#N/A,#N/A,FALSE,"ET-PAG1";#N/A,#N/A,FALSE,"ET-PAG2";#N/A,#N/A,FALSE,"ET-PAG3";#N/A,#N/A,FALSE,"ET-PAG4";#N/A,#N/A,FALSE,"ET-PAG5"}</definedName>
    <definedName name="eee" localSheetId="8">{#N/A,#N/A,FALSE,"ET-CAPA";#N/A,#N/A,FALSE,"ET-PAG1";#N/A,#N/A,FALSE,"ET-PAG2";#N/A,#N/A,FALSE,"ET-PAG3";#N/A,#N/A,FALSE,"ET-PAG4";#N/A,#N/A,FALSE,"ET-PAG5"}</definedName>
    <definedName name="eee" localSheetId="2" hidden="1">{#N/A,#N/A,FALSE,"ET-CAPA";#N/A,#N/A,FALSE,"ET-PAG1";#N/A,#N/A,FALSE,"ET-PAG2";#N/A,#N/A,FALSE,"ET-PAG3";#N/A,#N/A,FALSE,"ET-PAG4";#N/A,#N/A,FALSE,"ET-PAG5"}</definedName>
    <definedName name="eee" localSheetId="1" hidden="1">{#N/A,#N/A,FALSE,"ET-CAPA";#N/A,#N/A,FALSE,"ET-PAG1";#N/A,#N/A,FALSE,"ET-PAG2";#N/A,#N/A,FALSE,"ET-PAG3";#N/A,#N/A,FALSE,"ET-PAG4";#N/A,#N/A,FALSE,"ET-PAG5"}</definedName>
    <definedName name="eee" localSheetId="13" hidden="1">{#N/A,#N/A,FALSE,"ET-CAPA";#N/A,#N/A,FALSE,"ET-PAG1";#N/A,#N/A,FALSE,"ET-PAG2";#N/A,#N/A,FALSE,"ET-PAG3";#N/A,#N/A,FALSE,"ET-PAG4";#N/A,#N/A,FALSE,"ET-PAG5"}</definedName>
    <definedName name="eee" localSheetId="20">{#N/A,#N/A,FALSE,"ET-CAPA";#N/A,#N/A,FALSE,"ET-PAG1";#N/A,#N/A,FALSE,"ET-PAG2";#N/A,#N/A,FALSE,"ET-PAG3";#N/A,#N/A,FALSE,"ET-PAG4";#N/A,#N/A,FALSE,"ET-PAG5"}</definedName>
    <definedName name="eee" localSheetId="24" hidden="1">{#N/A,#N/A,FALSE,"ET-CAPA";#N/A,#N/A,FALSE,"ET-PAG1";#N/A,#N/A,FALSE,"ET-PAG2";#N/A,#N/A,FALSE,"ET-PAG3";#N/A,#N/A,FALSE,"ET-PAG4";#N/A,#N/A,FALSE,"ET-PAG5"}</definedName>
    <definedName name="eee" localSheetId="0" hidden="1">{#N/A,#N/A,FALSE,"ET-CAPA";#N/A,#N/A,FALSE,"ET-PAG1";#N/A,#N/A,FALSE,"ET-PAG2";#N/A,#N/A,FALSE,"ET-PAG3";#N/A,#N/A,FALSE,"ET-PAG4";#N/A,#N/A,FALSE,"ET-PAG5"}</definedName>
    <definedName name="eee" localSheetId="18" hidden="1">{#N/A,#N/A,FALSE,"ET-CAPA";#N/A,#N/A,FALSE,"ET-PAG1";#N/A,#N/A,FALSE,"ET-PAG2";#N/A,#N/A,FALSE,"ET-PAG3";#N/A,#N/A,FALSE,"ET-PAG4";#N/A,#N/A,FALSE,"ET-PAG5"}</definedName>
    <definedName name="eee" localSheetId="10" hidden="1">{#N/A,#N/A,FALSE,"ET-CAPA";#N/A,#N/A,FALSE,"ET-PAG1";#N/A,#N/A,FALSE,"ET-PAG2";#N/A,#N/A,FALSE,"ET-PAG3";#N/A,#N/A,FALSE,"ET-PAG4";#N/A,#N/A,FALSE,"ET-PAG5"}</definedName>
    <definedName name="eee" localSheetId="12" hidden="1">{#N/A,#N/A,FALSE,"ET-CAPA";#N/A,#N/A,FALSE,"ET-PAG1";#N/A,#N/A,FALSE,"ET-PAG2";#N/A,#N/A,FALSE,"ET-PAG3";#N/A,#N/A,FALSE,"ET-PAG4";#N/A,#N/A,FALSE,"ET-PAG5"}</definedName>
    <definedName name="eee" hidden="1">{#N/A,#N/A,FALSE,"ET-CAPA";#N/A,#N/A,FALSE,"ET-PAG1";#N/A,#N/A,FALSE,"ET-PAG2";#N/A,#N/A,FALSE,"ET-PAG3";#N/A,#N/A,FALSE,"ET-PAG4";#N/A,#N/A,FALSE,"ET-PAG5"}</definedName>
    <definedName name="EF" localSheetId="4">#REF!</definedName>
    <definedName name="EF" localSheetId="2">#REF!</definedName>
    <definedName name="EF" localSheetId="24">#REF!</definedName>
    <definedName name="EF">#REF!</definedName>
    <definedName name="efestfr" localSheetId="19" hidden="1">{#N/A,#N/A,FALSE,"Plan1";#N/A,#N/A,FALSE,"Plan2"}</definedName>
    <definedName name="efestfr" localSheetId="21">{#N/A,#N/A,FALSE,"Plan1";#N/A,#N/A,FALSE,"Plan2"}</definedName>
    <definedName name="efestfr" localSheetId="14" hidden="1">{#N/A,#N/A,FALSE,"Plan1";#N/A,#N/A,FALSE,"Plan2"}</definedName>
    <definedName name="efestfr" localSheetId="4" hidden="1">{#N/A,#N/A,FALSE,"Plan1";#N/A,#N/A,FALSE,"Plan2"}</definedName>
    <definedName name="efestfr" localSheetId="8" hidden="1">{#N/A,#N/A,FALSE,"Plan1";#N/A,#N/A,FALSE,"Plan2"}</definedName>
    <definedName name="efestfr" localSheetId="2" hidden="1">{#N/A,#N/A,FALSE,"Plan1";#N/A,#N/A,FALSE,"Plan2"}</definedName>
    <definedName name="efestfr" localSheetId="1" hidden="1">{#N/A,#N/A,FALSE,"Plan1";#N/A,#N/A,FALSE,"Plan2"}</definedName>
    <definedName name="efestfr" localSheetId="13" hidden="1">{#N/A,#N/A,FALSE,"Plan1";#N/A,#N/A,FALSE,"Plan2"}</definedName>
    <definedName name="efestfr" localSheetId="20">{#N/A,#N/A,FALSE,"Plan1";#N/A,#N/A,FALSE,"Plan2"}</definedName>
    <definedName name="efestfr" localSheetId="24" hidden="1">{#N/A,#N/A,FALSE,"Plan1";#N/A,#N/A,FALSE,"Plan2"}</definedName>
    <definedName name="efestfr" localSheetId="0" hidden="1">{#N/A,#N/A,FALSE,"Plan1";#N/A,#N/A,FALSE,"Plan2"}</definedName>
    <definedName name="efestfr" localSheetId="18" hidden="1">{#N/A,#N/A,FALSE,"Plan1";#N/A,#N/A,FALSE,"Plan2"}</definedName>
    <definedName name="efestfr" localSheetId="10" hidden="1">{#N/A,#N/A,FALSE,"Plan1";#N/A,#N/A,FALSE,"Plan2"}</definedName>
    <definedName name="efestfr" localSheetId="12" hidden="1">{#N/A,#N/A,FALSE,"Plan1";#N/A,#N/A,FALSE,"Plan2"}</definedName>
    <definedName name="efestfr" hidden="1">{#N/A,#N/A,FALSE,"Plan1";#N/A,#N/A,FALSE,"Plan2"}</definedName>
    <definedName name="EFICIÊNCIA" localSheetId="4">#REF!</definedName>
    <definedName name="EFICIÊNCIA" localSheetId="2">#REF!</definedName>
    <definedName name="EFICIÊNCIA" localSheetId="24">#REF!</definedName>
    <definedName name="EFICIÊNCIA">#REF!</definedName>
    <definedName name="Eficiência1" localSheetId="4">#REF!</definedName>
    <definedName name="Eficiência1" localSheetId="2">#REF!</definedName>
    <definedName name="Eficiência1" localSheetId="24">#REF!</definedName>
    <definedName name="Eficiência1">#REF!</definedName>
    <definedName name="efrdrt" localSheetId="19" hidden="1">{#N/A,#N/A,FALSE,"Plan1";#N/A,#N/A,FALSE,"Plan2"}</definedName>
    <definedName name="efrdrt" localSheetId="21">{#N/A,#N/A,FALSE,"Plan1";#N/A,#N/A,FALSE,"Plan2"}</definedName>
    <definedName name="efrdrt" localSheetId="14" hidden="1">{#N/A,#N/A,FALSE,"Plan1";#N/A,#N/A,FALSE,"Plan2"}</definedName>
    <definedName name="efrdrt" localSheetId="4" hidden="1">{#N/A,#N/A,FALSE,"Plan1";#N/A,#N/A,FALSE,"Plan2"}</definedName>
    <definedName name="efrdrt" localSheetId="8" hidden="1">{#N/A,#N/A,FALSE,"Plan1";#N/A,#N/A,FALSE,"Plan2"}</definedName>
    <definedName name="efrdrt" localSheetId="2" hidden="1">{#N/A,#N/A,FALSE,"Plan1";#N/A,#N/A,FALSE,"Plan2"}</definedName>
    <definedName name="efrdrt" localSheetId="1" hidden="1">{#N/A,#N/A,FALSE,"Plan1";#N/A,#N/A,FALSE,"Plan2"}</definedName>
    <definedName name="efrdrt" localSheetId="13" hidden="1">{#N/A,#N/A,FALSE,"Plan1";#N/A,#N/A,FALSE,"Plan2"}</definedName>
    <definedName name="efrdrt" localSheetId="20">{#N/A,#N/A,FALSE,"Plan1";#N/A,#N/A,FALSE,"Plan2"}</definedName>
    <definedName name="efrdrt" localSheetId="24" hidden="1">{#N/A,#N/A,FALSE,"Plan1";#N/A,#N/A,FALSE,"Plan2"}</definedName>
    <definedName name="efrdrt" localSheetId="0" hidden="1">{#N/A,#N/A,FALSE,"Plan1";#N/A,#N/A,FALSE,"Plan2"}</definedName>
    <definedName name="efrdrt" localSheetId="18" hidden="1">{#N/A,#N/A,FALSE,"Plan1";#N/A,#N/A,FALSE,"Plan2"}</definedName>
    <definedName name="efrdrt" localSheetId="10" hidden="1">{#N/A,#N/A,FALSE,"Plan1";#N/A,#N/A,FALSE,"Plan2"}</definedName>
    <definedName name="efrdrt" localSheetId="12" hidden="1">{#N/A,#N/A,FALSE,"Plan1";#N/A,#N/A,FALSE,"Plan2"}</definedName>
    <definedName name="efrdrt" hidden="1">{#N/A,#N/A,FALSE,"Plan1";#N/A,#N/A,FALSE,"Plan2"}</definedName>
    <definedName name="efrg" localSheetId="19" hidden="1">{#N/A,#N/A,FALSE,"Plan1";#N/A,#N/A,FALSE,"Plan2"}</definedName>
    <definedName name="efrg" localSheetId="21">{#N/A,#N/A,FALSE,"Plan1";#N/A,#N/A,FALSE,"Plan2"}</definedName>
    <definedName name="efrg" localSheetId="14" hidden="1">{#N/A,#N/A,FALSE,"Plan1";#N/A,#N/A,FALSE,"Plan2"}</definedName>
    <definedName name="efrg" localSheetId="4" hidden="1">{#N/A,#N/A,FALSE,"Plan1";#N/A,#N/A,FALSE,"Plan2"}</definedName>
    <definedName name="efrg" localSheetId="8" hidden="1">{#N/A,#N/A,FALSE,"Plan1";#N/A,#N/A,FALSE,"Plan2"}</definedName>
    <definedName name="efrg" localSheetId="2" hidden="1">{#N/A,#N/A,FALSE,"Plan1";#N/A,#N/A,FALSE,"Plan2"}</definedName>
    <definedName name="efrg" localSheetId="1" hidden="1">{#N/A,#N/A,FALSE,"Plan1";#N/A,#N/A,FALSE,"Plan2"}</definedName>
    <definedName name="efrg" localSheetId="13" hidden="1">{#N/A,#N/A,FALSE,"Plan1";#N/A,#N/A,FALSE,"Plan2"}</definedName>
    <definedName name="efrg" localSheetId="20">{#N/A,#N/A,FALSE,"Plan1";#N/A,#N/A,FALSE,"Plan2"}</definedName>
    <definedName name="efrg" localSheetId="24" hidden="1">{#N/A,#N/A,FALSE,"Plan1";#N/A,#N/A,FALSE,"Plan2"}</definedName>
    <definedName name="efrg" localSheetId="0" hidden="1">{#N/A,#N/A,FALSE,"Plan1";#N/A,#N/A,FALSE,"Plan2"}</definedName>
    <definedName name="efrg" localSheetId="18" hidden="1">{#N/A,#N/A,FALSE,"Plan1";#N/A,#N/A,FALSE,"Plan2"}</definedName>
    <definedName name="efrg" localSheetId="10" hidden="1">{#N/A,#N/A,FALSE,"Plan1";#N/A,#N/A,FALSE,"Plan2"}</definedName>
    <definedName name="efrg" localSheetId="12" hidden="1">{#N/A,#N/A,FALSE,"Plan1";#N/A,#N/A,FALSE,"Plan2"}</definedName>
    <definedName name="efrg" hidden="1">{#N/A,#N/A,FALSE,"Plan1";#N/A,#N/A,FALSE,"Plan2"}</definedName>
    <definedName name="efsgfr" localSheetId="19" hidden="1">{#N/A,#N/A,FALSE,"Plan1";#N/A,#N/A,FALSE,"Plan2"}</definedName>
    <definedName name="efsgfr" localSheetId="21">{#N/A,#N/A,FALSE,"Plan1";#N/A,#N/A,FALSE,"Plan2"}</definedName>
    <definedName name="efsgfr" localSheetId="14" hidden="1">{#N/A,#N/A,FALSE,"Plan1";#N/A,#N/A,FALSE,"Plan2"}</definedName>
    <definedName name="efsgfr" localSheetId="4" hidden="1">{#N/A,#N/A,FALSE,"Plan1";#N/A,#N/A,FALSE,"Plan2"}</definedName>
    <definedName name="efsgfr" localSheetId="8" hidden="1">{#N/A,#N/A,FALSE,"Plan1";#N/A,#N/A,FALSE,"Plan2"}</definedName>
    <definedName name="efsgfr" localSheetId="2" hidden="1">{#N/A,#N/A,FALSE,"Plan1";#N/A,#N/A,FALSE,"Plan2"}</definedName>
    <definedName name="efsgfr" localSheetId="1" hidden="1">{#N/A,#N/A,FALSE,"Plan1";#N/A,#N/A,FALSE,"Plan2"}</definedName>
    <definedName name="efsgfr" localSheetId="13" hidden="1">{#N/A,#N/A,FALSE,"Plan1";#N/A,#N/A,FALSE,"Plan2"}</definedName>
    <definedName name="efsgfr" localSheetId="20">{#N/A,#N/A,FALSE,"Plan1";#N/A,#N/A,FALSE,"Plan2"}</definedName>
    <definedName name="efsgfr" localSheetId="24" hidden="1">{#N/A,#N/A,FALSE,"Plan1";#N/A,#N/A,FALSE,"Plan2"}</definedName>
    <definedName name="efsgfr" localSheetId="0" hidden="1">{#N/A,#N/A,FALSE,"Plan1";#N/A,#N/A,FALSE,"Plan2"}</definedName>
    <definedName name="efsgfr" localSheetId="18" hidden="1">{#N/A,#N/A,FALSE,"Plan1";#N/A,#N/A,FALSE,"Plan2"}</definedName>
    <definedName name="efsgfr" localSheetId="10" hidden="1">{#N/A,#N/A,FALSE,"Plan1";#N/A,#N/A,FALSE,"Plan2"}</definedName>
    <definedName name="efsgfr" localSheetId="12" hidden="1">{#N/A,#N/A,FALSE,"Plan1";#N/A,#N/A,FALSE,"Plan2"}</definedName>
    <definedName name="efsgfr" hidden="1">{#N/A,#N/A,FALSE,"Plan1";#N/A,#N/A,FALSE,"Plan2"}</definedName>
    <definedName name="eixo_x_fluxo_graf1" localSheetId="4">IFERROR(OFFSET(INDEX(#REF!,MATCH((INDEX(#REF!,MATCH(1,#REF!,0))),#REF!,0)),0,0,1,COUNTIF(#REF!,"&gt;=0")+COUNTIF(#REF!,"&lt;0")),0)</definedName>
    <definedName name="eixo_x_fluxo_graf1" localSheetId="8">IFERROR(OFFSET(INDEX(#REF!,MATCH((INDEX(#REF!,MATCH(1,#REF!,0))),#REF!,0)),0,0,1,COUNTIF(#REF!,"&gt;=0")+COUNTIF(#REF!,"&lt;0")),0)</definedName>
    <definedName name="eixo_x_fluxo_graf1" localSheetId="2">IFERROR(OFFSET(INDEX(#REF!,MATCH((INDEX(#REF!,MATCH(1,#REF!,0))),#REF!,0)),0,0,1,COUNTIF(#REF!,"&gt;=0")+COUNTIF(#REF!,"&lt;0")),0)</definedName>
    <definedName name="eixo_x_fluxo_graf1" localSheetId="24">IFERROR(OFFSET(INDEX(#REF!,MATCH((INDEX(#REF!,MATCH(1,#REF!,0))),#REF!,0)),0,0,1,COUNTIF(#REF!,"&gt;=0")+COUNTIF(#REF!,"&lt;0")),0)</definedName>
    <definedName name="eixo_x_fluxo_graf1">IFERROR(OFFSET(INDEX(#REF!,MATCH((INDEX(#REF!,MATCH(1,#REF!,0))),#REF!,0)),0,0,1,COUNTIF(#REF!,"&gt;=0")+COUNTIF(#REF!,"&lt;0")),0)</definedName>
    <definedName name="eixo_x_graf2" localSheetId="4">IFERROR(OFFSET(INDEX(#REF!,MATCH((INDEX(#REF!,MATCH(1,#REF!,0))),#REF!,0)),0,0,1,COUNTIF(#REF!,"&gt;=0")+COUNTIF(#REF!,"&lt;0")),0)</definedName>
    <definedName name="eixo_x_graf2" localSheetId="8">IFERROR(OFFSET(INDEX(#REF!,MATCH((INDEX(#REF!,MATCH(1,#REF!,0))),#REF!,0)),0,0,1,COUNTIF(#REF!,"&gt;=0")+COUNTIF(#REF!,"&lt;0")),0)</definedName>
    <definedName name="eixo_x_graf2" localSheetId="2">IFERROR(OFFSET(INDEX(#REF!,MATCH((INDEX(#REF!,MATCH(1,#REF!,0))),#REF!,0)),0,0,1,COUNTIF(#REF!,"&gt;=0")+COUNTIF(#REF!,"&lt;0")),0)</definedName>
    <definedName name="eixo_x_graf2" localSheetId="24">IFERROR(OFFSET(INDEX(#REF!,MATCH((INDEX(#REF!,MATCH(1,#REF!,0))),#REF!,0)),0,0,1,COUNTIF(#REF!,"&gt;=0")+COUNTIF(#REF!,"&lt;0")),0)</definedName>
    <definedName name="eixo_x_graf2">IFERROR(OFFSET(INDEX(#REF!,MATCH((INDEX(#REF!,MATCH(1,#REF!,0))),#REF!,0)),0,0,1,COUNTIF(#REF!,"&gt;=0")+COUNTIF(#REF!,"&lt;0")),0)</definedName>
    <definedName name="eixo_x_graf3_distratos" localSheetId="4">#REF!</definedName>
    <definedName name="eixo_x_graf3_distratos" localSheetId="2">#REF!</definedName>
    <definedName name="eixo_x_graf3_distratos" localSheetId="24">#REF!</definedName>
    <definedName name="eixo_x_graf3_distratos">#REF!</definedName>
    <definedName name="eixo_x_graf3_vendas" localSheetId="4">#REF!</definedName>
    <definedName name="eixo_x_graf3_vendas" localSheetId="2">#REF!</definedName>
    <definedName name="eixo_x_graf3_vendas" localSheetId="24">#REF!</definedName>
    <definedName name="eixo_x_graf3_vendas">#REF!</definedName>
    <definedName name="eixo_y_cury_graf2" localSheetId="4">IFERROR(OFFSET(INDEX(#REF!,MATCH((INDEX(#REF!,MATCH(1,#REF!,0))),#REF!,0)),0,0,1,COUNTIF(#REF!,"&gt;=0")+COUNTIF(#REF!,"&lt;0")),0)</definedName>
    <definedName name="eixo_y_cury_graf2" localSheetId="2">IFERROR(OFFSET(INDEX(#REF!,MATCH((INDEX(#REF!,MATCH(1,#REF!,0))),#REF!,0)),0,0,1,COUNTIF(#REF!,"&gt;=0")+COUNTIF(#REF!,"&lt;0")),0)</definedName>
    <definedName name="eixo_y_cury_graf2" localSheetId="24">IFERROR(OFFSET(INDEX(#REF!,MATCH((INDEX(#REF!,MATCH(1,#REF!,0))),#REF!,0)),0,0,1,COUNTIF(#REF!,"&gt;=0")+COUNTIF(#REF!,"&lt;0")),0)</definedName>
    <definedName name="eixo_y_cury_graf2">IFERROR(OFFSET(INDEX(#REF!,MATCH((INDEX(#REF!,MATCH(1,#REF!,0))),#REF!,0)),0,0,1,COUNTIF(#REF!,"&gt;=0")+COUNTIF(#REF!,"&lt;0")),0)</definedName>
    <definedName name="eixo_y_fluxo_graf1" localSheetId="4">IFERROR(IF(#REF!="Nominal", OFFSET(INDEX(#REF!,MATCH((INDEX(#REF!,MATCH(1,#REF!,0))),#REF!,0)),0,0,1,COUNTIF(#REF!,"&gt;=0")+COUNTIF(#REF!,"&lt;0")), OFFSET(INDEX(#REF!,MATCH((INDEX(#REF!,MATCH(1,#REF!,0))),#REF!,0)),0,0,1,COUNTIF(#REF!,"&gt;=0")+COUNTIF(#REF!,"&lt;0"))),0)</definedName>
    <definedName name="eixo_y_fluxo_graf1" localSheetId="8">IFERROR(IF(#REF!="Nominal", OFFSET(INDEX(#REF!,MATCH((INDEX(#REF!,MATCH(1,#REF!,0))),#REF!,0)),0,0,1,COUNTIF(#REF!,"&gt;=0")+COUNTIF(#REF!,"&lt;0")), OFFSET(INDEX(#REF!,MATCH((INDEX(#REF!,MATCH(1,#REF!,0))),#REF!,0)),0,0,1,COUNTIF(#REF!,"&gt;=0")+COUNTIF(#REF!,"&lt;0"))),0)</definedName>
    <definedName name="eixo_y_fluxo_graf1" localSheetId="2">IFERROR(IF(#REF!="Nominal", OFFSET(INDEX(#REF!,MATCH((INDEX(#REF!,MATCH(1,#REF!,0))),#REF!,0)),0,0,1,COUNTIF(#REF!,"&gt;=0")+COUNTIF(#REF!,"&lt;0")), OFFSET(INDEX(#REF!,MATCH((INDEX(#REF!,MATCH(1,#REF!,0))),#REF!,0)),0,0,1,COUNTIF(#REF!,"&gt;=0")+COUNTIF(#REF!,"&lt;0"))),0)</definedName>
    <definedName name="eixo_y_fluxo_graf1" localSheetId="24">IFERROR(IF(#REF!="Nominal", OFFSET(INDEX(#REF!,MATCH((INDEX(#REF!,MATCH(1,#REF!,0))),#REF!,0)),0,0,1,COUNTIF(#REF!,"&gt;=0")+COUNTIF(#REF!,"&lt;0")), 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 localSheetId="4">IFERROR(IF(#REF!="Nominal", OFFSET(INDEX(#REF!,MATCH((INDEX(#REF!,MATCH(1,#REF!,0))),#REF!,0)),0,0,1,COUNTIF(#REF!,"&gt;=0")+COUNTIF(#REF!,"&lt;0")), OFFSET(INDEX(#REF!,MATCH((INDEX(#REF!,MATCH(1,#REF!,0))),#REF!,0)),0,0,1,COUNTIF(#REF!,"&gt;=0")+COUNTIF(#REF!,"&lt;0"))),0)</definedName>
    <definedName name="eixo_y_forecast_graf1" localSheetId="8">IFERROR(IF(#REF!="Nominal", OFFSET(INDEX(#REF!,MATCH((INDEX(#REF!,MATCH(1,#REF!,0))),#REF!,0)),0,0,1,COUNTIF(#REF!,"&gt;=0")+COUNTIF(#REF!,"&lt;0")), OFFSET(INDEX(#REF!,MATCH((INDEX(#REF!,MATCH(1,#REF!,0))),#REF!,0)),0,0,1,COUNTIF(#REF!,"&gt;=0")+COUNTIF(#REF!,"&lt;0"))),0)</definedName>
    <definedName name="eixo_y_forecast_graf1" localSheetId="2">IFERROR(IF(#REF!="Nominal", OFFSET(INDEX(#REF!,MATCH((INDEX(#REF!,MATCH(1,#REF!,0))),#REF!,0)),0,0,1,COUNTIF(#REF!,"&gt;=0")+COUNTIF(#REF!,"&lt;0")), OFFSET(INDEX(#REF!,MATCH((INDEX(#REF!,MATCH(1,#REF!,0))),#REF!,0)),0,0,1,COUNTIF(#REF!,"&gt;=0")+COUNTIF(#REF!,"&lt;0"))),0)</definedName>
    <definedName name="eixo_y_forecast_graf1" localSheetId="24">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 localSheetId="4">IFERROR(IF(#REF!="Nominal", OFFSET(INDEX(#REF!,MATCH((INDEX(#REF!,MATCH(1,#REF!,0))),#REF!,0)),0,0,1,COUNTIF(#REF!,"&gt;=0")+COUNTIF(#REF!,"&lt;0")), OFFSET(INDEX(#REF!,MATCH((INDEX(#REF!,MATCH(1,#REF!,0))),#REF!,0)),0,0,1,COUNTIF(#REF!,"&gt;=0")+COUNTIF(#REF!,"&lt;0"))),0)</definedName>
    <definedName name="eixo_y_graf1_obrareal" localSheetId="2">IFERROR(IF(#REF!="Nominal", OFFSET(INDEX(#REF!,MATCH((INDEX(#REF!,MATCH(1,#REF!,0))),#REF!,0)),0,0,1,COUNTIF(#REF!,"&gt;=0")+COUNTIF(#REF!,"&lt;0")), OFFSET(INDEX(#REF!,MATCH((INDEX(#REF!,MATCH(1,#REF!,0))),#REF!,0)),0,0,1,COUNTIF(#REF!,"&gt;=0")+COUNTIF(#REF!,"&lt;0"))),0)</definedName>
    <definedName name="eixo_y_graf1_obrareal" localSheetId="24">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 localSheetId="4">IFERROR(IF(#REF!="Nominal", OFFSET(INDEX(#REF!,MATCH((INDEX(#REF!,MATCH(1,#REF!,0))),#REF!,0)),0,0,1,COUNTIF(#REF!,"&gt;=0")+COUNTIF(#REF!,"&lt;0")), OFFSET(INDEX(#REF!,MATCH((INDEX(#REF!,MATCH(1,#REF!,0))),#REF!,0)),0,0,1,COUNTIF(#REF!,"&gt;=0")+COUNTIF(#REF!,"&lt;0"))),0)</definedName>
    <definedName name="eixo_y_graf1_obraVL" localSheetId="2">IFERROR(IF(#REF!="Nominal", OFFSET(INDEX(#REF!,MATCH((INDEX(#REF!,MATCH(1,#REF!,0))),#REF!,0)),0,0,1,COUNTIF(#REF!,"&gt;=0")+COUNTIF(#REF!,"&lt;0")), OFFSET(INDEX(#REF!,MATCH((INDEX(#REF!,MATCH(1,#REF!,0))),#REF!,0)),0,0,1,COUNTIF(#REF!,"&gt;=0")+COUNTIF(#REF!,"&lt;0"))),0)</definedName>
    <definedName name="eixo_y_graf1_obraVL" localSheetId="24">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 localSheetId="4">#REF!</definedName>
    <definedName name="eixo_y_graf3" localSheetId="2">#REF!</definedName>
    <definedName name="eixo_y_graf3" localSheetId="24">#REF!</definedName>
    <definedName name="eixo_y_graf3">#REF!</definedName>
    <definedName name="eixo_y_socio_graf2" localSheetId="4">IFERROR(OFFSET(INDEX(#REF!,MATCH((INDEX(#REF!,MATCH(1,#REF!,0))),#REF!,0)),0,0,1,COUNTIF(#REF!,"&gt;=0")+COUNTIF(#REF!,"&lt;0")),0)</definedName>
    <definedName name="eixo_y_socio_graf2" localSheetId="2">IFERROR(OFFSET(INDEX(#REF!,MATCH((INDEX(#REF!,MATCH(1,#REF!,0))),#REF!,0)),0,0,1,COUNTIF(#REF!,"&gt;=0")+COUNTIF(#REF!,"&lt;0")),0)</definedName>
    <definedName name="eixo_y_socio_graf2" localSheetId="24">IFERROR(OFFSET(INDEX(#REF!,MATCH((INDEX(#REF!,MATCH(1,#REF!,0))),#REF!,0)),0,0,1,COUNTIF(#REF!,"&gt;=0")+COUNTIF(#REF!,"&lt;0")),0)</definedName>
    <definedName name="eixo_y_socio_graf2">IFERROR(OFFSET(INDEX(#REF!,MATCH((INDEX(#REF!,MATCH(1,#REF!,0))),#REF!,0)),0,0,1,COUNTIF(#REF!,"&gt;=0")+COUNTIF(#REF!,"&lt;0")),0)</definedName>
    <definedName name="eixo_y_viab_graf1" localSheetId="4">IFERROR(IF(#REF!="Nominal", OFFSET(INDEX(#REF!,MATCH((INDEX(#REF!,MATCH(1,#REF!,0))),#REF!,0)),0,0,1,COUNTIF(#REF!,"&gt;=0")+COUNTIF(#REF!,"&lt;0")), OFFSET(INDEX(#REF!,MATCH((INDEX(#REF!,MATCH(1,#REF!,0))),#REF!,0)),0,0,1,COUNTIF(#REF!,"&gt;=0")+COUNTIF(#REF!,"&lt;0"))),0)</definedName>
    <definedName name="eixo_y_viab_graf1" localSheetId="2">IFERROR(IF(#REF!="Nominal", OFFSET(INDEX(#REF!,MATCH((INDEX(#REF!,MATCH(1,#REF!,0))),#REF!,0)),0,0,1,COUNTIF(#REF!,"&gt;=0")+COUNTIF(#REF!,"&lt;0")), OFFSET(INDEX(#REF!,MATCH((INDEX(#REF!,MATCH(1,#REF!,0))),#REF!,0)),0,0,1,COUNTIF(#REF!,"&gt;=0")+COUNTIF(#REF!,"&lt;0"))),0)</definedName>
    <definedName name="eixo_y_viab_graf1" localSheetId="24">IFERROR(IF(#REF!="Nominal", OFFSET(INDEX(#REF!,MATCH((INDEX(#REF!,MATCH(1,#REF!,0))),#REF!,0)),0,0,1,COUNTIF(#REF!,"&gt;=0")+COUNTIF(#REF!,"&lt;0")), 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 localSheetId="4">#REF!</definedName>
    <definedName name="EM" localSheetId="2">#REF!</definedName>
    <definedName name="EM" localSheetId="24">#REF!</definedName>
    <definedName name="EM">#REF!</definedName>
    <definedName name="Empreend" localSheetId="4">#REF!</definedName>
    <definedName name="Empreend" localSheetId="2">#REF!</definedName>
    <definedName name="Empreend" localSheetId="24">#REF!</definedName>
    <definedName name="Empreend">#REF!</definedName>
    <definedName name="Empreendimentos" localSheetId="4">#REF!</definedName>
    <definedName name="Empreendimentos" localSheetId="2">#REF!</definedName>
    <definedName name="Empreendimentos" localSheetId="24">#REF!</definedName>
    <definedName name="Empreendimentos">#REF!</definedName>
    <definedName name="empresas" localSheetId="4">#REF!</definedName>
    <definedName name="empresas" localSheetId="2">#REF!</definedName>
    <definedName name="empresas" localSheetId="24">#REF!</definedName>
    <definedName name="empresas">#REF!</definedName>
    <definedName name="encanador" localSheetId="4">#REF!</definedName>
    <definedName name="encanador" localSheetId="2">#REF!</definedName>
    <definedName name="encanador" localSheetId="24">#REF!</definedName>
    <definedName name="encanador">#REF!</definedName>
    <definedName name="EPI" localSheetId="4">#REF!</definedName>
    <definedName name="EPI" localSheetId="2">#REF!</definedName>
    <definedName name="EPI" localSheetId="24">#REF!</definedName>
    <definedName name="EPI">#REF!</definedName>
    <definedName name="EQUIP" localSheetId="4">#REF!</definedName>
    <definedName name="EQUIP" localSheetId="2">#REF!</definedName>
    <definedName name="EQUIP" localSheetId="24">#REF!</definedName>
    <definedName name="EQUIP">#REF!</definedName>
    <definedName name="equipamento" localSheetId="4">#REF!</definedName>
    <definedName name="equipamento" localSheetId="2">#REF!</definedName>
    <definedName name="equipamento" localSheetId="24">#REF!</definedName>
    <definedName name="equipamento">#REF!</definedName>
    <definedName name="ER" localSheetId="19" hidden="1">{#N/A,#N/A,FALSE,"GERAL";#N/A,#N/A,FALSE,"012-96";#N/A,#N/A,FALSE,"018-96";#N/A,#N/A,FALSE,"027-96";#N/A,#N/A,FALSE,"059-96";#N/A,#N/A,FALSE,"076-96";#N/A,#N/A,FALSE,"019-97";#N/A,#N/A,FALSE,"021-97";#N/A,#N/A,FALSE,"022-97";#N/A,#N/A,FALSE,"028-97"}</definedName>
    <definedName name="ER" localSheetId="21">{#N/A,#N/A,FALSE,"GERAL";#N/A,#N/A,FALSE,"012-96";#N/A,#N/A,FALSE,"018-96";#N/A,#N/A,FALSE,"027-96";#N/A,#N/A,FALSE,"059-96";#N/A,#N/A,FALSE,"076-96";#N/A,#N/A,FALSE,"019-97";#N/A,#N/A,FALSE,"021-97";#N/A,#N/A,FALSE,"022-97";#N/A,#N/A,FALSE,"028-97"}</definedName>
    <definedName name="ER" localSheetId="14" hidden="1">{#N/A,#N/A,FALSE,"GERAL";#N/A,#N/A,FALSE,"012-96";#N/A,#N/A,FALSE,"018-96";#N/A,#N/A,FALSE,"027-96";#N/A,#N/A,FALSE,"059-96";#N/A,#N/A,FALSE,"076-96";#N/A,#N/A,FALSE,"019-97";#N/A,#N/A,FALSE,"021-97";#N/A,#N/A,FALSE,"022-97";#N/A,#N/A,FALSE,"028-97"}</definedName>
    <definedName name="ER" localSheetId="4" hidden="1">{#N/A,#N/A,FALSE,"GERAL";#N/A,#N/A,FALSE,"012-96";#N/A,#N/A,FALSE,"018-96";#N/A,#N/A,FALSE,"027-96";#N/A,#N/A,FALSE,"059-96";#N/A,#N/A,FALSE,"076-96";#N/A,#N/A,FALSE,"019-97";#N/A,#N/A,FALSE,"021-97";#N/A,#N/A,FALSE,"022-97";#N/A,#N/A,FALSE,"028-97"}</definedName>
    <definedName name="ER" localSheetId="8" hidden="1">{#N/A,#N/A,FALSE,"GERAL";#N/A,#N/A,FALSE,"012-96";#N/A,#N/A,FALSE,"018-96";#N/A,#N/A,FALSE,"027-96";#N/A,#N/A,FALSE,"059-96";#N/A,#N/A,FALSE,"076-96";#N/A,#N/A,FALSE,"019-97";#N/A,#N/A,FALSE,"021-97";#N/A,#N/A,FALSE,"022-97";#N/A,#N/A,FALSE,"028-97"}</definedName>
    <definedName name="ER" localSheetId="2" hidden="1">{#N/A,#N/A,FALSE,"GERAL";#N/A,#N/A,FALSE,"012-96";#N/A,#N/A,FALSE,"018-96";#N/A,#N/A,FALSE,"027-96";#N/A,#N/A,FALSE,"059-96";#N/A,#N/A,FALSE,"076-96";#N/A,#N/A,FALSE,"019-97";#N/A,#N/A,FALSE,"021-97";#N/A,#N/A,FALSE,"022-97";#N/A,#N/A,FALSE,"028-97"}</definedName>
    <definedName name="ER" localSheetId="1" hidden="1">{#N/A,#N/A,FALSE,"GERAL";#N/A,#N/A,FALSE,"012-96";#N/A,#N/A,FALSE,"018-96";#N/A,#N/A,FALSE,"027-96";#N/A,#N/A,FALSE,"059-96";#N/A,#N/A,FALSE,"076-96";#N/A,#N/A,FALSE,"019-97";#N/A,#N/A,FALSE,"021-97";#N/A,#N/A,FALSE,"022-97";#N/A,#N/A,FALSE,"028-97"}</definedName>
    <definedName name="ER" localSheetId="13" hidden="1">{#N/A,#N/A,FALSE,"GERAL";#N/A,#N/A,FALSE,"012-96";#N/A,#N/A,FALSE,"018-96";#N/A,#N/A,FALSE,"027-96";#N/A,#N/A,FALSE,"059-96";#N/A,#N/A,FALSE,"076-96";#N/A,#N/A,FALSE,"019-97";#N/A,#N/A,FALSE,"021-97";#N/A,#N/A,FALSE,"022-97";#N/A,#N/A,FALSE,"028-97"}</definedName>
    <definedName name="ER" localSheetId="20">{#N/A,#N/A,FALSE,"GERAL";#N/A,#N/A,FALSE,"012-96";#N/A,#N/A,FALSE,"018-96";#N/A,#N/A,FALSE,"027-96";#N/A,#N/A,FALSE,"059-96";#N/A,#N/A,FALSE,"076-96";#N/A,#N/A,FALSE,"019-97";#N/A,#N/A,FALSE,"021-97";#N/A,#N/A,FALSE,"022-97";#N/A,#N/A,FALSE,"028-97"}</definedName>
    <definedName name="ER" localSheetId="24" hidden="1">{#N/A,#N/A,FALSE,"GERAL";#N/A,#N/A,FALSE,"012-96";#N/A,#N/A,FALSE,"018-96";#N/A,#N/A,FALSE,"027-96";#N/A,#N/A,FALSE,"059-96";#N/A,#N/A,FALSE,"076-96";#N/A,#N/A,FALSE,"019-97";#N/A,#N/A,FALSE,"021-97";#N/A,#N/A,FALSE,"022-97";#N/A,#N/A,FALSE,"028-97"}</definedName>
    <definedName name="ER" localSheetId="0" hidden="1">{#N/A,#N/A,FALSE,"GERAL";#N/A,#N/A,FALSE,"012-96";#N/A,#N/A,FALSE,"018-96";#N/A,#N/A,FALSE,"027-96";#N/A,#N/A,FALSE,"059-96";#N/A,#N/A,FALSE,"076-96";#N/A,#N/A,FALSE,"019-97";#N/A,#N/A,FALSE,"021-97";#N/A,#N/A,FALSE,"022-97";#N/A,#N/A,FALSE,"028-97"}</definedName>
    <definedName name="ER" localSheetId="18" hidden="1">{#N/A,#N/A,FALSE,"GERAL";#N/A,#N/A,FALSE,"012-96";#N/A,#N/A,FALSE,"018-96";#N/A,#N/A,FALSE,"027-96";#N/A,#N/A,FALSE,"059-96";#N/A,#N/A,FALSE,"076-96";#N/A,#N/A,FALSE,"019-97";#N/A,#N/A,FALSE,"021-97";#N/A,#N/A,FALSE,"022-97";#N/A,#N/A,FALSE,"028-97"}</definedName>
    <definedName name="ER" localSheetId="10" hidden="1">{#N/A,#N/A,FALSE,"GERAL";#N/A,#N/A,FALSE,"012-96";#N/A,#N/A,FALSE,"018-96";#N/A,#N/A,FALSE,"027-96";#N/A,#N/A,FALSE,"059-96";#N/A,#N/A,FALSE,"076-96";#N/A,#N/A,FALSE,"019-97";#N/A,#N/A,FALSE,"021-97";#N/A,#N/A,FALSE,"022-97";#N/A,#N/A,FALSE,"028-97"}</definedName>
    <definedName name="ER" localSheetId="12" hidden="1">{#N/A,#N/A,FALSE,"GERAL";#N/A,#N/A,FALSE,"012-96";#N/A,#N/A,FALSE,"018-96";#N/A,#N/A,FALSE,"027-96";#N/A,#N/A,FALSE,"059-96";#N/A,#N/A,FALSE,"076-96";#N/A,#N/A,FALSE,"019-97";#N/A,#N/A,FALSE,"021-97";#N/A,#N/A,FALSE,"022-97";#N/A,#N/A,FALSE,"028-97"}</definedName>
    <definedName name="ER" hidden="1">{#N/A,#N/A,FALSE,"GERAL";#N/A,#N/A,FALSE,"012-96";#N/A,#N/A,FALSE,"018-96";#N/A,#N/A,FALSE,"027-96";#N/A,#N/A,FALSE,"059-96";#N/A,#N/A,FALSE,"076-96";#N/A,#N/A,FALSE,"019-97";#N/A,#N/A,FALSE,"021-97";#N/A,#N/A,FALSE,"022-97";#N/A,#N/A,FALSE,"028-97"}</definedName>
    <definedName name="ergerge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hidden="1">{TRUE,TRUE,-1.25,-15.5,604.5,366.75,FALSE,FALSE,TRUE,TRUE,0,1,#N/A,1,#N/A,9.0125,24.4117647058824,1,FALSE,FALSE,3,TRUE,1,FALSE,100,"Swvu.PLANILHA2.","ACwvu.PLANILHA2.",#N/A,FALSE,FALSE,0.787401575,0.34,0.46,0.5,1,"","",FALSE,FALSE,FALSE,FALSE,1,#N/A,1,1,FALSE,FALSE,#N/A,#N/A,FALSE,FALSE,FALSE,9,65532,65532,FALSE,FALSE,TRUE,TRUE,TRUE}</definedName>
    <definedName name="ergfhyu" localSheetId="19" hidden="1">{#N/A,#N/A,FALSE,"Plan1";#N/A,#N/A,FALSE,"Plan2"}</definedName>
    <definedName name="ergfhyu" localSheetId="21">{#N/A,#N/A,FALSE,"Plan1";#N/A,#N/A,FALSE,"Plan2"}</definedName>
    <definedName name="ergfhyu" localSheetId="14" hidden="1">{#N/A,#N/A,FALSE,"Plan1";#N/A,#N/A,FALSE,"Plan2"}</definedName>
    <definedName name="ergfhyu" localSheetId="4" hidden="1">{#N/A,#N/A,FALSE,"Plan1";#N/A,#N/A,FALSE,"Plan2"}</definedName>
    <definedName name="ergfhyu" localSheetId="8" hidden="1">{#N/A,#N/A,FALSE,"Plan1";#N/A,#N/A,FALSE,"Plan2"}</definedName>
    <definedName name="ergfhyu" localSheetId="2" hidden="1">{#N/A,#N/A,FALSE,"Plan1";#N/A,#N/A,FALSE,"Plan2"}</definedName>
    <definedName name="ergfhyu" localSheetId="1" hidden="1">{#N/A,#N/A,FALSE,"Plan1";#N/A,#N/A,FALSE,"Plan2"}</definedName>
    <definedName name="ergfhyu" localSheetId="13" hidden="1">{#N/A,#N/A,FALSE,"Plan1";#N/A,#N/A,FALSE,"Plan2"}</definedName>
    <definedName name="ergfhyu" localSheetId="20">{#N/A,#N/A,FALSE,"Plan1";#N/A,#N/A,FALSE,"Plan2"}</definedName>
    <definedName name="ergfhyu" localSheetId="24" hidden="1">{#N/A,#N/A,FALSE,"Plan1";#N/A,#N/A,FALSE,"Plan2"}</definedName>
    <definedName name="ergfhyu" localSheetId="0" hidden="1">{#N/A,#N/A,FALSE,"Plan1";#N/A,#N/A,FALSE,"Plan2"}</definedName>
    <definedName name="ergfhyu" localSheetId="18" hidden="1">{#N/A,#N/A,FALSE,"Plan1";#N/A,#N/A,FALSE,"Plan2"}</definedName>
    <definedName name="ergfhyu" localSheetId="10" hidden="1">{#N/A,#N/A,FALSE,"Plan1";#N/A,#N/A,FALSE,"Plan2"}</definedName>
    <definedName name="ergfhyu" localSheetId="12" hidden="1">{#N/A,#N/A,FALSE,"Plan1";#N/A,#N/A,FALSE,"Plan2"}</definedName>
    <definedName name="ergfhyu" hidden="1">{#N/A,#N/A,FALSE,"Plan1";#N/A,#N/A,FALSE,"Plan2"}</definedName>
    <definedName name="erne_cdi" localSheetId="4">#REF!</definedName>
    <definedName name="erne_cdi" localSheetId="2">#REF!</definedName>
    <definedName name="erne_cdi" localSheetId="24">#REF!</definedName>
    <definedName name="erne_cdi">#REF!</definedName>
    <definedName name="erne_hist" localSheetId="4">#REF!</definedName>
    <definedName name="erne_hist" localSheetId="2">#REF!</definedName>
    <definedName name="erne_hist" localSheetId="24">#REF!</definedName>
    <definedName name="erne_hist">#REF!</definedName>
    <definedName name="erne_uss" localSheetId="4">#REF!</definedName>
    <definedName name="erne_uss" localSheetId="2">#REF!</definedName>
    <definedName name="erne_uss" localSheetId="24">#REF!</definedName>
    <definedName name="erne_uss">#REF!</definedName>
    <definedName name="erte" localSheetId="4" hidden="1">#REF!</definedName>
    <definedName name="erte" localSheetId="0" hidden="1">#REF!</definedName>
    <definedName name="erte" hidden="1">#REF!</definedName>
    <definedName name="ESGFDSFD" localSheetId="19" hidden="1">{#N/A,#N/A,FALSE,"Plan1";#N/A,#N/A,FALSE,"Plan2"}</definedName>
    <definedName name="ESGFDSFD" localSheetId="21">{#N/A,#N/A,FALSE,"Plan1";#N/A,#N/A,FALSE,"Plan2"}</definedName>
    <definedName name="ESGFDSFD" localSheetId="14" hidden="1">{#N/A,#N/A,FALSE,"Plan1";#N/A,#N/A,FALSE,"Plan2"}</definedName>
    <definedName name="ESGFDSFD" localSheetId="4" hidden="1">{#N/A,#N/A,FALSE,"Plan1";#N/A,#N/A,FALSE,"Plan2"}</definedName>
    <definedName name="ESGFDSFD" localSheetId="8" hidden="1">{#N/A,#N/A,FALSE,"Plan1";#N/A,#N/A,FALSE,"Plan2"}</definedName>
    <definedName name="ESGFDSFD" localSheetId="2" hidden="1">{#N/A,#N/A,FALSE,"Plan1";#N/A,#N/A,FALSE,"Plan2"}</definedName>
    <definedName name="ESGFDSFD" localSheetId="1" hidden="1">{#N/A,#N/A,FALSE,"Plan1";#N/A,#N/A,FALSE,"Plan2"}</definedName>
    <definedName name="ESGFDSFD" localSheetId="13" hidden="1">{#N/A,#N/A,FALSE,"Plan1";#N/A,#N/A,FALSE,"Plan2"}</definedName>
    <definedName name="ESGFDSFD" localSheetId="20">{#N/A,#N/A,FALSE,"Plan1";#N/A,#N/A,FALSE,"Plan2"}</definedName>
    <definedName name="ESGFDSFD" localSheetId="24" hidden="1">{#N/A,#N/A,FALSE,"Plan1";#N/A,#N/A,FALSE,"Plan2"}</definedName>
    <definedName name="ESGFDSFD" localSheetId="0" hidden="1">{#N/A,#N/A,FALSE,"Plan1";#N/A,#N/A,FALSE,"Plan2"}</definedName>
    <definedName name="ESGFDSFD" localSheetId="18" hidden="1">{#N/A,#N/A,FALSE,"Plan1";#N/A,#N/A,FALSE,"Plan2"}</definedName>
    <definedName name="ESGFDSFD" localSheetId="10" hidden="1">{#N/A,#N/A,FALSE,"Plan1";#N/A,#N/A,FALSE,"Plan2"}</definedName>
    <definedName name="ESGFDSFD" localSheetId="12" hidden="1">{#N/A,#N/A,FALSE,"Plan1";#N/A,#N/A,FALSE,"Plan2"}</definedName>
    <definedName name="ESGFDSFD" hidden="1">{#N/A,#N/A,FALSE,"Plan1";#N/A,#N/A,FALSE,"Plan2"}</definedName>
    <definedName name="esp" localSheetId="4">#REF!</definedName>
    <definedName name="esp" localSheetId="8">#REF!</definedName>
    <definedName name="esp" localSheetId="2">#REF!</definedName>
    <definedName name="esp" localSheetId="24">#REF!</definedName>
    <definedName name="esp" localSheetId="16">#REF!</definedName>
    <definedName name="esp">#REF!</definedName>
    <definedName name="ESPESSURA" localSheetId="4">#REF!</definedName>
    <definedName name="ESPESSURA" localSheetId="2">#REF!</definedName>
    <definedName name="ESPESSURA" localSheetId="24">#REF!</definedName>
    <definedName name="ESPESSURA" localSheetId="16">#REF!</definedName>
    <definedName name="ESPESSURA">#REF!</definedName>
    <definedName name="estaca" localSheetId="4">#REF!</definedName>
    <definedName name="estaca" localSheetId="2">#REF!</definedName>
    <definedName name="estaca" localSheetId="24">#REF!</definedName>
    <definedName name="estaca">#REF!</definedName>
    <definedName name="estaca3" localSheetId="4">#REF!</definedName>
    <definedName name="estaca3" localSheetId="2">#REF!</definedName>
    <definedName name="estaca3" localSheetId="24">#REF!</definedName>
    <definedName name="estaca3">#REF!</definedName>
    <definedName name="ESTADO" localSheetId="4">#REF!</definedName>
    <definedName name="ESTADO" localSheetId="2">#REF!</definedName>
    <definedName name="ESTADO" localSheetId="24">#REF!</definedName>
    <definedName name="ESTADO">#REF!</definedName>
    <definedName name="estados" localSheetId="4">#REF!</definedName>
    <definedName name="estados" localSheetId="2">#REF!</definedName>
    <definedName name="estados" localSheetId="24">#REF!</definedName>
    <definedName name="estados">#REF!</definedName>
    <definedName name="estagiário" localSheetId="4">#REF!</definedName>
    <definedName name="estagiário" localSheetId="2">#REF!</definedName>
    <definedName name="estagiário" localSheetId="24">#REF!</definedName>
    <definedName name="estagiário">#REF!</definedName>
    <definedName name="ESTOQUE" localSheetId="4">#REF!</definedName>
    <definedName name="ESTOQUE" localSheetId="2">#REF!</definedName>
    <definedName name="ESTOQUE" localSheetId="24">#REF!</definedName>
    <definedName name="ESTOQUE">#REF!</definedName>
    <definedName name="Etq_final" localSheetId="4">#REF!</definedName>
    <definedName name="Etq_final" localSheetId="2">#REF!</definedName>
    <definedName name="Etq_final" localSheetId="24">#REF!</definedName>
    <definedName name="Etq_final">#REF!</definedName>
    <definedName name="EU" localSheetId="19" hidden="1">{#N/A,#N/A,FALSE,"Plan1";#N/A,#N/A,FALSE,"Plan2"}</definedName>
    <definedName name="EU" localSheetId="21">{#N/A,#N/A,FALSE,"Plan1";#N/A,#N/A,FALSE,"Plan2"}</definedName>
    <definedName name="EU" localSheetId="14" hidden="1">{#N/A,#N/A,FALSE,"Plan1";#N/A,#N/A,FALSE,"Plan2"}</definedName>
    <definedName name="EU" localSheetId="4" hidden="1">{#N/A,#N/A,FALSE,"Plan1";#N/A,#N/A,FALSE,"Plan2"}</definedName>
    <definedName name="EU" localSheetId="8" hidden="1">{#N/A,#N/A,FALSE,"Plan1";#N/A,#N/A,FALSE,"Plan2"}</definedName>
    <definedName name="EU" localSheetId="2" hidden="1">{#N/A,#N/A,FALSE,"Plan1";#N/A,#N/A,FALSE,"Plan2"}</definedName>
    <definedName name="EU" localSheetId="1" hidden="1">{#N/A,#N/A,FALSE,"Plan1";#N/A,#N/A,FALSE,"Plan2"}</definedName>
    <definedName name="EU" localSheetId="13" hidden="1">{#N/A,#N/A,FALSE,"Plan1";#N/A,#N/A,FALSE,"Plan2"}</definedName>
    <definedName name="EU" localSheetId="20">{#N/A,#N/A,FALSE,"Plan1";#N/A,#N/A,FALSE,"Plan2"}</definedName>
    <definedName name="EU" localSheetId="24" hidden="1">{#N/A,#N/A,FALSE,"Plan1";#N/A,#N/A,FALSE,"Plan2"}</definedName>
    <definedName name="EU" localSheetId="0" hidden="1">{#N/A,#N/A,FALSE,"Plan1";#N/A,#N/A,FALSE,"Plan2"}</definedName>
    <definedName name="EU" localSheetId="18" hidden="1">{#N/A,#N/A,FALSE,"Plan1";#N/A,#N/A,FALSE,"Plan2"}</definedName>
    <definedName name="EU" localSheetId="10" hidden="1">{#N/A,#N/A,FALSE,"Plan1";#N/A,#N/A,FALSE,"Plan2"}</definedName>
    <definedName name="EU" localSheetId="12" hidden="1">{#N/A,#N/A,FALSE,"Plan1";#N/A,#N/A,FALSE,"Plan2"}</definedName>
    <definedName name="EU" hidden="1">{#N/A,#N/A,FALSE,"Plan1";#N/A,#N/A,FALSE,"Plan2"}</definedName>
    <definedName name="EV__LASTREFTIME__" hidden="1">39965.7223611111</definedName>
    <definedName name="EVL" localSheetId="19" hidden="1">{"Econ Consolidado",#N/A,FALSE,"Econ Consol";"Fluxo de Caixa",#N/A,FALSE,"Fluxo Caixa";"Investimentos",#N/A,FALSE,"Investimentos"}</definedName>
    <definedName name="EVL" localSheetId="21">{"Econ Consolidado",#N/A,FALSE,"Econ Consol";"Fluxo de Caixa",#N/A,FALSE,"Fluxo Caixa";"Investimentos",#N/A,FALSE,"Investimentos"}</definedName>
    <definedName name="EVL" localSheetId="14" hidden="1">{"Econ Consolidado",#N/A,FALSE,"Econ Consol";"Fluxo de Caixa",#N/A,FALSE,"Fluxo Caixa";"Investimentos",#N/A,FALSE,"Investimentos"}</definedName>
    <definedName name="EVL" localSheetId="4" hidden="1">{"Econ Consolidado",#N/A,FALSE,"Econ Consol";"Fluxo de Caixa",#N/A,FALSE,"Fluxo Caixa";"Investimentos",#N/A,FALSE,"Investimentos"}</definedName>
    <definedName name="EVL" localSheetId="8" hidden="1">{"Econ Consolidado",#N/A,FALSE,"Econ Consol";"Fluxo de Caixa",#N/A,FALSE,"Fluxo Caixa";"Investimentos",#N/A,FALSE,"Investimentos"}</definedName>
    <definedName name="EVL" localSheetId="2" hidden="1">{"Econ Consolidado",#N/A,FALSE,"Econ Consol";"Fluxo de Caixa",#N/A,FALSE,"Fluxo Caixa";"Investimentos",#N/A,FALSE,"Investimentos"}</definedName>
    <definedName name="EVL" localSheetId="1" hidden="1">{"Econ Consolidado",#N/A,FALSE,"Econ Consol";"Fluxo de Caixa",#N/A,FALSE,"Fluxo Caixa";"Investimentos",#N/A,FALSE,"Investimentos"}</definedName>
    <definedName name="EVL" localSheetId="13" hidden="1">{"Econ Consolidado",#N/A,FALSE,"Econ Consol";"Fluxo de Caixa",#N/A,FALSE,"Fluxo Caixa";"Investimentos",#N/A,FALSE,"Investimentos"}</definedName>
    <definedName name="EVL" localSheetId="20">{"Econ Consolidado",#N/A,FALSE,"Econ Consol";"Fluxo de Caixa",#N/A,FALSE,"Fluxo Caixa";"Investimentos",#N/A,FALSE,"Investimentos"}</definedName>
    <definedName name="EVL" localSheetId="24" hidden="1">{"Econ Consolidado",#N/A,FALSE,"Econ Consol";"Fluxo de Caixa",#N/A,FALSE,"Fluxo Caixa";"Investimentos",#N/A,FALSE,"Investimentos"}</definedName>
    <definedName name="EVL" localSheetId="0" hidden="1">{"Econ Consolidado",#N/A,FALSE,"Econ Consol";"Fluxo de Caixa",#N/A,FALSE,"Fluxo Caixa";"Investimentos",#N/A,FALSE,"Investimentos"}</definedName>
    <definedName name="EVL" localSheetId="18" hidden="1">{"Econ Consolidado",#N/A,FALSE,"Econ Consol";"Fluxo de Caixa",#N/A,FALSE,"Fluxo Caixa";"Investimentos",#N/A,FALSE,"Investimentos"}</definedName>
    <definedName name="EVL" localSheetId="10" hidden="1">{"Econ Consolidado",#N/A,FALSE,"Econ Consol";"Fluxo de Caixa",#N/A,FALSE,"Fluxo Caixa";"Investimentos",#N/A,FALSE,"Investimentos"}</definedName>
    <definedName name="EVL" localSheetId="12" hidden="1">{"Econ Consolidado",#N/A,FALSE,"Econ Consol";"Fluxo de Caixa",#N/A,FALSE,"Fluxo Caixa";"Investimentos",#N/A,FALSE,"Investimentos"}</definedName>
    <definedName name="EVL" hidden="1">{"Econ Consolidado",#N/A,FALSE,"Econ Consol";"Fluxo de Caixa",#N/A,FALSE,"Fluxo Caixa";"Investimentos",#N/A,FALSE,"Investimentos"}</definedName>
    <definedName name="Evol." localSheetId="19" hidden="1">{"Econ Consolidado",#N/A,FALSE,"Econ Consol";"Fluxo de Caixa",#N/A,FALSE,"Fluxo Caixa";"Investimentos",#N/A,FALSE,"Investimentos"}</definedName>
    <definedName name="Evol." localSheetId="21">{"Econ Consolidado",#N/A,FALSE,"Econ Consol";"Fluxo de Caixa",#N/A,FALSE,"Fluxo Caixa";"Investimentos",#N/A,FALSE,"Investimentos"}</definedName>
    <definedName name="Evol." localSheetId="14" hidden="1">{"Econ Consolidado",#N/A,FALSE,"Econ Consol";"Fluxo de Caixa",#N/A,FALSE,"Fluxo Caixa";"Investimentos",#N/A,FALSE,"Investimentos"}</definedName>
    <definedName name="Evol." localSheetId="4" hidden="1">{"Econ Consolidado",#N/A,FALSE,"Econ Consol";"Fluxo de Caixa",#N/A,FALSE,"Fluxo Caixa";"Investimentos",#N/A,FALSE,"Investimentos"}</definedName>
    <definedName name="Evol." localSheetId="8" hidden="1">{"Econ Consolidado",#N/A,FALSE,"Econ Consol";"Fluxo de Caixa",#N/A,FALSE,"Fluxo Caixa";"Investimentos",#N/A,FALSE,"Investimentos"}</definedName>
    <definedName name="Evol." localSheetId="2" hidden="1">{"Econ Consolidado",#N/A,FALSE,"Econ Consol";"Fluxo de Caixa",#N/A,FALSE,"Fluxo Caixa";"Investimentos",#N/A,FALSE,"Investimentos"}</definedName>
    <definedName name="Evol." localSheetId="1" hidden="1">{"Econ Consolidado",#N/A,FALSE,"Econ Consol";"Fluxo de Caixa",#N/A,FALSE,"Fluxo Caixa";"Investimentos",#N/A,FALSE,"Investimentos"}</definedName>
    <definedName name="Evol." localSheetId="13" hidden="1">{"Econ Consolidado",#N/A,FALSE,"Econ Consol";"Fluxo de Caixa",#N/A,FALSE,"Fluxo Caixa";"Investimentos",#N/A,FALSE,"Investimentos"}</definedName>
    <definedName name="Evol." localSheetId="20">{"Econ Consolidado",#N/A,FALSE,"Econ Consol";"Fluxo de Caixa",#N/A,FALSE,"Fluxo Caixa";"Investimentos",#N/A,FALSE,"Investimentos"}</definedName>
    <definedName name="Evol." localSheetId="24" hidden="1">{"Econ Consolidado",#N/A,FALSE,"Econ Consol";"Fluxo de Caixa",#N/A,FALSE,"Fluxo Caixa";"Investimentos",#N/A,FALSE,"Investimentos"}</definedName>
    <definedName name="Evol." localSheetId="0" hidden="1">{"Econ Consolidado",#N/A,FALSE,"Econ Consol";"Fluxo de Caixa",#N/A,FALSE,"Fluxo Caixa";"Investimentos",#N/A,FALSE,"Investimentos"}</definedName>
    <definedName name="Evol." localSheetId="18" hidden="1">{"Econ Consolidado",#N/A,FALSE,"Econ Consol";"Fluxo de Caixa",#N/A,FALSE,"Fluxo Caixa";"Investimentos",#N/A,FALSE,"Investimentos"}</definedName>
    <definedName name="Evol." localSheetId="10" hidden="1">{"Econ Consolidado",#N/A,FALSE,"Econ Consol";"Fluxo de Caixa",#N/A,FALSE,"Fluxo Caixa";"Investimentos",#N/A,FALSE,"Investimentos"}</definedName>
    <definedName name="Evol." localSheetId="12" hidden="1">{"Econ Consolidado",#N/A,FALSE,"Econ Consol";"Fluxo de Caixa",#N/A,FALSE,"Fluxo Caixa";"Investimentos",#N/A,FALSE,"Investimentos"}</definedName>
    <definedName name="Evol." hidden="1">{"Econ Consolidado",#N/A,FALSE,"Econ Consol";"Fluxo de Caixa",#N/A,FALSE,"Fluxo Caixa";"Investimentos",#N/A,FALSE,"Investimentos"}</definedName>
    <definedName name="ewfr" localSheetId="19" hidden="1">{#N/A,#N/A,FALSE,"Plan1";#N/A,#N/A,FALSE,"Plan2"}</definedName>
    <definedName name="ewfr" localSheetId="21">{#N/A,#N/A,FALSE,"Plan1";#N/A,#N/A,FALSE,"Plan2"}</definedName>
    <definedName name="ewfr" localSheetId="14" hidden="1">{#N/A,#N/A,FALSE,"Plan1";#N/A,#N/A,FALSE,"Plan2"}</definedName>
    <definedName name="ewfr" localSheetId="4" hidden="1">{#N/A,#N/A,FALSE,"Plan1";#N/A,#N/A,FALSE,"Plan2"}</definedName>
    <definedName name="ewfr" localSheetId="8" hidden="1">{#N/A,#N/A,FALSE,"Plan1";#N/A,#N/A,FALSE,"Plan2"}</definedName>
    <definedName name="ewfr" localSheetId="2" hidden="1">{#N/A,#N/A,FALSE,"Plan1";#N/A,#N/A,FALSE,"Plan2"}</definedName>
    <definedName name="ewfr" localSheetId="1" hidden="1">{#N/A,#N/A,FALSE,"Plan1";#N/A,#N/A,FALSE,"Plan2"}</definedName>
    <definedName name="ewfr" localSheetId="13" hidden="1">{#N/A,#N/A,FALSE,"Plan1";#N/A,#N/A,FALSE,"Plan2"}</definedName>
    <definedName name="ewfr" localSheetId="20">{#N/A,#N/A,FALSE,"Plan1";#N/A,#N/A,FALSE,"Plan2"}</definedName>
    <definedName name="ewfr" localSheetId="24" hidden="1">{#N/A,#N/A,FALSE,"Plan1";#N/A,#N/A,FALSE,"Plan2"}</definedName>
    <definedName name="ewfr" localSheetId="0" hidden="1">{#N/A,#N/A,FALSE,"Plan1";#N/A,#N/A,FALSE,"Plan2"}</definedName>
    <definedName name="ewfr" localSheetId="18" hidden="1">{#N/A,#N/A,FALSE,"Plan1";#N/A,#N/A,FALSE,"Plan2"}</definedName>
    <definedName name="ewfr" localSheetId="10" hidden="1">{#N/A,#N/A,FALSE,"Plan1";#N/A,#N/A,FALSE,"Plan2"}</definedName>
    <definedName name="ewfr" localSheetId="12" hidden="1">{#N/A,#N/A,FALSE,"Plan1";#N/A,#N/A,FALSE,"Plan2"}</definedName>
    <definedName name="ewfr" hidden="1">{#N/A,#N/A,FALSE,"Plan1";#N/A,#N/A,FALSE,"Plan2"}</definedName>
    <definedName name="exce_cdi" localSheetId="4">#REF!</definedName>
    <definedName name="exce_cdi" localSheetId="2">#REF!</definedName>
    <definedName name="exce_cdi" localSheetId="24">#REF!</definedName>
    <definedName name="exce_cdi">#REF!</definedName>
    <definedName name="exce_hist" localSheetId="4">#REF!</definedName>
    <definedName name="exce_hist" localSheetId="2">#REF!</definedName>
    <definedName name="exce_hist" localSheetId="24">#REF!</definedName>
    <definedName name="exce_hist">#REF!</definedName>
    <definedName name="exce_uss" localSheetId="4">#REF!</definedName>
    <definedName name="exce_uss" localSheetId="2">#REF!</definedName>
    <definedName name="exce_uss" localSheetId="24">#REF!</definedName>
    <definedName name="exce_uss">#REF!</definedName>
    <definedName name="Excel_BuiltIn__FilterDatabase_1" localSheetId="4">#REF!</definedName>
    <definedName name="Excel_BuiltIn__FilterDatabase_1" localSheetId="2">#REF!</definedName>
    <definedName name="Excel_BuiltIn__FilterDatabase_1" localSheetId="24">#REF!</definedName>
    <definedName name="Excel_BuiltIn__FilterDatabase_1">#REF!</definedName>
    <definedName name="Excel_BuiltIn__FilterDatabase_1_1" localSheetId="4">#REF!</definedName>
    <definedName name="Excel_BuiltIn__FilterDatabase_1_1" localSheetId="2">#REF!</definedName>
    <definedName name="Excel_BuiltIn__FilterDatabase_1_1" localSheetId="24">#REF!</definedName>
    <definedName name="Excel_BuiltIn__FilterDatabase_1_1">#REF!</definedName>
    <definedName name="Excel_BuiltIn__FilterDatabase_6" localSheetId="4">#REF!</definedName>
    <definedName name="Excel_BuiltIn__FilterDatabase_6" localSheetId="2">#REF!</definedName>
    <definedName name="Excel_BuiltIn__FilterDatabase_6" localSheetId="24">#REF!</definedName>
    <definedName name="Excel_BuiltIn__FilterDatabase_6">#REF!</definedName>
    <definedName name="Excel_BuiltIn_Print_Area_0" localSheetId="4">#REF!</definedName>
    <definedName name="Excel_BuiltIn_Print_Area_0" localSheetId="2">#REF!</definedName>
    <definedName name="Excel_BuiltIn_Print_Area_0" localSheetId="24">#REF!</definedName>
    <definedName name="Excel_BuiltIn_Print_Area_0">#REF!</definedName>
    <definedName name="Excel_BuiltIn_Print_Area_1_1" localSheetId="4">#REF!</definedName>
    <definedName name="Excel_BuiltIn_Print_Area_1_1" localSheetId="2">#REF!</definedName>
    <definedName name="Excel_BuiltIn_Print_Area_1_1" localSheetId="24">#REF!</definedName>
    <definedName name="Excel_BuiltIn_Print_Area_1_1">#REF!</definedName>
    <definedName name="Excel_BuiltIn_Print_Titles_1_1_1" localSheetId="4">#REF!</definedName>
    <definedName name="Excel_BuiltIn_Print_Titles_1_1_1" localSheetId="2">#REF!</definedName>
    <definedName name="Excel_BuiltIn_Print_Titles_1_1_1" localSheetId="24">#REF!</definedName>
    <definedName name="Excel_BuiltIn_Print_Titles_1_1_1">#REF!</definedName>
    <definedName name="Excel_BuiltIn_Print_Titles_1_1_4" localSheetId="4">#REF!</definedName>
    <definedName name="Excel_BuiltIn_Print_Titles_1_1_4" localSheetId="2">#REF!</definedName>
    <definedName name="Excel_BuiltIn_Print_Titles_1_1_4" localSheetId="24">#REF!</definedName>
    <definedName name="Excel_BuiltIn_Print_Titles_1_1_4">#REF!</definedName>
    <definedName name="Excel_BuiltIn_Print_Titles_1_1_5" localSheetId="4">#REF!</definedName>
    <definedName name="Excel_BuiltIn_Print_Titles_1_1_5" localSheetId="2">#REF!</definedName>
    <definedName name="Excel_BuiltIn_Print_Titles_1_1_5" localSheetId="24">#REF!</definedName>
    <definedName name="Excel_BuiltIn_Print_Titles_1_1_5">#REF!</definedName>
    <definedName name="Exrate" localSheetId="4">#REF!</definedName>
    <definedName name="Exrate" localSheetId="2">#REF!</definedName>
    <definedName name="Exrate" localSheetId="24">#REF!</definedName>
    <definedName name="Exrate">#REF!</definedName>
    <definedName name="eyruieyteta" localSheetId="19" hidden="1">{#N/A,#N/A,FALSE,"Plan1";#N/A,#N/A,FALSE,"Plan2"}</definedName>
    <definedName name="eyruieyteta" localSheetId="21">{#N/A,#N/A,FALSE,"Plan1";#N/A,#N/A,FALSE,"Plan2"}</definedName>
    <definedName name="eyruieyteta" localSheetId="14" hidden="1">{#N/A,#N/A,FALSE,"Plan1";#N/A,#N/A,FALSE,"Plan2"}</definedName>
    <definedName name="eyruieyteta" localSheetId="4" hidden="1">{#N/A,#N/A,FALSE,"Plan1";#N/A,#N/A,FALSE,"Plan2"}</definedName>
    <definedName name="eyruieyteta" localSheetId="8" hidden="1">{#N/A,#N/A,FALSE,"Plan1";#N/A,#N/A,FALSE,"Plan2"}</definedName>
    <definedName name="eyruieyteta" localSheetId="2" hidden="1">{#N/A,#N/A,FALSE,"Plan1";#N/A,#N/A,FALSE,"Plan2"}</definedName>
    <definedName name="eyruieyteta" localSheetId="1" hidden="1">{#N/A,#N/A,FALSE,"Plan1";#N/A,#N/A,FALSE,"Plan2"}</definedName>
    <definedName name="eyruieyteta" localSheetId="13" hidden="1">{#N/A,#N/A,FALSE,"Plan1";#N/A,#N/A,FALSE,"Plan2"}</definedName>
    <definedName name="eyruieyteta" localSheetId="20">{#N/A,#N/A,FALSE,"Plan1";#N/A,#N/A,FALSE,"Plan2"}</definedName>
    <definedName name="eyruieyteta" localSheetId="24" hidden="1">{#N/A,#N/A,FALSE,"Plan1";#N/A,#N/A,FALSE,"Plan2"}</definedName>
    <definedName name="eyruieyteta" localSheetId="0" hidden="1">{#N/A,#N/A,FALSE,"Plan1";#N/A,#N/A,FALSE,"Plan2"}</definedName>
    <definedName name="eyruieyteta" localSheetId="18" hidden="1">{#N/A,#N/A,FALSE,"Plan1";#N/A,#N/A,FALSE,"Plan2"}</definedName>
    <definedName name="eyruieyteta" localSheetId="10" hidden="1">{#N/A,#N/A,FALSE,"Plan1";#N/A,#N/A,FALSE,"Plan2"}</definedName>
    <definedName name="eyruieyteta" localSheetId="12" hidden="1">{#N/A,#N/A,FALSE,"Plan1";#N/A,#N/A,FALSE,"Plan2"}</definedName>
    <definedName name="eyruieyteta" hidden="1">{#N/A,#N/A,FALSE,"Plan1";#N/A,#N/A,FALSE,"Plan2"}</definedName>
    <definedName name="f" localSheetId="4" hidden="1">{#N/A,#N/A,FALSE,"Plan1";#N/A,#N/A,FALSE,"Plan2"}</definedName>
    <definedName name="f" localSheetId="8" hidden="1">{#N/A,#N/A,FALSE,"Plan1";#N/A,#N/A,FALSE,"Plan2"}</definedName>
    <definedName name="f" localSheetId="2">#REF!</definedName>
    <definedName name="f" localSheetId="24" hidden="1">{#N/A,#N/A,FALSE,"Plan1";#N/A,#N/A,FALSE,"Plan2"}</definedName>
    <definedName name="f" localSheetId="0" hidden="1">{#N/A,#N/A,FALSE,"Plan1";#N/A,#N/A,FALSE,"Plan2"}</definedName>
    <definedName name="f">#REF!</definedName>
    <definedName name="FACULDADE" localSheetId="4">#REF!</definedName>
    <definedName name="FACULDADE" localSheetId="8">#REF!</definedName>
    <definedName name="FACULDADE" localSheetId="2">#REF!</definedName>
    <definedName name="FACULDADE" localSheetId="24">#REF!</definedName>
    <definedName name="FACULDADE">#REF!</definedName>
    <definedName name="FAL" localSheetId="4">#REF!</definedName>
    <definedName name="FAL" localSheetId="2">#REF!</definedName>
    <definedName name="FAL" localSheetId="24">#REF!</definedName>
    <definedName name="FAL">#REF!</definedName>
    <definedName name="farialima" localSheetId="4">#REF!</definedName>
    <definedName name="farialima" localSheetId="2">#REF!</definedName>
    <definedName name="farialima" localSheetId="24">#REF!</definedName>
    <definedName name="farialima">#REF!</definedName>
    <definedName name="FAS" localSheetId="19" hidden="1">{"'Total'!$A$1","'Total'!$A$3"}</definedName>
    <definedName name="FAS" localSheetId="21">{"'Total'!$A$1","'Total'!$A$3"}</definedName>
    <definedName name="FAS" localSheetId="14" hidden="1">{"'Total'!$A$1","'Total'!$A$3"}</definedName>
    <definedName name="FAS" localSheetId="4" hidden="1">{"'Total'!$A$1","'Total'!$A$3"}</definedName>
    <definedName name="FAS" localSheetId="8" hidden="1">{"'Total'!$A$1","'Total'!$A$3"}</definedName>
    <definedName name="FAS" localSheetId="2" hidden="1">{"'Total'!$A$1","'Total'!$A$3"}</definedName>
    <definedName name="FAS" localSheetId="1" hidden="1">{"'Total'!$A$1","'Total'!$A$3"}</definedName>
    <definedName name="FAS" localSheetId="13" hidden="1">{"'Total'!$A$1","'Total'!$A$3"}</definedName>
    <definedName name="FAS" localSheetId="20">{"'Total'!$A$1","'Total'!$A$3"}</definedName>
    <definedName name="FAS" localSheetId="24" hidden="1">{"'Total'!$A$1","'Total'!$A$3"}</definedName>
    <definedName name="FAS" localSheetId="0" hidden="1">{"'Total'!$A$1","'Total'!$A$3"}</definedName>
    <definedName name="FAS" localSheetId="18" hidden="1">{"'Total'!$A$1","'Total'!$A$3"}</definedName>
    <definedName name="FAS" localSheetId="10" hidden="1">{"'Total'!$A$1","'Total'!$A$3"}</definedName>
    <definedName name="FAS" localSheetId="12" hidden="1">{"'Total'!$A$1","'Total'!$A$3"}</definedName>
    <definedName name="FAS" hidden="1">{"'Total'!$A$1","'Total'!$A$3"}</definedName>
    <definedName name="fasfasf" localSheetId="19" hidden="1">{#N/A,#N/A,TRUE,"Quinzena 01 à 15-04-98 "}</definedName>
    <definedName name="fasfasf" localSheetId="21">{#N/A,#N/A,TRUE,"Quinzena 01 à 15-04-98 "}</definedName>
    <definedName name="fasfasf" localSheetId="14" hidden="1">{#N/A,#N/A,TRUE,"Quinzena 01 à 15-04-98 "}</definedName>
    <definedName name="fasfasf" localSheetId="4" hidden="1">{#N/A,#N/A,TRUE,"Quinzena 01 à 15-04-98 "}</definedName>
    <definedName name="fasfasf" localSheetId="8" hidden="1">{#N/A,#N/A,TRUE,"Quinzena 01 à 15-04-98 "}</definedName>
    <definedName name="fasfasf" localSheetId="2" hidden="1">{#N/A,#N/A,TRUE,"Quinzena 01 à 15-04-98 "}</definedName>
    <definedName name="fasfasf" localSheetId="1" hidden="1">{#N/A,#N/A,TRUE,"Quinzena 01 à 15-04-98 "}</definedName>
    <definedName name="fasfasf" localSheetId="13" hidden="1">{#N/A,#N/A,TRUE,"Quinzena 01 à 15-04-98 "}</definedName>
    <definedName name="fasfasf" localSheetId="20">{#N/A,#N/A,TRUE,"Quinzena 01 à 15-04-98 "}</definedName>
    <definedName name="fasfasf" localSheetId="24" hidden="1">{#N/A,#N/A,TRUE,"Quinzena 01 à 15-04-98 "}</definedName>
    <definedName name="fasfasf" localSheetId="0" hidden="1">{#N/A,#N/A,TRUE,"Quinzena 01 à 15-04-98 "}</definedName>
    <definedName name="fasfasf" localSheetId="18" hidden="1">{#N/A,#N/A,TRUE,"Quinzena 01 à 15-04-98 "}</definedName>
    <definedName name="fasfasf" localSheetId="10" hidden="1">{#N/A,#N/A,TRUE,"Quinzena 01 à 15-04-98 "}</definedName>
    <definedName name="fasfasf" localSheetId="12" hidden="1">{#N/A,#N/A,TRUE,"Quinzena 01 à 15-04-98 "}</definedName>
    <definedName name="fasfasf" hidden="1">{#N/A,#N/A,TRUE,"Quinzena 01 à 15-04-98 "}</definedName>
    <definedName name="FATOR_K" localSheetId="4">#REF!</definedName>
    <definedName name="FATOR_K" localSheetId="2">#REF!</definedName>
    <definedName name="FATOR_K" localSheetId="24">#REF!</definedName>
    <definedName name="FATOR_K">#REF!</definedName>
    <definedName name="FATORK" localSheetId="4">#REF!</definedName>
    <definedName name="FATORK" localSheetId="2">#REF!</definedName>
    <definedName name="FATORK" localSheetId="24">#REF!</definedName>
    <definedName name="FATORK">#REF!</definedName>
    <definedName name="FBancaria" localSheetId="4">#REF!</definedName>
    <definedName name="FBancaria" localSheetId="2">#REF!</definedName>
    <definedName name="FBancaria" localSheetId="24">#REF!</definedName>
    <definedName name="FBancaria">#REF!</definedName>
    <definedName name="fchart31" localSheetId="4" hidden="1">#REF!</definedName>
    <definedName name="fchart31" localSheetId="0" hidden="1">#REF!</definedName>
    <definedName name="fchart31" hidden="1">#REF!</definedName>
    <definedName name="fddhght" localSheetId="19" hidden="1">{#N/A,#N/A,FALSE,"Plan1";#N/A,#N/A,FALSE,"Plan2"}</definedName>
    <definedName name="fddhght" localSheetId="21">{#N/A,#N/A,FALSE,"Plan1";#N/A,#N/A,FALSE,"Plan2"}</definedName>
    <definedName name="fddhght" localSheetId="14" hidden="1">{#N/A,#N/A,FALSE,"Plan1";#N/A,#N/A,FALSE,"Plan2"}</definedName>
    <definedName name="fddhght" localSheetId="4" hidden="1">{#N/A,#N/A,FALSE,"Plan1";#N/A,#N/A,FALSE,"Plan2"}</definedName>
    <definedName name="fddhght" localSheetId="8" hidden="1">{#N/A,#N/A,FALSE,"Plan1";#N/A,#N/A,FALSE,"Plan2"}</definedName>
    <definedName name="fddhght" localSheetId="2" hidden="1">{#N/A,#N/A,FALSE,"Plan1";#N/A,#N/A,FALSE,"Plan2"}</definedName>
    <definedName name="fddhght" localSheetId="1" hidden="1">{#N/A,#N/A,FALSE,"Plan1";#N/A,#N/A,FALSE,"Plan2"}</definedName>
    <definedName name="fddhght" localSheetId="13" hidden="1">{#N/A,#N/A,FALSE,"Plan1";#N/A,#N/A,FALSE,"Plan2"}</definedName>
    <definedName name="fddhght" localSheetId="20">{#N/A,#N/A,FALSE,"Plan1";#N/A,#N/A,FALSE,"Plan2"}</definedName>
    <definedName name="fddhght" localSheetId="24" hidden="1">{#N/A,#N/A,FALSE,"Plan1";#N/A,#N/A,FALSE,"Plan2"}</definedName>
    <definedName name="fddhght" localSheetId="0" hidden="1">{#N/A,#N/A,FALSE,"Plan1";#N/A,#N/A,FALSE,"Plan2"}</definedName>
    <definedName name="fddhght" localSheetId="18" hidden="1">{#N/A,#N/A,FALSE,"Plan1";#N/A,#N/A,FALSE,"Plan2"}</definedName>
    <definedName name="fddhght" localSheetId="10" hidden="1">{#N/A,#N/A,FALSE,"Plan1";#N/A,#N/A,FALSE,"Plan2"}</definedName>
    <definedName name="fddhght" localSheetId="12" hidden="1">{#N/A,#N/A,FALSE,"Plan1";#N/A,#N/A,FALSE,"Plan2"}</definedName>
    <definedName name="fddhght" hidden="1">{#N/A,#N/A,FALSE,"Plan1";#N/A,#N/A,FALSE,"Plan2"}</definedName>
    <definedName name="fdfgd" localSheetId="19" hidden="1">{#N/A,#N/A,FALSE,"Plan1";#N/A,#N/A,FALSE,"Plan2"}</definedName>
    <definedName name="fdfgd" localSheetId="21">{#N/A,#N/A,FALSE,"Plan1";#N/A,#N/A,FALSE,"Plan2"}</definedName>
    <definedName name="fdfgd" localSheetId="14" hidden="1">{#N/A,#N/A,FALSE,"Plan1";#N/A,#N/A,FALSE,"Plan2"}</definedName>
    <definedName name="fdfgd" localSheetId="4" hidden="1">{#N/A,#N/A,FALSE,"Plan1";#N/A,#N/A,FALSE,"Plan2"}</definedName>
    <definedName name="fdfgd" localSheetId="8" hidden="1">{#N/A,#N/A,FALSE,"Plan1";#N/A,#N/A,FALSE,"Plan2"}</definedName>
    <definedName name="fdfgd" localSheetId="2" hidden="1">{#N/A,#N/A,FALSE,"Plan1";#N/A,#N/A,FALSE,"Plan2"}</definedName>
    <definedName name="fdfgd" localSheetId="1" hidden="1">{#N/A,#N/A,FALSE,"Plan1";#N/A,#N/A,FALSE,"Plan2"}</definedName>
    <definedName name="fdfgd" localSheetId="13" hidden="1">{#N/A,#N/A,FALSE,"Plan1";#N/A,#N/A,FALSE,"Plan2"}</definedName>
    <definedName name="fdfgd" localSheetId="20">{#N/A,#N/A,FALSE,"Plan1";#N/A,#N/A,FALSE,"Plan2"}</definedName>
    <definedName name="fdfgd" localSheetId="24" hidden="1">{#N/A,#N/A,FALSE,"Plan1";#N/A,#N/A,FALSE,"Plan2"}</definedName>
    <definedName name="fdfgd" localSheetId="0" hidden="1">{#N/A,#N/A,FALSE,"Plan1";#N/A,#N/A,FALSE,"Plan2"}</definedName>
    <definedName name="fdfgd" localSheetId="18" hidden="1">{#N/A,#N/A,FALSE,"Plan1";#N/A,#N/A,FALSE,"Plan2"}</definedName>
    <definedName name="fdfgd" localSheetId="10" hidden="1">{#N/A,#N/A,FALSE,"Plan1";#N/A,#N/A,FALSE,"Plan2"}</definedName>
    <definedName name="fdfgd" localSheetId="12" hidden="1">{#N/A,#N/A,FALSE,"Plan1";#N/A,#N/A,FALSE,"Plan2"}</definedName>
    <definedName name="fdfgd" hidden="1">{#N/A,#N/A,FALSE,"Plan1";#N/A,#N/A,FALSE,"Plan2"}</definedName>
    <definedName name="fdfng" localSheetId="19" hidden="1">{#N/A,#N/A,FALSE,"GERAL";#N/A,#N/A,FALSE,"012-96";#N/A,#N/A,FALSE,"018-96";#N/A,#N/A,FALSE,"027-96";#N/A,#N/A,FALSE,"059-96";#N/A,#N/A,FALSE,"076-96";#N/A,#N/A,FALSE,"019-97";#N/A,#N/A,FALSE,"021-97";#N/A,#N/A,FALSE,"022-97";#N/A,#N/A,FALSE,"028-97"}</definedName>
    <definedName name="fdfng" localSheetId="21">{#N/A,#N/A,FALSE,"GERAL";#N/A,#N/A,FALSE,"012-96";#N/A,#N/A,FALSE,"018-96";#N/A,#N/A,FALSE,"027-96";#N/A,#N/A,FALSE,"059-96";#N/A,#N/A,FALSE,"076-96";#N/A,#N/A,FALSE,"019-97";#N/A,#N/A,FALSE,"021-97";#N/A,#N/A,FALSE,"022-97";#N/A,#N/A,FALSE,"028-97"}</definedName>
    <definedName name="fdfng" localSheetId="14" hidden="1">{#N/A,#N/A,FALSE,"GERAL";#N/A,#N/A,FALSE,"012-96";#N/A,#N/A,FALSE,"018-96";#N/A,#N/A,FALSE,"027-96";#N/A,#N/A,FALSE,"059-96";#N/A,#N/A,FALSE,"076-96";#N/A,#N/A,FALSE,"019-97";#N/A,#N/A,FALSE,"021-97";#N/A,#N/A,FALSE,"022-97";#N/A,#N/A,FALSE,"028-97"}</definedName>
    <definedName name="fdfng" localSheetId="4" hidden="1">{#N/A,#N/A,FALSE,"GERAL";#N/A,#N/A,FALSE,"012-96";#N/A,#N/A,FALSE,"018-96";#N/A,#N/A,FALSE,"027-96";#N/A,#N/A,FALSE,"059-96";#N/A,#N/A,FALSE,"076-96";#N/A,#N/A,FALSE,"019-97";#N/A,#N/A,FALSE,"021-97";#N/A,#N/A,FALSE,"022-97";#N/A,#N/A,FALSE,"028-97"}</definedName>
    <definedName name="fdfng" localSheetId="8" hidden="1">{#N/A,#N/A,FALSE,"GERAL";#N/A,#N/A,FALSE,"012-96";#N/A,#N/A,FALSE,"018-96";#N/A,#N/A,FALSE,"027-96";#N/A,#N/A,FALSE,"059-96";#N/A,#N/A,FALSE,"076-96";#N/A,#N/A,FALSE,"019-97";#N/A,#N/A,FALSE,"021-97";#N/A,#N/A,FALSE,"022-97";#N/A,#N/A,FALSE,"028-97"}</definedName>
    <definedName name="fdfng" localSheetId="2" hidden="1">{#N/A,#N/A,FALSE,"GERAL";#N/A,#N/A,FALSE,"012-96";#N/A,#N/A,FALSE,"018-96";#N/A,#N/A,FALSE,"027-96";#N/A,#N/A,FALSE,"059-96";#N/A,#N/A,FALSE,"076-96";#N/A,#N/A,FALSE,"019-97";#N/A,#N/A,FALSE,"021-97";#N/A,#N/A,FALSE,"022-97";#N/A,#N/A,FALSE,"028-97"}</definedName>
    <definedName name="fdfng" localSheetId="1" hidden="1">{#N/A,#N/A,FALSE,"GERAL";#N/A,#N/A,FALSE,"012-96";#N/A,#N/A,FALSE,"018-96";#N/A,#N/A,FALSE,"027-96";#N/A,#N/A,FALSE,"059-96";#N/A,#N/A,FALSE,"076-96";#N/A,#N/A,FALSE,"019-97";#N/A,#N/A,FALSE,"021-97";#N/A,#N/A,FALSE,"022-97";#N/A,#N/A,FALSE,"028-97"}</definedName>
    <definedName name="fdfng" localSheetId="13" hidden="1">{#N/A,#N/A,FALSE,"GERAL";#N/A,#N/A,FALSE,"012-96";#N/A,#N/A,FALSE,"018-96";#N/A,#N/A,FALSE,"027-96";#N/A,#N/A,FALSE,"059-96";#N/A,#N/A,FALSE,"076-96";#N/A,#N/A,FALSE,"019-97";#N/A,#N/A,FALSE,"021-97";#N/A,#N/A,FALSE,"022-97";#N/A,#N/A,FALSE,"028-97"}</definedName>
    <definedName name="fdfng" localSheetId="20">{#N/A,#N/A,FALSE,"GERAL";#N/A,#N/A,FALSE,"012-96";#N/A,#N/A,FALSE,"018-96";#N/A,#N/A,FALSE,"027-96";#N/A,#N/A,FALSE,"059-96";#N/A,#N/A,FALSE,"076-96";#N/A,#N/A,FALSE,"019-97";#N/A,#N/A,FALSE,"021-97";#N/A,#N/A,FALSE,"022-97";#N/A,#N/A,FALSE,"028-97"}</definedName>
    <definedName name="fdfng" localSheetId="24" hidden="1">{#N/A,#N/A,FALSE,"GERAL";#N/A,#N/A,FALSE,"012-96";#N/A,#N/A,FALSE,"018-96";#N/A,#N/A,FALSE,"027-96";#N/A,#N/A,FALSE,"059-96";#N/A,#N/A,FALSE,"076-96";#N/A,#N/A,FALSE,"019-97";#N/A,#N/A,FALSE,"021-97";#N/A,#N/A,FALSE,"022-97";#N/A,#N/A,FALSE,"028-97"}</definedName>
    <definedName name="fdfng" localSheetId="0" hidden="1">{#N/A,#N/A,FALSE,"GERAL";#N/A,#N/A,FALSE,"012-96";#N/A,#N/A,FALSE,"018-96";#N/A,#N/A,FALSE,"027-96";#N/A,#N/A,FALSE,"059-96";#N/A,#N/A,FALSE,"076-96";#N/A,#N/A,FALSE,"019-97";#N/A,#N/A,FALSE,"021-97";#N/A,#N/A,FALSE,"022-97";#N/A,#N/A,FALSE,"028-97"}</definedName>
    <definedName name="fdfng" localSheetId="18" hidden="1">{#N/A,#N/A,FALSE,"GERAL";#N/A,#N/A,FALSE,"012-96";#N/A,#N/A,FALSE,"018-96";#N/A,#N/A,FALSE,"027-96";#N/A,#N/A,FALSE,"059-96";#N/A,#N/A,FALSE,"076-96";#N/A,#N/A,FALSE,"019-97";#N/A,#N/A,FALSE,"021-97";#N/A,#N/A,FALSE,"022-97";#N/A,#N/A,FALSE,"028-97"}</definedName>
    <definedName name="fdfng" localSheetId="10" hidden="1">{#N/A,#N/A,FALSE,"GERAL";#N/A,#N/A,FALSE,"012-96";#N/A,#N/A,FALSE,"018-96";#N/A,#N/A,FALSE,"027-96";#N/A,#N/A,FALSE,"059-96";#N/A,#N/A,FALSE,"076-96";#N/A,#N/A,FALSE,"019-97";#N/A,#N/A,FALSE,"021-97";#N/A,#N/A,FALSE,"022-97";#N/A,#N/A,FALSE,"028-97"}</definedName>
    <definedName name="fdfng" localSheetId="12" hidden="1">{#N/A,#N/A,FALSE,"GERAL";#N/A,#N/A,FALSE,"012-96";#N/A,#N/A,FALSE,"018-96";#N/A,#N/A,FALSE,"027-96";#N/A,#N/A,FALSE,"059-96";#N/A,#N/A,FALSE,"076-96";#N/A,#N/A,FALSE,"019-97";#N/A,#N/A,FALSE,"021-97";#N/A,#N/A,FALSE,"022-97";#N/A,#N/A,FALSE,"028-97"}</definedName>
    <definedName name="fdfng" hidden="1">{#N/A,#N/A,FALSE,"GERAL";#N/A,#N/A,FALSE,"012-96";#N/A,#N/A,FALSE,"018-96";#N/A,#N/A,FALSE,"027-96";#N/A,#N/A,FALSE,"059-96";#N/A,#N/A,FALSE,"076-96";#N/A,#N/A,FALSE,"019-97";#N/A,#N/A,FALSE,"021-97";#N/A,#N/A,FALSE,"022-97";#N/A,#N/A,FALSE,"028-97"}</definedName>
    <definedName name="fdgaf" localSheetId="19" hidden="1">{#N/A,#N/A,FALSE,"Plan1";#N/A,#N/A,FALSE,"Plan2"}</definedName>
    <definedName name="fdgaf" localSheetId="21">{#N/A,#N/A,FALSE,"Plan1";#N/A,#N/A,FALSE,"Plan2"}</definedName>
    <definedName name="fdgaf" localSheetId="14" hidden="1">{#N/A,#N/A,FALSE,"Plan1";#N/A,#N/A,FALSE,"Plan2"}</definedName>
    <definedName name="fdgaf" localSheetId="4" hidden="1">{#N/A,#N/A,FALSE,"Plan1";#N/A,#N/A,FALSE,"Plan2"}</definedName>
    <definedName name="fdgaf" localSheetId="8" hidden="1">{#N/A,#N/A,FALSE,"Plan1";#N/A,#N/A,FALSE,"Plan2"}</definedName>
    <definedName name="fdgaf" localSheetId="2" hidden="1">{#N/A,#N/A,FALSE,"Plan1";#N/A,#N/A,FALSE,"Plan2"}</definedName>
    <definedName name="fdgaf" localSheetId="1" hidden="1">{#N/A,#N/A,FALSE,"Plan1";#N/A,#N/A,FALSE,"Plan2"}</definedName>
    <definedName name="fdgaf" localSheetId="13" hidden="1">{#N/A,#N/A,FALSE,"Plan1";#N/A,#N/A,FALSE,"Plan2"}</definedName>
    <definedName name="fdgaf" localSheetId="20">{#N/A,#N/A,FALSE,"Plan1";#N/A,#N/A,FALSE,"Plan2"}</definedName>
    <definedName name="fdgaf" localSheetId="24" hidden="1">{#N/A,#N/A,FALSE,"Plan1";#N/A,#N/A,FALSE,"Plan2"}</definedName>
    <definedName name="fdgaf" localSheetId="0" hidden="1">{#N/A,#N/A,FALSE,"Plan1";#N/A,#N/A,FALSE,"Plan2"}</definedName>
    <definedName name="fdgaf" localSheetId="18" hidden="1">{#N/A,#N/A,FALSE,"Plan1";#N/A,#N/A,FALSE,"Plan2"}</definedName>
    <definedName name="fdgaf" localSheetId="10" hidden="1">{#N/A,#N/A,FALSE,"Plan1";#N/A,#N/A,FALSE,"Plan2"}</definedName>
    <definedName name="fdgaf" localSheetId="12" hidden="1">{#N/A,#N/A,FALSE,"Plan1";#N/A,#N/A,FALSE,"Plan2"}</definedName>
    <definedName name="fdgaf" hidden="1">{#N/A,#N/A,FALSE,"Plan1";#N/A,#N/A,FALSE,"Plan2"}</definedName>
    <definedName name="fdgdfg"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hidden="1">{TRUE,TRUE,-1.25,-15.5,604.5,366.75,FALSE,FALSE,TRUE,TRUE,0,1,#N/A,1,#N/A,9.0125,24.4117647058824,1,FALSE,FALSE,3,TRUE,1,FALSE,100,"Swvu.PLANILHA2.","ACwvu.PLANILHA2.",#N/A,FALSE,FALSE,0.787401575,0.34,0.46,0.5,1,"","",FALSE,FALSE,FALSE,FALSE,1,#N/A,1,1,FALSE,FALSE,#N/A,#N/A,FALSE,FALSE,FALSE,9,65532,65532,FALSE,FALSE,TRUE,TRUE,TRUE}</definedName>
    <definedName name="FDGFDJHGZEDR" localSheetId="19" hidden="1">{#N/A,#N/A,FALSE,"Plan1";#N/A,#N/A,FALSE,"Plan2"}</definedName>
    <definedName name="FDGFDJHGZEDR" localSheetId="21">{#N/A,#N/A,FALSE,"Plan1";#N/A,#N/A,FALSE,"Plan2"}</definedName>
    <definedName name="FDGFDJHGZEDR" localSheetId="14" hidden="1">{#N/A,#N/A,FALSE,"Plan1";#N/A,#N/A,FALSE,"Plan2"}</definedName>
    <definedName name="FDGFDJHGZEDR" localSheetId="4" hidden="1">{#N/A,#N/A,FALSE,"Plan1";#N/A,#N/A,FALSE,"Plan2"}</definedName>
    <definedName name="FDGFDJHGZEDR" localSheetId="8" hidden="1">{#N/A,#N/A,FALSE,"Plan1";#N/A,#N/A,FALSE,"Plan2"}</definedName>
    <definedName name="FDGFDJHGZEDR" localSheetId="2" hidden="1">{#N/A,#N/A,FALSE,"Plan1";#N/A,#N/A,FALSE,"Plan2"}</definedName>
    <definedName name="FDGFDJHGZEDR" localSheetId="1" hidden="1">{#N/A,#N/A,FALSE,"Plan1";#N/A,#N/A,FALSE,"Plan2"}</definedName>
    <definedName name="FDGFDJHGZEDR" localSheetId="13" hidden="1">{#N/A,#N/A,FALSE,"Plan1";#N/A,#N/A,FALSE,"Plan2"}</definedName>
    <definedName name="FDGFDJHGZEDR" localSheetId="20">{#N/A,#N/A,FALSE,"Plan1";#N/A,#N/A,FALSE,"Plan2"}</definedName>
    <definedName name="FDGFDJHGZEDR" localSheetId="24" hidden="1">{#N/A,#N/A,FALSE,"Plan1";#N/A,#N/A,FALSE,"Plan2"}</definedName>
    <definedName name="FDGFDJHGZEDR" localSheetId="0" hidden="1">{#N/A,#N/A,FALSE,"Plan1";#N/A,#N/A,FALSE,"Plan2"}</definedName>
    <definedName name="FDGFDJHGZEDR" localSheetId="18" hidden="1">{#N/A,#N/A,FALSE,"Plan1";#N/A,#N/A,FALSE,"Plan2"}</definedName>
    <definedName name="FDGFDJHGZEDR" localSheetId="10" hidden="1">{#N/A,#N/A,FALSE,"Plan1";#N/A,#N/A,FALSE,"Plan2"}</definedName>
    <definedName name="FDGFDJHGZEDR" localSheetId="12" hidden="1">{#N/A,#N/A,FALSE,"Plan1";#N/A,#N/A,FALSE,"Plan2"}</definedName>
    <definedName name="FDGFDJHGZEDR" hidden="1">{#N/A,#N/A,FALSE,"Plan1";#N/A,#N/A,FALSE,"Plan2"}</definedName>
    <definedName name="fdgfyhygfuj" localSheetId="19" hidden="1">{#N/A,#N/A,FALSE,"Plan1";#N/A,#N/A,FALSE,"Plan2"}</definedName>
    <definedName name="fdgfyhygfuj" localSheetId="21">{#N/A,#N/A,FALSE,"Plan1";#N/A,#N/A,FALSE,"Plan2"}</definedName>
    <definedName name="fdgfyhygfuj" localSheetId="14" hidden="1">{#N/A,#N/A,FALSE,"Plan1";#N/A,#N/A,FALSE,"Plan2"}</definedName>
    <definedName name="fdgfyhygfuj" localSheetId="4" hidden="1">{#N/A,#N/A,FALSE,"Plan1";#N/A,#N/A,FALSE,"Plan2"}</definedName>
    <definedName name="fdgfyhygfuj" localSheetId="8" hidden="1">{#N/A,#N/A,FALSE,"Plan1";#N/A,#N/A,FALSE,"Plan2"}</definedName>
    <definedName name="fdgfyhygfuj" localSheetId="2" hidden="1">{#N/A,#N/A,FALSE,"Plan1";#N/A,#N/A,FALSE,"Plan2"}</definedName>
    <definedName name="fdgfyhygfuj" localSheetId="1" hidden="1">{#N/A,#N/A,FALSE,"Plan1";#N/A,#N/A,FALSE,"Plan2"}</definedName>
    <definedName name="fdgfyhygfuj" localSheetId="13" hidden="1">{#N/A,#N/A,FALSE,"Plan1";#N/A,#N/A,FALSE,"Plan2"}</definedName>
    <definedName name="fdgfyhygfuj" localSheetId="20">{#N/A,#N/A,FALSE,"Plan1";#N/A,#N/A,FALSE,"Plan2"}</definedName>
    <definedName name="fdgfyhygfuj" localSheetId="24" hidden="1">{#N/A,#N/A,FALSE,"Plan1";#N/A,#N/A,FALSE,"Plan2"}</definedName>
    <definedName name="fdgfyhygfuj" localSheetId="0" hidden="1">{#N/A,#N/A,FALSE,"Plan1";#N/A,#N/A,FALSE,"Plan2"}</definedName>
    <definedName name="fdgfyhygfuj" localSheetId="18" hidden="1">{#N/A,#N/A,FALSE,"Plan1";#N/A,#N/A,FALSE,"Plan2"}</definedName>
    <definedName name="fdgfyhygfuj" localSheetId="10" hidden="1">{#N/A,#N/A,FALSE,"Plan1";#N/A,#N/A,FALSE,"Plan2"}</definedName>
    <definedName name="fdgfyhygfuj" localSheetId="12" hidden="1">{#N/A,#N/A,FALSE,"Plan1";#N/A,#N/A,FALSE,"Plan2"}</definedName>
    <definedName name="fdgfyhygfuj" hidden="1">{#N/A,#N/A,FALSE,"Plan1";#N/A,#N/A,FALSE,"Plan2"}</definedName>
    <definedName name="fdhgfdf" localSheetId="19" hidden="1">{#N/A,#N/A,FALSE,"Plan1";#N/A,#N/A,FALSE,"Plan2"}</definedName>
    <definedName name="fdhgfdf" localSheetId="21">{#N/A,#N/A,FALSE,"Plan1";#N/A,#N/A,FALSE,"Plan2"}</definedName>
    <definedName name="fdhgfdf" localSheetId="14" hidden="1">{#N/A,#N/A,FALSE,"Plan1";#N/A,#N/A,FALSE,"Plan2"}</definedName>
    <definedName name="fdhgfdf" localSheetId="4" hidden="1">{#N/A,#N/A,FALSE,"Plan1";#N/A,#N/A,FALSE,"Plan2"}</definedName>
    <definedName name="fdhgfdf" localSheetId="8" hidden="1">{#N/A,#N/A,FALSE,"Plan1";#N/A,#N/A,FALSE,"Plan2"}</definedName>
    <definedName name="fdhgfdf" localSheetId="2" hidden="1">{#N/A,#N/A,FALSE,"Plan1";#N/A,#N/A,FALSE,"Plan2"}</definedName>
    <definedName name="fdhgfdf" localSheetId="1" hidden="1">{#N/A,#N/A,FALSE,"Plan1";#N/A,#N/A,FALSE,"Plan2"}</definedName>
    <definedName name="fdhgfdf" localSheetId="13" hidden="1">{#N/A,#N/A,FALSE,"Plan1";#N/A,#N/A,FALSE,"Plan2"}</definedName>
    <definedName name="fdhgfdf" localSheetId="20">{#N/A,#N/A,FALSE,"Plan1";#N/A,#N/A,FALSE,"Plan2"}</definedName>
    <definedName name="fdhgfdf" localSheetId="24" hidden="1">{#N/A,#N/A,FALSE,"Plan1";#N/A,#N/A,FALSE,"Plan2"}</definedName>
    <definedName name="fdhgfdf" localSheetId="0" hidden="1">{#N/A,#N/A,FALSE,"Plan1";#N/A,#N/A,FALSE,"Plan2"}</definedName>
    <definedName name="fdhgfdf" localSheetId="18" hidden="1">{#N/A,#N/A,FALSE,"Plan1";#N/A,#N/A,FALSE,"Plan2"}</definedName>
    <definedName name="fdhgfdf" localSheetId="10" hidden="1">{#N/A,#N/A,FALSE,"Plan1";#N/A,#N/A,FALSE,"Plan2"}</definedName>
    <definedName name="fdhgfdf" localSheetId="12" hidden="1">{#N/A,#N/A,FALSE,"Plan1";#N/A,#N/A,FALSE,"Plan2"}</definedName>
    <definedName name="fdhgfdf" hidden="1">{#N/A,#N/A,FALSE,"Plan1";#N/A,#N/A,FALSE,"Plan2"}</definedName>
    <definedName name="fdjfgdfjg" localSheetId="19" hidden="1">{#N/A,#N/A,FALSE,"Plan1";#N/A,#N/A,FALSE,"Plan2"}</definedName>
    <definedName name="fdjfgdfjg" localSheetId="21">{#N/A,#N/A,FALSE,"Plan1";#N/A,#N/A,FALSE,"Plan2"}</definedName>
    <definedName name="fdjfgdfjg" localSheetId="14" hidden="1">{#N/A,#N/A,FALSE,"Plan1";#N/A,#N/A,FALSE,"Plan2"}</definedName>
    <definedName name="fdjfgdfjg" localSheetId="4" hidden="1">{#N/A,#N/A,FALSE,"Plan1";#N/A,#N/A,FALSE,"Plan2"}</definedName>
    <definedName name="fdjfgdfjg" localSheetId="8" hidden="1">{#N/A,#N/A,FALSE,"Plan1";#N/A,#N/A,FALSE,"Plan2"}</definedName>
    <definedName name="fdjfgdfjg" localSheetId="2" hidden="1">{#N/A,#N/A,FALSE,"Plan1";#N/A,#N/A,FALSE,"Plan2"}</definedName>
    <definedName name="fdjfgdfjg" localSheetId="1" hidden="1">{#N/A,#N/A,FALSE,"Plan1";#N/A,#N/A,FALSE,"Plan2"}</definedName>
    <definedName name="fdjfgdfjg" localSheetId="13" hidden="1">{#N/A,#N/A,FALSE,"Plan1";#N/A,#N/A,FALSE,"Plan2"}</definedName>
    <definedName name="fdjfgdfjg" localSheetId="20">{#N/A,#N/A,FALSE,"Plan1";#N/A,#N/A,FALSE,"Plan2"}</definedName>
    <definedName name="fdjfgdfjg" localSheetId="24" hidden="1">{#N/A,#N/A,FALSE,"Plan1";#N/A,#N/A,FALSE,"Plan2"}</definedName>
    <definedName name="fdjfgdfjg" localSheetId="0" hidden="1">{#N/A,#N/A,FALSE,"Plan1";#N/A,#N/A,FALSE,"Plan2"}</definedName>
    <definedName name="fdjfgdfjg" localSheetId="18" hidden="1">{#N/A,#N/A,FALSE,"Plan1";#N/A,#N/A,FALSE,"Plan2"}</definedName>
    <definedName name="fdjfgdfjg" localSheetId="10" hidden="1">{#N/A,#N/A,FALSE,"Plan1";#N/A,#N/A,FALSE,"Plan2"}</definedName>
    <definedName name="fdjfgdfjg" localSheetId="12" hidden="1">{#N/A,#N/A,FALSE,"Plan1";#N/A,#N/A,FALSE,"Plan2"}</definedName>
    <definedName name="fdjfgdfjg" hidden="1">{#N/A,#N/A,FALSE,"Plan1";#N/A,#N/A,FALSE,"Plan2"}</definedName>
    <definedName name="fdjghkshtygt" localSheetId="19" hidden="1">{#N/A,#N/A,FALSE,"Plan1";#N/A,#N/A,FALSE,"Plan2"}</definedName>
    <definedName name="fdjghkshtygt" localSheetId="21">{#N/A,#N/A,FALSE,"Plan1";#N/A,#N/A,FALSE,"Plan2"}</definedName>
    <definedName name="fdjghkshtygt" localSheetId="14" hidden="1">{#N/A,#N/A,FALSE,"Plan1";#N/A,#N/A,FALSE,"Plan2"}</definedName>
    <definedName name="fdjghkshtygt" localSheetId="4" hidden="1">{#N/A,#N/A,FALSE,"Plan1";#N/A,#N/A,FALSE,"Plan2"}</definedName>
    <definedName name="fdjghkshtygt" localSheetId="8" hidden="1">{#N/A,#N/A,FALSE,"Plan1";#N/A,#N/A,FALSE,"Plan2"}</definedName>
    <definedName name="fdjghkshtygt" localSheetId="2" hidden="1">{#N/A,#N/A,FALSE,"Plan1";#N/A,#N/A,FALSE,"Plan2"}</definedName>
    <definedName name="fdjghkshtygt" localSheetId="1" hidden="1">{#N/A,#N/A,FALSE,"Plan1";#N/A,#N/A,FALSE,"Plan2"}</definedName>
    <definedName name="fdjghkshtygt" localSheetId="13" hidden="1">{#N/A,#N/A,FALSE,"Plan1";#N/A,#N/A,FALSE,"Plan2"}</definedName>
    <definedName name="fdjghkshtygt" localSheetId="20">{#N/A,#N/A,FALSE,"Plan1";#N/A,#N/A,FALSE,"Plan2"}</definedName>
    <definedName name="fdjghkshtygt" localSheetId="24" hidden="1">{#N/A,#N/A,FALSE,"Plan1";#N/A,#N/A,FALSE,"Plan2"}</definedName>
    <definedName name="fdjghkshtygt" localSheetId="0" hidden="1">{#N/A,#N/A,FALSE,"Plan1";#N/A,#N/A,FALSE,"Plan2"}</definedName>
    <definedName name="fdjghkshtygt" localSheetId="18" hidden="1">{#N/A,#N/A,FALSE,"Plan1";#N/A,#N/A,FALSE,"Plan2"}</definedName>
    <definedName name="fdjghkshtygt" localSheetId="10" hidden="1">{#N/A,#N/A,FALSE,"Plan1";#N/A,#N/A,FALSE,"Plan2"}</definedName>
    <definedName name="fdjghkshtygt" localSheetId="12" hidden="1">{#N/A,#N/A,FALSE,"Plan1";#N/A,#N/A,FALSE,"Plan2"}</definedName>
    <definedName name="fdjghkshtygt" hidden="1">{#N/A,#N/A,FALSE,"Plan1";#N/A,#N/A,FALSE,"Plan2"}</definedName>
    <definedName name="fdnhgf" localSheetId="19" hidden="1">{"'Estimativa de Lançamento-JAN'!$A$1:$AI$85"}</definedName>
    <definedName name="fdnhgf" localSheetId="21">{"'Estimativa de Lançamento-JAN'!$A$1:$AI$85"}</definedName>
    <definedName name="fdnhgf" localSheetId="14" hidden="1">{"'Estimativa de Lançamento-JAN'!$A$1:$AI$85"}</definedName>
    <definedName name="fdnhgf" localSheetId="4" hidden="1">{"'Estimativa de Lançamento-JAN'!$A$1:$AI$85"}</definedName>
    <definedName name="fdnhgf" localSheetId="8" hidden="1">{"'Estimativa de Lançamento-JAN'!$A$1:$AI$85"}</definedName>
    <definedName name="fdnhgf" localSheetId="2" hidden="1">{"'Estimativa de Lançamento-JAN'!$A$1:$AI$85"}</definedName>
    <definedName name="fdnhgf" localSheetId="1" hidden="1">{"'Estimativa de Lançamento-JAN'!$A$1:$AI$85"}</definedName>
    <definedName name="fdnhgf" localSheetId="13" hidden="1">{"'Estimativa de Lançamento-JAN'!$A$1:$AI$85"}</definedName>
    <definedName name="fdnhgf" localSheetId="20">{"'Estimativa de Lançamento-JAN'!$A$1:$AI$85"}</definedName>
    <definedName name="fdnhgf" localSheetId="24" hidden="1">{"'Estimativa de Lançamento-JAN'!$A$1:$AI$85"}</definedName>
    <definedName name="fdnhgf" localSheetId="0" hidden="1">{"'Estimativa de Lançamento-JAN'!$A$1:$AI$85"}</definedName>
    <definedName name="fdnhgf" localSheetId="18" hidden="1">{"'Estimativa de Lançamento-JAN'!$A$1:$AI$85"}</definedName>
    <definedName name="fdnhgf" localSheetId="10" hidden="1">{"'Estimativa de Lançamento-JAN'!$A$1:$AI$85"}</definedName>
    <definedName name="fdnhgf" localSheetId="12" hidden="1">{"'Estimativa de Lançamento-JAN'!$A$1:$AI$85"}</definedName>
    <definedName name="fdnhgf" hidden="1">{"'Estimativa de Lançamento-JAN'!$A$1:$AI$85"}</definedName>
    <definedName name="fdsf" localSheetId="19" hidden="1">{#N/A,#N/A,FALSE,"Plan1";#N/A,#N/A,FALSE,"Plan2"}</definedName>
    <definedName name="fdsf" localSheetId="21">{#N/A,#N/A,FALSE,"Plan1";#N/A,#N/A,FALSE,"Plan2"}</definedName>
    <definedName name="fdsf" localSheetId="14" hidden="1">{#N/A,#N/A,FALSE,"Plan1";#N/A,#N/A,FALSE,"Plan2"}</definedName>
    <definedName name="fdsf" localSheetId="4" hidden="1">{#N/A,#N/A,FALSE,"Plan1";#N/A,#N/A,FALSE,"Plan2"}</definedName>
    <definedName name="fdsf" localSheetId="8" hidden="1">{#N/A,#N/A,FALSE,"Plan1";#N/A,#N/A,FALSE,"Plan2"}</definedName>
    <definedName name="fdsf" localSheetId="2" hidden="1">{#N/A,#N/A,FALSE,"Plan1";#N/A,#N/A,FALSE,"Plan2"}</definedName>
    <definedName name="fdsf" localSheetId="1" hidden="1">{#N/A,#N/A,FALSE,"Plan1";#N/A,#N/A,FALSE,"Plan2"}</definedName>
    <definedName name="fdsf" localSheetId="13" hidden="1">{#N/A,#N/A,FALSE,"Plan1";#N/A,#N/A,FALSE,"Plan2"}</definedName>
    <definedName name="fdsf" localSheetId="20">{#N/A,#N/A,FALSE,"Plan1";#N/A,#N/A,FALSE,"Plan2"}</definedName>
    <definedName name="fdsf" localSheetId="24" hidden="1">{#N/A,#N/A,FALSE,"Plan1";#N/A,#N/A,FALSE,"Plan2"}</definedName>
    <definedName name="fdsf" localSheetId="0" hidden="1">{#N/A,#N/A,FALSE,"Plan1";#N/A,#N/A,FALSE,"Plan2"}</definedName>
    <definedName name="fdsf" localSheetId="18" hidden="1">{#N/A,#N/A,FALSE,"Plan1";#N/A,#N/A,FALSE,"Plan2"}</definedName>
    <definedName name="fdsf" localSheetId="10" hidden="1">{#N/A,#N/A,FALSE,"Plan1";#N/A,#N/A,FALSE,"Plan2"}</definedName>
    <definedName name="fdsf" localSheetId="12" hidden="1">{#N/A,#N/A,FALSE,"Plan1";#N/A,#N/A,FALSE,"Plan2"}</definedName>
    <definedName name="fdsf" hidden="1">{#N/A,#N/A,FALSE,"Plan1";#N/A,#N/A,FALSE,"Plan2"}</definedName>
    <definedName name="FE" localSheetId="4">#REF!</definedName>
    <definedName name="FE" localSheetId="2">#REF!</definedName>
    <definedName name="FE" localSheetId="24">#REF!</definedName>
    <definedName name="FE">#REF!</definedName>
    <definedName name="fefefefe" localSheetId="4">#REF!</definedName>
    <definedName name="fefefefe" localSheetId="2">#REF!</definedName>
    <definedName name="fefefefe" localSheetId="24">#REF!</definedName>
    <definedName name="fefefefe">#REF!</definedName>
    <definedName name="FER" localSheetId="4" hidden="1">#REF!</definedName>
    <definedName name="FER" localSheetId="0" hidden="1">#REF!</definedName>
    <definedName name="FER" hidden="1">#REF!</definedName>
    <definedName name="fev17RJ" localSheetId="4">#REF!</definedName>
    <definedName name="fev17RJ" localSheetId="2">#REF!</definedName>
    <definedName name="fev17RJ" localSheetId="24">#REF!</definedName>
    <definedName name="fev17RJ">#REF!</definedName>
    <definedName name="FEVEREIRO2001" localSheetId="4">#REF!</definedName>
    <definedName name="FEVEREIRO2001" localSheetId="2">#REF!</definedName>
    <definedName name="FEVEREIRO2001" localSheetId="24">#REF!</definedName>
    <definedName name="FEVEREIRO2001">#REF!</definedName>
    <definedName name="ff" localSheetId="4">#REF!</definedName>
    <definedName name="ff" localSheetId="2">#REF!</definedName>
    <definedName name="ff" localSheetId="24">#REF!</definedName>
    <definedName name="ff">#REF!</definedName>
    <definedName name="fffefes" localSheetId="4">#REF!</definedName>
    <definedName name="fffefes" localSheetId="2">#REF!</definedName>
    <definedName name="fffefes" localSheetId="24">#REF!</definedName>
    <definedName name="fffefes">#REF!</definedName>
    <definedName name="fffff" localSheetId="19" hidden="1">{#N/A,#N/A,FALSE,"Plan1";#N/A,#N/A,FALSE,"Plan2"}</definedName>
    <definedName name="fffff" localSheetId="21">{#N/A,#N/A,FALSE,"Plan1";#N/A,#N/A,FALSE,"Plan2"}</definedName>
    <definedName name="fffff" localSheetId="14" hidden="1">{#N/A,#N/A,FALSE,"Plan1";#N/A,#N/A,FALSE,"Plan2"}</definedName>
    <definedName name="fffff" localSheetId="4" hidden="1">{#N/A,#N/A,FALSE,"Plan1";#N/A,#N/A,FALSE,"Plan2"}</definedName>
    <definedName name="fffff" localSheetId="8" hidden="1">{#N/A,#N/A,FALSE,"Plan1";#N/A,#N/A,FALSE,"Plan2"}</definedName>
    <definedName name="fffff" localSheetId="2" hidden="1">{#N/A,#N/A,FALSE,"Plan1";#N/A,#N/A,FALSE,"Plan2"}</definedName>
    <definedName name="fffff" localSheetId="1" hidden="1">{#N/A,#N/A,FALSE,"Plan1";#N/A,#N/A,FALSE,"Plan2"}</definedName>
    <definedName name="fffff" localSheetId="13" hidden="1">{#N/A,#N/A,FALSE,"Plan1";#N/A,#N/A,FALSE,"Plan2"}</definedName>
    <definedName name="fffff" localSheetId="20">{#N/A,#N/A,FALSE,"Plan1";#N/A,#N/A,FALSE,"Plan2"}</definedName>
    <definedName name="fffff" localSheetId="24" hidden="1">{#N/A,#N/A,FALSE,"Plan1";#N/A,#N/A,FALSE,"Plan2"}</definedName>
    <definedName name="fffff" localSheetId="0" hidden="1">{#N/A,#N/A,FALSE,"Plan1";#N/A,#N/A,FALSE,"Plan2"}</definedName>
    <definedName name="fffff" localSheetId="18" hidden="1">{#N/A,#N/A,FALSE,"Plan1";#N/A,#N/A,FALSE,"Plan2"}</definedName>
    <definedName name="fffff" localSheetId="10" hidden="1">{#N/A,#N/A,FALSE,"Plan1";#N/A,#N/A,FALSE,"Plan2"}</definedName>
    <definedName name="fffff" localSheetId="12" hidden="1">{#N/A,#N/A,FALSE,"Plan1";#N/A,#N/A,FALSE,"Plan2"}</definedName>
    <definedName name="fffff" hidden="1">{#N/A,#N/A,FALSE,"Plan1";#N/A,#N/A,FALSE,"Plan2"}</definedName>
    <definedName name="FFFFFFF" localSheetId="19">#REF!</definedName>
    <definedName name="FFFFFFF" localSheetId="14">#REF!</definedName>
    <definedName name="FFFFFFF" localSheetId="4">#REF!</definedName>
    <definedName name="FFFFFFF" localSheetId="5">#REF!</definedName>
    <definedName name="FFFFFFF" localSheetId="2">#REF!</definedName>
    <definedName name="FFFFFFF" localSheetId="13">#REF!</definedName>
    <definedName name="FFFFFFF" localSheetId="24">#REF!</definedName>
    <definedName name="FFFFFFF" localSheetId="0">#REF!</definedName>
    <definedName name="FFFFFFF" localSheetId="18">#REF!</definedName>
    <definedName name="FFFFFFF">#REF!</definedName>
    <definedName name="FFTY" localSheetId="19" hidden="1">{#N/A,#N/A,FALSE,"GERAL";#N/A,#N/A,FALSE,"012-96";#N/A,#N/A,FALSE,"018-96";#N/A,#N/A,FALSE,"027-96";#N/A,#N/A,FALSE,"059-96";#N/A,#N/A,FALSE,"076-96";#N/A,#N/A,FALSE,"019-97";#N/A,#N/A,FALSE,"021-97";#N/A,#N/A,FALSE,"022-97";#N/A,#N/A,FALSE,"028-97"}</definedName>
    <definedName name="FFTY" localSheetId="21">{#N/A,#N/A,FALSE,"GERAL";#N/A,#N/A,FALSE,"012-96";#N/A,#N/A,FALSE,"018-96";#N/A,#N/A,FALSE,"027-96";#N/A,#N/A,FALSE,"059-96";#N/A,#N/A,FALSE,"076-96";#N/A,#N/A,FALSE,"019-97";#N/A,#N/A,FALSE,"021-97";#N/A,#N/A,FALSE,"022-97";#N/A,#N/A,FALSE,"028-97"}</definedName>
    <definedName name="FFTY" localSheetId="14" hidden="1">{#N/A,#N/A,FALSE,"GERAL";#N/A,#N/A,FALSE,"012-96";#N/A,#N/A,FALSE,"018-96";#N/A,#N/A,FALSE,"027-96";#N/A,#N/A,FALSE,"059-96";#N/A,#N/A,FALSE,"076-96";#N/A,#N/A,FALSE,"019-97";#N/A,#N/A,FALSE,"021-97";#N/A,#N/A,FALSE,"022-97";#N/A,#N/A,FALSE,"028-97"}</definedName>
    <definedName name="FFTY" localSheetId="4" hidden="1">{#N/A,#N/A,FALSE,"GERAL";#N/A,#N/A,FALSE,"012-96";#N/A,#N/A,FALSE,"018-96";#N/A,#N/A,FALSE,"027-96";#N/A,#N/A,FALSE,"059-96";#N/A,#N/A,FALSE,"076-96";#N/A,#N/A,FALSE,"019-97";#N/A,#N/A,FALSE,"021-97";#N/A,#N/A,FALSE,"022-97";#N/A,#N/A,FALSE,"028-97"}</definedName>
    <definedName name="FFTY" localSheetId="8" hidden="1">{#N/A,#N/A,FALSE,"GERAL";#N/A,#N/A,FALSE,"012-96";#N/A,#N/A,FALSE,"018-96";#N/A,#N/A,FALSE,"027-96";#N/A,#N/A,FALSE,"059-96";#N/A,#N/A,FALSE,"076-96";#N/A,#N/A,FALSE,"019-97";#N/A,#N/A,FALSE,"021-97";#N/A,#N/A,FALSE,"022-97";#N/A,#N/A,FALSE,"028-97"}</definedName>
    <definedName name="FFTY" localSheetId="2" hidden="1">{#N/A,#N/A,FALSE,"GERAL";#N/A,#N/A,FALSE,"012-96";#N/A,#N/A,FALSE,"018-96";#N/A,#N/A,FALSE,"027-96";#N/A,#N/A,FALSE,"059-96";#N/A,#N/A,FALSE,"076-96";#N/A,#N/A,FALSE,"019-97";#N/A,#N/A,FALSE,"021-97";#N/A,#N/A,FALSE,"022-97";#N/A,#N/A,FALSE,"028-97"}</definedName>
    <definedName name="FFTY" localSheetId="1" hidden="1">{#N/A,#N/A,FALSE,"GERAL";#N/A,#N/A,FALSE,"012-96";#N/A,#N/A,FALSE,"018-96";#N/A,#N/A,FALSE,"027-96";#N/A,#N/A,FALSE,"059-96";#N/A,#N/A,FALSE,"076-96";#N/A,#N/A,FALSE,"019-97";#N/A,#N/A,FALSE,"021-97";#N/A,#N/A,FALSE,"022-97";#N/A,#N/A,FALSE,"028-97"}</definedName>
    <definedName name="FFTY" localSheetId="13" hidden="1">{#N/A,#N/A,FALSE,"GERAL";#N/A,#N/A,FALSE,"012-96";#N/A,#N/A,FALSE,"018-96";#N/A,#N/A,FALSE,"027-96";#N/A,#N/A,FALSE,"059-96";#N/A,#N/A,FALSE,"076-96";#N/A,#N/A,FALSE,"019-97";#N/A,#N/A,FALSE,"021-97";#N/A,#N/A,FALSE,"022-97";#N/A,#N/A,FALSE,"028-97"}</definedName>
    <definedName name="FFTY" localSheetId="20">{#N/A,#N/A,FALSE,"GERAL";#N/A,#N/A,FALSE,"012-96";#N/A,#N/A,FALSE,"018-96";#N/A,#N/A,FALSE,"027-96";#N/A,#N/A,FALSE,"059-96";#N/A,#N/A,FALSE,"076-96";#N/A,#N/A,FALSE,"019-97";#N/A,#N/A,FALSE,"021-97";#N/A,#N/A,FALSE,"022-97";#N/A,#N/A,FALSE,"028-97"}</definedName>
    <definedName name="FFTY" localSheetId="24" hidden="1">{#N/A,#N/A,FALSE,"GERAL";#N/A,#N/A,FALSE,"012-96";#N/A,#N/A,FALSE,"018-96";#N/A,#N/A,FALSE,"027-96";#N/A,#N/A,FALSE,"059-96";#N/A,#N/A,FALSE,"076-96";#N/A,#N/A,FALSE,"019-97";#N/A,#N/A,FALSE,"021-97";#N/A,#N/A,FALSE,"022-97";#N/A,#N/A,FALSE,"028-97"}</definedName>
    <definedName name="FFTY" localSheetId="0" hidden="1">{#N/A,#N/A,FALSE,"GERAL";#N/A,#N/A,FALSE,"012-96";#N/A,#N/A,FALSE,"018-96";#N/A,#N/A,FALSE,"027-96";#N/A,#N/A,FALSE,"059-96";#N/A,#N/A,FALSE,"076-96";#N/A,#N/A,FALSE,"019-97";#N/A,#N/A,FALSE,"021-97";#N/A,#N/A,FALSE,"022-97";#N/A,#N/A,FALSE,"028-97"}</definedName>
    <definedName name="FFTY" localSheetId="18" hidden="1">{#N/A,#N/A,FALSE,"GERAL";#N/A,#N/A,FALSE,"012-96";#N/A,#N/A,FALSE,"018-96";#N/A,#N/A,FALSE,"027-96";#N/A,#N/A,FALSE,"059-96";#N/A,#N/A,FALSE,"076-96";#N/A,#N/A,FALSE,"019-97";#N/A,#N/A,FALSE,"021-97";#N/A,#N/A,FALSE,"022-97";#N/A,#N/A,FALSE,"028-97"}</definedName>
    <definedName name="FFTY" localSheetId="10" hidden="1">{#N/A,#N/A,FALSE,"GERAL";#N/A,#N/A,FALSE,"012-96";#N/A,#N/A,FALSE,"018-96";#N/A,#N/A,FALSE,"027-96";#N/A,#N/A,FALSE,"059-96";#N/A,#N/A,FALSE,"076-96";#N/A,#N/A,FALSE,"019-97";#N/A,#N/A,FALSE,"021-97";#N/A,#N/A,FALSE,"022-97";#N/A,#N/A,FALSE,"028-97"}</definedName>
    <definedName name="FFTY" localSheetId="12" hidden="1">{#N/A,#N/A,FALSE,"GERAL";#N/A,#N/A,FALSE,"012-96";#N/A,#N/A,FALSE,"018-96";#N/A,#N/A,FALSE,"027-96";#N/A,#N/A,FALSE,"059-96";#N/A,#N/A,FALSE,"076-96";#N/A,#N/A,FALSE,"019-97";#N/A,#N/A,FALSE,"021-97";#N/A,#N/A,FALSE,"022-97";#N/A,#N/A,FALSE,"028-97"}</definedName>
    <definedName name="FFTY" hidden="1">{#N/A,#N/A,FALSE,"GERAL";#N/A,#N/A,FALSE,"012-96";#N/A,#N/A,FALSE,"018-96";#N/A,#N/A,FALSE,"027-96";#N/A,#N/A,FALSE,"059-96";#N/A,#N/A,FALSE,"076-96";#N/A,#N/A,FALSE,"019-97";#N/A,#N/A,FALSE,"021-97";#N/A,#N/A,FALSE,"022-97";#N/A,#N/A,FALSE,"028-97"}</definedName>
    <definedName name="fg" localSheetId="19" hidden="1">{#N/A,#N/A,FALSE,"Plan1";#N/A,#N/A,FALSE,"Plan2"}</definedName>
    <definedName name="fg" localSheetId="21">{#N/A,#N/A,FALSE,"Plan1";#N/A,#N/A,FALSE,"Plan2"}</definedName>
    <definedName name="fg" localSheetId="14" hidden="1">{#N/A,#N/A,FALSE,"Plan1";#N/A,#N/A,FALSE,"Plan2"}</definedName>
    <definedName name="fg" localSheetId="4" hidden="1">{#N/A,#N/A,FALSE,"Plan1";#N/A,#N/A,FALSE,"Plan2"}</definedName>
    <definedName name="fg" localSheetId="8" hidden="1">{#N/A,#N/A,FALSE,"Plan1";#N/A,#N/A,FALSE,"Plan2"}</definedName>
    <definedName name="fg" localSheetId="2" hidden="1">{#N/A,#N/A,FALSE,"Plan1";#N/A,#N/A,FALSE,"Plan2"}</definedName>
    <definedName name="fg" localSheetId="1" hidden="1">{#N/A,#N/A,FALSE,"Plan1";#N/A,#N/A,FALSE,"Plan2"}</definedName>
    <definedName name="fg" localSheetId="13" hidden="1">{#N/A,#N/A,FALSE,"Plan1";#N/A,#N/A,FALSE,"Plan2"}</definedName>
    <definedName name="fg" localSheetId="20">{#N/A,#N/A,FALSE,"Plan1";#N/A,#N/A,FALSE,"Plan2"}</definedName>
    <definedName name="fg" localSheetId="24" hidden="1">{#N/A,#N/A,FALSE,"Plan1";#N/A,#N/A,FALSE,"Plan2"}</definedName>
    <definedName name="fg" localSheetId="0" hidden="1">{#N/A,#N/A,FALSE,"Plan1";#N/A,#N/A,FALSE,"Plan2"}</definedName>
    <definedName name="fg" localSheetId="18" hidden="1">{#N/A,#N/A,FALSE,"Plan1";#N/A,#N/A,FALSE,"Plan2"}</definedName>
    <definedName name="fg" localSheetId="10" hidden="1">{#N/A,#N/A,FALSE,"Plan1";#N/A,#N/A,FALSE,"Plan2"}</definedName>
    <definedName name="fg" localSheetId="12" hidden="1">{#N/A,#N/A,FALSE,"Plan1";#N/A,#N/A,FALSE,"Plan2"}</definedName>
    <definedName name="fg" hidden="1">{#N/A,#N/A,FALSE,"Plan1";#N/A,#N/A,FALSE,"Plan2"}</definedName>
    <definedName name="fgg" localSheetId="19" hidden="1">{"'장비'!$A$3:$M$12"}</definedName>
    <definedName name="fgg" localSheetId="21">{"'장비'!$A$3:$M$12"}</definedName>
    <definedName name="fgg" localSheetId="14" hidden="1">{"'장비'!$A$3:$M$12"}</definedName>
    <definedName name="fgg" localSheetId="4" hidden="1">{"'장비'!$A$3:$M$12"}</definedName>
    <definedName name="fgg" localSheetId="8" hidden="1">{"'장비'!$A$3:$M$12"}</definedName>
    <definedName name="fgg" localSheetId="2" hidden="1">{"'장비'!$A$3:$M$12"}</definedName>
    <definedName name="fgg" localSheetId="1" hidden="1">{"'장비'!$A$3:$M$12"}</definedName>
    <definedName name="fgg" localSheetId="13" hidden="1">{"'장비'!$A$3:$M$12"}</definedName>
    <definedName name="fgg" localSheetId="20">{"'장비'!$A$3:$M$12"}</definedName>
    <definedName name="fgg" localSheetId="24" hidden="1">{"'장비'!$A$3:$M$12"}</definedName>
    <definedName name="fgg" localSheetId="0" hidden="1">{"'장비'!$A$3:$M$12"}</definedName>
    <definedName name="fgg" localSheetId="18" hidden="1">{"'장비'!$A$3:$M$12"}</definedName>
    <definedName name="fgg" localSheetId="10" hidden="1">{"'장비'!$A$3:$M$12"}</definedName>
    <definedName name="fgg" localSheetId="12" hidden="1">{"'장비'!$A$3:$M$12"}</definedName>
    <definedName name="fgg" hidden="1">{"'장비'!$A$3:$M$12"}</definedName>
    <definedName name="fghfh" localSheetId="19" hidden="1">{"'Estimativa de Lançamento-JAN'!$A$1:$AI$85"}</definedName>
    <definedName name="fghfh" localSheetId="21">{"'Estimativa de Lançamento-JAN'!$A$1:$AI$85"}</definedName>
    <definedName name="fghfh" localSheetId="14" hidden="1">{"'Estimativa de Lançamento-JAN'!$A$1:$AI$85"}</definedName>
    <definedName name="fghfh" localSheetId="4" hidden="1">{"'Estimativa de Lançamento-JAN'!$A$1:$AI$85"}</definedName>
    <definedName name="fghfh" localSheetId="8" hidden="1">{"'Estimativa de Lançamento-JAN'!$A$1:$AI$85"}</definedName>
    <definedName name="fghfh" localSheetId="2" hidden="1">{"'Estimativa de Lançamento-JAN'!$A$1:$AI$85"}</definedName>
    <definedName name="fghfh" localSheetId="1" hidden="1">{"'Estimativa de Lançamento-JAN'!$A$1:$AI$85"}</definedName>
    <definedName name="fghfh" localSheetId="13" hidden="1">{"'Estimativa de Lançamento-JAN'!$A$1:$AI$85"}</definedName>
    <definedName name="fghfh" localSheetId="20">{"'Estimativa de Lançamento-JAN'!$A$1:$AI$85"}</definedName>
    <definedName name="fghfh" localSheetId="24" hidden="1">{"'Estimativa de Lançamento-JAN'!$A$1:$AI$85"}</definedName>
    <definedName name="fghfh" localSheetId="0" hidden="1">{"'Estimativa de Lançamento-JAN'!$A$1:$AI$85"}</definedName>
    <definedName name="fghfh" localSheetId="18" hidden="1">{"'Estimativa de Lançamento-JAN'!$A$1:$AI$85"}</definedName>
    <definedName name="fghfh" localSheetId="10" hidden="1">{"'Estimativa de Lançamento-JAN'!$A$1:$AI$85"}</definedName>
    <definedName name="fghfh" localSheetId="12" hidden="1">{"'Estimativa de Lançamento-JAN'!$A$1:$AI$85"}</definedName>
    <definedName name="fghfh" hidden="1">{"'Estimativa de Lançamento-JAN'!$A$1:$AI$85"}</definedName>
    <definedName name="fghgfh" localSheetId="19" hidden="1">{#N/A,#N/A,FALSE,"Plan1";#N/A,#N/A,FALSE,"Plan2"}</definedName>
    <definedName name="fghgfh" localSheetId="21">{#N/A,#N/A,FALSE,"Plan1";#N/A,#N/A,FALSE,"Plan2"}</definedName>
    <definedName name="fghgfh" localSheetId="14" hidden="1">{#N/A,#N/A,FALSE,"Plan1";#N/A,#N/A,FALSE,"Plan2"}</definedName>
    <definedName name="fghgfh" localSheetId="4" hidden="1">{#N/A,#N/A,FALSE,"Plan1";#N/A,#N/A,FALSE,"Plan2"}</definedName>
    <definedName name="fghgfh" localSheetId="8" hidden="1">{#N/A,#N/A,FALSE,"Plan1";#N/A,#N/A,FALSE,"Plan2"}</definedName>
    <definedName name="fghgfh" localSheetId="2" hidden="1">{#N/A,#N/A,FALSE,"Plan1";#N/A,#N/A,FALSE,"Plan2"}</definedName>
    <definedName name="fghgfh" localSheetId="1" hidden="1">{#N/A,#N/A,FALSE,"Plan1";#N/A,#N/A,FALSE,"Plan2"}</definedName>
    <definedName name="fghgfh" localSheetId="13" hidden="1">{#N/A,#N/A,FALSE,"Plan1";#N/A,#N/A,FALSE,"Plan2"}</definedName>
    <definedName name="fghgfh" localSheetId="20">{#N/A,#N/A,FALSE,"Plan1";#N/A,#N/A,FALSE,"Plan2"}</definedName>
    <definedName name="fghgfh" localSheetId="24" hidden="1">{#N/A,#N/A,FALSE,"Plan1";#N/A,#N/A,FALSE,"Plan2"}</definedName>
    <definedName name="fghgfh" localSheetId="0" hidden="1">{#N/A,#N/A,FALSE,"Plan1";#N/A,#N/A,FALSE,"Plan2"}</definedName>
    <definedName name="fghgfh" localSheetId="18" hidden="1">{#N/A,#N/A,FALSE,"Plan1";#N/A,#N/A,FALSE,"Plan2"}</definedName>
    <definedName name="fghgfh" localSheetId="10" hidden="1">{#N/A,#N/A,FALSE,"Plan1";#N/A,#N/A,FALSE,"Plan2"}</definedName>
    <definedName name="fghgfh" localSheetId="12" hidden="1">{#N/A,#N/A,FALSE,"Plan1";#N/A,#N/A,FALSE,"Plan2"}</definedName>
    <definedName name="fghgfh" hidden="1">{#N/A,#N/A,FALSE,"Plan1";#N/A,#N/A,FALSE,"Plan2"}</definedName>
    <definedName name="FGJHFGK" localSheetId="19" hidden="1">{#N/A,#N/A,FALSE,"Plan1";#N/A,#N/A,FALSE,"Plan2"}</definedName>
    <definedName name="FGJHFGK" localSheetId="21">{#N/A,#N/A,FALSE,"Plan1";#N/A,#N/A,FALSE,"Plan2"}</definedName>
    <definedName name="FGJHFGK" localSheetId="14" hidden="1">{#N/A,#N/A,FALSE,"Plan1";#N/A,#N/A,FALSE,"Plan2"}</definedName>
    <definedName name="FGJHFGK" localSheetId="4" hidden="1">{#N/A,#N/A,FALSE,"Plan1";#N/A,#N/A,FALSE,"Plan2"}</definedName>
    <definedName name="FGJHFGK" localSheetId="8" hidden="1">{#N/A,#N/A,FALSE,"Plan1";#N/A,#N/A,FALSE,"Plan2"}</definedName>
    <definedName name="FGJHFGK" localSheetId="2" hidden="1">{#N/A,#N/A,FALSE,"Plan1";#N/A,#N/A,FALSE,"Plan2"}</definedName>
    <definedName name="FGJHFGK" localSheetId="1" hidden="1">{#N/A,#N/A,FALSE,"Plan1";#N/A,#N/A,FALSE,"Plan2"}</definedName>
    <definedName name="FGJHFGK" localSheetId="13" hidden="1">{#N/A,#N/A,FALSE,"Plan1";#N/A,#N/A,FALSE,"Plan2"}</definedName>
    <definedName name="FGJHFGK" localSheetId="20">{#N/A,#N/A,FALSE,"Plan1";#N/A,#N/A,FALSE,"Plan2"}</definedName>
    <definedName name="FGJHFGK" localSheetId="24" hidden="1">{#N/A,#N/A,FALSE,"Plan1";#N/A,#N/A,FALSE,"Plan2"}</definedName>
    <definedName name="FGJHFGK" localSheetId="0" hidden="1">{#N/A,#N/A,FALSE,"Plan1";#N/A,#N/A,FALSE,"Plan2"}</definedName>
    <definedName name="FGJHFGK" localSheetId="18" hidden="1">{#N/A,#N/A,FALSE,"Plan1";#N/A,#N/A,FALSE,"Plan2"}</definedName>
    <definedName name="FGJHFGK" localSheetId="10" hidden="1">{#N/A,#N/A,FALSE,"Plan1";#N/A,#N/A,FALSE,"Plan2"}</definedName>
    <definedName name="FGJHFGK" localSheetId="12" hidden="1">{#N/A,#N/A,FALSE,"Plan1";#N/A,#N/A,FALSE,"Plan2"}</definedName>
    <definedName name="FGJHFGK" hidden="1">{#N/A,#N/A,FALSE,"Plan1";#N/A,#N/A,FALSE,"Plan2"}</definedName>
    <definedName name="fgktyhdf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hidden="1">{TRUE,TRUE,-1.25,-15.5,604.5,366.75,FALSE,FALSE,TRUE,TRUE,0,1,#N/A,1,#N/A,9.0125,24.4117647058824,1,FALSE,FALSE,3,TRUE,1,FALSE,100,"Swvu.PLANILHA2.","ACwvu.PLANILHA2.",#N/A,FALSE,FALSE,0.787401575,0.34,0.46,0.5,1,"","",FALSE,FALSE,FALSE,FALSE,1,#N/A,1,1,FALSE,FALSE,#N/A,#N/A,FALSE,FALSE,FALSE,9,65532,65532,FALSE,FALSE,TRUE,TRUE,TRUE}</definedName>
    <definedName name="fgtrgty" localSheetId="19" hidden="1">{#N/A,#N/A,FALSE,"Plan1";#N/A,#N/A,FALSE,"Plan2"}</definedName>
    <definedName name="fgtrgty" localSheetId="21">{#N/A,#N/A,FALSE,"Plan1";#N/A,#N/A,FALSE,"Plan2"}</definedName>
    <definedName name="fgtrgty" localSheetId="14" hidden="1">{#N/A,#N/A,FALSE,"Plan1";#N/A,#N/A,FALSE,"Plan2"}</definedName>
    <definedName name="fgtrgty" localSheetId="4" hidden="1">{#N/A,#N/A,FALSE,"Plan1";#N/A,#N/A,FALSE,"Plan2"}</definedName>
    <definedName name="fgtrgty" localSheetId="8" hidden="1">{#N/A,#N/A,FALSE,"Plan1";#N/A,#N/A,FALSE,"Plan2"}</definedName>
    <definedName name="fgtrgty" localSheetId="2" hidden="1">{#N/A,#N/A,FALSE,"Plan1";#N/A,#N/A,FALSE,"Plan2"}</definedName>
    <definedName name="fgtrgty" localSheetId="1" hidden="1">{#N/A,#N/A,FALSE,"Plan1";#N/A,#N/A,FALSE,"Plan2"}</definedName>
    <definedName name="fgtrgty" localSheetId="13" hidden="1">{#N/A,#N/A,FALSE,"Plan1";#N/A,#N/A,FALSE,"Plan2"}</definedName>
    <definedName name="fgtrgty" localSheetId="20">{#N/A,#N/A,FALSE,"Plan1";#N/A,#N/A,FALSE,"Plan2"}</definedName>
    <definedName name="fgtrgty" localSheetId="24" hidden="1">{#N/A,#N/A,FALSE,"Plan1";#N/A,#N/A,FALSE,"Plan2"}</definedName>
    <definedName name="fgtrgty" localSheetId="0" hidden="1">{#N/A,#N/A,FALSE,"Plan1";#N/A,#N/A,FALSE,"Plan2"}</definedName>
    <definedName name="fgtrgty" localSheetId="18" hidden="1">{#N/A,#N/A,FALSE,"Plan1";#N/A,#N/A,FALSE,"Plan2"}</definedName>
    <definedName name="fgtrgty" localSheetId="10" hidden="1">{#N/A,#N/A,FALSE,"Plan1";#N/A,#N/A,FALSE,"Plan2"}</definedName>
    <definedName name="fgtrgty" localSheetId="12" hidden="1">{#N/A,#N/A,FALSE,"Plan1";#N/A,#N/A,FALSE,"Plan2"}</definedName>
    <definedName name="fgtrgty" hidden="1">{#N/A,#N/A,FALSE,"Plan1";#N/A,#N/A,FALSE,"Plan2"}</definedName>
    <definedName name="fgty" localSheetId="4" hidden="1">#REF!</definedName>
    <definedName name="fgty" localSheetId="2" hidden="1">#REF!</definedName>
    <definedName name="fgty" localSheetId="24" hidden="1">#REF!</definedName>
    <definedName name="fgty" localSheetId="0" hidden="1">#REF!</definedName>
    <definedName name="fgty" hidden="1">#REF!</definedName>
    <definedName name="fhgjfgyt" localSheetId="19" hidden="1">{#N/A,#N/A,FALSE,"Plan1";#N/A,#N/A,FALSE,"Plan2"}</definedName>
    <definedName name="fhgjfgyt" localSheetId="21">{#N/A,#N/A,FALSE,"Plan1";#N/A,#N/A,FALSE,"Plan2"}</definedName>
    <definedName name="fhgjfgyt" localSheetId="14" hidden="1">{#N/A,#N/A,FALSE,"Plan1";#N/A,#N/A,FALSE,"Plan2"}</definedName>
    <definedName name="fhgjfgyt" localSheetId="4" hidden="1">{#N/A,#N/A,FALSE,"Plan1";#N/A,#N/A,FALSE,"Plan2"}</definedName>
    <definedName name="fhgjfgyt" localSheetId="8" hidden="1">{#N/A,#N/A,FALSE,"Plan1";#N/A,#N/A,FALSE,"Plan2"}</definedName>
    <definedName name="fhgjfgyt" localSheetId="2" hidden="1">{#N/A,#N/A,FALSE,"Plan1";#N/A,#N/A,FALSE,"Plan2"}</definedName>
    <definedName name="fhgjfgyt" localSheetId="1" hidden="1">{#N/A,#N/A,FALSE,"Plan1";#N/A,#N/A,FALSE,"Plan2"}</definedName>
    <definedName name="fhgjfgyt" localSheetId="13" hidden="1">{#N/A,#N/A,FALSE,"Plan1";#N/A,#N/A,FALSE,"Plan2"}</definedName>
    <definedName name="fhgjfgyt" localSheetId="20">{#N/A,#N/A,FALSE,"Plan1";#N/A,#N/A,FALSE,"Plan2"}</definedName>
    <definedName name="fhgjfgyt" localSheetId="24" hidden="1">{#N/A,#N/A,FALSE,"Plan1";#N/A,#N/A,FALSE,"Plan2"}</definedName>
    <definedName name="fhgjfgyt" localSheetId="0" hidden="1">{#N/A,#N/A,FALSE,"Plan1";#N/A,#N/A,FALSE,"Plan2"}</definedName>
    <definedName name="fhgjfgyt" localSheetId="18" hidden="1">{#N/A,#N/A,FALSE,"Plan1";#N/A,#N/A,FALSE,"Plan2"}</definedName>
    <definedName name="fhgjfgyt" localSheetId="10" hidden="1">{#N/A,#N/A,FALSE,"Plan1";#N/A,#N/A,FALSE,"Plan2"}</definedName>
    <definedName name="fhgjfgyt" localSheetId="12" hidden="1">{#N/A,#N/A,FALSE,"Plan1";#N/A,#N/A,FALSE,"Plan2"}</definedName>
    <definedName name="fhgjfgyt" hidden="1">{#N/A,#N/A,FALSE,"Plan1";#N/A,#N/A,FALSE,"Plan2"}</definedName>
    <definedName name="fhgjkhtrfg" localSheetId="19" hidden="1">{#N/A,#N/A,FALSE,"Plan1";#N/A,#N/A,FALSE,"Plan2"}</definedName>
    <definedName name="fhgjkhtrfg" localSheetId="21">{#N/A,#N/A,FALSE,"Plan1";#N/A,#N/A,FALSE,"Plan2"}</definedName>
    <definedName name="fhgjkhtrfg" localSheetId="14" hidden="1">{#N/A,#N/A,FALSE,"Plan1";#N/A,#N/A,FALSE,"Plan2"}</definedName>
    <definedName name="fhgjkhtrfg" localSheetId="4" hidden="1">{#N/A,#N/A,FALSE,"Plan1";#N/A,#N/A,FALSE,"Plan2"}</definedName>
    <definedName name="fhgjkhtrfg" localSheetId="8" hidden="1">{#N/A,#N/A,FALSE,"Plan1";#N/A,#N/A,FALSE,"Plan2"}</definedName>
    <definedName name="fhgjkhtrfg" localSheetId="2" hidden="1">{#N/A,#N/A,FALSE,"Plan1";#N/A,#N/A,FALSE,"Plan2"}</definedName>
    <definedName name="fhgjkhtrfg" localSheetId="1" hidden="1">{#N/A,#N/A,FALSE,"Plan1";#N/A,#N/A,FALSE,"Plan2"}</definedName>
    <definedName name="fhgjkhtrfg" localSheetId="13" hidden="1">{#N/A,#N/A,FALSE,"Plan1";#N/A,#N/A,FALSE,"Plan2"}</definedName>
    <definedName name="fhgjkhtrfg" localSheetId="20">{#N/A,#N/A,FALSE,"Plan1";#N/A,#N/A,FALSE,"Plan2"}</definedName>
    <definedName name="fhgjkhtrfg" localSheetId="24" hidden="1">{#N/A,#N/A,FALSE,"Plan1";#N/A,#N/A,FALSE,"Plan2"}</definedName>
    <definedName name="fhgjkhtrfg" localSheetId="0" hidden="1">{#N/A,#N/A,FALSE,"Plan1";#N/A,#N/A,FALSE,"Plan2"}</definedName>
    <definedName name="fhgjkhtrfg" localSheetId="18" hidden="1">{#N/A,#N/A,FALSE,"Plan1";#N/A,#N/A,FALSE,"Plan2"}</definedName>
    <definedName name="fhgjkhtrfg" localSheetId="10" hidden="1">{#N/A,#N/A,FALSE,"Plan1";#N/A,#N/A,FALSE,"Plan2"}</definedName>
    <definedName name="fhgjkhtrfg" localSheetId="12" hidden="1">{#N/A,#N/A,FALSE,"Plan1";#N/A,#N/A,FALSE,"Plan2"}</definedName>
    <definedName name="fhgjkhtrfg" hidden="1">{#N/A,#N/A,FALSE,"Plan1";#N/A,#N/A,FALSE,"Plan2"}</definedName>
    <definedName name="FHGTGSRSG" localSheetId="19" hidden="1">{#N/A,#N/A,FALSE,"Plan1";#N/A,#N/A,FALSE,"Plan2"}</definedName>
    <definedName name="FHGTGSRSG" localSheetId="21">{#N/A,#N/A,FALSE,"Plan1";#N/A,#N/A,FALSE,"Plan2"}</definedName>
    <definedName name="FHGTGSRSG" localSheetId="14" hidden="1">{#N/A,#N/A,FALSE,"Plan1";#N/A,#N/A,FALSE,"Plan2"}</definedName>
    <definedName name="FHGTGSRSG" localSheetId="4" hidden="1">{#N/A,#N/A,FALSE,"Plan1";#N/A,#N/A,FALSE,"Plan2"}</definedName>
    <definedName name="FHGTGSRSG" localSheetId="8" hidden="1">{#N/A,#N/A,FALSE,"Plan1";#N/A,#N/A,FALSE,"Plan2"}</definedName>
    <definedName name="FHGTGSRSG" localSheetId="2" hidden="1">{#N/A,#N/A,FALSE,"Plan1";#N/A,#N/A,FALSE,"Plan2"}</definedName>
    <definedName name="FHGTGSRSG" localSheetId="1" hidden="1">{#N/A,#N/A,FALSE,"Plan1";#N/A,#N/A,FALSE,"Plan2"}</definedName>
    <definedName name="FHGTGSRSG" localSheetId="13" hidden="1">{#N/A,#N/A,FALSE,"Plan1";#N/A,#N/A,FALSE,"Plan2"}</definedName>
    <definedName name="FHGTGSRSG" localSheetId="20">{#N/A,#N/A,FALSE,"Plan1";#N/A,#N/A,FALSE,"Plan2"}</definedName>
    <definedName name="FHGTGSRSG" localSheetId="24" hidden="1">{#N/A,#N/A,FALSE,"Plan1";#N/A,#N/A,FALSE,"Plan2"}</definedName>
    <definedName name="FHGTGSRSG" localSheetId="0" hidden="1">{#N/A,#N/A,FALSE,"Plan1";#N/A,#N/A,FALSE,"Plan2"}</definedName>
    <definedName name="FHGTGSRSG" localSheetId="18" hidden="1">{#N/A,#N/A,FALSE,"Plan1";#N/A,#N/A,FALSE,"Plan2"}</definedName>
    <definedName name="FHGTGSRSG" localSheetId="10" hidden="1">{#N/A,#N/A,FALSE,"Plan1";#N/A,#N/A,FALSE,"Plan2"}</definedName>
    <definedName name="FHGTGSRSG" localSheetId="12" hidden="1">{#N/A,#N/A,FALSE,"Plan1";#N/A,#N/A,FALSE,"Plan2"}</definedName>
    <definedName name="FHGTGSRSG" hidden="1">{#N/A,#N/A,FALSE,"Plan1";#N/A,#N/A,FALSE,"Plan2"}</definedName>
    <definedName name="FIELD"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 localSheetId="19" hidden="1">{#N/A,#N/A,TRUE,"Quinzena 01 à 15-04-98 "}</definedName>
    <definedName name="FILTRO" localSheetId="21">{#N/A,#N/A,TRUE,"Quinzena 01 à 15-04-98 "}</definedName>
    <definedName name="FILTRO" localSheetId="14" hidden="1">{#N/A,#N/A,TRUE,"Quinzena 01 à 15-04-98 "}</definedName>
    <definedName name="FILTRO" localSheetId="4" hidden="1">{#N/A,#N/A,TRUE,"Quinzena 01 à 15-04-98 "}</definedName>
    <definedName name="FILTRO" localSheetId="8" hidden="1">{#N/A,#N/A,TRUE,"Quinzena 01 à 15-04-98 "}</definedName>
    <definedName name="FILTRO" localSheetId="2" hidden="1">{#N/A,#N/A,TRUE,"Quinzena 01 à 15-04-98 "}</definedName>
    <definedName name="FILTRO" localSheetId="1" hidden="1">{#N/A,#N/A,TRUE,"Quinzena 01 à 15-04-98 "}</definedName>
    <definedName name="FILTRO" localSheetId="13" hidden="1">{#N/A,#N/A,TRUE,"Quinzena 01 à 15-04-98 "}</definedName>
    <definedName name="FILTRO" localSheetId="20">{#N/A,#N/A,TRUE,"Quinzena 01 à 15-04-98 "}</definedName>
    <definedName name="FILTRO" localSheetId="24" hidden="1">{#N/A,#N/A,TRUE,"Quinzena 01 à 15-04-98 "}</definedName>
    <definedName name="FILTRO" localSheetId="0" hidden="1">{#N/A,#N/A,TRUE,"Quinzena 01 à 15-04-98 "}</definedName>
    <definedName name="FILTRO" localSheetId="18" hidden="1">{#N/A,#N/A,TRUE,"Quinzena 01 à 15-04-98 "}</definedName>
    <definedName name="FILTRO" localSheetId="10" hidden="1">{#N/A,#N/A,TRUE,"Quinzena 01 à 15-04-98 "}</definedName>
    <definedName name="FILTRO" localSheetId="12" hidden="1">{#N/A,#N/A,TRUE,"Quinzena 01 à 15-04-98 "}</definedName>
    <definedName name="FILTRO" hidden="1">{#N/A,#N/A,TRUE,"Quinzena 01 à 15-04-98 "}</definedName>
    <definedName name="Filtro_Rel_Sienge" localSheetId="4">#REF!</definedName>
    <definedName name="Filtro_Rel_Sienge" localSheetId="2">#REF!</definedName>
    <definedName name="Filtro_Rel_Sienge" localSheetId="24">#REF!</definedName>
    <definedName name="Filtro_Rel_Sienge">#REF!</definedName>
    <definedName name="Firs_hist" localSheetId="4">#REF!</definedName>
    <definedName name="Firs_hist" localSheetId="2">#REF!</definedName>
    <definedName name="Firs_hist" localSheetId="24">#REF!</definedName>
    <definedName name="Firs_hist">#REF!</definedName>
    <definedName name="First_cdi" localSheetId="4">#REF!</definedName>
    <definedName name="First_cdi" localSheetId="2">#REF!</definedName>
    <definedName name="First_cdi" localSheetId="24">#REF!</definedName>
    <definedName name="First_cdi">#REF!</definedName>
    <definedName name="First_uss" localSheetId="4">#REF!</definedName>
    <definedName name="First_uss" localSheetId="2">#REF!</definedName>
    <definedName name="First_uss" localSheetId="24">#REF!</definedName>
    <definedName name="First_uss">#REF!</definedName>
    <definedName name="fjdhfgjdhtgu" localSheetId="19" hidden="1">{#N/A,#N/A,FALSE,"Plan1";#N/A,#N/A,FALSE,"Plan2"}</definedName>
    <definedName name="fjdhfgjdhtgu" localSheetId="21">{#N/A,#N/A,FALSE,"Plan1";#N/A,#N/A,FALSE,"Plan2"}</definedName>
    <definedName name="fjdhfgjdhtgu" localSheetId="14" hidden="1">{#N/A,#N/A,FALSE,"Plan1";#N/A,#N/A,FALSE,"Plan2"}</definedName>
    <definedName name="fjdhfgjdhtgu" localSheetId="4" hidden="1">{#N/A,#N/A,FALSE,"Plan1";#N/A,#N/A,FALSE,"Plan2"}</definedName>
    <definedName name="fjdhfgjdhtgu" localSheetId="8" hidden="1">{#N/A,#N/A,FALSE,"Plan1";#N/A,#N/A,FALSE,"Plan2"}</definedName>
    <definedName name="fjdhfgjdhtgu" localSheetId="2" hidden="1">{#N/A,#N/A,FALSE,"Plan1";#N/A,#N/A,FALSE,"Plan2"}</definedName>
    <definedName name="fjdhfgjdhtgu" localSheetId="1" hidden="1">{#N/A,#N/A,FALSE,"Plan1";#N/A,#N/A,FALSE,"Plan2"}</definedName>
    <definedName name="fjdhfgjdhtgu" localSheetId="13" hidden="1">{#N/A,#N/A,FALSE,"Plan1";#N/A,#N/A,FALSE,"Plan2"}</definedName>
    <definedName name="fjdhfgjdhtgu" localSheetId="20">{#N/A,#N/A,FALSE,"Plan1";#N/A,#N/A,FALSE,"Plan2"}</definedName>
    <definedName name="fjdhfgjdhtgu" localSheetId="24" hidden="1">{#N/A,#N/A,FALSE,"Plan1";#N/A,#N/A,FALSE,"Plan2"}</definedName>
    <definedName name="fjdhfgjdhtgu" localSheetId="0" hidden="1">{#N/A,#N/A,FALSE,"Plan1";#N/A,#N/A,FALSE,"Plan2"}</definedName>
    <definedName name="fjdhfgjdhtgu" localSheetId="18" hidden="1">{#N/A,#N/A,FALSE,"Plan1";#N/A,#N/A,FALSE,"Plan2"}</definedName>
    <definedName name="fjdhfgjdhtgu" localSheetId="10" hidden="1">{#N/A,#N/A,FALSE,"Plan1";#N/A,#N/A,FALSE,"Plan2"}</definedName>
    <definedName name="fjdhfgjdhtgu" localSheetId="12" hidden="1">{#N/A,#N/A,FALSE,"Plan1";#N/A,#N/A,FALSE,"Plan2"}</definedName>
    <definedName name="fjdhfgjdhtgu" hidden="1">{#N/A,#N/A,FALSE,"Plan1";#N/A,#N/A,FALSE,"Plan2"}</definedName>
    <definedName name="fjfjg" localSheetId="19" hidden="1">{#N/A,#N/A,FALSE,"명세표"}</definedName>
    <definedName name="fjfjg" localSheetId="21">{#N/A,#N/A,FALSE,"명세표"}</definedName>
    <definedName name="fjfjg" localSheetId="14" hidden="1">{#N/A,#N/A,FALSE,"명세표"}</definedName>
    <definedName name="fjfjg" localSheetId="4" hidden="1">{#N/A,#N/A,FALSE,"명세표"}</definedName>
    <definedName name="fjfjg" localSheetId="8" hidden="1">{#N/A,#N/A,FALSE,"명세표"}</definedName>
    <definedName name="fjfjg" localSheetId="2" hidden="1">{#N/A,#N/A,FALSE,"명세표"}</definedName>
    <definedName name="fjfjg" localSheetId="1" hidden="1">{#N/A,#N/A,FALSE,"명세표"}</definedName>
    <definedName name="fjfjg" localSheetId="13" hidden="1">{#N/A,#N/A,FALSE,"명세표"}</definedName>
    <definedName name="fjfjg" localSheetId="20">{#N/A,#N/A,FALSE,"명세표"}</definedName>
    <definedName name="fjfjg" localSheetId="24" hidden="1">{#N/A,#N/A,FALSE,"명세표"}</definedName>
    <definedName name="fjfjg" localSheetId="0" hidden="1">{#N/A,#N/A,FALSE,"명세표"}</definedName>
    <definedName name="fjfjg" localSheetId="18" hidden="1">{#N/A,#N/A,FALSE,"명세표"}</definedName>
    <definedName name="fjfjg" localSheetId="10" hidden="1">{#N/A,#N/A,FALSE,"명세표"}</definedName>
    <definedName name="fjfjg" localSheetId="12" hidden="1">{#N/A,#N/A,FALSE,"명세표"}</definedName>
    <definedName name="fjfjg" hidden="1">{#N/A,#N/A,FALSE,"명세표"}</definedName>
    <definedName name="FJGHJ"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hidden="1">{TRUE,TRUE,-1.25,-15.5,604.5,366.75,FALSE,FALSE,TRUE,TRUE,0,1,#N/A,1,#N/A,9.0125,24.4117647058824,1,FALSE,FALSE,3,TRUE,1,FALSE,100,"Swvu.PLANILHA2.","ACwvu.PLANILHA2.",#N/A,FALSE,FALSE,0.787401575,0.34,0.46,0.5,1,"","",FALSE,FALSE,FALSE,FALSE,1,#N/A,1,1,FALSE,FALSE,#N/A,#N/A,FALSE,FALSE,FALSE,9,65532,65532,FALSE,FALSE,TRUE,TRUE,TRUE}</definedName>
    <definedName name="FJHJHG" localSheetId="19" hidden="1">{#N/A,#N/A,FALSE,"Plan1";#N/A,#N/A,FALSE,"Plan2"}</definedName>
    <definedName name="FJHJHG" localSheetId="21">{#N/A,#N/A,FALSE,"Plan1";#N/A,#N/A,FALSE,"Plan2"}</definedName>
    <definedName name="FJHJHG" localSheetId="14" hidden="1">{#N/A,#N/A,FALSE,"Plan1";#N/A,#N/A,FALSE,"Plan2"}</definedName>
    <definedName name="FJHJHG" localSheetId="4" hidden="1">{#N/A,#N/A,FALSE,"Plan1";#N/A,#N/A,FALSE,"Plan2"}</definedName>
    <definedName name="FJHJHG" localSheetId="8" hidden="1">{#N/A,#N/A,FALSE,"Plan1";#N/A,#N/A,FALSE,"Plan2"}</definedName>
    <definedName name="FJHJHG" localSheetId="2" hidden="1">{#N/A,#N/A,FALSE,"Plan1";#N/A,#N/A,FALSE,"Plan2"}</definedName>
    <definedName name="FJHJHG" localSheetId="1" hidden="1">{#N/A,#N/A,FALSE,"Plan1";#N/A,#N/A,FALSE,"Plan2"}</definedName>
    <definedName name="FJHJHG" localSheetId="13" hidden="1">{#N/A,#N/A,FALSE,"Plan1";#N/A,#N/A,FALSE,"Plan2"}</definedName>
    <definedName name="FJHJHG" localSheetId="20">{#N/A,#N/A,FALSE,"Plan1";#N/A,#N/A,FALSE,"Plan2"}</definedName>
    <definedName name="FJHJHG" localSheetId="24" hidden="1">{#N/A,#N/A,FALSE,"Plan1";#N/A,#N/A,FALSE,"Plan2"}</definedName>
    <definedName name="FJHJHG" localSheetId="0" hidden="1">{#N/A,#N/A,FALSE,"Plan1";#N/A,#N/A,FALSE,"Plan2"}</definedName>
    <definedName name="FJHJHG" localSheetId="18" hidden="1">{#N/A,#N/A,FALSE,"Plan1";#N/A,#N/A,FALSE,"Plan2"}</definedName>
    <definedName name="FJHJHG" localSheetId="10" hidden="1">{#N/A,#N/A,FALSE,"Plan1";#N/A,#N/A,FALSE,"Plan2"}</definedName>
    <definedName name="FJHJHG" localSheetId="12" hidden="1">{#N/A,#N/A,FALSE,"Plan1";#N/A,#N/A,FALSE,"Plan2"}</definedName>
    <definedName name="FJHJHG" hidden="1">{#N/A,#N/A,FALSE,"Plan1";#N/A,#N/A,FALSE,"Plan2"}</definedName>
    <definedName name="fjtgfh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hidden="1">{TRUE,TRUE,-1.25,-15.5,604.5,366.75,FALSE,FALSE,TRUE,TRUE,0,1,#N/A,1,#N/A,9.0125,24.4117647058824,1,FALSE,FALSE,3,TRUE,1,FALSE,100,"Swvu.PLANILHA2.","ACwvu.PLANILHA2.",#N/A,FALSE,FALSE,0.787401575,0.34,0.46,0.5,1,"","",FALSE,FALSE,FALSE,FALSE,1,#N/A,1,1,FALSE,FALSE,#N/A,#N/A,FALSE,FALSE,FALSE,9,65532,65532,FALSE,FALSE,TRUE,TRUE,TRUE}</definedName>
    <definedName name="FKF"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 localSheetId="19" hidden="1">{#N/A,#N/A,FALSE,"Plan1";#N/A,#N/A,FALSE,"Plan2"}</definedName>
    <definedName name="fkfw" localSheetId="21">{#N/A,#N/A,FALSE,"Plan1";#N/A,#N/A,FALSE,"Plan2"}</definedName>
    <definedName name="fkfw" localSheetId="14" hidden="1">{#N/A,#N/A,FALSE,"Plan1";#N/A,#N/A,FALSE,"Plan2"}</definedName>
    <definedName name="fkfw" localSheetId="4" hidden="1">{#N/A,#N/A,FALSE,"Plan1";#N/A,#N/A,FALSE,"Plan2"}</definedName>
    <definedName name="fkfw" localSheetId="8" hidden="1">{#N/A,#N/A,FALSE,"Plan1";#N/A,#N/A,FALSE,"Plan2"}</definedName>
    <definedName name="fkfw" localSheetId="2" hidden="1">{#N/A,#N/A,FALSE,"Plan1";#N/A,#N/A,FALSE,"Plan2"}</definedName>
    <definedName name="fkfw" localSheetId="1" hidden="1">{#N/A,#N/A,FALSE,"Plan1";#N/A,#N/A,FALSE,"Plan2"}</definedName>
    <definedName name="fkfw" localSheetId="13" hidden="1">{#N/A,#N/A,FALSE,"Plan1";#N/A,#N/A,FALSE,"Plan2"}</definedName>
    <definedName name="fkfw" localSheetId="20">{#N/A,#N/A,FALSE,"Plan1";#N/A,#N/A,FALSE,"Plan2"}</definedName>
    <definedName name="fkfw" localSheetId="24" hidden="1">{#N/A,#N/A,FALSE,"Plan1";#N/A,#N/A,FALSE,"Plan2"}</definedName>
    <definedName name="fkfw" localSheetId="0" hidden="1">{#N/A,#N/A,FALSE,"Plan1";#N/A,#N/A,FALSE,"Plan2"}</definedName>
    <definedName name="fkfw" localSheetId="18" hidden="1">{#N/A,#N/A,FALSE,"Plan1";#N/A,#N/A,FALSE,"Plan2"}</definedName>
    <definedName name="fkfw" localSheetId="10" hidden="1">{#N/A,#N/A,FALSE,"Plan1";#N/A,#N/A,FALSE,"Plan2"}</definedName>
    <definedName name="fkfw" localSheetId="12" hidden="1">{#N/A,#N/A,FALSE,"Plan1";#N/A,#N/A,FALSE,"Plan2"}</definedName>
    <definedName name="fkfw" hidden="1">{#N/A,#N/A,FALSE,"Plan1";#N/A,#N/A,FALSE,"Plan2"}</definedName>
    <definedName name="fl"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2">#REF!</definedName>
    <definedName name="fl"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16">#REF!</definedName>
    <definedName name="fl">#REF!</definedName>
    <definedName name="FL_1" localSheetId="4">#REF!</definedName>
    <definedName name="FL_1" localSheetId="8">#REF!</definedName>
    <definedName name="FL_1" localSheetId="2">#REF!</definedName>
    <definedName name="FL_1" localSheetId="24">#REF!</definedName>
    <definedName name="FL_1" localSheetId="16">#REF!</definedName>
    <definedName name="FL_1">#REF!</definedName>
    <definedName name="FL_2" localSheetId="4">#REF!</definedName>
    <definedName name="FL_2" localSheetId="2">#REF!</definedName>
    <definedName name="FL_2" localSheetId="24">#REF!</definedName>
    <definedName name="FL_2" localSheetId="16">#REF!</definedName>
    <definedName name="FL_2">#REF!</definedName>
    <definedName name="FL_3" localSheetId="4">#REF!</definedName>
    <definedName name="FL_3" localSheetId="2">#REF!</definedName>
    <definedName name="FL_3" localSheetId="24">#REF!</definedName>
    <definedName name="FL_3" localSheetId="16">#REF!</definedName>
    <definedName name="FL_3">#REF!</definedName>
    <definedName name="Fluxo_captação" localSheetId="4">#REF!</definedName>
    <definedName name="Fluxo_captação" localSheetId="2">#REF!</definedName>
    <definedName name="Fluxo_captação" localSheetId="24">#REF!</definedName>
    <definedName name="Fluxo_captação">#REF!</definedName>
    <definedName name="FOLHA2" localSheetId="4">#REF!</definedName>
    <definedName name="FOLHA2" localSheetId="2">#REF!</definedName>
    <definedName name="FOLHA2" localSheetId="24">#REF!</definedName>
    <definedName name="FOLHA2">#REF!</definedName>
    <definedName name="Format" localSheetId="4">#REF!</definedName>
    <definedName name="Format" localSheetId="2">#REF!</definedName>
    <definedName name="Format" localSheetId="24">#REF!</definedName>
    <definedName name="Format">#REF!</definedName>
    <definedName name="Formato_da_Loja" localSheetId="4">#REF!</definedName>
    <definedName name="Formato_da_Loja" localSheetId="2">#REF!</definedName>
    <definedName name="Formato_da_Loja" localSheetId="24">#REF!</definedName>
    <definedName name="Formato_da_Loja">#REF!</definedName>
    <definedName name="FORMULA" localSheetId="4">#REF!</definedName>
    <definedName name="FORMULA" localSheetId="2">#REF!</definedName>
    <definedName name="FORMULA" localSheetId="24">#REF!</definedName>
    <definedName name="FORMULA">#REF!</definedName>
    <definedName name="FORNECEDOR" localSheetId="4">OFFSET(#REF!,6,0,COUNTA(#REF!))</definedName>
    <definedName name="FORNECEDOR" localSheetId="2">OFFSET(#REF!,6,0,COUNTA(#REF!))</definedName>
    <definedName name="FORNECEDOR" localSheetId="24">OFFSET(#REF!,6,0,COUNTA(#REF!))</definedName>
    <definedName name="FORNECEDOR">OFFSET(#REF!,6,0,COUNTA(#REF!))</definedName>
    <definedName name="FORNECEDOR_2" localSheetId="4">OFFSET(#REF!,6,0,COUNTA(#REF!))</definedName>
    <definedName name="FORNECEDOR_2" localSheetId="2">OFFSET(#REF!,6,0,COUNTA(#REF!))</definedName>
    <definedName name="FORNECEDOR_2" localSheetId="24">OFFSET(#REF!,6,0,COUNTA(#REF!))</definedName>
    <definedName name="FORNECEDOR_2">OFFSET(#REF!,6,0,COUNTA(#REF!))</definedName>
    <definedName name="FORNECEDOR_3" localSheetId="4">OFFSET(#REF!,6,0,COUNTA(#REF!))</definedName>
    <definedName name="FORNECEDOR_3" localSheetId="2">OFFSET(#REF!,6,0,COUNTA(#REF!))</definedName>
    <definedName name="FORNECEDOR_3" localSheetId="24">OFFSET(#REF!,6,0,COUNTA(#REF!))</definedName>
    <definedName name="FORNECEDOR_3">OFFSET(#REF!,6,0,COUNTA(#REF!))</definedName>
    <definedName name="FORNECEDOR_4" localSheetId="4">OFFSET(#REF!,6,0,COUNTA(#REF!))</definedName>
    <definedName name="FORNECEDOR_4" localSheetId="2">OFFSET(#REF!,6,0,COUNTA(#REF!))</definedName>
    <definedName name="FORNECEDOR_4" localSheetId="24">OFFSET(#REF!,6,0,COUNTA(#REF!))</definedName>
    <definedName name="FORNECEDOR_4">OFFSET(#REF!,6,0,COUNTA(#REF!))</definedName>
    <definedName name="FORNECEDOR_5" localSheetId="4">OFFSET(#REF!,6,0,COUNTA(#REF!))</definedName>
    <definedName name="FORNECEDOR_5" localSheetId="2">OFFSET(#REF!,6,0,COUNTA(#REF!))</definedName>
    <definedName name="FORNECEDOR_5" localSheetId="24">OFFSET(#REF!,6,0,COUNTA(#REF!))</definedName>
    <definedName name="FORNECEDOR_5">OFFSET(#REF!,6,0,COUNTA(#REF!))</definedName>
    <definedName name="FORNECEDOR_7" localSheetId="4">OFFSET(#REF!,6,0,COUNTA(#REF!))</definedName>
    <definedName name="FORNECEDOR_7" localSheetId="2">OFFSET(#REF!,6,0,COUNTA(#REF!))</definedName>
    <definedName name="FORNECEDOR_7" localSheetId="24">OFFSET(#REF!,6,0,COUNTA(#REF!))</definedName>
    <definedName name="FORNECEDOR_7">OFFSET(#REF!,6,0,COUNTA(#REF!))</definedName>
    <definedName name="FORNECEDOR_8" localSheetId="4">OFFSET(#REF!,6,0,COUNTA(#REF!))</definedName>
    <definedName name="FORNECEDOR_8" localSheetId="2">OFFSET(#REF!,6,0,COUNTA(#REF!))</definedName>
    <definedName name="FORNECEDOR_8" localSheetId="24">OFFSET(#REF!,6,0,COUNTA(#REF!))</definedName>
    <definedName name="FORNECEDOR_8">OFFSET(#REF!,6,0,COUNTA(#REF!))</definedName>
    <definedName name="frçt4r" localSheetId="19" hidden="1">{#N/A,#N/A,FALSE,"Plan1";#N/A,#N/A,FALSE,"Plan2"}</definedName>
    <definedName name="frçt4r" localSheetId="21">{#N/A,#N/A,FALSE,"Plan1";#N/A,#N/A,FALSE,"Plan2"}</definedName>
    <definedName name="frçt4r" localSheetId="14" hidden="1">{#N/A,#N/A,FALSE,"Plan1";#N/A,#N/A,FALSE,"Plan2"}</definedName>
    <definedName name="frçt4r" localSheetId="4" hidden="1">{#N/A,#N/A,FALSE,"Plan1";#N/A,#N/A,FALSE,"Plan2"}</definedName>
    <definedName name="frçt4r" localSheetId="8" hidden="1">{#N/A,#N/A,FALSE,"Plan1";#N/A,#N/A,FALSE,"Plan2"}</definedName>
    <definedName name="frçt4r" localSheetId="2" hidden="1">{#N/A,#N/A,FALSE,"Plan1";#N/A,#N/A,FALSE,"Plan2"}</definedName>
    <definedName name="frçt4r" localSheetId="1" hidden="1">{#N/A,#N/A,FALSE,"Plan1";#N/A,#N/A,FALSE,"Plan2"}</definedName>
    <definedName name="frçt4r" localSheetId="13" hidden="1">{#N/A,#N/A,FALSE,"Plan1";#N/A,#N/A,FALSE,"Plan2"}</definedName>
    <definedName name="frçt4r" localSheetId="20">{#N/A,#N/A,FALSE,"Plan1";#N/A,#N/A,FALSE,"Plan2"}</definedName>
    <definedName name="frçt4r" localSheetId="24" hidden="1">{#N/A,#N/A,FALSE,"Plan1";#N/A,#N/A,FALSE,"Plan2"}</definedName>
    <definedName name="frçt4r" localSheetId="0" hidden="1">{#N/A,#N/A,FALSE,"Plan1";#N/A,#N/A,FALSE,"Plan2"}</definedName>
    <definedName name="frçt4r" localSheetId="18" hidden="1">{#N/A,#N/A,FALSE,"Plan1";#N/A,#N/A,FALSE,"Plan2"}</definedName>
    <definedName name="frçt4r" localSheetId="10" hidden="1">{#N/A,#N/A,FALSE,"Plan1";#N/A,#N/A,FALSE,"Plan2"}</definedName>
    <definedName name="frçt4r" localSheetId="12" hidden="1">{#N/A,#N/A,FALSE,"Plan1";#N/A,#N/A,FALSE,"Plan2"}</definedName>
    <definedName name="frçt4r" hidden="1">{#N/A,#N/A,FALSE,"Plan1";#N/A,#N/A,FALSE,"Plan2"}</definedName>
    <definedName name="frdtty" localSheetId="19" hidden="1">{#N/A,#N/A,FALSE,"Plan1";#N/A,#N/A,FALSE,"Plan2"}</definedName>
    <definedName name="frdtty" localSheetId="21">{#N/A,#N/A,FALSE,"Plan1";#N/A,#N/A,FALSE,"Plan2"}</definedName>
    <definedName name="frdtty" localSheetId="14" hidden="1">{#N/A,#N/A,FALSE,"Plan1";#N/A,#N/A,FALSE,"Plan2"}</definedName>
    <definedName name="frdtty" localSheetId="4" hidden="1">{#N/A,#N/A,FALSE,"Plan1";#N/A,#N/A,FALSE,"Plan2"}</definedName>
    <definedName name="frdtty" localSheetId="8" hidden="1">{#N/A,#N/A,FALSE,"Plan1";#N/A,#N/A,FALSE,"Plan2"}</definedName>
    <definedName name="frdtty" localSheetId="2" hidden="1">{#N/A,#N/A,FALSE,"Plan1";#N/A,#N/A,FALSE,"Plan2"}</definedName>
    <definedName name="frdtty" localSheetId="1" hidden="1">{#N/A,#N/A,FALSE,"Plan1";#N/A,#N/A,FALSE,"Plan2"}</definedName>
    <definedName name="frdtty" localSheetId="13" hidden="1">{#N/A,#N/A,FALSE,"Plan1";#N/A,#N/A,FALSE,"Plan2"}</definedName>
    <definedName name="frdtty" localSheetId="20">{#N/A,#N/A,FALSE,"Plan1";#N/A,#N/A,FALSE,"Plan2"}</definedName>
    <definedName name="frdtty" localSheetId="24" hidden="1">{#N/A,#N/A,FALSE,"Plan1";#N/A,#N/A,FALSE,"Plan2"}</definedName>
    <definedName name="frdtty" localSheetId="0" hidden="1">{#N/A,#N/A,FALSE,"Plan1";#N/A,#N/A,FALSE,"Plan2"}</definedName>
    <definedName name="frdtty" localSheetId="18" hidden="1">{#N/A,#N/A,FALSE,"Plan1";#N/A,#N/A,FALSE,"Plan2"}</definedName>
    <definedName name="frdtty" localSheetId="10" hidden="1">{#N/A,#N/A,FALSE,"Plan1";#N/A,#N/A,FALSE,"Plan2"}</definedName>
    <definedName name="frdtty" localSheetId="12" hidden="1">{#N/A,#N/A,FALSE,"Plan1";#N/A,#N/A,FALSE,"Plan2"}</definedName>
    <definedName name="frdtty" hidden="1">{#N/A,#N/A,FALSE,"Plan1";#N/A,#N/A,FALSE,"Plan2"}</definedName>
    <definedName name="fsdfsf" localSheetId="19" hidden="1">{#N/A,#N/A,FALSE,"GERAL";#N/A,#N/A,FALSE,"012-96";#N/A,#N/A,FALSE,"018-96";#N/A,#N/A,FALSE,"027-96";#N/A,#N/A,FALSE,"059-96";#N/A,#N/A,FALSE,"076-96";#N/A,#N/A,FALSE,"019-97";#N/A,#N/A,FALSE,"021-97";#N/A,#N/A,FALSE,"022-97";#N/A,#N/A,FALSE,"028-97"}</definedName>
    <definedName name="fsdfsf" localSheetId="21">{#N/A,#N/A,FALSE,"GERAL";#N/A,#N/A,FALSE,"012-96";#N/A,#N/A,FALSE,"018-96";#N/A,#N/A,FALSE,"027-96";#N/A,#N/A,FALSE,"059-96";#N/A,#N/A,FALSE,"076-96";#N/A,#N/A,FALSE,"019-97";#N/A,#N/A,FALSE,"021-97";#N/A,#N/A,FALSE,"022-97";#N/A,#N/A,FALSE,"028-97"}</definedName>
    <definedName name="fsdfsf" localSheetId="14" hidden="1">{#N/A,#N/A,FALSE,"GERAL";#N/A,#N/A,FALSE,"012-96";#N/A,#N/A,FALSE,"018-96";#N/A,#N/A,FALSE,"027-96";#N/A,#N/A,FALSE,"059-96";#N/A,#N/A,FALSE,"076-96";#N/A,#N/A,FALSE,"019-97";#N/A,#N/A,FALSE,"021-97";#N/A,#N/A,FALSE,"022-97";#N/A,#N/A,FALSE,"028-97"}</definedName>
    <definedName name="fsdfsf" localSheetId="4" hidden="1">{#N/A,#N/A,FALSE,"GERAL";#N/A,#N/A,FALSE,"012-96";#N/A,#N/A,FALSE,"018-96";#N/A,#N/A,FALSE,"027-96";#N/A,#N/A,FALSE,"059-96";#N/A,#N/A,FALSE,"076-96";#N/A,#N/A,FALSE,"019-97";#N/A,#N/A,FALSE,"021-97";#N/A,#N/A,FALSE,"022-97";#N/A,#N/A,FALSE,"028-97"}</definedName>
    <definedName name="fsdfsf" localSheetId="8" hidden="1">{#N/A,#N/A,FALSE,"GERAL";#N/A,#N/A,FALSE,"012-96";#N/A,#N/A,FALSE,"018-96";#N/A,#N/A,FALSE,"027-96";#N/A,#N/A,FALSE,"059-96";#N/A,#N/A,FALSE,"076-96";#N/A,#N/A,FALSE,"019-97";#N/A,#N/A,FALSE,"021-97";#N/A,#N/A,FALSE,"022-97";#N/A,#N/A,FALSE,"028-97"}</definedName>
    <definedName name="fsdfsf" localSheetId="2" hidden="1">{#N/A,#N/A,FALSE,"GERAL";#N/A,#N/A,FALSE,"012-96";#N/A,#N/A,FALSE,"018-96";#N/A,#N/A,FALSE,"027-96";#N/A,#N/A,FALSE,"059-96";#N/A,#N/A,FALSE,"076-96";#N/A,#N/A,FALSE,"019-97";#N/A,#N/A,FALSE,"021-97";#N/A,#N/A,FALSE,"022-97";#N/A,#N/A,FALSE,"028-97"}</definedName>
    <definedName name="fsdfsf" localSheetId="1" hidden="1">{#N/A,#N/A,FALSE,"GERAL";#N/A,#N/A,FALSE,"012-96";#N/A,#N/A,FALSE,"018-96";#N/A,#N/A,FALSE,"027-96";#N/A,#N/A,FALSE,"059-96";#N/A,#N/A,FALSE,"076-96";#N/A,#N/A,FALSE,"019-97";#N/A,#N/A,FALSE,"021-97";#N/A,#N/A,FALSE,"022-97";#N/A,#N/A,FALSE,"028-97"}</definedName>
    <definedName name="fsdfsf" localSheetId="13" hidden="1">{#N/A,#N/A,FALSE,"GERAL";#N/A,#N/A,FALSE,"012-96";#N/A,#N/A,FALSE,"018-96";#N/A,#N/A,FALSE,"027-96";#N/A,#N/A,FALSE,"059-96";#N/A,#N/A,FALSE,"076-96";#N/A,#N/A,FALSE,"019-97";#N/A,#N/A,FALSE,"021-97";#N/A,#N/A,FALSE,"022-97";#N/A,#N/A,FALSE,"028-97"}</definedName>
    <definedName name="fsdfsf" localSheetId="20">{#N/A,#N/A,FALSE,"GERAL";#N/A,#N/A,FALSE,"012-96";#N/A,#N/A,FALSE,"018-96";#N/A,#N/A,FALSE,"027-96";#N/A,#N/A,FALSE,"059-96";#N/A,#N/A,FALSE,"076-96";#N/A,#N/A,FALSE,"019-97";#N/A,#N/A,FALSE,"021-97";#N/A,#N/A,FALSE,"022-97";#N/A,#N/A,FALSE,"028-97"}</definedName>
    <definedName name="fsdfsf" localSheetId="24" hidden="1">{#N/A,#N/A,FALSE,"GERAL";#N/A,#N/A,FALSE,"012-96";#N/A,#N/A,FALSE,"018-96";#N/A,#N/A,FALSE,"027-96";#N/A,#N/A,FALSE,"059-96";#N/A,#N/A,FALSE,"076-96";#N/A,#N/A,FALSE,"019-97";#N/A,#N/A,FALSE,"021-97";#N/A,#N/A,FALSE,"022-97";#N/A,#N/A,FALSE,"028-97"}</definedName>
    <definedName name="fsdfsf" localSheetId="0" hidden="1">{#N/A,#N/A,FALSE,"GERAL";#N/A,#N/A,FALSE,"012-96";#N/A,#N/A,FALSE,"018-96";#N/A,#N/A,FALSE,"027-96";#N/A,#N/A,FALSE,"059-96";#N/A,#N/A,FALSE,"076-96";#N/A,#N/A,FALSE,"019-97";#N/A,#N/A,FALSE,"021-97";#N/A,#N/A,FALSE,"022-97";#N/A,#N/A,FALSE,"028-97"}</definedName>
    <definedName name="fsdfsf" localSheetId="18" hidden="1">{#N/A,#N/A,FALSE,"GERAL";#N/A,#N/A,FALSE,"012-96";#N/A,#N/A,FALSE,"018-96";#N/A,#N/A,FALSE,"027-96";#N/A,#N/A,FALSE,"059-96";#N/A,#N/A,FALSE,"076-96";#N/A,#N/A,FALSE,"019-97";#N/A,#N/A,FALSE,"021-97";#N/A,#N/A,FALSE,"022-97";#N/A,#N/A,FALSE,"028-97"}</definedName>
    <definedName name="fsdfsf" localSheetId="10" hidden="1">{#N/A,#N/A,FALSE,"GERAL";#N/A,#N/A,FALSE,"012-96";#N/A,#N/A,FALSE,"018-96";#N/A,#N/A,FALSE,"027-96";#N/A,#N/A,FALSE,"059-96";#N/A,#N/A,FALSE,"076-96";#N/A,#N/A,FALSE,"019-97";#N/A,#N/A,FALSE,"021-97";#N/A,#N/A,FALSE,"022-97";#N/A,#N/A,FALSE,"028-97"}</definedName>
    <definedName name="fsdfsf" localSheetId="12" hidden="1">{#N/A,#N/A,FALSE,"GERAL";#N/A,#N/A,FALSE,"012-96";#N/A,#N/A,FALSE,"018-96";#N/A,#N/A,FALSE,"027-96";#N/A,#N/A,FALSE,"059-96";#N/A,#N/A,FALSE,"076-96";#N/A,#N/A,FALSE,"019-97";#N/A,#N/A,FALSE,"021-97";#N/A,#N/A,FALSE,"022-97";#N/A,#N/A,FALSE,"028-97"}</definedName>
    <definedName name="fsdfsf" hidden="1">{#N/A,#N/A,FALSE,"GERAL";#N/A,#N/A,FALSE,"012-96";#N/A,#N/A,FALSE,"018-96";#N/A,#N/A,FALSE,"027-96";#N/A,#N/A,FALSE,"059-96";#N/A,#N/A,FALSE,"076-96";#N/A,#N/A,FALSE,"019-97";#N/A,#N/A,FALSE,"021-97";#N/A,#N/A,FALSE,"022-97";#N/A,#N/A,FALSE,"028-97"}</definedName>
    <definedName name="fuihgjk" localSheetId="19" hidden="1">{#N/A,#N/A,FALSE,"Plan1";#N/A,#N/A,FALSE,"Plan2"}</definedName>
    <definedName name="fuihgjk" localSheetId="21">{#N/A,#N/A,FALSE,"Plan1";#N/A,#N/A,FALSE,"Plan2"}</definedName>
    <definedName name="fuihgjk" localSheetId="14" hidden="1">{#N/A,#N/A,FALSE,"Plan1";#N/A,#N/A,FALSE,"Plan2"}</definedName>
    <definedName name="fuihgjk" localSheetId="4" hidden="1">{#N/A,#N/A,FALSE,"Plan1";#N/A,#N/A,FALSE,"Plan2"}</definedName>
    <definedName name="fuihgjk" localSheetId="8" hidden="1">{#N/A,#N/A,FALSE,"Plan1";#N/A,#N/A,FALSE,"Plan2"}</definedName>
    <definedName name="fuihgjk" localSheetId="2" hidden="1">{#N/A,#N/A,FALSE,"Plan1";#N/A,#N/A,FALSE,"Plan2"}</definedName>
    <definedName name="fuihgjk" localSheetId="1" hidden="1">{#N/A,#N/A,FALSE,"Plan1";#N/A,#N/A,FALSE,"Plan2"}</definedName>
    <definedName name="fuihgjk" localSheetId="13" hidden="1">{#N/A,#N/A,FALSE,"Plan1";#N/A,#N/A,FALSE,"Plan2"}</definedName>
    <definedName name="fuihgjk" localSheetId="20">{#N/A,#N/A,FALSE,"Plan1";#N/A,#N/A,FALSE,"Plan2"}</definedName>
    <definedName name="fuihgjk" localSheetId="24" hidden="1">{#N/A,#N/A,FALSE,"Plan1";#N/A,#N/A,FALSE,"Plan2"}</definedName>
    <definedName name="fuihgjk" localSheetId="0" hidden="1">{#N/A,#N/A,FALSE,"Plan1";#N/A,#N/A,FALSE,"Plan2"}</definedName>
    <definedName name="fuihgjk" localSheetId="18" hidden="1">{#N/A,#N/A,FALSE,"Plan1";#N/A,#N/A,FALSE,"Plan2"}</definedName>
    <definedName name="fuihgjk" localSheetId="10" hidden="1">{#N/A,#N/A,FALSE,"Plan1";#N/A,#N/A,FALSE,"Plan2"}</definedName>
    <definedName name="fuihgjk" localSheetId="12" hidden="1">{#N/A,#N/A,FALSE,"Plan1";#N/A,#N/A,FALSE,"Plan2"}</definedName>
    <definedName name="fuihgjk" hidden="1">{#N/A,#N/A,FALSE,"Plan1";#N/A,#N/A,FALSE,"Plan2"}</definedName>
    <definedName name="fuste" localSheetId="4">#REF!</definedName>
    <definedName name="fuste" localSheetId="2">#REF!</definedName>
    <definedName name="fuste" localSheetId="24">#REF!</definedName>
    <definedName name="fuste">#REF!</definedName>
    <definedName name="fxjghkfg" localSheetId="19" hidden="1">{#N/A,#N/A,FALSE,"Plan1";#N/A,#N/A,FALSE,"Plan2"}</definedName>
    <definedName name="fxjghkfg" localSheetId="21">{#N/A,#N/A,FALSE,"Plan1";#N/A,#N/A,FALSE,"Plan2"}</definedName>
    <definedName name="fxjghkfg" localSheetId="14" hidden="1">{#N/A,#N/A,FALSE,"Plan1";#N/A,#N/A,FALSE,"Plan2"}</definedName>
    <definedName name="fxjghkfg" localSheetId="4" hidden="1">{#N/A,#N/A,FALSE,"Plan1";#N/A,#N/A,FALSE,"Plan2"}</definedName>
    <definedName name="fxjghkfg" localSheetId="8" hidden="1">{#N/A,#N/A,FALSE,"Plan1";#N/A,#N/A,FALSE,"Plan2"}</definedName>
    <definedName name="fxjghkfg" localSheetId="2" hidden="1">{#N/A,#N/A,FALSE,"Plan1";#N/A,#N/A,FALSE,"Plan2"}</definedName>
    <definedName name="fxjghkfg" localSheetId="1" hidden="1">{#N/A,#N/A,FALSE,"Plan1";#N/A,#N/A,FALSE,"Plan2"}</definedName>
    <definedName name="fxjghkfg" localSheetId="13" hidden="1">{#N/A,#N/A,FALSE,"Plan1";#N/A,#N/A,FALSE,"Plan2"}</definedName>
    <definedName name="fxjghkfg" localSheetId="20">{#N/A,#N/A,FALSE,"Plan1";#N/A,#N/A,FALSE,"Plan2"}</definedName>
    <definedName name="fxjghkfg" localSheetId="24" hidden="1">{#N/A,#N/A,FALSE,"Plan1";#N/A,#N/A,FALSE,"Plan2"}</definedName>
    <definedName name="fxjghkfg" localSheetId="0" hidden="1">{#N/A,#N/A,FALSE,"Plan1";#N/A,#N/A,FALSE,"Plan2"}</definedName>
    <definedName name="fxjghkfg" localSheetId="18" hidden="1">{#N/A,#N/A,FALSE,"Plan1";#N/A,#N/A,FALSE,"Plan2"}</definedName>
    <definedName name="fxjghkfg" localSheetId="10" hidden="1">{#N/A,#N/A,FALSE,"Plan1";#N/A,#N/A,FALSE,"Plan2"}</definedName>
    <definedName name="fxjghkfg" localSheetId="12" hidden="1">{#N/A,#N/A,FALSE,"Plan1";#N/A,#N/A,FALSE,"Plan2"}</definedName>
    <definedName name="fxjghkfg" hidden="1">{#N/A,#N/A,FALSE,"Plan1";#N/A,#N/A,FALSE,"Plan2"}</definedName>
    <definedName name="g_10" localSheetId="4">#REF!</definedName>
    <definedName name="g_10" localSheetId="2">#REF!</definedName>
    <definedName name="g_10" localSheetId="24">#REF!</definedName>
    <definedName name="g_10">#REF!</definedName>
    <definedName name="g_11" localSheetId="4">#REF!</definedName>
    <definedName name="g_11" localSheetId="2">#REF!</definedName>
    <definedName name="g_11" localSheetId="24">#REF!</definedName>
    <definedName name="g_11">#REF!</definedName>
    <definedName name="g_12" localSheetId="4">#REF!</definedName>
    <definedName name="g_12" localSheetId="2">#REF!</definedName>
    <definedName name="g_12" localSheetId="24">#REF!</definedName>
    <definedName name="g_12">#REF!</definedName>
    <definedName name="g_13" localSheetId="4">#REF!</definedName>
    <definedName name="g_13" localSheetId="2">#REF!</definedName>
    <definedName name="g_13" localSheetId="24">#REF!</definedName>
    <definedName name="g_13">#REF!</definedName>
    <definedName name="g_15" localSheetId="4">#REF!</definedName>
    <definedName name="g_15" localSheetId="2">#REF!</definedName>
    <definedName name="g_15" localSheetId="24">#REF!</definedName>
    <definedName name="g_15">#REF!</definedName>
    <definedName name="g_16" localSheetId="4">#REF!</definedName>
    <definedName name="g_16" localSheetId="2">#REF!</definedName>
    <definedName name="g_16" localSheetId="24">#REF!</definedName>
    <definedName name="g_16">#REF!</definedName>
    <definedName name="g_17" localSheetId="4">#REF!</definedName>
    <definedName name="g_17" localSheetId="2">#REF!</definedName>
    <definedName name="g_17" localSheetId="24">#REF!</definedName>
    <definedName name="g_17">#REF!</definedName>
    <definedName name="g_19" localSheetId="4">#REF!</definedName>
    <definedName name="g_19" localSheetId="2">#REF!</definedName>
    <definedName name="g_19" localSheetId="24">#REF!</definedName>
    <definedName name="g_19">#REF!</definedName>
    <definedName name="g_21" localSheetId="4">#REF!</definedName>
    <definedName name="g_21" localSheetId="2">#REF!</definedName>
    <definedName name="g_21" localSheetId="24">#REF!</definedName>
    <definedName name="g_21">#REF!</definedName>
    <definedName name="g_25" localSheetId="4">#REF!</definedName>
    <definedName name="g_25" localSheetId="2">#REF!</definedName>
    <definedName name="g_25" localSheetId="24">#REF!</definedName>
    <definedName name="g_25">#REF!</definedName>
    <definedName name="g_27" localSheetId="4">#REF!</definedName>
    <definedName name="g_27" localSheetId="2">#REF!</definedName>
    <definedName name="g_27" localSheetId="24">#REF!</definedName>
    <definedName name="g_27">#REF!</definedName>
    <definedName name="g_31" localSheetId="4">#REF!</definedName>
    <definedName name="g_31" localSheetId="2">#REF!</definedName>
    <definedName name="g_31" localSheetId="24">#REF!</definedName>
    <definedName name="g_31">#REF!</definedName>
    <definedName name="g_32" localSheetId="4">#REF!</definedName>
    <definedName name="g_32" localSheetId="2">#REF!</definedName>
    <definedName name="g_32" localSheetId="24">#REF!</definedName>
    <definedName name="g_32">#REF!</definedName>
    <definedName name="g_33" localSheetId="4">#REF!</definedName>
    <definedName name="g_33" localSheetId="2">#REF!</definedName>
    <definedName name="g_33" localSheetId="24">#REF!</definedName>
    <definedName name="g_33">#REF!</definedName>
    <definedName name="g_34" localSheetId="4">#REF!</definedName>
    <definedName name="g_34" localSheetId="2">#REF!</definedName>
    <definedName name="g_34" localSheetId="24">#REF!</definedName>
    <definedName name="g_34">#REF!</definedName>
    <definedName name="G_35" localSheetId="4">#REF!</definedName>
    <definedName name="G_35" localSheetId="2">#REF!</definedName>
    <definedName name="G_35" localSheetId="24">#REF!</definedName>
    <definedName name="G_35">#REF!</definedName>
    <definedName name="g_37" localSheetId="4">#REF!</definedName>
    <definedName name="g_37" localSheetId="2">#REF!</definedName>
    <definedName name="g_37" localSheetId="24">#REF!</definedName>
    <definedName name="g_37">#REF!</definedName>
    <definedName name="g_41" localSheetId="4">#REF!</definedName>
    <definedName name="g_41" localSheetId="2">#REF!</definedName>
    <definedName name="g_41" localSheetId="24">#REF!</definedName>
    <definedName name="g_41">#REF!</definedName>
    <definedName name="g_42" localSheetId="4">#REF!</definedName>
    <definedName name="g_42" localSheetId="2">#REF!</definedName>
    <definedName name="g_42" localSheetId="24">#REF!</definedName>
    <definedName name="g_42">#REF!</definedName>
    <definedName name="g_45" localSheetId="4">#REF!</definedName>
    <definedName name="g_45" localSheetId="2">#REF!</definedName>
    <definedName name="g_45" localSheetId="24">#REF!</definedName>
    <definedName name="g_45">#REF!</definedName>
    <definedName name="g_47" localSheetId="4">#REF!</definedName>
    <definedName name="g_47" localSheetId="2">#REF!</definedName>
    <definedName name="g_47" localSheetId="24">#REF!</definedName>
    <definedName name="g_47">#REF!</definedName>
    <definedName name="g_51" localSheetId="4">#REF!</definedName>
    <definedName name="g_51" localSheetId="2">#REF!</definedName>
    <definedName name="g_51" localSheetId="24">#REF!</definedName>
    <definedName name="g_51">#REF!</definedName>
    <definedName name="g_52" localSheetId="4">#REF!</definedName>
    <definedName name="g_52" localSheetId="2">#REF!</definedName>
    <definedName name="g_52" localSheetId="24">#REF!</definedName>
    <definedName name="g_52">#REF!</definedName>
    <definedName name="g_53" localSheetId="4">#REF!</definedName>
    <definedName name="g_53" localSheetId="2">#REF!</definedName>
    <definedName name="g_53" localSheetId="24">#REF!</definedName>
    <definedName name="g_53">#REF!</definedName>
    <definedName name="G_54" localSheetId="4">#REF!</definedName>
    <definedName name="G_54" localSheetId="2">#REF!</definedName>
    <definedName name="G_54" localSheetId="24">#REF!</definedName>
    <definedName name="G_54">#REF!</definedName>
    <definedName name="G_55" localSheetId="4">#REF!</definedName>
    <definedName name="G_55" localSheetId="2">#REF!</definedName>
    <definedName name="G_55" localSheetId="24">#REF!</definedName>
    <definedName name="G_55">#REF!</definedName>
    <definedName name="G_56" localSheetId="4">#REF!</definedName>
    <definedName name="G_56" localSheetId="2">#REF!</definedName>
    <definedName name="G_56" localSheetId="24">#REF!</definedName>
    <definedName name="G_56">#REF!</definedName>
    <definedName name="G_57" localSheetId="4">#REF!</definedName>
    <definedName name="G_57" localSheetId="2">#REF!</definedName>
    <definedName name="G_57" localSheetId="24">#REF!</definedName>
    <definedName name="G_57">#REF!</definedName>
    <definedName name="G_58" localSheetId="4">#REF!</definedName>
    <definedName name="G_58" localSheetId="2">#REF!</definedName>
    <definedName name="G_58" localSheetId="24">#REF!</definedName>
    <definedName name="G_58">#REF!</definedName>
    <definedName name="G_59" localSheetId="4">#REF!</definedName>
    <definedName name="G_59" localSheetId="2">#REF!</definedName>
    <definedName name="G_59" localSheetId="24">#REF!</definedName>
    <definedName name="G_59">#REF!</definedName>
    <definedName name="G_61" localSheetId="4">#REF!</definedName>
    <definedName name="G_61" localSheetId="2">#REF!</definedName>
    <definedName name="G_61" localSheetId="24">#REF!</definedName>
    <definedName name="G_61">#REF!</definedName>
    <definedName name="G_63" localSheetId="4">#REF!</definedName>
    <definedName name="G_63" localSheetId="2">#REF!</definedName>
    <definedName name="G_63" localSheetId="24">#REF!</definedName>
    <definedName name="G_63">#REF!</definedName>
    <definedName name="G_65" localSheetId="4">#REF!</definedName>
    <definedName name="G_65" localSheetId="2">#REF!</definedName>
    <definedName name="G_65" localSheetId="24">#REF!</definedName>
    <definedName name="G_65">#REF!</definedName>
    <definedName name="G_67" localSheetId="4">#REF!</definedName>
    <definedName name="G_67" localSheetId="2">#REF!</definedName>
    <definedName name="G_67" localSheetId="24">#REF!</definedName>
    <definedName name="G_67">#REF!</definedName>
    <definedName name="g_68" localSheetId="4">#REF!</definedName>
    <definedName name="g_68" localSheetId="2">#REF!</definedName>
    <definedName name="g_68" localSheetId="24">#REF!</definedName>
    <definedName name="g_68">#REF!</definedName>
    <definedName name="g_69" localSheetId="4">#REF!</definedName>
    <definedName name="g_69" localSheetId="2">#REF!</definedName>
    <definedName name="g_69" localSheetId="24">#REF!</definedName>
    <definedName name="g_69">#REF!</definedName>
    <definedName name="G_71" localSheetId="4">#REF!</definedName>
    <definedName name="G_71" localSheetId="2">#REF!</definedName>
    <definedName name="G_71" localSheetId="24">#REF!</definedName>
    <definedName name="G_71">#REF!</definedName>
    <definedName name="G_73" localSheetId="4">#REF!</definedName>
    <definedName name="G_73" localSheetId="2">#REF!</definedName>
    <definedName name="G_73" localSheetId="24">#REF!</definedName>
    <definedName name="G_73">#REF!</definedName>
    <definedName name="G_75" localSheetId="4">#REF!</definedName>
    <definedName name="G_75" localSheetId="2">#REF!</definedName>
    <definedName name="G_75" localSheetId="24">#REF!</definedName>
    <definedName name="G_75">#REF!</definedName>
    <definedName name="G_77" localSheetId="4">#REF!</definedName>
    <definedName name="G_77" localSheetId="2">#REF!</definedName>
    <definedName name="G_77" localSheetId="24">#REF!</definedName>
    <definedName name="G_77">#REF!</definedName>
    <definedName name="G_78" localSheetId="4">#REF!</definedName>
    <definedName name="G_78" localSheetId="2">#REF!</definedName>
    <definedName name="G_78" localSheetId="24">#REF!</definedName>
    <definedName name="G_78">#REF!</definedName>
    <definedName name="G_81" localSheetId="4">#REF!</definedName>
    <definedName name="G_81" localSheetId="2">#REF!</definedName>
    <definedName name="G_81" localSheetId="24">#REF!</definedName>
    <definedName name="G_81">#REF!</definedName>
    <definedName name="G_83" localSheetId="4">#REF!</definedName>
    <definedName name="G_83" localSheetId="2">#REF!</definedName>
    <definedName name="G_83" localSheetId="24">#REF!</definedName>
    <definedName name="G_83">#REF!</definedName>
    <definedName name="G_85" localSheetId="4">#REF!</definedName>
    <definedName name="G_85" localSheetId="2">#REF!</definedName>
    <definedName name="G_85" localSheetId="24">#REF!</definedName>
    <definedName name="G_85">#REF!</definedName>
    <definedName name="G_87" localSheetId="4">#REF!</definedName>
    <definedName name="G_87" localSheetId="2">#REF!</definedName>
    <definedName name="G_87" localSheetId="24">#REF!</definedName>
    <definedName name="G_87">#REF!</definedName>
    <definedName name="G_90" localSheetId="4">#REF!</definedName>
    <definedName name="G_90" localSheetId="2">#REF!</definedName>
    <definedName name="G_90" localSheetId="24">#REF!</definedName>
    <definedName name="G_90">#REF!</definedName>
    <definedName name="G_91" localSheetId="4">#REF!</definedName>
    <definedName name="G_91" localSheetId="2">#REF!</definedName>
    <definedName name="G_91" localSheetId="24">#REF!</definedName>
    <definedName name="G_91">#REF!</definedName>
    <definedName name="G_92" localSheetId="4">#REF!</definedName>
    <definedName name="G_92" localSheetId="2">#REF!</definedName>
    <definedName name="G_92" localSheetId="24">#REF!</definedName>
    <definedName name="G_92">#REF!</definedName>
    <definedName name="G_94" localSheetId="4">#REF!</definedName>
    <definedName name="G_94" localSheetId="2">#REF!</definedName>
    <definedName name="G_94" localSheetId="24">#REF!</definedName>
    <definedName name="G_94">#REF!</definedName>
    <definedName name="G_95" localSheetId="4">#REF!</definedName>
    <definedName name="G_95" localSheetId="2">#REF!</definedName>
    <definedName name="G_95" localSheetId="24">#REF!</definedName>
    <definedName name="G_95">#REF!</definedName>
    <definedName name="G_96" localSheetId="4">#REF!</definedName>
    <definedName name="G_96" localSheetId="2">#REF!</definedName>
    <definedName name="G_96" localSheetId="24">#REF!</definedName>
    <definedName name="G_96">#REF!</definedName>
    <definedName name="galo" localSheetId="19" hidden="1">{#N/A,#N/A,FALSE,"GERAL";#N/A,#N/A,FALSE,"012-96";#N/A,#N/A,FALSE,"018-96";#N/A,#N/A,FALSE,"027-96";#N/A,#N/A,FALSE,"059-96";#N/A,#N/A,FALSE,"076-96";#N/A,#N/A,FALSE,"019-97";#N/A,#N/A,FALSE,"021-97";#N/A,#N/A,FALSE,"022-97";#N/A,#N/A,FALSE,"028-97"}</definedName>
    <definedName name="galo" localSheetId="21">{#N/A,#N/A,FALSE,"GERAL";#N/A,#N/A,FALSE,"012-96";#N/A,#N/A,FALSE,"018-96";#N/A,#N/A,FALSE,"027-96";#N/A,#N/A,FALSE,"059-96";#N/A,#N/A,FALSE,"076-96";#N/A,#N/A,FALSE,"019-97";#N/A,#N/A,FALSE,"021-97";#N/A,#N/A,FALSE,"022-97";#N/A,#N/A,FALSE,"028-97"}</definedName>
    <definedName name="galo" localSheetId="14" hidden="1">{#N/A,#N/A,FALSE,"GERAL";#N/A,#N/A,FALSE,"012-96";#N/A,#N/A,FALSE,"018-96";#N/A,#N/A,FALSE,"027-96";#N/A,#N/A,FALSE,"059-96";#N/A,#N/A,FALSE,"076-96";#N/A,#N/A,FALSE,"019-97";#N/A,#N/A,FALSE,"021-97";#N/A,#N/A,FALSE,"022-97";#N/A,#N/A,FALSE,"028-97"}</definedName>
    <definedName name="galo" localSheetId="4" hidden="1">{#N/A,#N/A,FALSE,"GERAL";#N/A,#N/A,FALSE,"012-96";#N/A,#N/A,FALSE,"018-96";#N/A,#N/A,FALSE,"027-96";#N/A,#N/A,FALSE,"059-96";#N/A,#N/A,FALSE,"076-96";#N/A,#N/A,FALSE,"019-97";#N/A,#N/A,FALSE,"021-97";#N/A,#N/A,FALSE,"022-97";#N/A,#N/A,FALSE,"028-97"}</definedName>
    <definedName name="galo" localSheetId="8" hidden="1">{#N/A,#N/A,FALSE,"GERAL";#N/A,#N/A,FALSE,"012-96";#N/A,#N/A,FALSE,"018-96";#N/A,#N/A,FALSE,"027-96";#N/A,#N/A,FALSE,"059-96";#N/A,#N/A,FALSE,"076-96";#N/A,#N/A,FALSE,"019-97";#N/A,#N/A,FALSE,"021-97";#N/A,#N/A,FALSE,"022-97";#N/A,#N/A,FALSE,"028-97"}</definedName>
    <definedName name="galo" localSheetId="2" hidden="1">{#N/A,#N/A,FALSE,"GERAL";#N/A,#N/A,FALSE,"012-96";#N/A,#N/A,FALSE,"018-96";#N/A,#N/A,FALSE,"027-96";#N/A,#N/A,FALSE,"059-96";#N/A,#N/A,FALSE,"076-96";#N/A,#N/A,FALSE,"019-97";#N/A,#N/A,FALSE,"021-97";#N/A,#N/A,FALSE,"022-97";#N/A,#N/A,FALSE,"028-97"}</definedName>
    <definedName name="galo" localSheetId="1" hidden="1">{#N/A,#N/A,FALSE,"GERAL";#N/A,#N/A,FALSE,"012-96";#N/A,#N/A,FALSE,"018-96";#N/A,#N/A,FALSE,"027-96";#N/A,#N/A,FALSE,"059-96";#N/A,#N/A,FALSE,"076-96";#N/A,#N/A,FALSE,"019-97";#N/A,#N/A,FALSE,"021-97";#N/A,#N/A,FALSE,"022-97";#N/A,#N/A,FALSE,"028-97"}</definedName>
    <definedName name="galo" localSheetId="13" hidden="1">{#N/A,#N/A,FALSE,"GERAL";#N/A,#N/A,FALSE,"012-96";#N/A,#N/A,FALSE,"018-96";#N/A,#N/A,FALSE,"027-96";#N/A,#N/A,FALSE,"059-96";#N/A,#N/A,FALSE,"076-96";#N/A,#N/A,FALSE,"019-97";#N/A,#N/A,FALSE,"021-97";#N/A,#N/A,FALSE,"022-97";#N/A,#N/A,FALSE,"028-97"}</definedName>
    <definedName name="galo" localSheetId="20">{#N/A,#N/A,FALSE,"GERAL";#N/A,#N/A,FALSE,"012-96";#N/A,#N/A,FALSE,"018-96";#N/A,#N/A,FALSE,"027-96";#N/A,#N/A,FALSE,"059-96";#N/A,#N/A,FALSE,"076-96";#N/A,#N/A,FALSE,"019-97";#N/A,#N/A,FALSE,"021-97";#N/A,#N/A,FALSE,"022-97";#N/A,#N/A,FALSE,"028-97"}</definedName>
    <definedName name="galo" localSheetId="24" hidden="1">{#N/A,#N/A,FALSE,"GERAL";#N/A,#N/A,FALSE,"012-96";#N/A,#N/A,FALSE,"018-96";#N/A,#N/A,FALSE,"027-96";#N/A,#N/A,FALSE,"059-96";#N/A,#N/A,FALSE,"076-96";#N/A,#N/A,FALSE,"019-97";#N/A,#N/A,FALSE,"021-97";#N/A,#N/A,FALSE,"022-97";#N/A,#N/A,FALSE,"028-97"}</definedName>
    <definedName name="galo" localSheetId="0" hidden="1">{#N/A,#N/A,FALSE,"GERAL";#N/A,#N/A,FALSE,"012-96";#N/A,#N/A,FALSE,"018-96";#N/A,#N/A,FALSE,"027-96";#N/A,#N/A,FALSE,"059-96";#N/A,#N/A,FALSE,"076-96";#N/A,#N/A,FALSE,"019-97";#N/A,#N/A,FALSE,"021-97";#N/A,#N/A,FALSE,"022-97";#N/A,#N/A,FALSE,"028-97"}</definedName>
    <definedName name="galo" localSheetId="18" hidden="1">{#N/A,#N/A,FALSE,"GERAL";#N/A,#N/A,FALSE,"012-96";#N/A,#N/A,FALSE,"018-96";#N/A,#N/A,FALSE,"027-96";#N/A,#N/A,FALSE,"059-96";#N/A,#N/A,FALSE,"076-96";#N/A,#N/A,FALSE,"019-97";#N/A,#N/A,FALSE,"021-97";#N/A,#N/A,FALSE,"022-97";#N/A,#N/A,FALSE,"028-97"}</definedName>
    <definedName name="galo" localSheetId="10" hidden="1">{#N/A,#N/A,FALSE,"GERAL";#N/A,#N/A,FALSE,"012-96";#N/A,#N/A,FALSE,"018-96";#N/A,#N/A,FALSE,"027-96";#N/A,#N/A,FALSE,"059-96";#N/A,#N/A,FALSE,"076-96";#N/A,#N/A,FALSE,"019-97";#N/A,#N/A,FALSE,"021-97";#N/A,#N/A,FALSE,"022-97";#N/A,#N/A,FALSE,"028-97"}</definedName>
    <definedName name="galo" localSheetId="12" hidden="1">{#N/A,#N/A,FALSE,"GERAL";#N/A,#N/A,FALSE,"012-96";#N/A,#N/A,FALSE,"018-96";#N/A,#N/A,FALSE,"027-96";#N/A,#N/A,FALSE,"059-96";#N/A,#N/A,FALSE,"076-96";#N/A,#N/A,FALSE,"019-97";#N/A,#N/A,FALSE,"021-97";#N/A,#N/A,FALSE,"022-97";#N/A,#N/A,FALSE,"028-97"}</definedName>
    <definedName name="galo" hidden="1">{#N/A,#N/A,FALSE,"GERAL";#N/A,#N/A,FALSE,"012-96";#N/A,#N/A,FALSE,"018-96";#N/A,#N/A,FALSE,"027-96";#N/A,#N/A,FALSE,"059-96";#N/A,#N/A,FALSE,"076-96";#N/A,#N/A,FALSE,"019-97";#N/A,#N/A,FALSE,"021-97";#N/A,#N/A,FALSE,"022-97";#N/A,#N/A,FALSE,"028-97"}</definedName>
    <definedName name="GARAGEM" localSheetId="4">#REF!</definedName>
    <definedName name="GARAGEM" localSheetId="2">#REF!</definedName>
    <definedName name="GARAGEM" localSheetId="24">#REF!</definedName>
    <definedName name="GARAGEM">#REF!</definedName>
    <definedName name="garcia" localSheetId="4">#REF!</definedName>
    <definedName name="garcia" localSheetId="2">#REF!</definedName>
    <definedName name="garcia" localSheetId="24">#REF!</definedName>
    <definedName name="garcia">#REF!</definedName>
    <definedName name="GASTOS_JULHO" localSheetId="4">#REF!</definedName>
    <definedName name="GASTOS_JULHO" localSheetId="2">#REF!</definedName>
    <definedName name="GASTOS_JULHO" localSheetId="24">#REF!</definedName>
    <definedName name="GASTOS_JULHO">#REF!</definedName>
    <definedName name="gbdjkvhgd" localSheetId="19" hidden="1">{#N/A,#N/A,FALSE,"Plan1";#N/A,#N/A,FALSE,"Plan2"}</definedName>
    <definedName name="gbdjkvhgd" localSheetId="21">{#N/A,#N/A,FALSE,"Plan1";#N/A,#N/A,FALSE,"Plan2"}</definedName>
    <definedName name="gbdjkvhgd" localSheetId="14" hidden="1">{#N/A,#N/A,FALSE,"Plan1";#N/A,#N/A,FALSE,"Plan2"}</definedName>
    <definedName name="gbdjkvhgd" localSheetId="4" hidden="1">{#N/A,#N/A,FALSE,"Plan1";#N/A,#N/A,FALSE,"Plan2"}</definedName>
    <definedName name="gbdjkvhgd" localSheetId="8" hidden="1">{#N/A,#N/A,FALSE,"Plan1";#N/A,#N/A,FALSE,"Plan2"}</definedName>
    <definedName name="gbdjkvhgd" localSheetId="2" hidden="1">{#N/A,#N/A,FALSE,"Plan1";#N/A,#N/A,FALSE,"Plan2"}</definedName>
    <definedName name="gbdjkvhgd" localSheetId="1" hidden="1">{#N/A,#N/A,FALSE,"Plan1";#N/A,#N/A,FALSE,"Plan2"}</definedName>
    <definedName name="gbdjkvhgd" localSheetId="13" hidden="1">{#N/A,#N/A,FALSE,"Plan1";#N/A,#N/A,FALSE,"Plan2"}</definedName>
    <definedName name="gbdjkvhgd" localSheetId="20">{#N/A,#N/A,FALSE,"Plan1";#N/A,#N/A,FALSE,"Plan2"}</definedName>
    <definedName name="gbdjkvhgd" localSheetId="24" hidden="1">{#N/A,#N/A,FALSE,"Plan1";#N/A,#N/A,FALSE,"Plan2"}</definedName>
    <definedName name="gbdjkvhgd" localSheetId="0" hidden="1">{#N/A,#N/A,FALSE,"Plan1";#N/A,#N/A,FALSE,"Plan2"}</definedName>
    <definedName name="gbdjkvhgd" localSheetId="18" hidden="1">{#N/A,#N/A,FALSE,"Plan1";#N/A,#N/A,FALSE,"Plan2"}</definedName>
    <definedName name="gbdjkvhgd" localSheetId="10" hidden="1">{#N/A,#N/A,FALSE,"Plan1";#N/A,#N/A,FALSE,"Plan2"}</definedName>
    <definedName name="gbdjkvhgd" localSheetId="12" hidden="1">{#N/A,#N/A,FALSE,"Plan1";#N/A,#N/A,FALSE,"Plan2"}</definedName>
    <definedName name="gbdjkvhgd" hidden="1">{#N/A,#N/A,FALSE,"Plan1";#N/A,#N/A,FALSE,"Plan2"}</definedName>
    <definedName name="gbdsjgsjfdgj" localSheetId="19" hidden="1">{#N/A,#N/A,FALSE,"Plan1";#N/A,#N/A,FALSE,"Plan2"}</definedName>
    <definedName name="gbdsjgsjfdgj" localSheetId="21">{#N/A,#N/A,FALSE,"Plan1";#N/A,#N/A,FALSE,"Plan2"}</definedName>
    <definedName name="gbdsjgsjfdgj" localSheetId="14" hidden="1">{#N/A,#N/A,FALSE,"Plan1";#N/A,#N/A,FALSE,"Plan2"}</definedName>
    <definedName name="gbdsjgsjfdgj" localSheetId="4" hidden="1">{#N/A,#N/A,FALSE,"Plan1";#N/A,#N/A,FALSE,"Plan2"}</definedName>
    <definedName name="gbdsjgsjfdgj" localSheetId="8" hidden="1">{#N/A,#N/A,FALSE,"Plan1";#N/A,#N/A,FALSE,"Plan2"}</definedName>
    <definedName name="gbdsjgsjfdgj" localSheetId="2" hidden="1">{#N/A,#N/A,FALSE,"Plan1";#N/A,#N/A,FALSE,"Plan2"}</definedName>
    <definedName name="gbdsjgsjfdgj" localSheetId="1" hidden="1">{#N/A,#N/A,FALSE,"Plan1";#N/A,#N/A,FALSE,"Plan2"}</definedName>
    <definedName name="gbdsjgsjfdgj" localSheetId="13" hidden="1">{#N/A,#N/A,FALSE,"Plan1";#N/A,#N/A,FALSE,"Plan2"}</definedName>
    <definedName name="gbdsjgsjfdgj" localSheetId="20">{#N/A,#N/A,FALSE,"Plan1";#N/A,#N/A,FALSE,"Plan2"}</definedName>
    <definedName name="gbdsjgsjfdgj" localSheetId="24" hidden="1">{#N/A,#N/A,FALSE,"Plan1";#N/A,#N/A,FALSE,"Plan2"}</definedName>
    <definedName name="gbdsjgsjfdgj" localSheetId="0" hidden="1">{#N/A,#N/A,FALSE,"Plan1";#N/A,#N/A,FALSE,"Plan2"}</definedName>
    <definedName name="gbdsjgsjfdgj" localSheetId="18" hidden="1">{#N/A,#N/A,FALSE,"Plan1";#N/A,#N/A,FALSE,"Plan2"}</definedName>
    <definedName name="gbdsjgsjfdgj" localSheetId="10" hidden="1">{#N/A,#N/A,FALSE,"Plan1";#N/A,#N/A,FALSE,"Plan2"}</definedName>
    <definedName name="gbdsjgsjfdgj" localSheetId="12" hidden="1">{#N/A,#N/A,FALSE,"Plan1";#N/A,#N/A,FALSE,"Plan2"}</definedName>
    <definedName name="gbdsjgsjfdgj" hidden="1">{#N/A,#N/A,FALSE,"Plan1";#N/A,#N/A,FALSE,"Plan2"}</definedName>
    <definedName name="gdfdhgfjgj" localSheetId="19" hidden="1">{#N/A,#N/A,FALSE,"Plan1";#N/A,#N/A,FALSE,"Plan2"}</definedName>
    <definedName name="gdfdhgfjgj" localSheetId="21">{#N/A,#N/A,FALSE,"Plan1";#N/A,#N/A,FALSE,"Plan2"}</definedName>
    <definedName name="gdfdhgfjgj" localSheetId="14" hidden="1">{#N/A,#N/A,FALSE,"Plan1";#N/A,#N/A,FALSE,"Plan2"}</definedName>
    <definedName name="gdfdhgfjgj" localSheetId="4" hidden="1">{#N/A,#N/A,FALSE,"Plan1";#N/A,#N/A,FALSE,"Plan2"}</definedName>
    <definedName name="gdfdhgfjgj" localSheetId="8" hidden="1">{#N/A,#N/A,FALSE,"Plan1";#N/A,#N/A,FALSE,"Plan2"}</definedName>
    <definedName name="gdfdhgfjgj" localSheetId="2" hidden="1">{#N/A,#N/A,FALSE,"Plan1";#N/A,#N/A,FALSE,"Plan2"}</definedName>
    <definedName name="gdfdhgfjgj" localSheetId="1" hidden="1">{#N/A,#N/A,FALSE,"Plan1";#N/A,#N/A,FALSE,"Plan2"}</definedName>
    <definedName name="gdfdhgfjgj" localSheetId="13" hidden="1">{#N/A,#N/A,FALSE,"Plan1";#N/A,#N/A,FALSE,"Plan2"}</definedName>
    <definedName name="gdfdhgfjgj" localSheetId="20">{#N/A,#N/A,FALSE,"Plan1";#N/A,#N/A,FALSE,"Plan2"}</definedName>
    <definedName name="gdfdhgfjgj" localSheetId="24" hidden="1">{#N/A,#N/A,FALSE,"Plan1";#N/A,#N/A,FALSE,"Plan2"}</definedName>
    <definedName name="gdfdhgfjgj" localSheetId="0" hidden="1">{#N/A,#N/A,FALSE,"Plan1";#N/A,#N/A,FALSE,"Plan2"}</definedName>
    <definedName name="gdfdhgfjgj" localSheetId="18" hidden="1">{#N/A,#N/A,FALSE,"Plan1";#N/A,#N/A,FALSE,"Plan2"}</definedName>
    <definedName name="gdfdhgfjgj" localSheetId="10" hidden="1">{#N/A,#N/A,FALSE,"Plan1";#N/A,#N/A,FALSE,"Plan2"}</definedName>
    <definedName name="gdfdhgfjgj" localSheetId="12" hidden="1">{#N/A,#N/A,FALSE,"Plan1";#N/A,#N/A,FALSE,"Plan2"}</definedName>
    <definedName name="gdfdhgfjgj" hidden="1">{#N/A,#N/A,FALSE,"Plan1";#N/A,#N/A,FALSE,"Plan2"}</definedName>
    <definedName name="gdfgdstggt" localSheetId="19" hidden="1">{#N/A,#N/A,FALSE,"Plan1";#N/A,#N/A,FALSE,"Plan2"}</definedName>
    <definedName name="gdfgdstggt" localSheetId="21">{#N/A,#N/A,FALSE,"Plan1";#N/A,#N/A,FALSE,"Plan2"}</definedName>
    <definedName name="gdfgdstggt" localSheetId="14" hidden="1">{#N/A,#N/A,FALSE,"Plan1";#N/A,#N/A,FALSE,"Plan2"}</definedName>
    <definedName name="gdfgdstggt" localSheetId="4" hidden="1">{#N/A,#N/A,FALSE,"Plan1";#N/A,#N/A,FALSE,"Plan2"}</definedName>
    <definedName name="gdfgdstggt" localSheetId="8" hidden="1">{#N/A,#N/A,FALSE,"Plan1";#N/A,#N/A,FALSE,"Plan2"}</definedName>
    <definedName name="gdfgdstggt" localSheetId="2" hidden="1">{#N/A,#N/A,FALSE,"Plan1";#N/A,#N/A,FALSE,"Plan2"}</definedName>
    <definedName name="gdfgdstggt" localSheetId="1" hidden="1">{#N/A,#N/A,FALSE,"Plan1";#N/A,#N/A,FALSE,"Plan2"}</definedName>
    <definedName name="gdfgdstggt" localSheetId="13" hidden="1">{#N/A,#N/A,FALSE,"Plan1";#N/A,#N/A,FALSE,"Plan2"}</definedName>
    <definedName name="gdfgdstggt" localSheetId="20">{#N/A,#N/A,FALSE,"Plan1";#N/A,#N/A,FALSE,"Plan2"}</definedName>
    <definedName name="gdfgdstggt" localSheetId="24" hidden="1">{#N/A,#N/A,FALSE,"Plan1";#N/A,#N/A,FALSE,"Plan2"}</definedName>
    <definedName name="gdfgdstggt" localSheetId="0" hidden="1">{#N/A,#N/A,FALSE,"Plan1";#N/A,#N/A,FALSE,"Plan2"}</definedName>
    <definedName name="gdfgdstggt" localSheetId="18" hidden="1">{#N/A,#N/A,FALSE,"Plan1";#N/A,#N/A,FALSE,"Plan2"}</definedName>
    <definedName name="gdfgdstggt" localSheetId="10" hidden="1">{#N/A,#N/A,FALSE,"Plan1";#N/A,#N/A,FALSE,"Plan2"}</definedName>
    <definedName name="gdfgdstggt" localSheetId="12" hidden="1">{#N/A,#N/A,FALSE,"Plan1";#N/A,#N/A,FALSE,"Plan2"}</definedName>
    <definedName name="gdfgdstggt" hidden="1">{#N/A,#N/A,FALSE,"Plan1";#N/A,#N/A,FALSE,"Plan2"}</definedName>
    <definedName name="GDFHGRJGFJDRF" localSheetId="19" hidden="1">{"Econ Consolidado",#N/A,FALSE,"Econ Consol";"Fluxo de Caixa",#N/A,FALSE,"Fluxo Caixa";"Investimentos",#N/A,FALSE,"Investimentos"}</definedName>
    <definedName name="GDFHGRJGFJDRF" localSheetId="21">{"Econ Consolidado",#N/A,FALSE,"Econ Consol";"Fluxo de Caixa",#N/A,FALSE,"Fluxo Caixa";"Investimentos",#N/A,FALSE,"Investimentos"}</definedName>
    <definedName name="GDFHGRJGFJDRF" localSheetId="14" hidden="1">{"Econ Consolidado",#N/A,FALSE,"Econ Consol";"Fluxo de Caixa",#N/A,FALSE,"Fluxo Caixa";"Investimentos",#N/A,FALSE,"Investimentos"}</definedName>
    <definedName name="GDFHGRJGFJDRF" localSheetId="4" hidden="1">{"Econ Consolidado",#N/A,FALSE,"Econ Consol";"Fluxo de Caixa",#N/A,FALSE,"Fluxo Caixa";"Investimentos",#N/A,FALSE,"Investimentos"}</definedName>
    <definedName name="GDFHGRJGFJDRF" localSheetId="8" hidden="1">{"Econ Consolidado",#N/A,FALSE,"Econ Consol";"Fluxo de Caixa",#N/A,FALSE,"Fluxo Caixa";"Investimentos",#N/A,FALSE,"Investimentos"}</definedName>
    <definedName name="GDFHGRJGFJDRF" localSheetId="2" hidden="1">{"Econ Consolidado",#N/A,FALSE,"Econ Consol";"Fluxo de Caixa",#N/A,FALSE,"Fluxo Caixa";"Investimentos",#N/A,FALSE,"Investimentos"}</definedName>
    <definedName name="GDFHGRJGFJDRF" localSheetId="1" hidden="1">{"Econ Consolidado",#N/A,FALSE,"Econ Consol";"Fluxo de Caixa",#N/A,FALSE,"Fluxo Caixa";"Investimentos",#N/A,FALSE,"Investimentos"}</definedName>
    <definedName name="GDFHGRJGFJDRF" localSheetId="13" hidden="1">{"Econ Consolidado",#N/A,FALSE,"Econ Consol";"Fluxo de Caixa",#N/A,FALSE,"Fluxo Caixa";"Investimentos",#N/A,FALSE,"Investimentos"}</definedName>
    <definedName name="GDFHGRJGFJDRF" localSheetId="20">{"Econ Consolidado",#N/A,FALSE,"Econ Consol";"Fluxo de Caixa",#N/A,FALSE,"Fluxo Caixa";"Investimentos",#N/A,FALSE,"Investimentos"}</definedName>
    <definedName name="GDFHGRJGFJDRF" localSheetId="24" hidden="1">{"Econ Consolidado",#N/A,FALSE,"Econ Consol";"Fluxo de Caixa",#N/A,FALSE,"Fluxo Caixa";"Investimentos",#N/A,FALSE,"Investimentos"}</definedName>
    <definedName name="GDFHGRJGFJDRF" localSheetId="0" hidden="1">{"Econ Consolidado",#N/A,FALSE,"Econ Consol";"Fluxo de Caixa",#N/A,FALSE,"Fluxo Caixa";"Investimentos",#N/A,FALSE,"Investimentos"}</definedName>
    <definedName name="GDFHGRJGFJDRF" localSheetId="18" hidden="1">{"Econ Consolidado",#N/A,FALSE,"Econ Consol";"Fluxo de Caixa",#N/A,FALSE,"Fluxo Caixa";"Investimentos",#N/A,FALSE,"Investimentos"}</definedName>
    <definedName name="GDFHGRJGFJDRF" localSheetId="10" hidden="1">{"Econ Consolidado",#N/A,FALSE,"Econ Consol";"Fluxo de Caixa",#N/A,FALSE,"Fluxo Caixa";"Investimentos",#N/A,FALSE,"Investimentos"}</definedName>
    <definedName name="GDFHGRJGFJDRF" localSheetId="12" hidden="1">{"Econ Consolidado",#N/A,FALSE,"Econ Consol";"Fluxo de Caixa",#N/A,FALSE,"Fluxo Caixa";"Investimentos",#N/A,FALSE,"Investimentos"}</definedName>
    <definedName name="GDFHGRJGFJDRF" hidden="1">{"Econ Consolidado",#N/A,FALSE,"Econ Consol";"Fluxo de Caixa",#N/A,FALSE,"Fluxo Caixa";"Investimentos",#N/A,FALSE,"Investimentos"}</definedName>
    <definedName name="gdfigfhuyuy" localSheetId="19" hidden="1">{#N/A,#N/A,FALSE,"Plan1";#N/A,#N/A,FALSE,"Plan2"}</definedName>
    <definedName name="gdfigfhuyuy" localSheetId="21">{#N/A,#N/A,FALSE,"Plan1";#N/A,#N/A,FALSE,"Plan2"}</definedName>
    <definedName name="gdfigfhuyuy" localSheetId="14" hidden="1">{#N/A,#N/A,FALSE,"Plan1";#N/A,#N/A,FALSE,"Plan2"}</definedName>
    <definedName name="gdfigfhuyuy" localSheetId="4" hidden="1">{#N/A,#N/A,FALSE,"Plan1";#N/A,#N/A,FALSE,"Plan2"}</definedName>
    <definedName name="gdfigfhuyuy" localSheetId="8" hidden="1">{#N/A,#N/A,FALSE,"Plan1";#N/A,#N/A,FALSE,"Plan2"}</definedName>
    <definedName name="gdfigfhuyuy" localSheetId="2" hidden="1">{#N/A,#N/A,FALSE,"Plan1";#N/A,#N/A,FALSE,"Plan2"}</definedName>
    <definedName name="gdfigfhuyuy" localSheetId="1" hidden="1">{#N/A,#N/A,FALSE,"Plan1";#N/A,#N/A,FALSE,"Plan2"}</definedName>
    <definedName name="gdfigfhuyuy" localSheetId="13" hidden="1">{#N/A,#N/A,FALSE,"Plan1";#N/A,#N/A,FALSE,"Plan2"}</definedName>
    <definedName name="gdfigfhuyuy" localSheetId="20">{#N/A,#N/A,FALSE,"Plan1";#N/A,#N/A,FALSE,"Plan2"}</definedName>
    <definedName name="gdfigfhuyuy" localSheetId="24" hidden="1">{#N/A,#N/A,FALSE,"Plan1";#N/A,#N/A,FALSE,"Plan2"}</definedName>
    <definedName name="gdfigfhuyuy" localSheetId="0" hidden="1">{#N/A,#N/A,FALSE,"Plan1";#N/A,#N/A,FALSE,"Plan2"}</definedName>
    <definedName name="gdfigfhuyuy" localSheetId="18" hidden="1">{#N/A,#N/A,FALSE,"Plan1";#N/A,#N/A,FALSE,"Plan2"}</definedName>
    <definedName name="gdfigfhuyuy" localSheetId="10" hidden="1">{#N/A,#N/A,FALSE,"Plan1";#N/A,#N/A,FALSE,"Plan2"}</definedName>
    <definedName name="gdfigfhuyuy" localSheetId="12" hidden="1">{#N/A,#N/A,FALSE,"Plan1";#N/A,#N/A,FALSE,"Plan2"}</definedName>
    <definedName name="gdfigfhuyuy" hidden="1">{#N/A,#N/A,FALSE,"Plan1";#N/A,#N/A,FALSE,"Plan2"}</definedName>
    <definedName name="gdfsgfew" localSheetId="19" hidden="1">{#N/A,#N/A,FALSE,"Plan1";#N/A,#N/A,FALSE,"Plan2"}</definedName>
    <definedName name="gdfsgfew" localSheetId="21">{#N/A,#N/A,FALSE,"Plan1";#N/A,#N/A,FALSE,"Plan2"}</definedName>
    <definedName name="gdfsgfew" localSheetId="14" hidden="1">{#N/A,#N/A,FALSE,"Plan1";#N/A,#N/A,FALSE,"Plan2"}</definedName>
    <definedName name="gdfsgfew" localSheetId="4" hidden="1">{#N/A,#N/A,FALSE,"Plan1";#N/A,#N/A,FALSE,"Plan2"}</definedName>
    <definedName name="gdfsgfew" localSheetId="8" hidden="1">{#N/A,#N/A,FALSE,"Plan1";#N/A,#N/A,FALSE,"Plan2"}</definedName>
    <definedName name="gdfsgfew" localSheetId="2" hidden="1">{#N/A,#N/A,FALSE,"Plan1";#N/A,#N/A,FALSE,"Plan2"}</definedName>
    <definedName name="gdfsgfew" localSheetId="1" hidden="1">{#N/A,#N/A,FALSE,"Plan1";#N/A,#N/A,FALSE,"Plan2"}</definedName>
    <definedName name="gdfsgfew" localSheetId="13" hidden="1">{#N/A,#N/A,FALSE,"Plan1";#N/A,#N/A,FALSE,"Plan2"}</definedName>
    <definedName name="gdfsgfew" localSheetId="20">{#N/A,#N/A,FALSE,"Plan1";#N/A,#N/A,FALSE,"Plan2"}</definedName>
    <definedName name="gdfsgfew" localSheetId="24" hidden="1">{#N/A,#N/A,FALSE,"Plan1";#N/A,#N/A,FALSE,"Plan2"}</definedName>
    <definedName name="gdfsgfew" localSheetId="0" hidden="1">{#N/A,#N/A,FALSE,"Plan1";#N/A,#N/A,FALSE,"Plan2"}</definedName>
    <definedName name="gdfsgfew" localSheetId="18" hidden="1">{#N/A,#N/A,FALSE,"Plan1";#N/A,#N/A,FALSE,"Plan2"}</definedName>
    <definedName name="gdfsgfew" localSheetId="10" hidden="1">{#N/A,#N/A,FALSE,"Plan1";#N/A,#N/A,FALSE,"Plan2"}</definedName>
    <definedName name="gdfsgfew" localSheetId="12" hidden="1">{#N/A,#N/A,FALSE,"Plan1";#N/A,#N/A,FALSE,"Plan2"}</definedName>
    <definedName name="gdfsgfew" hidden="1">{#N/A,#N/A,FALSE,"Plan1";#N/A,#N/A,FALSE,"Plan2"}</definedName>
    <definedName name="gdhfgdhfgf" localSheetId="19" hidden="1">{#N/A,#N/A,FALSE,"Plan1";#N/A,#N/A,FALSE,"Plan2"}</definedName>
    <definedName name="gdhfgdhfgf" localSheetId="21">{#N/A,#N/A,FALSE,"Plan1";#N/A,#N/A,FALSE,"Plan2"}</definedName>
    <definedName name="gdhfgdhfgf" localSheetId="14" hidden="1">{#N/A,#N/A,FALSE,"Plan1";#N/A,#N/A,FALSE,"Plan2"}</definedName>
    <definedName name="gdhfgdhfgf" localSheetId="4" hidden="1">{#N/A,#N/A,FALSE,"Plan1";#N/A,#N/A,FALSE,"Plan2"}</definedName>
    <definedName name="gdhfgdhfgf" localSheetId="8" hidden="1">{#N/A,#N/A,FALSE,"Plan1";#N/A,#N/A,FALSE,"Plan2"}</definedName>
    <definedName name="gdhfgdhfgf" localSheetId="2" hidden="1">{#N/A,#N/A,FALSE,"Plan1";#N/A,#N/A,FALSE,"Plan2"}</definedName>
    <definedName name="gdhfgdhfgf" localSheetId="1" hidden="1">{#N/A,#N/A,FALSE,"Plan1";#N/A,#N/A,FALSE,"Plan2"}</definedName>
    <definedName name="gdhfgdhfgf" localSheetId="13" hidden="1">{#N/A,#N/A,FALSE,"Plan1";#N/A,#N/A,FALSE,"Plan2"}</definedName>
    <definedName name="gdhfgdhfgf" localSheetId="20">{#N/A,#N/A,FALSE,"Plan1";#N/A,#N/A,FALSE,"Plan2"}</definedName>
    <definedName name="gdhfgdhfgf" localSheetId="24" hidden="1">{#N/A,#N/A,FALSE,"Plan1";#N/A,#N/A,FALSE,"Plan2"}</definedName>
    <definedName name="gdhfgdhfgf" localSheetId="0" hidden="1">{#N/A,#N/A,FALSE,"Plan1";#N/A,#N/A,FALSE,"Plan2"}</definedName>
    <definedName name="gdhfgdhfgf" localSheetId="18" hidden="1">{#N/A,#N/A,FALSE,"Plan1";#N/A,#N/A,FALSE,"Plan2"}</definedName>
    <definedName name="gdhfgdhfgf" localSheetId="10" hidden="1">{#N/A,#N/A,FALSE,"Plan1";#N/A,#N/A,FALSE,"Plan2"}</definedName>
    <definedName name="gdhfgdhfgf" localSheetId="12" hidden="1">{#N/A,#N/A,FALSE,"Plan1";#N/A,#N/A,FALSE,"Plan2"}</definedName>
    <definedName name="gdhfgdhfgf" hidden="1">{#N/A,#N/A,FALSE,"Plan1";#N/A,#N/A,FALSE,"Plan2"}</definedName>
    <definedName name="gdsfhefrwrw" localSheetId="19" hidden="1">{#N/A,#N/A,FALSE,"Plan1";#N/A,#N/A,FALSE,"Plan2"}</definedName>
    <definedName name="gdsfhefrwrw" localSheetId="21">{#N/A,#N/A,FALSE,"Plan1";#N/A,#N/A,FALSE,"Plan2"}</definedName>
    <definedName name="gdsfhefrwrw" localSheetId="14" hidden="1">{#N/A,#N/A,FALSE,"Plan1";#N/A,#N/A,FALSE,"Plan2"}</definedName>
    <definedName name="gdsfhefrwrw" localSheetId="4" hidden="1">{#N/A,#N/A,FALSE,"Plan1";#N/A,#N/A,FALSE,"Plan2"}</definedName>
    <definedName name="gdsfhefrwrw" localSheetId="8" hidden="1">{#N/A,#N/A,FALSE,"Plan1";#N/A,#N/A,FALSE,"Plan2"}</definedName>
    <definedName name="gdsfhefrwrw" localSheetId="2" hidden="1">{#N/A,#N/A,FALSE,"Plan1";#N/A,#N/A,FALSE,"Plan2"}</definedName>
    <definedName name="gdsfhefrwrw" localSheetId="1" hidden="1">{#N/A,#N/A,FALSE,"Plan1";#N/A,#N/A,FALSE,"Plan2"}</definedName>
    <definedName name="gdsfhefrwrw" localSheetId="13" hidden="1">{#N/A,#N/A,FALSE,"Plan1";#N/A,#N/A,FALSE,"Plan2"}</definedName>
    <definedName name="gdsfhefrwrw" localSheetId="20">{#N/A,#N/A,FALSE,"Plan1";#N/A,#N/A,FALSE,"Plan2"}</definedName>
    <definedName name="gdsfhefrwrw" localSheetId="24" hidden="1">{#N/A,#N/A,FALSE,"Plan1";#N/A,#N/A,FALSE,"Plan2"}</definedName>
    <definedName name="gdsfhefrwrw" localSheetId="0" hidden="1">{#N/A,#N/A,FALSE,"Plan1";#N/A,#N/A,FALSE,"Plan2"}</definedName>
    <definedName name="gdsfhefrwrw" localSheetId="18" hidden="1">{#N/A,#N/A,FALSE,"Plan1";#N/A,#N/A,FALSE,"Plan2"}</definedName>
    <definedName name="gdsfhefrwrw" localSheetId="10" hidden="1">{#N/A,#N/A,FALSE,"Plan1";#N/A,#N/A,FALSE,"Plan2"}</definedName>
    <definedName name="gdsfhefrwrw" localSheetId="12" hidden="1">{#N/A,#N/A,FALSE,"Plan1";#N/A,#N/A,FALSE,"Plan2"}</definedName>
    <definedName name="gdsfhefrwrw" hidden="1">{#N/A,#N/A,FALSE,"Plan1";#N/A,#N/A,FALSE,"Plan2"}</definedName>
    <definedName name="GER_TECNICO" localSheetId="4">#REF!</definedName>
    <definedName name="GER_TECNICO" localSheetId="2">#REF!</definedName>
    <definedName name="GER_TECNICO" localSheetId="24">#REF!</definedName>
    <definedName name="GER_TECNICO">#REF!</definedName>
    <definedName name="Gerentes" localSheetId="4">#REF!</definedName>
    <definedName name="Gerentes" localSheetId="2">#REF!</definedName>
    <definedName name="Gerentes" localSheetId="24">#REF!</definedName>
    <definedName name="Gerentes">#REF!</definedName>
    <definedName name="geshrjhed" localSheetId="19" hidden="1">{#N/A,#N/A,FALSE,"Plan1";#N/A,#N/A,FALSE,"Plan2"}</definedName>
    <definedName name="geshrjhed" localSheetId="21">{#N/A,#N/A,FALSE,"Plan1";#N/A,#N/A,FALSE,"Plan2"}</definedName>
    <definedName name="geshrjhed" localSheetId="14" hidden="1">{#N/A,#N/A,FALSE,"Plan1";#N/A,#N/A,FALSE,"Plan2"}</definedName>
    <definedName name="geshrjhed" localSheetId="4" hidden="1">{#N/A,#N/A,FALSE,"Plan1";#N/A,#N/A,FALSE,"Plan2"}</definedName>
    <definedName name="geshrjhed" localSheetId="8" hidden="1">{#N/A,#N/A,FALSE,"Plan1";#N/A,#N/A,FALSE,"Plan2"}</definedName>
    <definedName name="geshrjhed" localSheetId="2" hidden="1">{#N/A,#N/A,FALSE,"Plan1";#N/A,#N/A,FALSE,"Plan2"}</definedName>
    <definedName name="geshrjhed" localSheetId="1" hidden="1">{#N/A,#N/A,FALSE,"Plan1";#N/A,#N/A,FALSE,"Plan2"}</definedName>
    <definedName name="geshrjhed" localSheetId="13" hidden="1">{#N/A,#N/A,FALSE,"Plan1";#N/A,#N/A,FALSE,"Plan2"}</definedName>
    <definedName name="geshrjhed" localSheetId="20">{#N/A,#N/A,FALSE,"Plan1";#N/A,#N/A,FALSE,"Plan2"}</definedName>
    <definedName name="geshrjhed" localSheetId="24" hidden="1">{#N/A,#N/A,FALSE,"Plan1";#N/A,#N/A,FALSE,"Plan2"}</definedName>
    <definedName name="geshrjhed" localSheetId="0" hidden="1">{#N/A,#N/A,FALSE,"Plan1";#N/A,#N/A,FALSE,"Plan2"}</definedName>
    <definedName name="geshrjhed" localSheetId="18" hidden="1">{#N/A,#N/A,FALSE,"Plan1";#N/A,#N/A,FALSE,"Plan2"}</definedName>
    <definedName name="geshrjhed" localSheetId="10" hidden="1">{#N/A,#N/A,FALSE,"Plan1";#N/A,#N/A,FALSE,"Plan2"}</definedName>
    <definedName name="geshrjhed" localSheetId="12" hidden="1">{#N/A,#N/A,FALSE,"Plan1";#N/A,#N/A,FALSE,"Plan2"}</definedName>
    <definedName name="geshrjhed" hidden="1">{#N/A,#N/A,FALSE,"Plan1";#N/A,#N/A,FALSE,"Plan2"}</definedName>
    <definedName name="gestao" localSheetId="4" hidden="1">OFFSET(INDEX(#REF!,MATCH(#REF!,#REF!,0)),1,0,COUNTA(#REF!)-1)</definedName>
    <definedName name="gestao" localSheetId="2" hidden="1">OFFSET(INDEX(#REF!,MATCH(#REF!,#REF!,0)),1,0,COUNTA(#REF!)-1)</definedName>
    <definedName name="gestao" localSheetId="24" hidden="1">OFFSET(INDEX(#REF!,MATCH(#REF!,#REF!,0)),1,0,COUNTA(#REF!)-1)</definedName>
    <definedName name="gestao" localSheetId="0" hidden="1">OFFSET(INDEX(#REF!,MATCH(#REF!,#REF!,0)),1,0,COUNTA(#REF!)-1)</definedName>
    <definedName name="gestao" hidden="1">OFFSET(INDEX(#REF!,MATCH(#REF!,#REF!,0)),1,0,COUNTA(#REF!)-1)</definedName>
    <definedName name="gfdcgnkf" localSheetId="19" hidden="1">{#N/A,#N/A,FALSE,"Plan1";#N/A,#N/A,FALSE,"Plan2"}</definedName>
    <definedName name="gfdcgnkf" localSheetId="21">{#N/A,#N/A,FALSE,"Plan1";#N/A,#N/A,FALSE,"Plan2"}</definedName>
    <definedName name="gfdcgnkf" localSheetId="14" hidden="1">{#N/A,#N/A,FALSE,"Plan1";#N/A,#N/A,FALSE,"Plan2"}</definedName>
    <definedName name="gfdcgnkf" localSheetId="4" hidden="1">{#N/A,#N/A,FALSE,"Plan1";#N/A,#N/A,FALSE,"Plan2"}</definedName>
    <definedName name="gfdcgnkf" localSheetId="8" hidden="1">{#N/A,#N/A,FALSE,"Plan1";#N/A,#N/A,FALSE,"Plan2"}</definedName>
    <definedName name="gfdcgnkf" localSheetId="2" hidden="1">{#N/A,#N/A,FALSE,"Plan1";#N/A,#N/A,FALSE,"Plan2"}</definedName>
    <definedName name="gfdcgnkf" localSheetId="1" hidden="1">{#N/A,#N/A,FALSE,"Plan1";#N/A,#N/A,FALSE,"Plan2"}</definedName>
    <definedName name="gfdcgnkf" localSheetId="13" hidden="1">{#N/A,#N/A,FALSE,"Plan1";#N/A,#N/A,FALSE,"Plan2"}</definedName>
    <definedName name="gfdcgnkf" localSheetId="20">{#N/A,#N/A,FALSE,"Plan1";#N/A,#N/A,FALSE,"Plan2"}</definedName>
    <definedName name="gfdcgnkf" localSheetId="24" hidden="1">{#N/A,#N/A,FALSE,"Plan1";#N/A,#N/A,FALSE,"Plan2"}</definedName>
    <definedName name="gfdcgnkf" localSheetId="0" hidden="1">{#N/A,#N/A,FALSE,"Plan1";#N/A,#N/A,FALSE,"Plan2"}</definedName>
    <definedName name="gfdcgnkf" localSheetId="18" hidden="1">{#N/A,#N/A,FALSE,"Plan1";#N/A,#N/A,FALSE,"Plan2"}</definedName>
    <definedName name="gfdcgnkf" localSheetId="10" hidden="1">{#N/A,#N/A,FALSE,"Plan1";#N/A,#N/A,FALSE,"Plan2"}</definedName>
    <definedName name="gfdcgnkf" localSheetId="12" hidden="1">{#N/A,#N/A,FALSE,"Plan1";#N/A,#N/A,FALSE,"Plan2"}</definedName>
    <definedName name="gfdcgnkf" hidden="1">{#N/A,#N/A,FALSE,"Plan1";#N/A,#N/A,FALSE,"Plan2"}</definedName>
    <definedName name="gfdjtgur" localSheetId="19" hidden="1">{#N/A,#N/A,FALSE,"Plan1";#N/A,#N/A,FALSE,"Plan2"}</definedName>
    <definedName name="gfdjtgur" localSheetId="21">{#N/A,#N/A,FALSE,"Plan1";#N/A,#N/A,FALSE,"Plan2"}</definedName>
    <definedName name="gfdjtgur" localSheetId="14" hidden="1">{#N/A,#N/A,FALSE,"Plan1";#N/A,#N/A,FALSE,"Plan2"}</definedName>
    <definedName name="gfdjtgur" localSheetId="4" hidden="1">{#N/A,#N/A,FALSE,"Plan1";#N/A,#N/A,FALSE,"Plan2"}</definedName>
    <definedName name="gfdjtgur" localSheetId="8" hidden="1">{#N/A,#N/A,FALSE,"Plan1";#N/A,#N/A,FALSE,"Plan2"}</definedName>
    <definedName name="gfdjtgur" localSheetId="2" hidden="1">{#N/A,#N/A,FALSE,"Plan1";#N/A,#N/A,FALSE,"Plan2"}</definedName>
    <definedName name="gfdjtgur" localSheetId="1" hidden="1">{#N/A,#N/A,FALSE,"Plan1";#N/A,#N/A,FALSE,"Plan2"}</definedName>
    <definedName name="gfdjtgur" localSheetId="13" hidden="1">{#N/A,#N/A,FALSE,"Plan1";#N/A,#N/A,FALSE,"Plan2"}</definedName>
    <definedName name="gfdjtgur" localSheetId="20">{#N/A,#N/A,FALSE,"Plan1";#N/A,#N/A,FALSE,"Plan2"}</definedName>
    <definedName name="gfdjtgur" localSheetId="24" hidden="1">{#N/A,#N/A,FALSE,"Plan1";#N/A,#N/A,FALSE,"Plan2"}</definedName>
    <definedName name="gfdjtgur" localSheetId="0" hidden="1">{#N/A,#N/A,FALSE,"Plan1";#N/A,#N/A,FALSE,"Plan2"}</definedName>
    <definedName name="gfdjtgur" localSheetId="18" hidden="1">{#N/A,#N/A,FALSE,"Plan1";#N/A,#N/A,FALSE,"Plan2"}</definedName>
    <definedName name="gfdjtgur" localSheetId="10" hidden="1">{#N/A,#N/A,FALSE,"Plan1";#N/A,#N/A,FALSE,"Plan2"}</definedName>
    <definedName name="gfdjtgur" localSheetId="12" hidden="1">{#N/A,#N/A,FALSE,"Plan1";#N/A,#N/A,FALSE,"Plan2"}</definedName>
    <definedName name="gfdjtgur" hidden="1">{#N/A,#N/A,FALSE,"Plan1";#N/A,#N/A,FALSE,"Plan2"}</definedName>
    <definedName name="gfdrtg" localSheetId="4" hidden="1">#REF!</definedName>
    <definedName name="gfdrtg" localSheetId="2" hidden="1">#REF!</definedName>
    <definedName name="gfdrtg" localSheetId="24" hidden="1">#REF!</definedName>
    <definedName name="gfdrtg" localSheetId="0" hidden="1">#REF!</definedName>
    <definedName name="gfdrtg" hidden="1">#REF!</definedName>
    <definedName name="gfgdhxgfdhf" localSheetId="19" hidden="1">{#N/A,#N/A,FALSE,"Plan1";#N/A,#N/A,FALSE,"Plan2"}</definedName>
    <definedName name="gfgdhxgfdhf" localSheetId="21">{#N/A,#N/A,FALSE,"Plan1";#N/A,#N/A,FALSE,"Plan2"}</definedName>
    <definedName name="gfgdhxgfdhf" localSheetId="14" hidden="1">{#N/A,#N/A,FALSE,"Plan1";#N/A,#N/A,FALSE,"Plan2"}</definedName>
    <definedName name="gfgdhxgfdhf" localSheetId="4" hidden="1">{#N/A,#N/A,FALSE,"Plan1";#N/A,#N/A,FALSE,"Plan2"}</definedName>
    <definedName name="gfgdhxgfdhf" localSheetId="8" hidden="1">{#N/A,#N/A,FALSE,"Plan1";#N/A,#N/A,FALSE,"Plan2"}</definedName>
    <definedName name="gfgdhxgfdhf" localSheetId="2" hidden="1">{#N/A,#N/A,FALSE,"Plan1";#N/A,#N/A,FALSE,"Plan2"}</definedName>
    <definedName name="gfgdhxgfdhf" localSheetId="1" hidden="1">{#N/A,#N/A,FALSE,"Plan1";#N/A,#N/A,FALSE,"Plan2"}</definedName>
    <definedName name="gfgdhxgfdhf" localSheetId="13" hidden="1">{#N/A,#N/A,FALSE,"Plan1";#N/A,#N/A,FALSE,"Plan2"}</definedName>
    <definedName name="gfgdhxgfdhf" localSheetId="20">{#N/A,#N/A,FALSE,"Plan1";#N/A,#N/A,FALSE,"Plan2"}</definedName>
    <definedName name="gfgdhxgfdhf" localSheetId="24" hidden="1">{#N/A,#N/A,FALSE,"Plan1";#N/A,#N/A,FALSE,"Plan2"}</definedName>
    <definedName name="gfgdhxgfdhf" localSheetId="0" hidden="1">{#N/A,#N/A,FALSE,"Plan1";#N/A,#N/A,FALSE,"Plan2"}</definedName>
    <definedName name="gfgdhxgfdhf" localSheetId="18" hidden="1">{#N/A,#N/A,FALSE,"Plan1";#N/A,#N/A,FALSE,"Plan2"}</definedName>
    <definedName name="gfgdhxgfdhf" localSheetId="10" hidden="1">{#N/A,#N/A,FALSE,"Plan1";#N/A,#N/A,FALSE,"Plan2"}</definedName>
    <definedName name="gfgdhxgfdhf" localSheetId="12" hidden="1">{#N/A,#N/A,FALSE,"Plan1";#N/A,#N/A,FALSE,"Plan2"}</definedName>
    <definedName name="gfgdhxgfdhf" hidden="1">{#N/A,#N/A,FALSE,"Plan1";#N/A,#N/A,FALSE,"Plan2"}</definedName>
    <definedName name="gfhfdtgjb" localSheetId="19" hidden="1">{#N/A,#N/A,FALSE,"Plan1";#N/A,#N/A,FALSE,"Plan2"}</definedName>
    <definedName name="gfhfdtgjb" localSheetId="21">{#N/A,#N/A,FALSE,"Plan1";#N/A,#N/A,FALSE,"Plan2"}</definedName>
    <definedName name="gfhfdtgjb" localSheetId="14" hidden="1">{#N/A,#N/A,FALSE,"Plan1";#N/A,#N/A,FALSE,"Plan2"}</definedName>
    <definedName name="gfhfdtgjb" localSheetId="4" hidden="1">{#N/A,#N/A,FALSE,"Plan1";#N/A,#N/A,FALSE,"Plan2"}</definedName>
    <definedName name="gfhfdtgjb" localSheetId="8" hidden="1">{#N/A,#N/A,FALSE,"Plan1";#N/A,#N/A,FALSE,"Plan2"}</definedName>
    <definedName name="gfhfdtgjb" localSheetId="2" hidden="1">{#N/A,#N/A,FALSE,"Plan1";#N/A,#N/A,FALSE,"Plan2"}</definedName>
    <definedName name="gfhfdtgjb" localSheetId="1" hidden="1">{#N/A,#N/A,FALSE,"Plan1";#N/A,#N/A,FALSE,"Plan2"}</definedName>
    <definedName name="gfhfdtgjb" localSheetId="13" hidden="1">{#N/A,#N/A,FALSE,"Plan1";#N/A,#N/A,FALSE,"Plan2"}</definedName>
    <definedName name="gfhfdtgjb" localSheetId="20">{#N/A,#N/A,FALSE,"Plan1";#N/A,#N/A,FALSE,"Plan2"}</definedName>
    <definedName name="gfhfdtgjb" localSheetId="24" hidden="1">{#N/A,#N/A,FALSE,"Plan1";#N/A,#N/A,FALSE,"Plan2"}</definedName>
    <definedName name="gfhfdtgjb" localSheetId="0" hidden="1">{#N/A,#N/A,FALSE,"Plan1";#N/A,#N/A,FALSE,"Plan2"}</definedName>
    <definedName name="gfhfdtgjb" localSheetId="18" hidden="1">{#N/A,#N/A,FALSE,"Plan1";#N/A,#N/A,FALSE,"Plan2"}</definedName>
    <definedName name="gfhfdtgjb" localSheetId="10" hidden="1">{#N/A,#N/A,FALSE,"Plan1";#N/A,#N/A,FALSE,"Plan2"}</definedName>
    <definedName name="gfhfdtgjb" localSheetId="12" hidden="1">{#N/A,#N/A,FALSE,"Plan1";#N/A,#N/A,FALSE,"Plan2"}</definedName>
    <definedName name="gfhfdtgjb" hidden="1">{#N/A,#N/A,FALSE,"Plan1";#N/A,#N/A,FALSE,"Plan2"}</definedName>
    <definedName name="gfjdshrtjhtged" localSheetId="19" hidden="1">{#N/A,#N/A,FALSE,"Plan1";#N/A,#N/A,FALSE,"Plan2"}</definedName>
    <definedName name="gfjdshrtjhtged" localSheetId="21">{#N/A,#N/A,FALSE,"Plan1";#N/A,#N/A,FALSE,"Plan2"}</definedName>
    <definedName name="gfjdshrtjhtged" localSheetId="14" hidden="1">{#N/A,#N/A,FALSE,"Plan1";#N/A,#N/A,FALSE,"Plan2"}</definedName>
    <definedName name="gfjdshrtjhtged" localSheetId="4" hidden="1">{#N/A,#N/A,FALSE,"Plan1";#N/A,#N/A,FALSE,"Plan2"}</definedName>
    <definedName name="gfjdshrtjhtged" localSheetId="8" hidden="1">{#N/A,#N/A,FALSE,"Plan1";#N/A,#N/A,FALSE,"Plan2"}</definedName>
    <definedName name="gfjdshrtjhtged" localSheetId="2" hidden="1">{#N/A,#N/A,FALSE,"Plan1";#N/A,#N/A,FALSE,"Plan2"}</definedName>
    <definedName name="gfjdshrtjhtged" localSheetId="1" hidden="1">{#N/A,#N/A,FALSE,"Plan1";#N/A,#N/A,FALSE,"Plan2"}</definedName>
    <definedName name="gfjdshrtjhtged" localSheetId="13" hidden="1">{#N/A,#N/A,FALSE,"Plan1";#N/A,#N/A,FALSE,"Plan2"}</definedName>
    <definedName name="gfjdshrtjhtged" localSheetId="20">{#N/A,#N/A,FALSE,"Plan1";#N/A,#N/A,FALSE,"Plan2"}</definedName>
    <definedName name="gfjdshrtjhtged" localSheetId="24" hidden="1">{#N/A,#N/A,FALSE,"Plan1";#N/A,#N/A,FALSE,"Plan2"}</definedName>
    <definedName name="gfjdshrtjhtged" localSheetId="0" hidden="1">{#N/A,#N/A,FALSE,"Plan1";#N/A,#N/A,FALSE,"Plan2"}</definedName>
    <definedName name="gfjdshrtjhtged" localSheetId="18" hidden="1">{#N/A,#N/A,FALSE,"Plan1";#N/A,#N/A,FALSE,"Plan2"}</definedName>
    <definedName name="gfjdshrtjhtged" localSheetId="10" hidden="1">{#N/A,#N/A,FALSE,"Plan1";#N/A,#N/A,FALSE,"Plan2"}</definedName>
    <definedName name="gfjdshrtjhtged" localSheetId="12" hidden="1">{#N/A,#N/A,FALSE,"Plan1";#N/A,#N/A,FALSE,"Plan2"}</definedName>
    <definedName name="gfjdshrtjhtged" hidden="1">{#N/A,#N/A,FALSE,"Plan1";#N/A,#N/A,FALSE,"Plan2"}</definedName>
    <definedName name="gfjgkddgfd" localSheetId="19" hidden="1">{#N/A,#N/A,FALSE,"Plan1";#N/A,#N/A,FALSE,"Plan2"}</definedName>
    <definedName name="gfjgkddgfd" localSheetId="21">{#N/A,#N/A,FALSE,"Plan1";#N/A,#N/A,FALSE,"Plan2"}</definedName>
    <definedName name="gfjgkddgfd" localSheetId="14" hidden="1">{#N/A,#N/A,FALSE,"Plan1";#N/A,#N/A,FALSE,"Plan2"}</definedName>
    <definedName name="gfjgkddgfd" localSheetId="4" hidden="1">{#N/A,#N/A,FALSE,"Plan1";#N/A,#N/A,FALSE,"Plan2"}</definedName>
    <definedName name="gfjgkddgfd" localSheetId="8" hidden="1">{#N/A,#N/A,FALSE,"Plan1";#N/A,#N/A,FALSE,"Plan2"}</definedName>
    <definedName name="gfjgkddgfd" localSheetId="2" hidden="1">{#N/A,#N/A,FALSE,"Plan1";#N/A,#N/A,FALSE,"Plan2"}</definedName>
    <definedName name="gfjgkddgfd" localSheetId="1" hidden="1">{#N/A,#N/A,FALSE,"Plan1";#N/A,#N/A,FALSE,"Plan2"}</definedName>
    <definedName name="gfjgkddgfd" localSheetId="13" hidden="1">{#N/A,#N/A,FALSE,"Plan1";#N/A,#N/A,FALSE,"Plan2"}</definedName>
    <definedName name="gfjgkddgfd" localSheetId="20">{#N/A,#N/A,FALSE,"Plan1";#N/A,#N/A,FALSE,"Plan2"}</definedName>
    <definedName name="gfjgkddgfd" localSheetId="24" hidden="1">{#N/A,#N/A,FALSE,"Plan1";#N/A,#N/A,FALSE,"Plan2"}</definedName>
    <definedName name="gfjgkddgfd" localSheetId="0" hidden="1">{#N/A,#N/A,FALSE,"Plan1";#N/A,#N/A,FALSE,"Plan2"}</definedName>
    <definedName name="gfjgkddgfd" localSheetId="18" hidden="1">{#N/A,#N/A,FALSE,"Plan1";#N/A,#N/A,FALSE,"Plan2"}</definedName>
    <definedName name="gfjgkddgfd" localSheetId="10" hidden="1">{#N/A,#N/A,FALSE,"Plan1";#N/A,#N/A,FALSE,"Plan2"}</definedName>
    <definedName name="gfjgkddgfd" localSheetId="12" hidden="1">{#N/A,#N/A,FALSE,"Plan1";#N/A,#N/A,FALSE,"Plan2"}</definedName>
    <definedName name="gfjgkddgfd" hidden="1">{#N/A,#N/A,FALSE,"Plan1";#N/A,#N/A,FALSE,"Plan2"}</definedName>
    <definedName name="gfsghjdgygr" localSheetId="19" hidden="1">{#N/A,#N/A,FALSE,"Plan1";#N/A,#N/A,FALSE,"Plan2"}</definedName>
    <definedName name="gfsghjdgygr" localSheetId="21">{#N/A,#N/A,FALSE,"Plan1";#N/A,#N/A,FALSE,"Plan2"}</definedName>
    <definedName name="gfsghjdgygr" localSheetId="14" hidden="1">{#N/A,#N/A,FALSE,"Plan1";#N/A,#N/A,FALSE,"Plan2"}</definedName>
    <definedName name="gfsghjdgygr" localSheetId="4" hidden="1">{#N/A,#N/A,FALSE,"Plan1";#N/A,#N/A,FALSE,"Plan2"}</definedName>
    <definedName name="gfsghjdgygr" localSheetId="8" hidden="1">{#N/A,#N/A,FALSE,"Plan1";#N/A,#N/A,FALSE,"Plan2"}</definedName>
    <definedName name="gfsghjdgygr" localSheetId="2" hidden="1">{#N/A,#N/A,FALSE,"Plan1";#N/A,#N/A,FALSE,"Plan2"}</definedName>
    <definedName name="gfsghjdgygr" localSheetId="1" hidden="1">{#N/A,#N/A,FALSE,"Plan1";#N/A,#N/A,FALSE,"Plan2"}</definedName>
    <definedName name="gfsghjdgygr" localSheetId="13" hidden="1">{#N/A,#N/A,FALSE,"Plan1";#N/A,#N/A,FALSE,"Plan2"}</definedName>
    <definedName name="gfsghjdgygr" localSheetId="20">{#N/A,#N/A,FALSE,"Plan1";#N/A,#N/A,FALSE,"Plan2"}</definedName>
    <definedName name="gfsghjdgygr" localSheetId="24" hidden="1">{#N/A,#N/A,FALSE,"Plan1";#N/A,#N/A,FALSE,"Plan2"}</definedName>
    <definedName name="gfsghjdgygr" localSheetId="0" hidden="1">{#N/A,#N/A,FALSE,"Plan1";#N/A,#N/A,FALSE,"Plan2"}</definedName>
    <definedName name="gfsghjdgygr" localSheetId="18" hidden="1">{#N/A,#N/A,FALSE,"Plan1";#N/A,#N/A,FALSE,"Plan2"}</definedName>
    <definedName name="gfsghjdgygr" localSheetId="10" hidden="1">{#N/A,#N/A,FALSE,"Plan1";#N/A,#N/A,FALSE,"Plan2"}</definedName>
    <definedName name="gfsghjdgygr" localSheetId="12" hidden="1">{#N/A,#N/A,FALSE,"Plan1";#N/A,#N/A,FALSE,"Plan2"}</definedName>
    <definedName name="gfsghjdgygr" hidden="1">{#N/A,#N/A,FALSE,"Plan1";#N/A,#N/A,FALSE,"Plan2"}</definedName>
    <definedName name="gftfy" localSheetId="19" hidden="1">{#N/A,#N/A,FALSE,"Plan1";#N/A,#N/A,FALSE,"Plan2"}</definedName>
    <definedName name="gftfy" localSheetId="21">{#N/A,#N/A,FALSE,"Plan1";#N/A,#N/A,FALSE,"Plan2"}</definedName>
    <definedName name="gftfy" localSheetId="14" hidden="1">{#N/A,#N/A,FALSE,"Plan1";#N/A,#N/A,FALSE,"Plan2"}</definedName>
    <definedName name="gftfy" localSheetId="4" hidden="1">{#N/A,#N/A,FALSE,"Plan1";#N/A,#N/A,FALSE,"Plan2"}</definedName>
    <definedName name="gftfy" localSheetId="8" hidden="1">{#N/A,#N/A,FALSE,"Plan1";#N/A,#N/A,FALSE,"Plan2"}</definedName>
    <definedName name="gftfy" localSheetId="2" hidden="1">{#N/A,#N/A,FALSE,"Plan1";#N/A,#N/A,FALSE,"Plan2"}</definedName>
    <definedName name="gftfy" localSheetId="1" hidden="1">{#N/A,#N/A,FALSE,"Plan1";#N/A,#N/A,FALSE,"Plan2"}</definedName>
    <definedName name="gftfy" localSheetId="13" hidden="1">{#N/A,#N/A,FALSE,"Plan1";#N/A,#N/A,FALSE,"Plan2"}</definedName>
    <definedName name="gftfy" localSheetId="20">{#N/A,#N/A,FALSE,"Plan1";#N/A,#N/A,FALSE,"Plan2"}</definedName>
    <definedName name="gftfy" localSheetId="24" hidden="1">{#N/A,#N/A,FALSE,"Plan1";#N/A,#N/A,FALSE,"Plan2"}</definedName>
    <definedName name="gftfy" localSheetId="0" hidden="1">{#N/A,#N/A,FALSE,"Plan1";#N/A,#N/A,FALSE,"Plan2"}</definedName>
    <definedName name="gftfy" localSheetId="18" hidden="1">{#N/A,#N/A,FALSE,"Plan1";#N/A,#N/A,FALSE,"Plan2"}</definedName>
    <definedName name="gftfy" localSheetId="10" hidden="1">{#N/A,#N/A,FALSE,"Plan1";#N/A,#N/A,FALSE,"Plan2"}</definedName>
    <definedName name="gftfy" localSheetId="12" hidden="1">{#N/A,#N/A,FALSE,"Plan1";#N/A,#N/A,FALSE,"Plan2"}</definedName>
    <definedName name="gftfy" hidden="1">{#N/A,#N/A,FALSE,"Plan1";#N/A,#N/A,FALSE,"Plan2"}</definedName>
    <definedName name="gfty" localSheetId="19" hidden="1">{#N/A,#N/A,FALSE,"Plan1";#N/A,#N/A,FALSE,"Plan2"}</definedName>
    <definedName name="gfty" localSheetId="21">{#N/A,#N/A,FALSE,"Plan1";#N/A,#N/A,FALSE,"Plan2"}</definedName>
    <definedName name="gfty" localSheetId="14" hidden="1">{#N/A,#N/A,FALSE,"Plan1";#N/A,#N/A,FALSE,"Plan2"}</definedName>
    <definedName name="gfty" localSheetId="4" hidden="1">{#N/A,#N/A,FALSE,"Plan1";#N/A,#N/A,FALSE,"Plan2"}</definedName>
    <definedName name="gfty" localSheetId="8" hidden="1">{#N/A,#N/A,FALSE,"Plan1";#N/A,#N/A,FALSE,"Plan2"}</definedName>
    <definedName name="gfty" localSheetId="2" hidden="1">{#N/A,#N/A,FALSE,"Plan1";#N/A,#N/A,FALSE,"Plan2"}</definedName>
    <definedName name="gfty" localSheetId="1" hidden="1">{#N/A,#N/A,FALSE,"Plan1";#N/A,#N/A,FALSE,"Plan2"}</definedName>
    <definedName name="gfty" localSheetId="13" hidden="1">{#N/A,#N/A,FALSE,"Plan1";#N/A,#N/A,FALSE,"Plan2"}</definedName>
    <definedName name="gfty" localSheetId="20">{#N/A,#N/A,FALSE,"Plan1";#N/A,#N/A,FALSE,"Plan2"}</definedName>
    <definedName name="gfty" localSheetId="24" hidden="1">{#N/A,#N/A,FALSE,"Plan1";#N/A,#N/A,FALSE,"Plan2"}</definedName>
    <definedName name="gfty" localSheetId="0" hidden="1">{#N/A,#N/A,FALSE,"Plan1";#N/A,#N/A,FALSE,"Plan2"}</definedName>
    <definedName name="gfty" localSheetId="18" hidden="1">{#N/A,#N/A,FALSE,"Plan1";#N/A,#N/A,FALSE,"Plan2"}</definedName>
    <definedName name="gfty" localSheetId="10" hidden="1">{#N/A,#N/A,FALSE,"Plan1";#N/A,#N/A,FALSE,"Plan2"}</definedName>
    <definedName name="gfty" localSheetId="12" hidden="1">{#N/A,#N/A,FALSE,"Plan1";#N/A,#N/A,FALSE,"Plan2"}</definedName>
    <definedName name="gfty" hidden="1">{#N/A,#N/A,FALSE,"Plan1";#N/A,#N/A,FALSE,"Plan2"}</definedName>
    <definedName name="GFUJU9" localSheetId="19" hidden="1">{#N/A,#N/A,FALSE,"Plan1";#N/A,#N/A,FALSE,"Plan2"}</definedName>
    <definedName name="GFUJU9" localSheetId="21">{#N/A,#N/A,FALSE,"Plan1";#N/A,#N/A,FALSE,"Plan2"}</definedName>
    <definedName name="GFUJU9" localSheetId="14" hidden="1">{#N/A,#N/A,FALSE,"Plan1";#N/A,#N/A,FALSE,"Plan2"}</definedName>
    <definedName name="GFUJU9" localSheetId="4" hidden="1">{#N/A,#N/A,FALSE,"Plan1";#N/A,#N/A,FALSE,"Plan2"}</definedName>
    <definedName name="GFUJU9" localSheetId="8" hidden="1">{#N/A,#N/A,FALSE,"Plan1";#N/A,#N/A,FALSE,"Plan2"}</definedName>
    <definedName name="GFUJU9" localSheetId="2" hidden="1">{#N/A,#N/A,FALSE,"Plan1";#N/A,#N/A,FALSE,"Plan2"}</definedName>
    <definedName name="GFUJU9" localSheetId="1" hidden="1">{#N/A,#N/A,FALSE,"Plan1";#N/A,#N/A,FALSE,"Plan2"}</definedName>
    <definedName name="GFUJU9" localSheetId="13" hidden="1">{#N/A,#N/A,FALSE,"Plan1";#N/A,#N/A,FALSE,"Plan2"}</definedName>
    <definedName name="GFUJU9" localSheetId="20">{#N/A,#N/A,FALSE,"Plan1";#N/A,#N/A,FALSE,"Plan2"}</definedName>
    <definedName name="GFUJU9" localSheetId="24" hidden="1">{#N/A,#N/A,FALSE,"Plan1";#N/A,#N/A,FALSE,"Plan2"}</definedName>
    <definedName name="GFUJU9" localSheetId="0" hidden="1">{#N/A,#N/A,FALSE,"Plan1";#N/A,#N/A,FALSE,"Plan2"}</definedName>
    <definedName name="GFUJU9" localSheetId="18" hidden="1">{#N/A,#N/A,FALSE,"Plan1";#N/A,#N/A,FALSE,"Plan2"}</definedName>
    <definedName name="GFUJU9" localSheetId="10" hidden="1">{#N/A,#N/A,FALSE,"Plan1";#N/A,#N/A,FALSE,"Plan2"}</definedName>
    <definedName name="GFUJU9" localSheetId="12" hidden="1">{#N/A,#N/A,FALSE,"Plan1";#N/A,#N/A,FALSE,"Plan2"}</definedName>
    <definedName name="GFUJU9" hidden="1">{#N/A,#N/A,FALSE,"Plan1";#N/A,#N/A,FALSE,"Plan2"}</definedName>
    <definedName name="ggg"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 localSheetId="19" hidden="1">{#N/A,#N/A,FALSE,"Plan1";#N/A,#N/A,FALSE,"Plan2"}</definedName>
    <definedName name="GGGG" localSheetId="21">{#N/A,#N/A,FALSE,"Plan1";#N/A,#N/A,FALSE,"Plan2"}</definedName>
    <definedName name="GGGG" localSheetId="14" hidden="1">{#N/A,#N/A,FALSE,"Plan1";#N/A,#N/A,FALSE,"Plan2"}</definedName>
    <definedName name="GGGG" localSheetId="4" hidden="1">{#N/A,#N/A,FALSE,"Plan1";#N/A,#N/A,FALSE,"Plan2"}</definedName>
    <definedName name="gggg" localSheetId="8" hidden="1">{"'장비'!$A$3:$M$12"}</definedName>
    <definedName name="GGGG" localSheetId="2" hidden="1">{#N/A,#N/A,FALSE,"Plan1";#N/A,#N/A,FALSE,"Plan2"}</definedName>
    <definedName name="GGGG" localSheetId="1" hidden="1">{#N/A,#N/A,FALSE,"Plan1";#N/A,#N/A,FALSE,"Plan2"}</definedName>
    <definedName name="GGGG" localSheetId="13" hidden="1">{#N/A,#N/A,FALSE,"Plan1";#N/A,#N/A,FALSE,"Plan2"}</definedName>
    <definedName name="GGGG" localSheetId="20">{#N/A,#N/A,FALSE,"Plan1";#N/A,#N/A,FALSE,"Plan2"}</definedName>
    <definedName name="gggg" localSheetId="24" hidden="1">{"'장비'!$A$3:$M$12"}</definedName>
    <definedName name="GGGG" localSheetId="0" hidden="1">{#N/A,#N/A,FALSE,"Plan1";#N/A,#N/A,FALSE,"Plan2"}</definedName>
    <definedName name="GGGG" localSheetId="18" hidden="1">{#N/A,#N/A,FALSE,"Plan1";#N/A,#N/A,FALSE,"Plan2"}</definedName>
    <definedName name="GGGG" localSheetId="10" hidden="1">{#N/A,#N/A,FALSE,"Plan1";#N/A,#N/A,FALSE,"Plan2"}</definedName>
    <definedName name="GGGG" localSheetId="12" hidden="1">{#N/A,#N/A,FALSE,"Plan1";#N/A,#N/A,FALSE,"Plan2"}</definedName>
    <definedName name="GGGG" hidden="1">{#N/A,#N/A,FALSE,"Plan1";#N/A,#N/A,FALSE,"Plan2"}</definedName>
    <definedName name="gggggggggg"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hidden="1">{TRUE,TRUE,-1.25,-15.5,604.5,366.75,FALSE,FALSE,TRUE,TRUE,0,1,#N/A,1,#N/A,9.0125,24.4117647058824,1,FALSE,FALSE,3,TRUE,1,FALSE,100,"Swvu.PLANILHA2.","ACwvu.PLANILHA2.",#N/A,FALSE,FALSE,0.787401575,0.34,0.46,0.5,1,"","",FALSE,FALSE,FALSE,FALSE,1,#N/A,1,1,FALSE,FALSE,#N/A,#N/A,FALSE,FALSE,FALSE,9,65532,65532,FALSE,FALSE,TRUE,TRUE,TRUE}</definedName>
    <definedName name="gh" localSheetId="19" hidden="1">{"'장비'!$A$3:$M$12"}</definedName>
    <definedName name="gh" localSheetId="21">{"'장비'!$A$3:$M$12"}</definedName>
    <definedName name="gh" localSheetId="14" hidden="1">{"'장비'!$A$3:$M$12"}</definedName>
    <definedName name="gh" localSheetId="4" hidden="1">{"'장비'!$A$3:$M$12"}</definedName>
    <definedName name="gh" localSheetId="8" hidden="1">{"'장비'!$A$3:$M$12"}</definedName>
    <definedName name="gh" localSheetId="2" hidden="1">{"'장비'!$A$3:$M$12"}</definedName>
    <definedName name="gh" localSheetId="1" hidden="1">{"'장비'!$A$3:$M$12"}</definedName>
    <definedName name="gh" localSheetId="13" hidden="1">{"'장비'!$A$3:$M$12"}</definedName>
    <definedName name="gh" localSheetId="20">{"'장비'!$A$3:$M$12"}</definedName>
    <definedName name="gh" localSheetId="24" hidden="1">{"'장비'!$A$3:$M$12"}</definedName>
    <definedName name="gh" localSheetId="0" hidden="1">{"'장비'!$A$3:$M$12"}</definedName>
    <definedName name="gh" localSheetId="18" hidden="1">{"'장비'!$A$3:$M$12"}</definedName>
    <definedName name="gh" localSheetId="10" hidden="1">{"'장비'!$A$3:$M$12"}</definedName>
    <definedName name="gh" localSheetId="12" hidden="1">{"'장비'!$A$3:$M$12"}</definedName>
    <definedName name="gh" hidden="1">{"'장비'!$A$3:$M$12"}</definedName>
    <definedName name="ghfgdfrtert" localSheetId="19" hidden="1">{#N/A,#N/A,FALSE,"Plan1";#N/A,#N/A,FALSE,"Plan2"}</definedName>
    <definedName name="ghfgdfrtert" localSheetId="21">{#N/A,#N/A,FALSE,"Plan1";#N/A,#N/A,FALSE,"Plan2"}</definedName>
    <definedName name="ghfgdfrtert" localSheetId="14" hidden="1">{#N/A,#N/A,FALSE,"Plan1";#N/A,#N/A,FALSE,"Plan2"}</definedName>
    <definedName name="ghfgdfrtert" localSheetId="4" hidden="1">{#N/A,#N/A,FALSE,"Plan1";#N/A,#N/A,FALSE,"Plan2"}</definedName>
    <definedName name="ghfgdfrtert" localSheetId="8" hidden="1">{#N/A,#N/A,FALSE,"Plan1";#N/A,#N/A,FALSE,"Plan2"}</definedName>
    <definedName name="ghfgdfrtert" localSheetId="2" hidden="1">{#N/A,#N/A,FALSE,"Plan1";#N/A,#N/A,FALSE,"Plan2"}</definedName>
    <definedName name="ghfgdfrtert" localSheetId="1" hidden="1">{#N/A,#N/A,FALSE,"Plan1";#N/A,#N/A,FALSE,"Plan2"}</definedName>
    <definedName name="ghfgdfrtert" localSheetId="13" hidden="1">{#N/A,#N/A,FALSE,"Plan1";#N/A,#N/A,FALSE,"Plan2"}</definedName>
    <definedName name="ghfgdfrtert" localSheetId="20">{#N/A,#N/A,FALSE,"Plan1";#N/A,#N/A,FALSE,"Plan2"}</definedName>
    <definedName name="ghfgdfrtert" localSheetId="24" hidden="1">{#N/A,#N/A,FALSE,"Plan1";#N/A,#N/A,FALSE,"Plan2"}</definedName>
    <definedName name="ghfgdfrtert" localSheetId="0" hidden="1">{#N/A,#N/A,FALSE,"Plan1";#N/A,#N/A,FALSE,"Plan2"}</definedName>
    <definedName name="ghfgdfrtert" localSheetId="18" hidden="1">{#N/A,#N/A,FALSE,"Plan1";#N/A,#N/A,FALSE,"Plan2"}</definedName>
    <definedName name="ghfgdfrtert" localSheetId="10" hidden="1">{#N/A,#N/A,FALSE,"Plan1";#N/A,#N/A,FALSE,"Plan2"}</definedName>
    <definedName name="ghfgdfrtert" localSheetId="12" hidden="1">{#N/A,#N/A,FALSE,"Plan1";#N/A,#N/A,FALSE,"Plan2"}</definedName>
    <definedName name="ghfgdfrtert" hidden="1">{#N/A,#N/A,FALSE,"Plan1";#N/A,#N/A,FALSE,"Plan2"}</definedName>
    <definedName name="ghfhghft" localSheetId="19" hidden="1">{#N/A,#N/A,FALSE,"Plan1";#N/A,#N/A,FALSE,"Plan2"}</definedName>
    <definedName name="ghfhghft" localSheetId="21">{#N/A,#N/A,FALSE,"Plan1";#N/A,#N/A,FALSE,"Plan2"}</definedName>
    <definedName name="ghfhghft" localSheetId="14" hidden="1">{#N/A,#N/A,FALSE,"Plan1";#N/A,#N/A,FALSE,"Plan2"}</definedName>
    <definedName name="ghfhghft" localSheetId="4" hidden="1">{#N/A,#N/A,FALSE,"Plan1";#N/A,#N/A,FALSE,"Plan2"}</definedName>
    <definedName name="ghfhghft" localSheetId="8" hidden="1">{#N/A,#N/A,FALSE,"Plan1";#N/A,#N/A,FALSE,"Plan2"}</definedName>
    <definedName name="ghfhghft" localSheetId="2" hidden="1">{#N/A,#N/A,FALSE,"Plan1";#N/A,#N/A,FALSE,"Plan2"}</definedName>
    <definedName name="ghfhghft" localSheetId="1" hidden="1">{#N/A,#N/A,FALSE,"Plan1";#N/A,#N/A,FALSE,"Plan2"}</definedName>
    <definedName name="ghfhghft" localSheetId="13" hidden="1">{#N/A,#N/A,FALSE,"Plan1";#N/A,#N/A,FALSE,"Plan2"}</definedName>
    <definedName name="ghfhghft" localSheetId="20">{#N/A,#N/A,FALSE,"Plan1";#N/A,#N/A,FALSE,"Plan2"}</definedName>
    <definedName name="ghfhghft" localSheetId="24" hidden="1">{#N/A,#N/A,FALSE,"Plan1";#N/A,#N/A,FALSE,"Plan2"}</definedName>
    <definedName name="ghfhghft" localSheetId="0" hidden="1">{#N/A,#N/A,FALSE,"Plan1";#N/A,#N/A,FALSE,"Plan2"}</definedName>
    <definedName name="ghfhghft" localSheetId="18" hidden="1">{#N/A,#N/A,FALSE,"Plan1";#N/A,#N/A,FALSE,"Plan2"}</definedName>
    <definedName name="ghfhghft" localSheetId="10" hidden="1">{#N/A,#N/A,FALSE,"Plan1";#N/A,#N/A,FALSE,"Plan2"}</definedName>
    <definedName name="ghfhghft" localSheetId="12" hidden="1">{#N/A,#N/A,FALSE,"Plan1";#N/A,#N/A,FALSE,"Plan2"}</definedName>
    <definedName name="ghfhghft" hidden="1">{#N/A,#N/A,FALSE,"Plan1";#N/A,#N/A,FALSE,"Plan2"}</definedName>
    <definedName name="ghjg" localSheetId="19" hidden="1">{"'Estimativa de Lançamento-JAN'!$A$1:$AI$85"}</definedName>
    <definedName name="ghjg" localSheetId="21">{"'Estimativa de Lançamento-JAN'!$A$1:$AI$85"}</definedName>
    <definedName name="ghjg" localSheetId="14" hidden="1">{"'Estimativa de Lançamento-JAN'!$A$1:$AI$85"}</definedName>
    <definedName name="ghjg" localSheetId="4" hidden="1">{"'Estimativa de Lançamento-JAN'!$A$1:$AI$85"}</definedName>
    <definedName name="ghjg" localSheetId="8" hidden="1">{"'Estimativa de Lançamento-JAN'!$A$1:$AI$85"}</definedName>
    <definedName name="ghjg" localSheetId="2" hidden="1">{"'Estimativa de Lançamento-JAN'!$A$1:$AI$85"}</definedName>
    <definedName name="ghjg" localSheetId="1" hidden="1">{"'Estimativa de Lançamento-JAN'!$A$1:$AI$85"}</definedName>
    <definedName name="ghjg" localSheetId="13" hidden="1">{"'Estimativa de Lançamento-JAN'!$A$1:$AI$85"}</definedName>
    <definedName name="ghjg" localSheetId="20">{"'Estimativa de Lançamento-JAN'!$A$1:$AI$85"}</definedName>
    <definedName name="ghjg" localSheetId="24" hidden="1">{"'Estimativa de Lançamento-JAN'!$A$1:$AI$85"}</definedName>
    <definedName name="ghjg" localSheetId="0" hidden="1">{"'Estimativa de Lançamento-JAN'!$A$1:$AI$85"}</definedName>
    <definedName name="ghjg" localSheetId="18" hidden="1">{"'Estimativa de Lançamento-JAN'!$A$1:$AI$85"}</definedName>
    <definedName name="ghjg" localSheetId="10" hidden="1">{"'Estimativa de Lançamento-JAN'!$A$1:$AI$85"}</definedName>
    <definedName name="ghjg" localSheetId="12" hidden="1">{"'Estimativa de Lançamento-JAN'!$A$1:$AI$85"}</definedName>
    <definedName name="ghjg" hidden="1">{"'Estimativa de Lançamento-JAN'!$A$1:$AI$85"}</definedName>
    <definedName name="ghkfhgh" localSheetId="19" hidden="1">{#N/A,#N/A,FALSE,"Plan1";#N/A,#N/A,FALSE,"Plan2"}</definedName>
    <definedName name="ghkfhgh" localSheetId="21">{#N/A,#N/A,FALSE,"Plan1";#N/A,#N/A,FALSE,"Plan2"}</definedName>
    <definedName name="ghkfhgh" localSheetId="14" hidden="1">{#N/A,#N/A,FALSE,"Plan1";#N/A,#N/A,FALSE,"Plan2"}</definedName>
    <definedName name="ghkfhgh" localSheetId="4" hidden="1">{#N/A,#N/A,FALSE,"Plan1";#N/A,#N/A,FALSE,"Plan2"}</definedName>
    <definedName name="ghkfhgh" localSheetId="8" hidden="1">{#N/A,#N/A,FALSE,"Plan1";#N/A,#N/A,FALSE,"Plan2"}</definedName>
    <definedName name="ghkfhgh" localSheetId="2" hidden="1">{#N/A,#N/A,FALSE,"Plan1";#N/A,#N/A,FALSE,"Plan2"}</definedName>
    <definedName name="ghkfhgh" localSheetId="1" hidden="1">{#N/A,#N/A,FALSE,"Plan1";#N/A,#N/A,FALSE,"Plan2"}</definedName>
    <definedName name="ghkfhgh" localSheetId="13" hidden="1">{#N/A,#N/A,FALSE,"Plan1";#N/A,#N/A,FALSE,"Plan2"}</definedName>
    <definedName name="ghkfhgh" localSheetId="20">{#N/A,#N/A,FALSE,"Plan1";#N/A,#N/A,FALSE,"Plan2"}</definedName>
    <definedName name="ghkfhgh" localSheetId="24" hidden="1">{#N/A,#N/A,FALSE,"Plan1";#N/A,#N/A,FALSE,"Plan2"}</definedName>
    <definedName name="ghkfhgh" localSheetId="0" hidden="1">{#N/A,#N/A,FALSE,"Plan1";#N/A,#N/A,FALSE,"Plan2"}</definedName>
    <definedName name="ghkfhgh" localSheetId="18" hidden="1">{#N/A,#N/A,FALSE,"Plan1";#N/A,#N/A,FALSE,"Plan2"}</definedName>
    <definedName name="ghkfhgh" localSheetId="10" hidden="1">{#N/A,#N/A,FALSE,"Plan1";#N/A,#N/A,FALSE,"Plan2"}</definedName>
    <definedName name="ghkfhgh" localSheetId="12" hidden="1">{#N/A,#N/A,FALSE,"Plan1";#N/A,#N/A,FALSE,"Plan2"}</definedName>
    <definedName name="ghkfhgh" hidden="1">{#N/A,#N/A,FALSE,"Plan1";#N/A,#N/A,FALSE,"Plan2"}</definedName>
    <definedName name="ghkjh" localSheetId="19" hidden="1">{#N/A,#N/A,FALSE,"ENG'G(보호계전기)"}</definedName>
    <definedName name="ghkjh" localSheetId="21">{#N/A,#N/A,FALSE,"ENG'G(보호계전기)"}</definedName>
    <definedName name="ghkjh" localSheetId="14" hidden="1">{#N/A,#N/A,FALSE,"ENG'G(보호계전기)"}</definedName>
    <definedName name="ghkjh" localSheetId="4" hidden="1">{#N/A,#N/A,FALSE,"ENG'G(보호계전기)"}</definedName>
    <definedName name="ghkjh" localSheetId="8" hidden="1">{#N/A,#N/A,FALSE,"ENG'G(보호계전기)"}</definedName>
    <definedName name="ghkjh" localSheetId="2" hidden="1">{#N/A,#N/A,FALSE,"ENG'G(보호계전기)"}</definedName>
    <definedName name="ghkjh" localSheetId="1" hidden="1">{#N/A,#N/A,FALSE,"ENG'G(보호계전기)"}</definedName>
    <definedName name="ghkjh" localSheetId="13" hidden="1">{#N/A,#N/A,FALSE,"ENG'G(보호계전기)"}</definedName>
    <definedName name="ghkjh" localSheetId="20">{#N/A,#N/A,FALSE,"ENG'G(보호계전기)"}</definedName>
    <definedName name="ghkjh" localSheetId="24" hidden="1">{#N/A,#N/A,FALSE,"ENG'G(보호계전기)"}</definedName>
    <definedName name="ghkjh" localSheetId="0" hidden="1">{#N/A,#N/A,FALSE,"ENG'G(보호계전기)"}</definedName>
    <definedName name="ghkjh" localSheetId="18" hidden="1">{#N/A,#N/A,FALSE,"ENG'G(보호계전기)"}</definedName>
    <definedName name="ghkjh" localSheetId="10" hidden="1">{#N/A,#N/A,FALSE,"ENG'G(보호계전기)"}</definedName>
    <definedName name="ghkjh" localSheetId="12" hidden="1">{#N/A,#N/A,FALSE,"ENG'G(보호계전기)"}</definedName>
    <definedName name="ghkjh" hidden="1">{#N/A,#N/A,FALSE,"ENG'G(보호계전기)"}</definedName>
    <definedName name="GJ" localSheetId="19" hidden="1">{#N/A,#N/A,FALSE,"GERAL";#N/A,#N/A,FALSE,"012-96";#N/A,#N/A,FALSE,"018-96";#N/A,#N/A,FALSE,"027-96";#N/A,#N/A,FALSE,"059-96";#N/A,#N/A,FALSE,"076-96";#N/A,#N/A,FALSE,"019-97";#N/A,#N/A,FALSE,"021-97";#N/A,#N/A,FALSE,"022-97";#N/A,#N/A,FALSE,"028-97"}</definedName>
    <definedName name="GJ" localSheetId="21">{#N/A,#N/A,FALSE,"GERAL";#N/A,#N/A,FALSE,"012-96";#N/A,#N/A,FALSE,"018-96";#N/A,#N/A,FALSE,"027-96";#N/A,#N/A,FALSE,"059-96";#N/A,#N/A,FALSE,"076-96";#N/A,#N/A,FALSE,"019-97";#N/A,#N/A,FALSE,"021-97";#N/A,#N/A,FALSE,"022-97";#N/A,#N/A,FALSE,"028-97"}</definedName>
    <definedName name="GJ" localSheetId="14" hidden="1">{#N/A,#N/A,FALSE,"GERAL";#N/A,#N/A,FALSE,"012-96";#N/A,#N/A,FALSE,"018-96";#N/A,#N/A,FALSE,"027-96";#N/A,#N/A,FALSE,"059-96";#N/A,#N/A,FALSE,"076-96";#N/A,#N/A,FALSE,"019-97";#N/A,#N/A,FALSE,"021-97";#N/A,#N/A,FALSE,"022-97";#N/A,#N/A,FALSE,"028-97"}</definedName>
    <definedName name="GJ" localSheetId="4" hidden="1">{#N/A,#N/A,FALSE,"GERAL";#N/A,#N/A,FALSE,"012-96";#N/A,#N/A,FALSE,"018-96";#N/A,#N/A,FALSE,"027-96";#N/A,#N/A,FALSE,"059-96";#N/A,#N/A,FALSE,"076-96";#N/A,#N/A,FALSE,"019-97";#N/A,#N/A,FALSE,"021-97";#N/A,#N/A,FALSE,"022-97";#N/A,#N/A,FALSE,"028-97"}</definedName>
    <definedName name="GJ" localSheetId="8" hidden="1">{#N/A,#N/A,FALSE,"GERAL";#N/A,#N/A,FALSE,"012-96";#N/A,#N/A,FALSE,"018-96";#N/A,#N/A,FALSE,"027-96";#N/A,#N/A,FALSE,"059-96";#N/A,#N/A,FALSE,"076-96";#N/A,#N/A,FALSE,"019-97";#N/A,#N/A,FALSE,"021-97";#N/A,#N/A,FALSE,"022-97";#N/A,#N/A,FALSE,"028-97"}</definedName>
    <definedName name="GJ" localSheetId="2" hidden="1">{#N/A,#N/A,FALSE,"GERAL";#N/A,#N/A,FALSE,"012-96";#N/A,#N/A,FALSE,"018-96";#N/A,#N/A,FALSE,"027-96";#N/A,#N/A,FALSE,"059-96";#N/A,#N/A,FALSE,"076-96";#N/A,#N/A,FALSE,"019-97";#N/A,#N/A,FALSE,"021-97";#N/A,#N/A,FALSE,"022-97";#N/A,#N/A,FALSE,"028-97"}</definedName>
    <definedName name="GJ" localSheetId="1" hidden="1">{#N/A,#N/A,FALSE,"GERAL";#N/A,#N/A,FALSE,"012-96";#N/A,#N/A,FALSE,"018-96";#N/A,#N/A,FALSE,"027-96";#N/A,#N/A,FALSE,"059-96";#N/A,#N/A,FALSE,"076-96";#N/A,#N/A,FALSE,"019-97";#N/A,#N/A,FALSE,"021-97";#N/A,#N/A,FALSE,"022-97";#N/A,#N/A,FALSE,"028-97"}</definedName>
    <definedName name="GJ" localSheetId="13" hidden="1">{#N/A,#N/A,FALSE,"GERAL";#N/A,#N/A,FALSE,"012-96";#N/A,#N/A,FALSE,"018-96";#N/A,#N/A,FALSE,"027-96";#N/A,#N/A,FALSE,"059-96";#N/A,#N/A,FALSE,"076-96";#N/A,#N/A,FALSE,"019-97";#N/A,#N/A,FALSE,"021-97";#N/A,#N/A,FALSE,"022-97";#N/A,#N/A,FALSE,"028-97"}</definedName>
    <definedName name="GJ" localSheetId="20">{#N/A,#N/A,FALSE,"GERAL";#N/A,#N/A,FALSE,"012-96";#N/A,#N/A,FALSE,"018-96";#N/A,#N/A,FALSE,"027-96";#N/A,#N/A,FALSE,"059-96";#N/A,#N/A,FALSE,"076-96";#N/A,#N/A,FALSE,"019-97";#N/A,#N/A,FALSE,"021-97";#N/A,#N/A,FALSE,"022-97";#N/A,#N/A,FALSE,"028-97"}</definedName>
    <definedName name="GJ" localSheetId="24" hidden="1">{#N/A,#N/A,FALSE,"GERAL";#N/A,#N/A,FALSE,"012-96";#N/A,#N/A,FALSE,"018-96";#N/A,#N/A,FALSE,"027-96";#N/A,#N/A,FALSE,"059-96";#N/A,#N/A,FALSE,"076-96";#N/A,#N/A,FALSE,"019-97";#N/A,#N/A,FALSE,"021-97";#N/A,#N/A,FALSE,"022-97";#N/A,#N/A,FALSE,"028-97"}</definedName>
    <definedName name="GJ" localSheetId="0" hidden="1">{#N/A,#N/A,FALSE,"GERAL";#N/A,#N/A,FALSE,"012-96";#N/A,#N/A,FALSE,"018-96";#N/A,#N/A,FALSE,"027-96";#N/A,#N/A,FALSE,"059-96";#N/A,#N/A,FALSE,"076-96";#N/A,#N/A,FALSE,"019-97";#N/A,#N/A,FALSE,"021-97";#N/A,#N/A,FALSE,"022-97";#N/A,#N/A,FALSE,"028-97"}</definedName>
    <definedName name="GJ" localSheetId="18" hidden="1">{#N/A,#N/A,FALSE,"GERAL";#N/A,#N/A,FALSE,"012-96";#N/A,#N/A,FALSE,"018-96";#N/A,#N/A,FALSE,"027-96";#N/A,#N/A,FALSE,"059-96";#N/A,#N/A,FALSE,"076-96";#N/A,#N/A,FALSE,"019-97";#N/A,#N/A,FALSE,"021-97";#N/A,#N/A,FALSE,"022-97";#N/A,#N/A,FALSE,"028-97"}</definedName>
    <definedName name="GJ" localSheetId="10" hidden="1">{#N/A,#N/A,FALSE,"GERAL";#N/A,#N/A,FALSE,"012-96";#N/A,#N/A,FALSE,"018-96";#N/A,#N/A,FALSE,"027-96";#N/A,#N/A,FALSE,"059-96";#N/A,#N/A,FALSE,"076-96";#N/A,#N/A,FALSE,"019-97";#N/A,#N/A,FALSE,"021-97";#N/A,#N/A,FALSE,"022-97";#N/A,#N/A,FALSE,"028-97"}</definedName>
    <definedName name="GJ" localSheetId="12" hidden="1">{#N/A,#N/A,FALSE,"GERAL";#N/A,#N/A,FALSE,"012-96";#N/A,#N/A,FALSE,"018-96";#N/A,#N/A,FALSE,"027-96";#N/A,#N/A,FALSE,"059-96";#N/A,#N/A,FALSE,"076-96";#N/A,#N/A,FALSE,"019-97";#N/A,#N/A,FALSE,"021-97";#N/A,#N/A,FALSE,"022-97";#N/A,#N/A,FALSE,"028-97"}</definedName>
    <definedName name="GJ" hidden="1">{#N/A,#N/A,FALSE,"GERAL";#N/A,#N/A,FALSE,"012-96";#N/A,#N/A,FALSE,"018-96";#N/A,#N/A,FALSE,"027-96";#N/A,#N/A,FALSE,"059-96";#N/A,#N/A,FALSE,"076-96";#N/A,#N/A,FALSE,"019-97";#N/A,#N/A,FALSE,"021-97";#N/A,#N/A,FALSE,"022-97";#N/A,#N/A,FALSE,"028-97"}</definedName>
    <definedName name="gjfhjktgcf" localSheetId="19" hidden="1">{#N/A,#N/A,FALSE,"Plan1";#N/A,#N/A,FALSE,"Plan2"}</definedName>
    <definedName name="gjfhjktgcf" localSheetId="21">{#N/A,#N/A,FALSE,"Plan1";#N/A,#N/A,FALSE,"Plan2"}</definedName>
    <definedName name="gjfhjktgcf" localSheetId="14" hidden="1">{#N/A,#N/A,FALSE,"Plan1";#N/A,#N/A,FALSE,"Plan2"}</definedName>
    <definedName name="gjfhjktgcf" localSheetId="4" hidden="1">{#N/A,#N/A,FALSE,"Plan1";#N/A,#N/A,FALSE,"Plan2"}</definedName>
    <definedName name="gjfhjktgcf" localSheetId="8" hidden="1">{#N/A,#N/A,FALSE,"Plan1";#N/A,#N/A,FALSE,"Plan2"}</definedName>
    <definedName name="gjfhjktgcf" localSheetId="2" hidden="1">{#N/A,#N/A,FALSE,"Plan1";#N/A,#N/A,FALSE,"Plan2"}</definedName>
    <definedName name="gjfhjktgcf" localSheetId="1" hidden="1">{#N/A,#N/A,FALSE,"Plan1";#N/A,#N/A,FALSE,"Plan2"}</definedName>
    <definedName name="gjfhjktgcf" localSheetId="13" hidden="1">{#N/A,#N/A,FALSE,"Plan1";#N/A,#N/A,FALSE,"Plan2"}</definedName>
    <definedName name="gjfhjktgcf" localSheetId="20">{#N/A,#N/A,FALSE,"Plan1";#N/A,#N/A,FALSE,"Plan2"}</definedName>
    <definedName name="gjfhjktgcf" localSheetId="24" hidden="1">{#N/A,#N/A,FALSE,"Plan1";#N/A,#N/A,FALSE,"Plan2"}</definedName>
    <definedName name="gjfhjktgcf" localSheetId="0" hidden="1">{#N/A,#N/A,FALSE,"Plan1";#N/A,#N/A,FALSE,"Plan2"}</definedName>
    <definedName name="gjfhjktgcf" localSheetId="18" hidden="1">{#N/A,#N/A,FALSE,"Plan1";#N/A,#N/A,FALSE,"Plan2"}</definedName>
    <definedName name="gjfhjktgcf" localSheetId="10" hidden="1">{#N/A,#N/A,FALSE,"Plan1";#N/A,#N/A,FALSE,"Plan2"}</definedName>
    <definedName name="gjfhjktgcf" localSheetId="12" hidden="1">{#N/A,#N/A,FALSE,"Plan1";#N/A,#N/A,FALSE,"Plan2"}</definedName>
    <definedName name="gjfhjktgcf" hidden="1">{#N/A,#N/A,FALSE,"Plan1";#N/A,#N/A,FALSE,"Plan2"}</definedName>
    <definedName name="GJG"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GJG" hidden="1">{TRUE,TRUE,-1.25,-15.5,604.5,366.75,FALSE,FALSE,TRUE,TRUE,0,1,#N/A,1,#N/A,9.0125,24.4117647058824,1,FALSE,FALSE,3,TRUE,1,FALSE,100,"Swvu.PLANILHA2.","ACwvu.PLANILHA2.",#N/A,FALSE,FALSE,0.787401575,0.34,0.46,0.5,1,"","",FALSE,FALSE,FALSE,FALSE,1,#N/A,1,1,FALSE,FALSE,#N/A,#N/A,FALSE,FALSE,FALSE,9,65532,65532,FALSE,FALSE,TRUE,TRUE,TRUE}</definedName>
    <definedName name="gjgh" localSheetId="19" hidden="1">{#N/A,#N/A,FALSE,"GERAL";#N/A,#N/A,FALSE,"012-96";#N/A,#N/A,FALSE,"018-96";#N/A,#N/A,FALSE,"027-96";#N/A,#N/A,FALSE,"059-96";#N/A,#N/A,FALSE,"076-96";#N/A,#N/A,FALSE,"019-97";#N/A,#N/A,FALSE,"021-97";#N/A,#N/A,FALSE,"022-97";#N/A,#N/A,FALSE,"028-97"}</definedName>
    <definedName name="gjgh" localSheetId="21">{#N/A,#N/A,FALSE,"GERAL";#N/A,#N/A,FALSE,"012-96";#N/A,#N/A,FALSE,"018-96";#N/A,#N/A,FALSE,"027-96";#N/A,#N/A,FALSE,"059-96";#N/A,#N/A,FALSE,"076-96";#N/A,#N/A,FALSE,"019-97";#N/A,#N/A,FALSE,"021-97";#N/A,#N/A,FALSE,"022-97";#N/A,#N/A,FALSE,"028-97"}</definedName>
    <definedName name="gjgh" localSheetId="14" hidden="1">{#N/A,#N/A,FALSE,"GERAL";#N/A,#N/A,FALSE,"012-96";#N/A,#N/A,FALSE,"018-96";#N/A,#N/A,FALSE,"027-96";#N/A,#N/A,FALSE,"059-96";#N/A,#N/A,FALSE,"076-96";#N/A,#N/A,FALSE,"019-97";#N/A,#N/A,FALSE,"021-97";#N/A,#N/A,FALSE,"022-97";#N/A,#N/A,FALSE,"028-97"}</definedName>
    <definedName name="gjgh" localSheetId="4" hidden="1">{#N/A,#N/A,FALSE,"GERAL";#N/A,#N/A,FALSE,"012-96";#N/A,#N/A,FALSE,"018-96";#N/A,#N/A,FALSE,"027-96";#N/A,#N/A,FALSE,"059-96";#N/A,#N/A,FALSE,"076-96";#N/A,#N/A,FALSE,"019-97";#N/A,#N/A,FALSE,"021-97";#N/A,#N/A,FALSE,"022-97";#N/A,#N/A,FALSE,"028-97"}</definedName>
    <definedName name="gjgh" localSheetId="8" hidden="1">{#N/A,#N/A,FALSE,"GERAL";#N/A,#N/A,FALSE,"012-96";#N/A,#N/A,FALSE,"018-96";#N/A,#N/A,FALSE,"027-96";#N/A,#N/A,FALSE,"059-96";#N/A,#N/A,FALSE,"076-96";#N/A,#N/A,FALSE,"019-97";#N/A,#N/A,FALSE,"021-97";#N/A,#N/A,FALSE,"022-97";#N/A,#N/A,FALSE,"028-97"}</definedName>
    <definedName name="gjgh" localSheetId="2" hidden="1">{#N/A,#N/A,FALSE,"GERAL";#N/A,#N/A,FALSE,"012-96";#N/A,#N/A,FALSE,"018-96";#N/A,#N/A,FALSE,"027-96";#N/A,#N/A,FALSE,"059-96";#N/A,#N/A,FALSE,"076-96";#N/A,#N/A,FALSE,"019-97";#N/A,#N/A,FALSE,"021-97";#N/A,#N/A,FALSE,"022-97";#N/A,#N/A,FALSE,"028-97"}</definedName>
    <definedName name="gjgh" localSheetId="1" hidden="1">{#N/A,#N/A,FALSE,"GERAL";#N/A,#N/A,FALSE,"012-96";#N/A,#N/A,FALSE,"018-96";#N/A,#N/A,FALSE,"027-96";#N/A,#N/A,FALSE,"059-96";#N/A,#N/A,FALSE,"076-96";#N/A,#N/A,FALSE,"019-97";#N/A,#N/A,FALSE,"021-97";#N/A,#N/A,FALSE,"022-97";#N/A,#N/A,FALSE,"028-97"}</definedName>
    <definedName name="gjgh" localSheetId="13" hidden="1">{#N/A,#N/A,FALSE,"GERAL";#N/A,#N/A,FALSE,"012-96";#N/A,#N/A,FALSE,"018-96";#N/A,#N/A,FALSE,"027-96";#N/A,#N/A,FALSE,"059-96";#N/A,#N/A,FALSE,"076-96";#N/A,#N/A,FALSE,"019-97";#N/A,#N/A,FALSE,"021-97";#N/A,#N/A,FALSE,"022-97";#N/A,#N/A,FALSE,"028-97"}</definedName>
    <definedName name="gjgh" localSheetId="20">{#N/A,#N/A,FALSE,"GERAL";#N/A,#N/A,FALSE,"012-96";#N/A,#N/A,FALSE,"018-96";#N/A,#N/A,FALSE,"027-96";#N/A,#N/A,FALSE,"059-96";#N/A,#N/A,FALSE,"076-96";#N/A,#N/A,FALSE,"019-97";#N/A,#N/A,FALSE,"021-97";#N/A,#N/A,FALSE,"022-97";#N/A,#N/A,FALSE,"028-97"}</definedName>
    <definedName name="gjgh" localSheetId="24" hidden="1">{#N/A,#N/A,FALSE,"GERAL";#N/A,#N/A,FALSE,"012-96";#N/A,#N/A,FALSE,"018-96";#N/A,#N/A,FALSE,"027-96";#N/A,#N/A,FALSE,"059-96";#N/A,#N/A,FALSE,"076-96";#N/A,#N/A,FALSE,"019-97";#N/A,#N/A,FALSE,"021-97";#N/A,#N/A,FALSE,"022-97";#N/A,#N/A,FALSE,"028-97"}</definedName>
    <definedName name="gjgh" localSheetId="0" hidden="1">{#N/A,#N/A,FALSE,"GERAL";#N/A,#N/A,FALSE,"012-96";#N/A,#N/A,FALSE,"018-96";#N/A,#N/A,FALSE,"027-96";#N/A,#N/A,FALSE,"059-96";#N/A,#N/A,FALSE,"076-96";#N/A,#N/A,FALSE,"019-97";#N/A,#N/A,FALSE,"021-97";#N/A,#N/A,FALSE,"022-97";#N/A,#N/A,FALSE,"028-97"}</definedName>
    <definedName name="gjgh" localSheetId="18" hidden="1">{#N/A,#N/A,FALSE,"GERAL";#N/A,#N/A,FALSE,"012-96";#N/A,#N/A,FALSE,"018-96";#N/A,#N/A,FALSE,"027-96";#N/A,#N/A,FALSE,"059-96";#N/A,#N/A,FALSE,"076-96";#N/A,#N/A,FALSE,"019-97";#N/A,#N/A,FALSE,"021-97";#N/A,#N/A,FALSE,"022-97";#N/A,#N/A,FALSE,"028-97"}</definedName>
    <definedName name="gjgh" localSheetId="10" hidden="1">{#N/A,#N/A,FALSE,"GERAL";#N/A,#N/A,FALSE,"012-96";#N/A,#N/A,FALSE,"018-96";#N/A,#N/A,FALSE,"027-96";#N/A,#N/A,FALSE,"059-96";#N/A,#N/A,FALSE,"076-96";#N/A,#N/A,FALSE,"019-97";#N/A,#N/A,FALSE,"021-97";#N/A,#N/A,FALSE,"022-97";#N/A,#N/A,FALSE,"028-97"}</definedName>
    <definedName name="gjgh" localSheetId="12" hidden="1">{#N/A,#N/A,FALSE,"GERAL";#N/A,#N/A,FALSE,"012-96";#N/A,#N/A,FALSE,"018-96";#N/A,#N/A,FALSE,"027-96";#N/A,#N/A,FALSE,"059-96";#N/A,#N/A,FALSE,"076-96";#N/A,#N/A,FALSE,"019-97";#N/A,#N/A,FALSE,"021-97";#N/A,#N/A,FALSE,"022-97";#N/A,#N/A,FALSE,"028-97"}</definedName>
    <definedName name="gjgh" hidden="1">{#N/A,#N/A,FALSE,"GERAL";#N/A,#N/A,FALSE,"012-96";#N/A,#N/A,FALSE,"018-96";#N/A,#N/A,FALSE,"027-96";#N/A,#N/A,FALSE,"059-96";#N/A,#N/A,FALSE,"076-96";#N/A,#N/A,FALSE,"019-97";#N/A,#N/A,FALSE,"021-97";#N/A,#N/A,FALSE,"022-97";#N/A,#N/A,FALSE,"028-97"}</definedName>
    <definedName name="GJK" localSheetId="19" hidden="1">{#N/A,#N/A,FALSE,"GERAL";#N/A,#N/A,FALSE,"012-96";#N/A,#N/A,FALSE,"018-96";#N/A,#N/A,FALSE,"027-96";#N/A,#N/A,FALSE,"059-96";#N/A,#N/A,FALSE,"076-96";#N/A,#N/A,FALSE,"019-97";#N/A,#N/A,FALSE,"021-97";#N/A,#N/A,FALSE,"022-97";#N/A,#N/A,FALSE,"028-97"}</definedName>
    <definedName name="GJK" localSheetId="21">{#N/A,#N/A,FALSE,"GERAL";#N/A,#N/A,FALSE,"012-96";#N/A,#N/A,FALSE,"018-96";#N/A,#N/A,FALSE,"027-96";#N/A,#N/A,FALSE,"059-96";#N/A,#N/A,FALSE,"076-96";#N/A,#N/A,FALSE,"019-97";#N/A,#N/A,FALSE,"021-97";#N/A,#N/A,FALSE,"022-97";#N/A,#N/A,FALSE,"028-97"}</definedName>
    <definedName name="GJK" localSheetId="14" hidden="1">{#N/A,#N/A,FALSE,"GERAL";#N/A,#N/A,FALSE,"012-96";#N/A,#N/A,FALSE,"018-96";#N/A,#N/A,FALSE,"027-96";#N/A,#N/A,FALSE,"059-96";#N/A,#N/A,FALSE,"076-96";#N/A,#N/A,FALSE,"019-97";#N/A,#N/A,FALSE,"021-97";#N/A,#N/A,FALSE,"022-97";#N/A,#N/A,FALSE,"028-97"}</definedName>
    <definedName name="GJK" localSheetId="4" hidden="1">{#N/A,#N/A,FALSE,"GERAL";#N/A,#N/A,FALSE,"012-96";#N/A,#N/A,FALSE,"018-96";#N/A,#N/A,FALSE,"027-96";#N/A,#N/A,FALSE,"059-96";#N/A,#N/A,FALSE,"076-96";#N/A,#N/A,FALSE,"019-97";#N/A,#N/A,FALSE,"021-97";#N/A,#N/A,FALSE,"022-97";#N/A,#N/A,FALSE,"028-97"}</definedName>
    <definedName name="GJK" localSheetId="8" hidden="1">{#N/A,#N/A,FALSE,"GERAL";#N/A,#N/A,FALSE,"012-96";#N/A,#N/A,FALSE,"018-96";#N/A,#N/A,FALSE,"027-96";#N/A,#N/A,FALSE,"059-96";#N/A,#N/A,FALSE,"076-96";#N/A,#N/A,FALSE,"019-97";#N/A,#N/A,FALSE,"021-97";#N/A,#N/A,FALSE,"022-97";#N/A,#N/A,FALSE,"028-97"}</definedName>
    <definedName name="GJK" localSheetId="2" hidden="1">{#N/A,#N/A,FALSE,"GERAL";#N/A,#N/A,FALSE,"012-96";#N/A,#N/A,FALSE,"018-96";#N/A,#N/A,FALSE,"027-96";#N/A,#N/A,FALSE,"059-96";#N/A,#N/A,FALSE,"076-96";#N/A,#N/A,FALSE,"019-97";#N/A,#N/A,FALSE,"021-97";#N/A,#N/A,FALSE,"022-97";#N/A,#N/A,FALSE,"028-97"}</definedName>
    <definedName name="GJK" localSheetId="1" hidden="1">{#N/A,#N/A,FALSE,"GERAL";#N/A,#N/A,FALSE,"012-96";#N/A,#N/A,FALSE,"018-96";#N/A,#N/A,FALSE,"027-96";#N/A,#N/A,FALSE,"059-96";#N/A,#N/A,FALSE,"076-96";#N/A,#N/A,FALSE,"019-97";#N/A,#N/A,FALSE,"021-97";#N/A,#N/A,FALSE,"022-97";#N/A,#N/A,FALSE,"028-97"}</definedName>
    <definedName name="GJK" localSheetId="13" hidden="1">{#N/A,#N/A,FALSE,"GERAL";#N/A,#N/A,FALSE,"012-96";#N/A,#N/A,FALSE,"018-96";#N/A,#N/A,FALSE,"027-96";#N/A,#N/A,FALSE,"059-96";#N/A,#N/A,FALSE,"076-96";#N/A,#N/A,FALSE,"019-97";#N/A,#N/A,FALSE,"021-97";#N/A,#N/A,FALSE,"022-97";#N/A,#N/A,FALSE,"028-97"}</definedName>
    <definedName name="GJK" localSheetId="20">{#N/A,#N/A,FALSE,"GERAL";#N/A,#N/A,FALSE,"012-96";#N/A,#N/A,FALSE,"018-96";#N/A,#N/A,FALSE,"027-96";#N/A,#N/A,FALSE,"059-96";#N/A,#N/A,FALSE,"076-96";#N/A,#N/A,FALSE,"019-97";#N/A,#N/A,FALSE,"021-97";#N/A,#N/A,FALSE,"022-97";#N/A,#N/A,FALSE,"028-97"}</definedName>
    <definedName name="GJK" localSheetId="24" hidden="1">{#N/A,#N/A,FALSE,"GERAL";#N/A,#N/A,FALSE,"012-96";#N/A,#N/A,FALSE,"018-96";#N/A,#N/A,FALSE,"027-96";#N/A,#N/A,FALSE,"059-96";#N/A,#N/A,FALSE,"076-96";#N/A,#N/A,FALSE,"019-97";#N/A,#N/A,FALSE,"021-97";#N/A,#N/A,FALSE,"022-97";#N/A,#N/A,FALSE,"028-97"}</definedName>
    <definedName name="GJK" localSheetId="0" hidden="1">{#N/A,#N/A,FALSE,"GERAL";#N/A,#N/A,FALSE,"012-96";#N/A,#N/A,FALSE,"018-96";#N/A,#N/A,FALSE,"027-96";#N/A,#N/A,FALSE,"059-96";#N/A,#N/A,FALSE,"076-96";#N/A,#N/A,FALSE,"019-97";#N/A,#N/A,FALSE,"021-97";#N/A,#N/A,FALSE,"022-97";#N/A,#N/A,FALSE,"028-97"}</definedName>
    <definedName name="GJK" localSheetId="18" hidden="1">{#N/A,#N/A,FALSE,"GERAL";#N/A,#N/A,FALSE,"012-96";#N/A,#N/A,FALSE,"018-96";#N/A,#N/A,FALSE,"027-96";#N/A,#N/A,FALSE,"059-96";#N/A,#N/A,FALSE,"076-96";#N/A,#N/A,FALSE,"019-97";#N/A,#N/A,FALSE,"021-97";#N/A,#N/A,FALSE,"022-97";#N/A,#N/A,FALSE,"028-97"}</definedName>
    <definedName name="GJK" localSheetId="10" hidden="1">{#N/A,#N/A,FALSE,"GERAL";#N/A,#N/A,FALSE,"012-96";#N/A,#N/A,FALSE,"018-96";#N/A,#N/A,FALSE,"027-96";#N/A,#N/A,FALSE,"059-96";#N/A,#N/A,FALSE,"076-96";#N/A,#N/A,FALSE,"019-97";#N/A,#N/A,FALSE,"021-97";#N/A,#N/A,FALSE,"022-97";#N/A,#N/A,FALSE,"028-97"}</definedName>
    <definedName name="GJK" localSheetId="12" hidden="1">{#N/A,#N/A,FALSE,"GERAL";#N/A,#N/A,FALSE,"012-96";#N/A,#N/A,FALSE,"018-96";#N/A,#N/A,FALSE,"027-96";#N/A,#N/A,FALSE,"059-96";#N/A,#N/A,FALSE,"076-96";#N/A,#N/A,FALSE,"019-97";#N/A,#N/A,FALSE,"021-97";#N/A,#N/A,FALSE,"022-97";#N/A,#N/A,FALSE,"028-97"}</definedName>
    <definedName name="GJK" hidden="1">{#N/A,#N/A,FALSE,"GERAL";#N/A,#N/A,FALSE,"012-96";#N/A,#N/A,FALSE,"018-96";#N/A,#N/A,FALSE,"027-96";#N/A,#N/A,FALSE,"059-96";#N/A,#N/A,FALSE,"076-96";#N/A,#N/A,FALSE,"019-97";#N/A,#N/A,FALSE,"021-97";#N/A,#N/A,FALSE,"022-97";#N/A,#N/A,FALSE,"028-97"}</definedName>
    <definedName name="gjkhgjhjfggfjhfg" localSheetId="19" hidden="1">{#N/A,#N/A,FALSE,"Plan1";#N/A,#N/A,FALSE,"Plan2"}</definedName>
    <definedName name="gjkhgjhjfggfjhfg" localSheetId="21">{#N/A,#N/A,FALSE,"Plan1";#N/A,#N/A,FALSE,"Plan2"}</definedName>
    <definedName name="gjkhgjhjfggfjhfg" localSheetId="14" hidden="1">{#N/A,#N/A,FALSE,"Plan1";#N/A,#N/A,FALSE,"Plan2"}</definedName>
    <definedName name="gjkhgjhjfggfjhfg" localSheetId="4" hidden="1">{#N/A,#N/A,FALSE,"Plan1";#N/A,#N/A,FALSE,"Plan2"}</definedName>
    <definedName name="gjkhgjhjfggfjhfg" localSheetId="8" hidden="1">{#N/A,#N/A,FALSE,"Plan1";#N/A,#N/A,FALSE,"Plan2"}</definedName>
    <definedName name="gjkhgjhjfggfjhfg" localSheetId="2" hidden="1">{#N/A,#N/A,FALSE,"Plan1";#N/A,#N/A,FALSE,"Plan2"}</definedName>
    <definedName name="gjkhgjhjfggfjhfg" localSheetId="1" hidden="1">{#N/A,#N/A,FALSE,"Plan1";#N/A,#N/A,FALSE,"Plan2"}</definedName>
    <definedName name="gjkhgjhjfggfjhfg" localSheetId="13" hidden="1">{#N/A,#N/A,FALSE,"Plan1";#N/A,#N/A,FALSE,"Plan2"}</definedName>
    <definedName name="gjkhgjhjfggfjhfg" localSheetId="20">{#N/A,#N/A,FALSE,"Plan1";#N/A,#N/A,FALSE,"Plan2"}</definedName>
    <definedName name="gjkhgjhjfggfjhfg" localSheetId="24" hidden="1">{#N/A,#N/A,FALSE,"Plan1";#N/A,#N/A,FALSE,"Plan2"}</definedName>
    <definedName name="gjkhgjhjfggfjhfg" localSheetId="0" hidden="1">{#N/A,#N/A,FALSE,"Plan1";#N/A,#N/A,FALSE,"Plan2"}</definedName>
    <definedName name="gjkhgjhjfggfjhfg" localSheetId="18" hidden="1">{#N/A,#N/A,FALSE,"Plan1";#N/A,#N/A,FALSE,"Plan2"}</definedName>
    <definedName name="gjkhgjhjfggfjhfg" localSheetId="10" hidden="1">{#N/A,#N/A,FALSE,"Plan1";#N/A,#N/A,FALSE,"Plan2"}</definedName>
    <definedName name="gjkhgjhjfggfjhfg" localSheetId="12" hidden="1">{#N/A,#N/A,FALSE,"Plan1";#N/A,#N/A,FALSE,"Plan2"}</definedName>
    <definedName name="gjkhgjhjfggfjhfg" hidden="1">{#N/A,#N/A,FALSE,"Plan1";#N/A,#N/A,FALSE,"Plan2"}</definedName>
    <definedName name="glgl" localSheetId="19" hidden="1">{#N/A,#N/A,FALSE,"Plan1";#N/A,#N/A,FALSE,"Plan2"}</definedName>
    <definedName name="glgl" localSheetId="21">{#N/A,#N/A,FALSE,"Plan1";#N/A,#N/A,FALSE,"Plan2"}</definedName>
    <definedName name="glgl" localSheetId="14" hidden="1">{#N/A,#N/A,FALSE,"Plan1";#N/A,#N/A,FALSE,"Plan2"}</definedName>
    <definedName name="glgl" localSheetId="4" hidden="1">{#N/A,#N/A,FALSE,"Plan1";#N/A,#N/A,FALSE,"Plan2"}</definedName>
    <definedName name="glgl" localSheetId="8" hidden="1">{#N/A,#N/A,FALSE,"Plan1";#N/A,#N/A,FALSE,"Plan2"}</definedName>
    <definedName name="glgl" localSheetId="2" hidden="1">{#N/A,#N/A,FALSE,"Plan1";#N/A,#N/A,FALSE,"Plan2"}</definedName>
    <definedName name="glgl" localSheetId="1" hidden="1">{#N/A,#N/A,FALSE,"Plan1";#N/A,#N/A,FALSE,"Plan2"}</definedName>
    <definedName name="glgl" localSheetId="13" hidden="1">{#N/A,#N/A,FALSE,"Plan1";#N/A,#N/A,FALSE,"Plan2"}</definedName>
    <definedName name="glgl" localSheetId="20">{#N/A,#N/A,FALSE,"Plan1";#N/A,#N/A,FALSE,"Plan2"}</definedName>
    <definedName name="glgl" localSheetId="24" hidden="1">{#N/A,#N/A,FALSE,"Plan1";#N/A,#N/A,FALSE,"Plan2"}</definedName>
    <definedName name="glgl" localSheetId="0" hidden="1">{#N/A,#N/A,FALSE,"Plan1";#N/A,#N/A,FALSE,"Plan2"}</definedName>
    <definedName name="glgl" localSheetId="18" hidden="1">{#N/A,#N/A,FALSE,"Plan1";#N/A,#N/A,FALSE,"Plan2"}</definedName>
    <definedName name="glgl" localSheetId="10" hidden="1">{#N/A,#N/A,FALSE,"Plan1";#N/A,#N/A,FALSE,"Plan2"}</definedName>
    <definedName name="glgl" localSheetId="12" hidden="1">{#N/A,#N/A,FALSE,"Plan1";#N/A,#N/A,FALSE,"Plan2"}</definedName>
    <definedName name="glgl" hidden="1">{#N/A,#N/A,FALSE,"Plan1";#N/A,#N/A,FALSE,"Plan2"}</definedName>
    <definedName name="global" localSheetId="4" hidden="1">{"'Estimativa de Lançamento-JAN'!$A$1:$AI$85"}</definedName>
    <definedName name="global" localSheetId="8" hidden="1">{"'Estimativa de Lançamento-JAN'!$A$1:$AI$85"}</definedName>
    <definedName name="GLOBAL" localSheetId="2">#REF!</definedName>
    <definedName name="global" localSheetId="24" hidden="1">{"'Estimativa de Lançamento-JAN'!$A$1:$AI$85"}</definedName>
    <definedName name="global" localSheetId="0" hidden="1">{"'Estimativa de Lançamento-JAN'!$A$1:$AI$85"}</definedName>
    <definedName name="GLOBAL">#REF!</definedName>
    <definedName name="gnfrth"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hidden="1">{TRUE,TRUE,-1.25,-15.5,604.5,366.75,FALSE,FALSE,TRUE,TRUE,0,1,#N/A,1,#N/A,9.0125,24.4117647058824,1,FALSE,FALSE,3,TRUE,1,FALSE,100,"Swvu.PLANILHA2.","ACwvu.PLANILHA2.",#N/A,FALSE,FALSE,0.787401575,0.34,0.46,0.5,1,"","",FALSE,FALSE,FALSE,FALSE,1,#N/A,1,1,FALSE,FALSE,#N/A,#N/A,FALSE,FALSE,FALSE,9,65532,65532,FALSE,FALSE,TRUE,TRUE,TRUE}</definedName>
    <definedName name="grec_cdi" localSheetId="4">#REF!</definedName>
    <definedName name="grec_cdi" localSheetId="2">#REF!</definedName>
    <definedName name="grec_cdi" localSheetId="24">#REF!</definedName>
    <definedName name="grec_cdi">#REF!</definedName>
    <definedName name="grec_hist" localSheetId="4">#REF!</definedName>
    <definedName name="grec_hist" localSheetId="2">#REF!</definedName>
    <definedName name="grec_hist" localSheetId="24">#REF!</definedName>
    <definedName name="grec_hist">#REF!</definedName>
    <definedName name="grec_uss" localSheetId="4">#REF!</definedName>
    <definedName name="grec_uss" localSheetId="2">#REF!</definedName>
    <definedName name="grec_uss" localSheetId="24">#REF!</definedName>
    <definedName name="grec_uss">#REF!</definedName>
    <definedName name="grua" localSheetId="4">#REF!</definedName>
    <definedName name="grua" localSheetId="2">#REF!</definedName>
    <definedName name="grua" localSheetId="24">#REF!</definedName>
    <definedName name="grua">#REF!</definedName>
    <definedName name="GSDWJSTGE"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hidden="1">{TRUE,TRUE,-1.25,-15.5,604.5,366.75,FALSE,FALSE,TRUE,TRUE,0,1,#N/A,1,#N/A,9.0125,24.4117647058824,1,FALSE,FALSE,3,TRUE,1,FALSE,100,"Swvu.PLANILHA2.","ACwvu.PLANILHA2.",#N/A,FALSE,FALSE,0.787401575,0.34,0.46,0.5,1,"","",FALSE,FALSE,FALSE,FALSE,1,#N/A,1,1,FALSE,FALSE,#N/A,#N/A,FALSE,FALSE,FALSE,9,65532,65532,FALSE,FALSE,TRUE,TRUE,TRUE}</definedName>
    <definedName name="gtuigsdyugsdf" localSheetId="19" hidden="1">{#N/A,#N/A,FALSE,"Plan1";#N/A,#N/A,FALSE,"Plan2"}</definedName>
    <definedName name="gtuigsdyugsdf" localSheetId="21">{#N/A,#N/A,FALSE,"Plan1";#N/A,#N/A,FALSE,"Plan2"}</definedName>
    <definedName name="gtuigsdyugsdf" localSheetId="14" hidden="1">{#N/A,#N/A,FALSE,"Plan1";#N/A,#N/A,FALSE,"Plan2"}</definedName>
    <definedName name="gtuigsdyugsdf" localSheetId="4" hidden="1">{#N/A,#N/A,FALSE,"Plan1";#N/A,#N/A,FALSE,"Plan2"}</definedName>
    <definedName name="gtuigsdyugsdf" localSheetId="8" hidden="1">{#N/A,#N/A,FALSE,"Plan1";#N/A,#N/A,FALSE,"Plan2"}</definedName>
    <definedName name="gtuigsdyugsdf" localSheetId="2" hidden="1">{#N/A,#N/A,FALSE,"Plan1";#N/A,#N/A,FALSE,"Plan2"}</definedName>
    <definedName name="gtuigsdyugsdf" localSheetId="1" hidden="1">{#N/A,#N/A,FALSE,"Plan1";#N/A,#N/A,FALSE,"Plan2"}</definedName>
    <definedName name="gtuigsdyugsdf" localSheetId="13" hidden="1">{#N/A,#N/A,FALSE,"Plan1";#N/A,#N/A,FALSE,"Plan2"}</definedName>
    <definedName name="gtuigsdyugsdf" localSheetId="20">{#N/A,#N/A,FALSE,"Plan1";#N/A,#N/A,FALSE,"Plan2"}</definedName>
    <definedName name="gtuigsdyugsdf" localSheetId="24" hidden="1">{#N/A,#N/A,FALSE,"Plan1";#N/A,#N/A,FALSE,"Plan2"}</definedName>
    <definedName name="gtuigsdyugsdf" localSheetId="0" hidden="1">{#N/A,#N/A,FALSE,"Plan1";#N/A,#N/A,FALSE,"Plan2"}</definedName>
    <definedName name="gtuigsdyugsdf" localSheetId="18" hidden="1">{#N/A,#N/A,FALSE,"Plan1";#N/A,#N/A,FALSE,"Plan2"}</definedName>
    <definedName name="gtuigsdyugsdf" localSheetId="10" hidden="1">{#N/A,#N/A,FALSE,"Plan1";#N/A,#N/A,FALSE,"Plan2"}</definedName>
    <definedName name="gtuigsdyugsdf" localSheetId="12" hidden="1">{#N/A,#N/A,FALSE,"Plan1";#N/A,#N/A,FALSE,"Plan2"}</definedName>
    <definedName name="gtuigsdyugsdf" hidden="1">{#N/A,#N/A,FALSE,"Plan1";#N/A,#N/A,FALSE,"Plan2"}</definedName>
    <definedName name="GUI" localSheetId="19" hidden="1">{#N/A,#N/A,FALSE,"GERAL";#N/A,#N/A,FALSE,"012-96";#N/A,#N/A,FALSE,"018-96";#N/A,#N/A,FALSE,"027-96";#N/A,#N/A,FALSE,"059-96";#N/A,#N/A,FALSE,"076-96";#N/A,#N/A,FALSE,"019-97";#N/A,#N/A,FALSE,"021-97";#N/A,#N/A,FALSE,"022-97";#N/A,#N/A,FALSE,"028-97"}</definedName>
    <definedName name="GUI" localSheetId="21">{#N/A,#N/A,FALSE,"GERAL";#N/A,#N/A,FALSE,"012-96";#N/A,#N/A,FALSE,"018-96";#N/A,#N/A,FALSE,"027-96";#N/A,#N/A,FALSE,"059-96";#N/A,#N/A,FALSE,"076-96";#N/A,#N/A,FALSE,"019-97";#N/A,#N/A,FALSE,"021-97";#N/A,#N/A,FALSE,"022-97";#N/A,#N/A,FALSE,"028-97"}</definedName>
    <definedName name="GUI" localSheetId="14" hidden="1">{#N/A,#N/A,FALSE,"GERAL";#N/A,#N/A,FALSE,"012-96";#N/A,#N/A,FALSE,"018-96";#N/A,#N/A,FALSE,"027-96";#N/A,#N/A,FALSE,"059-96";#N/A,#N/A,FALSE,"076-96";#N/A,#N/A,FALSE,"019-97";#N/A,#N/A,FALSE,"021-97";#N/A,#N/A,FALSE,"022-97";#N/A,#N/A,FALSE,"028-97"}</definedName>
    <definedName name="GUI" localSheetId="4" hidden="1">{#N/A,#N/A,FALSE,"GERAL";#N/A,#N/A,FALSE,"012-96";#N/A,#N/A,FALSE,"018-96";#N/A,#N/A,FALSE,"027-96";#N/A,#N/A,FALSE,"059-96";#N/A,#N/A,FALSE,"076-96";#N/A,#N/A,FALSE,"019-97";#N/A,#N/A,FALSE,"021-97";#N/A,#N/A,FALSE,"022-97";#N/A,#N/A,FALSE,"028-97"}</definedName>
    <definedName name="GUI" localSheetId="8" hidden="1">{#N/A,#N/A,FALSE,"GERAL";#N/A,#N/A,FALSE,"012-96";#N/A,#N/A,FALSE,"018-96";#N/A,#N/A,FALSE,"027-96";#N/A,#N/A,FALSE,"059-96";#N/A,#N/A,FALSE,"076-96";#N/A,#N/A,FALSE,"019-97";#N/A,#N/A,FALSE,"021-97";#N/A,#N/A,FALSE,"022-97";#N/A,#N/A,FALSE,"028-97"}</definedName>
    <definedName name="GUI" localSheetId="2" hidden="1">{#N/A,#N/A,FALSE,"GERAL";#N/A,#N/A,FALSE,"012-96";#N/A,#N/A,FALSE,"018-96";#N/A,#N/A,FALSE,"027-96";#N/A,#N/A,FALSE,"059-96";#N/A,#N/A,FALSE,"076-96";#N/A,#N/A,FALSE,"019-97";#N/A,#N/A,FALSE,"021-97";#N/A,#N/A,FALSE,"022-97";#N/A,#N/A,FALSE,"028-97"}</definedName>
    <definedName name="GUI" localSheetId="1" hidden="1">{#N/A,#N/A,FALSE,"GERAL";#N/A,#N/A,FALSE,"012-96";#N/A,#N/A,FALSE,"018-96";#N/A,#N/A,FALSE,"027-96";#N/A,#N/A,FALSE,"059-96";#N/A,#N/A,FALSE,"076-96";#N/A,#N/A,FALSE,"019-97";#N/A,#N/A,FALSE,"021-97";#N/A,#N/A,FALSE,"022-97";#N/A,#N/A,FALSE,"028-97"}</definedName>
    <definedName name="GUI" localSheetId="13" hidden="1">{#N/A,#N/A,FALSE,"GERAL";#N/A,#N/A,FALSE,"012-96";#N/A,#N/A,FALSE,"018-96";#N/A,#N/A,FALSE,"027-96";#N/A,#N/A,FALSE,"059-96";#N/A,#N/A,FALSE,"076-96";#N/A,#N/A,FALSE,"019-97";#N/A,#N/A,FALSE,"021-97";#N/A,#N/A,FALSE,"022-97";#N/A,#N/A,FALSE,"028-97"}</definedName>
    <definedName name="GUI" localSheetId="20">{#N/A,#N/A,FALSE,"GERAL";#N/A,#N/A,FALSE,"012-96";#N/A,#N/A,FALSE,"018-96";#N/A,#N/A,FALSE,"027-96";#N/A,#N/A,FALSE,"059-96";#N/A,#N/A,FALSE,"076-96";#N/A,#N/A,FALSE,"019-97";#N/A,#N/A,FALSE,"021-97";#N/A,#N/A,FALSE,"022-97";#N/A,#N/A,FALSE,"028-97"}</definedName>
    <definedName name="GUI" localSheetId="24" hidden="1">{#N/A,#N/A,FALSE,"GERAL";#N/A,#N/A,FALSE,"012-96";#N/A,#N/A,FALSE,"018-96";#N/A,#N/A,FALSE,"027-96";#N/A,#N/A,FALSE,"059-96";#N/A,#N/A,FALSE,"076-96";#N/A,#N/A,FALSE,"019-97";#N/A,#N/A,FALSE,"021-97";#N/A,#N/A,FALSE,"022-97";#N/A,#N/A,FALSE,"028-97"}</definedName>
    <definedName name="GUI" localSheetId="0" hidden="1">{#N/A,#N/A,FALSE,"GERAL";#N/A,#N/A,FALSE,"012-96";#N/A,#N/A,FALSE,"018-96";#N/A,#N/A,FALSE,"027-96";#N/A,#N/A,FALSE,"059-96";#N/A,#N/A,FALSE,"076-96";#N/A,#N/A,FALSE,"019-97";#N/A,#N/A,FALSE,"021-97";#N/A,#N/A,FALSE,"022-97";#N/A,#N/A,FALSE,"028-97"}</definedName>
    <definedName name="GUI" localSheetId="18" hidden="1">{#N/A,#N/A,FALSE,"GERAL";#N/A,#N/A,FALSE,"012-96";#N/A,#N/A,FALSE,"018-96";#N/A,#N/A,FALSE,"027-96";#N/A,#N/A,FALSE,"059-96";#N/A,#N/A,FALSE,"076-96";#N/A,#N/A,FALSE,"019-97";#N/A,#N/A,FALSE,"021-97";#N/A,#N/A,FALSE,"022-97";#N/A,#N/A,FALSE,"028-97"}</definedName>
    <definedName name="GUI" localSheetId="10" hidden="1">{#N/A,#N/A,FALSE,"GERAL";#N/A,#N/A,FALSE,"012-96";#N/A,#N/A,FALSE,"018-96";#N/A,#N/A,FALSE,"027-96";#N/A,#N/A,FALSE,"059-96";#N/A,#N/A,FALSE,"076-96";#N/A,#N/A,FALSE,"019-97";#N/A,#N/A,FALSE,"021-97";#N/A,#N/A,FALSE,"022-97";#N/A,#N/A,FALSE,"028-97"}</definedName>
    <definedName name="GUI" localSheetId="12" hidden="1">{#N/A,#N/A,FALSE,"GERAL";#N/A,#N/A,FALSE,"012-96";#N/A,#N/A,FALSE,"018-96";#N/A,#N/A,FALSE,"027-96";#N/A,#N/A,FALSE,"059-96";#N/A,#N/A,FALSE,"076-96";#N/A,#N/A,FALSE,"019-97";#N/A,#N/A,FALSE,"021-97";#N/A,#N/A,FALSE,"022-97";#N/A,#N/A,FALSE,"028-97"}</definedName>
    <definedName name="GUI" hidden="1">{#N/A,#N/A,FALSE,"GERAL";#N/A,#N/A,FALSE,"012-96";#N/A,#N/A,FALSE,"018-96";#N/A,#N/A,FALSE,"027-96";#N/A,#N/A,FALSE,"059-96";#N/A,#N/A,FALSE,"076-96";#N/A,#N/A,FALSE,"019-97";#N/A,#N/A,FALSE,"021-97";#N/A,#N/A,FALSE,"022-97";#N/A,#N/A,FALSE,"028-97"}</definedName>
    <definedName name="GV" localSheetId="19" hidden="1">{#N/A,#N/A,FALSE,"CCTV"}</definedName>
    <definedName name="GV" localSheetId="21">{#N/A,#N/A,FALSE,"CCTV"}</definedName>
    <definedName name="GV" localSheetId="14" hidden="1">{#N/A,#N/A,FALSE,"CCTV"}</definedName>
    <definedName name="GV" localSheetId="4" hidden="1">{#N/A,#N/A,FALSE,"CCTV"}</definedName>
    <definedName name="GV" localSheetId="8" hidden="1">{#N/A,#N/A,FALSE,"CCTV"}</definedName>
    <definedName name="GV" localSheetId="2" hidden="1">{#N/A,#N/A,FALSE,"CCTV"}</definedName>
    <definedName name="GV" localSheetId="1" hidden="1">{#N/A,#N/A,FALSE,"CCTV"}</definedName>
    <definedName name="GV" localSheetId="13" hidden="1">{#N/A,#N/A,FALSE,"CCTV"}</definedName>
    <definedName name="GV" localSheetId="20">{#N/A,#N/A,FALSE,"CCTV"}</definedName>
    <definedName name="GV" localSheetId="24" hidden="1">{#N/A,#N/A,FALSE,"CCTV"}</definedName>
    <definedName name="GV" localSheetId="0" hidden="1">{#N/A,#N/A,FALSE,"CCTV"}</definedName>
    <definedName name="GV" localSheetId="18" hidden="1">{#N/A,#N/A,FALSE,"CCTV"}</definedName>
    <definedName name="GV" localSheetId="10" hidden="1">{#N/A,#N/A,FALSE,"CCTV"}</definedName>
    <definedName name="GV" localSheetId="12" hidden="1">{#N/A,#N/A,FALSE,"CCTV"}</definedName>
    <definedName name="GV" hidden="1">{#N/A,#N/A,FALSE,"CCTV"}</definedName>
    <definedName name="h" localSheetId="4">#REF!</definedName>
    <definedName name="h" localSheetId="2">#REF!</definedName>
    <definedName name="h" localSheetId="24">#REF!</definedName>
    <definedName name="h">#REF!</definedName>
    <definedName name="hbjgjuae" localSheetId="4">#REF!</definedName>
    <definedName name="hbjgjuae" localSheetId="2">#REF!</definedName>
    <definedName name="hbjgjuae" localSheetId="24">#REF!</definedName>
    <definedName name="hbjgjuae">#REF!</definedName>
    <definedName name="hcjfkhdghfktg" localSheetId="19" hidden="1">{#N/A,#N/A,FALSE,"Plan1";#N/A,#N/A,FALSE,"Plan2"}</definedName>
    <definedName name="hcjfkhdghfktg" localSheetId="21">{#N/A,#N/A,FALSE,"Plan1";#N/A,#N/A,FALSE,"Plan2"}</definedName>
    <definedName name="hcjfkhdghfktg" localSheetId="14" hidden="1">{#N/A,#N/A,FALSE,"Plan1";#N/A,#N/A,FALSE,"Plan2"}</definedName>
    <definedName name="hcjfkhdghfktg" localSheetId="4" hidden="1">{#N/A,#N/A,FALSE,"Plan1";#N/A,#N/A,FALSE,"Plan2"}</definedName>
    <definedName name="hcjfkhdghfktg" localSheetId="8" hidden="1">{#N/A,#N/A,FALSE,"Plan1";#N/A,#N/A,FALSE,"Plan2"}</definedName>
    <definedName name="hcjfkhdghfktg" localSheetId="2" hidden="1">{#N/A,#N/A,FALSE,"Plan1";#N/A,#N/A,FALSE,"Plan2"}</definedName>
    <definedName name="hcjfkhdghfktg" localSheetId="1" hidden="1">{#N/A,#N/A,FALSE,"Plan1";#N/A,#N/A,FALSE,"Plan2"}</definedName>
    <definedName name="hcjfkhdghfktg" localSheetId="13" hidden="1">{#N/A,#N/A,FALSE,"Plan1";#N/A,#N/A,FALSE,"Plan2"}</definedName>
    <definedName name="hcjfkhdghfktg" localSheetId="20">{#N/A,#N/A,FALSE,"Plan1";#N/A,#N/A,FALSE,"Plan2"}</definedName>
    <definedName name="hcjfkhdghfktg" localSheetId="24" hidden="1">{#N/A,#N/A,FALSE,"Plan1";#N/A,#N/A,FALSE,"Plan2"}</definedName>
    <definedName name="hcjfkhdghfktg" localSheetId="0" hidden="1">{#N/A,#N/A,FALSE,"Plan1";#N/A,#N/A,FALSE,"Plan2"}</definedName>
    <definedName name="hcjfkhdghfktg" localSheetId="18" hidden="1">{#N/A,#N/A,FALSE,"Plan1";#N/A,#N/A,FALSE,"Plan2"}</definedName>
    <definedName name="hcjfkhdghfktg" localSheetId="10" hidden="1">{#N/A,#N/A,FALSE,"Plan1";#N/A,#N/A,FALSE,"Plan2"}</definedName>
    <definedName name="hcjfkhdghfktg" localSheetId="12" hidden="1">{#N/A,#N/A,FALSE,"Plan1";#N/A,#N/A,FALSE,"Plan2"}</definedName>
    <definedName name="hcjfkhdghfktg" hidden="1">{#N/A,#N/A,FALSE,"Plan1";#N/A,#N/A,FALSE,"Plan2"}</definedName>
    <definedName name="hckhjfdkgfdg" localSheetId="4" hidden="1">#REF!</definedName>
    <definedName name="hckhjfdkgfdg" localSheetId="2" hidden="1">#REF!</definedName>
    <definedName name="hckhjfdkgfdg" localSheetId="24" hidden="1">#REF!</definedName>
    <definedName name="hckhjfdkgfdg" localSheetId="0" hidden="1">#REF!</definedName>
    <definedName name="hckhjfdkgfdg" hidden="1">#REF!</definedName>
    <definedName name="hddfndgdfg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hidden="1">{TRUE,TRUE,-1.25,-15.5,604.5,366.75,FALSE,FALSE,TRUE,TRUE,0,1,#N/A,1,#N/A,9.0125,24.4117647058824,1,FALSE,FALSE,3,TRUE,1,FALSE,100,"Swvu.PLANILHA2.","ACwvu.PLANILHA2.",#N/A,FALSE,FALSE,0.787401575,0.34,0.46,0.5,1,"","",FALSE,FALSE,FALSE,FALSE,1,#N/A,1,1,FALSE,FALSE,#N/A,#N/A,FALSE,FALSE,FALSE,9,65532,65532,FALSE,FALSE,TRUE,TRUE,TRUE}</definedName>
    <definedName name="HDFGHGST" localSheetId="19" hidden="1">{#N/A,#N/A,FALSE,"Plan1";#N/A,#N/A,FALSE,"Plan2"}</definedName>
    <definedName name="HDFGHGST" localSheetId="21">{#N/A,#N/A,FALSE,"Plan1";#N/A,#N/A,FALSE,"Plan2"}</definedName>
    <definedName name="HDFGHGST" localSheetId="14" hidden="1">{#N/A,#N/A,FALSE,"Plan1";#N/A,#N/A,FALSE,"Plan2"}</definedName>
    <definedName name="HDFGHGST" localSheetId="4" hidden="1">{#N/A,#N/A,FALSE,"Plan1";#N/A,#N/A,FALSE,"Plan2"}</definedName>
    <definedName name="HDFGHGST" localSheetId="8" hidden="1">{#N/A,#N/A,FALSE,"Plan1";#N/A,#N/A,FALSE,"Plan2"}</definedName>
    <definedName name="HDFGHGST" localSheetId="2" hidden="1">{#N/A,#N/A,FALSE,"Plan1";#N/A,#N/A,FALSE,"Plan2"}</definedName>
    <definedName name="HDFGHGST" localSheetId="1" hidden="1">{#N/A,#N/A,FALSE,"Plan1";#N/A,#N/A,FALSE,"Plan2"}</definedName>
    <definedName name="HDFGHGST" localSheetId="13" hidden="1">{#N/A,#N/A,FALSE,"Plan1";#N/A,#N/A,FALSE,"Plan2"}</definedName>
    <definedName name="HDFGHGST" localSheetId="20">{#N/A,#N/A,FALSE,"Plan1";#N/A,#N/A,FALSE,"Plan2"}</definedName>
    <definedName name="HDFGHGST" localSheetId="24" hidden="1">{#N/A,#N/A,FALSE,"Plan1";#N/A,#N/A,FALSE,"Plan2"}</definedName>
    <definedName name="HDFGHGST" localSheetId="0" hidden="1">{#N/A,#N/A,FALSE,"Plan1";#N/A,#N/A,FALSE,"Plan2"}</definedName>
    <definedName name="HDFGHGST" localSheetId="18" hidden="1">{#N/A,#N/A,FALSE,"Plan1";#N/A,#N/A,FALSE,"Plan2"}</definedName>
    <definedName name="HDFGHGST" localSheetId="10" hidden="1">{#N/A,#N/A,FALSE,"Plan1";#N/A,#N/A,FALSE,"Plan2"}</definedName>
    <definedName name="HDFGHGST" localSheetId="12" hidden="1">{#N/A,#N/A,FALSE,"Plan1";#N/A,#N/A,FALSE,"Plan2"}</definedName>
    <definedName name="HDFGHGST" hidden="1">{#N/A,#N/A,FALSE,"Plan1";#N/A,#N/A,FALSE,"Plan2"}</definedName>
    <definedName name="HDFGJKHKFDHTY" localSheetId="19" hidden="1">{#N/A,#N/A,FALSE,"Plan1";#N/A,#N/A,FALSE,"Plan2"}</definedName>
    <definedName name="HDFGJKHKFDHTY" localSheetId="21">{#N/A,#N/A,FALSE,"Plan1";#N/A,#N/A,FALSE,"Plan2"}</definedName>
    <definedName name="HDFGJKHKFDHTY" localSheetId="14" hidden="1">{#N/A,#N/A,FALSE,"Plan1";#N/A,#N/A,FALSE,"Plan2"}</definedName>
    <definedName name="HDFGJKHKFDHTY" localSheetId="4" hidden="1">{#N/A,#N/A,FALSE,"Plan1";#N/A,#N/A,FALSE,"Plan2"}</definedName>
    <definedName name="HDFGJKHKFDHTY" localSheetId="8" hidden="1">{#N/A,#N/A,FALSE,"Plan1";#N/A,#N/A,FALSE,"Plan2"}</definedName>
    <definedName name="HDFGJKHKFDHTY" localSheetId="2" hidden="1">{#N/A,#N/A,FALSE,"Plan1";#N/A,#N/A,FALSE,"Plan2"}</definedName>
    <definedName name="HDFGJKHKFDHTY" localSheetId="1" hidden="1">{#N/A,#N/A,FALSE,"Plan1";#N/A,#N/A,FALSE,"Plan2"}</definedName>
    <definedName name="HDFGJKHKFDHTY" localSheetId="13" hidden="1">{#N/A,#N/A,FALSE,"Plan1";#N/A,#N/A,FALSE,"Plan2"}</definedName>
    <definedName name="HDFGJKHKFDHTY" localSheetId="20">{#N/A,#N/A,FALSE,"Plan1";#N/A,#N/A,FALSE,"Plan2"}</definedName>
    <definedName name="HDFGJKHKFDHTY" localSheetId="24" hidden="1">{#N/A,#N/A,FALSE,"Plan1";#N/A,#N/A,FALSE,"Plan2"}</definedName>
    <definedName name="HDFGJKHKFDHTY" localSheetId="0" hidden="1">{#N/A,#N/A,FALSE,"Plan1";#N/A,#N/A,FALSE,"Plan2"}</definedName>
    <definedName name="HDFGJKHKFDHTY" localSheetId="18" hidden="1">{#N/A,#N/A,FALSE,"Plan1";#N/A,#N/A,FALSE,"Plan2"}</definedName>
    <definedName name="HDFGJKHKFDHTY" localSheetId="10" hidden="1">{#N/A,#N/A,FALSE,"Plan1";#N/A,#N/A,FALSE,"Plan2"}</definedName>
    <definedName name="HDFGJKHKFDHTY" localSheetId="12" hidden="1">{#N/A,#N/A,FALSE,"Plan1";#N/A,#N/A,FALSE,"Plan2"}</definedName>
    <definedName name="HDFGJKHKFDHTY" hidden="1">{#N/A,#N/A,FALSE,"Plan1";#N/A,#N/A,FALSE,"Plan2"}</definedName>
    <definedName name="hdfhdhrtgd" localSheetId="19" hidden="1">{#N/A,#N/A,FALSE,"Plan1";#N/A,#N/A,FALSE,"Plan2"}</definedName>
    <definedName name="hdfhdhrtgd" localSheetId="21">{#N/A,#N/A,FALSE,"Plan1";#N/A,#N/A,FALSE,"Plan2"}</definedName>
    <definedName name="hdfhdhrtgd" localSheetId="14" hidden="1">{#N/A,#N/A,FALSE,"Plan1";#N/A,#N/A,FALSE,"Plan2"}</definedName>
    <definedName name="hdfhdhrtgd" localSheetId="4" hidden="1">{#N/A,#N/A,FALSE,"Plan1";#N/A,#N/A,FALSE,"Plan2"}</definedName>
    <definedName name="hdfhdhrtgd" localSheetId="8" hidden="1">{#N/A,#N/A,FALSE,"Plan1";#N/A,#N/A,FALSE,"Plan2"}</definedName>
    <definedName name="hdfhdhrtgd" localSheetId="2" hidden="1">{#N/A,#N/A,FALSE,"Plan1";#N/A,#N/A,FALSE,"Plan2"}</definedName>
    <definedName name="hdfhdhrtgd" localSheetId="1" hidden="1">{#N/A,#N/A,FALSE,"Plan1";#N/A,#N/A,FALSE,"Plan2"}</definedName>
    <definedName name="hdfhdhrtgd" localSheetId="13" hidden="1">{#N/A,#N/A,FALSE,"Plan1";#N/A,#N/A,FALSE,"Plan2"}</definedName>
    <definedName name="hdfhdhrtgd" localSheetId="20">{#N/A,#N/A,FALSE,"Plan1";#N/A,#N/A,FALSE,"Plan2"}</definedName>
    <definedName name="hdfhdhrtgd" localSheetId="24" hidden="1">{#N/A,#N/A,FALSE,"Plan1";#N/A,#N/A,FALSE,"Plan2"}</definedName>
    <definedName name="hdfhdhrtgd" localSheetId="0" hidden="1">{#N/A,#N/A,FALSE,"Plan1";#N/A,#N/A,FALSE,"Plan2"}</definedName>
    <definedName name="hdfhdhrtgd" localSheetId="18" hidden="1">{#N/A,#N/A,FALSE,"Plan1";#N/A,#N/A,FALSE,"Plan2"}</definedName>
    <definedName name="hdfhdhrtgd" localSheetId="10" hidden="1">{#N/A,#N/A,FALSE,"Plan1";#N/A,#N/A,FALSE,"Plan2"}</definedName>
    <definedName name="hdfhdhrtgd" localSheetId="12" hidden="1">{#N/A,#N/A,FALSE,"Plan1";#N/A,#N/A,FALSE,"Plan2"}</definedName>
    <definedName name="hdfhdhrtgd" hidden="1">{#N/A,#N/A,FALSE,"Plan1";#N/A,#N/A,FALSE,"Plan2"}</definedName>
    <definedName name="hdfhftde" localSheetId="19" hidden="1">{#N/A,#N/A,FALSE,"Plan1";#N/A,#N/A,FALSE,"Plan2"}</definedName>
    <definedName name="hdfhftde" localSheetId="21">{#N/A,#N/A,FALSE,"Plan1";#N/A,#N/A,FALSE,"Plan2"}</definedName>
    <definedName name="hdfhftde" localSheetId="14" hidden="1">{#N/A,#N/A,FALSE,"Plan1";#N/A,#N/A,FALSE,"Plan2"}</definedName>
    <definedName name="hdfhftde" localSheetId="4" hidden="1">{#N/A,#N/A,FALSE,"Plan1";#N/A,#N/A,FALSE,"Plan2"}</definedName>
    <definedName name="hdfhftde" localSheetId="8" hidden="1">{#N/A,#N/A,FALSE,"Plan1";#N/A,#N/A,FALSE,"Plan2"}</definedName>
    <definedName name="hdfhftde" localSheetId="2" hidden="1">{#N/A,#N/A,FALSE,"Plan1";#N/A,#N/A,FALSE,"Plan2"}</definedName>
    <definedName name="hdfhftde" localSheetId="1" hidden="1">{#N/A,#N/A,FALSE,"Plan1";#N/A,#N/A,FALSE,"Plan2"}</definedName>
    <definedName name="hdfhftde" localSheetId="13" hidden="1">{#N/A,#N/A,FALSE,"Plan1";#N/A,#N/A,FALSE,"Plan2"}</definedName>
    <definedName name="hdfhftde" localSheetId="20">{#N/A,#N/A,FALSE,"Plan1";#N/A,#N/A,FALSE,"Plan2"}</definedName>
    <definedName name="hdfhftde" localSheetId="24" hidden="1">{#N/A,#N/A,FALSE,"Plan1";#N/A,#N/A,FALSE,"Plan2"}</definedName>
    <definedName name="hdfhftde" localSheetId="0" hidden="1">{#N/A,#N/A,FALSE,"Plan1";#N/A,#N/A,FALSE,"Plan2"}</definedName>
    <definedName name="hdfhftde" localSheetId="18" hidden="1">{#N/A,#N/A,FALSE,"Plan1";#N/A,#N/A,FALSE,"Plan2"}</definedName>
    <definedName name="hdfhftde" localSheetId="10" hidden="1">{#N/A,#N/A,FALSE,"Plan1";#N/A,#N/A,FALSE,"Plan2"}</definedName>
    <definedName name="hdfhftde" localSheetId="12" hidden="1">{#N/A,#N/A,FALSE,"Plan1";#N/A,#N/A,FALSE,"Plan2"}</definedName>
    <definedName name="hdfhftde" hidden="1">{#N/A,#N/A,FALSE,"Plan1";#N/A,#N/A,FALSE,"Plan2"}</definedName>
    <definedName name="hdfhgkdhgtrf" localSheetId="19" hidden="1">{#N/A,#N/A,FALSE,"Plan1";#N/A,#N/A,FALSE,"Plan2"}</definedName>
    <definedName name="hdfhgkdhgtrf" localSheetId="21">{#N/A,#N/A,FALSE,"Plan1";#N/A,#N/A,FALSE,"Plan2"}</definedName>
    <definedName name="hdfhgkdhgtrf" localSheetId="14" hidden="1">{#N/A,#N/A,FALSE,"Plan1";#N/A,#N/A,FALSE,"Plan2"}</definedName>
    <definedName name="hdfhgkdhgtrf" localSheetId="4" hidden="1">{#N/A,#N/A,FALSE,"Plan1";#N/A,#N/A,FALSE,"Plan2"}</definedName>
    <definedName name="hdfhgkdhgtrf" localSheetId="8" hidden="1">{#N/A,#N/A,FALSE,"Plan1";#N/A,#N/A,FALSE,"Plan2"}</definedName>
    <definedName name="hdfhgkdhgtrf" localSheetId="2" hidden="1">{#N/A,#N/A,FALSE,"Plan1";#N/A,#N/A,FALSE,"Plan2"}</definedName>
    <definedName name="hdfhgkdhgtrf" localSheetId="1" hidden="1">{#N/A,#N/A,FALSE,"Plan1";#N/A,#N/A,FALSE,"Plan2"}</definedName>
    <definedName name="hdfhgkdhgtrf" localSheetId="13" hidden="1">{#N/A,#N/A,FALSE,"Plan1";#N/A,#N/A,FALSE,"Plan2"}</definedName>
    <definedName name="hdfhgkdhgtrf" localSheetId="20">{#N/A,#N/A,FALSE,"Plan1";#N/A,#N/A,FALSE,"Plan2"}</definedName>
    <definedName name="hdfhgkdhgtrf" localSheetId="24" hidden="1">{#N/A,#N/A,FALSE,"Plan1";#N/A,#N/A,FALSE,"Plan2"}</definedName>
    <definedName name="hdfhgkdhgtrf" localSheetId="0" hidden="1">{#N/A,#N/A,FALSE,"Plan1";#N/A,#N/A,FALSE,"Plan2"}</definedName>
    <definedName name="hdfhgkdhgtrf" localSheetId="18" hidden="1">{#N/A,#N/A,FALSE,"Plan1";#N/A,#N/A,FALSE,"Plan2"}</definedName>
    <definedName name="hdfhgkdhgtrf" localSheetId="10" hidden="1">{#N/A,#N/A,FALSE,"Plan1";#N/A,#N/A,FALSE,"Plan2"}</definedName>
    <definedName name="hdfhgkdhgtrf" localSheetId="12" hidden="1">{#N/A,#N/A,FALSE,"Plan1";#N/A,#N/A,FALSE,"Plan2"}</definedName>
    <definedName name="hdfhgkdhgtrf" hidden="1">{#N/A,#N/A,FALSE,"Plan1";#N/A,#N/A,FALSE,"Plan2"}</definedName>
    <definedName name="hdfjhdkzhgdr" localSheetId="19" hidden="1">{#N/A,#N/A,FALSE,"Plan1";#N/A,#N/A,FALSE,"Plan2"}</definedName>
    <definedName name="hdfjhdkzhgdr" localSheetId="21">{#N/A,#N/A,FALSE,"Plan1";#N/A,#N/A,FALSE,"Plan2"}</definedName>
    <definedName name="hdfjhdkzhgdr" localSheetId="14" hidden="1">{#N/A,#N/A,FALSE,"Plan1";#N/A,#N/A,FALSE,"Plan2"}</definedName>
    <definedName name="hdfjhdkzhgdr" localSheetId="4" hidden="1">{#N/A,#N/A,FALSE,"Plan1";#N/A,#N/A,FALSE,"Plan2"}</definedName>
    <definedName name="hdfjhdkzhgdr" localSheetId="8" hidden="1">{#N/A,#N/A,FALSE,"Plan1";#N/A,#N/A,FALSE,"Plan2"}</definedName>
    <definedName name="hdfjhdkzhgdr" localSheetId="2" hidden="1">{#N/A,#N/A,FALSE,"Plan1";#N/A,#N/A,FALSE,"Plan2"}</definedName>
    <definedName name="hdfjhdkzhgdr" localSheetId="1" hidden="1">{#N/A,#N/A,FALSE,"Plan1";#N/A,#N/A,FALSE,"Plan2"}</definedName>
    <definedName name="hdfjhdkzhgdr" localSheetId="13" hidden="1">{#N/A,#N/A,FALSE,"Plan1";#N/A,#N/A,FALSE,"Plan2"}</definedName>
    <definedName name="hdfjhdkzhgdr" localSheetId="20">{#N/A,#N/A,FALSE,"Plan1";#N/A,#N/A,FALSE,"Plan2"}</definedName>
    <definedName name="hdfjhdkzhgdr" localSheetId="24" hidden="1">{#N/A,#N/A,FALSE,"Plan1";#N/A,#N/A,FALSE,"Plan2"}</definedName>
    <definedName name="hdfjhdkzhgdr" localSheetId="0" hidden="1">{#N/A,#N/A,FALSE,"Plan1";#N/A,#N/A,FALSE,"Plan2"}</definedName>
    <definedName name="hdfjhdkzhgdr" localSheetId="18" hidden="1">{#N/A,#N/A,FALSE,"Plan1";#N/A,#N/A,FALSE,"Plan2"}</definedName>
    <definedName name="hdfjhdkzhgdr" localSheetId="10" hidden="1">{#N/A,#N/A,FALSE,"Plan1";#N/A,#N/A,FALSE,"Plan2"}</definedName>
    <definedName name="hdfjhdkzhgdr" localSheetId="12" hidden="1">{#N/A,#N/A,FALSE,"Plan1";#N/A,#N/A,FALSE,"Plan2"}</definedName>
    <definedName name="hdfjhdkzhgdr" hidden="1">{#N/A,#N/A,FALSE,"Plan1";#N/A,#N/A,FALSE,"Plan2"}</definedName>
    <definedName name="hdfjkgvjgtd" localSheetId="19" hidden="1">{#N/A,#N/A,FALSE,"Plan1";#N/A,#N/A,FALSE,"Plan2"}</definedName>
    <definedName name="hdfjkgvjgtd" localSheetId="21">{#N/A,#N/A,FALSE,"Plan1";#N/A,#N/A,FALSE,"Plan2"}</definedName>
    <definedName name="hdfjkgvjgtd" localSheetId="14" hidden="1">{#N/A,#N/A,FALSE,"Plan1";#N/A,#N/A,FALSE,"Plan2"}</definedName>
    <definedName name="hdfjkgvjgtd" localSheetId="4" hidden="1">{#N/A,#N/A,FALSE,"Plan1";#N/A,#N/A,FALSE,"Plan2"}</definedName>
    <definedName name="hdfjkgvjgtd" localSheetId="8" hidden="1">{#N/A,#N/A,FALSE,"Plan1";#N/A,#N/A,FALSE,"Plan2"}</definedName>
    <definedName name="hdfjkgvjgtd" localSheetId="2" hidden="1">{#N/A,#N/A,FALSE,"Plan1";#N/A,#N/A,FALSE,"Plan2"}</definedName>
    <definedName name="hdfjkgvjgtd" localSheetId="1" hidden="1">{#N/A,#N/A,FALSE,"Plan1";#N/A,#N/A,FALSE,"Plan2"}</definedName>
    <definedName name="hdfjkgvjgtd" localSheetId="13" hidden="1">{#N/A,#N/A,FALSE,"Plan1";#N/A,#N/A,FALSE,"Plan2"}</definedName>
    <definedName name="hdfjkgvjgtd" localSheetId="20">{#N/A,#N/A,FALSE,"Plan1";#N/A,#N/A,FALSE,"Plan2"}</definedName>
    <definedName name="hdfjkgvjgtd" localSheetId="24" hidden="1">{#N/A,#N/A,FALSE,"Plan1";#N/A,#N/A,FALSE,"Plan2"}</definedName>
    <definedName name="hdfjkgvjgtd" localSheetId="0" hidden="1">{#N/A,#N/A,FALSE,"Plan1";#N/A,#N/A,FALSE,"Plan2"}</definedName>
    <definedName name="hdfjkgvjgtd" localSheetId="18" hidden="1">{#N/A,#N/A,FALSE,"Plan1";#N/A,#N/A,FALSE,"Plan2"}</definedName>
    <definedName name="hdfjkgvjgtd" localSheetId="10" hidden="1">{#N/A,#N/A,FALSE,"Plan1";#N/A,#N/A,FALSE,"Plan2"}</definedName>
    <definedName name="hdfjkgvjgtd" localSheetId="12" hidden="1">{#N/A,#N/A,FALSE,"Plan1";#N/A,#N/A,FALSE,"Plan2"}</definedName>
    <definedName name="hdfjkgvjgtd" hidden="1">{#N/A,#N/A,FALSE,"Plan1";#N/A,#N/A,FALSE,"Plan2"}</definedName>
    <definedName name="hdfjkhdhrute" localSheetId="19" hidden="1">{#N/A,#N/A,FALSE,"Plan1";#N/A,#N/A,FALSE,"Plan2"}</definedName>
    <definedName name="hdfjkhdhrute" localSheetId="21">{#N/A,#N/A,FALSE,"Plan1";#N/A,#N/A,FALSE,"Plan2"}</definedName>
    <definedName name="hdfjkhdhrute" localSheetId="14" hidden="1">{#N/A,#N/A,FALSE,"Plan1";#N/A,#N/A,FALSE,"Plan2"}</definedName>
    <definedName name="hdfjkhdhrute" localSheetId="4" hidden="1">{#N/A,#N/A,FALSE,"Plan1";#N/A,#N/A,FALSE,"Plan2"}</definedName>
    <definedName name="hdfjkhdhrute" localSheetId="8" hidden="1">{#N/A,#N/A,FALSE,"Plan1";#N/A,#N/A,FALSE,"Plan2"}</definedName>
    <definedName name="hdfjkhdhrute" localSheetId="2" hidden="1">{#N/A,#N/A,FALSE,"Plan1";#N/A,#N/A,FALSE,"Plan2"}</definedName>
    <definedName name="hdfjkhdhrute" localSheetId="1" hidden="1">{#N/A,#N/A,FALSE,"Plan1";#N/A,#N/A,FALSE,"Plan2"}</definedName>
    <definedName name="hdfjkhdhrute" localSheetId="13" hidden="1">{#N/A,#N/A,FALSE,"Plan1";#N/A,#N/A,FALSE,"Plan2"}</definedName>
    <definedName name="hdfjkhdhrute" localSheetId="20">{#N/A,#N/A,FALSE,"Plan1";#N/A,#N/A,FALSE,"Plan2"}</definedName>
    <definedName name="hdfjkhdhrute" localSheetId="24" hidden="1">{#N/A,#N/A,FALSE,"Plan1";#N/A,#N/A,FALSE,"Plan2"}</definedName>
    <definedName name="hdfjkhdhrute" localSheetId="0" hidden="1">{#N/A,#N/A,FALSE,"Plan1";#N/A,#N/A,FALSE,"Plan2"}</definedName>
    <definedName name="hdfjkhdhrute" localSheetId="18" hidden="1">{#N/A,#N/A,FALSE,"Plan1";#N/A,#N/A,FALSE,"Plan2"}</definedName>
    <definedName name="hdfjkhdhrute" localSheetId="10" hidden="1">{#N/A,#N/A,FALSE,"Plan1";#N/A,#N/A,FALSE,"Plan2"}</definedName>
    <definedName name="hdfjkhdhrute" localSheetId="12" hidden="1">{#N/A,#N/A,FALSE,"Plan1";#N/A,#N/A,FALSE,"Plan2"}</definedName>
    <definedName name="hdfjkhdhrute" hidden="1">{#N/A,#N/A,FALSE,"Plan1";#N/A,#N/A,FALSE,"Plan2"}</definedName>
    <definedName name="HDFKGVF" localSheetId="19" hidden="1">{#N/A,#N/A,FALSE,"Plan1";#N/A,#N/A,FALSE,"Plan2"}</definedName>
    <definedName name="HDFKGVF" localSheetId="21">{#N/A,#N/A,FALSE,"Plan1";#N/A,#N/A,FALSE,"Plan2"}</definedName>
    <definedName name="HDFKGVF" localSheetId="14" hidden="1">{#N/A,#N/A,FALSE,"Plan1";#N/A,#N/A,FALSE,"Plan2"}</definedName>
    <definedName name="HDFKGVF" localSheetId="4" hidden="1">{#N/A,#N/A,FALSE,"Plan1";#N/A,#N/A,FALSE,"Plan2"}</definedName>
    <definedName name="HDFKGVF" localSheetId="8" hidden="1">{#N/A,#N/A,FALSE,"Plan1";#N/A,#N/A,FALSE,"Plan2"}</definedName>
    <definedName name="HDFKGVF" localSheetId="2" hidden="1">{#N/A,#N/A,FALSE,"Plan1";#N/A,#N/A,FALSE,"Plan2"}</definedName>
    <definedName name="HDFKGVF" localSheetId="1" hidden="1">{#N/A,#N/A,FALSE,"Plan1";#N/A,#N/A,FALSE,"Plan2"}</definedName>
    <definedName name="HDFKGVF" localSheetId="13" hidden="1">{#N/A,#N/A,FALSE,"Plan1";#N/A,#N/A,FALSE,"Plan2"}</definedName>
    <definedName name="HDFKGVF" localSheetId="20">{#N/A,#N/A,FALSE,"Plan1";#N/A,#N/A,FALSE,"Plan2"}</definedName>
    <definedName name="HDFKGVF" localSheetId="24" hidden="1">{#N/A,#N/A,FALSE,"Plan1";#N/A,#N/A,FALSE,"Plan2"}</definedName>
    <definedName name="HDFKGVF" localSheetId="0" hidden="1">{#N/A,#N/A,FALSE,"Plan1";#N/A,#N/A,FALSE,"Plan2"}</definedName>
    <definedName name="HDFKGVF" localSheetId="18" hidden="1">{#N/A,#N/A,FALSE,"Plan1";#N/A,#N/A,FALSE,"Plan2"}</definedName>
    <definedName name="HDFKGVF" localSheetId="10" hidden="1">{#N/A,#N/A,FALSE,"Plan1";#N/A,#N/A,FALSE,"Plan2"}</definedName>
    <definedName name="HDFKGVF" localSheetId="12" hidden="1">{#N/A,#N/A,FALSE,"Plan1";#N/A,#N/A,FALSE,"Plan2"}</definedName>
    <definedName name="HDFKGVF" hidden="1">{#N/A,#N/A,FALSE,"Plan1";#N/A,#N/A,FALSE,"Plan2"}</definedName>
    <definedName name="hdgfhdgtdrt" localSheetId="19" hidden="1">{#N/A,#N/A,FALSE,"Plan1";#N/A,#N/A,FALSE,"Plan2"}</definedName>
    <definedName name="hdgfhdgtdrt" localSheetId="21">{#N/A,#N/A,FALSE,"Plan1";#N/A,#N/A,FALSE,"Plan2"}</definedName>
    <definedName name="hdgfhdgtdrt" localSheetId="14" hidden="1">{#N/A,#N/A,FALSE,"Plan1";#N/A,#N/A,FALSE,"Plan2"}</definedName>
    <definedName name="hdgfhdgtdrt" localSheetId="4" hidden="1">{#N/A,#N/A,FALSE,"Plan1";#N/A,#N/A,FALSE,"Plan2"}</definedName>
    <definedName name="hdgfhdgtdrt" localSheetId="8" hidden="1">{#N/A,#N/A,FALSE,"Plan1";#N/A,#N/A,FALSE,"Plan2"}</definedName>
    <definedName name="hdgfhdgtdrt" localSheetId="2" hidden="1">{#N/A,#N/A,FALSE,"Plan1";#N/A,#N/A,FALSE,"Plan2"}</definedName>
    <definedName name="hdgfhdgtdrt" localSheetId="1" hidden="1">{#N/A,#N/A,FALSE,"Plan1";#N/A,#N/A,FALSE,"Plan2"}</definedName>
    <definedName name="hdgfhdgtdrt" localSheetId="13" hidden="1">{#N/A,#N/A,FALSE,"Plan1";#N/A,#N/A,FALSE,"Plan2"}</definedName>
    <definedName name="hdgfhdgtdrt" localSheetId="20">{#N/A,#N/A,FALSE,"Plan1";#N/A,#N/A,FALSE,"Plan2"}</definedName>
    <definedName name="hdgfhdgtdrt" localSheetId="24" hidden="1">{#N/A,#N/A,FALSE,"Plan1";#N/A,#N/A,FALSE,"Plan2"}</definedName>
    <definedName name="hdgfhdgtdrt" localSheetId="0" hidden="1">{#N/A,#N/A,FALSE,"Plan1";#N/A,#N/A,FALSE,"Plan2"}</definedName>
    <definedName name="hdgfhdgtdrt" localSheetId="18" hidden="1">{#N/A,#N/A,FALSE,"Plan1";#N/A,#N/A,FALSE,"Plan2"}</definedName>
    <definedName name="hdgfhdgtdrt" localSheetId="10" hidden="1">{#N/A,#N/A,FALSE,"Plan1";#N/A,#N/A,FALSE,"Plan2"}</definedName>
    <definedName name="hdgfhdgtdrt" localSheetId="12" hidden="1">{#N/A,#N/A,FALSE,"Plan1";#N/A,#N/A,FALSE,"Plan2"}</definedName>
    <definedName name="hdgfhdgtdrt" hidden="1">{#N/A,#N/A,FALSE,"Plan1";#N/A,#N/A,FALSE,"Plan2"}</definedName>
    <definedName name="hdghgtgtrgd" localSheetId="19" hidden="1">{#N/A,#N/A,FALSE,"Plan1";#N/A,#N/A,FALSE,"Plan2"}</definedName>
    <definedName name="hdghgtgtrgd" localSheetId="21">{#N/A,#N/A,FALSE,"Plan1";#N/A,#N/A,FALSE,"Plan2"}</definedName>
    <definedName name="hdghgtgtrgd" localSheetId="14" hidden="1">{#N/A,#N/A,FALSE,"Plan1";#N/A,#N/A,FALSE,"Plan2"}</definedName>
    <definedName name="hdghgtgtrgd" localSheetId="4" hidden="1">{#N/A,#N/A,FALSE,"Plan1";#N/A,#N/A,FALSE,"Plan2"}</definedName>
    <definedName name="hdghgtgtrgd" localSheetId="8" hidden="1">{#N/A,#N/A,FALSE,"Plan1";#N/A,#N/A,FALSE,"Plan2"}</definedName>
    <definedName name="hdghgtgtrgd" localSheetId="2" hidden="1">{#N/A,#N/A,FALSE,"Plan1";#N/A,#N/A,FALSE,"Plan2"}</definedName>
    <definedName name="hdghgtgtrgd" localSheetId="1" hidden="1">{#N/A,#N/A,FALSE,"Plan1";#N/A,#N/A,FALSE,"Plan2"}</definedName>
    <definedName name="hdghgtgtrgd" localSheetId="13" hidden="1">{#N/A,#N/A,FALSE,"Plan1";#N/A,#N/A,FALSE,"Plan2"}</definedName>
    <definedName name="hdghgtgtrgd" localSheetId="20">{#N/A,#N/A,FALSE,"Plan1";#N/A,#N/A,FALSE,"Plan2"}</definedName>
    <definedName name="hdghgtgtrgd" localSheetId="24" hidden="1">{#N/A,#N/A,FALSE,"Plan1";#N/A,#N/A,FALSE,"Plan2"}</definedName>
    <definedName name="hdghgtgtrgd" localSheetId="0" hidden="1">{#N/A,#N/A,FALSE,"Plan1";#N/A,#N/A,FALSE,"Plan2"}</definedName>
    <definedName name="hdghgtgtrgd" localSheetId="18" hidden="1">{#N/A,#N/A,FALSE,"Plan1";#N/A,#N/A,FALSE,"Plan2"}</definedName>
    <definedName name="hdghgtgtrgd" localSheetId="10" hidden="1">{#N/A,#N/A,FALSE,"Plan1";#N/A,#N/A,FALSE,"Plan2"}</definedName>
    <definedName name="hdghgtgtrgd" localSheetId="12" hidden="1">{#N/A,#N/A,FALSE,"Plan1";#N/A,#N/A,FALSE,"Plan2"}</definedName>
    <definedName name="hdghgtgtrgd" hidden="1">{#N/A,#N/A,FALSE,"Plan1";#N/A,#N/A,FALSE,"Plan2"}</definedName>
    <definedName name="HDHDGHTUHDTG" localSheetId="19" hidden="1">{#N/A,#N/A,FALSE,"Plan1";#N/A,#N/A,FALSE,"Plan2"}</definedName>
    <definedName name="HDHDGHTUHDTG" localSheetId="21">{#N/A,#N/A,FALSE,"Plan1";#N/A,#N/A,FALSE,"Plan2"}</definedName>
    <definedName name="HDHDGHTUHDTG" localSheetId="14" hidden="1">{#N/A,#N/A,FALSE,"Plan1";#N/A,#N/A,FALSE,"Plan2"}</definedName>
    <definedName name="HDHDGHTUHDTG" localSheetId="4" hidden="1">{#N/A,#N/A,FALSE,"Plan1";#N/A,#N/A,FALSE,"Plan2"}</definedName>
    <definedName name="HDHDGHTUHDTG" localSheetId="8" hidden="1">{#N/A,#N/A,FALSE,"Plan1";#N/A,#N/A,FALSE,"Plan2"}</definedName>
    <definedName name="HDHDGHTUHDTG" localSheetId="2" hidden="1">{#N/A,#N/A,FALSE,"Plan1";#N/A,#N/A,FALSE,"Plan2"}</definedName>
    <definedName name="HDHDGHTUHDTG" localSheetId="1" hidden="1">{#N/A,#N/A,FALSE,"Plan1";#N/A,#N/A,FALSE,"Plan2"}</definedName>
    <definedName name="HDHDGHTUHDTG" localSheetId="13" hidden="1">{#N/A,#N/A,FALSE,"Plan1";#N/A,#N/A,FALSE,"Plan2"}</definedName>
    <definedName name="HDHDGHTUHDTG" localSheetId="20">{#N/A,#N/A,FALSE,"Plan1";#N/A,#N/A,FALSE,"Plan2"}</definedName>
    <definedName name="HDHDGHTUHDTG" localSheetId="24" hidden="1">{#N/A,#N/A,FALSE,"Plan1";#N/A,#N/A,FALSE,"Plan2"}</definedName>
    <definedName name="HDHDGHTUHDTG" localSheetId="0" hidden="1">{#N/A,#N/A,FALSE,"Plan1";#N/A,#N/A,FALSE,"Plan2"}</definedName>
    <definedName name="HDHDGHTUHDTG" localSheetId="18" hidden="1">{#N/A,#N/A,FALSE,"Plan1";#N/A,#N/A,FALSE,"Plan2"}</definedName>
    <definedName name="HDHDGHTUHDTG" localSheetId="10" hidden="1">{#N/A,#N/A,FALSE,"Plan1";#N/A,#N/A,FALSE,"Plan2"}</definedName>
    <definedName name="HDHDGHTUHDTG" localSheetId="12" hidden="1">{#N/A,#N/A,FALSE,"Plan1";#N/A,#N/A,FALSE,"Plan2"}</definedName>
    <definedName name="HDHDGHTUHDTG" hidden="1">{#N/A,#N/A,FALSE,"Plan1";#N/A,#N/A,FALSE,"Plan2"}</definedName>
    <definedName name="hdhghfthrrhy" localSheetId="19" hidden="1">{#N/A,#N/A,FALSE,"Plan1";#N/A,#N/A,FALSE,"Plan2"}</definedName>
    <definedName name="hdhghfthrrhy" localSheetId="21">{#N/A,#N/A,FALSE,"Plan1";#N/A,#N/A,FALSE,"Plan2"}</definedName>
    <definedName name="hdhghfthrrhy" localSheetId="14" hidden="1">{#N/A,#N/A,FALSE,"Plan1";#N/A,#N/A,FALSE,"Plan2"}</definedName>
    <definedName name="hdhghfthrrhy" localSheetId="4" hidden="1">{#N/A,#N/A,FALSE,"Plan1";#N/A,#N/A,FALSE,"Plan2"}</definedName>
    <definedName name="hdhghfthrrhy" localSheetId="8" hidden="1">{#N/A,#N/A,FALSE,"Plan1";#N/A,#N/A,FALSE,"Plan2"}</definedName>
    <definedName name="hdhghfthrrhy" localSheetId="2" hidden="1">{#N/A,#N/A,FALSE,"Plan1";#N/A,#N/A,FALSE,"Plan2"}</definedName>
    <definedName name="hdhghfthrrhy" localSheetId="1" hidden="1">{#N/A,#N/A,FALSE,"Plan1";#N/A,#N/A,FALSE,"Plan2"}</definedName>
    <definedName name="hdhghfthrrhy" localSheetId="13" hidden="1">{#N/A,#N/A,FALSE,"Plan1";#N/A,#N/A,FALSE,"Plan2"}</definedName>
    <definedName name="hdhghfthrrhy" localSheetId="20">{#N/A,#N/A,FALSE,"Plan1";#N/A,#N/A,FALSE,"Plan2"}</definedName>
    <definedName name="hdhghfthrrhy" localSheetId="24" hidden="1">{#N/A,#N/A,FALSE,"Plan1";#N/A,#N/A,FALSE,"Plan2"}</definedName>
    <definedName name="hdhghfthrrhy" localSheetId="0" hidden="1">{#N/A,#N/A,FALSE,"Plan1";#N/A,#N/A,FALSE,"Plan2"}</definedName>
    <definedName name="hdhghfthrrhy" localSheetId="18" hidden="1">{#N/A,#N/A,FALSE,"Plan1";#N/A,#N/A,FALSE,"Plan2"}</definedName>
    <definedName name="hdhghfthrrhy" localSheetId="10" hidden="1">{#N/A,#N/A,FALSE,"Plan1";#N/A,#N/A,FALSE,"Plan2"}</definedName>
    <definedName name="hdhghfthrrhy" localSheetId="12" hidden="1">{#N/A,#N/A,FALSE,"Plan1";#N/A,#N/A,FALSE,"Plan2"}</definedName>
    <definedName name="hdhghfthrrhy" hidden="1">{#N/A,#N/A,FALSE,"Plan1";#N/A,#N/A,FALSE,"Plan2"}</definedName>
    <definedName name="hdkfjhydjh" localSheetId="19" hidden="1">{#N/A,#N/A,FALSE,"Plan1";#N/A,#N/A,FALSE,"Plan2"}</definedName>
    <definedName name="hdkfjhydjh" localSheetId="21">{#N/A,#N/A,FALSE,"Plan1";#N/A,#N/A,FALSE,"Plan2"}</definedName>
    <definedName name="hdkfjhydjh" localSheetId="14" hidden="1">{#N/A,#N/A,FALSE,"Plan1";#N/A,#N/A,FALSE,"Plan2"}</definedName>
    <definedName name="hdkfjhydjh" localSheetId="4" hidden="1">{#N/A,#N/A,FALSE,"Plan1";#N/A,#N/A,FALSE,"Plan2"}</definedName>
    <definedName name="hdkfjhydjh" localSheetId="8" hidden="1">{#N/A,#N/A,FALSE,"Plan1";#N/A,#N/A,FALSE,"Plan2"}</definedName>
    <definedName name="hdkfjhydjh" localSheetId="2" hidden="1">{#N/A,#N/A,FALSE,"Plan1";#N/A,#N/A,FALSE,"Plan2"}</definedName>
    <definedName name="hdkfjhydjh" localSheetId="1" hidden="1">{#N/A,#N/A,FALSE,"Plan1";#N/A,#N/A,FALSE,"Plan2"}</definedName>
    <definedName name="hdkfjhydjh" localSheetId="13" hidden="1">{#N/A,#N/A,FALSE,"Plan1";#N/A,#N/A,FALSE,"Plan2"}</definedName>
    <definedName name="hdkfjhydjh" localSheetId="20">{#N/A,#N/A,FALSE,"Plan1";#N/A,#N/A,FALSE,"Plan2"}</definedName>
    <definedName name="hdkfjhydjh" localSheetId="24" hidden="1">{#N/A,#N/A,FALSE,"Plan1";#N/A,#N/A,FALSE,"Plan2"}</definedName>
    <definedName name="hdkfjhydjh" localSheetId="0" hidden="1">{#N/A,#N/A,FALSE,"Plan1";#N/A,#N/A,FALSE,"Plan2"}</definedName>
    <definedName name="hdkfjhydjh" localSheetId="18" hidden="1">{#N/A,#N/A,FALSE,"Plan1";#N/A,#N/A,FALSE,"Plan2"}</definedName>
    <definedName name="hdkfjhydjh" localSheetId="10" hidden="1">{#N/A,#N/A,FALSE,"Plan1";#N/A,#N/A,FALSE,"Plan2"}</definedName>
    <definedName name="hdkfjhydjh" localSheetId="12" hidden="1">{#N/A,#N/A,FALSE,"Plan1";#N/A,#N/A,FALSE,"Plan2"}</definedName>
    <definedName name="hdkfjhydjh" hidden="1">{#N/A,#N/A,FALSE,"Plan1";#N/A,#N/A,FALSE,"Plan2"}</definedName>
    <definedName name="hdsgfgrrdgr" localSheetId="19" hidden="1">{#N/A,#N/A,FALSE,"Plan1";#N/A,#N/A,FALSE,"Plan2"}</definedName>
    <definedName name="hdsgfgrrdgr" localSheetId="21">{#N/A,#N/A,FALSE,"Plan1";#N/A,#N/A,FALSE,"Plan2"}</definedName>
    <definedName name="hdsgfgrrdgr" localSheetId="14" hidden="1">{#N/A,#N/A,FALSE,"Plan1";#N/A,#N/A,FALSE,"Plan2"}</definedName>
    <definedName name="hdsgfgrrdgr" localSheetId="4" hidden="1">{#N/A,#N/A,FALSE,"Plan1";#N/A,#N/A,FALSE,"Plan2"}</definedName>
    <definedName name="hdsgfgrrdgr" localSheetId="8" hidden="1">{#N/A,#N/A,FALSE,"Plan1";#N/A,#N/A,FALSE,"Plan2"}</definedName>
    <definedName name="hdsgfgrrdgr" localSheetId="2" hidden="1">{#N/A,#N/A,FALSE,"Plan1";#N/A,#N/A,FALSE,"Plan2"}</definedName>
    <definedName name="hdsgfgrrdgr" localSheetId="1" hidden="1">{#N/A,#N/A,FALSE,"Plan1";#N/A,#N/A,FALSE,"Plan2"}</definedName>
    <definedName name="hdsgfgrrdgr" localSheetId="13" hidden="1">{#N/A,#N/A,FALSE,"Plan1";#N/A,#N/A,FALSE,"Plan2"}</definedName>
    <definedName name="hdsgfgrrdgr" localSheetId="20">{#N/A,#N/A,FALSE,"Plan1";#N/A,#N/A,FALSE,"Plan2"}</definedName>
    <definedName name="hdsgfgrrdgr" localSheetId="24" hidden="1">{#N/A,#N/A,FALSE,"Plan1";#N/A,#N/A,FALSE,"Plan2"}</definedName>
    <definedName name="hdsgfgrrdgr" localSheetId="0" hidden="1">{#N/A,#N/A,FALSE,"Plan1";#N/A,#N/A,FALSE,"Plan2"}</definedName>
    <definedName name="hdsgfgrrdgr" localSheetId="18" hidden="1">{#N/A,#N/A,FALSE,"Plan1";#N/A,#N/A,FALSE,"Plan2"}</definedName>
    <definedName name="hdsgfgrrdgr" localSheetId="10" hidden="1">{#N/A,#N/A,FALSE,"Plan1";#N/A,#N/A,FALSE,"Plan2"}</definedName>
    <definedName name="hdsgfgrrdgr" localSheetId="12" hidden="1">{#N/A,#N/A,FALSE,"Plan1";#N/A,#N/A,FALSE,"Plan2"}</definedName>
    <definedName name="hdsgfgrrdgr" hidden="1">{#N/A,#N/A,FALSE,"Plan1";#N/A,#N/A,FALSE,"Plan2"}</definedName>
    <definedName name="hdtertkkdsa" localSheetId="19" hidden="1">{#N/A,#N/A,FALSE,"Plan1";#N/A,#N/A,FALSE,"Plan2"}</definedName>
    <definedName name="hdtertkkdsa" localSheetId="21">{#N/A,#N/A,FALSE,"Plan1";#N/A,#N/A,FALSE,"Plan2"}</definedName>
    <definedName name="hdtertkkdsa" localSheetId="14" hidden="1">{#N/A,#N/A,FALSE,"Plan1";#N/A,#N/A,FALSE,"Plan2"}</definedName>
    <definedName name="hdtertkkdsa" localSheetId="4" hidden="1">{#N/A,#N/A,FALSE,"Plan1";#N/A,#N/A,FALSE,"Plan2"}</definedName>
    <definedName name="hdtertkkdsa" localSheetId="8" hidden="1">{#N/A,#N/A,FALSE,"Plan1";#N/A,#N/A,FALSE,"Plan2"}</definedName>
    <definedName name="hdtertkkdsa" localSheetId="2" hidden="1">{#N/A,#N/A,FALSE,"Plan1";#N/A,#N/A,FALSE,"Plan2"}</definedName>
    <definedName name="hdtertkkdsa" localSheetId="1" hidden="1">{#N/A,#N/A,FALSE,"Plan1";#N/A,#N/A,FALSE,"Plan2"}</definedName>
    <definedName name="hdtertkkdsa" localSheetId="13" hidden="1">{#N/A,#N/A,FALSE,"Plan1";#N/A,#N/A,FALSE,"Plan2"}</definedName>
    <definedName name="hdtertkkdsa" localSheetId="20">{#N/A,#N/A,FALSE,"Plan1";#N/A,#N/A,FALSE,"Plan2"}</definedName>
    <definedName name="hdtertkkdsa" localSheetId="24" hidden="1">{#N/A,#N/A,FALSE,"Plan1";#N/A,#N/A,FALSE,"Plan2"}</definedName>
    <definedName name="hdtertkkdsa" localSheetId="0" hidden="1">{#N/A,#N/A,FALSE,"Plan1";#N/A,#N/A,FALSE,"Plan2"}</definedName>
    <definedName name="hdtertkkdsa" localSheetId="18" hidden="1">{#N/A,#N/A,FALSE,"Plan1";#N/A,#N/A,FALSE,"Plan2"}</definedName>
    <definedName name="hdtertkkdsa" localSheetId="10" hidden="1">{#N/A,#N/A,FALSE,"Plan1";#N/A,#N/A,FALSE,"Plan2"}</definedName>
    <definedName name="hdtertkkdsa" localSheetId="12" hidden="1">{#N/A,#N/A,FALSE,"Plan1";#N/A,#N/A,FALSE,"Plan2"}</definedName>
    <definedName name="hdtertkkdsa" hidden="1">{#N/A,#N/A,FALSE,"Plan1";#N/A,#N/A,FALSE,"Plan2"}</definedName>
    <definedName name="Header" localSheetId="4">#REF!</definedName>
    <definedName name="Header" localSheetId="2">#REF!</definedName>
    <definedName name="Header" localSheetId="24">#REF!</definedName>
    <definedName name="Header">#REF!</definedName>
    <definedName name="HEDHA" localSheetId="19" hidden="1">{#N/A,#N/A,FALSE,"Plan1";#N/A,#N/A,FALSE,"Plan2"}</definedName>
    <definedName name="HEDHA" localSheetId="21">{#N/A,#N/A,FALSE,"Plan1";#N/A,#N/A,FALSE,"Plan2"}</definedName>
    <definedName name="HEDHA" localSheetId="14" hidden="1">{#N/A,#N/A,FALSE,"Plan1";#N/A,#N/A,FALSE,"Plan2"}</definedName>
    <definedName name="HEDHA" localSheetId="4" hidden="1">{#N/A,#N/A,FALSE,"Plan1";#N/A,#N/A,FALSE,"Plan2"}</definedName>
    <definedName name="HEDHA" localSheetId="8" hidden="1">{#N/A,#N/A,FALSE,"Plan1";#N/A,#N/A,FALSE,"Plan2"}</definedName>
    <definedName name="HEDHA" localSheetId="2" hidden="1">{#N/A,#N/A,FALSE,"Plan1";#N/A,#N/A,FALSE,"Plan2"}</definedName>
    <definedName name="HEDHA" localSheetId="1" hidden="1">{#N/A,#N/A,FALSE,"Plan1";#N/A,#N/A,FALSE,"Plan2"}</definedName>
    <definedName name="HEDHA" localSheetId="13" hidden="1">{#N/A,#N/A,FALSE,"Plan1";#N/A,#N/A,FALSE,"Plan2"}</definedName>
    <definedName name="HEDHA" localSheetId="20">{#N/A,#N/A,FALSE,"Plan1";#N/A,#N/A,FALSE,"Plan2"}</definedName>
    <definedName name="HEDHA" localSheetId="24" hidden="1">{#N/A,#N/A,FALSE,"Plan1";#N/A,#N/A,FALSE,"Plan2"}</definedName>
    <definedName name="HEDHA" localSheetId="0" hidden="1">{#N/A,#N/A,FALSE,"Plan1";#N/A,#N/A,FALSE,"Plan2"}</definedName>
    <definedName name="HEDHA" localSheetId="18" hidden="1">{#N/A,#N/A,FALSE,"Plan1";#N/A,#N/A,FALSE,"Plan2"}</definedName>
    <definedName name="HEDHA" localSheetId="10" hidden="1">{#N/A,#N/A,FALSE,"Plan1";#N/A,#N/A,FALSE,"Plan2"}</definedName>
    <definedName name="HEDHA" localSheetId="12" hidden="1">{#N/A,#N/A,FALSE,"Plan1";#N/A,#N/A,FALSE,"Plan2"}</definedName>
    <definedName name="HEDHA" hidden="1">{#N/A,#N/A,FALSE,"Plan1";#N/A,#N/A,FALSE,"Plan2"}</definedName>
    <definedName name="heife"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hidden="1">{TRUE,TRUE,-1.25,-15.5,604.5,366.75,FALSE,FALSE,TRUE,TRUE,0,1,#N/A,1,#N/A,9.0125,24.4117647058824,1,FALSE,FALSE,3,TRUE,1,FALSE,100,"Swvu.PLANILHA2.","ACwvu.PLANILHA2.",#N/A,FALSE,FALSE,0.787401575,0.34,0.46,0.5,1,"","",FALSE,FALSE,FALSE,FALSE,1,#N/A,1,1,FALSE,FALSE,#N/A,#N/A,FALSE,FALSE,FALSE,9,65532,65532,FALSE,FALSE,TRUE,TRUE,TRUE}</definedName>
    <definedName name="HELP" localSheetId="4">#REF!</definedName>
    <definedName name="HELP" localSheetId="2">#REF!</definedName>
    <definedName name="HELP" localSheetId="24">#REF!</definedName>
    <definedName name="HELP">#REF!</definedName>
    <definedName name="herkfdshfker" localSheetId="19" hidden="1">{#N/A,#N/A,FALSE,"Plan1";#N/A,#N/A,FALSE,"Plan2"}</definedName>
    <definedName name="herkfdshfker" localSheetId="21">{#N/A,#N/A,FALSE,"Plan1";#N/A,#N/A,FALSE,"Plan2"}</definedName>
    <definedName name="herkfdshfker" localSheetId="14" hidden="1">{#N/A,#N/A,FALSE,"Plan1";#N/A,#N/A,FALSE,"Plan2"}</definedName>
    <definedName name="herkfdshfker" localSheetId="4" hidden="1">{#N/A,#N/A,FALSE,"Plan1";#N/A,#N/A,FALSE,"Plan2"}</definedName>
    <definedName name="herkfdshfker" localSheetId="8" hidden="1">{#N/A,#N/A,FALSE,"Plan1";#N/A,#N/A,FALSE,"Plan2"}</definedName>
    <definedName name="herkfdshfker" localSheetId="2" hidden="1">{#N/A,#N/A,FALSE,"Plan1";#N/A,#N/A,FALSE,"Plan2"}</definedName>
    <definedName name="herkfdshfker" localSheetId="1" hidden="1">{#N/A,#N/A,FALSE,"Plan1";#N/A,#N/A,FALSE,"Plan2"}</definedName>
    <definedName name="herkfdshfker" localSheetId="13" hidden="1">{#N/A,#N/A,FALSE,"Plan1";#N/A,#N/A,FALSE,"Plan2"}</definedName>
    <definedName name="herkfdshfker" localSheetId="20">{#N/A,#N/A,FALSE,"Plan1";#N/A,#N/A,FALSE,"Plan2"}</definedName>
    <definedName name="herkfdshfker" localSheetId="24" hidden="1">{#N/A,#N/A,FALSE,"Plan1";#N/A,#N/A,FALSE,"Plan2"}</definedName>
    <definedName name="herkfdshfker" localSheetId="0" hidden="1">{#N/A,#N/A,FALSE,"Plan1";#N/A,#N/A,FALSE,"Plan2"}</definedName>
    <definedName name="herkfdshfker" localSheetId="18" hidden="1">{#N/A,#N/A,FALSE,"Plan1";#N/A,#N/A,FALSE,"Plan2"}</definedName>
    <definedName name="herkfdshfker" localSheetId="10" hidden="1">{#N/A,#N/A,FALSE,"Plan1";#N/A,#N/A,FALSE,"Plan2"}</definedName>
    <definedName name="herkfdshfker" localSheetId="12" hidden="1">{#N/A,#N/A,FALSE,"Plan1";#N/A,#N/A,FALSE,"Plan2"}</definedName>
    <definedName name="herkfdshfker" hidden="1">{#N/A,#N/A,FALSE,"Plan1";#N/A,#N/A,FALSE,"Plan2"}</definedName>
    <definedName name="hersdtretyt" localSheetId="19" hidden="1">{#N/A,#N/A,FALSE,"Plan1";#N/A,#N/A,FALSE,"Plan2"}</definedName>
    <definedName name="hersdtretyt" localSheetId="21">{#N/A,#N/A,FALSE,"Plan1";#N/A,#N/A,FALSE,"Plan2"}</definedName>
    <definedName name="hersdtretyt" localSheetId="14" hidden="1">{#N/A,#N/A,FALSE,"Plan1";#N/A,#N/A,FALSE,"Plan2"}</definedName>
    <definedName name="hersdtretyt" localSheetId="4" hidden="1">{#N/A,#N/A,FALSE,"Plan1";#N/A,#N/A,FALSE,"Plan2"}</definedName>
    <definedName name="hersdtretyt" localSheetId="8" hidden="1">{#N/A,#N/A,FALSE,"Plan1";#N/A,#N/A,FALSE,"Plan2"}</definedName>
    <definedName name="hersdtretyt" localSheetId="2" hidden="1">{#N/A,#N/A,FALSE,"Plan1";#N/A,#N/A,FALSE,"Plan2"}</definedName>
    <definedName name="hersdtretyt" localSheetId="1" hidden="1">{#N/A,#N/A,FALSE,"Plan1";#N/A,#N/A,FALSE,"Plan2"}</definedName>
    <definedName name="hersdtretyt" localSheetId="13" hidden="1">{#N/A,#N/A,FALSE,"Plan1";#N/A,#N/A,FALSE,"Plan2"}</definedName>
    <definedName name="hersdtretyt" localSheetId="20">{#N/A,#N/A,FALSE,"Plan1";#N/A,#N/A,FALSE,"Plan2"}</definedName>
    <definedName name="hersdtretyt" localSheetId="24" hidden="1">{#N/A,#N/A,FALSE,"Plan1";#N/A,#N/A,FALSE,"Plan2"}</definedName>
    <definedName name="hersdtretyt" localSheetId="0" hidden="1">{#N/A,#N/A,FALSE,"Plan1";#N/A,#N/A,FALSE,"Plan2"}</definedName>
    <definedName name="hersdtretyt" localSheetId="18" hidden="1">{#N/A,#N/A,FALSE,"Plan1";#N/A,#N/A,FALSE,"Plan2"}</definedName>
    <definedName name="hersdtretyt" localSheetId="10" hidden="1">{#N/A,#N/A,FALSE,"Plan1";#N/A,#N/A,FALSE,"Plan2"}</definedName>
    <definedName name="hersdtretyt" localSheetId="12" hidden="1">{#N/A,#N/A,FALSE,"Plan1";#N/A,#N/A,FALSE,"Plan2"}</definedName>
    <definedName name="hersdtretyt" hidden="1">{#N/A,#N/A,FALSE,"Plan1";#N/A,#N/A,FALSE,"Plan2"}</definedName>
    <definedName name="HFDJTHTRS"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hidden="1">{TRUE,TRUE,-1.25,-15.5,604.5,366.75,FALSE,FALSE,TRUE,TRUE,0,1,#N/A,1,#N/A,9.0125,24.4117647058824,1,FALSE,FALSE,3,TRUE,1,FALSE,100,"Swvu.PLANILHA2.","ACwvu.PLANILHA2.",#N/A,FALSE,FALSE,0.787401575,0.34,0.46,0.5,1,"","",FALSE,FALSE,FALSE,FALSE,1,#N/A,1,1,FALSE,FALSE,#N/A,#N/A,FALSE,FALSE,FALSE,9,65532,65532,FALSE,FALSE,TRUE,TRUE,TRUE}</definedName>
    <definedName name="HFDKHGFR" localSheetId="19" hidden="1">{#N/A,#N/A,FALSE,"Plan1";#N/A,#N/A,FALSE,"Plan2"}</definedName>
    <definedName name="HFDKHGFR" localSheetId="21">{#N/A,#N/A,FALSE,"Plan1";#N/A,#N/A,FALSE,"Plan2"}</definedName>
    <definedName name="HFDKHGFR" localSheetId="14" hidden="1">{#N/A,#N/A,FALSE,"Plan1";#N/A,#N/A,FALSE,"Plan2"}</definedName>
    <definedName name="HFDKHGFR" localSheetId="4" hidden="1">{#N/A,#N/A,FALSE,"Plan1";#N/A,#N/A,FALSE,"Plan2"}</definedName>
    <definedName name="HFDKHGFR" localSheetId="8" hidden="1">{#N/A,#N/A,FALSE,"Plan1";#N/A,#N/A,FALSE,"Plan2"}</definedName>
    <definedName name="HFDKHGFR" localSheetId="2" hidden="1">{#N/A,#N/A,FALSE,"Plan1";#N/A,#N/A,FALSE,"Plan2"}</definedName>
    <definedName name="HFDKHGFR" localSheetId="1" hidden="1">{#N/A,#N/A,FALSE,"Plan1";#N/A,#N/A,FALSE,"Plan2"}</definedName>
    <definedName name="HFDKHGFR" localSheetId="13" hidden="1">{#N/A,#N/A,FALSE,"Plan1";#N/A,#N/A,FALSE,"Plan2"}</definedName>
    <definedName name="HFDKHGFR" localSheetId="20">{#N/A,#N/A,FALSE,"Plan1";#N/A,#N/A,FALSE,"Plan2"}</definedName>
    <definedName name="HFDKHGFR" localSheetId="24" hidden="1">{#N/A,#N/A,FALSE,"Plan1";#N/A,#N/A,FALSE,"Plan2"}</definedName>
    <definedName name="HFDKHGFR" localSheetId="0" hidden="1">{#N/A,#N/A,FALSE,"Plan1";#N/A,#N/A,FALSE,"Plan2"}</definedName>
    <definedName name="HFDKHGFR" localSheetId="18" hidden="1">{#N/A,#N/A,FALSE,"Plan1";#N/A,#N/A,FALSE,"Plan2"}</definedName>
    <definedName name="HFDKHGFR" localSheetId="10" hidden="1">{#N/A,#N/A,FALSE,"Plan1";#N/A,#N/A,FALSE,"Plan2"}</definedName>
    <definedName name="HFDKHGFR" localSheetId="12" hidden="1">{#N/A,#N/A,FALSE,"Plan1";#N/A,#N/A,FALSE,"Plan2"}</definedName>
    <definedName name="HFDKHGFR" hidden="1">{#N/A,#N/A,FALSE,"Plan1";#N/A,#N/A,FALSE,"Plan2"}</definedName>
    <definedName name="hfdkhgkfdhtj" localSheetId="19" hidden="1">{#N/A,#N/A,FALSE,"Plan1";#N/A,#N/A,FALSE,"Plan2"}</definedName>
    <definedName name="hfdkhgkfdhtj" localSheetId="21">{#N/A,#N/A,FALSE,"Plan1";#N/A,#N/A,FALSE,"Plan2"}</definedName>
    <definedName name="hfdkhgkfdhtj" localSheetId="14" hidden="1">{#N/A,#N/A,FALSE,"Plan1";#N/A,#N/A,FALSE,"Plan2"}</definedName>
    <definedName name="hfdkhgkfdhtj" localSheetId="4" hidden="1">{#N/A,#N/A,FALSE,"Plan1";#N/A,#N/A,FALSE,"Plan2"}</definedName>
    <definedName name="hfdkhgkfdhtj" localSheetId="8" hidden="1">{#N/A,#N/A,FALSE,"Plan1";#N/A,#N/A,FALSE,"Plan2"}</definedName>
    <definedName name="hfdkhgkfdhtj" localSheetId="2" hidden="1">{#N/A,#N/A,FALSE,"Plan1";#N/A,#N/A,FALSE,"Plan2"}</definedName>
    <definedName name="hfdkhgkfdhtj" localSheetId="1" hidden="1">{#N/A,#N/A,FALSE,"Plan1";#N/A,#N/A,FALSE,"Plan2"}</definedName>
    <definedName name="hfdkhgkfdhtj" localSheetId="13" hidden="1">{#N/A,#N/A,FALSE,"Plan1";#N/A,#N/A,FALSE,"Plan2"}</definedName>
    <definedName name="hfdkhgkfdhtj" localSheetId="20">{#N/A,#N/A,FALSE,"Plan1";#N/A,#N/A,FALSE,"Plan2"}</definedName>
    <definedName name="hfdkhgkfdhtj" localSheetId="24" hidden="1">{#N/A,#N/A,FALSE,"Plan1";#N/A,#N/A,FALSE,"Plan2"}</definedName>
    <definedName name="hfdkhgkfdhtj" localSheetId="0" hidden="1">{#N/A,#N/A,FALSE,"Plan1";#N/A,#N/A,FALSE,"Plan2"}</definedName>
    <definedName name="hfdkhgkfdhtj" localSheetId="18" hidden="1">{#N/A,#N/A,FALSE,"Plan1";#N/A,#N/A,FALSE,"Plan2"}</definedName>
    <definedName name="hfdkhgkfdhtj" localSheetId="10" hidden="1">{#N/A,#N/A,FALSE,"Plan1";#N/A,#N/A,FALSE,"Plan2"}</definedName>
    <definedName name="hfdkhgkfdhtj" localSheetId="12" hidden="1">{#N/A,#N/A,FALSE,"Plan1";#N/A,#N/A,FALSE,"Plan2"}</definedName>
    <definedName name="hfdkhgkfdhtj" hidden="1">{#N/A,#N/A,FALSE,"Plan1";#N/A,#N/A,FALSE,"Plan2"}</definedName>
    <definedName name="hfgfktgkhyt" localSheetId="19" hidden="1">{#N/A,#N/A,FALSE,"Plan1";#N/A,#N/A,FALSE,"Plan2"}</definedName>
    <definedName name="hfgfktgkhyt" localSheetId="21">{#N/A,#N/A,FALSE,"Plan1";#N/A,#N/A,FALSE,"Plan2"}</definedName>
    <definedName name="hfgfktgkhyt" localSheetId="14" hidden="1">{#N/A,#N/A,FALSE,"Plan1";#N/A,#N/A,FALSE,"Plan2"}</definedName>
    <definedName name="hfgfktgkhyt" localSheetId="4" hidden="1">{#N/A,#N/A,FALSE,"Plan1";#N/A,#N/A,FALSE,"Plan2"}</definedName>
    <definedName name="hfgfktgkhyt" localSheetId="8" hidden="1">{#N/A,#N/A,FALSE,"Plan1";#N/A,#N/A,FALSE,"Plan2"}</definedName>
    <definedName name="hfgfktgkhyt" localSheetId="2" hidden="1">{#N/A,#N/A,FALSE,"Plan1";#N/A,#N/A,FALSE,"Plan2"}</definedName>
    <definedName name="hfgfktgkhyt" localSheetId="1" hidden="1">{#N/A,#N/A,FALSE,"Plan1";#N/A,#N/A,FALSE,"Plan2"}</definedName>
    <definedName name="hfgfktgkhyt" localSheetId="13" hidden="1">{#N/A,#N/A,FALSE,"Plan1";#N/A,#N/A,FALSE,"Plan2"}</definedName>
    <definedName name="hfgfktgkhyt" localSheetId="20">{#N/A,#N/A,FALSE,"Plan1";#N/A,#N/A,FALSE,"Plan2"}</definedName>
    <definedName name="hfgfktgkhyt" localSheetId="24" hidden="1">{#N/A,#N/A,FALSE,"Plan1";#N/A,#N/A,FALSE,"Plan2"}</definedName>
    <definedName name="hfgfktgkhyt" localSheetId="0" hidden="1">{#N/A,#N/A,FALSE,"Plan1";#N/A,#N/A,FALSE,"Plan2"}</definedName>
    <definedName name="hfgfktgkhyt" localSheetId="18" hidden="1">{#N/A,#N/A,FALSE,"Plan1";#N/A,#N/A,FALSE,"Plan2"}</definedName>
    <definedName name="hfgfktgkhyt" localSheetId="10" hidden="1">{#N/A,#N/A,FALSE,"Plan1";#N/A,#N/A,FALSE,"Plan2"}</definedName>
    <definedName name="hfgfktgkhyt" localSheetId="12" hidden="1">{#N/A,#N/A,FALSE,"Plan1";#N/A,#N/A,FALSE,"Plan2"}</definedName>
    <definedName name="hfgfktgkhyt" hidden="1">{#N/A,#N/A,FALSE,"Plan1";#N/A,#N/A,FALSE,"Plan2"}</definedName>
    <definedName name="hfghdkhrgkjg" localSheetId="19" hidden="1">{#N/A,#N/A,FALSE,"Plan1";#N/A,#N/A,FALSE,"Plan2"}</definedName>
    <definedName name="hfghdkhrgkjg" localSheetId="21">{#N/A,#N/A,FALSE,"Plan1";#N/A,#N/A,FALSE,"Plan2"}</definedName>
    <definedName name="hfghdkhrgkjg" localSheetId="14" hidden="1">{#N/A,#N/A,FALSE,"Plan1";#N/A,#N/A,FALSE,"Plan2"}</definedName>
    <definedName name="hfghdkhrgkjg" localSheetId="4" hidden="1">{#N/A,#N/A,FALSE,"Plan1";#N/A,#N/A,FALSE,"Plan2"}</definedName>
    <definedName name="hfghdkhrgkjg" localSheetId="8" hidden="1">{#N/A,#N/A,FALSE,"Plan1";#N/A,#N/A,FALSE,"Plan2"}</definedName>
    <definedName name="hfghdkhrgkjg" localSheetId="2" hidden="1">{#N/A,#N/A,FALSE,"Plan1";#N/A,#N/A,FALSE,"Plan2"}</definedName>
    <definedName name="hfghdkhrgkjg" localSheetId="1" hidden="1">{#N/A,#N/A,FALSE,"Plan1";#N/A,#N/A,FALSE,"Plan2"}</definedName>
    <definedName name="hfghdkhrgkjg" localSheetId="13" hidden="1">{#N/A,#N/A,FALSE,"Plan1";#N/A,#N/A,FALSE,"Plan2"}</definedName>
    <definedName name="hfghdkhrgkjg" localSheetId="20">{#N/A,#N/A,FALSE,"Plan1";#N/A,#N/A,FALSE,"Plan2"}</definedName>
    <definedName name="hfghdkhrgkjg" localSheetId="24" hidden="1">{#N/A,#N/A,FALSE,"Plan1";#N/A,#N/A,FALSE,"Plan2"}</definedName>
    <definedName name="hfghdkhrgkjg" localSheetId="0" hidden="1">{#N/A,#N/A,FALSE,"Plan1";#N/A,#N/A,FALSE,"Plan2"}</definedName>
    <definedName name="hfghdkhrgkjg" localSheetId="18" hidden="1">{#N/A,#N/A,FALSE,"Plan1";#N/A,#N/A,FALSE,"Plan2"}</definedName>
    <definedName name="hfghdkhrgkjg" localSheetId="10" hidden="1">{#N/A,#N/A,FALSE,"Plan1";#N/A,#N/A,FALSE,"Plan2"}</definedName>
    <definedName name="hfghdkhrgkjg" localSheetId="12" hidden="1">{#N/A,#N/A,FALSE,"Plan1";#N/A,#N/A,FALSE,"Plan2"}</definedName>
    <definedName name="hfghdkhrgkjg" hidden="1">{#N/A,#N/A,FALSE,"Plan1";#N/A,#N/A,FALSE,"Plan2"}</definedName>
    <definedName name="hfighfth" localSheetId="19" hidden="1">{#N/A,#N/A,FALSE,"Plan1";#N/A,#N/A,FALSE,"Plan2"}</definedName>
    <definedName name="hfighfth" localSheetId="21">{#N/A,#N/A,FALSE,"Plan1";#N/A,#N/A,FALSE,"Plan2"}</definedName>
    <definedName name="hfighfth" localSheetId="14" hidden="1">{#N/A,#N/A,FALSE,"Plan1";#N/A,#N/A,FALSE,"Plan2"}</definedName>
    <definedName name="hfighfth" localSheetId="4" hidden="1">{#N/A,#N/A,FALSE,"Plan1";#N/A,#N/A,FALSE,"Plan2"}</definedName>
    <definedName name="hfighfth" localSheetId="8" hidden="1">{#N/A,#N/A,FALSE,"Plan1";#N/A,#N/A,FALSE,"Plan2"}</definedName>
    <definedName name="hfighfth" localSheetId="2" hidden="1">{#N/A,#N/A,FALSE,"Plan1";#N/A,#N/A,FALSE,"Plan2"}</definedName>
    <definedName name="hfighfth" localSheetId="1" hidden="1">{#N/A,#N/A,FALSE,"Plan1";#N/A,#N/A,FALSE,"Plan2"}</definedName>
    <definedName name="hfighfth" localSheetId="13" hidden="1">{#N/A,#N/A,FALSE,"Plan1";#N/A,#N/A,FALSE,"Plan2"}</definedName>
    <definedName name="hfighfth" localSheetId="20">{#N/A,#N/A,FALSE,"Plan1";#N/A,#N/A,FALSE,"Plan2"}</definedName>
    <definedName name="hfighfth" localSheetId="24" hidden="1">{#N/A,#N/A,FALSE,"Plan1";#N/A,#N/A,FALSE,"Plan2"}</definedName>
    <definedName name="hfighfth" localSheetId="0" hidden="1">{#N/A,#N/A,FALSE,"Plan1";#N/A,#N/A,FALSE,"Plan2"}</definedName>
    <definedName name="hfighfth" localSheetId="18" hidden="1">{#N/A,#N/A,FALSE,"Plan1";#N/A,#N/A,FALSE,"Plan2"}</definedName>
    <definedName name="hfighfth" localSheetId="10" hidden="1">{#N/A,#N/A,FALSE,"Plan1";#N/A,#N/A,FALSE,"Plan2"}</definedName>
    <definedName name="hfighfth" localSheetId="12" hidden="1">{#N/A,#N/A,FALSE,"Plan1";#N/A,#N/A,FALSE,"Plan2"}</definedName>
    <definedName name="hfighfth" hidden="1">{#N/A,#N/A,FALSE,"Plan1";#N/A,#N/A,FALSE,"Plan2"}</definedName>
    <definedName name="hfjghtfuyrf" localSheetId="19" hidden="1">{#N/A,#N/A,FALSE,"Plan1";#N/A,#N/A,FALSE,"Plan2"}</definedName>
    <definedName name="hfjghtfuyrf" localSheetId="21">{#N/A,#N/A,FALSE,"Plan1";#N/A,#N/A,FALSE,"Plan2"}</definedName>
    <definedName name="hfjghtfuyrf" localSheetId="14" hidden="1">{#N/A,#N/A,FALSE,"Plan1";#N/A,#N/A,FALSE,"Plan2"}</definedName>
    <definedName name="hfjghtfuyrf" localSheetId="4" hidden="1">{#N/A,#N/A,FALSE,"Plan1";#N/A,#N/A,FALSE,"Plan2"}</definedName>
    <definedName name="hfjghtfuyrf" localSheetId="8" hidden="1">{#N/A,#N/A,FALSE,"Plan1";#N/A,#N/A,FALSE,"Plan2"}</definedName>
    <definedName name="hfjghtfuyrf" localSheetId="2" hidden="1">{#N/A,#N/A,FALSE,"Plan1";#N/A,#N/A,FALSE,"Plan2"}</definedName>
    <definedName name="hfjghtfuyrf" localSheetId="1" hidden="1">{#N/A,#N/A,FALSE,"Plan1";#N/A,#N/A,FALSE,"Plan2"}</definedName>
    <definedName name="hfjghtfuyrf" localSheetId="13" hidden="1">{#N/A,#N/A,FALSE,"Plan1";#N/A,#N/A,FALSE,"Plan2"}</definedName>
    <definedName name="hfjghtfuyrf" localSheetId="20">{#N/A,#N/A,FALSE,"Plan1";#N/A,#N/A,FALSE,"Plan2"}</definedName>
    <definedName name="hfjghtfuyrf" localSheetId="24" hidden="1">{#N/A,#N/A,FALSE,"Plan1";#N/A,#N/A,FALSE,"Plan2"}</definedName>
    <definedName name="hfjghtfuyrf" localSheetId="0" hidden="1">{#N/A,#N/A,FALSE,"Plan1";#N/A,#N/A,FALSE,"Plan2"}</definedName>
    <definedName name="hfjghtfuyrf" localSheetId="18" hidden="1">{#N/A,#N/A,FALSE,"Plan1";#N/A,#N/A,FALSE,"Plan2"}</definedName>
    <definedName name="hfjghtfuyrf" localSheetId="10" hidden="1">{#N/A,#N/A,FALSE,"Plan1";#N/A,#N/A,FALSE,"Plan2"}</definedName>
    <definedName name="hfjghtfuyrf" localSheetId="12" hidden="1">{#N/A,#N/A,FALSE,"Plan1";#N/A,#N/A,FALSE,"Plan2"}</definedName>
    <definedName name="hfjghtfuyrf" hidden="1">{#N/A,#N/A,FALSE,"Plan1";#N/A,#N/A,FALSE,"Plan2"}</definedName>
    <definedName name="HFKJHDJGHFJ" localSheetId="19" hidden="1">{#N/A,#N/A,FALSE,"Plan1";#N/A,#N/A,FALSE,"Plan2"}</definedName>
    <definedName name="HFKJHDJGHFJ" localSheetId="21">{#N/A,#N/A,FALSE,"Plan1";#N/A,#N/A,FALSE,"Plan2"}</definedName>
    <definedName name="HFKJHDJGHFJ" localSheetId="14" hidden="1">{#N/A,#N/A,FALSE,"Plan1";#N/A,#N/A,FALSE,"Plan2"}</definedName>
    <definedName name="HFKJHDJGHFJ" localSheetId="4" hidden="1">{#N/A,#N/A,FALSE,"Plan1";#N/A,#N/A,FALSE,"Plan2"}</definedName>
    <definedName name="HFKJHDJGHFJ" localSheetId="8" hidden="1">{#N/A,#N/A,FALSE,"Plan1";#N/A,#N/A,FALSE,"Plan2"}</definedName>
    <definedName name="HFKJHDJGHFJ" localSheetId="2" hidden="1">{#N/A,#N/A,FALSE,"Plan1";#N/A,#N/A,FALSE,"Plan2"}</definedName>
    <definedName name="HFKJHDJGHFJ" localSheetId="1" hidden="1">{#N/A,#N/A,FALSE,"Plan1";#N/A,#N/A,FALSE,"Plan2"}</definedName>
    <definedName name="HFKJHDJGHFJ" localSheetId="13" hidden="1">{#N/A,#N/A,FALSE,"Plan1";#N/A,#N/A,FALSE,"Plan2"}</definedName>
    <definedName name="HFKJHDJGHFJ" localSheetId="20">{#N/A,#N/A,FALSE,"Plan1";#N/A,#N/A,FALSE,"Plan2"}</definedName>
    <definedName name="HFKJHDJGHFJ" localSheetId="24" hidden="1">{#N/A,#N/A,FALSE,"Plan1";#N/A,#N/A,FALSE,"Plan2"}</definedName>
    <definedName name="HFKJHDJGHFJ" localSheetId="0" hidden="1">{#N/A,#N/A,FALSE,"Plan1";#N/A,#N/A,FALSE,"Plan2"}</definedName>
    <definedName name="HFKJHDJGHFJ" localSheetId="18" hidden="1">{#N/A,#N/A,FALSE,"Plan1";#N/A,#N/A,FALSE,"Plan2"}</definedName>
    <definedName name="HFKJHDJGHFJ" localSheetId="10" hidden="1">{#N/A,#N/A,FALSE,"Plan1";#N/A,#N/A,FALSE,"Plan2"}</definedName>
    <definedName name="HFKJHDJGHFJ" localSheetId="12" hidden="1">{#N/A,#N/A,FALSE,"Plan1";#N/A,#N/A,FALSE,"Plan2"}</definedName>
    <definedName name="HFKJHDJGHFJ" hidden="1">{#N/A,#N/A,FALSE,"Plan1";#N/A,#N/A,FALSE,"Plan2"}</definedName>
    <definedName name="hgdesgfgsj" localSheetId="19" hidden="1">{#N/A,#N/A,FALSE,"Plan1";#N/A,#N/A,FALSE,"Plan2"}</definedName>
    <definedName name="hgdesgfgsj" localSheetId="21">{#N/A,#N/A,FALSE,"Plan1";#N/A,#N/A,FALSE,"Plan2"}</definedName>
    <definedName name="hgdesgfgsj" localSheetId="14" hidden="1">{#N/A,#N/A,FALSE,"Plan1";#N/A,#N/A,FALSE,"Plan2"}</definedName>
    <definedName name="hgdesgfgsj" localSheetId="4" hidden="1">{#N/A,#N/A,FALSE,"Plan1";#N/A,#N/A,FALSE,"Plan2"}</definedName>
    <definedName name="hgdesgfgsj" localSheetId="8" hidden="1">{#N/A,#N/A,FALSE,"Plan1";#N/A,#N/A,FALSE,"Plan2"}</definedName>
    <definedName name="hgdesgfgsj" localSheetId="2" hidden="1">{#N/A,#N/A,FALSE,"Plan1";#N/A,#N/A,FALSE,"Plan2"}</definedName>
    <definedName name="hgdesgfgsj" localSheetId="1" hidden="1">{#N/A,#N/A,FALSE,"Plan1";#N/A,#N/A,FALSE,"Plan2"}</definedName>
    <definedName name="hgdesgfgsj" localSheetId="13" hidden="1">{#N/A,#N/A,FALSE,"Plan1";#N/A,#N/A,FALSE,"Plan2"}</definedName>
    <definedName name="hgdesgfgsj" localSheetId="20">{#N/A,#N/A,FALSE,"Plan1";#N/A,#N/A,FALSE,"Plan2"}</definedName>
    <definedName name="hgdesgfgsj" localSheetId="24" hidden="1">{#N/A,#N/A,FALSE,"Plan1";#N/A,#N/A,FALSE,"Plan2"}</definedName>
    <definedName name="hgdesgfgsj" localSheetId="0" hidden="1">{#N/A,#N/A,FALSE,"Plan1";#N/A,#N/A,FALSE,"Plan2"}</definedName>
    <definedName name="hgdesgfgsj" localSheetId="18" hidden="1">{#N/A,#N/A,FALSE,"Plan1";#N/A,#N/A,FALSE,"Plan2"}</definedName>
    <definedName name="hgdesgfgsj" localSheetId="10" hidden="1">{#N/A,#N/A,FALSE,"Plan1";#N/A,#N/A,FALSE,"Plan2"}</definedName>
    <definedName name="hgdesgfgsj" localSheetId="12" hidden="1">{#N/A,#N/A,FALSE,"Plan1";#N/A,#N/A,FALSE,"Plan2"}</definedName>
    <definedName name="hgdesgfgsj" hidden="1">{#N/A,#N/A,FALSE,"Plan1";#N/A,#N/A,FALSE,"Plan2"}</definedName>
    <definedName name="hgdgfd" localSheetId="19" hidden="1">{#N/A,#N/A,FALSE,"Plan1";#N/A,#N/A,FALSE,"Plan2"}</definedName>
    <definedName name="hgdgfd" localSheetId="21">{#N/A,#N/A,FALSE,"Plan1";#N/A,#N/A,FALSE,"Plan2"}</definedName>
    <definedName name="hgdgfd" localSheetId="14" hidden="1">{#N/A,#N/A,FALSE,"Plan1";#N/A,#N/A,FALSE,"Plan2"}</definedName>
    <definedName name="hgdgfd" localSheetId="4" hidden="1">{#N/A,#N/A,FALSE,"Plan1";#N/A,#N/A,FALSE,"Plan2"}</definedName>
    <definedName name="hgdgfd" localSheetId="8" hidden="1">{#N/A,#N/A,FALSE,"Plan1";#N/A,#N/A,FALSE,"Plan2"}</definedName>
    <definedName name="hgdgfd" localSheetId="2" hidden="1">{#N/A,#N/A,FALSE,"Plan1";#N/A,#N/A,FALSE,"Plan2"}</definedName>
    <definedName name="hgdgfd" localSheetId="1" hidden="1">{#N/A,#N/A,FALSE,"Plan1";#N/A,#N/A,FALSE,"Plan2"}</definedName>
    <definedName name="hgdgfd" localSheetId="13" hidden="1">{#N/A,#N/A,FALSE,"Plan1";#N/A,#N/A,FALSE,"Plan2"}</definedName>
    <definedName name="hgdgfd" localSheetId="20">{#N/A,#N/A,FALSE,"Plan1";#N/A,#N/A,FALSE,"Plan2"}</definedName>
    <definedName name="hgdgfd" localSheetId="24" hidden="1">{#N/A,#N/A,FALSE,"Plan1";#N/A,#N/A,FALSE,"Plan2"}</definedName>
    <definedName name="hgdgfd" localSheetId="0" hidden="1">{#N/A,#N/A,FALSE,"Plan1";#N/A,#N/A,FALSE,"Plan2"}</definedName>
    <definedName name="hgdgfd" localSheetId="18" hidden="1">{#N/A,#N/A,FALSE,"Plan1";#N/A,#N/A,FALSE,"Plan2"}</definedName>
    <definedName name="hgdgfd" localSheetId="10" hidden="1">{#N/A,#N/A,FALSE,"Plan1";#N/A,#N/A,FALSE,"Plan2"}</definedName>
    <definedName name="hgdgfd" localSheetId="12" hidden="1">{#N/A,#N/A,FALSE,"Plan1";#N/A,#N/A,FALSE,"Plan2"}</definedName>
    <definedName name="hgdgfd" hidden="1">{#N/A,#N/A,FALSE,"Plan1";#N/A,#N/A,FALSE,"Plan2"}</definedName>
    <definedName name="hgfhjkdfhj" localSheetId="19" hidden="1">{#N/A,#N/A,FALSE,"Plan1";#N/A,#N/A,FALSE,"Plan2"}</definedName>
    <definedName name="hgfhjkdfhj" localSheetId="21">{#N/A,#N/A,FALSE,"Plan1";#N/A,#N/A,FALSE,"Plan2"}</definedName>
    <definedName name="hgfhjkdfhj" localSheetId="14" hidden="1">{#N/A,#N/A,FALSE,"Plan1";#N/A,#N/A,FALSE,"Plan2"}</definedName>
    <definedName name="hgfhjkdfhj" localSheetId="4" hidden="1">{#N/A,#N/A,FALSE,"Plan1";#N/A,#N/A,FALSE,"Plan2"}</definedName>
    <definedName name="hgfhjkdfhj" localSheetId="8" hidden="1">{#N/A,#N/A,FALSE,"Plan1";#N/A,#N/A,FALSE,"Plan2"}</definedName>
    <definedName name="hgfhjkdfhj" localSheetId="2" hidden="1">{#N/A,#N/A,FALSE,"Plan1";#N/A,#N/A,FALSE,"Plan2"}</definedName>
    <definedName name="hgfhjkdfhj" localSheetId="1" hidden="1">{#N/A,#N/A,FALSE,"Plan1";#N/A,#N/A,FALSE,"Plan2"}</definedName>
    <definedName name="hgfhjkdfhj" localSheetId="13" hidden="1">{#N/A,#N/A,FALSE,"Plan1";#N/A,#N/A,FALSE,"Plan2"}</definedName>
    <definedName name="hgfhjkdfhj" localSheetId="20">{#N/A,#N/A,FALSE,"Plan1";#N/A,#N/A,FALSE,"Plan2"}</definedName>
    <definedName name="hgfhjkdfhj" localSheetId="24" hidden="1">{#N/A,#N/A,FALSE,"Plan1";#N/A,#N/A,FALSE,"Plan2"}</definedName>
    <definedName name="hgfhjkdfhj" localSheetId="0" hidden="1">{#N/A,#N/A,FALSE,"Plan1";#N/A,#N/A,FALSE,"Plan2"}</definedName>
    <definedName name="hgfhjkdfhj" localSheetId="18" hidden="1">{#N/A,#N/A,FALSE,"Plan1";#N/A,#N/A,FALSE,"Plan2"}</definedName>
    <definedName name="hgfhjkdfhj" localSheetId="10" hidden="1">{#N/A,#N/A,FALSE,"Plan1";#N/A,#N/A,FALSE,"Plan2"}</definedName>
    <definedName name="hgfhjkdfhj" localSheetId="12" hidden="1">{#N/A,#N/A,FALSE,"Plan1";#N/A,#N/A,FALSE,"Plan2"}</definedName>
    <definedName name="hgfhjkdfhj" hidden="1">{#N/A,#N/A,FALSE,"Plan1";#N/A,#N/A,FALSE,"Plan2"}</definedName>
    <definedName name="hgg" localSheetId="19" hidden="1">{#N/A,#N/A,FALSE,"Plan1";#N/A,#N/A,FALSE,"Plan2"}</definedName>
    <definedName name="hgg" localSheetId="21">{#N/A,#N/A,FALSE,"Plan1";#N/A,#N/A,FALSE,"Plan2"}</definedName>
    <definedName name="hgg" localSheetId="14" hidden="1">{#N/A,#N/A,FALSE,"Plan1";#N/A,#N/A,FALSE,"Plan2"}</definedName>
    <definedName name="hgg" localSheetId="4" hidden="1">{#N/A,#N/A,FALSE,"Plan1";#N/A,#N/A,FALSE,"Plan2"}</definedName>
    <definedName name="hgg" localSheetId="8" hidden="1">{#N/A,#N/A,FALSE,"Plan1";#N/A,#N/A,FALSE,"Plan2"}</definedName>
    <definedName name="hgg" localSheetId="2" hidden="1">{#N/A,#N/A,FALSE,"Plan1";#N/A,#N/A,FALSE,"Plan2"}</definedName>
    <definedName name="hgg" localSheetId="1" hidden="1">{#N/A,#N/A,FALSE,"Plan1";#N/A,#N/A,FALSE,"Plan2"}</definedName>
    <definedName name="hgg" localSheetId="13" hidden="1">{#N/A,#N/A,FALSE,"Plan1";#N/A,#N/A,FALSE,"Plan2"}</definedName>
    <definedName name="hgg" localSheetId="20">{#N/A,#N/A,FALSE,"Plan1";#N/A,#N/A,FALSE,"Plan2"}</definedName>
    <definedName name="hgg" localSheetId="24" hidden="1">{#N/A,#N/A,FALSE,"Plan1";#N/A,#N/A,FALSE,"Plan2"}</definedName>
    <definedName name="hgg" localSheetId="0" hidden="1">{#N/A,#N/A,FALSE,"Plan1";#N/A,#N/A,FALSE,"Plan2"}</definedName>
    <definedName name="hgg" localSheetId="18" hidden="1">{#N/A,#N/A,FALSE,"Plan1";#N/A,#N/A,FALSE,"Plan2"}</definedName>
    <definedName name="hgg" localSheetId="10" hidden="1">{#N/A,#N/A,FALSE,"Plan1";#N/A,#N/A,FALSE,"Plan2"}</definedName>
    <definedName name="hgg" localSheetId="12" hidden="1">{#N/A,#N/A,FALSE,"Plan1";#N/A,#N/A,FALSE,"Plan2"}</definedName>
    <definedName name="hgg" hidden="1">{#N/A,#N/A,FALSE,"Plan1";#N/A,#N/A,FALSE,"Plan2"}</definedName>
    <definedName name="hgjdfgghg" localSheetId="19" hidden="1">{#N/A,#N/A,FALSE,"Plan1";#N/A,#N/A,FALSE,"Plan2"}</definedName>
    <definedName name="hgjdfgghg" localSheetId="21">{#N/A,#N/A,FALSE,"Plan1";#N/A,#N/A,FALSE,"Plan2"}</definedName>
    <definedName name="hgjdfgghg" localSheetId="14" hidden="1">{#N/A,#N/A,FALSE,"Plan1";#N/A,#N/A,FALSE,"Plan2"}</definedName>
    <definedName name="hgjdfgghg" localSheetId="4" hidden="1">{#N/A,#N/A,FALSE,"Plan1";#N/A,#N/A,FALSE,"Plan2"}</definedName>
    <definedName name="hgjdfgghg" localSheetId="8" hidden="1">{#N/A,#N/A,FALSE,"Plan1";#N/A,#N/A,FALSE,"Plan2"}</definedName>
    <definedName name="hgjdfgghg" localSheetId="2" hidden="1">{#N/A,#N/A,FALSE,"Plan1";#N/A,#N/A,FALSE,"Plan2"}</definedName>
    <definedName name="hgjdfgghg" localSheetId="1" hidden="1">{#N/A,#N/A,FALSE,"Plan1";#N/A,#N/A,FALSE,"Plan2"}</definedName>
    <definedName name="hgjdfgghg" localSheetId="13" hidden="1">{#N/A,#N/A,FALSE,"Plan1";#N/A,#N/A,FALSE,"Plan2"}</definedName>
    <definedName name="hgjdfgghg" localSheetId="20">{#N/A,#N/A,FALSE,"Plan1";#N/A,#N/A,FALSE,"Plan2"}</definedName>
    <definedName name="hgjdfgghg" localSheetId="24" hidden="1">{#N/A,#N/A,FALSE,"Plan1";#N/A,#N/A,FALSE,"Plan2"}</definedName>
    <definedName name="hgjdfgghg" localSheetId="0" hidden="1">{#N/A,#N/A,FALSE,"Plan1";#N/A,#N/A,FALSE,"Plan2"}</definedName>
    <definedName name="hgjdfgghg" localSheetId="18" hidden="1">{#N/A,#N/A,FALSE,"Plan1";#N/A,#N/A,FALSE,"Plan2"}</definedName>
    <definedName name="hgjdfgghg" localSheetId="10" hidden="1">{#N/A,#N/A,FALSE,"Plan1";#N/A,#N/A,FALSE,"Plan2"}</definedName>
    <definedName name="hgjdfgghg" localSheetId="12" hidden="1">{#N/A,#N/A,FALSE,"Plan1";#N/A,#N/A,FALSE,"Plan2"}</definedName>
    <definedName name="hgjdfgghg" hidden="1">{#N/A,#N/A,FALSE,"Plan1";#N/A,#N/A,FALSE,"Plan2"}</definedName>
    <definedName name="hgjkfdhg" localSheetId="19" hidden="1">{#N/A,#N/A,FALSE,"Plan1";#N/A,#N/A,FALSE,"Plan2"}</definedName>
    <definedName name="hgjkfdhg" localSheetId="21">{#N/A,#N/A,FALSE,"Plan1";#N/A,#N/A,FALSE,"Plan2"}</definedName>
    <definedName name="hgjkfdhg" localSheetId="14" hidden="1">{#N/A,#N/A,FALSE,"Plan1";#N/A,#N/A,FALSE,"Plan2"}</definedName>
    <definedName name="hgjkfdhg" localSheetId="4" hidden="1">{#N/A,#N/A,FALSE,"Plan1";#N/A,#N/A,FALSE,"Plan2"}</definedName>
    <definedName name="hgjkfdhg" localSheetId="8" hidden="1">{#N/A,#N/A,FALSE,"Plan1";#N/A,#N/A,FALSE,"Plan2"}</definedName>
    <definedName name="hgjkfdhg" localSheetId="2" hidden="1">{#N/A,#N/A,FALSE,"Plan1";#N/A,#N/A,FALSE,"Plan2"}</definedName>
    <definedName name="hgjkfdhg" localSheetId="1" hidden="1">{#N/A,#N/A,FALSE,"Plan1";#N/A,#N/A,FALSE,"Plan2"}</definedName>
    <definedName name="hgjkfdhg" localSheetId="13" hidden="1">{#N/A,#N/A,FALSE,"Plan1";#N/A,#N/A,FALSE,"Plan2"}</definedName>
    <definedName name="hgjkfdhg" localSheetId="20">{#N/A,#N/A,FALSE,"Plan1";#N/A,#N/A,FALSE,"Plan2"}</definedName>
    <definedName name="hgjkfdhg" localSheetId="24" hidden="1">{#N/A,#N/A,FALSE,"Plan1";#N/A,#N/A,FALSE,"Plan2"}</definedName>
    <definedName name="hgjkfdhg" localSheetId="0" hidden="1">{#N/A,#N/A,FALSE,"Plan1";#N/A,#N/A,FALSE,"Plan2"}</definedName>
    <definedName name="hgjkfdhg" localSheetId="18" hidden="1">{#N/A,#N/A,FALSE,"Plan1";#N/A,#N/A,FALSE,"Plan2"}</definedName>
    <definedName name="hgjkfdhg" localSheetId="10" hidden="1">{#N/A,#N/A,FALSE,"Plan1";#N/A,#N/A,FALSE,"Plan2"}</definedName>
    <definedName name="hgjkfdhg" localSheetId="12" hidden="1">{#N/A,#N/A,FALSE,"Plan1";#N/A,#N/A,FALSE,"Plan2"}</definedName>
    <definedName name="hgjkfdhg" hidden="1">{#N/A,#N/A,FALSE,"Plan1";#N/A,#N/A,FALSE,"Plan2"}</definedName>
    <definedName name="hgkdfhkfk" localSheetId="19" hidden="1">{#N/A,#N/A,FALSE,"Plan1";#N/A,#N/A,FALSE,"Plan2"}</definedName>
    <definedName name="hgkdfhkfk" localSheetId="21">{#N/A,#N/A,FALSE,"Plan1";#N/A,#N/A,FALSE,"Plan2"}</definedName>
    <definedName name="hgkdfhkfk" localSheetId="14" hidden="1">{#N/A,#N/A,FALSE,"Plan1";#N/A,#N/A,FALSE,"Plan2"}</definedName>
    <definedName name="hgkdfhkfk" localSheetId="4" hidden="1">{#N/A,#N/A,FALSE,"Plan1";#N/A,#N/A,FALSE,"Plan2"}</definedName>
    <definedName name="hgkdfhkfk" localSheetId="8" hidden="1">{#N/A,#N/A,FALSE,"Plan1";#N/A,#N/A,FALSE,"Plan2"}</definedName>
    <definedName name="hgkdfhkfk" localSheetId="2" hidden="1">{#N/A,#N/A,FALSE,"Plan1";#N/A,#N/A,FALSE,"Plan2"}</definedName>
    <definedName name="hgkdfhkfk" localSheetId="1" hidden="1">{#N/A,#N/A,FALSE,"Plan1";#N/A,#N/A,FALSE,"Plan2"}</definedName>
    <definedName name="hgkdfhkfk" localSheetId="13" hidden="1">{#N/A,#N/A,FALSE,"Plan1";#N/A,#N/A,FALSE,"Plan2"}</definedName>
    <definedName name="hgkdfhkfk" localSheetId="20">{#N/A,#N/A,FALSE,"Plan1";#N/A,#N/A,FALSE,"Plan2"}</definedName>
    <definedName name="hgkdfhkfk" localSheetId="24" hidden="1">{#N/A,#N/A,FALSE,"Plan1";#N/A,#N/A,FALSE,"Plan2"}</definedName>
    <definedName name="hgkdfhkfk" localSheetId="0" hidden="1">{#N/A,#N/A,FALSE,"Plan1";#N/A,#N/A,FALSE,"Plan2"}</definedName>
    <definedName name="hgkdfhkfk" localSheetId="18" hidden="1">{#N/A,#N/A,FALSE,"Plan1";#N/A,#N/A,FALSE,"Plan2"}</definedName>
    <definedName name="hgkdfhkfk" localSheetId="10" hidden="1">{#N/A,#N/A,FALSE,"Plan1";#N/A,#N/A,FALSE,"Plan2"}</definedName>
    <definedName name="hgkdfhkfk" localSheetId="12" hidden="1">{#N/A,#N/A,FALSE,"Plan1";#N/A,#N/A,FALSE,"Plan2"}</definedName>
    <definedName name="hgkdfhkfk" hidden="1">{#N/A,#N/A,FALSE,"Plan1";#N/A,#N/A,FALSE,"Plan2"}</definedName>
    <definedName name="hgkjhdfhtrdyt" localSheetId="19" hidden="1">{#N/A,#N/A,FALSE,"Plan1";#N/A,#N/A,FALSE,"Plan2"}</definedName>
    <definedName name="hgkjhdfhtrdyt" localSheetId="21">{#N/A,#N/A,FALSE,"Plan1";#N/A,#N/A,FALSE,"Plan2"}</definedName>
    <definedName name="hgkjhdfhtrdyt" localSheetId="14" hidden="1">{#N/A,#N/A,FALSE,"Plan1";#N/A,#N/A,FALSE,"Plan2"}</definedName>
    <definedName name="hgkjhdfhtrdyt" localSheetId="4" hidden="1">{#N/A,#N/A,FALSE,"Plan1";#N/A,#N/A,FALSE,"Plan2"}</definedName>
    <definedName name="hgkjhdfhtrdyt" localSheetId="8" hidden="1">{#N/A,#N/A,FALSE,"Plan1";#N/A,#N/A,FALSE,"Plan2"}</definedName>
    <definedName name="hgkjhdfhtrdyt" localSheetId="2" hidden="1">{#N/A,#N/A,FALSE,"Plan1";#N/A,#N/A,FALSE,"Plan2"}</definedName>
    <definedName name="hgkjhdfhtrdyt" localSheetId="1" hidden="1">{#N/A,#N/A,FALSE,"Plan1";#N/A,#N/A,FALSE,"Plan2"}</definedName>
    <definedName name="hgkjhdfhtrdyt" localSheetId="13" hidden="1">{#N/A,#N/A,FALSE,"Plan1";#N/A,#N/A,FALSE,"Plan2"}</definedName>
    <definedName name="hgkjhdfhtrdyt" localSheetId="20">{#N/A,#N/A,FALSE,"Plan1";#N/A,#N/A,FALSE,"Plan2"}</definedName>
    <definedName name="hgkjhdfhtrdyt" localSheetId="24" hidden="1">{#N/A,#N/A,FALSE,"Plan1";#N/A,#N/A,FALSE,"Plan2"}</definedName>
    <definedName name="hgkjhdfhtrdyt" localSheetId="0" hidden="1">{#N/A,#N/A,FALSE,"Plan1";#N/A,#N/A,FALSE,"Plan2"}</definedName>
    <definedName name="hgkjhdfhtrdyt" localSheetId="18" hidden="1">{#N/A,#N/A,FALSE,"Plan1";#N/A,#N/A,FALSE,"Plan2"}</definedName>
    <definedName name="hgkjhdfhtrdyt" localSheetId="10" hidden="1">{#N/A,#N/A,FALSE,"Plan1";#N/A,#N/A,FALSE,"Plan2"}</definedName>
    <definedName name="hgkjhdfhtrdyt" localSheetId="12" hidden="1">{#N/A,#N/A,FALSE,"Plan1";#N/A,#N/A,FALSE,"Plan2"}</definedName>
    <definedName name="hgkjhdfhtrdyt" hidden="1">{#N/A,#N/A,FALSE,"Plan1";#N/A,#N/A,FALSE,"Plan2"}</definedName>
    <definedName name="hgkjhdfkhgtfhg" localSheetId="19" hidden="1">{#N/A,#N/A,FALSE,"Plan1";#N/A,#N/A,FALSE,"Plan2"}</definedName>
    <definedName name="hgkjhdfkhgtfhg" localSheetId="21">{#N/A,#N/A,FALSE,"Plan1";#N/A,#N/A,FALSE,"Plan2"}</definedName>
    <definedName name="hgkjhdfkhgtfhg" localSheetId="14" hidden="1">{#N/A,#N/A,FALSE,"Plan1";#N/A,#N/A,FALSE,"Plan2"}</definedName>
    <definedName name="hgkjhdfkhgtfhg" localSheetId="4" hidden="1">{#N/A,#N/A,FALSE,"Plan1";#N/A,#N/A,FALSE,"Plan2"}</definedName>
    <definedName name="hgkjhdfkhgtfhg" localSheetId="8" hidden="1">{#N/A,#N/A,FALSE,"Plan1";#N/A,#N/A,FALSE,"Plan2"}</definedName>
    <definedName name="hgkjhdfkhgtfhg" localSheetId="2" hidden="1">{#N/A,#N/A,FALSE,"Plan1";#N/A,#N/A,FALSE,"Plan2"}</definedName>
    <definedName name="hgkjhdfkhgtfhg" localSheetId="1" hidden="1">{#N/A,#N/A,FALSE,"Plan1";#N/A,#N/A,FALSE,"Plan2"}</definedName>
    <definedName name="hgkjhdfkhgtfhg" localSheetId="13" hidden="1">{#N/A,#N/A,FALSE,"Plan1";#N/A,#N/A,FALSE,"Plan2"}</definedName>
    <definedName name="hgkjhdfkhgtfhg" localSheetId="20">{#N/A,#N/A,FALSE,"Plan1";#N/A,#N/A,FALSE,"Plan2"}</definedName>
    <definedName name="hgkjhdfkhgtfhg" localSheetId="24" hidden="1">{#N/A,#N/A,FALSE,"Plan1";#N/A,#N/A,FALSE,"Plan2"}</definedName>
    <definedName name="hgkjhdfkhgtfhg" localSheetId="0" hidden="1">{#N/A,#N/A,FALSE,"Plan1";#N/A,#N/A,FALSE,"Plan2"}</definedName>
    <definedName name="hgkjhdfkhgtfhg" localSheetId="18" hidden="1">{#N/A,#N/A,FALSE,"Plan1";#N/A,#N/A,FALSE,"Plan2"}</definedName>
    <definedName name="hgkjhdfkhgtfhg" localSheetId="10" hidden="1">{#N/A,#N/A,FALSE,"Plan1";#N/A,#N/A,FALSE,"Plan2"}</definedName>
    <definedName name="hgkjhdfkhgtfhg" localSheetId="12" hidden="1">{#N/A,#N/A,FALSE,"Plan1";#N/A,#N/A,FALSE,"Plan2"}</definedName>
    <definedName name="hgkjhdfkhgtfhg" hidden="1">{#N/A,#N/A,FALSE,"Plan1";#N/A,#N/A,FALSE,"Plan2"}</definedName>
    <definedName name="hgkjhkfhsdkdhgk" localSheetId="19" hidden="1">{#N/A,#N/A,FALSE,"Plan1";#N/A,#N/A,FALSE,"Plan2"}</definedName>
    <definedName name="hgkjhkfhsdkdhgk" localSheetId="21">{#N/A,#N/A,FALSE,"Plan1";#N/A,#N/A,FALSE,"Plan2"}</definedName>
    <definedName name="hgkjhkfhsdkdhgk" localSheetId="14" hidden="1">{#N/A,#N/A,FALSE,"Plan1";#N/A,#N/A,FALSE,"Plan2"}</definedName>
    <definedName name="hgkjhkfhsdkdhgk" localSheetId="4" hidden="1">{#N/A,#N/A,FALSE,"Plan1";#N/A,#N/A,FALSE,"Plan2"}</definedName>
    <definedName name="hgkjhkfhsdkdhgk" localSheetId="8" hidden="1">{#N/A,#N/A,FALSE,"Plan1";#N/A,#N/A,FALSE,"Plan2"}</definedName>
    <definedName name="hgkjhkfhsdkdhgk" localSheetId="2" hidden="1">{#N/A,#N/A,FALSE,"Plan1";#N/A,#N/A,FALSE,"Plan2"}</definedName>
    <definedName name="hgkjhkfhsdkdhgk" localSheetId="1" hidden="1">{#N/A,#N/A,FALSE,"Plan1";#N/A,#N/A,FALSE,"Plan2"}</definedName>
    <definedName name="hgkjhkfhsdkdhgk" localSheetId="13" hidden="1">{#N/A,#N/A,FALSE,"Plan1";#N/A,#N/A,FALSE,"Plan2"}</definedName>
    <definedName name="hgkjhkfhsdkdhgk" localSheetId="20">{#N/A,#N/A,FALSE,"Plan1";#N/A,#N/A,FALSE,"Plan2"}</definedName>
    <definedName name="hgkjhkfhsdkdhgk" localSheetId="24" hidden="1">{#N/A,#N/A,FALSE,"Plan1";#N/A,#N/A,FALSE,"Plan2"}</definedName>
    <definedName name="hgkjhkfhsdkdhgk" localSheetId="0" hidden="1">{#N/A,#N/A,FALSE,"Plan1";#N/A,#N/A,FALSE,"Plan2"}</definedName>
    <definedName name="hgkjhkfhsdkdhgk" localSheetId="18" hidden="1">{#N/A,#N/A,FALSE,"Plan1";#N/A,#N/A,FALSE,"Plan2"}</definedName>
    <definedName name="hgkjhkfhsdkdhgk" localSheetId="10" hidden="1">{#N/A,#N/A,FALSE,"Plan1";#N/A,#N/A,FALSE,"Plan2"}</definedName>
    <definedName name="hgkjhkfhsdkdhgk" localSheetId="12" hidden="1">{#N/A,#N/A,FALSE,"Plan1";#N/A,#N/A,FALSE,"Plan2"}</definedName>
    <definedName name="hgkjhkfhsdkdhgk" hidden="1">{#N/A,#N/A,FALSE,"Plan1";#N/A,#N/A,FALSE,"Plan2"}</definedName>
    <definedName name="hgsufgdhghd" localSheetId="19" hidden="1">{#N/A,#N/A,FALSE,"Plan1";#N/A,#N/A,FALSE,"Plan2"}</definedName>
    <definedName name="hgsufgdhghd" localSheetId="21">{#N/A,#N/A,FALSE,"Plan1";#N/A,#N/A,FALSE,"Plan2"}</definedName>
    <definedName name="hgsufgdhghd" localSheetId="14" hidden="1">{#N/A,#N/A,FALSE,"Plan1";#N/A,#N/A,FALSE,"Plan2"}</definedName>
    <definedName name="hgsufgdhghd" localSheetId="4" hidden="1">{#N/A,#N/A,FALSE,"Plan1";#N/A,#N/A,FALSE,"Plan2"}</definedName>
    <definedName name="hgsufgdhghd" localSheetId="8" hidden="1">{#N/A,#N/A,FALSE,"Plan1";#N/A,#N/A,FALSE,"Plan2"}</definedName>
    <definedName name="hgsufgdhghd" localSheetId="2" hidden="1">{#N/A,#N/A,FALSE,"Plan1";#N/A,#N/A,FALSE,"Plan2"}</definedName>
    <definedName name="hgsufgdhghd" localSheetId="1" hidden="1">{#N/A,#N/A,FALSE,"Plan1";#N/A,#N/A,FALSE,"Plan2"}</definedName>
    <definedName name="hgsufgdhghd" localSheetId="13" hidden="1">{#N/A,#N/A,FALSE,"Plan1";#N/A,#N/A,FALSE,"Plan2"}</definedName>
    <definedName name="hgsufgdhghd" localSheetId="20">{#N/A,#N/A,FALSE,"Plan1";#N/A,#N/A,FALSE,"Plan2"}</definedName>
    <definedName name="hgsufgdhghd" localSheetId="24" hidden="1">{#N/A,#N/A,FALSE,"Plan1";#N/A,#N/A,FALSE,"Plan2"}</definedName>
    <definedName name="hgsufgdhghd" localSheetId="0" hidden="1">{#N/A,#N/A,FALSE,"Plan1";#N/A,#N/A,FALSE,"Plan2"}</definedName>
    <definedName name="hgsufgdhghd" localSheetId="18" hidden="1">{#N/A,#N/A,FALSE,"Plan1";#N/A,#N/A,FALSE,"Plan2"}</definedName>
    <definedName name="hgsufgdhghd" localSheetId="10" hidden="1">{#N/A,#N/A,FALSE,"Plan1";#N/A,#N/A,FALSE,"Plan2"}</definedName>
    <definedName name="hgsufgdhghd" localSheetId="12" hidden="1">{#N/A,#N/A,FALSE,"Plan1";#N/A,#N/A,FALSE,"Plan2"}</definedName>
    <definedName name="hgsufgdhghd" hidden="1">{#N/A,#N/A,FALSE,"Plan1";#N/A,#N/A,FALSE,"Plan2"}</definedName>
    <definedName name="HHGFHTYUT" localSheetId="19" hidden="1">{#N/A,#N/A,FALSE,"Plan1";#N/A,#N/A,FALSE,"Plan2"}</definedName>
    <definedName name="HHGFHTYUT" localSheetId="21">{#N/A,#N/A,FALSE,"Plan1";#N/A,#N/A,FALSE,"Plan2"}</definedName>
    <definedName name="HHGFHTYUT" localSheetId="14" hidden="1">{#N/A,#N/A,FALSE,"Plan1";#N/A,#N/A,FALSE,"Plan2"}</definedName>
    <definedName name="HHGFHTYUT" localSheetId="4" hidden="1">{#N/A,#N/A,FALSE,"Plan1";#N/A,#N/A,FALSE,"Plan2"}</definedName>
    <definedName name="HHGFHTYUT" localSheetId="8" hidden="1">{#N/A,#N/A,FALSE,"Plan1";#N/A,#N/A,FALSE,"Plan2"}</definedName>
    <definedName name="HHGFHTYUT" localSheetId="2" hidden="1">{#N/A,#N/A,FALSE,"Plan1";#N/A,#N/A,FALSE,"Plan2"}</definedName>
    <definedName name="HHGFHTYUT" localSheetId="1" hidden="1">{#N/A,#N/A,FALSE,"Plan1";#N/A,#N/A,FALSE,"Plan2"}</definedName>
    <definedName name="HHGFHTYUT" localSheetId="13" hidden="1">{#N/A,#N/A,FALSE,"Plan1";#N/A,#N/A,FALSE,"Plan2"}</definedName>
    <definedName name="HHGFHTYUT" localSheetId="20">{#N/A,#N/A,FALSE,"Plan1";#N/A,#N/A,FALSE,"Plan2"}</definedName>
    <definedName name="HHGFHTYUT" localSheetId="24" hidden="1">{#N/A,#N/A,FALSE,"Plan1";#N/A,#N/A,FALSE,"Plan2"}</definedName>
    <definedName name="HHGFHTYUT" localSheetId="0" hidden="1">{#N/A,#N/A,FALSE,"Plan1";#N/A,#N/A,FALSE,"Plan2"}</definedName>
    <definedName name="HHGFHTYUT" localSheetId="18" hidden="1">{#N/A,#N/A,FALSE,"Plan1";#N/A,#N/A,FALSE,"Plan2"}</definedName>
    <definedName name="HHGFHTYUT" localSheetId="10" hidden="1">{#N/A,#N/A,FALSE,"Plan1";#N/A,#N/A,FALSE,"Plan2"}</definedName>
    <definedName name="HHGFHTYUT" localSheetId="12" hidden="1">{#N/A,#N/A,FALSE,"Plan1";#N/A,#N/A,FALSE,"Plan2"}</definedName>
    <definedName name="HHGFHTYUT" hidden="1">{#N/A,#N/A,FALSE,"Plan1";#N/A,#N/A,FALSE,"Plan2"}</definedName>
    <definedName name="hhh" localSheetId="19" hidden="1">{"'Total'!$A$1","'Total'!$A$3"}</definedName>
    <definedName name="hhh" localSheetId="21">{"'Total'!$A$1","'Total'!$A$3"}</definedName>
    <definedName name="hhh" localSheetId="14" hidden="1">{"'Total'!$A$1","'Total'!$A$3"}</definedName>
    <definedName name="hhh" localSheetId="4" hidden="1">{"'Total'!$A$1","'Total'!$A$3"}</definedName>
    <definedName name="hhh" localSheetId="8" hidden="1">{"'Total'!$A$1","'Total'!$A$3"}</definedName>
    <definedName name="hhh" localSheetId="2" hidden="1">{"'Total'!$A$1","'Total'!$A$3"}</definedName>
    <definedName name="hhh" localSheetId="1" hidden="1">{"'Total'!$A$1","'Total'!$A$3"}</definedName>
    <definedName name="hhh" localSheetId="13" hidden="1">{"'Total'!$A$1","'Total'!$A$3"}</definedName>
    <definedName name="hhh" localSheetId="20">{"'Total'!$A$1","'Total'!$A$3"}</definedName>
    <definedName name="hhh" localSheetId="24" hidden="1">{"'Total'!$A$1","'Total'!$A$3"}</definedName>
    <definedName name="hhh" localSheetId="0" hidden="1">{"'Total'!$A$1","'Total'!$A$3"}</definedName>
    <definedName name="hhh" localSheetId="18" hidden="1">{"'Total'!$A$1","'Total'!$A$3"}</definedName>
    <definedName name="hhh" localSheetId="10" hidden="1">{"'Total'!$A$1","'Total'!$A$3"}</definedName>
    <definedName name="hhh" localSheetId="12" hidden="1">{"'Total'!$A$1","'Total'!$A$3"}</definedName>
    <definedName name="hhh" hidden="1">{"'Total'!$A$1","'Total'!$A$3"}</definedName>
    <definedName name="HHIHLK" localSheetId="4" hidden="1">#REF!</definedName>
    <definedName name="HHIHLK" localSheetId="2" hidden="1">#REF!</definedName>
    <definedName name="HHIHLK" localSheetId="24" hidden="1">#REF!</definedName>
    <definedName name="HHIHLK" localSheetId="0" hidden="1">#REF!</definedName>
    <definedName name="HHIHLK" hidden="1">#REF!</definedName>
    <definedName name="hik" localSheetId="19" hidden="1">{#N/A,#N/A,FALSE,"TABLE"}</definedName>
    <definedName name="hik" localSheetId="21">{#N/A,#N/A,FALSE,"TABLE"}</definedName>
    <definedName name="hik" localSheetId="14" hidden="1">{#N/A,#N/A,FALSE,"TABLE"}</definedName>
    <definedName name="hik" localSheetId="4" hidden="1">{#N/A,#N/A,FALSE,"TABLE"}</definedName>
    <definedName name="hik" localSheetId="8" hidden="1">{#N/A,#N/A,FALSE,"TABLE"}</definedName>
    <definedName name="hik" localSheetId="2" hidden="1">{#N/A,#N/A,FALSE,"TABLE"}</definedName>
    <definedName name="hik" localSheetId="1" hidden="1">{#N/A,#N/A,FALSE,"TABLE"}</definedName>
    <definedName name="hik" localSheetId="13" hidden="1">{#N/A,#N/A,FALSE,"TABLE"}</definedName>
    <definedName name="hik" localSheetId="20">{#N/A,#N/A,FALSE,"TABLE"}</definedName>
    <definedName name="hik" localSheetId="24" hidden="1">{#N/A,#N/A,FALSE,"TABLE"}</definedName>
    <definedName name="hik" localSheetId="0" hidden="1">{#N/A,#N/A,FALSE,"TABLE"}</definedName>
    <definedName name="hik" localSheetId="18" hidden="1">{#N/A,#N/A,FALSE,"TABLE"}</definedName>
    <definedName name="hik" localSheetId="10" hidden="1">{#N/A,#N/A,FALSE,"TABLE"}</definedName>
    <definedName name="hik" localSheetId="12" hidden="1">{#N/A,#N/A,FALSE,"TABLE"}</definedName>
    <definedName name="hik" hidden="1">{#N/A,#N/A,FALSE,"TABLE"}</definedName>
    <definedName name="hist" localSheetId="4">#REF!</definedName>
    <definedName name="hist" localSheetId="2">#REF!</definedName>
    <definedName name="hist" localSheetId="24">#REF!</definedName>
    <definedName name="hist">#REF!</definedName>
    <definedName name="HIST1" localSheetId="4">#REF!</definedName>
    <definedName name="HIST1" localSheetId="2">#REF!</definedName>
    <definedName name="HIST1" localSheetId="24">#REF!</definedName>
    <definedName name="HIST1">#REF!</definedName>
    <definedName name="HISTEQ" localSheetId="4">#REF!</definedName>
    <definedName name="HISTEQ" localSheetId="2">#REF!</definedName>
    <definedName name="HISTEQ" localSheetId="24">#REF!</definedName>
    <definedName name="HISTEQ">#REF!</definedName>
    <definedName name="HISTOGRAMA" localSheetId="4">#REF!</definedName>
    <definedName name="HISTOGRAMA" localSheetId="2">#REF!</definedName>
    <definedName name="HISTOGRAMA" localSheetId="24">#REF!</definedName>
    <definedName name="HISTOGRAMA">#REF!</definedName>
    <definedName name="hjdgtjdjxrfg" localSheetId="19" hidden="1">{#N/A,#N/A,FALSE,"Plan1";#N/A,#N/A,FALSE,"Plan2"}</definedName>
    <definedName name="hjdgtjdjxrfg" localSheetId="21">{#N/A,#N/A,FALSE,"Plan1";#N/A,#N/A,FALSE,"Plan2"}</definedName>
    <definedName name="hjdgtjdjxrfg" localSheetId="14" hidden="1">{#N/A,#N/A,FALSE,"Plan1";#N/A,#N/A,FALSE,"Plan2"}</definedName>
    <definedName name="hjdgtjdjxrfg" localSheetId="4" hidden="1">{#N/A,#N/A,FALSE,"Plan1";#N/A,#N/A,FALSE,"Plan2"}</definedName>
    <definedName name="hjdgtjdjxrfg" localSheetId="8" hidden="1">{#N/A,#N/A,FALSE,"Plan1";#N/A,#N/A,FALSE,"Plan2"}</definedName>
    <definedName name="hjdgtjdjxrfg" localSheetId="2" hidden="1">{#N/A,#N/A,FALSE,"Plan1";#N/A,#N/A,FALSE,"Plan2"}</definedName>
    <definedName name="hjdgtjdjxrfg" localSheetId="1" hidden="1">{#N/A,#N/A,FALSE,"Plan1";#N/A,#N/A,FALSE,"Plan2"}</definedName>
    <definedName name="hjdgtjdjxrfg" localSheetId="13" hidden="1">{#N/A,#N/A,FALSE,"Plan1";#N/A,#N/A,FALSE,"Plan2"}</definedName>
    <definedName name="hjdgtjdjxrfg" localSheetId="20">{#N/A,#N/A,FALSE,"Plan1";#N/A,#N/A,FALSE,"Plan2"}</definedName>
    <definedName name="hjdgtjdjxrfg" localSheetId="24" hidden="1">{#N/A,#N/A,FALSE,"Plan1";#N/A,#N/A,FALSE,"Plan2"}</definedName>
    <definedName name="hjdgtjdjxrfg" localSheetId="0" hidden="1">{#N/A,#N/A,FALSE,"Plan1";#N/A,#N/A,FALSE,"Plan2"}</definedName>
    <definedName name="hjdgtjdjxrfg" localSheetId="18" hidden="1">{#N/A,#N/A,FALSE,"Plan1";#N/A,#N/A,FALSE,"Plan2"}</definedName>
    <definedName name="hjdgtjdjxrfg" localSheetId="10" hidden="1">{#N/A,#N/A,FALSE,"Plan1";#N/A,#N/A,FALSE,"Plan2"}</definedName>
    <definedName name="hjdgtjdjxrfg" localSheetId="12" hidden="1">{#N/A,#N/A,FALSE,"Plan1";#N/A,#N/A,FALSE,"Plan2"}</definedName>
    <definedName name="hjdgtjdjxrfg" hidden="1">{#N/A,#N/A,FALSE,"Plan1";#N/A,#N/A,FALSE,"Plan2"}</definedName>
    <definedName name="HJFDGD" localSheetId="19" hidden="1">{#N/A,#N/A,FALSE,"Plan1";#N/A,#N/A,FALSE,"Plan2"}</definedName>
    <definedName name="HJFDGD" localSheetId="21">{#N/A,#N/A,FALSE,"Plan1";#N/A,#N/A,FALSE,"Plan2"}</definedName>
    <definedName name="HJFDGD" localSheetId="14" hidden="1">{#N/A,#N/A,FALSE,"Plan1";#N/A,#N/A,FALSE,"Plan2"}</definedName>
    <definedName name="HJFDGD" localSheetId="4" hidden="1">{#N/A,#N/A,FALSE,"Plan1";#N/A,#N/A,FALSE,"Plan2"}</definedName>
    <definedName name="HJFDGD" localSheetId="8" hidden="1">{#N/A,#N/A,FALSE,"Plan1";#N/A,#N/A,FALSE,"Plan2"}</definedName>
    <definedName name="HJFDGD" localSheetId="2" hidden="1">{#N/A,#N/A,FALSE,"Plan1";#N/A,#N/A,FALSE,"Plan2"}</definedName>
    <definedName name="HJFDGD" localSheetId="1" hidden="1">{#N/A,#N/A,FALSE,"Plan1";#N/A,#N/A,FALSE,"Plan2"}</definedName>
    <definedName name="HJFDGD" localSheetId="13" hidden="1">{#N/A,#N/A,FALSE,"Plan1";#N/A,#N/A,FALSE,"Plan2"}</definedName>
    <definedName name="HJFDGD" localSheetId="20">{#N/A,#N/A,FALSE,"Plan1";#N/A,#N/A,FALSE,"Plan2"}</definedName>
    <definedName name="HJFDGD" localSheetId="24" hidden="1">{#N/A,#N/A,FALSE,"Plan1";#N/A,#N/A,FALSE,"Plan2"}</definedName>
    <definedName name="HJFDGD" localSheetId="0" hidden="1">{#N/A,#N/A,FALSE,"Plan1";#N/A,#N/A,FALSE,"Plan2"}</definedName>
    <definedName name="HJFDGD" localSheetId="18" hidden="1">{#N/A,#N/A,FALSE,"Plan1";#N/A,#N/A,FALSE,"Plan2"}</definedName>
    <definedName name="HJFDGD" localSheetId="10" hidden="1">{#N/A,#N/A,FALSE,"Plan1";#N/A,#N/A,FALSE,"Plan2"}</definedName>
    <definedName name="HJFDGD" localSheetId="12" hidden="1">{#N/A,#N/A,FALSE,"Plan1";#N/A,#N/A,FALSE,"Plan2"}</definedName>
    <definedName name="HJFDGD" hidden="1">{#N/A,#N/A,FALSE,"Plan1";#N/A,#N/A,FALSE,"Plan2"}</definedName>
    <definedName name="HJGASD" localSheetId="19" hidden="1">{#N/A,#N/A,FALSE,"Plan1";#N/A,#N/A,FALSE,"Plan2"}</definedName>
    <definedName name="HJGASD" localSheetId="21">{#N/A,#N/A,FALSE,"Plan1";#N/A,#N/A,FALSE,"Plan2"}</definedName>
    <definedName name="HJGASD" localSheetId="14" hidden="1">{#N/A,#N/A,FALSE,"Plan1";#N/A,#N/A,FALSE,"Plan2"}</definedName>
    <definedName name="HJGASD" localSheetId="4" hidden="1">{#N/A,#N/A,FALSE,"Plan1";#N/A,#N/A,FALSE,"Plan2"}</definedName>
    <definedName name="HJGASD" localSheetId="8" hidden="1">{#N/A,#N/A,FALSE,"Plan1";#N/A,#N/A,FALSE,"Plan2"}</definedName>
    <definedName name="HJGASD" localSheetId="2" hidden="1">{#N/A,#N/A,FALSE,"Plan1";#N/A,#N/A,FALSE,"Plan2"}</definedName>
    <definedName name="HJGASD" localSheetId="1" hidden="1">{#N/A,#N/A,FALSE,"Plan1";#N/A,#N/A,FALSE,"Plan2"}</definedName>
    <definedName name="HJGASD" localSheetId="13" hidden="1">{#N/A,#N/A,FALSE,"Plan1";#N/A,#N/A,FALSE,"Plan2"}</definedName>
    <definedName name="HJGASD" localSheetId="20">{#N/A,#N/A,FALSE,"Plan1";#N/A,#N/A,FALSE,"Plan2"}</definedName>
    <definedName name="HJGASD" localSheetId="24" hidden="1">{#N/A,#N/A,FALSE,"Plan1";#N/A,#N/A,FALSE,"Plan2"}</definedName>
    <definedName name="HJGASD" localSheetId="0" hidden="1">{#N/A,#N/A,FALSE,"Plan1";#N/A,#N/A,FALSE,"Plan2"}</definedName>
    <definedName name="HJGASD" localSheetId="18" hidden="1">{#N/A,#N/A,FALSE,"Plan1";#N/A,#N/A,FALSE,"Plan2"}</definedName>
    <definedName name="HJGASD" localSheetId="10" hidden="1">{#N/A,#N/A,FALSE,"Plan1";#N/A,#N/A,FALSE,"Plan2"}</definedName>
    <definedName name="HJGASD" localSheetId="12" hidden="1">{#N/A,#N/A,FALSE,"Plan1";#N/A,#N/A,FALSE,"Plan2"}</definedName>
    <definedName name="HJGASD" hidden="1">{#N/A,#N/A,FALSE,"Plan1";#N/A,#N/A,FALSE,"Plan2"}</definedName>
    <definedName name="HJGFGTFDG" localSheetId="19" hidden="1">{#N/A,#N/A,FALSE,"Plan1";#N/A,#N/A,FALSE,"Plan2"}</definedName>
    <definedName name="HJGFGTFDG" localSheetId="21">{#N/A,#N/A,FALSE,"Plan1";#N/A,#N/A,FALSE,"Plan2"}</definedName>
    <definedName name="HJGFGTFDG" localSheetId="14" hidden="1">{#N/A,#N/A,FALSE,"Plan1";#N/A,#N/A,FALSE,"Plan2"}</definedName>
    <definedName name="HJGFGTFDG" localSheetId="4" hidden="1">{#N/A,#N/A,FALSE,"Plan1";#N/A,#N/A,FALSE,"Plan2"}</definedName>
    <definedName name="HJGFGTFDG" localSheetId="8" hidden="1">{#N/A,#N/A,FALSE,"Plan1";#N/A,#N/A,FALSE,"Plan2"}</definedName>
    <definedName name="HJGFGTFDG" localSheetId="2" hidden="1">{#N/A,#N/A,FALSE,"Plan1";#N/A,#N/A,FALSE,"Plan2"}</definedName>
    <definedName name="HJGFGTFDG" localSheetId="1" hidden="1">{#N/A,#N/A,FALSE,"Plan1";#N/A,#N/A,FALSE,"Plan2"}</definedName>
    <definedName name="HJGFGTFDG" localSheetId="13" hidden="1">{#N/A,#N/A,FALSE,"Plan1";#N/A,#N/A,FALSE,"Plan2"}</definedName>
    <definedName name="HJGFGTFDG" localSheetId="20">{#N/A,#N/A,FALSE,"Plan1";#N/A,#N/A,FALSE,"Plan2"}</definedName>
    <definedName name="HJGFGTFDG" localSheetId="24" hidden="1">{#N/A,#N/A,FALSE,"Plan1";#N/A,#N/A,FALSE,"Plan2"}</definedName>
    <definedName name="HJGFGTFDG" localSheetId="0" hidden="1">{#N/A,#N/A,FALSE,"Plan1";#N/A,#N/A,FALSE,"Plan2"}</definedName>
    <definedName name="HJGFGTFDG" localSheetId="18" hidden="1">{#N/A,#N/A,FALSE,"Plan1";#N/A,#N/A,FALSE,"Plan2"}</definedName>
    <definedName name="HJGFGTFDG" localSheetId="10" hidden="1">{#N/A,#N/A,FALSE,"Plan1";#N/A,#N/A,FALSE,"Plan2"}</definedName>
    <definedName name="HJGFGTFDG" localSheetId="12" hidden="1">{#N/A,#N/A,FALSE,"Plan1";#N/A,#N/A,FALSE,"Plan2"}</definedName>
    <definedName name="HJGFGTFDG" hidden="1">{#N/A,#N/A,FALSE,"Plan1";#N/A,#N/A,FALSE,"Plan2"}</definedName>
    <definedName name="hjgfhdsgfhsd" localSheetId="19" hidden="1">{#N/A,#N/A,FALSE,"Plan1";#N/A,#N/A,FALSE,"Plan2"}</definedName>
    <definedName name="hjgfhdsgfhsd" localSheetId="21">{#N/A,#N/A,FALSE,"Plan1";#N/A,#N/A,FALSE,"Plan2"}</definedName>
    <definedName name="hjgfhdsgfhsd" localSheetId="14" hidden="1">{#N/A,#N/A,FALSE,"Plan1";#N/A,#N/A,FALSE,"Plan2"}</definedName>
    <definedName name="hjgfhdsgfhsd" localSheetId="4" hidden="1">{#N/A,#N/A,FALSE,"Plan1";#N/A,#N/A,FALSE,"Plan2"}</definedName>
    <definedName name="hjgfhdsgfhsd" localSheetId="8" hidden="1">{#N/A,#N/A,FALSE,"Plan1";#N/A,#N/A,FALSE,"Plan2"}</definedName>
    <definedName name="hjgfhdsgfhsd" localSheetId="2" hidden="1">{#N/A,#N/A,FALSE,"Plan1";#N/A,#N/A,FALSE,"Plan2"}</definedName>
    <definedName name="hjgfhdsgfhsd" localSheetId="1" hidden="1">{#N/A,#N/A,FALSE,"Plan1";#N/A,#N/A,FALSE,"Plan2"}</definedName>
    <definedName name="hjgfhdsgfhsd" localSheetId="13" hidden="1">{#N/A,#N/A,FALSE,"Plan1";#N/A,#N/A,FALSE,"Plan2"}</definedName>
    <definedName name="hjgfhdsgfhsd" localSheetId="20">{#N/A,#N/A,FALSE,"Plan1";#N/A,#N/A,FALSE,"Plan2"}</definedName>
    <definedName name="hjgfhdsgfhsd" localSheetId="24" hidden="1">{#N/A,#N/A,FALSE,"Plan1";#N/A,#N/A,FALSE,"Plan2"}</definedName>
    <definedName name="hjgfhdsgfhsd" localSheetId="0" hidden="1">{#N/A,#N/A,FALSE,"Plan1";#N/A,#N/A,FALSE,"Plan2"}</definedName>
    <definedName name="hjgfhdsgfhsd" localSheetId="18" hidden="1">{#N/A,#N/A,FALSE,"Plan1";#N/A,#N/A,FALSE,"Plan2"}</definedName>
    <definedName name="hjgfhdsgfhsd" localSheetId="10" hidden="1">{#N/A,#N/A,FALSE,"Plan1";#N/A,#N/A,FALSE,"Plan2"}</definedName>
    <definedName name="hjgfhdsgfhsd" localSheetId="12" hidden="1">{#N/A,#N/A,FALSE,"Plan1";#N/A,#N/A,FALSE,"Plan2"}</definedName>
    <definedName name="hjgfhdsgfhsd" hidden="1">{#N/A,#N/A,FALSE,"Plan1";#N/A,#N/A,FALSE,"Plan2"}</definedName>
    <definedName name="hjgxfjgdjyftr" localSheetId="19" hidden="1">{#N/A,#N/A,FALSE,"Plan1";#N/A,#N/A,FALSE,"Plan2"}</definedName>
    <definedName name="hjgxfjgdjyftr" localSheetId="21">{#N/A,#N/A,FALSE,"Plan1";#N/A,#N/A,FALSE,"Plan2"}</definedName>
    <definedName name="hjgxfjgdjyftr" localSheetId="14" hidden="1">{#N/A,#N/A,FALSE,"Plan1";#N/A,#N/A,FALSE,"Plan2"}</definedName>
    <definedName name="hjgxfjgdjyftr" localSheetId="4" hidden="1">{#N/A,#N/A,FALSE,"Plan1";#N/A,#N/A,FALSE,"Plan2"}</definedName>
    <definedName name="hjgxfjgdjyftr" localSheetId="8" hidden="1">{#N/A,#N/A,FALSE,"Plan1";#N/A,#N/A,FALSE,"Plan2"}</definedName>
    <definedName name="hjgxfjgdjyftr" localSheetId="2" hidden="1">{#N/A,#N/A,FALSE,"Plan1";#N/A,#N/A,FALSE,"Plan2"}</definedName>
    <definedName name="hjgxfjgdjyftr" localSheetId="1" hidden="1">{#N/A,#N/A,FALSE,"Plan1";#N/A,#N/A,FALSE,"Plan2"}</definedName>
    <definedName name="hjgxfjgdjyftr" localSheetId="13" hidden="1">{#N/A,#N/A,FALSE,"Plan1";#N/A,#N/A,FALSE,"Plan2"}</definedName>
    <definedName name="hjgxfjgdjyftr" localSheetId="20">{#N/A,#N/A,FALSE,"Plan1";#N/A,#N/A,FALSE,"Plan2"}</definedName>
    <definedName name="hjgxfjgdjyftr" localSheetId="24" hidden="1">{#N/A,#N/A,FALSE,"Plan1";#N/A,#N/A,FALSE,"Plan2"}</definedName>
    <definedName name="hjgxfjgdjyftr" localSheetId="0" hidden="1">{#N/A,#N/A,FALSE,"Plan1";#N/A,#N/A,FALSE,"Plan2"}</definedName>
    <definedName name="hjgxfjgdjyftr" localSheetId="18" hidden="1">{#N/A,#N/A,FALSE,"Plan1";#N/A,#N/A,FALSE,"Plan2"}</definedName>
    <definedName name="hjgxfjgdjyftr" localSheetId="10" hidden="1">{#N/A,#N/A,FALSE,"Plan1";#N/A,#N/A,FALSE,"Plan2"}</definedName>
    <definedName name="hjgxfjgdjyftr" localSheetId="12" hidden="1">{#N/A,#N/A,FALSE,"Plan1";#N/A,#N/A,FALSE,"Plan2"}</definedName>
    <definedName name="hjgxfjgdjyftr" hidden="1">{#N/A,#N/A,FALSE,"Plan1";#N/A,#N/A,FALSE,"Plan2"}</definedName>
    <definedName name="hjgyugasd" localSheetId="19" hidden="1">{#N/A,#N/A,FALSE,"Plan1";#N/A,#N/A,FALSE,"Plan2"}</definedName>
    <definedName name="hjgyugasd" localSheetId="21">{#N/A,#N/A,FALSE,"Plan1";#N/A,#N/A,FALSE,"Plan2"}</definedName>
    <definedName name="hjgyugasd" localSheetId="14" hidden="1">{#N/A,#N/A,FALSE,"Plan1";#N/A,#N/A,FALSE,"Plan2"}</definedName>
    <definedName name="hjgyugasd" localSheetId="4" hidden="1">{#N/A,#N/A,FALSE,"Plan1";#N/A,#N/A,FALSE,"Plan2"}</definedName>
    <definedName name="hjgyugasd" localSheetId="8" hidden="1">{#N/A,#N/A,FALSE,"Plan1";#N/A,#N/A,FALSE,"Plan2"}</definedName>
    <definedName name="hjgyugasd" localSheetId="2" hidden="1">{#N/A,#N/A,FALSE,"Plan1";#N/A,#N/A,FALSE,"Plan2"}</definedName>
    <definedName name="hjgyugasd" localSheetId="1" hidden="1">{#N/A,#N/A,FALSE,"Plan1";#N/A,#N/A,FALSE,"Plan2"}</definedName>
    <definedName name="hjgyugasd" localSheetId="13" hidden="1">{#N/A,#N/A,FALSE,"Plan1";#N/A,#N/A,FALSE,"Plan2"}</definedName>
    <definedName name="hjgyugasd" localSheetId="20">{#N/A,#N/A,FALSE,"Plan1";#N/A,#N/A,FALSE,"Plan2"}</definedName>
    <definedName name="hjgyugasd" localSheetId="24" hidden="1">{#N/A,#N/A,FALSE,"Plan1";#N/A,#N/A,FALSE,"Plan2"}</definedName>
    <definedName name="hjgyugasd" localSheetId="0" hidden="1">{#N/A,#N/A,FALSE,"Plan1";#N/A,#N/A,FALSE,"Plan2"}</definedName>
    <definedName name="hjgyugasd" localSheetId="18" hidden="1">{#N/A,#N/A,FALSE,"Plan1";#N/A,#N/A,FALSE,"Plan2"}</definedName>
    <definedName name="hjgyugasd" localSheetId="10" hidden="1">{#N/A,#N/A,FALSE,"Plan1";#N/A,#N/A,FALSE,"Plan2"}</definedName>
    <definedName name="hjgyugasd" localSheetId="12" hidden="1">{#N/A,#N/A,FALSE,"Plan1";#N/A,#N/A,FALSE,"Plan2"}</definedName>
    <definedName name="hjgyugasd" hidden="1">{#N/A,#N/A,FALSE,"Plan1";#N/A,#N/A,FALSE,"Plan2"}</definedName>
    <definedName name="hjjfyfy" localSheetId="19" hidden="1">{#N/A,#N/A,FALSE,"Plan1";#N/A,#N/A,FALSE,"Plan2"}</definedName>
    <definedName name="hjjfyfy" localSheetId="21">{#N/A,#N/A,FALSE,"Plan1";#N/A,#N/A,FALSE,"Plan2"}</definedName>
    <definedName name="hjjfyfy" localSheetId="14" hidden="1">{#N/A,#N/A,FALSE,"Plan1";#N/A,#N/A,FALSE,"Plan2"}</definedName>
    <definedName name="hjjfyfy" localSheetId="4" hidden="1">{#N/A,#N/A,FALSE,"Plan1";#N/A,#N/A,FALSE,"Plan2"}</definedName>
    <definedName name="hjjfyfy" localSheetId="8" hidden="1">{#N/A,#N/A,FALSE,"Plan1";#N/A,#N/A,FALSE,"Plan2"}</definedName>
    <definedName name="hjjfyfy" localSheetId="2" hidden="1">{#N/A,#N/A,FALSE,"Plan1";#N/A,#N/A,FALSE,"Plan2"}</definedName>
    <definedName name="hjjfyfy" localSheetId="1" hidden="1">{#N/A,#N/A,FALSE,"Plan1";#N/A,#N/A,FALSE,"Plan2"}</definedName>
    <definedName name="hjjfyfy" localSheetId="13" hidden="1">{#N/A,#N/A,FALSE,"Plan1";#N/A,#N/A,FALSE,"Plan2"}</definedName>
    <definedName name="hjjfyfy" localSheetId="20">{#N/A,#N/A,FALSE,"Plan1";#N/A,#N/A,FALSE,"Plan2"}</definedName>
    <definedName name="hjjfyfy" localSheetId="24" hidden="1">{#N/A,#N/A,FALSE,"Plan1";#N/A,#N/A,FALSE,"Plan2"}</definedName>
    <definedName name="hjjfyfy" localSheetId="0" hidden="1">{#N/A,#N/A,FALSE,"Plan1";#N/A,#N/A,FALSE,"Plan2"}</definedName>
    <definedName name="hjjfyfy" localSheetId="18" hidden="1">{#N/A,#N/A,FALSE,"Plan1";#N/A,#N/A,FALSE,"Plan2"}</definedName>
    <definedName name="hjjfyfy" localSheetId="10" hidden="1">{#N/A,#N/A,FALSE,"Plan1";#N/A,#N/A,FALSE,"Plan2"}</definedName>
    <definedName name="hjjfyfy" localSheetId="12" hidden="1">{#N/A,#N/A,FALSE,"Plan1";#N/A,#N/A,FALSE,"Plan2"}</definedName>
    <definedName name="hjjfyfy" hidden="1">{#N/A,#N/A,FALSE,"Plan1";#N/A,#N/A,FALSE,"Plan2"}</definedName>
    <definedName name="hjkchkvjhdjkgh" localSheetId="19" hidden="1">{#N/A,#N/A,FALSE,"Plan1";#N/A,#N/A,FALSE,"Plan2"}</definedName>
    <definedName name="hjkchkvjhdjkgh" localSheetId="21">{#N/A,#N/A,FALSE,"Plan1";#N/A,#N/A,FALSE,"Plan2"}</definedName>
    <definedName name="hjkchkvjhdjkgh" localSheetId="14" hidden="1">{#N/A,#N/A,FALSE,"Plan1";#N/A,#N/A,FALSE,"Plan2"}</definedName>
    <definedName name="hjkchkvjhdjkgh" localSheetId="4" hidden="1">{#N/A,#N/A,FALSE,"Plan1";#N/A,#N/A,FALSE,"Plan2"}</definedName>
    <definedName name="hjkchkvjhdjkgh" localSheetId="8" hidden="1">{#N/A,#N/A,FALSE,"Plan1";#N/A,#N/A,FALSE,"Plan2"}</definedName>
    <definedName name="hjkchkvjhdjkgh" localSheetId="2" hidden="1">{#N/A,#N/A,FALSE,"Plan1";#N/A,#N/A,FALSE,"Plan2"}</definedName>
    <definedName name="hjkchkvjhdjkgh" localSheetId="1" hidden="1">{#N/A,#N/A,FALSE,"Plan1";#N/A,#N/A,FALSE,"Plan2"}</definedName>
    <definedName name="hjkchkvjhdjkgh" localSheetId="13" hidden="1">{#N/A,#N/A,FALSE,"Plan1";#N/A,#N/A,FALSE,"Plan2"}</definedName>
    <definedName name="hjkchkvjhdjkgh" localSheetId="20">{#N/A,#N/A,FALSE,"Plan1";#N/A,#N/A,FALSE,"Plan2"}</definedName>
    <definedName name="hjkchkvjhdjkgh" localSheetId="24" hidden="1">{#N/A,#N/A,FALSE,"Plan1";#N/A,#N/A,FALSE,"Plan2"}</definedName>
    <definedName name="hjkchkvjhdjkgh" localSheetId="0" hidden="1">{#N/A,#N/A,FALSE,"Plan1";#N/A,#N/A,FALSE,"Plan2"}</definedName>
    <definedName name="hjkchkvjhdjkgh" localSheetId="18" hidden="1">{#N/A,#N/A,FALSE,"Plan1";#N/A,#N/A,FALSE,"Plan2"}</definedName>
    <definedName name="hjkchkvjhdjkgh" localSheetId="10" hidden="1">{#N/A,#N/A,FALSE,"Plan1";#N/A,#N/A,FALSE,"Plan2"}</definedName>
    <definedName name="hjkchkvjhdjkgh" localSheetId="12" hidden="1">{#N/A,#N/A,FALSE,"Plan1";#N/A,#N/A,FALSE,"Plan2"}</definedName>
    <definedName name="hjkchkvjhdjkgh" hidden="1">{#N/A,#N/A,FALSE,"Plan1";#N/A,#N/A,FALSE,"Plan2"}</definedName>
    <definedName name="hjkfjdyht" localSheetId="19" hidden="1">{#N/A,#N/A,FALSE,"Plan1";#N/A,#N/A,FALSE,"Plan2"}</definedName>
    <definedName name="hjkfjdyht" localSheetId="21">{#N/A,#N/A,FALSE,"Plan1";#N/A,#N/A,FALSE,"Plan2"}</definedName>
    <definedName name="hjkfjdyht" localSheetId="14" hidden="1">{#N/A,#N/A,FALSE,"Plan1";#N/A,#N/A,FALSE,"Plan2"}</definedName>
    <definedName name="hjkfjdyht" localSheetId="4" hidden="1">{#N/A,#N/A,FALSE,"Plan1";#N/A,#N/A,FALSE,"Plan2"}</definedName>
    <definedName name="hjkfjdyht" localSheetId="8" hidden="1">{#N/A,#N/A,FALSE,"Plan1";#N/A,#N/A,FALSE,"Plan2"}</definedName>
    <definedName name="hjkfjdyht" localSheetId="2" hidden="1">{#N/A,#N/A,FALSE,"Plan1";#N/A,#N/A,FALSE,"Plan2"}</definedName>
    <definedName name="hjkfjdyht" localSheetId="1" hidden="1">{#N/A,#N/A,FALSE,"Plan1";#N/A,#N/A,FALSE,"Plan2"}</definedName>
    <definedName name="hjkfjdyht" localSheetId="13" hidden="1">{#N/A,#N/A,FALSE,"Plan1";#N/A,#N/A,FALSE,"Plan2"}</definedName>
    <definedName name="hjkfjdyht" localSheetId="20">{#N/A,#N/A,FALSE,"Plan1";#N/A,#N/A,FALSE,"Plan2"}</definedName>
    <definedName name="hjkfjdyht" localSheetId="24" hidden="1">{#N/A,#N/A,FALSE,"Plan1";#N/A,#N/A,FALSE,"Plan2"}</definedName>
    <definedName name="hjkfjdyht" localSheetId="0" hidden="1">{#N/A,#N/A,FALSE,"Plan1";#N/A,#N/A,FALSE,"Plan2"}</definedName>
    <definedName name="hjkfjdyht" localSheetId="18" hidden="1">{#N/A,#N/A,FALSE,"Plan1";#N/A,#N/A,FALSE,"Plan2"}</definedName>
    <definedName name="hjkfjdyht" localSheetId="10" hidden="1">{#N/A,#N/A,FALSE,"Plan1";#N/A,#N/A,FALSE,"Plan2"}</definedName>
    <definedName name="hjkfjdyht" localSheetId="12" hidden="1">{#N/A,#N/A,FALSE,"Plan1";#N/A,#N/A,FALSE,"Plan2"}</definedName>
    <definedName name="hjkfjdyht" hidden="1">{#N/A,#N/A,FALSE,"Plan1";#N/A,#N/A,FALSE,"Plan2"}</definedName>
    <definedName name="hjsdffe"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hidden="1">{TRUE,TRUE,-1.25,-15.5,604.5,366.75,FALSE,FALSE,TRUE,TRUE,0,1,#N/A,1,#N/A,9.0125,24.4117647058824,1,FALSE,FALSE,3,TRUE,1,FALSE,100,"Swvu.PLANILHA2.","ACwvu.PLANILHA2.",#N/A,FALSE,FALSE,0.787401575,0.34,0.46,0.5,1,"","",FALSE,FALSE,FALSE,FALSE,1,#N/A,1,1,FALSE,FALSE,#N/A,#N/A,FALSE,FALSE,FALSE,9,65532,65532,FALSE,FALSE,TRUE,TRUE,TRUE}</definedName>
    <definedName name="hjsdkhk" localSheetId="19" hidden="1">{#N/A,#N/A,FALSE,"Plan1";#N/A,#N/A,FALSE,"Plan2"}</definedName>
    <definedName name="hjsdkhk" localSheetId="21">{#N/A,#N/A,FALSE,"Plan1";#N/A,#N/A,FALSE,"Plan2"}</definedName>
    <definedName name="hjsdkhk" localSheetId="14" hidden="1">{#N/A,#N/A,FALSE,"Plan1";#N/A,#N/A,FALSE,"Plan2"}</definedName>
    <definedName name="hjsdkhk" localSheetId="4" hidden="1">{#N/A,#N/A,FALSE,"Plan1";#N/A,#N/A,FALSE,"Plan2"}</definedName>
    <definedName name="hjsdkhk" localSheetId="8" hidden="1">{#N/A,#N/A,FALSE,"Plan1";#N/A,#N/A,FALSE,"Plan2"}</definedName>
    <definedName name="hjsdkhk" localSheetId="2" hidden="1">{#N/A,#N/A,FALSE,"Plan1";#N/A,#N/A,FALSE,"Plan2"}</definedName>
    <definedName name="hjsdkhk" localSheetId="1" hidden="1">{#N/A,#N/A,FALSE,"Plan1";#N/A,#N/A,FALSE,"Plan2"}</definedName>
    <definedName name="hjsdkhk" localSheetId="13" hidden="1">{#N/A,#N/A,FALSE,"Plan1";#N/A,#N/A,FALSE,"Plan2"}</definedName>
    <definedName name="hjsdkhk" localSheetId="20">{#N/A,#N/A,FALSE,"Plan1";#N/A,#N/A,FALSE,"Plan2"}</definedName>
    <definedName name="hjsdkhk" localSheetId="24" hidden="1">{#N/A,#N/A,FALSE,"Plan1";#N/A,#N/A,FALSE,"Plan2"}</definedName>
    <definedName name="hjsdkhk" localSheetId="0" hidden="1">{#N/A,#N/A,FALSE,"Plan1";#N/A,#N/A,FALSE,"Plan2"}</definedName>
    <definedName name="hjsdkhk" localSheetId="18" hidden="1">{#N/A,#N/A,FALSE,"Plan1";#N/A,#N/A,FALSE,"Plan2"}</definedName>
    <definedName name="hjsdkhk" localSheetId="10" hidden="1">{#N/A,#N/A,FALSE,"Plan1";#N/A,#N/A,FALSE,"Plan2"}</definedName>
    <definedName name="hjsdkhk" localSheetId="12" hidden="1">{#N/A,#N/A,FALSE,"Plan1";#N/A,#N/A,FALSE,"Plan2"}</definedName>
    <definedName name="hjsdkhk" hidden="1">{#N/A,#N/A,FALSE,"Plan1";#N/A,#N/A,FALSE,"Plan2"}</definedName>
    <definedName name="hjsdsdrjfrh" hidden="1">2</definedName>
    <definedName name="hjsrdfre" localSheetId="19" hidden="1">{"Econ Consolidado",#N/A,FALSE,"Econ Consol";"Fluxo de Caixa",#N/A,FALSE,"Fluxo Caixa";"Investimentos",#N/A,FALSE,"Investimentos"}</definedName>
    <definedName name="hjsrdfre" localSheetId="21">{"Econ Consolidado",#N/A,FALSE,"Econ Consol";"Fluxo de Caixa",#N/A,FALSE,"Fluxo Caixa";"Investimentos",#N/A,FALSE,"Investimentos"}</definedName>
    <definedName name="hjsrdfre" localSheetId="14" hidden="1">{"Econ Consolidado",#N/A,FALSE,"Econ Consol";"Fluxo de Caixa",#N/A,FALSE,"Fluxo Caixa";"Investimentos",#N/A,FALSE,"Investimentos"}</definedName>
    <definedName name="hjsrdfre" localSheetId="4" hidden="1">{"Econ Consolidado",#N/A,FALSE,"Econ Consol";"Fluxo de Caixa",#N/A,FALSE,"Fluxo Caixa";"Investimentos",#N/A,FALSE,"Investimentos"}</definedName>
    <definedName name="hjsrdfre" localSheetId="8" hidden="1">{"Econ Consolidado",#N/A,FALSE,"Econ Consol";"Fluxo de Caixa",#N/A,FALSE,"Fluxo Caixa";"Investimentos",#N/A,FALSE,"Investimentos"}</definedName>
    <definedName name="hjsrdfre" localSheetId="2" hidden="1">{"Econ Consolidado",#N/A,FALSE,"Econ Consol";"Fluxo de Caixa",#N/A,FALSE,"Fluxo Caixa";"Investimentos",#N/A,FALSE,"Investimentos"}</definedName>
    <definedName name="hjsrdfre" localSheetId="1" hidden="1">{"Econ Consolidado",#N/A,FALSE,"Econ Consol";"Fluxo de Caixa",#N/A,FALSE,"Fluxo Caixa";"Investimentos",#N/A,FALSE,"Investimentos"}</definedName>
    <definedName name="hjsrdfre" localSheetId="13" hidden="1">{"Econ Consolidado",#N/A,FALSE,"Econ Consol";"Fluxo de Caixa",#N/A,FALSE,"Fluxo Caixa";"Investimentos",#N/A,FALSE,"Investimentos"}</definedName>
    <definedName name="hjsrdfre" localSheetId="20">{"Econ Consolidado",#N/A,FALSE,"Econ Consol";"Fluxo de Caixa",#N/A,FALSE,"Fluxo Caixa";"Investimentos",#N/A,FALSE,"Investimentos"}</definedName>
    <definedName name="hjsrdfre" localSheetId="24" hidden="1">{"Econ Consolidado",#N/A,FALSE,"Econ Consol";"Fluxo de Caixa",#N/A,FALSE,"Fluxo Caixa";"Investimentos",#N/A,FALSE,"Investimentos"}</definedName>
    <definedName name="hjsrdfre" localSheetId="0" hidden="1">{"Econ Consolidado",#N/A,FALSE,"Econ Consol";"Fluxo de Caixa",#N/A,FALSE,"Fluxo Caixa";"Investimentos",#N/A,FALSE,"Investimentos"}</definedName>
    <definedName name="hjsrdfre" localSheetId="18" hidden="1">{"Econ Consolidado",#N/A,FALSE,"Econ Consol";"Fluxo de Caixa",#N/A,FALSE,"Fluxo Caixa";"Investimentos",#N/A,FALSE,"Investimentos"}</definedName>
    <definedName name="hjsrdfre" localSheetId="10" hidden="1">{"Econ Consolidado",#N/A,FALSE,"Econ Consol";"Fluxo de Caixa",#N/A,FALSE,"Fluxo Caixa";"Investimentos",#N/A,FALSE,"Investimentos"}</definedName>
    <definedName name="hjsrdfre" localSheetId="12" hidden="1">{"Econ Consolidado",#N/A,FALSE,"Econ Consol";"Fluxo de Caixa",#N/A,FALSE,"Fluxo Caixa";"Investimentos",#N/A,FALSE,"Investimentos"}</definedName>
    <definedName name="hjsrdfre" hidden="1">{"Econ Consolidado",#N/A,FALSE,"Econ Consol";"Fluxo de Caixa",#N/A,FALSE,"Fluxo Caixa";"Investimentos",#N/A,FALSE,"Investimentos"}</definedName>
    <definedName name="HKewewsr" localSheetId="19" hidden="1">{#N/A,#N/A,FALSE,"Plan1";#N/A,#N/A,FALSE,"Plan2"}</definedName>
    <definedName name="HKewewsr" localSheetId="21">{#N/A,#N/A,FALSE,"Plan1";#N/A,#N/A,FALSE,"Plan2"}</definedName>
    <definedName name="HKewewsr" localSheetId="14" hidden="1">{#N/A,#N/A,FALSE,"Plan1";#N/A,#N/A,FALSE,"Plan2"}</definedName>
    <definedName name="HKewewsr" localSheetId="4" hidden="1">{#N/A,#N/A,FALSE,"Plan1";#N/A,#N/A,FALSE,"Plan2"}</definedName>
    <definedName name="HKewewsr" localSheetId="8" hidden="1">{#N/A,#N/A,FALSE,"Plan1";#N/A,#N/A,FALSE,"Plan2"}</definedName>
    <definedName name="HKewewsr" localSheetId="2" hidden="1">{#N/A,#N/A,FALSE,"Plan1";#N/A,#N/A,FALSE,"Plan2"}</definedName>
    <definedName name="HKewewsr" localSheetId="1" hidden="1">{#N/A,#N/A,FALSE,"Plan1";#N/A,#N/A,FALSE,"Plan2"}</definedName>
    <definedName name="HKewewsr" localSheetId="13" hidden="1">{#N/A,#N/A,FALSE,"Plan1";#N/A,#N/A,FALSE,"Plan2"}</definedName>
    <definedName name="HKewewsr" localSheetId="20">{#N/A,#N/A,FALSE,"Plan1";#N/A,#N/A,FALSE,"Plan2"}</definedName>
    <definedName name="HKewewsr" localSheetId="24" hidden="1">{#N/A,#N/A,FALSE,"Plan1";#N/A,#N/A,FALSE,"Plan2"}</definedName>
    <definedName name="HKewewsr" localSheetId="0" hidden="1">{#N/A,#N/A,FALSE,"Plan1";#N/A,#N/A,FALSE,"Plan2"}</definedName>
    <definedName name="HKewewsr" localSheetId="18" hidden="1">{#N/A,#N/A,FALSE,"Plan1";#N/A,#N/A,FALSE,"Plan2"}</definedName>
    <definedName name="HKewewsr" localSheetId="10" hidden="1">{#N/A,#N/A,FALSE,"Plan1";#N/A,#N/A,FALSE,"Plan2"}</definedName>
    <definedName name="HKewewsr" localSheetId="12" hidden="1">{#N/A,#N/A,FALSE,"Plan1";#N/A,#N/A,FALSE,"Plan2"}</definedName>
    <definedName name="HKewewsr" hidden="1">{#N/A,#N/A,FALSE,"Plan1";#N/A,#N/A,FALSE,"Plan2"}</definedName>
    <definedName name="hkhdskacd" localSheetId="19" hidden="1">{#N/A,#N/A,FALSE,"Plan1";#N/A,#N/A,FALSE,"Plan2"}</definedName>
    <definedName name="hkhdskacd" localSheetId="21">{#N/A,#N/A,FALSE,"Plan1";#N/A,#N/A,FALSE,"Plan2"}</definedName>
    <definedName name="hkhdskacd" localSheetId="14" hidden="1">{#N/A,#N/A,FALSE,"Plan1";#N/A,#N/A,FALSE,"Plan2"}</definedName>
    <definedName name="hkhdskacd" localSheetId="4" hidden="1">{#N/A,#N/A,FALSE,"Plan1";#N/A,#N/A,FALSE,"Plan2"}</definedName>
    <definedName name="hkhdskacd" localSheetId="8" hidden="1">{#N/A,#N/A,FALSE,"Plan1";#N/A,#N/A,FALSE,"Plan2"}</definedName>
    <definedName name="hkhdskacd" localSheetId="2" hidden="1">{#N/A,#N/A,FALSE,"Plan1";#N/A,#N/A,FALSE,"Plan2"}</definedName>
    <definedName name="hkhdskacd" localSheetId="1" hidden="1">{#N/A,#N/A,FALSE,"Plan1";#N/A,#N/A,FALSE,"Plan2"}</definedName>
    <definedName name="hkhdskacd" localSheetId="13" hidden="1">{#N/A,#N/A,FALSE,"Plan1";#N/A,#N/A,FALSE,"Plan2"}</definedName>
    <definedName name="hkhdskacd" localSheetId="20">{#N/A,#N/A,FALSE,"Plan1";#N/A,#N/A,FALSE,"Plan2"}</definedName>
    <definedName name="hkhdskacd" localSheetId="24" hidden="1">{#N/A,#N/A,FALSE,"Plan1";#N/A,#N/A,FALSE,"Plan2"}</definedName>
    <definedName name="hkhdskacd" localSheetId="0" hidden="1">{#N/A,#N/A,FALSE,"Plan1";#N/A,#N/A,FALSE,"Plan2"}</definedName>
    <definedName name="hkhdskacd" localSheetId="18" hidden="1">{#N/A,#N/A,FALSE,"Plan1";#N/A,#N/A,FALSE,"Plan2"}</definedName>
    <definedName name="hkhdskacd" localSheetId="10" hidden="1">{#N/A,#N/A,FALSE,"Plan1";#N/A,#N/A,FALSE,"Plan2"}</definedName>
    <definedName name="hkhdskacd" localSheetId="12" hidden="1">{#N/A,#N/A,FALSE,"Plan1";#N/A,#N/A,FALSE,"Plan2"}</definedName>
    <definedName name="hkhdskacd" hidden="1">{#N/A,#N/A,FALSE,"Plan1";#N/A,#N/A,FALSE,"Plan2"}</definedName>
    <definedName name="hkjfgfhgfh" localSheetId="19" hidden="1">{#N/A,#N/A,FALSE,"Plan1";#N/A,#N/A,FALSE,"Plan2"}</definedName>
    <definedName name="hkjfgfhgfh" localSheetId="21">{#N/A,#N/A,FALSE,"Plan1";#N/A,#N/A,FALSE,"Plan2"}</definedName>
    <definedName name="hkjfgfhgfh" localSheetId="14" hidden="1">{#N/A,#N/A,FALSE,"Plan1";#N/A,#N/A,FALSE,"Plan2"}</definedName>
    <definedName name="hkjfgfhgfh" localSheetId="4" hidden="1">{#N/A,#N/A,FALSE,"Plan1";#N/A,#N/A,FALSE,"Plan2"}</definedName>
    <definedName name="hkjfgfhgfh" localSheetId="8" hidden="1">{#N/A,#N/A,FALSE,"Plan1";#N/A,#N/A,FALSE,"Plan2"}</definedName>
    <definedName name="hkjfgfhgfh" localSheetId="2" hidden="1">{#N/A,#N/A,FALSE,"Plan1";#N/A,#N/A,FALSE,"Plan2"}</definedName>
    <definedName name="hkjfgfhgfh" localSheetId="1" hidden="1">{#N/A,#N/A,FALSE,"Plan1";#N/A,#N/A,FALSE,"Plan2"}</definedName>
    <definedName name="hkjfgfhgfh" localSheetId="13" hidden="1">{#N/A,#N/A,FALSE,"Plan1";#N/A,#N/A,FALSE,"Plan2"}</definedName>
    <definedName name="hkjfgfhgfh" localSheetId="20">{#N/A,#N/A,FALSE,"Plan1";#N/A,#N/A,FALSE,"Plan2"}</definedName>
    <definedName name="hkjfgfhgfh" localSheetId="24" hidden="1">{#N/A,#N/A,FALSE,"Plan1";#N/A,#N/A,FALSE,"Plan2"}</definedName>
    <definedName name="hkjfgfhgfh" localSheetId="0" hidden="1">{#N/A,#N/A,FALSE,"Plan1";#N/A,#N/A,FALSE,"Plan2"}</definedName>
    <definedName name="hkjfgfhgfh" localSheetId="18" hidden="1">{#N/A,#N/A,FALSE,"Plan1";#N/A,#N/A,FALSE,"Plan2"}</definedName>
    <definedName name="hkjfgfhgfh" localSheetId="10" hidden="1">{#N/A,#N/A,FALSE,"Plan1";#N/A,#N/A,FALSE,"Plan2"}</definedName>
    <definedName name="hkjfgfhgfh" localSheetId="12" hidden="1">{#N/A,#N/A,FALSE,"Plan1";#N/A,#N/A,FALSE,"Plan2"}</definedName>
    <definedName name="hkjfgfhgfh" hidden="1">{#N/A,#N/A,FALSE,"Plan1";#N/A,#N/A,FALSE,"Plan2"}</definedName>
    <definedName name="hkjfhgjkfhghfg" localSheetId="19" hidden="1">{#N/A,#N/A,FALSE,"Plan1";#N/A,#N/A,FALSE,"Plan2"}</definedName>
    <definedName name="hkjfhgjkfhghfg" localSheetId="21">{#N/A,#N/A,FALSE,"Plan1";#N/A,#N/A,FALSE,"Plan2"}</definedName>
    <definedName name="hkjfhgjkfhghfg" localSheetId="14" hidden="1">{#N/A,#N/A,FALSE,"Plan1";#N/A,#N/A,FALSE,"Plan2"}</definedName>
    <definedName name="hkjfhgjkfhghfg" localSheetId="4" hidden="1">{#N/A,#N/A,FALSE,"Plan1";#N/A,#N/A,FALSE,"Plan2"}</definedName>
    <definedName name="hkjfhgjkfhghfg" localSheetId="8" hidden="1">{#N/A,#N/A,FALSE,"Plan1";#N/A,#N/A,FALSE,"Plan2"}</definedName>
    <definedName name="hkjfhgjkfhghfg" localSheetId="2" hidden="1">{#N/A,#N/A,FALSE,"Plan1";#N/A,#N/A,FALSE,"Plan2"}</definedName>
    <definedName name="hkjfhgjkfhghfg" localSheetId="1" hidden="1">{#N/A,#N/A,FALSE,"Plan1";#N/A,#N/A,FALSE,"Plan2"}</definedName>
    <definedName name="hkjfhgjkfhghfg" localSheetId="13" hidden="1">{#N/A,#N/A,FALSE,"Plan1";#N/A,#N/A,FALSE,"Plan2"}</definedName>
    <definedName name="hkjfhgjkfhghfg" localSheetId="20">{#N/A,#N/A,FALSE,"Plan1";#N/A,#N/A,FALSE,"Plan2"}</definedName>
    <definedName name="hkjfhgjkfhghfg" localSheetId="24" hidden="1">{#N/A,#N/A,FALSE,"Plan1";#N/A,#N/A,FALSE,"Plan2"}</definedName>
    <definedName name="hkjfhgjkfhghfg" localSheetId="0" hidden="1">{#N/A,#N/A,FALSE,"Plan1";#N/A,#N/A,FALSE,"Plan2"}</definedName>
    <definedName name="hkjfhgjkfhghfg" localSheetId="18" hidden="1">{#N/A,#N/A,FALSE,"Plan1";#N/A,#N/A,FALSE,"Plan2"}</definedName>
    <definedName name="hkjfhgjkfhghfg" localSheetId="10" hidden="1">{#N/A,#N/A,FALSE,"Plan1";#N/A,#N/A,FALSE,"Plan2"}</definedName>
    <definedName name="hkjfhgjkfhghfg" localSheetId="12" hidden="1">{#N/A,#N/A,FALSE,"Plan1";#N/A,#N/A,FALSE,"Plan2"}</definedName>
    <definedName name="hkjfhgjkfhghfg" hidden="1">{#N/A,#N/A,FALSE,"Plan1";#N/A,#N/A,FALSE,"Plan2"}</definedName>
    <definedName name="HKLZHFRH" localSheetId="19" hidden="1">{#N/A,#N/A,FALSE,"Plan1";#N/A,#N/A,FALSE,"Plan2"}</definedName>
    <definedName name="HKLZHFRH" localSheetId="21">{#N/A,#N/A,FALSE,"Plan1";#N/A,#N/A,FALSE,"Plan2"}</definedName>
    <definedName name="HKLZHFRH" localSheetId="14" hidden="1">{#N/A,#N/A,FALSE,"Plan1";#N/A,#N/A,FALSE,"Plan2"}</definedName>
    <definedName name="HKLZHFRH" localSheetId="4" hidden="1">{#N/A,#N/A,FALSE,"Plan1";#N/A,#N/A,FALSE,"Plan2"}</definedName>
    <definedName name="HKLZHFRH" localSheetId="8" hidden="1">{#N/A,#N/A,FALSE,"Plan1";#N/A,#N/A,FALSE,"Plan2"}</definedName>
    <definedName name="HKLZHFRH" localSheetId="2" hidden="1">{#N/A,#N/A,FALSE,"Plan1";#N/A,#N/A,FALSE,"Plan2"}</definedName>
    <definedName name="HKLZHFRH" localSheetId="1" hidden="1">{#N/A,#N/A,FALSE,"Plan1";#N/A,#N/A,FALSE,"Plan2"}</definedName>
    <definedName name="HKLZHFRH" localSheetId="13" hidden="1">{#N/A,#N/A,FALSE,"Plan1";#N/A,#N/A,FALSE,"Plan2"}</definedName>
    <definedName name="HKLZHFRH" localSheetId="20">{#N/A,#N/A,FALSE,"Plan1";#N/A,#N/A,FALSE,"Plan2"}</definedName>
    <definedName name="HKLZHFRH" localSheetId="24" hidden="1">{#N/A,#N/A,FALSE,"Plan1";#N/A,#N/A,FALSE,"Plan2"}</definedName>
    <definedName name="HKLZHFRH" localSheetId="0" hidden="1">{#N/A,#N/A,FALSE,"Plan1";#N/A,#N/A,FALSE,"Plan2"}</definedName>
    <definedName name="HKLZHFRH" localSheetId="18" hidden="1">{#N/A,#N/A,FALSE,"Plan1";#N/A,#N/A,FALSE,"Plan2"}</definedName>
    <definedName name="HKLZHFRH" localSheetId="10" hidden="1">{#N/A,#N/A,FALSE,"Plan1";#N/A,#N/A,FALSE,"Plan2"}</definedName>
    <definedName name="HKLZHFRH" localSheetId="12" hidden="1">{#N/A,#N/A,FALSE,"Plan1";#N/A,#N/A,FALSE,"Plan2"}</definedName>
    <definedName name="HKLZHFRH" hidden="1">{#N/A,#N/A,FALSE,"Plan1";#N/A,#N/A,FALSE,"Plan2"}</definedName>
    <definedName name="ho" localSheetId="19" hidden="1">{#N/A,#N/A,FALSE,"TABLE"}</definedName>
    <definedName name="ho" localSheetId="21">{#N/A,#N/A,FALSE,"TABLE"}</definedName>
    <definedName name="ho" localSheetId="14" hidden="1">{#N/A,#N/A,FALSE,"TABLE"}</definedName>
    <definedName name="ho" localSheetId="4" hidden="1">{#N/A,#N/A,FALSE,"TABLE"}</definedName>
    <definedName name="ho" localSheetId="8" hidden="1">{#N/A,#N/A,FALSE,"TABLE"}</definedName>
    <definedName name="ho" localSheetId="2" hidden="1">{#N/A,#N/A,FALSE,"TABLE"}</definedName>
    <definedName name="ho" localSheetId="1" hidden="1">{#N/A,#N/A,FALSE,"TABLE"}</definedName>
    <definedName name="ho" localSheetId="13" hidden="1">{#N/A,#N/A,FALSE,"TABLE"}</definedName>
    <definedName name="ho" localSheetId="20">{#N/A,#N/A,FALSE,"TABLE"}</definedName>
    <definedName name="ho" localSheetId="24" hidden="1">{#N/A,#N/A,FALSE,"TABLE"}</definedName>
    <definedName name="ho" localSheetId="0" hidden="1">{#N/A,#N/A,FALSE,"TABLE"}</definedName>
    <definedName name="ho" localSheetId="18" hidden="1">{#N/A,#N/A,FALSE,"TABLE"}</definedName>
    <definedName name="ho" localSheetId="10" hidden="1">{#N/A,#N/A,FALSE,"TABLE"}</definedName>
    <definedName name="ho" localSheetId="12" hidden="1">{#N/A,#N/A,FALSE,"TABLE"}</definedName>
    <definedName name="ho" hidden="1">{#N/A,#N/A,FALSE,"TABLE"}</definedName>
    <definedName name="HOJE" localSheetId="4">#REF!</definedName>
    <definedName name="HOJE" localSheetId="2">#REF!</definedName>
    <definedName name="HOJE" localSheetId="24">#REF!</definedName>
    <definedName name="HOJE">#REF!</definedName>
    <definedName name="HONORARIOS" localSheetId="4">#REF!</definedName>
    <definedName name="HONORARIOS" localSheetId="2">#REF!</definedName>
    <definedName name="HONORARIOS" localSheetId="24">#REF!</definedName>
    <definedName name="HONORARIOS">#REF!</definedName>
    <definedName name="HOSPEDES" localSheetId="4">#REF!</definedName>
    <definedName name="HOSPEDES" localSheetId="2">#REF!</definedName>
    <definedName name="HOSPEDES" localSheetId="24">#REF!</definedName>
    <definedName name="HOSPEDES">#REF!</definedName>
    <definedName name="HOTEL" localSheetId="4">#REF!</definedName>
    <definedName name="HOTEL" localSheetId="2">#REF!</definedName>
    <definedName name="HOTEL" localSheetId="24">#REF!</definedName>
    <definedName name="HOTEL">#REF!</definedName>
    <definedName name="hrterte" localSheetId="19" hidden="1">{#N/A,#N/A,FALSE,"Plan1";#N/A,#N/A,FALSE,"Plan2"}</definedName>
    <definedName name="hrterte" localSheetId="21">{#N/A,#N/A,FALSE,"Plan1";#N/A,#N/A,FALSE,"Plan2"}</definedName>
    <definedName name="hrterte" localSheetId="14" hidden="1">{#N/A,#N/A,FALSE,"Plan1";#N/A,#N/A,FALSE,"Plan2"}</definedName>
    <definedName name="hrterte" localSheetId="4" hidden="1">{#N/A,#N/A,FALSE,"Plan1";#N/A,#N/A,FALSE,"Plan2"}</definedName>
    <definedName name="hrterte" localSheetId="8" hidden="1">{#N/A,#N/A,FALSE,"Plan1";#N/A,#N/A,FALSE,"Plan2"}</definedName>
    <definedName name="hrterte" localSheetId="2" hidden="1">{#N/A,#N/A,FALSE,"Plan1";#N/A,#N/A,FALSE,"Plan2"}</definedName>
    <definedName name="hrterte" localSheetId="1" hidden="1">{#N/A,#N/A,FALSE,"Plan1";#N/A,#N/A,FALSE,"Plan2"}</definedName>
    <definedName name="hrterte" localSheetId="13" hidden="1">{#N/A,#N/A,FALSE,"Plan1";#N/A,#N/A,FALSE,"Plan2"}</definedName>
    <definedName name="hrterte" localSheetId="20">{#N/A,#N/A,FALSE,"Plan1";#N/A,#N/A,FALSE,"Plan2"}</definedName>
    <definedName name="hrterte" localSheetId="24" hidden="1">{#N/A,#N/A,FALSE,"Plan1";#N/A,#N/A,FALSE,"Plan2"}</definedName>
    <definedName name="hrterte" localSheetId="0" hidden="1">{#N/A,#N/A,FALSE,"Plan1";#N/A,#N/A,FALSE,"Plan2"}</definedName>
    <definedName name="hrterte" localSheetId="18" hidden="1">{#N/A,#N/A,FALSE,"Plan1";#N/A,#N/A,FALSE,"Plan2"}</definedName>
    <definedName name="hrterte" localSheetId="10" hidden="1">{#N/A,#N/A,FALSE,"Plan1";#N/A,#N/A,FALSE,"Plan2"}</definedName>
    <definedName name="hrterte" localSheetId="12" hidden="1">{#N/A,#N/A,FALSE,"Plan1";#N/A,#N/A,FALSE,"Plan2"}</definedName>
    <definedName name="hrterte" hidden="1">{#N/A,#N/A,FALSE,"Plan1";#N/A,#N/A,FALSE,"Plan2"}</definedName>
    <definedName name="hsdf" localSheetId="19" hidden="1">{#N/A,#N/A,FALSE,"Plan1";#N/A,#N/A,FALSE,"Plan2"}</definedName>
    <definedName name="hsdf" localSheetId="21">{#N/A,#N/A,FALSE,"Plan1";#N/A,#N/A,FALSE,"Plan2"}</definedName>
    <definedName name="hsdf" localSheetId="14" hidden="1">{#N/A,#N/A,FALSE,"Plan1";#N/A,#N/A,FALSE,"Plan2"}</definedName>
    <definedName name="hsdf" localSheetId="4" hidden="1">{#N/A,#N/A,FALSE,"Plan1";#N/A,#N/A,FALSE,"Plan2"}</definedName>
    <definedName name="hsdf" localSheetId="8" hidden="1">{#N/A,#N/A,FALSE,"Plan1";#N/A,#N/A,FALSE,"Plan2"}</definedName>
    <definedName name="hsdf" localSheetId="2" hidden="1">{#N/A,#N/A,FALSE,"Plan1";#N/A,#N/A,FALSE,"Plan2"}</definedName>
    <definedName name="hsdf" localSheetId="1" hidden="1">{#N/A,#N/A,FALSE,"Plan1";#N/A,#N/A,FALSE,"Plan2"}</definedName>
    <definedName name="hsdf" localSheetId="13" hidden="1">{#N/A,#N/A,FALSE,"Plan1";#N/A,#N/A,FALSE,"Plan2"}</definedName>
    <definedName name="hsdf" localSheetId="20">{#N/A,#N/A,FALSE,"Plan1";#N/A,#N/A,FALSE,"Plan2"}</definedName>
    <definedName name="hsdf" localSheetId="24" hidden="1">{#N/A,#N/A,FALSE,"Plan1";#N/A,#N/A,FALSE,"Plan2"}</definedName>
    <definedName name="hsdf" localSheetId="0" hidden="1">{#N/A,#N/A,FALSE,"Plan1";#N/A,#N/A,FALSE,"Plan2"}</definedName>
    <definedName name="hsdf" localSheetId="18" hidden="1">{#N/A,#N/A,FALSE,"Plan1";#N/A,#N/A,FALSE,"Plan2"}</definedName>
    <definedName name="hsdf" localSheetId="10" hidden="1">{#N/A,#N/A,FALSE,"Plan1";#N/A,#N/A,FALSE,"Plan2"}</definedName>
    <definedName name="hsdf" localSheetId="12" hidden="1">{#N/A,#N/A,FALSE,"Plan1";#N/A,#N/A,FALSE,"Plan2"}</definedName>
    <definedName name="hsdf" hidden="1">{#N/A,#N/A,FALSE,"Plan1";#N/A,#N/A,FALSE,"Plan2"}</definedName>
    <definedName name="hsdfgdgudrt" localSheetId="19" hidden="1">{#N/A,#N/A,FALSE,"Plan1";#N/A,#N/A,FALSE,"Plan2"}</definedName>
    <definedName name="hsdfgdgudrt" localSheetId="21">{#N/A,#N/A,FALSE,"Plan1";#N/A,#N/A,FALSE,"Plan2"}</definedName>
    <definedName name="hsdfgdgudrt" localSheetId="14" hidden="1">{#N/A,#N/A,FALSE,"Plan1";#N/A,#N/A,FALSE,"Plan2"}</definedName>
    <definedName name="hsdfgdgudrt" localSheetId="4" hidden="1">{#N/A,#N/A,FALSE,"Plan1";#N/A,#N/A,FALSE,"Plan2"}</definedName>
    <definedName name="hsdfgdgudrt" localSheetId="8" hidden="1">{#N/A,#N/A,FALSE,"Plan1";#N/A,#N/A,FALSE,"Plan2"}</definedName>
    <definedName name="hsdfgdgudrt" localSheetId="2" hidden="1">{#N/A,#N/A,FALSE,"Plan1";#N/A,#N/A,FALSE,"Plan2"}</definedName>
    <definedName name="hsdfgdgudrt" localSheetId="1" hidden="1">{#N/A,#N/A,FALSE,"Plan1";#N/A,#N/A,FALSE,"Plan2"}</definedName>
    <definedName name="hsdfgdgudrt" localSheetId="13" hidden="1">{#N/A,#N/A,FALSE,"Plan1";#N/A,#N/A,FALSE,"Plan2"}</definedName>
    <definedName name="hsdfgdgudrt" localSheetId="20">{#N/A,#N/A,FALSE,"Plan1";#N/A,#N/A,FALSE,"Plan2"}</definedName>
    <definedName name="hsdfgdgudrt" localSheetId="24" hidden="1">{#N/A,#N/A,FALSE,"Plan1";#N/A,#N/A,FALSE,"Plan2"}</definedName>
    <definedName name="hsdfgdgudrt" localSheetId="0" hidden="1">{#N/A,#N/A,FALSE,"Plan1";#N/A,#N/A,FALSE,"Plan2"}</definedName>
    <definedName name="hsdfgdgudrt" localSheetId="18" hidden="1">{#N/A,#N/A,FALSE,"Plan1";#N/A,#N/A,FALSE,"Plan2"}</definedName>
    <definedName name="hsdfgdgudrt" localSheetId="10" hidden="1">{#N/A,#N/A,FALSE,"Plan1";#N/A,#N/A,FALSE,"Plan2"}</definedName>
    <definedName name="hsdfgdgudrt" localSheetId="12" hidden="1">{#N/A,#N/A,FALSE,"Plan1";#N/A,#N/A,FALSE,"Plan2"}</definedName>
    <definedName name="hsdfgdgudrt" hidden="1">{#N/A,#N/A,FALSE,"Plan1";#N/A,#N/A,FALSE,"Plan2"}</definedName>
    <definedName name="hsdfjkdhur" localSheetId="19" hidden="1">{#N/A,#N/A,FALSE,"Plan1";#N/A,#N/A,FALSE,"Plan2"}</definedName>
    <definedName name="hsdfjkdhur" localSheetId="21">{#N/A,#N/A,FALSE,"Plan1";#N/A,#N/A,FALSE,"Plan2"}</definedName>
    <definedName name="hsdfjkdhur" localSheetId="14" hidden="1">{#N/A,#N/A,FALSE,"Plan1";#N/A,#N/A,FALSE,"Plan2"}</definedName>
    <definedName name="hsdfjkdhur" localSheetId="4" hidden="1">{#N/A,#N/A,FALSE,"Plan1";#N/A,#N/A,FALSE,"Plan2"}</definedName>
    <definedName name="hsdfjkdhur" localSheetId="8" hidden="1">{#N/A,#N/A,FALSE,"Plan1";#N/A,#N/A,FALSE,"Plan2"}</definedName>
    <definedName name="hsdfjkdhur" localSheetId="2" hidden="1">{#N/A,#N/A,FALSE,"Plan1";#N/A,#N/A,FALSE,"Plan2"}</definedName>
    <definedName name="hsdfjkdhur" localSheetId="1" hidden="1">{#N/A,#N/A,FALSE,"Plan1";#N/A,#N/A,FALSE,"Plan2"}</definedName>
    <definedName name="hsdfjkdhur" localSheetId="13" hidden="1">{#N/A,#N/A,FALSE,"Plan1";#N/A,#N/A,FALSE,"Plan2"}</definedName>
    <definedName name="hsdfjkdhur" localSheetId="20">{#N/A,#N/A,FALSE,"Plan1";#N/A,#N/A,FALSE,"Plan2"}</definedName>
    <definedName name="hsdfjkdhur" localSheetId="24" hidden="1">{#N/A,#N/A,FALSE,"Plan1";#N/A,#N/A,FALSE,"Plan2"}</definedName>
    <definedName name="hsdfjkdhur" localSheetId="0" hidden="1">{#N/A,#N/A,FALSE,"Plan1";#N/A,#N/A,FALSE,"Plan2"}</definedName>
    <definedName name="hsdfjkdhur" localSheetId="18" hidden="1">{#N/A,#N/A,FALSE,"Plan1";#N/A,#N/A,FALSE,"Plan2"}</definedName>
    <definedName name="hsdfjkdhur" localSheetId="10" hidden="1">{#N/A,#N/A,FALSE,"Plan1";#N/A,#N/A,FALSE,"Plan2"}</definedName>
    <definedName name="hsdfjkdhur" localSheetId="12" hidden="1">{#N/A,#N/A,FALSE,"Plan1";#N/A,#N/A,FALSE,"Plan2"}</definedName>
    <definedName name="hsdfjkdhur" hidden="1">{#N/A,#N/A,FALSE,"Plan1";#N/A,#N/A,FALSE,"Plan2"}</definedName>
    <definedName name="hsdgftdht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hidden="1">{TRUE,TRUE,-1.25,-15.5,604.5,366.75,FALSE,FALSE,TRUE,TRUE,0,1,#N/A,1,#N/A,9.0125,24.4117647058824,1,FALSE,FALSE,3,TRUE,1,FALSE,100,"Swvu.PLANILHA2.","ACwvu.PLANILHA2.",#N/A,FALSE,FALSE,0.787401575,0.34,0.46,0.5,1,"","",FALSE,FALSE,FALSE,FALSE,1,#N/A,1,1,FALSE,FALSE,#N/A,#N/A,FALSE,FALSE,FALSE,9,65532,65532,FALSE,FALSE,TRUE,TRUE,TRUE}</definedName>
    <definedName name="hsdjffd" localSheetId="19" hidden="1">{#N/A,#N/A,FALSE,"Plan1";#N/A,#N/A,FALSE,"Plan2"}</definedName>
    <definedName name="hsdjffd" localSheetId="21">{#N/A,#N/A,FALSE,"Plan1";#N/A,#N/A,FALSE,"Plan2"}</definedName>
    <definedName name="hsdjffd" localSheetId="14" hidden="1">{#N/A,#N/A,FALSE,"Plan1";#N/A,#N/A,FALSE,"Plan2"}</definedName>
    <definedName name="hsdjffd" localSheetId="4" hidden="1">{#N/A,#N/A,FALSE,"Plan1";#N/A,#N/A,FALSE,"Plan2"}</definedName>
    <definedName name="hsdjffd" localSheetId="8" hidden="1">{#N/A,#N/A,FALSE,"Plan1";#N/A,#N/A,FALSE,"Plan2"}</definedName>
    <definedName name="hsdjffd" localSheetId="2" hidden="1">{#N/A,#N/A,FALSE,"Plan1";#N/A,#N/A,FALSE,"Plan2"}</definedName>
    <definedName name="hsdjffd" localSheetId="1" hidden="1">{#N/A,#N/A,FALSE,"Plan1";#N/A,#N/A,FALSE,"Plan2"}</definedName>
    <definedName name="hsdjffd" localSheetId="13" hidden="1">{#N/A,#N/A,FALSE,"Plan1";#N/A,#N/A,FALSE,"Plan2"}</definedName>
    <definedName name="hsdjffd" localSheetId="20">{#N/A,#N/A,FALSE,"Plan1";#N/A,#N/A,FALSE,"Plan2"}</definedName>
    <definedName name="hsdjffd" localSheetId="24" hidden="1">{#N/A,#N/A,FALSE,"Plan1";#N/A,#N/A,FALSE,"Plan2"}</definedName>
    <definedName name="hsdjffd" localSheetId="0" hidden="1">{#N/A,#N/A,FALSE,"Plan1";#N/A,#N/A,FALSE,"Plan2"}</definedName>
    <definedName name="hsdjffd" localSheetId="18" hidden="1">{#N/A,#N/A,FALSE,"Plan1";#N/A,#N/A,FALSE,"Plan2"}</definedName>
    <definedName name="hsdjffd" localSheetId="10" hidden="1">{#N/A,#N/A,FALSE,"Plan1";#N/A,#N/A,FALSE,"Plan2"}</definedName>
    <definedName name="hsdjffd" localSheetId="12" hidden="1">{#N/A,#N/A,FALSE,"Plan1";#N/A,#N/A,FALSE,"Plan2"}</definedName>
    <definedName name="hsdjffd" hidden="1">{#N/A,#N/A,FALSE,"Plan1";#N/A,#N/A,FALSE,"Plan2"}</definedName>
    <definedName name="hsdjffe" localSheetId="19" hidden="1">{#N/A,#N/A,FALSE,"Plan1";#N/A,#N/A,FALSE,"Plan2"}</definedName>
    <definedName name="hsdjffe" localSheetId="21">{#N/A,#N/A,FALSE,"Plan1";#N/A,#N/A,FALSE,"Plan2"}</definedName>
    <definedName name="hsdjffe" localSheetId="14" hidden="1">{#N/A,#N/A,FALSE,"Plan1";#N/A,#N/A,FALSE,"Plan2"}</definedName>
    <definedName name="hsdjffe" localSheetId="4" hidden="1">{#N/A,#N/A,FALSE,"Plan1";#N/A,#N/A,FALSE,"Plan2"}</definedName>
    <definedName name="hsdjffe" localSheetId="8" hidden="1">{#N/A,#N/A,FALSE,"Plan1";#N/A,#N/A,FALSE,"Plan2"}</definedName>
    <definedName name="hsdjffe" localSheetId="2" hidden="1">{#N/A,#N/A,FALSE,"Plan1";#N/A,#N/A,FALSE,"Plan2"}</definedName>
    <definedName name="hsdjffe" localSheetId="1" hidden="1">{#N/A,#N/A,FALSE,"Plan1";#N/A,#N/A,FALSE,"Plan2"}</definedName>
    <definedName name="hsdjffe" localSheetId="13" hidden="1">{#N/A,#N/A,FALSE,"Plan1";#N/A,#N/A,FALSE,"Plan2"}</definedName>
    <definedName name="hsdjffe" localSheetId="20">{#N/A,#N/A,FALSE,"Plan1";#N/A,#N/A,FALSE,"Plan2"}</definedName>
    <definedName name="hsdjffe" localSheetId="24" hidden="1">{#N/A,#N/A,FALSE,"Plan1";#N/A,#N/A,FALSE,"Plan2"}</definedName>
    <definedName name="hsdjffe" localSheetId="0" hidden="1">{#N/A,#N/A,FALSE,"Plan1";#N/A,#N/A,FALSE,"Plan2"}</definedName>
    <definedName name="hsdjffe" localSheetId="18" hidden="1">{#N/A,#N/A,FALSE,"Plan1";#N/A,#N/A,FALSE,"Plan2"}</definedName>
    <definedName name="hsdjffe" localSheetId="10" hidden="1">{#N/A,#N/A,FALSE,"Plan1";#N/A,#N/A,FALSE,"Plan2"}</definedName>
    <definedName name="hsdjffe" localSheetId="12" hidden="1">{#N/A,#N/A,FALSE,"Plan1";#N/A,#N/A,FALSE,"Plan2"}</definedName>
    <definedName name="hsdjffe" hidden="1">{#N/A,#N/A,FALSE,"Plan1";#N/A,#N/A,FALSE,"Plan2"}</definedName>
    <definedName name="HSFIHDTR" localSheetId="19" hidden="1">{"Econ Consolidado",#N/A,FALSE,"Econ Consol";"Fluxo de Caixa",#N/A,FALSE,"Fluxo Caixa";"Investimentos",#N/A,FALSE,"Investimentos"}</definedName>
    <definedName name="HSFIHDTR" localSheetId="21">{"Econ Consolidado",#N/A,FALSE,"Econ Consol";"Fluxo de Caixa",#N/A,FALSE,"Fluxo Caixa";"Investimentos",#N/A,FALSE,"Investimentos"}</definedName>
    <definedName name="HSFIHDTR" localSheetId="14" hidden="1">{"Econ Consolidado",#N/A,FALSE,"Econ Consol";"Fluxo de Caixa",#N/A,FALSE,"Fluxo Caixa";"Investimentos",#N/A,FALSE,"Investimentos"}</definedName>
    <definedName name="HSFIHDTR" localSheetId="4" hidden="1">{"Econ Consolidado",#N/A,FALSE,"Econ Consol";"Fluxo de Caixa",#N/A,FALSE,"Fluxo Caixa";"Investimentos",#N/A,FALSE,"Investimentos"}</definedName>
    <definedName name="HSFIHDTR" localSheetId="8" hidden="1">{"Econ Consolidado",#N/A,FALSE,"Econ Consol";"Fluxo de Caixa",#N/A,FALSE,"Fluxo Caixa";"Investimentos",#N/A,FALSE,"Investimentos"}</definedName>
    <definedName name="HSFIHDTR" localSheetId="2" hidden="1">{"Econ Consolidado",#N/A,FALSE,"Econ Consol";"Fluxo de Caixa",#N/A,FALSE,"Fluxo Caixa";"Investimentos",#N/A,FALSE,"Investimentos"}</definedName>
    <definedName name="HSFIHDTR" localSheetId="1" hidden="1">{"Econ Consolidado",#N/A,FALSE,"Econ Consol";"Fluxo de Caixa",#N/A,FALSE,"Fluxo Caixa";"Investimentos",#N/A,FALSE,"Investimentos"}</definedName>
    <definedName name="HSFIHDTR" localSheetId="13" hidden="1">{"Econ Consolidado",#N/A,FALSE,"Econ Consol";"Fluxo de Caixa",#N/A,FALSE,"Fluxo Caixa";"Investimentos",#N/A,FALSE,"Investimentos"}</definedName>
    <definedName name="HSFIHDTR" localSheetId="20">{"Econ Consolidado",#N/A,FALSE,"Econ Consol";"Fluxo de Caixa",#N/A,FALSE,"Fluxo Caixa";"Investimentos",#N/A,FALSE,"Investimentos"}</definedName>
    <definedName name="HSFIHDTR" localSheetId="24" hidden="1">{"Econ Consolidado",#N/A,FALSE,"Econ Consol";"Fluxo de Caixa",#N/A,FALSE,"Fluxo Caixa";"Investimentos",#N/A,FALSE,"Investimentos"}</definedName>
    <definedName name="HSFIHDTR" localSheetId="0" hidden="1">{"Econ Consolidado",#N/A,FALSE,"Econ Consol";"Fluxo de Caixa",#N/A,FALSE,"Fluxo Caixa";"Investimentos",#N/A,FALSE,"Investimentos"}</definedName>
    <definedName name="HSFIHDTR" localSheetId="18" hidden="1">{"Econ Consolidado",#N/A,FALSE,"Econ Consol";"Fluxo de Caixa",#N/A,FALSE,"Fluxo Caixa";"Investimentos",#N/A,FALSE,"Investimentos"}</definedName>
    <definedName name="HSFIHDTR" localSheetId="10" hidden="1">{"Econ Consolidado",#N/A,FALSE,"Econ Consol";"Fluxo de Caixa",#N/A,FALSE,"Fluxo Caixa";"Investimentos",#N/A,FALSE,"Investimentos"}</definedName>
    <definedName name="HSFIHDTR" localSheetId="12" hidden="1">{"Econ Consolidado",#N/A,FALSE,"Econ Consol";"Fluxo de Caixa",#N/A,FALSE,"Fluxo Caixa";"Investimentos",#N/A,FALSE,"Investimentos"}</definedName>
    <definedName name="HSFIHDTR" hidden="1">{"Econ Consolidado",#N/A,FALSE,"Econ Consol";"Fluxo de Caixa",#N/A,FALSE,"Fluxo Caixa";"Investimentos",#N/A,FALSE,"Investimentos"}</definedName>
    <definedName name="hsfjkdshrgf" localSheetId="19" hidden="1">{#N/A,#N/A,FALSE,"Plan1";#N/A,#N/A,FALSE,"Plan2"}</definedName>
    <definedName name="hsfjkdshrgf" localSheetId="21">{#N/A,#N/A,FALSE,"Plan1";#N/A,#N/A,FALSE,"Plan2"}</definedName>
    <definedName name="hsfjkdshrgf" localSheetId="14" hidden="1">{#N/A,#N/A,FALSE,"Plan1";#N/A,#N/A,FALSE,"Plan2"}</definedName>
    <definedName name="hsfjkdshrgf" localSheetId="4" hidden="1">{#N/A,#N/A,FALSE,"Plan1";#N/A,#N/A,FALSE,"Plan2"}</definedName>
    <definedName name="hsfjkdshrgf" localSheetId="8" hidden="1">{#N/A,#N/A,FALSE,"Plan1";#N/A,#N/A,FALSE,"Plan2"}</definedName>
    <definedName name="hsfjkdshrgf" localSheetId="2" hidden="1">{#N/A,#N/A,FALSE,"Plan1";#N/A,#N/A,FALSE,"Plan2"}</definedName>
    <definedName name="hsfjkdshrgf" localSheetId="1" hidden="1">{#N/A,#N/A,FALSE,"Plan1";#N/A,#N/A,FALSE,"Plan2"}</definedName>
    <definedName name="hsfjkdshrgf" localSheetId="13" hidden="1">{#N/A,#N/A,FALSE,"Plan1";#N/A,#N/A,FALSE,"Plan2"}</definedName>
    <definedName name="hsfjkdshrgf" localSheetId="20">{#N/A,#N/A,FALSE,"Plan1";#N/A,#N/A,FALSE,"Plan2"}</definedName>
    <definedName name="hsfjkdshrgf" localSheetId="24" hidden="1">{#N/A,#N/A,FALSE,"Plan1";#N/A,#N/A,FALSE,"Plan2"}</definedName>
    <definedName name="hsfjkdshrgf" localSheetId="0" hidden="1">{#N/A,#N/A,FALSE,"Plan1";#N/A,#N/A,FALSE,"Plan2"}</definedName>
    <definedName name="hsfjkdshrgf" localSheetId="18" hidden="1">{#N/A,#N/A,FALSE,"Plan1";#N/A,#N/A,FALSE,"Plan2"}</definedName>
    <definedName name="hsfjkdshrgf" localSheetId="10" hidden="1">{#N/A,#N/A,FALSE,"Plan1";#N/A,#N/A,FALSE,"Plan2"}</definedName>
    <definedName name="hsfjkdshrgf" localSheetId="12" hidden="1">{#N/A,#N/A,FALSE,"Plan1";#N/A,#N/A,FALSE,"Plan2"}</definedName>
    <definedName name="hsfjkdshrgf" hidden="1">{#N/A,#N/A,FALSE,"Plan1";#N/A,#N/A,FALSE,"Plan2"}</definedName>
    <definedName name="hthhrtetdre" localSheetId="19" hidden="1">{#N/A,#N/A,FALSE,"Plan1";#N/A,#N/A,FALSE,"Plan2"}</definedName>
    <definedName name="hthhrtetdre" localSheetId="21">{#N/A,#N/A,FALSE,"Plan1";#N/A,#N/A,FALSE,"Plan2"}</definedName>
    <definedName name="hthhrtetdre" localSheetId="14" hidden="1">{#N/A,#N/A,FALSE,"Plan1";#N/A,#N/A,FALSE,"Plan2"}</definedName>
    <definedName name="hthhrtetdre" localSheetId="4" hidden="1">{#N/A,#N/A,FALSE,"Plan1";#N/A,#N/A,FALSE,"Plan2"}</definedName>
    <definedName name="hthhrtetdre" localSheetId="8" hidden="1">{#N/A,#N/A,FALSE,"Plan1";#N/A,#N/A,FALSE,"Plan2"}</definedName>
    <definedName name="hthhrtetdre" localSheetId="2" hidden="1">{#N/A,#N/A,FALSE,"Plan1";#N/A,#N/A,FALSE,"Plan2"}</definedName>
    <definedName name="hthhrtetdre" localSheetId="1" hidden="1">{#N/A,#N/A,FALSE,"Plan1";#N/A,#N/A,FALSE,"Plan2"}</definedName>
    <definedName name="hthhrtetdre" localSheetId="13" hidden="1">{#N/A,#N/A,FALSE,"Plan1";#N/A,#N/A,FALSE,"Plan2"}</definedName>
    <definedName name="hthhrtetdre" localSheetId="20">{#N/A,#N/A,FALSE,"Plan1";#N/A,#N/A,FALSE,"Plan2"}</definedName>
    <definedName name="hthhrtetdre" localSheetId="24" hidden="1">{#N/A,#N/A,FALSE,"Plan1";#N/A,#N/A,FALSE,"Plan2"}</definedName>
    <definedName name="hthhrtetdre" localSheetId="0" hidden="1">{#N/A,#N/A,FALSE,"Plan1";#N/A,#N/A,FALSE,"Plan2"}</definedName>
    <definedName name="hthhrtetdre" localSheetId="18" hidden="1">{#N/A,#N/A,FALSE,"Plan1";#N/A,#N/A,FALSE,"Plan2"}</definedName>
    <definedName name="hthhrtetdre" localSheetId="10" hidden="1">{#N/A,#N/A,FALSE,"Plan1";#N/A,#N/A,FALSE,"Plan2"}</definedName>
    <definedName name="hthhrtetdre" localSheetId="12" hidden="1">{#N/A,#N/A,FALSE,"Plan1";#N/A,#N/A,FALSE,"Plan2"}</definedName>
    <definedName name="hthhrtetdre" hidden="1">{#N/A,#N/A,FALSE,"Plan1";#N/A,#N/A,FALSE,"Plan2"}</definedName>
    <definedName name="HTM" localSheetId="4">#REF!</definedName>
    <definedName name="HTM" localSheetId="2">#REF!</definedName>
    <definedName name="HTM" localSheetId="24">#REF!</definedName>
    <definedName name="HTM">#REF!</definedName>
    <definedName name="HTML_CodePage" hidden="1">949</definedName>
    <definedName name="HTML_Control" localSheetId="19" hidden="1">{"'장비'!$A$3:$M$12"}</definedName>
    <definedName name="HTML_Control" localSheetId="21">{"'장비'!$A$3:$M$12"}</definedName>
    <definedName name="HTML_Control" localSheetId="14" hidden="1">{"'장비'!$A$3:$M$12"}</definedName>
    <definedName name="HTML_Control" localSheetId="4" hidden="1">{"'장비'!$A$3:$M$12"}</definedName>
    <definedName name="HTML_Control" localSheetId="8" hidden="1">{"'장비'!$A$3:$M$12"}</definedName>
    <definedName name="HTML_Control" localSheetId="2" hidden="1">{"'장비'!$A$3:$M$12"}</definedName>
    <definedName name="HTML_Control" localSheetId="1" hidden="1">{"'장비'!$A$3:$M$12"}</definedName>
    <definedName name="HTML_Control" localSheetId="13" hidden="1">{"'장비'!$A$3:$M$12"}</definedName>
    <definedName name="HTML_Control" localSheetId="20">{"'장비'!$A$3:$M$12"}</definedName>
    <definedName name="HTML_Control" localSheetId="24" hidden="1">{"'장비'!$A$3:$M$12"}</definedName>
    <definedName name="HTML_Control" localSheetId="0" hidden="1">{"'장비'!$A$3:$M$12"}</definedName>
    <definedName name="HTML_Control" localSheetId="18" hidden="1">{"'장비'!$A$3:$M$12"}</definedName>
    <definedName name="HTML_Control" localSheetId="10" hidden="1">{"'장비'!$A$3:$M$12"}</definedName>
    <definedName name="HTML_Control" localSheetId="12"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2_CONTROL" localSheetId="19" hidden="1">{"'Estimativa de Lançamento-JAN'!$A$1:$AI$85"}</definedName>
    <definedName name="HTML2_CONTROL" localSheetId="21">{"'Estimativa de Lançamento-JAN'!$A$1:$AI$85"}</definedName>
    <definedName name="HTML2_CONTROL" localSheetId="14" hidden="1">{"'Estimativa de Lançamento-JAN'!$A$1:$AI$85"}</definedName>
    <definedName name="HTML2_CONTROL" localSheetId="4" hidden="1">{"'Estimativa de Lançamento-JAN'!$A$1:$AI$85"}</definedName>
    <definedName name="HTML2_CONTROL" localSheetId="8" hidden="1">{"'Estimativa de Lançamento-JAN'!$A$1:$AI$85"}</definedName>
    <definedName name="HTML2_CONTROL" localSheetId="2" hidden="1">{"'Estimativa de Lançamento-JAN'!$A$1:$AI$85"}</definedName>
    <definedName name="HTML2_CONTROL" localSheetId="1" hidden="1">{"'Estimativa de Lançamento-JAN'!$A$1:$AI$85"}</definedName>
    <definedName name="HTML2_CONTROL" localSheetId="13" hidden="1">{"'Estimativa de Lançamento-JAN'!$A$1:$AI$85"}</definedName>
    <definedName name="HTML2_CONTROL" localSheetId="20">{"'Estimativa de Lançamento-JAN'!$A$1:$AI$85"}</definedName>
    <definedName name="HTML2_CONTROL" localSheetId="24" hidden="1">{"'Estimativa de Lançamento-JAN'!$A$1:$AI$85"}</definedName>
    <definedName name="HTML2_CONTROL" localSheetId="0" hidden="1">{"'Estimativa de Lançamento-JAN'!$A$1:$AI$85"}</definedName>
    <definedName name="HTML2_CONTROL" localSheetId="18" hidden="1">{"'Estimativa de Lançamento-JAN'!$A$1:$AI$85"}</definedName>
    <definedName name="HTML2_CONTROL" localSheetId="10" hidden="1">{"'Estimativa de Lançamento-JAN'!$A$1:$AI$85"}</definedName>
    <definedName name="HTML2_CONTROL" localSheetId="12" hidden="1">{"'Estimativa de Lançamento-JAN'!$A$1:$AI$85"}</definedName>
    <definedName name="HTML2_CONTROL" hidden="1">{"'Estimativa de Lançamento-JAN'!$A$1:$AI$85"}</definedName>
    <definedName name="HTML3_CONTROL" localSheetId="19" hidden="1">{"'Estimativa de Lançamento-JAN'!$A$1:$AI$85"}</definedName>
    <definedName name="HTML3_CONTROL" localSheetId="21">{"'Estimativa de Lançamento-JAN'!$A$1:$AI$85"}</definedName>
    <definedName name="HTML3_CONTROL" localSheetId="14" hidden="1">{"'Estimativa de Lançamento-JAN'!$A$1:$AI$85"}</definedName>
    <definedName name="HTML3_CONTROL" localSheetId="4" hidden="1">{"'Estimativa de Lançamento-JAN'!$A$1:$AI$85"}</definedName>
    <definedName name="HTML3_CONTROL" localSheetId="8" hidden="1">{"'Estimativa de Lançamento-JAN'!$A$1:$AI$85"}</definedName>
    <definedName name="HTML3_CONTROL" localSheetId="2" hidden="1">{"'Estimativa de Lançamento-JAN'!$A$1:$AI$85"}</definedName>
    <definedName name="HTML3_CONTROL" localSheetId="1" hidden="1">{"'Estimativa de Lançamento-JAN'!$A$1:$AI$85"}</definedName>
    <definedName name="HTML3_CONTROL" localSheetId="13" hidden="1">{"'Estimativa de Lançamento-JAN'!$A$1:$AI$85"}</definedName>
    <definedName name="HTML3_CONTROL" localSheetId="20">{"'Estimativa de Lançamento-JAN'!$A$1:$AI$85"}</definedName>
    <definedName name="HTML3_CONTROL" localSheetId="24" hidden="1">{"'Estimativa de Lançamento-JAN'!$A$1:$AI$85"}</definedName>
    <definedName name="HTML3_CONTROL" localSheetId="0" hidden="1">{"'Estimativa de Lançamento-JAN'!$A$1:$AI$85"}</definedName>
    <definedName name="HTML3_CONTROL" localSheetId="18" hidden="1">{"'Estimativa de Lançamento-JAN'!$A$1:$AI$85"}</definedName>
    <definedName name="HTML3_CONTROL" localSheetId="10" hidden="1">{"'Estimativa de Lançamento-JAN'!$A$1:$AI$85"}</definedName>
    <definedName name="HTML3_CONTROL" localSheetId="12" hidden="1">{"'Estimativa de Lançamento-JAN'!$A$1:$AI$85"}</definedName>
    <definedName name="HTML3_CONTROL" hidden="1">{"'Estimativa de Lançamento-JAN'!$A$1:$AI$85"}</definedName>
    <definedName name="HTMLControl" localSheetId="19" hidden="1">{"'Edit'!$A$1:$V$2277"}</definedName>
    <definedName name="HTMLControl" localSheetId="21">{"'Edit'!$A$1:$V$2277"}</definedName>
    <definedName name="HTMLControl" localSheetId="14" hidden="1">{"'Edit'!$A$1:$V$2277"}</definedName>
    <definedName name="HTMLControl" localSheetId="4" hidden="1">{"'Edit'!$A$1:$V$2277"}</definedName>
    <definedName name="HTMLControl" localSheetId="8" hidden="1">{"'Edit'!$A$1:$V$2277"}</definedName>
    <definedName name="HTMLControl" localSheetId="2" hidden="1">{"'Edit'!$A$1:$V$2277"}</definedName>
    <definedName name="HTMLControl" localSheetId="1" hidden="1">{"'Edit'!$A$1:$V$2277"}</definedName>
    <definedName name="HTMLControl" localSheetId="13" hidden="1">{"'Edit'!$A$1:$V$2277"}</definedName>
    <definedName name="HTMLControl" localSheetId="20">{"'Edit'!$A$1:$V$2277"}</definedName>
    <definedName name="HTMLControl" localSheetId="24" hidden="1">{"'Edit'!$A$1:$V$2277"}</definedName>
    <definedName name="HTMLControl" localSheetId="0" hidden="1">{"'Edit'!$A$1:$V$2277"}</definedName>
    <definedName name="HTMLControl" localSheetId="18" hidden="1">{"'Edit'!$A$1:$V$2277"}</definedName>
    <definedName name="HTMLControl" localSheetId="10" hidden="1">{"'Edit'!$A$1:$V$2277"}</definedName>
    <definedName name="HTMLControl" localSheetId="12" hidden="1">{"'Edit'!$A$1:$V$2277"}</definedName>
    <definedName name="HTMLControl" hidden="1">{"'Edit'!$A$1:$V$2277"}</definedName>
    <definedName name="HTN" localSheetId="4">#REF!</definedName>
    <definedName name="HTN" localSheetId="2">#REF!</definedName>
    <definedName name="HTN" localSheetId="24">#REF!</definedName>
    <definedName name="HTN">#REF!</definedName>
    <definedName name="HVJKHGKFXHFD" localSheetId="19" hidden="1">{#N/A,#N/A,FALSE,"Plan1";#N/A,#N/A,FALSE,"Plan2"}</definedName>
    <definedName name="HVJKHGKFXHFD" localSheetId="21">{#N/A,#N/A,FALSE,"Plan1";#N/A,#N/A,FALSE,"Plan2"}</definedName>
    <definedName name="HVJKHGKFXHFD" localSheetId="14" hidden="1">{#N/A,#N/A,FALSE,"Plan1";#N/A,#N/A,FALSE,"Plan2"}</definedName>
    <definedName name="HVJKHGKFXHFD" localSheetId="4" hidden="1">{#N/A,#N/A,FALSE,"Plan1";#N/A,#N/A,FALSE,"Plan2"}</definedName>
    <definedName name="HVJKHGKFXHFD" localSheetId="8" hidden="1">{#N/A,#N/A,FALSE,"Plan1";#N/A,#N/A,FALSE,"Plan2"}</definedName>
    <definedName name="HVJKHGKFXHFD" localSheetId="2" hidden="1">{#N/A,#N/A,FALSE,"Plan1";#N/A,#N/A,FALSE,"Plan2"}</definedName>
    <definedName name="HVJKHGKFXHFD" localSheetId="1" hidden="1">{#N/A,#N/A,FALSE,"Plan1";#N/A,#N/A,FALSE,"Plan2"}</definedName>
    <definedName name="HVJKHGKFXHFD" localSheetId="13" hidden="1">{#N/A,#N/A,FALSE,"Plan1";#N/A,#N/A,FALSE,"Plan2"}</definedName>
    <definedName name="HVJKHGKFXHFD" localSheetId="20">{#N/A,#N/A,FALSE,"Plan1";#N/A,#N/A,FALSE,"Plan2"}</definedName>
    <definedName name="HVJKHGKFXHFD" localSheetId="24" hidden="1">{#N/A,#N/A,FALSE,"Plan1";#N/A,#N/A,FALSE,"Plan2"}</definedName>
    <definedName name="HVJKHGKFXHFD" localSheetId="0" hidden="1">{#N/A,#N/A,FALSE,"Plan1";#N/A,#N/A,FALSE,"Plan2"}</definedName>
    <definedName name="HVJKHGKFXHFD" localSheetId="18" hidden="1">{#N/A,#N/A,FALSE,"Plan1";#N/A,#N/A,FALSE,"Plan2"}</definedName>
    <definedName name="HVJKHGKFXHFD" localSheetId="10" hidden="1">{#N/A,#N/A,FALSE,"Plan1";#N/A,#N/A,FALSE,"Plan2"}</definedName>
    <definedName name="HVJKHGKFXHFD" localSheetId="12" hidden="1">{#N/A,#N/A,FALSE,"Plan1";#N/A,#N/A,FALSE,"Plan2"}</definedName>
    <definedName name="HVJKHGKFXHFD" hidden="1">{#N/A,#N/A,FALSE,"Plan1";#N/A,#N/A,FALSE,"Plan2"}</definedName>
    <definedName name="hwekjhekhf" localSheetId="19" hidden="1">{#N/A,#N/A,FALSE,"Plan1";#N/A,#N/A,FALSE,"Plan2"}</definedName>
    <definedName name="hwekjhekhf" localSheetId="21">{#N/A,#N/A,FALSE,"Plan1";#N/A,#N/A,FALSE,"Plan2"}</definedName>
    <definedName name="hwekjhekhf" localSheetId="14" hidden="1">{#N/A,#N/A,FALSE,"Plan1";#N/A,#N/A,FALSE,"Plan2"}</definedName>
    <definedName name="hwekjhekhf" localSheetId="4" hidden="1">{#N/A,#N/A,FALSE,"Plan1";#N/A,#N/A,FALSE,"Plan2"}</definedName>
    <definedName name="hwekjhekhf" localSheetId="8" hidden="1">{#N/A,#N/A,FALSE,"Plan1";#N/A,#N/A,FALSE,"Plan2"}</definedName>
    <definedName name="hwekjhekhf" localSheetId="2" hidden="1">{#N/A,#N/A,FALSE,"Plan1";#N/A,#N/A,FALSE,"Plan2"}</definedName>
    <definedName name="hwekjhekhf" localSheetId="1" hidden="1">{#N/A,#N/A,FALSE,"Plan1";#N/A,#N/A,FALSE,"Plan2"}</definedName>
    <definedName name="hwekjhekhf" localSheetId="13" hidden="1">{#N/A,#N/A,FALSE,"Plan1";#N/A,#N/A,FALSE,"Plan2"}</definedName>
    <definedName name="hwekjhekhf" localSheetId="20">{#N/A,#N/A,FALSE,"Plan1";#N/A,#N/A,FALSE,"Plan2"}</definedName>
    <definedName name="hwekjhekhf" localSheetId="24" hidden="1">{#N/A,#N/A,FALSE,"Plan1";#N/A,#N/A,FALSE,"Plan2"}</definedName>
    <definedName name="hwekjhekhf" localSheetId="0" hidden="1">{#N/A,#N/A,FALSE,"Plan1";#N/A,#N/A,FALSE,"Plan2"}</definedName>
    <definedName name="hwekjhekhf" localSheetId="18" hidden="1">{#N/A,#N/A,FALSE,"Plan1";#N/A,#N/A,FALSE,"Plan2"}</definedName>
    <definedName name="hwekjhekhf" localSheetId="10" hidden="1">{#N/A,#N/A,FALSE,"Plan1";#N/A,#N/A,FALSE,"Plan2"}</definedName>
    <definedName name="hwekjhekhf" localSheetId="12" hidden="1">{#N/A,#N/A,FALSE,"Plan1";#N/A,#N/A,FALSE,"Plan2"}</definedName>
    <definedName name="hwekjhekhf" hidden="1">{#N/A,#N/A,FALSE,"Plan1";#N/A,#N/A,FALSE,"Plan2"}</definedName>
    <definedName name="HXFRE" localSheetId="19" hidden="1">{#N/A,#N/A,FALSE,"Plan1";#N/A,#N/A,FALSE,"Plan2"}</definedName>
    <definedName name="HXFRE" localSheetId="21">{#N/A,#N/A,FALSE,"Plan1";#N/A,#N/A,FALSE,"Plan2"}</definedName>
    <definedName name="HXFRE" localSheetId="14" hidden="1">{#N/A,#N/A,FALSE,"Plan1";#N/A,#N/A,FALSE,"Plan2"}</definedName>
    <definedName name="HXFRE" localSheetId="4" hidden="1">{#N/A,#N/A,FALSE,"Plan1";#N/A,#N/A,FALSE,"Plan2"}</definedName>
    <definedName name="HXFRE" localSheetId="8" hidden="1">{#N/A,#N/A,FALSE,"Plan1";#N/A,#N/A,FALSE,"Plan2"}</definedName>
    <definedName name="HXFRE" localSheetId="2" hidden="1">{#N/A,#N/A,FALSE,"Plan1";#N/A,#N/A,FALSE,"Plan2"}</definedName>
    <definedName name="HXFRE" localSheetId="1" hidden="1">{#N/A,#N/A,FALSE,"Plan1";#N/A,#N/A,FALSE,"Plan2"}</definedName>
    <definedName name="HXFRE" localSheetId="13" hidden="1">{#N/A,#N/A,FALSE,"Plan1";#N/A,#N/A,FALSE,"Plan2"}</definedName>
    <definedName name="HXFRE" localSheetId="20">{#N/A,#N/A,FALSE,"Plan1";#N/A,#N/A,FALSE,"Plan2"}</definedName>
    <definedName name="HXFRE" localSheetId="24" hidden="1">{#N/A,#N/A,FALSE,"Plan1";#N/A,#N/A,FALSE,"Plan2"}</definedName>
    <definedName name="HXFRE" localSheetId="0" hidden="1">{#N/A,#N/A,FALSE,"Plan1";#N/A,#N/A,FALSE,"Plan2"}</definedName>
    <definedName name="HXFRE" localSheetId="18" hidden="1">{#N/A,#N/A,FALSE,"Plan1";#N/A,#N/A,FALSE,"Plan2"}</definedName>
    <definedName name="HXFRE" localSheetId="10" hidden="1">{#N/A,#N/A,FALSE,"Plan1";#N/A,#N/A,FALSE,"Plan2"}</definedName>
    <definedName name="HXFRE" localSheetId="12" hidden="1">{#N/A,#N/A,FALSE,"Plan1";#N/A,#N/A,FALSE,"Plan2"}</definedName>
    <definedName name="HXFRE" hidden="1">{#N/A,#N/A,FALSE,"Plan1";#N/A,#N/A,FALSE,"Plan2"}</definedName>
    <definedName name="HXKJFGDKHG" localSheetId="19" hidden="1">{#N/A,#N/A,FALSE,"Plan1";#N/A,#N/A,FALSE,"Plan2"}</definedName>
    <definedName name="HXKJFGDKHG" localSheetId="21">{#N/A,#N/A,FALSE,"Plan1";#N/A,#N/A,FALSE,"Plan2"}</definedName>
    <definedName name="HXKJFGDKHG" localSheetId="14" hidden="1">{#N/A,#N/A,FALSE,"Plan1";#N/A,#N/A,FALSE,"Plan2"}</definedName>
    <definedName name="HXKJFGDKHG" localSheetId="4" hidden="1">{#N/A,#N/A,FALSE,"Plan1";#N/A,#N/A,FALSE,"Plan2"}</definedName>
    <definedName name="HXKJFGDKHG" localSheetId="8" hidden="1">{#N/A,#N/A,FALSE,"Plan1";#N/A,#N/A,FALSE,"Plan2"}</definedName>
    <definedName name="HXKJFGDKHG" localSheetId="2" hidden="1">{#N/A,#N/A,FALSE,"Plan1";#N/A,#N/A,FALSE,"Plan2"}</definedName>
    <definedName name="HXKJFGDKHG" localSheetId="1" hidden="1">{#N/A,#N/A,FALSE,"Plan1";#N/A,#N/A,FALSE,"Plan2"}</definedName>
    <definedName name="HXKJFGDKHG" localSheetId="13" hidden="1">{#N/A,#N/A,FALSE,"Plan1";#N/A,#N/A,FALSE,"Plan2"}</definedName>
    <definedName name="HXKJFGDKHG" localSheetId="20">{#N/A,#N/A,FALSE,"Plan1";#N/A,#N/A,FALSE,"Plan2"}</definedName>
    <definedName name="HXKJFGDKHG" localSheetId="24" hidden="1">{#N/A,#N/A,FALSE,"Plan1";#N/A,#N/A,FALSE,"Plan2"}</definedName>
    <definedName name="HXKJFGDKHG" localSheetId="0" hidden="1">{#N/A,#N/A,FALSE,"Plan1";#N/A,#N/A,FALSE,"Plan2"}</definedName>
    <definedName name="HXKJFGDKHG" localSheetId="18" hidden="1">{#N/A,#N/A,FALSE,"Plan1";#N/A,#N/A,FALSE,"Plan2"}</definedName>
    <definedName name="HXKJFGDKHG" localSheetId="10" hidden="1">{#N/A,#N/A,FALSE,"Plan1";#N/A,#N/A,FALSE,"Plan2"}</definedName>
    <definedName name="HXKJFGDKHG" localSheetId="12" hidden="1">{#N/A,#N/A,FALSE,"Plan1";#N/A,#N/A,FALSE,"Plan2"}</definedName>
    <definedName name="HXKJFGDKHG" hidden="1">{#N/A,#N/A,FALSE,"Plan1";#N/A,#N/A,FALSE,"Plan2"}</definedName>
    <definedName name="I" localSheetId="4">#REF!</definedName>
    <definedName name="I" localSheetId="8">#REF!</definedName>
    <definedName name="I" localSheetId="2">#REF!</definedName>
    <definedName name="I" localSheetId="24">#REF!</definedName>
    <definedName name="I">#REF!</definedName>
    <definedName name="ibir_cdi" localSheetId="4">#REF!</definedName>
    <definedName name="ibir_cdi" localSheetId="2">#REF!</definedName>
    <definedName name="ibir_cdi" localSheetId="24">#REF!</definedName>
    <definedName name="ibir_cdi">#REF!</definedName>
    <definedName name="ibir_hist" localSheetId="4">#REF!</definedName>
    <definedName name="ibir_hist" localSheetId="2">#REF!</definedName>
    <definedName name="ibir_hist" localSheetId="24">#REF!</definedName>
    <definedName name="ibir_hist">#REF!</definedName>
    <definedName name="ibir_uss" localSheetId="4">#REF!</definedName>
    <definedName name="ibir_uss" localSheetId="2">#REF!</definedName>
    <definedName name="ibir_uss" localSheetId="24">#REF!</definedName>
    <definedName name="ibir_uss">#REF!</definedName>
    <definedName name="IC" localSheetId="4" hidden="1">#REF!</definedName>
    <definedName name="IC" localSheetId="0" hidden="1">#REF!</definedName>
    <definedName name="IC" hidden="1">#REF!</definedName>
    <definedName name="icoa_cdi" localSheetId="4">#REF!</definedName>
    <definedName name="icoa_cdi" localSheetId="2">#REF!</definedName>
    <definedName name="icoa_cdi" localSheetId="24">#REF!</definedName>
    <definedName name="icoa_cdi">#REF!</definedName>
    <definedName name="icoa_hist" localSheetId="4">#REF!</definedName>
    <definedName name="icoa_hist" localSheetId="2">#REF!</definedName>
    <definedName name="icoa_hist" localSheetId="24">#REF!</definedName>
    <definedName name="icoa_hist">#REF!</definedName>
    <definedName name="icoa_uss" localSheetId="4">#REF!</definedName>
    <definedName name="icoa_uss" localSheetId="2">#REF!</definedName>
    <definedName name="icoa_uss" localSheetId="24">#REF!</definedName>
    <definedName name="icoa_uss">#REF!</definedName>
    <definedName name="Identificação" localSheetId="4">#REF!</definedName>
    <definedName name="Identificação" localSheetId="2">#REF!</definedName>
    <definedName name="Identificação" localSheetId="24">#REF!</definedName>
    <definedName name="Identificação">#REF!</definedName>
    <definedName name="idfhgkjhfkthy" localSheetId="19" hidden="1">{#N/A,#N/A,FALSE,"Plan1";#N/A,#N/A,FALSE,"Plan2"}</definedName>
    <definedName name="idfhgkjhfkthy" localSheetId="21">{#N/A,#N/A,FALSE,"Plan1";#N/A,#N/A,FALSE,"Plan2"}</definedName>
    <definedName name="idfhgkjhfkthy" localSheetId="14" hidden="1">{#N/A,#N/A,FALSE,"Plan1";#N/A,#N/A,FALSE,"Plan2"}</definedName>
    <definedName name="idfhgkjhfkthy" localSheetId="4" hidden="1">{#N/A,#N/A,FALSE,"Plan1";#N/A,#N/A,FALSE,"Plan2"}</definedName>
    <definedName name="idfhgkjhfkthy" localSheetId="8" hidden="1">{#N/A,#N/A,FALSE,"Plan1";#N/A,#N/A,FALSE,"Plan2"}</definedName>
    <definedName name="idfhgkjhfkthy" localSheetId="2" hidden="1">{#N/A,#N/A,FALSE,"Plan1";#N/A,#N/A,FALSE,"Plan2"}</definedName>
    <definedName name="idfhgkjhfkthy" localSheetId="1" hidden="1">{#N/A,#N/A,FALSE,"Plan1";#N/A,#N/A,FALSE,"Plan2"}</definedName>
    <definedName name="idfhgkjhfkthy" localSheetId="13" hidden="1">{#N/A,#N/A,FALSE,"Plan1";#N/A,#N/A,FALSE,"Plan2"}</definedName>
    <definedName name="idfhgkjhfkthy" localSheetId="20">{#N/A,#N/A,FALSE,"Plan1";#N/A,#N/A,FALSE,"Plan2"}</definedName>
    <definedName name="idfhgkjhfkthy" localSheetId="24" hidden="1">{#N/A,#N/A,FALSE,"Plan1";#N/A,#N/A,FALSE,"Plan2"}</definedName>
    <definedName name="idfhgkjhfkthy" localSheetId="0" hidden="1">{#N/A,#N/A,FALSE,"Plan1";#N/A,#N/A,FALSE,"Plan2"}</definedName>
    <definedName name="idfhgkjhfkthy" localSheetId="18" hidden="1">{#N/A,#N/A,FALSE,"Plan1";#N/A,#N/A,FALSE,"Plan2"}</definedName>
    <definedName name="idfhgkjhfkthy" localSheetId="10" hidden="1">{#N/A,#N/A,FALSE,"Plan1";#N/A,#N/A,FALSE,"Plan2"}</definedName>
    <definedName name="idfhgkjhfkthy" localSheetId="12" hidden="1">{#N/A,#N/A,FALSE,"Plan1";#N/A,#N/A,FALSE,"Plan2"}</definedName>
    <definedName name="idfhgkjhfkthy" hidden="1">{#N/A,#N/A,FALSE,"Plan1";#N/A,#N/A,FALSE,"Plan2"}</definedName>
    <definedName name="ieroweft" localSheetId="19" hidden="1">{#N/A,#N/A,FALSE,"Plan1";#N/A,#N/A,FALSE,"Plan2"}</definedName>
    <definedName name="ieroweft" localSheetId="21">{#N/A,#N/A,FALSE,"Plan1";#N/A,#N/A,FALSE,"Plan2"}</definedName>
    <definedName name="ieroweft" localSheetId="14" hidden="1">{#N/A,#N/A,FALSE,"Plan1";#N/A,#N/A,FALSE,"Plan2"}</definedName>
    <definedName name="ieroweft" localSheetId="4" hidden="1">{#N/A,#N/A,FALSE,"Plan1";#N/A,#N/A,FALSE,"Plan2"}</definedName>
    <definedName name="ieroweft" localSheetId="8" hidden="1">{#N/A,#N/A,FALSE,"Plan1";#N/A,#N/A,FALSE,"Plan2"}</definedName>
    <definedName name="ieroweft" localSheetId="2" hidden="1">{#N/A,#N/A,FALSE,"Plan1";#N/A,#N/A,FALSE,"Plan2"}</definedName>
    <definedName name="ieroweft" localSheetId="1" hidden="1">{#N/A,#N/A,FALSE,"Plan1";#N/A,#N/A,FALSE,"Plan2"}</definedName>
    <definedName name="ieroweft" localSheetId="13" hidden="1">{#N/A,#N/A,FALSE,"Plan1";#N/A,#N/A,FALSE,"Plan2"}</definedName>
    <definedName name="ieroweft" localSheetId="20">{#N/A,#N/A,FALSE,"Plan1";#N/A,#N/A,FALSE,"Plan2"}</definedName>
    <definedName name="ieroweft" localSheetId="24" hidden="1">{#N/A,#N/A,FALSE,"Plan1";#N/A,#N/A,FALSE,"Plan2"}</definedName>
    <definedName name="ieroweft" localSheetId="0" hidden="1">{#N/A,#N/A,FALSE,"Plan1";#N/A,#N/A,FALSE,"Plan2"}</definedName>
    <definedName name="ieroweft" localSheetId="18" hidden="1">{#N/A,#N/A,FALSE,"Plan1";#N/A,#N/A,FALSE,"Plan2"}</definedName>
    <definedName name="ieroweft" localSheetId="10" hidden="1">{#N/A,#N/A,FALSE,"Plan1";#N/A,#N/A,FALSE,"Plan2"}</definedName>
    <definedName name="ieroweft" localSheetId="12" hidden="1">{#N/A,#N/A,FALSE,"Plan1";#N/A,#N/A,FALSE,"Plan2"}</definedName>
    <definedName name="ieroweft" hidden="1">{#N/A,#N/A,FALSE,"Plan1";#N/A,#N/A,FALSE,"Plan2"}</definedName>
    <definedName name="iewpotqi5poejy" localSheetId="19" hidden="1">{#N/A,#N/A,FALSE,"Plan1";#N/A,#N/A,FALSE,"Plan2"}</definedName>
    <definedName name="iewpotqi5poejy" localSheetId="21">{#N/A,#N/A,FALSE,"Plan1";#N/A,#N/A,FALSE,"Plan2"}</definedName>
    <definedName name="iewpotqi5poejy" localSheetId="14" hidden="1">{#N/A,#N/A,FALSE,"Plan1";#N/A,#N/A,FALSE,"Plan2"}</definedName>
    <definedName name="iewpotqi5poejy" localSheetId="4" hidden="1">{#N/A,#N/A,FALSE,"Plan1";#N/A,#N/A,FALSE,"Plan2"}</definedName>
    <definedName name="iewpotqi5poejy" localSheetId="8" hidden="1">{#N/A,#N/A,FALSE,"Plan1";#N/A,#N/A,FALSE,"Plan2"}</definedName>
    <definedName name="iewpotqi5poejy" localSheetId="2" hidden="1">{#N/A,#N/A,FALSE,"Plan1";#N/A,#N/A,FALSE,"Plan2"}</definedName>
    <definedName name="iewpotqi5poejy" localSheetId="1" hidden="1">{#N/A,#N/A,FALSE,"Plan1";#N/A,#N/A,FALSE,"Plan2"}</definedName>
    <definedName name="iewpotqi5poejy" localSheetId="13" hidden="1">{#N/A,#N/A,FALSE,"Plan1";#N/A,#N/A,FALSE,"Plan2"}</definedName>
    <definedName name="iewpotqi5poejy" localSheetId="20">{#N/A,#N/A,FALSE,"Plan1";#N/A,#N/A,FALSE,"Plan2"}</definedName>
    <definedName name="iewpotqi5poejy" localSheetId="24" hidden="1">{#N/A,#N/A,FALSE,"Plan1";#N/A,#N/A,FALSE,"Plan2"}</definedName>
    <definedName name="iewpotqi5poejy" localSheetId="0" hidden="1">{#N/A,#N/A,FALSE,"Plan1";#N/A,#N/A,FALSE,"Plan2"}</definedName>
    <definedName name="iewpotqi5poejy" localSheetId="18" hidden="1">{#N/A,#N/A,FALSE,"Plan1";#N/A,#N/A,FALSE,"Plan2"}</definedName>
    <definedName name="iewpotqi5poejy" localSheetId="10" hidden="1">{#N/A,#N/A,FALSE,"Plan1";#N/A,#N/A,FALSE,"Plan2"}</definedName>
    <definedName name="iewpotqi5poejy" localSheetId="12" hidden="1">{#N/A,#N/A,FALSE,"Plan1";#N/A,#N/A,FALSE,"Plan2"}</definedName>
    <definedName name="iewpotqi5poejy" hidden="1">{#N/A,#N/A,FALSE,"Plan1";#N/A,#N/A,FALSE,"Plan2"}</definedName>
    <definedName name="ihdfifguhgfuiyh"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hidden="1">{TRUE,TRUE,-1.25,-15.5,604.5,366.75,FALSE,FALSE,TRUE,TRUE,0,1,#N/A,1,#N/A,9.0125,24.4117647058824,1,FALSE,FALSE,3,TRUE,1,FALSE,100,"Swvu.PLANILHA2.","ACwvu.PLANILHA2.",#N/A,FALSE,FALSE,0.787401575,0.34,0.46,0.5,1,"","",FALSE,FALSE,FALSE,FALSE,1,#N/A,1,1,FALSE,FALSE,#N/A,#N/A,FALSE,FALSE,FALSE,9,65532,65532,FALSE,FALSE,TRUE,TRUE,TRUE}</definedName>
    <definedName name="iheidhgufr" localSheetId="4" hidden="1">#REF!</definedName>
    <definedName name="iheidhgufr" localSheetId="2" hidden="1">#REF!</definedName>
    <definedName name="iheidhgufr" localSheetId="24" hidden="1">#REF!</definedName>
    <definedName name="iheidhgufr" localSheetId="0" hidden="1">#REF!</definedName>
    <definedName name="iheidhgufr" hidden="1">#REF!</definedName>
    <definedName name="ihfdkjhktgrd" localSheetId="19" hidden="1">{#N/A,#N/A,FALSE,"Plan1";#N/A,#N/A,FALSE,"Plan2"}</definedName>
    <definedName name="ihfdkjhktgrd" localSheetId="21">{#N/A,#N/A,FALSE,"Plan1";#N/A,#N/A,FALSE,"Plan2"}</definedName>
    <definedName name="ihfdkjhktgrd" localSheetId="14" hidden="1">{#N/A,#N/A,FALSE,"Plan1";#N/A,#N/A,FALSE,"Plan2"}</definedName>
    <definedName name="ihfdkjhktgrd" localSheetId="4" hidden="1">{#N/A,#N/A,FALSE,"Plan1";#N/A,#N/A,FALSE,"Plan2"}</definedName>
    <definedName name="ihfdkjhktgrd" localSheetId="8" hidden="1">{#N/A,#N/A,FALSE,"Plan1";#N/A,#N/A,FALSE,"Plan2"}</definedName>
    <definedName name="ihfdkjhktgrd" localSheetId="2" hidden="1">{#N/A,#N/A,FALSE,"Plan1";#N/A,#N/A,FALSE,"Plan2"}</definedName>
    <definedName name="ihfdkjhktgrd" localSheetId="1" hidden="1">{#N/A,#N/A,FALSE,"Plan1";#N/A,#N/A,FALSE,"Plan2"}</definedName>
    <definedName name="ihfdkjhktgrd" localSheetId="13" hidden="1">{#N/A,#N/A,FALSE,"Plan1";#N/A,#N/A,FALSE,"Plan2"}</definedName>
    <definedName name="ihfdkjhktgrd" localSheetId="20">{#N/A,#N/A,FALSE,"Plan1";#N/A,#N/A,FALSE,"Plan2"}</definedName>
    <definedName name="ihfdkjhktgrd" localSheetId="24" hidden="1">{#N/A,#N/A,FALSE,"Plan1";#N/A,#N/A,FALSE,"Plan2"}</definedName>
    <definedName name="ihfdkjhktgrd" localSheetId="0" hidden="1">{#N/A,#N/A,FALSE,"Plan1";#N/A,#N/A,FALSE,"Plan2"}</definedName>
    <definedName name="ihfdkjhktgrd" localSheetId="18" hidden="1">{#N/A,#N/A,FALSE,"Plan1";#N/A,#N/A,FALSE,"Plan2"}</definedName>
    <definedName name="ihfdkjhktgrd" localSheetId="10" hidden="1">{#N/A,#N/A,FALSE,"Plan1";#N/A,#N/A,FALSE,"Plan2"}</definedName>
    <definedName name="ihfdkjhktgrd" localSheetId="12" hidden="1">{#N/A,#N/A,FALSE,"Plan1";#N/A,#N/A,FALSE,"Plan2"}</definedName>
    <definedName name="ihfdkjhktgrd" hidden="1">{#N/A,#N/A,FALSE,"Plan1";#N/A,#N/A,FALSE,"Plan2"}</definedName>
    <definedName name="ihrtetw4r" localSheetId="19" hidden="1">{#N/A,#N/A,FALSE,"Plan1";#N/A,#N/A,FALSE,"Plan2"}</definedName>
    <definedName name="ihrtetw4r" localSheetId="21">{#N/A,#N/A,FALSE,"Plan1";#N/A,#N/A,FALSE,"Plan2"}</definedName>
    <definedName name="ihrtetw4r" localSheetId="14" hidden="1">{#N/A,#N/A,FALSE,"Plan1";#N/A,#N/A,FALSE,"Plan2"}</definedName>
    <definedName name="ihrtetw4r" localSheetId="4" hidden="1">{#N/A,#N/A,FALSE,"Plan1";#N/A,#N/A,FALSE,"Plan2"}</definedName>
    <definedName name="ihrtetw4r" localSheetId="8" hidden="1">{#N/A,#N/A,FALSE,"Plan1";#N/A,#N/A,FALSE,"Plan2"}</definedName>
    <definedName name="ihrtetw4r" localSheetId="2" hidden="1">{#N/A,#N/A,FALSE,"Plan1";#N/A,#N/A,FALSE,"Plan2"}</definedName>
    <definedName name="ihrtetw4r" localSheetId="1" hidden="1">{#N/A,#N/A,FALSE,"Plan1";#N/A,#N/A,FALSE,"Plan2"}</definedName>
    <definedName name="ihrtetw4r" localSheetId="13" hidden="1">{#N/A,#N/A,FALSE,"Plan1";#N/A,#N/A,FALSE,"Plan2"}</definedName>
    <definedName name="ihrtetw4r" localSheetId="20">{#N/A,#N/A,FALSE,"Plan1";#N/A,#N/A,FALSE,"Plan2"}</definedName>
    <definedName name="ihrtetw4r" localSheetId="24" hidden="1">{#N/A,#N/A,FALSE,"Plan1";#N/A,#N/A,FALSE,"Plan2"}</definedName>
    <definedName name="ihrtetw4r" localSheetId="0" hidden="1">{#N/A,#N/A,FALSE,"Plan1";#N/A,#N/A,FALSE,"Plan2"}</definedName>
    <definedName name="ihrtetw4r" localSheetId="18" hidden="1">{#N/A,#N/A,FALSE,"Plan1";#N/A,#N/A,FALSE,"Plan2"}</definedName>
    <definedName name="ihrtetw4r" localSheetId="10" hidden="1">{#N/A,#N/A,FALSE,"Plan1";#N/A,#N/A,FALSE,"Plan2"}</definedName>
    <definedName name="ihrtetw4r" localSheetId="12" hidden="1">{#N/A,#N/A,FALSE,"Plan1";#N/A,#N/A,FALSE,"Plan2"}</definedName>
    <definedName name="ihrtetw4r" hidden="1">{#N/A,#N/A,FALSE,"Plan1";#N/A,#N/A,FALSE,"Plan2"}</definedName>
    <definedName name="II" localSheetId="4">#REF!</definedName>
    <definedName name="II" localSheetId="8">#REF!</definedName>
    <definedName name="II" localSheetId="2">#REF!</definedName>
    <definedName name="II" localSheetId="24">#REF!</definedName>
    <definedName name="II">#REF!</definedName>
    <definedName name="IIASDSAWE" localSheetId="19" hidden="1">{"Econ Consolidado",#N/A,FALSE,"Econ Consol";"Fluxo de Caixa",#N/A,FALSE,"Fluxo Caixa";"Investimentos",#N/A,FALSE,"Investimentos"}</definedName>
    <definedName name="IIASDSAWE" localSheetId="21">{"Econ Consolidado",#N/A,FALSE,"Econ Consol";"Fluxo de Caixa",#N/A,FALSE,"Fluxo Caixa";"Investimentos",#N/A,FALSE,"Investimentos"}</definedName>
    <definedName name="IIASDSAWE" localSheetId="14" hidden="1">{"Econ Consolidado",#N/A,FALSE,"Econ Consol";"Fluxo de Caixa",#N/A,FALSE,"Fluxo Caixa";"Investimentos",#N/A,FALSE,"Investimentos"}</definedName>
    <definedName name="IIASDSAWE" localSheetId="4" hidden="1">{"Econ Consolidado",#N/A,FALSE,"Econ Consol";"Fluxo de Caixa",#N/A,FALSE,"Fluxo Caixa";"Investimentos",#N/A,FALSE,"Investimentos"}</definedName>
    <definedName name="IIASDSAWE" localSheetId="8" hidden="1">{"Econ Consolidado",#N/A,FALSE,"Econ Consol";"Fluxo de Caixa",#N/A,FALSE,"Fluxo Caixa";"Investimentos",#N/A,FALSE,"Investimentos"}</definedName>
    <definedName name="IIASDSAWE" localSheetId="2" hidden="1">{"Econ Consolidado",#N/A,FALSE,"Econ Consol";"Fluxo de Caixa",#N/A,FALSE,"Fluxo Caixa";"Investimentos",#N/A,FALSE,"Investimentos"}</definedName>
    <definedName name="IIASDSAWE" localSheetId="1" hidden="1">{"Econ Consolidado",#N/A,FALSE,"Econ Consol";"Fluxo de Caixa",#N/A,FALSE,"Fluxo Caixa";"Investimentos",#N/A,FALSE,"Investimentos"}</definedName>
    <definedName name="IIASDSAWE" localSheetId="13" hidden="1">{"Econ Consolidado",#N/A,FALSE,"Econ Consol";"Fluxo de Caixa",#N/A,FALSE,"Fluxo Caixa";"Investimentos",#N/A,FALSE,"Investimentos"}</definedName>
    <definedName name="IIASDSAWE" localSheetId="20">{"Econ Consolidado",#N/A,FALSE,"Econ Consol";"Fluxo de Caixa",#N/A,FALSE,"Fluxo Caixa";"Investimentos",#N/A,FALSE,"Investimentos"}</definedName>
    <definedName name="IIASDSAWE" localSheetId="24" hidden="1">{"Econ Consolidado",#N/A,FALSE,"Econ Consol";"Fluxo de Caixa",#N/A,FALSE,"Fluxo Caixa";"Investimentos",#N/A,FALSE,"Investimentos"}</definedName>
    <definedName name="IIASDSAWE" localSheetId="0" hidden="1">{"Econ Consolidado",#N/A,FALSE,"Econ Consol";"Fluxo de Caixa",#N/A,FALSE,"Fluxo Caixa";"Investimentos",#N/A,FALSE,"Investimentos"}</definedName>
    <definedName name="IIASDSAWE" localSheetId="18" hidden="1">{"Econ Consolidado",#N/A,FALSE,"Econ Consol";"Fluxo de Caixa",#N/A,FALSE,"Fluxo Caixa";"Investimentos",#N/A,FALSE,"Investimentos"}</definedName>
    <definedName name="IIASDSAWE" localSheetId="10" hidden="1">{"Econ Consolidado",#N/A,FALSE,"Econ Consol";"Fluxo de Caixa",#N/A,FALSE,"Fluxo Caixa";"Investimentos",#N/A,FALSE,"Investimentos"}</definedName>
    <definedName name="IIASDSAWE" localSheetId="12" hidden="1">{"Econ Consolidado",#N/A,FALSE,"Econ Consol";"Fluxo de Caixa",#N/A,FALSE,"Fluxo Caixa";"Investimentos",#N/A,FALSE,"Investimentos"}</definedName>
    <definedName name="IIASDSAWE" hidden="1">{"Econ Consolidado",#N/A,FALSE,"Econ Consol";"Fluxo de Caixa",#N/A,FALSE,"Fluxo Caixa";"Investimentos",#N/A,FALSE,"Investimentos"}</definedName>
    <definedName name="III" localSheetId="4">#REF!</definedName>
    <definedName name="III" localSheetId="8">#REF!</definedName>
    <definedName name="III" localSheetId="2">#REF!</definedName>
    <definedName name="III" localSheetId="24">#REF!</definedName>
    <definedName name="III">#REF!</definedName>
    <definedName name="iinstalações" localSheetId="19" hidden="1">{#N/A,#N/A,FALSE,"GERAL";#N/A,#N/A,FALSE,"012-96";#N/A,#N/A,FALSE,"018-96";#N/A,#N/A,FALSE,"027-96";#N/A,#N/A,FALSE,"059-96";#N/A,#N/A,FALSE,"076-96";#N/A,#N/A,FALSE,"019-97";#N/A,#N/A,FALSE,"021-97";#N/A,#N/A,FALSE,"022-97";#N/A,#N/A,FALSE,"028-97"}</definedName>
    <definedName name="iinstalações" localSheetId="21">{#N/A,#N/A,FALSE,"GERAL";#N/A,#N/A,FALSE,"012-96";#N/A,#N/A,FALSE,"018-96";#N/A,#N/A,FALSE,"027-96";#N/A,#N/A,FALSE,"059-96";#N/A,#N/A,FALSE,"076-96";#N/A,#N/A,FALSE,"019-97";#N/A,#N/A,FALSE,"021-97";#N/A,#N/A,FALSE,"022-97";#N/A,#N/A,FALSE,"028-97"}</definedName>
    <definedName name="iinstalações" localSheetId="14" hidden="1">{#N/A,#N/A,FALSE,"GERAL";#N/A,#N/A,FALSE,"012-96";#N/A,#N/A,FALSE,"018-96";#N/A,#N/A,FALSE,"027-96";#N/A,#N/A,FALSE,"059-96";#N/A,#N/A,FALSE,"076-96";#N/A,#N/A,FALSE,"019-97";#N/A,#N/A,FALSE,"021-97";#N/A,#N/A,FALSE,"022-97";#N/A,#N/A,FALSE,"028-97"}</definedName>
    <definedName name="iinstalações" localSheetId="4" hidden="1">{#N/A,#N/A,FALSE,"GERAL";#N/A,#N/A,FALSE,"012-96";#N/A,#N/A,FALSE,"018-96";#N/A,#N/A,FALSE,"027-96";#N/A,#N/A,FALSE,"059-96";#N/A,#N/A,FALSE,"076-96";#N/A,#N/A,FALSE,"019-97";#N/A,#N/A,FALSE,"021-97";#N/A,#N/A,FALSE,"022-97";#N/A,#N/A,FALSE,"028-97"}</definedName>
    <definedName name="iinstalações" localSheetId="8" hidden="1">{#N/A,#N/A,FALSE,"GERAL";#N/A,#N/A,FALSE,"012-96";#N/A,#N/A,FALSE,"018-96";#N/A,#N/A,FALSE,"027-96";#N/A,#N/A,FALSE,"059-96";#N/A,#N/A,FALSE,"076-96";#N/A,#N/A,FALSE,"019-97";#N/A,#N/A,FALSE,"021-97";#N/A,#N/A,FALSE,"022-97";#N/A,#N/A,FALSE,"028-97"}</definedName>
    <definedName name="iinstalações" localSheetId="2" hidden="1">{#N/A,#N/A,FALSE,"GERAL";#N/A,#N/A,FALSE,"012-96";#N/A,#N/A,FALSE,"018-96";#N/A,#N/A,FALSE,"027-96";#N/A,#N/A,FALSE,"059-96";#N/A,#N/A,FALSE,"076-96";#N/A,#N/A,FALSE,"019-97";#N/A,#N/A,FALSE,"021-97";#N/A,#N/A,FALSE,"022-97";#N/A,#N/A,FALSE,"028-97"}</definedName>
    <definedName name="iinstalações" localSheetId="1" hidden="1">{#N/A,#N/A,FALSE,"GERAL";#N/A,#N/A,FALSE,"012-96";#N/A,#N/A,FALSE,"018-96";#N/A,#N/A,FALSE,"027-96";#N/A,#N/A,FALSE,"059-96";#N/A,#N/A,FALSE,"076-96";#N/A,#N/A,FALSE,"019-97";#N/A,#N/A,FALSE,"021-97";#N/A,#N/A,FALSE,"022-97";#N/A,#N/A,FALSE,"028-97"}</definedName>
    <definedName name="iinstalações" localSheetId="13" hidden="1">{#N/A,#N/A,FALSE,"GERAL";#N/A,#N/A,FALSE,"012-96";#N/A,#N/A,FALSE,"018-96";#N/A,#N/A,FALSE,"027-96";#N/A,#N/A,FALSE,"059-96";#N/A,#N/A,FALSE,"076-96";#N/A,#N/A,FALSE,"019-97";#N/A,#N/A,FALSE,"021-97";#N/A,#N/A,FALSE,"022-97";#N/A,#N/A,FALSE,"028-97"}</definedName>
    <definedName name="iinstalações" localSheetId="20">{#N/A,#N/A,FALSE,"GERAL";#N/A,#N/A,FALSE,"012-96";#N/A,#N/A,FALSE,"018-96";#N/A,#N/A,FALSE,"027-96";#N/A,#N/A,FALSE,"059-96";#N/A,#N/A,FALSE,"076-96";#N/A,#N/A,FALSE,"019-97";#N/A,#N/A,FALSE,"021-97";#N/A,#N/A,FALSE,"022-97";#N/A,#N/A,FALSE,"028-97"}</definedName>
    <definedName name="iinstalações" localSheetId="24" hidden="1">{#N/A,#N/A,FALSE,"GERAL";#N/A,#N/A,FALSE,"012-96";#N/A,#N/A,FALSE,"018-96";#N/A,#N/A,FALSE,"027-96";#N/A,#N/A,FALSE,"059-96";#N/A,#N/A,FALSE,"076-96";#N/A,#N/A,FALSE,"019-97";#N/A,#N/A,FALSE,"021-97";#N/A,#N/A,FALSE,"022-97";#N/A,#N/A,FALSE,"028-97"}</definedName>
    <definedName name="iinstalações" localSheetId="0" hidden="1">{#N/A,#N/A,FALSE,"GERAL";#N/A,#N/A,FALSE,"012-96";#N/A,#N/A,FALSE,"018-96";#N/A,#N/A,FALSE,"027-96";#N/A,#N/A,FALSE,"059-96";#N/A,#N/A,FALSE,"076-96";#N/A,#N/A,FALSE,"019-97";#N/A,#N/A,FALSE,"021-97";#N/A,#N/A,FALSE,"022-97";#N/A,#N/A,FALSE,"028-97"}</definedName>
    <definedName name="iinstalações" localSheetId="18" hidden="1">{#N/A,#N/A,FALSE,"GERAL";#N/A,#N/A,FALSE,"012-96";#N/A,#N/A,FALSE,"018-96";#N/A,#N/A,FALSE,"027-96";#N/A,#N/A,FALSE,"059-96";#N/A,#N/A,FALSE,"076-96";#N/A,#N/A,FALSE,"019-97";#N/A,#N/A,FALSE,"021-97";#N/A,#N/A,FALSE,"022-97";#N/A,#N/A,FALSE,"028-97"}</definedName>
    <definedName name="iinstalações" localSheetId="10" hidden="1">{#N/A,#N/A,FALSE,"GERAL";#N/A,#N/A,FALSE,"012-96";#N/A,#N/A,FALSE,"018-96";#N/A,#N/A,FALSE,"027-96";#N/A,#N/A,FALSE,"059-96";#N/A,#N/A,FALSE,"076-96";#N/A,#N/A,FALSE,"019-97";#N/A,#N/A,FALSE,"021-97";#N/A,#N/A,FALSE,"022-97";#N/A,#N/A,FALSE,"028-97"}</definedName>
    <definedName name="iinstalações" localSheetId="12" hidden="1">{#N/A,#N/A,FALSE,"GERAL";#N/A,#N/A,FALSE,"012-96";#N/A,#N/A,FALSE,"018-96";#N/A,#N/A,FALSE,"027-96";#N/A,#N/A,FALSE,"059-96";#N/A,#N/A,FALSE,"076-96";#N/A,#N/A,FALSE,"019-97";#N/A,#N/A,FALSE,"021-97";#N/A,#N/A,FALSE,"022-97";#N/A,#N/A,FALSE,"028-97"}</definedName>
    <definedName name="iinstalações" hidden="1">{#N/A,#N/A,FALSE,"GERAL";#N/A,#N/A,FALSE,"012-96";#N/A,#N/A,FALSE,"018-96";#N/A,#N/A,FALSE,"027-96";#N/A,#N/A,FALSE,"059-96";#N/A,#N/A,FALSE,"076-96";#N/A,#N/A,FALSE,"019-97";#N/A,#N/A,FALSE,"021-97";#N/A,#N/A,FALSE,"022-97";#N/A,#N/A,FALSE,"028-97"}</definedName>
    <definedName name="ilhweilrji4e" localSheetId="19" hidden="1">{#N/A,#N/A,FALSE,"Plan1";#N/A,#N/A,FALSE,"Plan2"}</definedName>
    <definedName name="ilhweilrji4e" localSheetId="21">{#N/A,#N/A,FALSE,"Plan1";#N/A,#N/A,FALSE,"Plan2"}</definedName>
    <definedName name="ilhweilrji4e" localSheetId="14" hidden="1">{#N/A,#N/A,FALSE,"Plan1";#N/A,#N/A,FALSE,"Plan2"}</definedName>
    <definedName name="ilhweilrji4e" localSheetId="4" hidden="1">{#N/A,#N/A,FALSE,"Plan1";#N/A,#N/A,FALSE,"Plan2"}</definedName>
    <definedName name="ilhweilrji4e" localSheetId="8" hidden="1">{#N/A,#N/A,FALSE,"Plan1";#N/A,#N/A,FALSE,"Plan2"}</definedName>
    <definedName name="ilhweilrji4e" localSheetId="2" hidden="1">{#N/A,#N/A,FALSE,"Plan1";#N/A,#N/A,FALSE,"Plan2"}</definedName>
    <definedName name="ilhweilrji4e" localSheetId="1" hidden="1">{#N/A,#N/A,FALSE,"Plan1";#N/A,#N/A,FALSE,"Plan2"}</definedName>
    <definedName name="ilhweilrji4e" localSheetId="13" hidden="1">{#N/A,#N/A,FALSE,"Plan1";#N/A,#N/A,FALSE,"Plan2"}</definedName>
    <definedName name="ilhweilrji4e" localSheetId="20">{#N/A,#N/A,FALSE,"Plan1";#N/A,#N/A,FALSE,"Plan2"}</definedName>
    <definedName name="ilhweilrji4e" localSheetId="24" hidden="1">{#N/A,#N/A,FALSE,"Plan1";#N/A,#N/A,FALSE,"Plan2"}</definedName>
    <definedName name="ilhweilrji4e" localSheetId="0" hidden="1">{#N/A,#N/A,FALSE,"Plan1";#N/A,#N/A,FALSE,"Plan2"}</definedName>
    <definedName name="ilhweilrji4e" localSheetId="18" hidden="1">{#N/A,#N/A,FALSE,"Plan1";#N/A,#N/A,FALSE,"Plan2"}</definedName>
    <definedName name="ilhweilrji4e" localSheetId="10" hidden="1">{#N/A,#N/A,FALSE,"Plan1";#N/A,#N/A,FALSE,"Plan2"}</definedName>
    <definedName name="ilhweilrji4e" localSheetId="12" hidden="1">{#N/A,#N/A,FALSE,"Plan1";#N/A,#N/A,FALSE,"Plan2"}</definedName>
    <definedName name="ilhweilrji4e" hidden="1">{#N/A,#N/A,FALSE,"Plan1";#N/A,#N/A,FALSE,"Plan2"}</definedName>
    <definedName name="ilsdr4wf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hidden="1">{TRUE,TRUE,-1.25,-15.5,604.5,366.75,FALSE,FALSE,TRUE,TRUE,0,1,#N/A,1,#N/A,9.0125,24.4117647058824,1,FALSE,FALSE,3,TRUE,1,FALSE,100,"Swvu.PLANILHA2.","ACwvu.PLANILHA2.",#N/A,FALSE,FALSE,0.787401575,0.34,0.46,0.5,1,"","",FALSE,FALSE,FALSE,FALSE,1,#N/A,1,1,FALSE,FALSE,#N/A,#N/A,FALSE,FALSE,FALSE,9,65532,65532,FALSE,FALSE,TRUE,TRUE,TRUE}</definedName>
    <definedName name="IM" localSheetId="4">#REF!</definedName>
    <definedName name="IM" localSheetId="2">#REF!</definedName>
    <definedName name="IM" localSheetId="24">#REF!</definedName>
    <definedName name="IM">#REF!</definedName>
    <definedName name="IMP" localSheetId="4" hidden="1">#REF!</definedName>
    <definedName name="IMP" localSheetId="2" hidden="1">#REF!</definedName>
    <definedName name="IMP" localSheetId="24" hidden="1">#REF!</definedName>
    <definedName name="IMP" localSheetId="0" hidden="1">#REF!</definedName>
    <definedName name="IMP" hidden="1">#REF!</definedName>
    <definedName name="IMPERMEABILIZ." localSheetId="4">#REF!</definedName>
    <definedName name="IMPERMEABILIZ." localSheetId="2">#REF!</definedName>
    <definedName name="IMPERMEABILIZ." localSheetId="24">#REF!</definedName>
    <definedName name="IMPERMEABILIZ.">#REF!</definedName>
    <definedName name="IMPF" localSheetId="4">#REF!</definedName>
    <definedName name="IMPF" localSheetId="2">#REF!</definedName>
    <definedName name="IMPF" localSheetId="24">#REF!</definedName>
    <definedName name="IMPF">#REF!</definedName>
    <definedName name="IMPI" localSheetId="4">#REF!</definedName>
    <definedName name="IMPI" localSheetId="2">#REF!</definedName>
    <definedName name="IMPI" localSheetId="24">#REF!</definedName>
    <definedName name="IMPI">#REF!</definedName>
    <definedName name="IMPOSTO" localSheetId="4">#REF!</definedName>
    <definedName name="IMPOSTO" localSheetId="2">#REF!</definedName>
    <definedName name="IMPOSTO" localSheetId="24">#REF!</definedName>
    <definedName name="IMPOSTO">#REF!</definedName>
    <definedName name="INCC" localSheetId="4">#REF!</definedName>
    <definedName name="INCC" localSheetId="2">#REF!</definedName>
    <definedName name="INCC" localSheetId="24">#REF!</definedName>
    <definedName name="INCC">#REF!</definedName>
    <definedName name="Incorido_Aplicado_X_Físico" localSheetId="4">#REF!</definedName>
    <definedName name="Incorido_Aplicado_X_Físico" localSheetId="2">#REF!</definedName>
    <definedName name="Incorido_Aplicado_X_Físico" localSheetId="24">#REF!</definedName>
    <definedName name="Incorido_Aplicado_X_Físico">#REF!</definedName>
    <definedName name="INCORPORAÇÃO" localSheetId="4">#REF!</definedName>
    <definedName name="INCORPORAÇÃO" localSheetId="2">#REF!</definedName>
    <definedName name="INCORPORAÇÃO" localSheetId="24">#REF!</definedName>
    <definedName name="INCORPORAÇÃO">#REF!</definedName>
    <definedName name="Index" localSheetId="4" hidden="1">#REF!</definedName>
    <definedName name="Index" localSheetId="2" hidden="1">#REF!</definedName>
    <definedName name="Index" localSheetId="24" hidden="1">#REF!</definedName>
    <definedName name="Index" localSheetId="0" hidden="1">#REF!</definedName>
    <definedName name="Index" hidden="1">#REF!</definedName>
    <definedName name="Indice" localSheetId="4">#REF!</definedName>
    <definedName name="Indice" localSheetId="2">#REF!</definedName>
    <definedName name="Indice" localSheetId="24">#REF!</definedName>
    <definedName name="Indice">#REF!</definedName>
    <definedName name="indice_correcao_proj" localSheetId="4">#REF!</definedName>
    <definedName name="indice_correcao_proj" localSheetId="2">#REF!</definedName>
    <definedName name="indice_correcao_proj" localSheetId="24">#REF!</definedName>
    <definedName name="indice_correcao_proj">#REF!</definedName>
    <definedName name="infra" localSheetId="4">#REF!</definedName>
    <definedName name="infra" localSheetId="2">#REF!</definedName>
    <definedName name="infra" localSheetId="24">#REF!</definedName>
    <definedName name="infra">#REF!</definedName>
    <definedName name="Infra_OBra_Sienge" localSheetId="4">#REF!</definedName>
    <definedName name="Infra_OBra_Sienge" localSheetId="2">#REF!</definedName>
    <definedName name="Infra_OBra_Sienge" localSheetId="24">#REF!</definedName>
    <definedName name="Infra_OBra_Sienge">#REF!</definedName>
    <definedName name="Infra_Projetos_Sienge" localSheetId="4">#REF!</definedName>
    <definedName name="Infra_Projetos_Sienge" localSheetId="2">#REF!</definedName>
    <definedName name="Infra_Projetos_Sienge" localSheetId="24">#REF!</definedName>
    <definedName name="Infra_Projetos_Sienge">#REF!</definedName>
    <definedName name="INFRA2" localSheetId="4">#REF!</definedName>
    <definedName name="INFRA2" localSheetId="2">#REF!</definedName>
    <definedName name="INFRA2" localSheetId="24">#REF!</definedName>
    <definedName name="INFRA2">#REF!</definedName>
    <definedName name="Insatalações" localSheetId="19" hidden="1">{#N/A,#N/A,FALSE,"GERAL";#N/A,#N/A,FALSE,"012-96";#N/A,#N/A,FALSE,"018-96";#N/A,#N/A,FALSE,"027-96";#N/A,#N/A,FALSE,"059-96";#N/A,#N/A,FALSE,"076-96";#N/A,#N/A,FALSE,"019-97";#N/A,#N/A,FALSE,"021-97";#N/A,#N/A,FALSE,"022-97";#N/A,#N/A,FALSE,"028-97"}</definedName>
    <definedName name="Insatalações" localSheetId="21">{#N/A,#N/A,FALSE,"GERAL";#N/A,#N/A,FALSE,"012-96";#N/A,#N/A,FALSE,"018-96";#N/A,#N/A,FALSE,"027-96";#N/A,#N/A,FALSE,"059-96";#N/A,#N/A,FALSE,"076-96";#N/A,#N/A,FALSE,"019-97";#N/A,#N/A,FALSE,"021-97";#N/A,#N/A,FALSE,"022-97";#N/A,#N/A,FALSE,"028-97"}</definedName>
    <definedName name="Insatalações" localSheetId="14" hidden="1">{#N/A,#N/A,FALSE,"GERAL";#N/A,#N/A,FALSE,"012-96";#N/A,#N/A,FALSE,"018-96";#N/A,#N/A,FALSE,"027-96";#N/A,#N/A,FALSE,"059-96";#N/A,#N/A,FALSE,"076-96";#N/A,#N/A,FALSE,"019-97";#N/A,#N/A,FALSE,"021-97";#N/A,#N/A,FALSE,"022-97";#N/A,#N/A,FALSE,"028-97"}</definedName>
    <definedName name="Insatalações" localSheetId="4" hidden="1">{#N/A,#N/A,FALSE,"GERAL";#N/A,#N/A,FALSE,"012-96";#N/A,#N/A,FALSE,"018-96";#N/A,#N/A,FALSE,"027-96";#N/A,#N/A,FALSE,"059-96";#N/A,#N/A,FALSE,"076-96";#N/A,#N/A,FALSE,"019-97";#N/A,#N/A,FALSE,"021-97";#N/A,#N/A,FALSE,"022-97";#N/A,#N/A,FALSE,"028-97"}</definedName>
    <definedName name="Insatalações" localSheetId="8" hidden="1">{#N/A,#N/A,FALSE,"GERAL";#N/A,#N/A,FALSE,"012-96";#N/A,#N/A,FALSE,"018-96";#N/A,#N/A,FALSE,"027-96";#N/A,#N/A,FALSE,"059-96";#N/A,#N/A,FALSE,"076-96";#N/A,#N/A,FALSE,"019-97";#N/A,#N/A,FALSE,"021-97";#N/A,#N/A,FALSE,"022-97";#N/A,#N/A,FALSE,"028-97"}</definedName>
    <definedName name="Insatalações" localSheetId="2" hidden="1">{#N/A,#N/A,FALSE,"GERAL";#N/A,#N/A,FALSE,"012-96";#N/A,#N/A,FALSE,"018-96";#N/A,#N/A,FALSE,"027-96";#N/A,#N/A,FALSE,"059-96";#N/A,#N/A,FALSE,"076-96";#N/A,#N/A,FALSE,"019-97";#N/A,#N/A,FALSE,"021-97";#N/A,#N/A,FALSE,"022-97";#N/A,#N/A,FALSE,"028-97"}</definedName>
    <definedName name="Insatalações" localSheetId="1" hidden="1">{#N/A,#N/A,FALSE,"GERAL";#N/A,#N/A,FALSE,"012-96";#N/A,#N/A,FALSE,"018-96";#N/A,#N/A,FALSE,"027-96";#N/A,#N/A,FALSE,"059-96";#N/A,#N/A,FALSE,"076-96";#N/A,#N/A,FALSE,"019-97";#N/A,#N/A,FALSE,"021-97";#N/A,#N/A,FALSE,"022-97";#N/A,#N/A,FALSE,"028-97"}</definedName>
    <definedName name="Insatalações" localSheetId="13" hidden="1">{#N/A,#N/A,FALSE,"GERAL";#N/A,#N/A,FALSE,"012-96";#N/A,#N/A,FALSE,"018-96";#N/A,#N/A,FALSE,"027-96";#N/A,#N/A,FALSE,"059-96";#N/A,#N/A,FALSE,"076-96";#N/A,#N/A,FALSE,"019-97";#N/A,#N/A,FALSE,"021-97";#N/A,#N/A,FALSE,"022-97";#N/A,#N/A,FALSE,"028-97"}</definedName>
    <definedName name="Insatalações" localSheetId="20">{#N/A,#N/A,FALSE,"GERAL";#N/A,#N/A,FALSE,"012-96";#N/A,#N/A,FALSE,"018-96";#N/A,#N/A,FALSE,"027-96";#N/A,#N/A,FALSE,"059-96";#N/A,#N/A,FALSE,"076-96";#N/A,#N/A,FALSE,"019-97";#N/A,#N/A,FALSE,"021-97";#N/A,#N/A,FALSE,"022-97";#N/A,#N/A,FALSE,"028-97"}</definedName>
    <definedName name="Insatalações" localSheetId="24" hidden="1">{#N/A,#N/A,FALSE,"GERAL";#N/A,#N/A,FALSE,"012-96";#N/A,#N/A,FALSE,"018-96";#N/A,#N/A,FALSE,"027-96";#N/A,#N/A,FALSE,"059-96";#N/A,#N/A,FALSE,"076-96";#N/A,#N/A,FALSE,"019-97";#N/A,#N/A,FALSE,"021-97";#N/A,#N/A,FALSE,"022-97";#N/A,#N/A,FALSE,"028-97"}</definedName>
    <definedName name="Insatalações" localSheetId="0" hidden="1">{#N/A,#N/A,FALSE,"GERAL";#N/A,#N/A,FALSE,"012-96";#N/A,#N/A,FALSE,"018-96";#N/A,#N/A,FALSE,"027-96";#N/A,#N/A,FALSE,"059-96";#N/A,#N/A,FALSE,"076-96";#N/A,#N/A,FALSE,"019-97";#N/A,#N/A,FALSE,"021-97";#N/A,#N/A,FALSE,"022-97";#N/A,#N/A,FALSE,"028-97"}</definedName>
    <definedName name="Insatalações" localSheetId="18" hidden="1">{#N/A,#N/A,FALSE,"GERAL";#N/A,#N/A,FALSE,"012-96";#N/A,#N/A,FALSE,"018-96";#N/A,#N/A,FALSE,"027-96";#N/A,#N/A,FALSE,"059-96";#N/A,#N/A,FALSE,"076-96";#N/A,#N/A,FALSE,"019-97";#N/A,#N/A,FALSE,"021-97";#N/A,#N/A,FALSE,"022-97";#N/A,#N/A,FALSE,"028-97"}</definedName>
    <definedName name="Insatalações" localSheetId="10" hidden="1">{#N/A,#N/A,FALSE,"GERAL";#N/A,#N/A,FALSE,"012-96";#N/A,#N/A,FALSE,"018-96";#N/A,#N/A,FALSE,"027-96";#N/A,#N/A,FALSE,"059-96";#N/A,#N/A,FALSE,"076-96";#N/A,#N/A,FALSE,"019-97";#N/A,#N/A,FALSE,"021-97";#N/A,#N/A,FALSE,"022-97";#N/A,#N/A,FALSE,"028-97"}</definedName>
    <definedName name="Insatalações" localSheetId="12" hidden="1">{#N/A,#N/A,FALSE,"GERAL";#N/A,#N/A,FALSE,"012-96";#N/A,#N/A,FALSE,"018-96";#N/A,#N/A,FALSE,"027-96";#N/A,#N/A,FALSE,"059-96";#N/A,#N/A,FALSE,"076-96";#N/A,#N/A,FALSE,"019-97";#N/A,#N/A,FALSE,"021-97";#N/A,#N/A,FALSE,"022-97";#N/A,#N/A,FALSE,"028-97"}</definedName>
    <definedName name="Insatalações" hidden="1">{#N/A,#N/A,FALSE,"GERAL";#N/A,#N/A,FALSE,"012-96";#N/A,#N/A,FALSE,"018-96";#N/A,#N/A,FALSE,"027-96";#N/A,#N/A,FALSE,"059-96";#N/A,#N/A,FALSE,"076-96";#N/A,#N/A,FALSE,"019-97";#N/A,#N/A,FALSE,"021-97";#N/A,#N/A,FALSE,"022-97";#N/A,#N/A,FALSE,"028-97"}</definedName>
    <definedName name="INSS_Bloqueado_Fin_Medição" localSheetId="4">#REF!</definedName>
    <definedName name="INSS_Bloqueado_Fin_Medição" localSheetId="2">#REF!</definedName>
    <definedName name="INSS_Bloqueado_Fin_Medição" localSheetId="24">#REF!</definedName>
    <definedName name="INSS_Bloqueado_Fin_Medição">#REF!</definedName>
    <definedName name="Inss_Bloqueado_Previsão_Fin_Medições" localSheetId="4">#REF!</definedName>
    <definedName name="Inss_Bloqueado_Previsão_Fin_Medições" localSheetId="2">#REF!</definedName>
    <definedName name="Inss_Bloqueado_Previsão_Fin_Medições" localSheetId="24">#REF!</definedName>
    <definedName name="Inss_Bloqueado_Previsão_Fin_Medições">#REF!</definedName>
    <definedName name="instalaçoes2" localSheetId="19" hidden="1">{#N/A,#N/A,FALSE,"GERAL";#N/A,#N/A,FALSE,"012-96";#N/A,#N/A,FALSE,"018-96";#N/A,#N/A,FALSE,"027-96";#N/A,#N/A,FALSE,"059-96";#N/A,#N/A,FALSE,"076-96";#N/A,#N/A,FALSE,"019-97";#N/A,#N/A,FALSE,"021-97";#N/A,#N/A,FALSE,"022-97";#N/A,#N/A,FALSE,"028-97"}</definedName>
    <definedName name="instalaçoes2" localSheetId="21">{#N/A,#N/A,FALSE,"GERAL";#N/A,#N/A,FALSE,"012-96";#N/A,#N/A,FALSE,"018-96";#N/A,#N/A,FALSE,"027-96";#N/A,#N/A,FALSE,"059-96";#N/A,#N/A,FALSE,"076-96";#N/A,#N/A,FALSE,"019-97";#N/A,#N/A,FALSE,"021-97";#N/A,#N/A,FALSE,"022-97";#N/A,#N/A,FALSE,"028-97"}</definedName>
    <definedName name="instalaçoes2" localSheetId="14" hidden="1">{#N/A,#N/A,FALSE,"GERAL";#N/A,#N/A,FALSE,"012-96";#N/A,#N/A,FALSE,"018-96";#N/A,#N/A,FALSE,"027-96";#N/A,#N/A,FALSE,"059-96";#N/A,#N/A,FALSE,"076-96";#N/A,#N/A,FALSE,"019-97";#N/A,#N/A,FALSE,"021-97";#N/A,#N/A,FALSE,"022-97";#N/A,#N/A,FALSE,"028-97"}</definedName>
    <definedName name="instalaçoes2" localSheetId="4" hidden="1">{#N/A,#N/A,FALSE,"GERAL";#N/A,#N/A,FALSE,"012-96";#N/A,#N/A,FALSE,"018-96";#N/A,#N/A,FALSE,"027-96";#N/A,#N/A,FALSE,"059-96";#N/A,#N/A,FALSE,"076-96";#N/A,#N/A,FALSE,"019-97";#N/A,#N/A,FALSE,"021-97";#N/A,#N/A,FALSE,"022-97";#N/A,#N/A,FALSE,"028-97"}</definedName>
    <definedName name="instalaçoes2" localSheetId="8" hidden="1">{#N/A,#N/A,FALSE,"GERAL";#N/A,#N/A,FALSE,"012-96";#N/A,#N/A,FALSE,"018-96";#N/A,#N/A,FALSE,"027-96";#N/A,#N/A,FALSE,"059-96";#N/A,#N/A,FALSE,"076-96";#N/A,#N/A,FALSE,"019-97";#N/A,#N/A,FALSE,"021-97";#N/A,#N/A,FALSE,"022-97";#N/A,#N/A,FALSE,"028-97"}</definedName>
    <definedName name="instalaçoes2" localSheetId="2" hidden="1">{#N/A,#N/A,FALSE,"GERAL";#N/A,#N/A,FALSE,"012-96";#N/A,#N/A,FALSE,"018-96";#N/A,#N/A,FALSE,"027-96";#N/A,#N/A,FALSE,"059-96";#N/A,#N/A,FALSE,"076-96";#N/A,#N/A,FALSE,"019-97";#N/A,#N/A,FALSE,"021-97";#N/A,#N/A,FALSE,"022-97";#N/A,#N/A,FALSE,"028-97"}</definedName>
    <definedName name="instalaçoes2" localSheetId="1" hidden="1">{#N/A,#N/A,FALSE,"GERAL";#N/A,#N/A,FALSE,"012-96";#N/A,#N/A,FALSE,"018-96";#N/A,#N/A,FALSE,"027-96";#N/A,#N/A,FALSE,"059-96";#N/A,#N/A,FALSE,"076-96";#N/A,#N/A,FALSE,"019-97";#N/A,#N/A,FALSE,"021-97";#N/A,#N/A,FALSE,"022-97";#N/A,#N/A,FALSE,"028-97"}</definedName>
    <definedName name="instalaçoes2" localSheetId="13" hidden="1">{#N/A,#N/A,FALSE,"GERAL";#N/A,#N/A,FALSE,"012-96";#N/A,#N/A,FALSE,"018-96";#N/A,#N/A,FALSE,"027-96";#N/A,#N/A,FALSE,"059-96";#N/A,#N/A,FALSE,"076-96";#N/A,#N/A,FALSE,"019-97";#N/A,#N/A,FALSE,"021-97";#N/A,#N/A,FALSE,"022-97";#N/A,#N/A,FALSE,"028-97"}</definedName>
    <definedName name="instalaçoes2" localSheetId="20">{#N/A,#N/A,FALSE,"GERAL";#N/A,#N/A,FALSE,"012-96";#N/A,#N/A,FALSE,"018-96";#N/A,#N/A,FALSE,"027-96";#N/A,#N/A,FALSE,"059-96";#N/A,#N/A,FALSE,"076-96";#N/A,#N/A,FALSE,"019-97";#N/A,#N/A,FALSE,"021-97";#N/A,#N/A,FALSE,"022-97";#N/A,#N/A,FALSE,"028-97"}</definedName>
    <definedName name="instalaçoes2" localSheetId="24" hidden="1">{#N/A,#N/A,FALSE,"GERAL";#N/A,#N/A,FALSE,"012-96";#N/A,#N/A,FALSE,"018-96";#N/A,#N/A,FALSE,"027-96";#N/A,#N/A,FALSE,"059-96";#N/A,#N/A,FALSE,"076-96";#N/A,#N/A,FALSE,"019-97";#N/A,#N/A,FALSE,"021-97";#N/A,#N/A,FALSE,"022-97";#N/A,#N/A,FALSE,"028-97"}</definedName>
    <definedName name="instalaçoes2" localSheetId="0" hidden="1">{#N/A,#N/A,FALSE,"GERAL";#N/A,#N/A,FALSE,"012-96";#N/A,#N/A,FALSE,"018-96";#N/A,#N/A,FALSE,"027-96";#N/A,#N/A,FALSE,"059-96";#N/A,#N/A,FALSE,"076-96";#N/A,#N/A,FALSE,"019-97";#N/A,#N/A,FALSE,"021-97";#N/A,#N/A,FALSE,"022-97";#N/A,#N/A,FALSE,"028-97"}</definedName>
    <definedName name="instalaçoes2" localSheetId="18" hidden="1">{#N/A,#N/A,FALSE,"GERAL";#N/A,#N/A,FALSE,"012-96";#N/A,#N/A,FALSE,"018-96";#N/A,#N/A,FALSE,"027-96";#N/A,#N/A,FALSE,"059-96";#N/A,#N/A,FALSE,"076-96";#N/A,#N/A,FALSE,"019-97";#N/A,#N/A,FALSE,"021-97";#N/A,#N/A,FALSE,"022-97";#N/A,#N/A,FALSE,"028-97"}</definedName>
    <definedName name="instalaçoes2" localSheetId="10" hidden="1">{#N/A,#N/A,FALSE,"GERAL";#N/A,#N/A,FALSE,"012-96";#N/A,#N/A,FALSE,"018-96";#N/A,#N/A,FALSE,"027-96";#N/A,#N/A,FALSE,"059-96";#N/A,#N/A,FALSE,"076-96";#N/A,#N/A,FALSE,"019-97";#N/A,#N/A,FALSE,"021-97";#N/A,#N/A,FALSE,"022-97";#N/A,#N/A,FALSE,"028-97"}</definedName>
    <definedName name="instalaçoes2" localSheetId="12" hidden="1">{#N/A,#N/A,FALSE,"GERAL";#N/A,#N/A,FALSE,"012-96";#N/A,#N/A,FALSE,"018-96";#N/A,#N/A,FALSE,"027-96";#N/A,#N/A,FALSE,"059-96";#N/A,#N/A,FALSE,"076-96";#N/A,#N/A,FALSE,"019-97";#N/A,#N/A,FALSE,"021-97";#N/A,#N/A,FALSE,"022-97";#N/A,#N/A,FALSE,"028-97"}</definedName>
    <definedName name="instalaçoes2" hidden="1">{#N/A,#N/A,FALSE,"GERAL";#N/A,#N/A,FALSE,"012-96";#N/A,#N/A,FALSE,"018-96";#N/A,#N/A,FALSE,"027-96";#N/A,#N/A,FALSE,"059-96";#N/A,#N/A,FALSE,"076-96";#N/A,#N/A,FALSE,"019-97";#N/A,#N/A,FALSE,"021-97";#N/A,#N/A,FALSE,"022-97";#N/A,#N/A,FALSE,"028-97"}</definedName>
    <definedName name="INSU" localSheetId="4">OFFSET(#REF!,0,0,COUNTA(#REF!),1)</definedName>
    <definedName name="INSU" localSheetId="2">OFFSET(#REF!,0,0,COUNTA(#REF!),1)</definedName>
    <definedName name="INSU" localSheetId="24">OFFSET(#REF!,0,0,COUNTA(#REF!),1)</definedName>
    <definedName name="INSU">OFFSET(#REF!,0,0,COUNTA(#REF!),1)</definedName>
    <definedName name="INSUMOS" localSheetId="4">#REF!</definedName>
    <definedName name="INSUMOS" localSheetId="2">#REF!</definedName>
    <definedName name="INSUMOS" localSheetId="24">#REF!</definedName>
    <definedName name="INSUMOS">#REF!</definedName>
    <definedName name="INT.FILTRO.NBASE" localSheetId="4">#REF!</definedName>
    <definedName name="INT.FILTRO.NBASE" localSheetId="2">#REF!</definedName>
    <definedName name="INT.FILTRO.NBASE" localSheetId="24">#REF!</definedName>
    <definedName name="INT.FILTRO.NBASE">#REF!</definedName>
    <definedName name="INTEGRA" localSheetId="19" hidden="1">{"'Edit'!$A$1:$V$2277"}</definedName>
    <definedName name="INTEGRA" localSheetId="21">{"'Edit'!$A$1:$V$2277"}</definedName>
    <definedName name="INTEGRA" localSheetId="14" hidden="1">{"'Edit'!$A$1:$V$2277"}</definedName>
    <definedName name="INTEGRA" localSheetId="4" hidden="1">{"'Edit'!$A$1:$V$2277"}</definedName>
    <definedName name="INTEGRA" localSheetId="8" hidden="1">{"'Edit'!$A$1:$V$2277"}</definedName>
    <definedName name="INTEGRA" localSheetId="2" hidden="1">{"'Edit'!$A$1:$V$2277"}</definedName>
    <definedName name="INTEGRA" localSheetId="1" hidden="1">{"'Edit'!$A$1:$V$2277"}</definedName>
    <definedName name="INTEGRA" localSheetId="13" hidden="1">{"'Edit'!$A$1:$V$2277"}</definedName>
    <definedName name="INTEGRA" localSheetId="20">{"'Edit'!$A$1:$V$2277"}</definedName>
    <definedName name="INTEGRA" localSheetId="24" hidden="1">{"'Edit'!$A$1:$V$2277"}</definedName>
    <definedName name="INTEGRA" localSheetId="0" hidden="1">{"'Edit'!$A$1:$V$2277"}</definedName>
    <definedName name="INTEGRA" localSheetId="18" hidden="1">{"'Edit'!$A$1:$V$2277"}</definedName>
    <definedName name="INTEGRA" localSheetId="10" hidden="1">{"'Edit'!$A$1:$V$2277"}</definedName>
    <definedName name="INTEGRA" localSheetId="12" hidden="1">{"'Edit'!$A$1:$V$2277"}</definedName>
    <definedName name="INTEGRA" hidden="1">{"'Edit'!$A$1:$V$2277"}</definedName>
    <definedName name="IO">196.003</definedName>
    <definedName name="ioeriotyt" localSheetId="19" hidden="1">{#N/A,#N/A,FALSE,"Plan1";#N/A,#N/A,FALSE,"Plan2"}</definedName>
    <definedName name="ioeriotyt" localSheetId="21">{#N/A,#N/A,FALSE,"Plan1";#N/A,#N/A,FALSE,"Plan2"}</definedName>
    <definedName name="ioeriotyt" localSheetId="14" hidden="1">{#N/A,#N/A,FALSE,"Plan1";#N/A,#N/A,FALSE,"Plan2"}</definedName>
    <definedName name="ioeriotyt" localSheetId="4" hidden="1">{#N/A,#N/A,FALSE,"Plan1";#N/A,#N/A,FALSE,"Plan2"}</definedName>
    <definedName name="ioeriotyt" localSheetId="8" hidden="1">{#N/A,#N/A,FALSE,"Plan1";#N/A,#N/A,FALSE,"Plan2"}</definedName>
    <definedName name="ioeriotyt" localSheetId="2" hidden="1">{#N/A,#N/A,FALSE,"Plan1";#N/A,#N/A,FALSE,"Plan2"}</definedName>
    <definedName name="ioeriotyt" localSheetId="1" hidden="1">{#N/A,#N/A,FALSE,"Plan1";#N/A,#N/A,FALSE,"Plan2"}</definedName>
    <definedName name="ioeriotyt" localSheetId="13" hidden="1">{#N/A,#N/A,FALSE,"Plan1";#N/A,#N/A,FALSE,"Plan2"}</definedName>
    <definedName name="ioeriotyt" localSheetId="20">{#N/A,#N/A,FALSE,"Plan1";#N/A,#N/A,FALSE,"Plan2"}</definedName>
    <definedName name="ioeriotyt" localSheetId="24" hidden="1">{#N/A,#N/A,FALSE,"Plan1";#N/A,#N/A,FALSE,"Plan2"}</definedName>
    <definedName name="ioeriotyt" localSheetId="0" hidden="1">{#N/A,#N/A,FALSE,"Plan1";#N/A,#N/A,FALSE,"Plan2"}</definedName>
    <definedName name="ioeriotyt" localSheetId="18" hidden="1">{#N/A,#N/A,FALSE,"Plan1";#N/A,#N/A,FALSE,"Plan2"}</definedName>
    <definedName name="ioeriotyt" localSheetId="10" hidden="1">{#N/A,#N/A,FALSE,"Plan1";#N/A,#N/A,FALSE,"Plan2"}</definedName>
    <definedName name="ioeriotyt" localSheetId="12" hidden="1">{#N/A,#N/A,FALSE,"Plan1";#N/A,#N/A,FALSE,"Plan2"}</definedName>
    <definedName name="ioeriotyt" hidden="1">{#N/A,#N/A,FALSE,"Plan1";#N/A,#N/A,FALSE,"Plan2"}</definedName>
    <definedName name="iohudtorh" localSheetId="19" hidden="1">{#N/A,#N/A,FALSE,"Plan1";#N/A,#N/A,FALSE,"Plan2"}</definedName>
    <definedName name="iohudtorh" localSheetId="21">{#N/A,#N/A,FALSE,"Plan1";#N/A,#N/A,FALSE,"Plan2"}</definedName>
    <definedName name="iohudtorh" localSheetId="14" hidden="1">{#N/A,#N/A,FALSE,"Plan1";#N/A,#N/A,FALSE,"Plan2"}</definedName>
    <definedName name="iohudtorh" localSheetId="4" hidden="1">{#N/A,#N/A,FALSE,"Plan1";#N/A,#N/A,FALSE,"Plan2"}</definedName>
    <definedName name="iohudtorh" localSheetId="8" hidden="1">{#N/A,#N/A,FALSE,"Plan1";#N/A,#N/A,FALSE,"Plan2"}</definedName>
    <definedName name="iohudtorh" localSheetId="2" hidden="1">{#N/A,#N/A,FALSE,"Plan1";#N/A,#N/A,FALSE,"Plan2"}</definedName>
    <definedName name="iohudtorh" localSheetId="1" hidden="1">{#N/A,#N/A,FALSE,"Plan1";#N/A,#N/A,FALSE,"Plan2"}</definedName>
    <definedName name="iohudtorh" localSheetId="13" hidden="1">{#N/A,#N/A,FALSE,"Plan1";#N/A,#N/A,FALSE,"Plan2"}</definedName>
    <definedName name="iohudtorh" localSheetId="20">{#N/A,#N/A,FALSE,"Plan1";#N/A,#N/A,FALSE,"Plan2"}</definedName>
    <definedName name="iohudtorh" localSheetId="24" hidden="1">{#N/A,#N/A,FALSE,"Plan1";#N/A,#N/A,FALSE,"Plan2"}</definedName>
    <definedName name="iohudtorh" localSheetId="0" hidden="1">{#N/A,#N/A,FALSE,"Plan1";#N/A,#N/A,FALSE,"Plan2"}</definedName>
    <definedName name="iohudtorh" localSheetId="18" hidden="1">{#N/A,#N/A,FALSE,"Plan1";#N/A,#N/A,FALSE,"Plan2"}</definedName>
    <definedName name="iohudtorh" localSheetId="10" hidden="1">{#N/A,#N/A,FALSE,"Plan1";#N/A,#N/A,FALSE,"Plan2"}</definedName>
    <definedName name="iohudtorh" localSheetId="12" hidden="1">{#N/A,#N/A,FALSE,"Plan1";#N/A,#N/A,FALSE,"Plan2"}</definedName>
    <definedName name="iohudtorh" hidden="1">{#N/A,#N/A,FALSE,"Plan1";#N/A,#N/A,FALSE,"Plan2"}</definedName>
    <definedName name="iojtkheayed" localSheetId="19" hidden="1">{#N/A,#N/A,FALSE,"Plan1";#N/A,#N/A,FALSE,"Plan2"}</definedName>
    <definedName name="iojtkheayed" localSheetId="21">{#N/A,#N/A,FALSE,"Plan1";#N/A,#N/A,FALSE,"Plan2"}</definedName>
    <definedName name="iojtkheayed" localSheetId="14" hidden="1">{#N/A,#N/A,FALSE,"Plan1";#N/A,#N/A,FALSE,"Plan2"}</definedName>
    <definedName name="iojtkheayed" localSheetId="4" hidden="1">{#N/A,#N/A,FALSE,"Plan1";#N/A,#N/A,FALSE,"Plan2"}</definedName>
    <definedName name="iojtkheayed" localSheetId="8" hidden="1">{#N/A,#N/A,FALSE,"Plan1";#N/A,#N/A,FALSE,"Plan2"}</definedName>
    <definedName name="iojtkheayed" localSheetId="2" hidden="1">{#N/A,#N/A,FALSE,"Plan1";#N/A,#N/A,FALSE,"Plan2"}</definedName>
    <definedName name="iojtkheayed" localSheetId="1" hidden="1">{#N/A,#N/A,FALSE,"Plan1";#N/A,#N/A,FALSE,"Plan2"}</definedName>
    <definedName name="iojtkheayed" localSheetId="13" hidden="1">{#N/A,#N/A,FALSE,"Plan1";#N/A,#N/A,FALSE,"Plan2"}</definedName>
    <definedName name="iojtkheayed" localSheetId="20">{#N/A,#N/A,FALSE,"Plan1";#N/A,#N/A,FALSE,"Plan2"}</definedName>
    <definedName name="iojtkheayed" localSheetId="24" hidden="1">{#N/A,#N/A,FALSE,"Plan1";#N/A,#N/A,FALSE,"Plan2"}</definedName>
    <definedName name="iojtkheayed" localSheetId="0" hidden="1">{#N/A,#N/A,FALSE,"Plan1";#N/A,#N/A,FALSE,"Plan2"}</definedName>
    <definedName name="iojtkheayed" localSheetId="18" hidden="1">{#N/A,#N/A,FALSE,"Plan1";#N/A,#N/A,FALSE,"Plan2"}</definedName>
    <definedName name="iojtkheayed" localSheetId="10" hidden="1">{#N/A,#N/A,FALSE,"Plan1";#N/A,#N/A,FALSE,"Plan2"}</definedName>
    <definedName name="iojtkheayed" localSheetId="12" hidden="1">{#N/A,#N/A,FALSE,"Plan1";#N/A,#N/A,FALSE,"Plan2"}</definedName>
    <definedName name="iojtkheayed" hidden="1">{#N/A,#N/A,FALSE,"Plan1";#N/A,#N/A,FALSE,"Plan2"}</definedName>
    <definedName name="iouweroieuw4" localSheetId="19" hidden="1">{#N/A,#N/A,FALSE,"Plan1";#N/A,#N/A,FALSE,"Plan2"}</definedName>
    <definedName name="iouweroieuw4" localSheetId="21">{#N/A,#N/A,FALSE,"Plan1";#N/A,#N/A,FALSE,"Plan2"}</definedName>
    <definedName name="iouweroieuw4" localSheetId="14" hidden="1">{#N/A,#N/A,FALSE,"Plan1";#N/A,#N/A,FALSE,"Plan2"}</definedName>
    <definedName name="iouweroieuw4" localSheetId="4" hidden="1">{#N/A,#N/A,FALSE,"Plan1";#N/A,#N/A,FALSE,"Plan2"}</definedName>
    <definedName name="iouweroieuw4" localSheetId="8" hidden="1">{#N/A,#N/A,FALSE,"Plan1";#N/A,#N/A,FALSE,"Plan2"}</definedName>
    <definedName name="iouweroieuw4" localSheetId="2" hidden="1">{#N/A,#N/A,FALSE,"Plan1";#N/A,#N/A,FALSE,"Plan2"}</definedName>
    <definedName name="iouweroieuw4" localSheetId="1" hidden="1">{#N/A,#N/A,FALSE,"Plan1";#N/A,#N/A,FALSE,"Plan2"}</definedName>
    <definedName name="iouweroieuw4" localSheetId="13" hidden="1">{#N/A,#N/A,FALSE,"Plan1";#N/A,#N/A,FALSE,"Plan2"}</definedName>
    <definedName name="iouweroieuw4" localSheetId="20">{#N/A,#N/A,FALSE,"Plan1";#N/A,#N/A,FALSE,"Plan2"}</definedName>
    <definedName name="iouweroieuw4" localSheetId="24" hidden="1">{#N/A,#N/A,FALSE,"Plan1";#N/A,#N/A,FALSE,"Plan2"}</definedName>
    <definedName name="iouweroieuw4" localSheetId="0" hidden="1">{#N/A,#N/A,FALSE,"Plan1";#N/A,#N/A,FALSE,"Plan2"}</definedName>
    <definedName name="iouweroieuw4" localSheetId="18" hidden="1">{#N/A,#N/A,FALSE,"Plan1";#N/A,#N/A,FALSE,"Plan2"}</definedName>
    <definedName name="iouweroieuw4" localSheetId="10" hidden="1">{#N/A,#N/A,FALSE,"Plan1";#N/A,#N/A,FALSE,"Plan2"}</definedName>
    <definedName name="iouweroieuw4" localSheetId="12" hidden="1">{#N/A,#N/A,FALSE,"Plan1";#N/A,#N/A,FALSE,"Plan2"}</definedName>
    <definedName name="iouweroieuw4" hidden="1">{#N/A,#N/A,FALSE,"Plan1";#N/A,#N/A,FALSE,"Plan2"}</definedName>
    <definedName name="iphifpgh" localSheetId="19" hidden="1">{#N/A,#N/A,FALSE,"Plan1";#N/A,#N/A,FALSE,"Plan2"}</definedName>
    <definedName name="iphifpgh" localSheetId="21">{#N/A,#N/A,FALSE,"Plan1";#N/A,#N/A,FALSE,"Plan2"}</definedName>
    <definedName name="iphifpgh" localSheetId="14" hidden="1">{#N/A,#N/A,FALSE,"Plan1";#N/A,#N/A,FALSE,"Plan2"}</definedName>
    <definedName name="iphifpgh" localSheetId="4" hidden="1">{#N/A,#N/A,FALSE,"Plan1";#N/A,#N/A,FALSE,"Plan2"}</definedName>
    <definedName name="iphifpgh" localSheetId="8" hidden="1">{#N/A,#N/A,FALSE,"Plan1";#N/A,#N/A,FALSE,"Plan2"}</definedName>
    <definedName name="iphifpgh" localSheetId="2" hidden="1">{#N/A,#N/A,FALSE,"Plan1";#N/A,#N/A,FALSE,"Plan2"}</definedName>
    <definedName name="iphifpgh" localSheetId="1" hidden="1">{#N/A,#N/A,FALSE,"Plan1";#N/A,#N/A,FALSE,"Plan2"}</definedName>
    <definedName name="iphifpgh" localSheetId="13" hidden="1">{#N/A,#N/A,FALSE,"Plan1";#N/A,#N/A,FALSE,"Plan2"}</definedName>
    <definedName name="iphifpgh" localSheetId="20">{#N/A,#N/A,FALSE,"Plan1";#N/A,#N/A,FALSE,"Plan2"}</definedName>
    <definedName name="iphifpgh" localSheetId="24" hidden="1">{#N/A,#N/A,FALSE,"Plan1";#N/A,#N/A,FALSE,"Plan2"}</definedName>
    <definedName name="iphifpgh" localSheetId="0" hidden="1">{#N/A,#N/A,FALSE,"Plan1";#N/A,#N/A,FALSE,"Plan2"}</definedName>
    <definedName name="iphifpgh" localSheetId="18" hidden="1">{#N/A,#N/A,FALSE,"Plan1";#N/A,#N/A,FALSE,"Plan2"}</definedName>
    <definedName name="iphifpgh" localSheetId="10" hidden="1">{#N/A,#N/A,FALSE,"Plan1";#N/A,#N/A,FALSE,"Plan2"}</definedName>
    <definedName name="iphifpgh" localSheetId="12" hidden="1">{#N/A,#N/A,FALSE,"Plan1";#N/A,#N/A,FALSE,"Plan2"}</definedName>
    <definedName name="iphifpgh" hidden="1">{#N/A,#N/A,FALSE,"Plan1";#N/A,#N/A,FALSE,"Plan2"}</definedName>
    <definedName name="IPMF" localSheetId="4">#REF!</definedName>
    <definedName name="IPMF" localSheetId="2">#REF!</definedName>
    <definedName name="IPMF" localSheetId="24">#REF!</definedName>
    <definedName name="IPMF">#REF!</definedName>
    <definedName name="ipodsifgpds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hidden="1">{TRUE,TRUE,-1.25,-15.5,604.5,366.75,FALSE,FALSE,TRUE,TRUE,0,1,#N/A,1,#N/A,9.0125,24.4117647058824,1,FALSE,FALSE,3,TRUE,1,FALSE,100,"Swvu.PLANILHA2.","ACwvu.PLANILHA2.",#N/A,FALSE,FALSE,0.787401575,0.34,0.46,0.5,1,"","",FALSE,FALSE,FALSE,FALSE,1,#N/A,1,1,FALSE,FALSE,#N/A,#N/A,FALSE,FALSE,FALSE,9,65532,65532,FALSE,FALSE,TRUE,TRUE,TRUE}</definedName>
    <definedName name="ipotjrjketjr" localSheetId="19" hidden="1">{#N/A,#N/A,FALSE,"Plan1";#N/A,#N/A,FALSE,"Plan2"}</definedName>
    <definedName name="ipotjrjketjr" localSheetId="21">{#N/A,#N/A,FALSE,"Plan1";#N/A,#N/A,FALSE,"Plan2"}</definedName>
    <definedName name="ipotjrjketjr" localSheetId="14" hidden="1">{#N/A,#N/A,FALSE,"Plan1";#N/A,#N/A,FALSE,"Plan2"}</definedName>
    <definedName name="ipotjrjketjr" localSheetId="4" hidden="1">{#N/A,#N/A,FALSE,"Plan1";#N/A,#N/A,FALSE,"Plan2"}</definedName>
    <definedName name="ipotjrjketjr" localSheetId="8" hidden="1">{#N/A,#N/A,FALSE,"Plan1";#N/A,#N/A,FALSE,"Plan2"}</definedName>
    <definedName name="ipotjrjketjr" localSheetId="2" hidden="1">{#N/A,#N/A,FALSE,"Plan1";#N/A,#N/A,FALSE,"Plan2"}</definedName>
    <definedName name="ipotjrjketjr" localSheetId="1" hidden="1">{#N/A,#N/A,FALSE,"Plan1";#N/A,#N/A,FALSE,"Plan2"}</definedName>
    <definedName name="ipotjrjketjr" localSheetId="13" hidden="1">{#N/A,#N/A,FALSE,"Plan1";#N/A,#N/A,FALSE,"Plan2"}</definedName>
    <definedName name="ipotjrjketjr" localSheetId="20">{#N/A,#N/A,FALSE,"Plan1";#N/A,#N/A,FALSE,"Plan2"}</definedName>
    <definedName name="ipotjrjketjr" localSheetId="24" hidden="1">{#N/A,#N/A,FALSE,"Plan1";#N/A,#N/A,FALSE,"Plan2"}</definedName>
    <definedName name="ipotjrjketjr" localSheetId="0" hidden="1">{#N/A,#N/A,FALSE,"Plan1";#N/A,#N/A,FALSE,"Plan2"}</definedName>
    <definedName name="ipotjrjketjr" localSheetId="18" hidden="1">{#N/A,#N/A,FALSE,"Plan1";#N/A,#N/A,FALSE,"Plan2"}</definedName>
    <definedName name="ipotjrjketjr" localSheetId="10" hidden="1">{#N/A,#N/A,FALSE,"Plan1";#N/A,#N/A,FALSE,"Plan2"}</definedName>
    <definedName name="ipotjrjketjr" localSheetId="12" hidden="1">{#N/A,#N/A,FALSE,"Plan1";#N/A,#N/A,FALSE,"Plan2"}</definedName>
    <definedName name="ipotjrjketjr" hidden="1">{#N/A,#N/A,FALSE,"Plan1";#N/A,#N/A,FALSE,"Plan2"}</definedName>
    <definedName name="IQ_ADDIN" hidden="1">"AUTO"</definedName>
    <definedName name="IQ_CH" hidden="1">110000</definedName>
    <definedName name="IQ_CQ" hidden="1">5000</definedName>
    <definedName name="IQ_CY" hidden="1">10000</definedName>
    <definedName name="IQ_DAILY" hidden="1">500000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40730.4399768518</definedName>
    <definedName name="IQ_NTM" hidden="1">6000</definedName>
    <definedName name="IQ_TODAY" hidden="1">0</definedName>
    <definedName name="IQ_WEEK" hidden="1">50000</definedName>
    <definedName name="IQ_YTD" hidden="1">3000</definedName>
    <definedName name="IQ_YTDMONTH" hidden="1">130000</definedName>
    <definedName name="IR_diferido" localSheetId="4">#REF!</definedName>
    <definedName name="IR_diferido" localSheetId="2">#REF!</definedName>
    <definedName name="IR_diferido" localSheetId="24">#REF!</definedName>
    <definedName name="IR_diferido">#REF!</definedName>
    <definedName name="ISOPOR" localSheetId="4">#REF!</definedName>
    <definedName name="ISOPOR" localSheetId="2">#REF!</definedName>
    <definedName name="ISOPOR" localSheetId="24">#REF!</definedName>
    <definedName name="ISOPOR" localSheetId="16">#REF!</definedName>
    <definedName name="ISOPOR">#REF!</definedName>
    <definedName name="ISS" localSheetId="4">#REF!</definedName>
    <definedName name="ISS" localSheetId="2">#REF!</definedName>
    <definedName name="ISS" localSheetId="24">#REF!</definedName>
    <definedName name="ISS">#REF!</definedName>
    <definedName name="ItalieNS" localSheetId="4">#REF!</definedName>
    <definedName name="ItalieNS" localSheetId="2">#REF!</definedName>
    <definedName name="ItalieNS" localSheetId="24">#REF!</definedName>
    <definedName name="ItalieNS">#REF!</definedName>
    <definedName name="ItalieNT" localSheetId="4">#REF!</definedName>
    <definedName name="ItalieNT" localSheetId="2">#REF!</definedName>
    <definedName name="ItalieNT" localSheetId="24">#REF!</definedName>
    <definedName name="ItalieNT">#REF!</definedName>
    <definedName name="itc_cdi" localSheetId="4">#REF!</definedName>
    <definedName name="itc_cdi" localSheetId="2">#REF!</definedName>
    <definedName name="itc_cdi" localSheetId="24">#REF!</definedName>
    <definedName name="itc_cdi">#REF!</definedName>
    <definedName name="itc_hist" localSheetId="4">#REF!</definedName>
    <definedName name="itc_hist" localSheetId="2">#REF!</definedName>
    <definedName name="itc_hist" localSheetId="24">#REF!</definedName>
    <definedName name="itc_hist">#REF!</definedName>
    <definedName name="itc_uss" localSheetId="4">#REF!</definedName>
    <definedName name="itc_uss" localSheetId="2">#REF!</definedName>
    <definedName name="itc_uss" localSheetId="24">#REF!</definedName>
    <definedName name="itc_uss">#REF!</definedName>
    <definedName name="item_1" localSheetId="19">#REF!</definedName>
    <definedName name="item_1" localSheetId="14">#REF!</definedName>
    <definedName name="item_1" localSheetId="4">#REF!</definedName>
    <definedName name="item_1" localSheetId="5">#REF!</definedName>
    <definedName name="item_1" localSheetId="2">#REF!</definedName>
    <definedName name="item_1" localSheetId="13">#REF!</definedName>
    <definedName name="item_1" localSheetId="24">#REF!</definedName>
    <definedName name="item_1" localSheetId="0">#REF!</definedName>
    <definedName name="item_1" localSheetId="18">#REF!</definedName>
    <definedName name="item_1">#REF!</definedName>
    <definedName name="ITEMCONT" localSheetId="4">#REF!</definedName>
    <definedName name="ITEMCONT" localSheetId="2">#REF!</definedName>
    <definedName name="ITEMCONT" localSheetId="24">#REF!</definedName>
    <definedName name="ITEMCONT">#REF!</definedName>
    <definedName name="ITEMDER" localSheetId="4">#REF!</definedName>
    <definedName name="ITEMDER" localSheetId="2">#REF!</definedName>
    <definedName name="ITEMDER" localSheetId="24">#REF!</definedName>
    <definedName name="ITEMDER">#REF!</definedName>
    <definedName name="ITEMIZAÇÃO" localSheetId="4">#REF!</definedName>
    <definedName name="ITEMIZAÇÃO" localSheetId="2">#REF!</definedName>
    <definedName name="ITEMIZAÇÃO" localSheetId="24">#REF!</definedName>
    <definedName name="ITEMIZAÇÃO">#REF!</definedName>
    <definedName name="ITEMIZAÇÃO_2" localSheetId="4">#REF!</definedName>
    <definedName name="ITEMIZAÇÃO_2" localSheetId="2">#REF!</definedName>
    <definedName name="ITEMIZAÇÃO_2" localSheetId="24">#REF!</definedName>
    <definedName name="ITEMIZAÇÃO_2">#REF!</definedName>
    <definedName name="ITEMIZAÇÃO_3" localSheetId="4">#REF!</definedName>
    <definedName name="ITEMIZAÇÃO_3" localSheetId="2">#REF!</definedName>
    <definedName name="ITEMIZAÇÃO_3" localSheetId="24">#REF!</definedName>
    <definedName name="ITEMIZAÇÃO_3">#REF!</definedName>
    <definedName name="ITEMIZAÇÃO_4" localSheetId="4">#REF!</definedName>
    <definedName name="ITEMIZAÇÃO_4" localSheetId="2">#REF!</definedName>
    <definedName name="ITEMIZAÇÃO_4" localSheetId="24">#REF!</definedName>
    <definedName name="ITEMIZAÇÃO_4">#REF!</definedName>
    <definedName name="ITEMIZAÇÃO_5" localSheetId="4">#REF!</definedName>
    <definedName name="ITEMIZAÇÃO_5" localSheetId="2">#REF!</definedName>
    <definedName name="ITEMIZAÇÃO_5" localSheetId="24">#REF!</definedName>
    <definedName name="ITEMIZAÇÃO_5">#REF!</definedName>
    <definedName name="ITEMIZAÇÃO_7" localSheetId="4">#REF!</definedName>
    <definedName name="ITEMIZAÇÃO_7" localSheetId="2">#REF!</definedName>
    <definedName name="ITEMIZAÇÃO_7" localSheetId="24">#REF!</definedName>
    <definedName name="ITEMIZAÇÃO_7">#REF!</definedName>
    <definedName name="ITEMIZAÇÃO_8" localSheetId="4">#REF!</definedName>
    <definedName name="ITEMIZAÇÃO_8" localSheetId="2">#REF!</definedName>
    <definedName name="ITEMIZAÇÃO_8" localSheetId="24">#REF!</definedName>
    <definedName name="ITEMIZAÇÃO_8">#REF!</definedName>
    <definedName name="ITEMR20" localSheetId="4">#REF!</definedName>
    <definedName name="ITEMR20" localSheetId="2">#REF!</definedName>
    <definedName name="ITEMR20" localSheetId="24">#REF!</definedName>
    <definedName name="ITEMR20">#REF!</definedName>
    <definedName name="ITEM별상세업무분장"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 localSheetId="4">#REF!</definedName>
    <definedName name="ITENS" localSheetId="2">#REF!</definedName>
    <definedName name="ITENS" localSheetId="24">#REF!</definedName>
    <definedName name="ITENS">#REF!</definedName>
    <definedName name="ITENS0" localSheetId="4">#REF!</definedName>
    <definedName name="ITENS0" localSheetId="2">#REF!</definedName>
    <definedName name="ITENS0" localSheetId="24">#REF!</definedName>
    <definedName name="ITENS0">#REF!</definedName>
    <definedName name="ITENS1" localSheetId="4">#REF!</definedName>
    <definedName name="ITENS1" localSheetId="2">#REF!</definedName>
    <definedName name="ITENS1" localSheetId="24">#REF!</definedName>
    <definedName name="ITENS1">#REF!</definedName>
    <definedName name="ITENSP" localSheetId="4">#REF!</definedName>
    <definedName name="ITENSP" localSheetId="2">#REF!</definedName>
    <definedName name="ITENSP" localSheetId="24">#REF!</definedName>
    <definedName name="ITENSP">#REF!</definedName>
    <definedName name="ITENSPMED" localSheetId="4">#REF!</definedName>
    <definedName name="ITENSPMED" localSheetId="2">#REF!</definedName>
    <definedName name="ITENSPMED" localSheetId="24">#REF!</definedName>
    <definedName name="ITENSPMED">#REF!</definedName>
    <definedName name="IUGFGDFUY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hidden="1">{TRUE,TRUE,-1.25,-15.5,604.5,366.75,FALSE,FALSE,TRUE,TRUE,0,1,#N/A,1,#N/A,9.0125,24.4117647058824,1,FALSE,FALSE,3,TRUE,1,FALSE,100,"Swvu.PLANILHA2.","ACwvu.PLANILHA2.",#N/A,FALSE,FALSE,0.787401575,0.34,0.46,0.5,1,"","",FALSE,FALSE,FALSE,FALSE,1,#N/A,1,1,FALSE,FALSE,#N/A,#N/A,FALSE,FALSE,FALSE,9,65532,65532,FALSE,FALSE,TRUE,TRUE,TRUE}</definedName>
    <definedName name="IV" localSheetId="4">#REF!</definedName>
    <definedName name="IV" localSheetId="8">#REF!</definedName>
    <definedName name="IV" localSheetId="2">#REF!</definedName>
    <definedName name="IV" localSheetId="24">#REF!</definedName>
    <definedName name="IV">#REF!</definedName>
    <definedName name="iyguygiyt" localSheetId="19" hidden="1">{#N/A,#N/A,FALSE,"Plan1";#N/A,#N/A,FALSE,"Plan2"}</definedName>
    <definedName name="iyguygiyt" localSheetId="21">{#N/A,#N/A,FALSE,"Plan1";#N/A,#N/A,FALSE,"Plan2"}</definedName>
    <definedName name="iyguygiyt" localSheetId="14" hidden="1">{#N/A,#N/A,FALSE,"Plan1";#N/A,#N/A,FALSE,"Plan2"}</definedName>
    <definedName name="iyguygiyt" localSheetId="4" hidden="1">{#N/A,#N/A,FALSE,"Plan1";#N/A,#N/A,FALSE,"Plan2"}</definedName>
    <definedName name="iyguygiyt" localSheetId="8" hidden="1">{#N/A,#N/A,FALSE,"Plan1";#N/A,#N/A,FALSE,"Plan2"}</definedName>
    <definedName name="iyguygiyt" localSheetId="2" hidden="1">{#N/A,#N/A,FALSE,"Plan1";#N/A,#N/A,FALSE,"Plan2"}</definedName>
    <definedName name="iyguygiyt" localSheetId="1" hidden="1">{#N/A,#N/A,FALSE,"Plan1";#N/A,#N/A,FALSE,"Plan2"}</definedName>
    <definedName name="iyguygiyt" localSheetId="13" hidden="1">{#N/A,#N/A,FALSE,"Plan1";#N/A,#N/A,FALSE,"Plan2"}</definedName>
    <definedName name="iyguygiyt" localSheetId="20">{#N/A,#N/A,FALSE,"Plan1";#N/A,#N/A,FALSE,"Plan2"}</definedName>
    <definedName name="iyguygiyt" localSheetId="24" hidden="1">{#N/A,#N/A,FALSE,"Plan1";#N/A,#N/A,FALSE,"Plan2"}</definedName>
    <definedName name="iyguygiyt" localSheetId="0" hidden="1">{#N/A,#N/A,FALSE,"Plan1";#N/A,#N/A,FALSE,"Plan2"}</definedName>
    <definedName name="iyguygiyt" localSheetId="18" hidden="1">{#N/A,#N/A,FALSE,"Plan1";#N/A,#N/A,FALSE,"Plan2"}</definedName>
    <definedName name="iyguygiyt" localSheetId="10" hidden="1">{#N/A,#N/A,FALSE,"Plan1";#N/A,#N/A,FALSE,"Plan2"}</definedName>
    <definedName name="iyguygiyt" localSheetId="12" hidden="1">{#N/A,#N/A,FALSE,"Plan1";#N/A,#N/A,FALSE,"Plan2"}</definedName>
    <definedName name="iyguygiyt" hidden="1">{#N/A,#N/A,FALSE,"Plan1";#N/A,#N/A,FALSE,"Plan2"}</definedName>
    <definedName name="iyuyheturtd" localSheetId="19" hidden="1">{#N/A,#N/A,FALSE,"Plan1";#N/A,#N/A,FALSE,"Plan2"}</definedName>
    <definedName name="iyuyheturtd" localSheetId="21">{#N/A,#N/A,FALSE,"Plan1";#N/A,#N/A,FALSE,"Plan2"}</definedName>
    <definedName name="iyuyheturtd" localSheetId="14" hidden="1">{#N/A,#N/A,FALSE,"Plan1";#N/A,#N/A,FALSE,"Plan2"}</definedName>
    <definedName name="iyuyheturtd" localSheetId="4" hidden="1">{#N/A,#N/A,FALSE,"Plan1";#N/A,#N/A,FALSE,"Plan2"}</definedName>
    <definedName name="iyuyheturtd" localSheetId="8" hidden="1">{#N/A,#N/A,FALSE,"Plan1";#N/A,#N/A,FALSE,"Plan2"}</definedName>
    <definedName name="iyuyheturtd" localSheetId="2" hidden="1">{#N/A,#N/A,FALSE,"Plan1";#N/A,#N/A,FALSE,"Plan2"}</definedName>
    <definedName name="iyuyheturtd" localSheetId="1" hidden="1">{#N/A,#N/A,FALSE,"Plan1";#N/A,#N/A,FALSE,"Plan2"}</definedName>
    <definedName name="iyuyheturtd" localSheetId="13" hidden="1">{#N/A,#N/A,FALSE,"Plan1";#N/A,#N/A,FALSE,"Plan2"}</definedName>
    <definedName name="iyuyheturtd" localSheetId="20">{#N/A,#N/A,FALSE,"Plan1";#N/A,#N/A,FALSE,"Plan2"}</definedName>
    <definedName name="iyuyheturtd" localSheetId="24" hidden="1">{#N/A,#N/A,FALSE,"Plan1";#N/A,#N/A,FALSE,"Plan2"}</definedName>
    <definedName name="iyuyheturtd" localSheetId="0" hidden="1">{#N/A,#N/A,FALSE,"Plan1";#N/A,#N/A,FALSE,"Plan2"}</definedName>
    <definedName name="iyuyheturtd" localSheetId="18" hidden="1">{#N/A,#N/A,FALSE,"Plan1";#N/A,#N/A,FALSE,"Plan2"}</definedName>
    <definedName name="iyuyheturtd" localSheetId="10" hidden="1">{#N/A,#N/A,FALSE,"Plan1";#N/A,#N/A,FALSE,"Plan2"}</definedName>
    <definedName name="iyuyheturtd" localSheetId="12" hidden="1">{#N/A,#N/A,FALSE,"Plan1";#N/A,#N/A,FALSE,"Plan2"}</definedName>
    <definedName name="iyuyheturtd" hidden="1">{#N/A,#N/A,FALSE,"Plan1";#N/A,#N/A,FALSE,"Plan2"}</definedName>
    <definedName name="j"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j" hidden="1">{TRUE,TRUE,-1.25,-15.5,604.5,366.75,FALSE,FALSE,TRUE,TRUE,0,1,#N/A,1,#N/A,9.0125,24.4117647058824,1,FALSE,FALSE,3,TRUE,1,FALSE,100,"Swvu.PLANILHA2.","ACwvu.PLANILHA2.",#N/A,FALSE,FALSE,0.787401575,0.34,0.46,0.5,1,"","",FALSE,FALSE,FALSE,FALSE,1,#N/A,1,1,FALSE,FALSE,#N/A,#N/A,FALSE,FALSE,FALSE,9,65532,65532,FALSE,FALSE,TRUE,TRUE,TRUE}</definedName>
    <definedName name="jalejdasjf" localSheetId="19" hidden="1">{#N/A,#N/A,FALSE,"Plan1";#N/A,#N/A,FALSE,"Plan2"}</definedName>
    <definedName name="jalejdasjf" localSheetId="21">{#N/A,#N/A,FALSE,"Plan1";#N/A,#N/A,FALSE,"Plan2"}</definedName>
    <definedName name="jalejdasjf" localSheetId="14" hidden="1">{#N/A,#N/A,FALSE,"Plan1";#N/A,#N/A,FALSE,"Plan2"}</definedName>
    <definedName name="jalejdasjf" localSheetId="4" hidden="1">{#N/A,#N/A,FALSE,"Plan1";#N/A,#N/A,FALSE,"Plan2"}</definedName>
    <definedName name="jalejdasjf" localSheetId="8" hidden="1">{#N/A,#N/A,FALSE,"Plan1";#N/A,#N/A,FALSE,"Plan2"}</definedName>
    <definedName name="jalejdasjf" localSheetId="2" hidden="1">{#N/A,#N/A,FALSE,"Plan1";#N/A,#N/A,FALSE,"Plan2"}</definedName>
    <definedName name="jalejdasjf" localSheetId="1" hidden="1">{#N/A,#N/A,FALSE,"Plan1";#N/A,#N/A,FALSE,"Plan2"}</definedName>
    <definedName name="jalejdasjf" localSheetId="13" hidden="1">{#N/A,#N/A,FALSE,"Plan1";#N/A,#N/A,FALSE,"Plan2"}</definedName>
    <definedName name="jalejdasjf" localSheetId="20">{#N/A,#N/A,FALSE,"Plan1";#N/A,#N/A,FALSE,"Plan2"}</definedName>
    <definedName name="jalejdasjf" localSheetId="24" hidden="1">{#N/A,#N/A,FALSE,"Plan1";#N/A,#N/A,FALSE,"Plan2"}</definedName>
    <definedName name="jalejdasjf" localSheetId="0" hidden="1">{#N/A,#N/A,FALSE,"Plan1";#N/A,#N/A,FALSE,"Plan2"}</definedName>
    <definedName name="jalejdasjf" localSheetId="18" hidden="1">{#N/A,#N/A,FALSE,"Plan1";#N/A,#N/A,FALSE,"Plan2"}</definedName>
    <definedName name="jalejdasjf" localSheetId="10" hidden="1">{#N/A,#N/A,FALSE,"Plan1";#N/A,#N/A,FALSE,"Plan2"}</definedName>
    <definedName name="jalejdasjf" localSheetId="12" hidden="1">{#N/A,#N/A,FALSE,"Plan1";#N/A,#N/A,FALSE,"Plan2"}</definedName>
    <definedName name="jalejdasjf" hidden="1">{#N/A,#N/A,FALSE,"Plan1";#N/A,#N/A,FALSE,"Plan2"}</definedName>
    <definedName name="jan_05" localSheetId="4">#REF!</definedName>
    <definedName name="jan_05" localSheetId="2">#REF!</definedName>
    <definedName name="jan_05" localSheetId="24">#REF!</definedName>
    <definedName name="jan_05">#REF!</definedName>
    <definedName name="jan17RJ" localSheetId="4">#REF!</definedName>
    <definedName name="jan17RJ" localSheetId="2">#REF!</definedName>
    <definedName name="jan17RJ" localSheetId="24">#REF!</definedName>
    <definedName name="jan17RJ">#REF!</definedName>
    <definedName name="JANEIRO2001" localSheetId="4">#REF!</definedName>
    <definedName name="JANEIRO2001" localSheetId="2">#REF!</definedName>
    <definedName name="JANEIRO2001" localSheetId="24">#REF!</definedName>
    <definedName name="JANEIRO2001">#REF!</definedName>
    <definedName name="JASDJS" localSheetId="19" hidden="1">{#N/A,#N/A,FALSE,"Plan1";#N/A,#N/A,FALSE,"Plan2"}</definedName>
    <definedName name="JASDJS" localSheetId="21">{#N/A,#N/A,FALSE,"Plan1";#N/A,#N/A,FALSE,"Plan2"}</definedName>
    <definedName name="JASDJS" localSheetId="14" hidden="1">{#N/A,#N/A,FALSE,"Plan1";#N/A,#N/A,FALSE,"Plan2"}</definedName>
    <definedName name="JASDJS" localSheetId="4" hidden="1">{#N/A,#N/A,FALSE,"Plan1";#N/A,#N/A,FALSE,"Plan2"}</definedName>
    <definedName name="JASDJS" localSheetId="8" hidden="1">{#N/A,#N/A,FALSE,"Plan1";#N/A,#N/A,FALSE,"Plan2"}</definedName>
    <definedName name="JASDJS" localSheetId="2" hidden="1">{#N/A,#N/A,FALSE,"Plan1";#N/A,#N/A,FALSE,"Plan2"}</definedName>
    <definedName name="JASDJS" localSheetId="1" hidden="1">{#N/A,#N/A,FALSE,"Plan1";#N/A,#N/A,FALSE,"Plan2"}</definedName>
    <definedName name="JASDJS" localSheetId="13" hidden="1">{#N/A,#N/A,FALSE,"Plan1";#N/A,#N/A,FALSE,"Plan2"}</definedName>
    <definedName name="JASDJS" localSheetId="20">{#N/A,#N/A,FALSE,"Plan1";#N/A,#N/A,FALSE,"Plan2"}</definedName>
    <definedName name="JASDJS" localSheetId="24" hidden="1">{#N/A,#N/A,FALSE,"Plan1";#N/A,#N/A,FALSE,"Plan2"}</definedName>
    <definedName name="JASDJS" localSheetId="0" hidden="1">{#N/A,#N/A,FALSE,"Plan1";#N/A,#N/A,FALSE,"Plan2"}</definedName>
    <definedName name="JASDJS" localSheetId="18" hidden="1">{#N/A,#N/A,FALSE,"Plan1";#N/A,#N/A,FALSE,"Plan2"}</definedName>
    <definedName name="JASDJS" localSheetId="10" hidden="1">{#N/A,#N/A,FALSE,"Plan1";#N/A,#N/A,FALSE,"Plan2"}</definedName>
    <definedName name="JASDJS" localSheetId="12" hidden="1">{#N/A,#N/A,FALSE,"Plan1";#N/A,#N/A,FALSE,"Plan2"}</definedName>
    <definedName name="JASDJS" hidden="1">{#N/A,#N/A,FALSE,"Plan1";#N/A,#N/A,FALSE,"Plan2"}</definedName>
    <definedName name="jaskldjlse" localSheetId="19" hidden="1">{#N/A,#N/A,FALSE,"Plan1";#N/A,#N/A,FALSE,"Plan2"}</definedName>
    <definedName name="jaskldjlse" localSheetId="21">{#N/A,#N/A,FALSE,"Plan1";#N/A,#N/A,FALSE,"Plan2"}</definedName>
    <definedName name="jaskldjlse" localSheetId="14" hidden="1">{#N/A,#N/A,FALSE,"Plan1";#N/A,#N/A,FALSE,"Plan2"}</definedName>
    <definedName name="jaskldjlse" localSheetId="4" hidden="1">{#N/A,#N/A,FALSE,"Plan1";#N/A,#N/A,FALSE,"Plan2"}</definedName>
    <definedName name="jaskldjlse" localSheetId="8" hidden="1">{#N/A,#N/A,FALSE,"Plan1";#N/A,#N/A,FALSE,"Plan2"}</definedName>
    <definedName name="jaskldjlse" localSheetId="2" hidden="1">{#N/A,#N/A,FALSE,"Plan1";#N/A,#N/A,FALSE,"Plan2"}</definedName>
    <definedName name="jaskldjlse" localSheetId="1" hidden="1">{#N/A,#N/A,FALSE,"Plan1";#N/A,#N/A,FALSE,"Plan2"}</definedName>
    <definedName name="jaskldjlse" localSheetId="13" hidden="1">{#N/A,#N/A,FALSE,"Plan1";#N/A,#N/A,FALSE,"Plan2"}</definedName>
    <definedName name="jaskldjlse" localSheetId="20">{#N/A,#N/A,FALSE,"Plan1";#N/A,#N/A,FALSE,"Plan2"}</definedName>
    <definedName name="jaskldjlse" localSheetId="24" hidden="1">{#N/A,#N/A,FALSE,"Plan1";#N/A,#N/A,FALSE,"Plan2"}</definedName>
    <definedName name="jaskldjlse" localSheetId="0" hidden="1">{#N/A,#N/A,FALSE,"Plan1";#N/A,#N/A,FALSE,"Plan2"}</definedName>
    <definedName name="jaskldjlse" localSheetId="18" hidden="1">{#N/A,#N/A,FALSE,"Plan1";#N/A,#N/A,FALSE,"Plan2"}</definedName>
    <definedName name="jaskldjlse" localSheetId="10" hidden="1">{#N/A,#N/A,FALSE,"Plan1";#N/A,#N/A,FALSE,"Plan2"}</definedName>
    <definedName name="jaskldjlse" localSheetId="12" hidden="1">{#N/A,#N/A,FALSE,"Plan1";#N/A,#N/A,FALSE,"Plan2"}</definedName>
    <definedName name="jaskldjlse" hidden="1">{#N/A,#N/A,FALSE,"Plan1";#N/A,#N/A,FALSE,"Plan2"}</definedName>
    <definedName name="JASLDKLD" localSheetId="19" hidden="1">{#N/A,#N/A,FALSE,"Plan1";#N/A,#N/A,FALSE,"Plan2"}</definedName>
    <definedName name="JASLDKLD" localSheetId="21">{#N/A,#N/A,FALSE,"Plan1";#N/A,#N/A,FALSE,"Plan2"}</definedName>
    <definedName name="JASLDKLD" localSheetId="14" hidden="1">{#N/A,#N/A,FALSE,"Plan1";#N/A,#N/A,FALSE,"Plan2"}</definedName>
    <definedName name="JASLDKLD" localSheetId="4" hidden="1">{#N/A,#N/A,FALSE,"Plan1";#N/A,#N/A,FALSE,"Plan2"}</definedName>
    <definedName name="JASLDKLD" localSheetId="8" hidden="1">{#N/A,#N/A,FALSE,"Plan1";#N/A,#N/A,FALSE,"Plan2"}</definedName>
    <definedName name="JASLDKLD" localSheetId="2" hidden="1">{#N/A,#N/A,FALSE,"Plan1";#N/A,#N/A,FALSE,"Plan2"}</definedName>
    <definedName name="JASLDKLD" localSheetId="1" hidden="1">{#N/A,#N/A,FALSE,"Plan1";#N/A,#N/A,FALSE,"Plan2"}</definedName>
    <definedName name="JASLDKLD" localSheetId="13" hidden="1">{#N/A,#N/A,FALSE,"Plan1";#N/A,#N/A,FALSE,"Plan2"}</definedName>
    <definedName name="JASLDKLD" localSheetId="20">{#N/A,#N/A,FALSE,"Plan1";#N/A,#N/A,FALSE,"Plan2"}</definedName>
    <definedName name="JASLDKLD" localSheetId="24" hidden="1">{#N/A,#N/A,FALSE,"Plan1";#N/A,#N/A,FALSE,"Plan2"}</definedName>
    <definedName name="JASLDKLD" localSheetId="0" hidden="1">{#N/A,#N/A,FALSE,"Plan1";#N/A,#N/A,FALSE,"Plan2"}</definedName>
    <definedName name="JASLDKLD" localSheetId="18" hidden="1">{#N/A,#N/A,FALSE,"Plan1";#N/A,#N/A,FALSE,"Plan2"}</definedName>
    <definedName name="JASLDKLD" localSheetId="10" hidden="1">{#N/A,#N/A,FALSE,"Plan1";#N/A,#N/A,FALSE,"Plan2"}</definedName>
    <definedName name="JASLDKLD" localSheetId="12" hidden="1">{#N/A,#N/A,FALSE,"Plan1";#N/A,#N/A,FALSE,"Plan2"}</definedName>
    <definedName name="JASLDKLD" hidden="1">{#N/A,#N/A,FALSE,"Plan1";#N/A,#N/A,FALSE,"Plan2"}</definedName>
    <definedName name="jasoe" localSheetId="4" hidden="1">#REF!</definedName>
    <definedName name="jasoe" localSheetId="2" hidden="1">#REF!</definedName>
    <definedName name="jasoe" localSheetId="24" hidden="1">#REF!</definedName>
    <definedName name="jasoe" localSheetId="0" hidden="1">#REF!</definedName>
    <definedName name="jasoe" hidden="1">#REF!</definedName>
    <definedName name="jbzxffcbgdhgft" localSheetId="4" hidden="1">#REF!</definedName>
    <definedName name="jbzxffcbgdhgft" localSheetId="2" hidden="1">#REF!</definedName>
    <definedName name="jbzxffcbgdhgft" localSheetId="24" hidden="1">#REF!</definedName>
    <definedName name="jbzxffcbgdhgft" localSheetId="0" hidden="1">#REF!</definedName>
    <definedName name="jbzxffcbgdhgft" hidden="1">#REF!</definedName>
    <definedName name="JÇDFHDF" localSheetId="19" hidden="1">{"Econ Consolidado",#N/A,FALSE,"Econ Consol";"Fluxo de Caixa",#N/A,FALSE,"Fluxo Caixa";"Investimentos",#N/A,FALSE,"Investimentos"}</definedName>
    <definedName name="JÇDFHDF" localSheetId="21">{"Econ Consolidado",#N/A,FALSE,"Econ Consol";"Fluxo de Caixa",#N/A,FALSE,"Fluxo Caixa";"Investimentos",#N/A,FALSE,"Investimentos"}</definedName>
    <definedName name="JÇDFHDF" localSheetId="14" hidden="1">{"Econ Consolidado",#N/A,FALSE,"Econ Consol";"Fluxo de Caixa",#N/A,FALSE,"Fluxo Caixa";"Investimentos",#N/A,FALSE,"Investimentos"}</definedName>
    <definedName name="JÇDFHDF" localSheetId="4" hidden="1">{"Econ Consolidado",#N/A,FALSE,"Econ Consol";"Fluxo de Caixa",#N/A,FALSE,"Fluxo Caixa";"Investimentos",#N/A,FALSE,"Investimentos"}</definedName>
    <definedName name="JÇDFHDF" localSheetId="8" hidden="1">{"Econ Consolidado",#N/A,FALSE,"Econ Consol";"Fluxo de Caixa",#N/A,FALSE,"Fluxo Caixa";"Investimentos",#N/A,FALSE,"Investimentos"}</definedName>
    <definedName name="JÇDFHDF" localSheetId="2" hidden="1">{"Econ Consolidado",#N/A,FALSE,"Econ Consol";"Fluxo de Caixa",#N/A,FALSE,"Fluxo Caixa";"Investimentos",#N/A,FALSE,"Investimentos"}</definedName>
    <definedName name="JÇDFHDF" localSheetId="1" hidden="1">{"Econ Consolidado",#N/A,FALSE,"Econ Consol";"Fluxo de Caixa",#N/A,FALSE,"Fluxo Caixa";"Investimentos",#N/A,FALSE,"Investimentos"}</definedName>
    <definedName name="JÇDFHDF" localSheetId="13" hidden="1">{"Econ Consolidado",#N/A,FALSE,"Econ Consol";"Fluxo de Caixa",#N/A,FALSE,"Fluxo Caixa";"Investimentos",#N/A,FALSE,"Investimentos"}</definedName>
    <definedName name="JÇDFHDF" localSheetId="20">{"Econ Consolidado",#N/A,FALSE,"Econ Consol";"Fluxo de Caixa",#N/A,FALSE,"Fluxo Caixa";"Investimentos",#N/A,FALSE,"Investimentos"}</definedName>
    <definedName name="JÇDFHDF" localSheetId="24" hidden="1">{"Econ Consolidado",#N/A,FALSE,"Econ Consol";"Fluxo de Caixa",#N/A,FALSE,"Fluxo Caixa";"Investimentos",#N/A,FALSE,"Investimentos"}</definedName>
    <definedName name="JÇDFHDF" localSheetId="0" hidden="1">{"Econ Consolidado",#N/A,FALSE,"Econ Consol";"Fluxo de Caixa",#N/A,FALSE,"Fluxo Caixa";"Investimentos",#N/A,FALSE,"Investimentos"}</definedName>
    <definedName name="JÇDFHDF" localSheetId="18" hidden="1">{"Econ Consolidado",#N/A,FALSE,"Econ Consol";"Fluxo de Caixa",#N/A,FALSE,"Fluxo Caixa";"Investimentos",#N/A,FALSE,"Investimentos"}</definedName>
    <definedName name="JÇDFHDF" localSheetId="10" hidden="1">{"Econ Consolidado",#N/A,FALSE,"Econ Consol";"Fluxo de Caixa",#N/A,FALSE,"Fluxo Caixa";"Investimentos",#N/A,FALSE,"Investimentos"}</definedName>
    <definedName name="JÇDFHDF" localSheetId="12" hidden="1">{"Econ Consolidado",#N/A,FALSE,"Econ Consol";"Fluxo de Caixa",#N/A,FALSE,"Fluxo Caixa";"Investimentos",#N/A,FALSE,"Investimentos"}</definedName>
    <definedName name="JÇDFHDF" hidden="1">{"Econ Consolidado",#N/A,FALSE,"Econ Consol";"Fluxo de Caixa",#N/A,FALSE,"Fluxo Caixa";"Investimentos",#N/A,FALSE,"Investimentos"}</definedName>
    <definedName name="jdbgftbhr" localSheetId="19" hidden="1">{#N/A,#N/A,FALSE,"Plan1";#N/A,#N/A,FALSE,"Plan2"}</definedName>
    <definedName name="jdbgftbhr" localSheetId="21">{#N/A,#N/A,FALSE,"Plan1";#N/A,#N/A,FALSE,"Plan2"}</definedName>
    <definedName name="jdbgftbhr" localSheetId="14" hidden="1">{#N/A,#N/A,FALSE,"Plan1";#N/A,#N/A,FALSE,"Plan2"}</definedName>
    <definedName name="jdbgftbhr" localSheetId="4" hidden="1">{#N/A,#N/A,FALSE,"Plan1";#N/A,#N/A,FALSE,"Plan2"}</definedName>
    <definedName name="jdbgftbhr" localSheetId="8" hidden="1">{#N/A,#N/A,FALSE,"Plan1";#N/A,#N/A,FALSE,"Plan2"}</definedName>
    <definedName name="jdbgftbhr" localSheetId="2" hidden="1">{#N/A,#N/A,FALSE,"Plan1";#N/A,#N/A,FALSE,"Plan2"}</definedName>
    <definedName name="jdbgftbhr" localSheetId="1" hidden="1">{#N/A,#N/A,FALSE,"Plan1";#N/A,#N/A,FALSE,"Plan2"}</definedName>
    <definedName name="jdbgftbhr" localSheetId="13" hidden="1">{#N/A,#N/A,FALSE,"Plan1";#N/A,#N/A,FALSE,"Plan2"}</definedName>
    <definedName name="jdbgftbhr" localSheetId="20">{#N/A,#N/A,FALSE,"Plan1";#N/A,#N/A,FALSE,"Plan2"}</definedName>
    <definedName name="jdbgftbhr" localSheetId="24" hidden="1">{#N/A,#N/A,FALSE,"Plan1";#N/A,#N/A,FALSE,"Plan2"}</definedName>
    <definedName name="jdbgftbhr" localSheetId="0" hidden="1">{#N/A,#N/A,FALSE,"Plan1";#N/A,#N/A,FALSE,"Plan2"}</definedName>
    <definedName name="jdbgftbhr" localSheetId="18" hidden="1">{#N/A,#N/A,FALSE,"Plan1";#N/A,#N/A,FALSE,"Plan2"}</definedName>
    <definedName name="jdbgftbhr" localSheetId="10" hidden="1">{#N/A,#N/A,FALSE,"Plan1";#N/A,#N/A,FALSE,"Plan2"}</definedName>
    <definedName name="jdbgftbhr" localSheetId="12" hidden="1">{#N/A,#N/A,FALSE,"Plan1";#N/A,#N/A,FALSE,"Plan2"}</definedName>
    <definedName name="jdbgftbhr" hidden="1">{#N/A,#N/A,FALSE,"Plan1";#N/A,#N/A,FALSE,"Plan2"}</definedName>
    <definedName name="jdfgkrhgft" localSheetId="4" hidden="1">#REF!</definedName>
    <definedName name="jdfgkrhgft" localSheetId="2" hidden="1">#REF!</definedName>
    <definedName name="jdfgkrhgft" localSheetId="24" hidden="1">#REF!</definedName>
    <definedName name="jdfgkrhgft" localSheetId="0" hidden="1">#REF!</definedName>
    <definedName name="jdfgkrhgft" hidden="1">#REF!</definedName>
    <definedName name="jdfgldfjgklh" localSheetId="19" hidden="1">{#N/A,#N/A,FALSE,"Plan1";#N/A,#N/A,FALSE,"Plan2"}</definedName>
    <definedName name="jdfgldfjgklh" localSheetId="21">{#N/A,#N/A,FALSE,"Plan1";#N/A,#N/A,FALSE,"Plan2"}</definedName>
    <definedName name="jdfgldfjgklh" localSheetId="14" hidden="1">{#N/A,#N/A,FALSE,"Plan1";#N/A,#N/A,FALSE,"Plan2"}</definedName>
    <definedName name="jdfgldfjgklh" localSheetId="4" hidden="1">{#N/A,#N/A,FALSE,"Plan1";#N/A,#N/A,FALSE,"Plan2"}</definedName>
    <definedName name="jdfgldfjgklh" localSheetId="8" hidden="1">{#N/A,#N/A,FALSE,"Plan1";#N/A,#N/A,FALSE,"Plan2"}</definedName>
    <definedName name="jdfgldfjgklh" localSheetId="2" hidden="1">{#N/A,#N/A,FALSE,"Plan1";#N/A,#N/A,FALSE,"Plan2"}</definedName>
    <definedName name="jdfgldfjgklh" localSheetId="1" hidden="1">{#N/A,#N/A,FALSE,"Plan1";#N/A,#N/A,FALSE,"Plan2"}</definedName>
    <definedName name="jdfgldfjgklh" localSheetId="13" hidden="1">{#N/A,#N/A,FALSE,"Plan1";#N/A,#N/A,FALSE,"Plan2"}</definedName>
    <definedName name="jdfgldfjgklh" localSheetId="20">{#N/A,#N/A,FALSE,"Plan1";#N/A,#N/A,FALSE,"Plan2"}</definedName>
    <definedName name="jdfgldfjgklh" localSheetId="24" hidden="1">{#N/A,#N/A,FALSE,"Plan1";#N/A,#N/A,FALSE,"Plan2"}</definedName>
    <definedName name="jdfgldfjgklh" localSheetId="0" hidden="1">{#N/A,#N/A,FALSE,"Plan1";#N/A,#N/A,FALSE,"Plan2"}</definedName>
    <definedName name="jdfgldfjgklh" localSheetId="18" hidden="1">{#N/A,#N/A,FALSE,"Plan1";#N/A,#N/A,FALSE,"Plan2"}</definedName>
    <definedName name="jdfgldfjgklh" localSheetId="10" hidden="1">{#N/A,#N/A,FALSE,"Plan1";#N/A,#N/A,FALSE,"Plan2"}</definedName>
    <definedName name="jdfgldfjgklh" localSheetId="12" hidden="1">{#N/A,#N/A,FALSE,"Plan1";#N/A,#N/A,FALSE,"Plan2"}</definedName>
    <definedName name="jdfgldfjgklh" hidden="1">{#N/A,#N/A,FALSE,"Plan1";#N/A,#N/A,FALSE,"Plan2"}</definedName>
    <definedName name="jdfhjkdrhjtkg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hidden="1">{TRUE,TRUE,-1.25,-15.5,604.5,366.75,FALSE,FALSE,TRUE,TRUE,0,1,#N/A,1,#N/A,9.0125,24.4117647058824,1,FALSE,FALSE,3,TRUE,1,FALSE,100,"Swvu.PLANILHA2.","ACwvu.PLANILHA2.",#N/A,FALSE,FALSE,0.787401575,0.34,0.46,0.5,1,"","",FALSE,FALSE,FALSE,FALSE,1,#N/A,1,1,FALSE,FALSE,#N/A,#N/A,FALSE,FALSE,FALSE,9,65532,65532,FALSE,FALSE,TRUE,TRUE,TRUE}</definedName>
    <definedName name="jdfjdtrgt" localSheetId="19" hidden="1">{#N/A,#N/A,FALSE,"Plan1";#N/A,#N/A,FALSE,"Plan2"}</definedName>
    <definedName name="jdfjdtrgt" localSheetId="21">{#N/A,#N/A,FALSE,"Plan1";#N/A,#N/A,FALSE,"Plan2"}</definedName>
    <definedName name="jdfjdtrgt" localSheetId="14" hidden="1">{#N/A,#N/A,FALSE,"Plan1";#N/A,#N/A,FALSE,"Plan2"}</definedName>
    <definedName name="jdfjdtrgt" localSheetId="4" hidden="1">{#N/A,#N/A,FALSE,"Plan1";#N/A,#N/A,FALSE,"Plan2"}</definedName>
    <definedName name="jdfjdtrgt" localSheetId="8" hidden="1">{#N/A,#N/A,FALSE,"Plan1";#N/A,#N/A,FALSE,"Plan2"}</definedName>
    <definedName name="jdfjdtrgt" localSheetId="2" hidden="1">{#N/A,#N/A,FALSE,"Plan1";#N/A,#N/A,FALSE,"Plan2"}</definedName>
    <definedName name="jdfjdtrgt" localSheetId="1" hidden="1">{#N/A,#N/A,FALSE,"Plan1";#N/A,#N/A,FALSE,"Plan2"}</definedName>
    <definedName name="jdfjdtrgt" localSheetId="13" hidden="1">{#N/A,#N/A,FALSE,"Plan1";#N/A,#N/A,FALSE,"Plan2"}</definedName>
    <definedName name="jdfjdtrgt" localSheetId="20">{#N/A,#N/A,FALSE,"Plan1";#N/A,#N/A,FALSE,"Plan2"}</definedName>
    <definedName name="jdfjdtrgt" localSheetId="24" hidden="1">{#N/A,#N/A,FALSE,"Plan1";#N/A,#N/A,FALSE,"Plan2"}</definedName>
    <definedName name="jdfjdtrgt" localSheetId="0" hidden="1">{#N/A,#N/A,FALSE,"Plan1";#N/A,#N/A,FALSE,"Plan2"}</definedName>
    <definedName name="jdfjdtrgt" localSheetId="18" hidden="1">{#N/A,#N/A,FALSE,"Plan1";#N/A,#N/A,FALSE,"Plan2"}</definedName>
    <definedName name="jdfjdtrgt" localSheetId="10" hidden="1">{#N/A,#N/A,FALSE,"Plan1";#N/A,#N/A,FALSE,"Plan2"}</definedName>
    <definedName name="jdfjdtrgt" localSheetId="12" hidden="1">{#N/A,#N/A,FALSE,"Plan1";#N/A,#N/A,FALSE,"Plan2"}</definedName>
    <definedName name="jdfjdtrgt" hidden="1">{#N/A,#N/A,FALSE,"Plan1";#N/A,#N/A,FALSE,"Plan2"}</definedName>
    <definedName name="JDFJLDJR" localSheetId="19" hidden="1">{#N/A,#N/A,FALSE,"Plan1";#N/A,#N/A,FALSE,"Plan2"}</definedName>
    <definedName name="JDFJLDJR" localSheetId="21">{#N/A,#N/A,FALSE,"Plan1";#N/A,#N/A,FALSE,"Plan2"}</definedName>
    <definedName name="JDFJLDJR" localSheetId="14" hidden="1">{#N/A,#N/A,FALSE,"Plan1";#N/A,#N/A,FALSE,"Plan2"}</definedName>
    <definedName name="JDFJLDJR" localSheetId="4" hidden="1">{#N/A,#N/A,FALSE,"Plan1";#N/A,#N/A,FALSE,"Plan2"}</definedName>
    <definedName name="JDFJLDJR" localSheetId="8" hidden="1">{#N/A,#N/A,FALSE,"Plan1";#N/A,#N/A,FALSE,"Plan2"}</definedName>
    <definedName name="JDFJLDJR" localSheetId="2" hidden="1">{#N/A,#N/A,FALSE,"Plan1";#N/A,#N/A,FALSE,"Plan2"}</definedName>
    <definedName name="JDFJLDJR" localSheetId="1" hidden="1">{#N/A,#N/A,FALSE,"Plan1";#N/A,#N/A,FALSE,"Plan2"}</definedName>
    <definedName name="JDFJLDJR" localSheetId="13" hidden="1">{#N/A,#N/A,FALSE,"Plan1";#N/A,#N/A,FALSE,"Plan2"}</definedName>
    <definedName name="JDFJLDJR" localSheetId="20">{#N/A,#N/A,FALSE,"Plan1";#N/A,#N/A,FALSE,"Plan2"}</definedName>
    <definedName name="JDFJLDJR" localSheetId="24" hidden="1">{#N/A,#N/A,FALSE,"Plan1";#N/A,#N/A,FALSE,"Plan2"}</definedName>
    <definedName name="JDFJLDJR" localSheetId="0" hidden="1">{#N/A,#N/A,FALSE,"Plan1";#N/A,#N/A,FALSE,"Plan2"}</definedName>
    <definedName name="JDFJLDJR" localSheetId="18" hidden="1">{#N/A,#N/A,FALSE,"Plan1";#N/A,#N/A,FALSE,"Plan2"}</definedName>
    <definedName name="JDFJLDJR" localSheetId="10" hidden="1">{#N/A,#N/A,FALSE,"Plan1";#N/A,#N/A,FALSE,"Plan2"}</definedName>
    <definedName name="JDFJLDJR" localSheetId="12" hidden="1">{#N/A,#N/A,FALSE,"Plan1";#N/A,#N/A,FALSE,"Plan2"}</definedName>
    <definedName name="JDFJLDJR" hidden="1">{#N/A,#N/A,FALSE,"Plan1";#N/A,#N/A,FALSE,"Plan2"}</definedName>
    <definedName name="jdfkgitfgdrtt" localSheetId="19" hidden="1">{#N/A,#N/A,FALSE,"Plan1";#N/A,#N/A,FALSE,"Plan2"}</definedName>
    <definedName name="jdfkgitfgdrtt" localSheetId="21">{#N/A,#N/A,FALSE,"Plan1";#N/A,#N/A,FALSE,"Plan2"}</definedName>
    <definedName name="jdfkgitfgdrtt" localSheetId="14" hidden="1">{#N/A,#N/A,FALSE,"Plan1";#N/A,#N/A,FALSE,"Plan2"}</definedName>
    <definedName name="jdfkgitfgdrtt" localSheetId="4" hidden="1">{#N/A,#N/A,FALSE,"Plan1";#N/A,#N/A,FALSE,"Plan2"}</definedName>
    <definedName name="jdfkgitfgdrtt" localSheetId="8" hidden="1">{#N/A,#N/A,FALSE,"Plan1";#N/A,#N/A,FALSE,"Plan2"}</definedName>
    <definedName name="jdfkgitfgdrtt" localSheetId="2" hidden="1">{#N/A,#N/A,FALSE,"Plan1";#N/A,#N/A,FALSE,"Plan2"}</definedName>
    <definedName name="jdfkgitfgdrtt" localSheetId="1" hidden="1">{#N/A,#N/A,FALSE,"Plan1";#N/A,#N/A,FALSE,"Plan2"}</definedName>
    <definedName name="jdfkgitfgdrtt" localSheetId="13" hidden="1">{#N/A,#N/A,FALSE,"Plan1";#N/A,#N/A,FALSE,"Plan2"}</definedName>
    <definedName name="jdfkgitfgdrtt" localSheetId="20">{#N/A,#N/A,FALSE,"Plan1";#N/A,#N/A,FALSE,"Plan2"}</definedName>
    <definedName name="jdfkgitfgdrtt" localSheetId="24" hidden="1">{#N/A,#N/A,FALSE,"Plan1";#N/A,#N/A,FALSE,"Plan2"}</definedName>
    <definedName name="jdfkgitfgdrtt" localSheetId="0" hidden="1">{#N/A,#N/A,FALSE,"Plan1";#N/A,#N/A,FALSE,"Plan2"}</definedName>
    <definedName name="jdfkgitfgdrtt" localSheetId="18" hidden="1">{#N/A,#N/A,FALSE,"Plan1";#N/A,#N/A,FALSE,"Plan2"}</definedName>
    <definedName name="jdfkgitfgdrtt" localSheetId="10" hidden="1">{#N/A,#N/A,FALSE,"Plan1";#N/A,#N/A,FALSE,"Plan2"}</definedName>
    <definedName name="jdfkgitfgdrtt" localSheetId="12" hidden="1">{#N/A,#N/A,FALSE,"Plan1";#N/A,#N/A,FALSE,"Plan2"}</definedName>
    <definedName name="jdfkgitfgdrtt" hidden="1">{#N/A,#N/A,FALSE,"Plan1";#N/A,#N/A,FALSE,"Plan2"}</definedName>
    <definedName name="JDFKHFKJ" localSheetId="19" hidden="1">{#N/A,#N/A,FALSE,"Plan1";#N/A,#N/A,FALSE,"Plan2"}</definedName>
    <definedName name="JDFKHFKJ" localSheetId="21">{#N/A,#N/A,FALSE,"Plan1";#N/A,#N/A,FALSE,"Plan2"}</definedName>
    <definedName name="JDFKHFKJ" localSheetId="14" hidden="1">{#N/A,#N/A,FALSE,"Plan1";#N/A,#N/A,FALSE,"Plan2"}</definedName>
    <definedName name="JDFKHFKJ" localSheetId="4" hidden="1">{#N/A,#N/A,FALSE,"Plan1";#N/A,#N/A,FALSE,"Plan2"}</definedName>
    <definedName name="JDFKHFKJ" localSheetId="8" hidden="1">{#N/A,#N/A,FALSE,"Plan1";#N/A,#N/A,FALSE,"Plan2"}</definedName>
    <definedName name="JDFKHFKJ" localSheetId="2" hidden="1">{#N/A,#N/A,FALSE,"Plan1";#N/A,#N/A,FALSE,"Plan2"}</definedName>
    <definedName name="JDFKHFKJ" localSheetId="1" hidden="1">{#N/A,#N/A,FALSE,"Plan1";#N/A,#N/A,FALSE,"Plan2"}</definedName>
    <definedName name="JDFKHFKJ" localSheetId="13" hidden="1">{#N/A,#N/A,FALSE,"Plan1";#N/A,#N/A,FALSE,"Plan2"}</definedName>
    <definedName name="JDFKHFKJ" localSheetId="20">{#N/A,#N/A,FALSE,"Plan1";#N/A,#N/A,FALSE,"Plan2"}</definedName>
    <definedName name="JDFKHFKJ" localSheetId="24" hidden="1">{#N/A,#N/A,FALSE,"Plan1";#N/A,#N/A,FALSE,"Plan2"}</definedName>
    <definedName name="JDFKHFKJ" localSheetId="0" hidden="1">{#N/A,#N/A,FALSE,"Plan1";#N/A,#N/A,FALSE,"Plan2"}</definedName>
    <definedName name="JDFKHFKJ" localSheetId="18" hidden="1">{#N/A,#N/A,FALSE,"Plan1";#N/A,#N/A,FALSE,"Plan2"}</definedName>
    <definedName name="JDFKHFKJ" localSheetId="10" hidden="1">{#N/A,#N/A,FALSE,"Plan1";#N/A,#N/A,FALSE,"Plan2"}</definedName>
    <definedName name="JDFKHFKJ" localSheetId="12" hidden="1">{#N/A,#N/A,FALSE,"Plan1";#N/A,#N/A,FALSE,"Plan2"}</definedName>
    <definedName name="JDFKHFKJ" hidden="1">{#N/A,#N/A,FALSE,"Plan1";#N/A,#N/A,FALSE,"Plan2"}</definedName>
    <definedName name="jdfklgtdtr" localSheetId="19" hidden="1">{#N/A,#N/A,FALSE,"Plan1";#N/A,#N/A,FALSE,"Plan2"}</definedName>
    <definedName name="jdfklgtdtr" localSheetId="21">{#N/A,#N/A,FALSE,"Plan1";#N/A,#N/A,FALSE,"Plan2"}</definedName>
    <definedName name="jdfklgtdtr" localSheetId="14" hidden="1">{#N/A,#N/A,FALSE,"Plan1";#N/A,#N/A,FALSE,"Plan2"}</definedName>
    <definedName name="jdfklgtdtr" localSheetId="4" hidden="1">{#N/A,#N/A,FALSE,"Plan1";#N/A,#N/A,FALSE,"Plan2"}</definedName>
    <definedName name="jdfklgtdtr" localSheetId="8" hidden="1">{#N/A,#N/A,FALSE,"Plan1";#N/A,#N/A,FALSE,"Plan2"}</definedName>
    <definedName name="jdfklgtdtr" localSheetId="2" hidden="1">{#N/A,#N/A,FALSE,"Plan1";#N/A,#N/A,FALSE,"Plan2"}</definedName>
    <definedName name="jdfklgtdtr" localSheetId="1" hidden="1">{#N/A,#N/A,FALSE,"Plan1";#N/A,#N/A,FALSE,"Plan2"}</definedName>
    <definedName name="jdfklgtdtr" localSheetId="13" hidden="1">{#N/A,#N/A,FALSE,"Plan1";#N/A,#N/A,FALSE,"Plan2"}</definedName>
    <definedName name="jdfklgtdtr" localSheetId="20">{#N/A,#N/A,FALSE,"Plan1";#N/A,#N/A,FALSE,"Plan2"}</definedName>
    <definedName name="jdfklgtdtr" localSheetId="24" hidden="1">{#N/A,#N/A,FALSE,"Plan1";#N/A,#N/A,FALSE,"Plan2"}</definedName>
    <definedName name="jdfklgtdtr" localSheetId="0" hidden="1">{#N/A,#N/A,FALSE,"Plan1";#N/A,#N/A,FALSE,"Plan2"}</definedName>
    <definedName name="jdfklgtdtr" localSheetId="18" hidden="1">{#N/A,#N/A,FALSE,"Plan1";#N/A,#N/A,FALSE,"Plan2"}</definedName>
    <definedName name="jdfklgtdtr" localSheetId="10" hidden="1">{#N/A,#N/A,FALSE,"Plan1";#N/A,#N/A,FALSE,"Plan2"}</definedName>
    <definedName name="jdfklgtdtr" localSheetId="12" hidden="1">{#N/A,#N/A,FALSE,"Plan1";#N/A,#N/A,FALSE,"Plan2"}</definedName>
    <definedName name="jdfklgtdtr" hidden="1">{#N/A,#N/A,FALSE,"Plan1";#N/A,#N/A,FALSE,"Plan2"}</definedName>
    <definedName name="JDFKTHRT" localSheetId="19" hidden="1">{#N/A,#N/A,FALSE,"Plan1";#N/A,#N/A,FALSE,"Plan2"}</definedName>
    <definedName name="JDFKTHRT" localSheetId="21">{#N/A,#N/A,FALSE,"Plan1";#N/A,#N/A,FALSE,"Plan2"}</definedName>
    <definedName name="JDFKTHRT" localSheetId="14" hidden="1">{#N/A,#N/A,FALSE,"Plan1";#N/A,#N/A,FALSE,"Plan2"}</definedName>
    <definedName name="JDFKTHRT" localSheetId="4" hidden="1">{#N/A,#N/A,FALSE,"Plan1";#N/A,#N/A,FALSE,"Plan2"}</definedName>
    <definedName name="JDFKTHRT" localSheetId="8" hidden="1">{#N/A,#N/A,FALSE,"Plan1";#N/A,#N/A,FALSE,"Plan2"}</definedName>
    <definedName name="JDFKTHRT" localSheetId="2" hidden="1">{#N/A,#N/A,FALSE,"Plan1";#N/A,#N/A,FALSE,"Plan2"}</definedName>
    <definedName name="JDFKTHRT" localSheetId="1" hidden="1">{#N/A,#N/A,FALSE,"Plan1";#N/A,#N/A,FALSE,"Plan2"}</definedName>
    <definedName name="JDFKTHRT" localSheetId="13" hidden="1">{#N/A,#N/A,FALSE,"Plan1";#N/A,#N/A,FALSE,"Plan2"}</definedName>
    <definedName name="JDFKTHRT" localSheetId="20">{#N/A,#N/A,FALSE,"Plan1";#N/A,#N/A,FALSE,"Plan2"}</definedName>
    <definedName name="JDFKTHRT" localSheetId="24" hidden="1">{#N/A,#N/A,FALSE,"Plan1";#N/A,#N/A,FALSE,"Plan2"}</definedName>
    <definedName name="JDFKTHRT" localSheetId="0" hidden="1">{#N/A,#N/A,FALSE,"Plan1";#N/A,#N/A,FALSE,"Plan2"}</definedName>
    <definedName name="JDFKTHRT" localSheetId="18" hidden="1">{#N/A,#N/A,FALSE,"Plan1";#N/A,#N/A,FALSE,"Plan2"}</definedName>
    <definedName name="JDFKTHRT" localSheetId="10" hidden="1">{#N/A,#N/A,FALSE,"Plan1";#N/A,#N/A,FALSE,"Plan2"}</definedName>
    <definedName name="JDFKTHRT" localSheetId="12" hidden="1">{#N/A,#N/A,FALSE,"Plan1";#N/A,#N/A,FALSE,"Plan2"}</definedName>
    <definedName name="JDFKTHRT" hidden="1">{#N/A,#N/A,FALSE,"Plan1";#N/A,#N/A,FALSE,"Plan2"}</definedName>
    <definedName name="JDFLKJDRF" localSheetId="19" hidden="1">{#N/A,#N/A,FALSE,"Plan1";#N/A,#N/A,FALSE,"Plan2"}</definedName>
    <definedName name="JDFLKJDRF" localSheetId="21">{#N/A,#N/A,FALSE,"Plan1";#N/A,#N/A,FALSE,"Plan2"}</definedName>
    <definedName name="JDFLKJDRF" localSheetId="14" hidden="1">{#N/A,#N/A,FALSE,"Plan1";#N/A,#N/A,FALSE,"Plan2"}</definedName>
    <definedName name="JDFLKJDRF" localSheetId="4" hidden="1">{#N/A,#N/A,FALSE,"Plan1";#N/A,#N/A,FALSE,"Plan2"}</definedName>
    <definedName name="JDFLKJDRF" localSheetId="8" hidden="1">{#N/A,#N/A,FALSE,"Plan1";#N/A,#N/A,FALSE,"Plan2"}</definedName>
    <definedName name="JDFLKJDRF" localSheetId="2" hidden="1">{#N/A,#N/A,FALSE,"Plan1";#N/A,#N/A,FALSE,"Plan2"}</definedName>
    <definedName name="JDFLKJDRF" localSheetId="1" hidden="1">{#N/A,#N/A,FALSE,"Plan1";#N/A,#N/A,FALSE,"Plan2"}</definedName>
    <definedName name="JDFLKJDRF" localSheetId="13" hidden="1">{#N/A,#N/A,FALSE,"Plan1";#N/A,#N/A,FALSE,"Plan2"}</definedName>
    <definedName name="JDFLKJDRF" localSheetId="20">{#N/A,#N/A,FALSE,"Plan1";#N/A,#N/A,FALSE,"Plan2"}</definedName>
    <definedName name="JDFLKJDRF" localSheetId="24" hidden="1">{#N/A,#N/A,FALSE,"Plan1";#N/A,#N/A,FALSE,"Plan2"}</definedName>
    <definedName name="JDFLKJDRF" localSheetId="0" hidden="1">{#N/A,#N/A,FALSE,"Plan1";#N/A,#N/A,FALSE,"Plan2"}</definedName>
    <definedName name="JDFLKJDRF" localSheetId="18" hidden="1">{#N/A,#N/A,FALSE,"Plan1";#N/A,#N/A,FALSE,"Plan2"}</definedName>
    <definedName name="JDFLKJDRF" localSheetId="10" hidden="1">{#N/A,#N/A,FALSE,"Plan1";#N/A,#N/A,FALSE,"Plan2"}</definedName>
    <definedName name="JDFLKJDRF" localSheetId="12" hidden="1">{#N/A,#N/A,FALSE,"Plan1";#N/A,#N/A,FALSE,"Plan2"}</definedName>
    <definedName name="JDFLKJDRF" hidden="1">{#N/A,#N/A,FALSE,"Plan1";#N/A,#N/A,FALSE,"Plan2"}</definedName>
    <definedName name="jdfzlkjgfdht" localSheetId="19" hidden="1">{#N/A,#N/A,FALSE,"Plan1";#N/A,#N/A,FALSE,"Plan2"}</definedName>
    <definedName name="jdfzlkjgfdht" localSheetId="21">{#N/A,#N/A,FALSE,"Plan1";#N/A,#N/A,FALSE,"Plan2"}</definedName>
    <definedName name="jdfzlkjgfdht" localSheetId="14" hidden="1">{#N/A,#N/A,FALSE,"Plan1";#N/A,#N/A,FALSE,"Plan2"}</definedName>
    <definedName name="jdfzlkjgfdht" localSheetId="4" hidden="1">{#N/A,#N/A,FALSE,"Plan1";#N/A,#N/A,FALSE,"Plan2"}</definedName>
    <definedName name="jdfzlkjgfdht" localSheetId="8" hidden="1">{#N/A,#N/A,FALSE,"Plan1";#N/A,#N/A,FALSE,"Plan2"}</definedName>
    <definedName name="jdfzlkjgfdht" localSheetId="2" hidden="1">{#N/A,#N/A,FALSE,"Plan1";#N/A,#N/A,FALSE,"Plan2"}</definedName>
    <definedName name="jdfzlkjgfdht" localSheetId="1" hidden="1">{#N/A,#N/A,FALSE,"Plan1";#N/A,#N/A,FALSE,"Plan2"}</definedName>
    <definedName name="jdfzlkjgfdht" localSheetId="13" hidden="1">{#N/A,#N/A,FALSE,"Plan1";#N/A,#N/A,FALSE,"Plan2"}</definedName>
    <definedName name="jdfzlkjgfdht" localSheetId="20">{#N/A,#N/A,FALSE,"Plan1";#N/A,#N/A,FALSE,"Plan2"}</definedName>
    <definedName name="jdfzlkjgfdht" localSheetId="24" hidden="1">{#N/A,#N/A,FALSE,"Plan1";#N/A,#N/A,FALSE,"Plan2"}</definedName>
    <definedName name="jdfzlkjgfdht" localSheetId="0" hidden="1">{#N/A,#N/A,FALSE,"Plan1";#N/A,#N/A,FALSE,"Plan2"}</definedName>
    <definedName name="jdfzlkjgfdht" localSheetId="18" hidden="1">{#N/A,#N/A,FALSE,"Plan1";#N/A,#N/A,FALSE,"Plan2"}</definedName>
    <definedName name="jdfzlkjgfdht" localSheetId="10" hidden="1">{#N/A,#N/A,FALSE,"Plan1";#N/A,#N/A,FALSE,"Plan2"}</definedName>
    <definedName name="jdfzlkjgfdht" localSheetId="12" hidden="1">{#N/A,#N/A,FALSE,"Plan1";#N/A,#N/A,FALSE,"Plan2"}</definedName>
    <definedName name="jdfzlkjgfdht" hidden="1">{#N/A,#N/A,FALSE,"Plan1";#N/A,#N/A,FALSE,"Plan2"}</definedName>
    <definedName name="jdglhfghkt" localSheetId="19" hidden="1">{#N/A,#N/A,FALSE,"Plan1";#N/A,#N/A,FALSE,"Plan2"}</definedName>
    <definedName name="jdglhfghkt" localSheetId="21">{#N/A,#N/A,FALSE,"Plan1";#N/A,#N/A,FALSE,"Plan2"}</definedName>
    <definedName name="jdglhfghkt" localSheetId="14" hidden="1">{#N/A,#N/A,FALSE,"Plan1";#N/A,#N/A,FALSE,"Plan2"}</definedName>
    <definedName name="jdglhfghkt" localSheetId="4" hidden="1">{#N/A,#N/A,FALSE,"Plan1";#N/A,#N/A,FALSE,"Plan2"}</definedName>
    <definedName name="jdglhfghkt" localSheetId="8" hidden="1">{#N/A,#N/A,FALSE,"Plan1";#N/A,#N/A,FALSE,"Plan2"}</definedName>
    <definedName name="jdglhfghkt" localSheetId="2" hidden="1">{#N/A,#N/A,FALSE,"Plan1";#N/A,#N/A,FALSE,"Plan2"}</definedName>
    <definedName name="jdglhfghkt" localSheetId="1" hidden="1">{#N/A,#N/A,FALSE,"Plan1";#N/A,#N/A,FALSE,"Plan2"}</definedName>
    <definedName name="jdglhfghkt" localSheetId="13" hidden="1">{#N/A,#N/A,FALSE,"Plan1";#N/A,#N/A,FALSE,"Plan2"}</definedName>
    <definedName name="jdglhfghkt" localSheetId="20">{#N/A,#N/A,FALSE,"Plan1";#N/A,#N/A,FALSE,"Plan2"}</definedName>
    <definedName name="jdglhfghkt" localSheetId="24" hidden="1">{#N/A,#N/A,FALSE,"Plan1";#N/A,#N/A,FALSE,"Plan2"}</definedName>
    <definedName name="jdglhfghkt" localSheetId="0" hidden="1">{#N/A,#N/A,FALSE,"Plan1";#N/A,#N/A,FALSE,"Plan2"}</definedName>
    <definedName name="jdglhfghkt" localSheetId="18" hidden="1">{#N/A,#N/A,FALSE,"Plan1";#N/A,#N/A,FALSE,"Plan2"}</definedName>
    <definedName name="jdglhfghkt" localSheetId="10" hidden="1">{#N/A,#N/A,FALSE,"Plan1";#N/A,#N/A,FALSE,"Plan2"}</definedName>
    <definedName name="jdglhfghkt" localSheetId="12" hidden="1">{#N/A,#N/A,FALSE,"Plan1";#N/A,#N/A,FALSE,"Plan2"}</definedName>
    <definedName name="jdglhfghkt" hidden="1">{#N/A,#N/A,FALSE,"Plan1";#N/A,#N/A,FALSE,"Plan2"}</definedName>
    <definedName name="jdhfjdhgfd" localSheetId="19" hidden="1">{#N/A,#N/A,FALSE,"Plan1";#N/A,#N/A,FALSE,"Plan2"}</definedName>
    <definedName name="jdhfjdhgfd" localSheetId="21">{#N/A,#N/A,FALSE,"Plan1";#N/A,#N/A,FALSE,"Plan2"}</definedName>
    <definedName name="jdhfjdhgfd" localSheetId="14" hidden="1">{#N/A,#N/A,FALSE,"Plan1";#N/A,#N/A,FALSE,"Plan2"}</definedName>
    <definedName name="jdhfjdhgfd" localSheetId="4" hidden="1">{#N/A,#N/A,FALSE,"Plan1";#N/A,#N/A,FALSE,"Plan2"}</definedName>
    <definedName name="jdhfjdhgfd" localSheetId="8" hidden="1">{#N/A,#N/A,FALSE,"Plan1";#N/A,#N/A,FALSE,"Plan2"}</definedName>
    <definedName name="jdhfjdhgfd" localSheetId="2" hidden="1">{#N/A,#N/A,FALSE,"Plan1";#N/A,#N/A,FALSE,"Plan2"}</definedName>
    <definedName name="jdhfjdhgfd" localSheetId="1" hidden="1">{#N/A,#N/A,FALSE,"Plan1";#N/A,#N/A,FALSE,"Plan2"}</definedName>
    <definedName name="jdhfjdhgfd" localSheetId="13" hidden="1">{#N/A,#N/A,FALSE,"Plan1";#N/A,#N/A,FALSE,"Plan2"}</definedName>
    <definedName name="jdhfjdhgfd" localSheetId="20">{#N/A,#N/A,FALSE,"Plan1";#N/A,#N/A,FALSE,"Plan2"}</definedName>
    <definedName name="jdhfjdhgfd" localSheetId="24" hidden="1">{#N/A,#N/A,FALSE,"Plan1";#N/A,#N/A,FALSE,"Plan2"}</definedName>
    <definedName name="jdhfjdhgfd" localSheetId="0" hidden="1">{#N/A,#N/A,FALSE,"Plan1";#N/A,#N/A,FALSE,"Plan2"}</definedName>
    <definedName name="jdhfjdhgfd" localSheetId="18" hidden="1">{#N/A,#N/A,FALSE,"Plan1";#N/A,#N/A,FALSE,"Plan2"}</definedName>
    <definedName name="jdhfjdhgfd" localSheetId="10" hidden="1">{#N/A,#N/A,FALSE,"Plan1";#N/A,#N/A,FALSE,"Plan2"}</definedName>
    <definedName name="jdhfjdhgfd" localSheetId="12" hidden="1">{#N/A,#N/A,FALSE,"Plan1";#N/A,#N/A,FALSE,"Plan2"}</definedName>
    <definedName name="jdhfjdhgfd" hidden="1">{#N/A,#N/A,FALSE,"Plan1";#N/A,#N/A,FALSE,"Plan2"}</definedName>
    <definedName name="jdjdjdjd" localSheetId="19" hidden="1">{#N/A,#N/A,FALSE,"명세표"}</definedName>
    <definedName name="jdjdjdjd" localSheetId="21">{#N/A,#N/A,FALSE,"명세표"}</definedName>
    <definedName name="jdjdjdjd" localSheetId="14" hidden="1">{#N/A,#N/A,FALSE,"명세표"}</definedName>
    <definedName name="jdjdjdjd" localSheetId="4" hidden="1">{#N/A,#N/A,FALSE,"명세표"}</definedName>
    <definedName name="jdjdjdjd" localSheetId="8" hidden="1">{#N/A,#N/A,FALSE,"명세표"}</definedName>
    <definedName name="jdjdjdjd" localSheetId="2" hidden="1">{#N/A,#N/A,FALSE,"명세표"}</definedName>
    <definedName name="jdjdjdjd" localSheetId="1" hidden="1">{#N/A,#N/A,FALSE,"명세표"}</definedName>
    <definedName name="jdjdjdjd" localSheetId="13" hidden="1">{#N/A,#N/A,FALSE,"명세표"}</definedName>
    <definedName name="jdjdjdjd" localSheetId="20">{#N/A,#N/A,FALSE,"명세표"}</definedName>
    <definedName name="jdjdjdjd" localSheetId="24" hidden="1">{#N/A,#N/A,FALSE,"명세표"}</definedName>
    <definedName name="jdjdjdjd" localSheetId="0" hidden="1">{#N/A,#N/A,FALSE,"명세표"}</definedName>
    <definedName name="jdjdjdjd" localSheetId="18" hidden="1">{#N/A,#N/A,FALSE,"명세표"}</definedName>
    <definedName name="jdjdjdjd" localSheetId="10" hidden="1">{#N/A,#N/A,FALSE,"명세표"}</definedName>
    <definedName name="jdjdjdjd" localSheetId="12" hidden="1">{#N/A,#N/A,FALSE,"명세표"}</definedName>
    <definedName name="jdjdjdjd" hidden="1">{#N/A,#N/A,FALSE,"명세표"}</definedName>
    <definedName name="jdkfhgjhf" localSheetId="19" hidden="1">{#N/A,#N/A,FALSE,"Plan1";#N/A,#N/A,FALSE,"Plan2"}</definedName>
    <definedName name="jdkfhgjhf" localSheetId="21">{#N/A,#N/A,FALSE,"Plan1";#N/A,#N/A,FALSE,"Plan2"}</definedName>
    <definedName name="jdkfhgjhf" localSheetId="14" hidden="1">{#N/A,#N/A,FALSE,"Plan1";#N/A,#N/A,FALSE,"Plan2"}</definedName>
    <definedName name="jdkfhgjhf" localSheetId="4" hidden="1">{#N/A,#N/A,FALSE,"Plan1";#N/A,#N/A,FALSE,"Plan2"}</definedName>
    <definedName name="jdkfhgjhf" localSheetId="8" hidden="1">{#N/A,#N/A,FALSE,"Plan1";#N/A,#N/A,FALSE,"Plan2"}</definedName>
    <definedName name="jdkfhgjhf" localSheetId="2" hidden="1">{#N/A,#N/A,FALSE,"Plan1";#N/A,#N/A,FALSE,"Plan2"}</definedName>
    <definedName name="jdkfhgjhf" localSheetId="1" hidden="1">{#N/A,#N/A,FALSE,"Plan1";#N/A,#N/A,FALSE,"Plan2"}</definedName>
    <definedName name="jdkfhgjhf" localSheetId="13" hidden="1">{#N/A,#N/A,FALSE,"Plan1";#N/A,#N/A,FALSE,"Plan2"}</definedName>
    <definedName name="jdkfhgjhf" localSheetId="20">{#N/A,#N/A,FALSE,"Plan1";#N/A,#N/A,FALSE,"Plan2"}</definedName>
    <definedName name="jdkfhgjhf" localSheetId="24" hidden="1">{#N/A,#N/A,FALSE,"Plan1";#N/A,#N/A,FALSE,"Plan2"}</definedName>
    <definedName name="jdkfhgjhf" localSheetId="0" hidden="1">{#N/A,#N/A,FALSE,"Plan1";#N/A,#N/A,FALSE,"Plan2"}</definedName>
    <definedName name="jdkfhgjhf" localSheetId="18" hidden="1">{#N/A,#N/A,FALSE,"Plan1";#N/A,#N/A,FALSE,"Plan2"}</definedName>
    <definedName name="jdkfhgjhf" localSheetId="10" hidden="1">{#N/A,#N/A,FALSE,"Plan1";#N/A,#N/A,FALSE,"Plan2"}</definedName>
    <definedName name="jdkfhgjhf" localSheetId="12" hidden="1">{#N/A,#N/A,FALSE,"Plan1";#N/A,#N/A,FALSE,"Plan2"}</definedName>
    <definedName name="jdkfhgjhf" hidden="1">{#N/A,#N/A,FALSE,"Plan1";#N/A,#N/A,FALSE,"Plan2"}</definedName>
    <definedName name="jdkfjdtr" localSheetId="19" hidden="1">{#N/A,#N/A,FALSE,"Plan1";#N/A,#N/A,FALSE,"Plan2"}</definedName>
    <definedName name="jdkfjdtr" localSheetId="21">{#N/A,#N/A,FALSE,"Plan1";#N/A,#N/A,FALSE,"Plan2"}</definedName>
    <definedName name="jdkfjdtr" localSheetId="14" hidden="1">{#N/A,#N/A,FALSE,"Plan1";#N/A,#N/A,FALSE,"Plan2"}</definedName>
    <definedName name="jdkfjdtr" localSheetId="4" hidden="1">{#N/A,#N/A,FALSE,"Plan1";#N/A,#N/A,FALSE,"Plan2"}</definedName>
    <definedName name="jdkfjdtr" localSheetId="8" hidden="1">{#N/A,#N/A,FALSE,"Plan1";#N/A,#N/A,FALSE,"Plan2"}</definedName>
    <definedName name="jdkfjdtr" localSheetId="2" hidden="1">{#N/A,#N/A,FALSE,"Plan1";#N/A,#N/A,FALSE,"Plan2"}</definedName>
    <definedName name="jdkfjdtr" localSheetId="1" hidden="1">{#N/A,#N/A,FALSE,"Plan1";#N/A,#N/A,FALSE,"Plan2"}</definedName>
    <definedName name="jdkfjdtr" localSheetId="13" hidden="1">{#N/A,#N/A,FALSE,"Plan1";#N/A,#N/A,FALSE,"Plan2"}</definedName>
    <definedName name="jdkfjdtr" localSheetId="20">{#N/A,#N/A,FALSE,"Plan1";#N/A,#N/A,FALSE,"Plan2"}</definedName>
    <definedName name="jdkfjdtr" localSheetId="24" hidden="1">{#N/A,#N/A,FALSE,"Plan1";#N/A,#N/A,FALSE,"Plan2"}</definedName>
    <definedName name="jdkfjdtr" localSheetId="0" hidden="1">{#N/A,#N/A,FALSE,"Plan1";#N/A,#N/A,FALSE,"Plan2"}</definedName>
    <definedName name="jdkfjdtr" localSheetId="18" hidden="1">{#N/A,#N/A,FALSE,"Plan1";#N/A,#N/A,FALSE,"Plan2"}</definedName>
    <definedName name="jdkfjdtr" localSheetId="10" hidden="1">{#N/A,#N/A,FALSE,"Plan1";#N/A,#N/A,FALSE,"Plan2"}</definedName>
    <definedName name="jdkfjdtr" localSheetId="12" hidden="1">{#N/A,#N/A,FALSE,"Plan1";#N/A,#N/A,FALSE,"Plan2"}</definedName>
    <definedName name="jdkfjdtr" hidden="1">{#N/A,#N/A,FALSE,"Plan1";#N/A,#N/A,FALSE,"Plan2"}</definedName>
    <definedName name="jdljgftldjti5r" localSheetId="19" hidden="1">{#N/A,#N/A,FALSE,"Plan1";#N/A,#N/A,FALSE,"Plan2"}</definedName>
    <definedName name="jdljgftldjti5r" localSheetId="21">{#N/A,#N/A,FALSE,"Plan1";#N/A,#N/A,FALSE,"Plan2"}</definedName>
    <definedName name="jdljgftldjti5r" localSheetId="14" hidden="1">{#N/A,#N/A,FALSE,"Plan1";#N/A,#N/A,FALSE,"Plan2"}</definedName>
    <definedName name="jdljgftldjti5r" localSheetId="4" hidden="1">{#N/A,#N/A,FALSE,"Plan1";#N/A,#N/A,FALSE,"Plan2"}</definedName>
    <definedName name="jdljgftldjti5r" localSheetId="8" hidden="1">{#N/A,#N/A,FALSE,"Plan1";#N/A,#N/A,FALSE,"Plan2"}</definedName>
    <definedName name="jdljgftldjti5r" localSheetId="2" hidden="1">{#N/A,#N/A,FALSE,"Plan1";#N/A,#N/A,FALSE,"Plan2"}</definedName>
    <definedName name="jdljgftldjti5r" localSheetId="1" hidden="1">{#N/A,#N/A,FALSE,"Plan1";#N/A,#N/A,FALSE,"Plan2"}</definedName>
    <definedName name="jdljgftldjti5r" localSheetId="13" hidden="1">{#N/A,#N/A,FALSE,"Plan1";#N/A,#N/A,FALSE,"Plan2"}</definedName>
    <definedName name="jdljgftldjti5r" localSheetId="20">{#N/A,#N/A,FALSE,"Plan1";#N/A,#N/A,FALSE,"Plan2"}</definedName>
    <definedName name="jdljgftldjti5r" localSheetId="24" hidden="1">{#N/A,#N/A,FALSE,"Plan1";#N/A,#N/A,FALSE,"Plan2"}</definedName>
    <definedName name="jdljgftldjti5r" localSheetId="0" hidden="1">{#N/A,#N/A,FALSE,"Plan1";#N/A,#N/A,FALSE,"Plan2"}</definedName>
    <definedName name="jdljgftldjti5r" localSheetId="18" hidden="1">{#N/A,#N/A,FALSE,"Plan1";#N/A,#N/A,FALSE,"Plan2"}</definedName>
    <definedName name="jdljgftldjti5r" localSheetId="10" hidden="1">{#N/A,#N/A,FALSE,"Plan1";#N/A,#N/A,FALSE,"Plan2"}</definedName>
    <definedName name="jdljgftldjti5r" localSheetId="12" hidden="1">{#N/A,#N/A,FALSE,"Plan1";#N/A,#N/A,FALSE,"Plan2"}</definedName>
    <definedName name="jdljgftldjti5r" hidden="1">{#N/A,#N/A,FALSE,"Plan1";#N/A,#N/A,FALSE,"Plan2"}</definedName>
    <definedName name="JDLKJDASGF" localSheetId="19" hidden="1">{#N/A,#N/A,FALSE,"Plan1";#N/A,#N/A,FALSE,"Plan2"}</definedName>
    <definedName name="JDLKJDASGF" localSheetId="21">{#N/A,#N/A,FALSE,"Plan1";#N/A,#N/A,FALSE,"Plan2"}</definedName>
    <definedName name="JDLKJDASGF" localSheetId="14" hidden="1">{#N/A,#N/A,FALSE,"Plan1";#N/A,#N/A,FALSE,"Plan2"}</definedName>
    <definedName name="JDLKJDASGF" localSheetId="4" hidden="1">{#N/A,#N/A,FALSE,"Plan1";#N/A,#N/A,FALSE,"Plan2"}</definedName>
    <definedName name="JDLKJDASGF" localSheetId="8" hidden="1">{#N/A,#N/A,FALSE,"Plan1";#N/A,#N/A,FALSE,"Plan2"}</definedName>
    <definedName name="JDLKJDASGF" localSheetId="2" hidden="1">{#N/A,#N/A,FALSE,"Plan1";#N/A,#N/A,FALSE,"Plan2"}</definedName>
    <definedName name="JDLKJDASGF" localSheetId="1" hidden="1">{#N/A,#N/A,FALSE,"Plan1";#N/A,#N/A,FALSE,"Plan2"}</definedName>
    <definedName name="JDLKJDASGF" localSheetId="13" hidden="1">{#N/A,#N/A,FALSE,"Plan1";#N/A,#N/A,FALSE,"Plan2"}</definedName>
    <definedName name="JDLKJDASGF" localSheetId="20">{#N/A,#N/A,FALSE,"Plan1";#N/A,#N/A,FALSE,"Plan2"}</definedName>
    <definedName name="JDLKJDASGF" localSheetId="24" hidden="1">{#N/A,#N/A,FALSE,"Plan1";#N/A,#N/A,FALSE,"Plan2"}</definedName>
    <definedName name="JDLKJDASGF" localSheetId="0" hidden="1">{#N/A,#N/A,FALSE,"Plan1";#N/A,#N/A,FALSE,"Plan2"}</definedName>
    <definedName name="JDLKJDASGF" localSheetId="18" hidden="1">{#N/A,#N/A,FALSE,"Plan1";#N/A,#N/A,FALSE,"Plan2"}</definedName>
    <definedName name="JDLKJDASGF" localSheetId="10" hidden="1">{#N/A,#N/A,FALSE,"Plan1";#N/A,#N/A,FALSE,"Plan2"}</definedName>
    <definedName name="JDLKJDASGF" localSheetId="12" hidden="1">{#N/A,#N/A,FALSE,"Plan1";#N/A,#N/A,FALSE,"Plan2"}</definedName>
    <definedName name="JDLKJDASGF" hidden="1">{#N/A,#N/A,FALSE,"Plan1";#N/A,#N/A,FALSE,"Plan2"}</definedName>
    <definedName name="jdrfkdjfghrtfjg" localSheetId="19" hidden="1">{#N/A,#N/A,FALSE,"Plan1";#N/A,#N/A,FALSE,"Plan2"}</definedName>
    <definedName name="jdrfkdjfghrtfjg" localSheetId="21">{#N/A,#N/A,FALSE,"Plan1";#N/A,#N/A,FALSE,"Plan2"}</definedName>
    <definedName name="jdrfkdjfghrtfjg" localSheetId="14" hidden="1">{#N/A,#N/A,FALSE,"Plan1";#N/A,#N/A,FALSE,"Plan2"}</definedName>
    <definedName name="jdrfkdjfghrtfjg" localSheetId="4" hidden="1">{#N/A,#N/A,FALSE,"Plan1";#N/A,#N/A,FALSE,"Plan2"}</definedName>
    <definedName name="jdrfkdjfghrtfjg" localSheetId="8" hidden="1">{#N/A,#N/A,FALSE,"Plan1";#N/A,#N/A,FALSE,"Plan2"}</definedName>
    <definedName name="jdrfkdjfghrtfjg" localSheetId="2" hidden="1">{#N/A,#N/A,FALSE,"Plan1";#N/A,#N/A,FALSE,"Plan2"}</definedName>
    <definedName name="jdrfkdjfghrtfjg" localSheetId="1" hidden="1">{#N/A,#N/A,FALSE,"Plan1";#N/A,#N/A,FALSE,"Plan2"}</definedName>
    <definedName name="jdrfkdjfghrtfjg" localSheetId="13" hidden="1">{#N/A,#N/A,FALSE,"Plan1";#N/A,#N/A,FALSE,"Plan2"}</definedName>
    <definedName name="jdrfkdjfghrtfjg" localSheetId="20">{#N/A,#N/A,FALSE,"Plan1";#N/A,#N/A,FALSE,"Plan2"}</definedName>
    <definedName name="jdrfkdjfghrtfjg" localSheetId="24" hidden="1">{#N/A,#N/A,FALSE,"Plan1";#N/A,#N/A,FALSE,"Plan2"}</definedName>
    <definedName name="jdrfkdjfghrtfjg" localSheetId="0" hidden="1">{#N/A,#N/A,FALSE,"Plan1";#N/A,#N/A,FALSE,"Plan2"}</definedName>
    <definedName name="jdrfkdjfghrtfjg" localSheetId="18" hidden="1">{#N/A,#N/A,FALSE,"Plan1";#N/A,#N/A,FALSE,"Plan2"}</definedName>
    <definedName name="jdrfkdjfghrtfjg" localSheetId="10" hidden="1">{#N/A,#N/A,FALSE,"Plan1";#N/A,#N/A,FALSE,"Plan2"}</definedName>
    <definedName name="jdrfkdjfghrtfjg" localSheetId="12" hidden="1">{#N/A,#N/A,FALSE,"Plan1";#N/A,#N/A,FALSE,"Plan2"}</definedName>
    <definedName name="jdrfkdjfghrtfjg" hidden="1">{#N/A,#N/A,FALSE,"Plan1";#N/A,#N/A,FALSE,"Plan2"}</definedName>
    <definedName name="jdskfhdk" localSheetId="19" hidden="1">{#N/A,#N/A,FALSE,"Plan1";#N/A,#N/A,FALSE,"Plan2"}</definedName>
    <definedName name="jdskfhdk" localSheetId="21">{#N/A,#N/A,FALSE,"Plan1";#N/A,#N/A,FALSE,"Plan2"}</definedName>
    <definedName name="jdskfhdk" localSheetId="14" hidden="1">{#N/A,#N/A,FALSE,"Plan1";#N/A,#N/A,FALSE,"Plan2"}</definedName>
    <definedName name="jdskfhdk" localSheetId="4" hidden="1">{#N/A,#N/A,FALSE,"Plan1";#N/A,#N/A,FALSE,"Plan2"}</definedName>
    <definedName name="jdskfhdk" localSheetId="8" hidden="1">{#N/A,#N/A,FALSE,"Plan1";#N/A,#N/A,FALSE,"Plan2"}</definedName>
    <definedName name="jdskfhdk" localSheetId="2" hidden="1">{#N/A,#N/A,FALSE,"Plan1";#N/A,#N/A,FALSE,"Plan2"}</definedName>
    <definedName name="jdskfhdk" localSheetId="1" hidden="1">{#N/A,#N/A,FALSE,"Plan1";#N/A,#N/A,FALSE,"Plan2"}</definedName>
    <definedName name="jdskfhdk" localSheetId="13" hidden="1">{#N/A,#N/A,FALSE,"Plan1";#N/A,#N/A,FALSE,"Plan2"}</definedName>
    <definedName name="jdskfhdk" localSheetId="20">{#N/A,#N/A,FALSE,"Plan1";#N/A,#N/A,FALSE,"Plan2"}</definedName>
    <definedName name="jdskfhdk" localSheetId="24" hidden="1">{#N/A,#N/A,FALSE,"Plan1";#N/A,#N/A,FALSE,"Plan2"}</definedName>
    <definedName name="jdskfhdk" localSheetId="0" hidden="1">{#N/A,#N/A,FALSE,"Plan1";#N/A,#N/A,FALSE,"Plan2"}</definedName>
    <definedName name="jdskfhdk" localSheetId="18" hidden="1">{#N/A,#N/A,FALSE,"Plan1";#N/A,#N/A,FALSE,"Plan2"}</definedName>
    <definedName name="jdskfhdk" localSheetId="10" hidden="1">{#N/A,#N/A,FALSE,"Plan1";#N/A,#N/A,FALSE,"Plan2"}</definedName>
    <definedName name="jdskfhdk" localSheetId="12" hidden="1">{#N/A,#N/A,FALSE,"Plan1";#N/A,#N/A,FALSE,"Plan2"}</definedName>
    <definedName name="jdskfhdk" hidden="1">{#N/A,#N/A,FALSE,"Plan1";#N/A,#N/A,FALSE,"Plan2"}</definedName>
    <definedName name="JDSKLGKDRHGGF" localSheetId="19" hidden="1">{#N/A,#N/A,FALSE,"Plan1";#N/A,#N/A,FALSE,"Plan2"}</definedName>
    <definedName name="JDSKLGKDRHGGF" localSheetId="21">{#N/A,#N/A,FALSE,"Plan1";#N/A,#N/A,FALSE,"Plan2"}</definedName>
    <definedName name="JDSKLGKDRHGGF" localSheetId="14" hidden="1">{#N/A,#N/A,FALSE,"Plan1";#N/A,#N/A,FALSE,"Plan2"}</definedName>
    <definedName name="JDSKLGKDRHGGF" localSheetId="4" hidden="1">{#N/A,#N/A,FALSE,"Plan1";#N/A,#N/A,FALSE,"Plan2"}</definedName>
    <definedName name="JDSKLGKDRHGGF" localSheetId="8" hidden="1">{#N/A,#N/A,FALSE,"Plan1";#N/A,#N/A,FALSE,"Plan2"}</definedName>
    <definedName name="JDSKLGKDRHGGF" localSheetId="2" hidden="1">{#N/A,#N/A,FALSE,"Plan1";#N/A,#N/A,FALSE,"Plan2"}</definedName>
    <definedName name="JDSKLGKDRHGGF" localSheetId="1" hidden="1">{#N/A,#N/A,FALSE,"Plan1";#N/A,#N/A,FALSE,"Plan2"}</definedName>
    <definedName name="JDSKLGKDRHGGF" localSheetId="13" hidden="1">{#N/A,#N/A,FALSE,"Plan1";#N/A,#N/A,FALSE,"Plan2"}</definedName>
    <definedName name="JDSKLGKDRHGGF" localSheetId="20">{#N/A,#N/A,FALSE,"Plan1";#N/A,#N/A,FALSE,"Plan2"}</definedName>
    <definedName name="JDSKLGKDRHGGF" localSheetId="24" hidden="1">{#N/A,#N/A,FALSE,"Plan1";#N/A,#N/A,FALSE,"Plan2"}</definedName>
    <definedName name="JDSKLGKDRHGGF" localSheetId="0" hidden="1">{#N/A,#N/A,FALSE,"Plan1";#N/A,#N/A,FALSE,"Plan2"}</definedName>
    <definedName name="JDSKLGKDRHGGF" localSheetId="18" hidden="1">{#N/A,#N/A,FALSE,"Plan1";#N/A,#N/A,FALSE,"Plan2"}</definedName>
    <definedName name="JDSKLGKDRHGGF" localSheetId="10" hidden="1">{#N/A,#N/A,FALSE,"Plan1";#N/A,#N/A,FALSE,"Plan2"}</definedName>
    <definedName name="JDSKLGKDRHGGF" localSheetId="12" hidden="1">{#N/A,#N/A,FALSE,"Plan1";#N/A,#N/A,FALSE,"Plan2"}</definedName>
    <definedName name="JDSKLGKDRHGGF" hidden="1">{#N/A,#N/A,FALSE,"Plan1";#N/A,#N/A,FALSE,"Plan2"}</definedName>
    <definedName name="jefsgfr" localSheetId="19" hidden="1">{#N/A,#N/A,FALSE,"Plan1";#N/A,#N/A,FALSE,"Plan2"}</definedName>
    <definedName name="jefsgfr" localSheetId="21">{#N/A,#N/A,FALSE,"Plan1";#N/A,#N/A,FALSE,"Plan2"}</definedName>
    <definedName name="jefsgfr" localSheetId="14" hidden="1">{#N/A,#N/A,FALSE,"Plan1";#N/A,#N/A,FALSE,"Plan2"}</definedName>
    <definedName name="jefsgfr" localSheetId="4" hidden="1">{#N/A,#N/A,FALSE,"Plan1";#N/A,#N/A,FALSE,"Plan2"}</definedName>
    <definedName name="jefsgfr" localSheetId="8" hidden="1">{#N/A,#N/A,FALSE,"Plan1";#N/A,#N/A,FALSE,"Plan2"}</definedName>
    <definedName name="jefsgfr" localSheetId="2" hidden="1">{#N/A,#N/A,FALSE,"Plan1";#N/A,#N/A,FALSE,"Plan2"}</definedName>
    <definedName name="jefsgfr" localSheetId="1" hidden="1">{#N/A,#N/A,FALSE,"Plan1";#N/A,#N/A,FALSE,"Plan2"}</definedName>
    <definedName name="jefsgfr" localSheetId="13" hidden="1">{#N/A,#N/A,FALSE,"Plan1";#N/A,#N/A,FALSE,"Plan2"}</definedName>
    <definedName name="jefsgfr" localSheetId="20">{#N/A,#N/A,FALSE,"Plan1";#N/A,#N/A,FALSE,"Plan2"}</definedName>
    <definedName name="jefsgfr" localSheetId="24" hidden="1">{#N/A,#N/A,FALSE,"Plan1";#N/A,#N/A,FALSE,"Plan2"}</definedName>
    <definedName name="jefsgfr" localSheetId="0" hidden="1">{#N/A,#N/A,FALSE,"Plan1";#N/A,#N/A,FALSE,"Plan2"}</definedName>
    <definedName name="jefsgfr" localSheetId="18" hidden="1">{#N/A,#N/A,FALSE,"Plan1";#N/A,#N/A,FALSE,"Plan2"}</definedName>
    <definedName name="jefsgfr" localSheetId="10" hidden="1">{#N/A,#N/A,FALSE,"Plan1";#N/A,#N/A,FALSE,"Plan2"}</definedName>
    <definedName name="jefsgfr" localSheetId="12" hidden="1">{#N/A,#N/A,FALSE,"Plan1";#N/A,#N/A,FALSE,"Plan2"}</definedName>
    <definedName name="jefsgfr" hidden="1">{#N/A,#N/A,FALSE,"Plan1";#N/A,#N/A,FALSE,"Plan2"}</definedName>
    <definedName name="JERHIEHYURE" localSheetId="19" hidden="1">{#N/A,#N/A,FALSE,"Plan1";#N/A,#N/A,FALSE,"Plan2"}</definedName>
    <definedName name="JERHIEHYURE" localSheetId="21">{#N/A,#N/A,FALSE,"Plan1";#N/A,#N/A,FALSE,"Plan2"}</definedName>
    <definedName name="JERHIEHYURE" localSheetId="14" hidden="1">{#N/A,#N/A,FALSE,"Plan1";#N/A,#N/A,FALSE,"Plan2"}</definedName>
    <definedName name="JERHIEHYURE" localSheetId="4" hidden="1">{#N/A,#N/A,FALSE,"Plan1";#N/A,#N/A,FALSE,"Plan2"}</definedName>
    <definedName name="JERHIEHYURE" localSheetId="8" hidden="1">{#N/A,#N/A,FALSE,"Plan1";#N/A,#N/A,FALSE,"Plan2"}</definedName>
    <definedName name="JERHIEHYURE" localSheetId="2" hidden="1">{#N/A,#N/A,FALSE,"Plan1";#N/A,#N/A,FALSE,"Plan2"}</definedName>
    <definedName name="JERHIEHYURE" localSheetId="1" hidden="1">{#N/A,#N/A,FALSE,"Plan1";#N/A,#N/A,FALSE,"Plan2"}</definedName>
    <definedName name="JERHIEHYURE" localSheetId="13" hidden="1">{#N/A,#N/A,FALSE,"Plan1";#N/A,#N/A,FALSE,"Plan2"}</definedName>
    <definedName name="JERHIEHYURE" localSheetId="20">{#N/A,#N/A,FALSE,"Plan1";#N/A,#N/A,FALSE,"Plan2"}</definedName>
    <definedName name="JERHIEHYURE" localSheetId="24" hidden="1">{#N/A,#N/A,FALSE,"Plan1";#N/A,#N/A,FALSE,"Plan2"}</definedName>
    <definedName name="JERHIEHYURE" localSheetId="0" hidden="1">{#N/A,#N/A,FALSE,"Plan1";#N/A,#N/A,FALSE,"Plan2"}</definedName>
    <definedName name="JERHIEHYURE" localSheetId="18" hidden="1">{#N/A,#N/A,FALSE,"Plan1";#N/A,#N/A,FALSE,"Plan2"}</definedName>
    <definedName name="JERHIEHYURE" localSheetId="10" hidden="1">{#N/A,#N/A,FALSE,"Plan1";#N/A,#N/A,FALSE,"Plan2"}</definedName>
    <definedName name="JERHIEHYURE" localSheetId="12" hidden="1">{#N/A,#N/A,FALSE,"Plan1";#N/A,#N/A,FALSE,"Plan2"}</definedName>
    <definedName name="JERHIEHYURE" hidden="1">{#N/A,#N/A,FALSE,"Plan1";#N/A,#N/A,FALSE,"Plan2"}</definedName>
    <definedName name="jfddlsrtyty" localSheetId="19" hidden="1">{#N/A,#N/A,FALSE,"Plan1";#N/A,#N/A,FALSE,"Plan2"}</definedName>
    <definedName name="jfddlsrtyty" localSheetId="21">{#N/A,#N/A,FALSE,"Plan1";#N/A,#N/A,FALSE,"Plan2"}</definedName>
    <definedName name="jfddlsrtyty" localSheetId="14" hidden="1">{#N/A,#N/A,FALSE,"Plan1";#N/A,#N/A,FALSE,"Plan2"}</definedName>
    <definedName name="jfddlsrtyty" localSheetId="4" hidden="1">{#N/A,#N/A,FALSE,"Plan1";#N/A,#N/A,FALSE,"Plan2"}</definedName>
    <definedName name="jfddlsrtyty" localSheetId="8" hidden="1">{#N/A,#N/A,FALSE,"Plan1";#N/A,#N/A,FALSE,"Plan2"}</definedName>
    <definedName name="jfddlsrtyty" localSheetId="2" hidden="1">{#N/A,#N/A,FALSE,"Plan1";#N/A,#N/A,FALSE,"Plan2"}</definedName>
    <definedName name="jfddlsrtyty" localSheetId="1" hidden="1">{#N/A,#N/A,FALSE,"Plan1";#N/A,#N/A,FALSE,"Plan2"}</definedName>
    <definedName name="jfddlsrtyty" localSheetId="13" hidden="1">{#N/A,#N/A,FALSE,"Plan1";#N/A,#N/A,FALSE,"Plan2"}</definedName>
    <definedName name="jfddlsrtyty" localSheetId="20">{#N/A,#N/A,FALSE,"Plan1";#N/A,#N/A,FALSE,"Plan2"}</definedName>
    <definedName name="jfddlsrtyty" localSheetId="24" hidden="1">{#N/A,#N/A,FALSE,"Plan1";#N/A,#N/A,FALSE,"Plan2"}</definedName>
    <definedName name="jfddlsrtyty" localSheetId="0" hidden="1">{#N/A,#N/A,FALSE,"Plan1";#N/A,#N/A,FALSE,"Plan2"}</definedName>
    <definedName name="jfddlsrtyty" localSheetId="18" hidden="1">{#N/A,#N/A,FALSE,"Plan1";#N/A,#N/A,FALSE,"Plan2"}</definedName>
    <definedName name="jfddlsrtyty" localSheetId="10" hidden="1">{#N/A,#N/A,FALSE,"Plan1";#N/A,#N/A,FALSE,"Plan2"}</definedName>
    <definedName name="jfddlsrtyty" localSheetId="12" hidden="1">{#N/A,#N/A,FALSE,"Plan1";#N/A,#N/A,FALSE,"Plan2"}</definedName>
    <definedName name="jfddlsrtyty" hidden="1">{#N/A,#N/A,FALSE,"Plan1";#N/A,#N/A,FALSE,"Plan2"}</definedName>
    <definedName name="jfdjtgdjghitfyh" localSheetId="19" hidden="1">{#N/A,#N/A,FALSE,"Plan1";#N/A,#N/A,FALSE,"Plan2"}</definedName>
    <definedName name="jfdjtgdjghitfyh" localSheetId="21">{#N/A,#N/A,FALSE,"Plan1";#N/A,#N/A,FALSE,"Plan2"}</definedName>
    <definedName name="jfdjtgdjghitfyh" localSheetId="14" hidden="1">{#N/A,#N/A,FALSE,"Plan1";#N/A,#N/A,FALSE,"Plan2"}</definedName>
    <definedName name="jfdjtgdjghitfyh" localSheetId="4" hidden="1">{#N/A,#N/A,FALSE,"Plan1";#N/A,#N/A,FALSE,"Plan2"}</definedName>
    <definedName name="jfdjtgdjghitfyh" localSheetId="8" hidden="1">{#N/A,#N/A,FALSE,"Plan1";#N/A,#N/A,FALSE,"Plan2"}</definedName>
    <definedName name="jfdjtgdjghitfyh" localSheetId="2" hidden="1">{#N/A,#N/A,FALSE,"Plan1";#N/A,#N/A,FALSE,"Plan2"}</definedName>
    <definedName name="jfdjtgdjghitfyh" localSheetId="1" hidden="1">{#N/A,#N/A,FALSE,"Plan1";#N/A,#N/A,FALSE,"Plan2"}</definedName>
    <definedName name="jfdjtgdjghitfyh" localSheetId="13" hidden="1">{#N/A,#N/A,FALSE,"Plan1";#N/A,#N/A,FALSE,"Plan2"}</definedName>
    <definedName name="jfdjtgdjghitfyh" localSheetId="20">{#N/A,#N/A,FALSE,"Plan1";#N/A,#N/A,FALSE,"Plan2"}</definedName>
    <definedName name="jfdjtgdjghitfyh" localSheetId="24" hidden="1">{#N/A,#N/A,FALSE,"Plan1";#N/A,#N/A,FALSE,"Plan2"}</definedName>
    <definedName name="jfdjtgdjghitfyh" localSheetId="0" hidden="1">{#N/A,#N/A,FALSE,"Plan1";#N/A,#N/A,FALSE,"Plan2"}</definedName>
    <definedName name="jfdjtgdjghitfyh" localSheetId="18" hidden="1">{#N/A,#N/A,FALSE,"Plan1";#N/A,#N/A,FALSE,"Plan2"}</definedName>
    <definedName name="jfdjtgdjghitfyh" localSheetId="10" hidden="1">{#N/A,#N/A,FALSE,"Plan1";#N/A,#N/A,FALSE,"Plan2"}</definedName>
    <definedName name="jfdjtgdjghitfyh" localSheetId="12" hidden="1">{#N/A,#N/A,FALSE,"Plan1";#N/A,#N/A,FALSE,"Plan2"}</definedName>
    <definedName name="jfdjtgdjghitfyh" hidden="1">{#N/A,#N/A,FALSE,"Plan1";#N/A,#N/A,FALSE,"Plan2"}</definedName>
    <definedName name="jfdkgkftftg" localSheetId="19" hidden="1">{#N/A,#N/A,FALSE,"Plan1";#N/A,#N/A,FALSE,"Plan2"}</definedName>
    <definedName name="jfdkgkftftg" localSheetId="21">{#N/A,#N/A,FALSE,"Plan1";#N/A,#N/A,FALSE,"Plan2"}</definedName>
    <definedName name="jfdkgkftftg" localSheetId="14" hidden="1">{#N/A,#N/A,FALSE,"Plan1";#N/A,#N/A,FALSE,"Plan2"}</definedName>
    <definedName name="jfdkgkftftg" localSheetId="4" hidden="1">{#N/A,#N/A,FALSE,"Plan1";#N/A,#N/A,FALSE,"Plan2"}</definedName>
    <definedName name="jfdkgkftftg" localSheetId="8" hidden="1">{#N/A,#N/A,FALSE,"Plan1";#N/A,#N/A,FALSE,"Plan2"}</definedName>
    <definedName name="jfdkgkftftg" localSheetId="2" hidden="1">{#N/A,#N/A,FALSE,"Plan1";#N/A,#N/A,FALSE,"Plan2"}</definedName>
    <definedName name="jfdkgkftftg" localSheetId="1" hidden="1">{#N/A,#N/A,FALSE,"Plan1";#N/A,#N/A,FALSE,"Plan2"}</definedName>
    <definedName name="jfdkgkftftg" localSheetId="13" hidden="1">{#N/A,#N/A,FALSE,"Plan1";#N/A,#N/A,FALSE,"Plan2"}</definedName>
    <definedName name="jfdkgkftftg" localSheetId="20">{#N/A,#N/A,FALSE,"Plan1";#N/A,#N/A,FALSE,"Plan2"}</definedName>
    <definedName name="jfdkgkftftg" localSheetId="24" hidden="1">{#N/A,#N/A,FALSE,"Plan1";#N/A,#N/A,FALSE,"Plan2"}</definedName>
    <definedName name="jfdkgkftftg" localSheetId="0" hidden="1">{#N/A,#N/A,FALSE,"Plan1";#N/A,#N/A,FALSE,"Plan2"}</definedName>
    <definedName name="jfdkgkftftg" localSheetId="18" hidden="1">{#N/A,#N/A,FALSE,"Plan1";#N/A,#N/A,FALSE,"Plan2"}</definedName>
    <definedName name="jfdkgkftftg" localSheetId="10" hidden="1">{#N/A,#N/A,FALSE,"Plan1";#N/A,#N/A,FALSE,"Plan2"}</definedName>
    <definedName name="jfdkgkftftg" localSheetId="12" hidden="1">{#N/A,#N/A,FALSE,"Plan1";#N/A,#N/A,FALSE,"Plan2"}</definedName>
    <definedName name="jfdkgkftftg" hidden="1">{#N/A,#N/A,FALSE,"Plan1";#N/A,#N/A,FALSE,"Plan2"}</definedName>
    <definedName name="jfghjkfdhtkyru"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hidden="1">{TRUE,TRUE,-1.25,-15.5,604.5,366.75,FALSE,FALSE,TRUE,TRUE,0,1,#N/A,1,#N/A,9.0125,24.4117647058824,1,FALSE,FALSE,3,TRUE,1,FALSE,100,"Swvu.PLANILHA2.","ACwvu.PLANILHA2.",#N/A,FALSE,FALSE,0.787401575,0.34,0.46,0.5,1,"","",FALSE,FALSE,FALSE,FALSE,1,#N/A,1,1,FALSE,FALSE,#N/A,#N/A,FALSE,FALSE,FALSE,9,65532,65532,FALSE,FALSE,TRUE,TRUE,TRUE}</definedName>
    <definedName name="JFGJYHTY" localSheetId="19" hidden="1">{#N/A,#N/A,FALSE,"Plan1";#N/A,#N/A,FALSE,"Plan2"}</definedName>
    <definedName name="JFGJYHTY" localSheetId="21">{#N/A,#N/A,FALSE,"Plan1";#N/A,#N/A,FALSE,"Plan2"}</definedName>
    <definedName name="JFGJYHTY" localSheetId="14" hidden="1">{#N/A,#N/A,FALSE,"Plan1";#N/A,#N/A,FALSE,"Plan2"}</definedName>
    <definedName name="JFGJYHTY" localSheetId="4" hidden="1">{#N/A,#N/A,FALSE,"Plan1";#N/A,#N/A,FALSE,"Plan2"}</definedName>
    <definedName name="JFGJYHTY" localSheetId="8" hidden="1">{#N/A,#N/A,FALSE,"Plan1";#N/A,#N/A,FALSE,"Plan2"}</definedName>
    <definedName name="JFGJYHTY" localSheetId="2" hidden="1">{#N/A,#N/A,FALSE,"Plan1";#N/A,#N/A,FALSE,"Plan2"}</definedName>
    <definedName name="JFGJYHTY" localSheetId="1" hidden="1">{#N/A,#N/A,FALSE,"Plan1";#N/A,#N/A,FALSE,"Plan2"}</definedName>
    <definedName name="JFGJYHTY" localSheetId="13" hidden="1">{#N/A,#N/A,FALSE,"Plan1";#N/A,#N/A,FALSE,"Plan2"}</definedName>
    <definedName name="JFGJYHTY" localSheetId="20">{#N/A,#N/A,FALSE,"Plan1";#N/A,#N/A,FALSE,"Plan2"}</definedName>
    <definedName name="JFGJYHTY" localSheetId="24" hidden="1">{#N/A,#N/A,FALSE,"Plan1";#N/A,#N/A,FALSE,"Plan2"}</definedName>
    <definedName name="JFGJYHTY" localSheetId="0" hidden="1">{#N/A,#N/A,FALSE,"Plan1";#N/A,#N/A,FALSE,"Plan2"}</definedName>
    <definedName name="JFGJYHTY" localSheetId="18" hidden="1">{#N/A,#N/A,FALSE,"Plan1";#N/A,#N/A,FALSE,"Plan2"}</definedName>
    <definedName name="JFGJYHTY" localSheetId="10" hidden="1">{#N/A,#N/A,FALSE,"Plan1";#N/A,#N/A,FALSE,"Plan2"}</definedName>
    <definedName name="JFGJYHTY" localSheetId="12" hidden="1">{#N/A,#N/A,FALSE,"Plan1";#N/A,#N/A,FALSE,"Plan2"}</definedName>
    <definedName name="JFGJYHTY" hidden="1">{#N/A,#N/A,FALSE,"Plan1";#N/A,#N/A,FALSE,"Plan2"}</definedName>
    <definedName name="jfgkflcnjkglc" localSheetId="19" hidden="1">{#N/A,#N/A,FALSE,"Plan1";#N/A,#N/A,FALSE,"Plan2"}</definedName>
    <definedName name="jfgkflcnjkglc" localSheetId="21">{#N/A,#N/A,FALSE,"Plan1";#N/A,#N/A,FALSE,"Plan2"}</definedName>
    <definedName name="jfgkflcnjkglc" localSheetId="14" hidden="1">{#N/A,#N/A,FALSE,"Plan1";#N/A,#N/A,FALSE,"Plan2"}</definedName>
    <definedName name="jfgkflcnjkglc" localSheetId="4" hidden="1">{#N/A,#N/A,FALSE,"Plan1";#N/A,#N/A,FALSE,"Plan2"}</definedName>
    <definedName name="jfgkflcnjkglc" localSheetId="8" hidden="1">{#N/A,#N/A,FALSE,"Plan1";#N/A,#N/A,FALSE,"Plan2"}</definedName>
    <definedName name="jfgkflcnjkglc" localSheetId="2" hidden="1">{#N/A,#N/A,FALSE,"Plan1";#N/A,#N/A,FALSE,"Plan2"}</definedName>
    <definedName name="jfgkflcnjkglc" localSheetId="1" hidden="1">{#N/A,#N/A,FALSE,"Plan1";#N/A,#N/A,FALSE,"Plan2"}</definedName>
    <definedName name="jfgkflcnjkglc" localSheetId="13" hidden="1">{#N/A,#N/A,FALSE,"Plan1";#N/A,#N/A,FALSE,"Plan2"}</definedName>
    <definedName name="jfgkflcnjkglc" localSheetId="20">{#N/A,#N/A,FALSE,"Plan1";#N/A,#N/A,FALSE,"Plan2"}</definedName>
    <definedName name="jfgkflcnjkglc" localSheetId="24" hidden="1">{#N/A,#N/A,FALSE,"Plan1";#N/A,#N/A,FALSE,"Plan2"}</definedName>
    <definedName name="jfgkflcnjkglc" localSheetId="0" hidden="1">{#N/A,#N/A,FALSE,"Plan1";#N/A,#N/A,FALSE,"Plan2"}</definedName>
    <definedName name="jfgkflcnjkglc" localSheetId="18" hidden="1">{#N/A,#N/A,FALSE,"Plan1";#N/A,#N/A,FALSE,"Plan2"}</definedName>
    <definedName name="jfgkflcnjkglc" localSheetId="10" hidden="1">{#N/A,#N/A,FALSE,"Plan1";#N/A,#N/A,FALSE,"Plan2"}</definedName>
    <definedName name="jfgkflcnjkglc" localSheetId="12" hidden="1">{#N/A,#N/A,FALSE,"Plan1";#N/A,#N/A,FALSE,"Plan2"}</definedName>
    <definedName name="jfgkflcnjkglc" hidden="1">{#N/A,#N/A,FALSE,"Plan1";#N/A,#N/A,FALSE,"Plan2"}</definedName>
    <definedName name="JFHRE" localSheetId="19" hidden="1">{#N/A,#N/A,FALSE,"Plan1";#N/A,#N/A,FALSE,"Plan2"}</definedName>
    <definedName name="JFHRE" localSheetId="21">{#N/A,#N/A,FALSE,"Plan1";#N/A,#N/A,FALSE,"Plan2"}</definedName>
    <definedName name="JFHRE" localSheetId="14" hidden="1">{#N/A,#N/A,FALSE,"Plan1";#N/A,#N/A,FALSE,"Plan2"}</definedName>
    <definedName name="JFHRE" localSheetId="4" hidden="1">{#N/A,#N/A,FALSE,"Plan1";#N/A,#N/A,FALSE,"Plan2"}</definedName>
    <definedName name="JFHRE" localSheetId="8" hidden="1">{#N/A,#N/A,FALSE,"Plan1";#N/A,#N/A,FALSE,"Plan2"}</definedName>
    <definedName name="JFHRE" localSheetId="2" hidden="1">{#N/A,#N/A,FALSE,"Plan1";#N/A,#N/A,FALSE,"Plan2"}</definedName>
    <definedName name="JFHRE" localSheetId="1" hidden="1">{#N/A,#N/A,FALSE,"Plan1";#N/A,#N/A,FALSE,"Plan2"}</definedName>
    <definedName name="JFHRE" localSheetId="13" hidden="1">{#N/A,#N/A,FALSE,"Plan1";#N/A,#N/A,FALSE,"Plan2"}</definedName>
    <definedName name="JFHRE" localSheetId="20">{#N/A,#N/A,FALSE,"Plan1";#N/A,#N/A,FALSE,"Plan2"}</definedName>
    <definedName name="JFHRE" localSheetId="24" hidden="1">{#N/A,#N/A,FALSE,"Plan1";#N/A,#N/A,FALSE,"Plan2"}</definedName>
    <definedName name="JFHRE" localSheetId="0" hidden="1">{#N/A,#N/A,FALSE,"Plan1";#N/A,#N/A,FALSE,"Plan2"}</definedName>
    <definedName name="JFHRE" localSheetId="18" hidden="1">{#N/A,#N/A,FALSE,"Plan1";#N/A,#N/A,FALSE,"Plan2"}</definedName>
    <definedName name="JFHRE" localSheetId="10" hidden="1">{#N/A,#N/A,FALSE,"Plan1";#N/A,#N/A,FALSE,"Plan2"}</definedName>
    <definedName name="JFHRE" localSheetId="12" hidden="1">{#N/A,#N/A,FALSE,"Plan1";#N/A,#N/A,FALSE,"Plan2"}</definedName>
    <definedName name="JFHRE" hidden="1">{#N/A,#N/A,FALSE,"Plan1";#N/A,#N/A,FALSE,"Plan2"}</definedName>
    <definedName name="jfkdls5jtirjd" localSheetId="19" hidden="1">{#N/A,#N/A,FALSE,"Plan1";#N/A,#N/A,FALSE,"Plan2"}</definedName>
    <definedName name="jfkdls5jtirjd" localSheetId="21">{#N/A,#N/A,FALSE,"Plan1";#N/A,#N/A,FALSE,"Plan2"}</definedName>
    <definedName name="jfkdls5jtirjd" localSheetId="14" hidden="1">{#N/A,#N/A,FALSE,"Plan1";#N/A,#N/A,FALSE,"Plan2"}</definedName>
    <definedName name="jfkdls5jtirjd" localSheetId="4" hidden="1">{#N/A,#N/A,FALSE,"Plan1";#N/A,#N/A,FALSE,"Plan2"}</definedName>
    <definedName name="jfkdls5jtirjd" localSheetId="8" hidden="1">{#N/A,#N/A,FALSE,"Plan1";#N/A,#N/A,FALSE,"Plan2"}</definedName>
    <definedName name="jfkdls5jtirjd" localSheetId="2" hidden="1">{#N/A,#N/A,FALSE,"Plan1";#N/A,#N/A,FALSE,"Plan2"}</definedName>
    <definedName name="jfkdls5jtirjd" localSheetId="1" hidden="1">{#N/A,#N/A,FALSE,"Plan1";#N/A,#N/A,FALSE,"Plan2"}</definedName>
    <definedName name="jfkdls5jtirjd" localSheetId="13" hidden="1">{#N/A,#N/A,FALSE,"Plan1";#N/A,#N/A,FALSE,"Plan2"}</definedName>
    <definedName name="jfkdls5jtirjd" localSheetId="20">{#N/A,#N/A,FALSE,"Plan1";#N/A,#N/A,FALSE,"Plan2"}</definedName>
    <definedName name="jfkdls5jtirjd" localSheetId="24" hidden="1">{#N/A,#N/A,FALSE,"Plan1";#N/A,#N/A,FALSE,"Plan2"}</definedName>
    <definedName name="jfkdls5jtirjd" localSheetId="0" hidden="1">{#N/A,#N/A,FALSE,"Plan1";#N/A,#N/A,FALSE,"Plan2"}</definedName>
    <definedName name="jfkdls5jtirjd" localSheetId="18" hidden="1">{#N/A,#N/A,FALSE,"Plan1";#N/A,#N/A,FALSE,"Plan2"}</definedName>
    <definedName name="jfkdls5jtirjd" localSheetId="10" hidden="1">{#N/A,#N/A,FALSE,"Plan1";#N/A,#N/A,FALSE,"Plan2"}</definedName>
    <definedName name="jfkdls5jtirjd" localSheetId="12" hidden="1">{#N/A,#N/A,FALSE,"Plan1";#N/A,#N/A,FALSE,"Plan2"}</definedName>
    <definedName name="jfkdls5jtirjd" hidden="1">{#N/A,#N/A,FALSE,"Plan1";#N/A,#N/A,FALSE,"Plan2"}</definedName>
    <definedName name="jfkljdkfcj" localSheetId="19" hidden="1">{#N/A,#N/A,FALSE,"Plan1";#N/A,#N/A,FALSE,"Plan2"}</definedName>
    <definedName name="jfkljdkfcj" localSheetId="21">{#N/A,#N/A,FALSE,"Plan1";#N/A,#N/A,FALSE,"Plan2"}</definedName>
    <definedName name="jfkljdkfcj" localSheetId="14" hidden="1">{#N/A,#N/A,FALSE,"Plan1";#N/A,#N/A,FALSE,"Plan2"}</definedName>
    <definedName name="jfkljdkfcj" localSheetId="4" hidden="1">{#N/A,#N/A,FALSE,"Plan1";#N/A,#N/A,FALSE,"Plan2"}</definedName>
    <definedName name="jfkljdkfcj" localSheetId="8" hidden="1">{#N/A,#N/A,FALSE,"Plan1";#N/A,#N/A,FALSE,"Plan2"}</definedName>
    <definedName name="jfkljdkfcj" localSheetId="2" hidden="1">{#N/A,#N/A,FALSE,"Plan1";#N/A,#N/A,FALSE,"Plan2"}</definedName>
    <definedName name="jfkljdkfcj" localSheetId="1" hidden="1">{#N/A,#N/A,FALSE,"Plan1";#N/A,#N/A,FALSE,"Plan2"}</definedName>
    <definedName name="jfkljdkfcj" localSheetId="13" hidden="1">{#N/A,#N/A,FALSE,"Plan1";#N/A,#N/A,FALSE,"Plan2"}</definedName>
    <definedName name="jfkljdkfcj" localSheetId="20">{#N/A,#N/A,FALSE,"Plan1";#N/A,#N/A,FALSE,"Plan2"}</definedName>
    <definedName name="jfkljdkfcj" localSheetId="24" hidden="1">{#N/A,#N/A,FALSE,"Plan1";#N/A,#N/A,FALSE,"Plan2"}</definedName>
    <definedName name="jfkljdkfcj" localSheetId="0" hidden="1">{#N/A,#N/A,FALSE,"Plan1";#N/A,#N/A,FALSE,"Plan2"}</definedName>
    <definedName name="jfkljdkfcj" localSheetId="18" hidden="1">{#N/A,#N/A,FALSE,"Plan1";#N/A,#N/A,FALSE,"Plan2"}</definedName>
    <definedName name="jfkljdkfcj" localSheetId="10" hidden="1">{#N/A,#N/A,FALSE,"Plan1";#N/A,#N/A,FALSE,"Plan2"}</definedName>
    <definedName name="jfkljdkfcj" localSheetId="12" hidden="1">{#N/A,#N/A,FALSE,"Plan1";#N/A,#N/A,FALSE,"Plan2"}</definedName>
    <definedName name="jfkljdkfcj" hidden="1">{#N/A,#N/A,FALSE,"Plan1";#N/A,#N/A,FALSE,"Plan2"}</definedName>
    <definedName name="jfkrhdtghdut" localSheetId="19" hidden="1">{#N/A,#N/A,FALSE,"Plan1";#N/A,#N/A,FALSE,"Plan2"}</definedName>
    <definedName name="jfkrhdtghdut" localSheetId="21">{#N/A,#N/A,FALSE,"Plan1";#N/A,#N/A,FALSE,"Plan2"}</definedName>
    <definedName name="jfkrhdtghdut" localSheetId="14" hidden="1">{#N/A,#N/A,FALSE,"Plan1";#N/A,#N/A,FALSE,"Plan2"}</definedName>
    <definedName name="jfkrhdtghdut" localSheetId="4" hidden="1">{#N/A,#N/A,FALSE,"Plan1";#N/A,#N/A,FALSE,"Plan2"}</definedName>
    <definedName name="jfkrhdtghdut" localSheetId="8" hidden="1">{#N/A,#N/A,FALSE,"Plan1";#N/A,#N/A,FALSE,"Plan2"}</definedName>
    <definedName name="jfkrhdtghdut" localSheetId="2" hidden="1">{#N/A,#N/A,FALSE,"Plan1";#N/A,#N/A,FALSE,"Plan2"}</definedName>
    <definedName name="jfkrhdtghdut" localSheetId="1" hidden="1">{#N/A,#N/A,FALSE,"Plan1";#N/A,#N/A,FALSE,"Plan2"}</definedName>
    <definedName name="jfkrhdtghdut" localSheetId="13" hidden="1">{#N/A,#N/A,FALSE,"Plan1";#N/A,#N/A,FALSE,"Plan2"}</definedName>
    <definedName name="jfkrhdtghdut" localSheetId="20">{#N/A,#N/A,FALSE,"Plan1";#N/A,#N/A,FALSE,"Plan2"}</definedName>
    <definedName name="jfkrhdtghdut" localSheetId="24" hidden="1">{#N/A,#N/A,FALSE,"Plan1";#N/A,#N/A,FALSE,"Plan2"}</definedName>
    <definedName name="jfkrhdtghdut" localSheetId="0" hidden="1">{#N/A,#N/A,FALSE,"Plan1";#N/A,#N/A,FALSE,"Plan2"}</definedName>
    <definedName name="jfkrhdtghdut" localSheetId="18" hidden="1">{#N/A,#N/A,FALSE,"Plan1";#N/A,#N/A,FALSE,"Plan2"}</definedName>
    <definedName name="jfkrhdtghdut" localSheetId="10" hidden="1">{#N/A,#N/A,FALSE,"Plan1";#N/A,#N/A,FALSE,"Plan2"}</definedName>
    <definedName name="jfkrhdtghdut" localSheetId="12" hidden="1">{#N/A,#N/A,FALSE,"Plan1";#N/A,#N/A,FALSE,"Plan2"}</definedName>
    <definedName name="jfkrhdtghdut" hidden="1">{#N/A,#N/A,FALSE,"Plan1";#N/A,#N/A,FALSE,"Plan2"}</definedName>
    <definedName name="JFRESR" localSheetId="19" hidden="1">{#N/A,#N/A,FALSE,"Plan1";#N/A,#N/A,FALSE,"Plan2"}</definedName>
    <definedName name="JFRESR" localSheetId="21">{#N/A,#N/A,FALSE,"Plan1";#N/A,#N/A,FALSE,"Plan2"}</definedName>
    <definedName name="JFRESR" localSheetId="14" hidden="1">{#N/A,#N/A,FALSE,"Plan1";#N/A,#N/A,FALSE,"Plan2"}</definedName>
    <definedName name="JFRESR" localSheetId="4" hidden="1">{#N/A,#N/A,FALSE,"Plan1";#N/A,#N/A,FALSE,"Plan2"}</definedName>
    <definedName name="JFRESR" localSheetId="8" hidden="1">{#N/A,#N/A,FALSE,"Plan1";#N/A,#N/A,FALSE,"Plan2"}</definedName>
    <definedName name="JFRESR" localSheetId="2" hidden="1">{#N/A,#N/A,FALSE,"Plan1";#N/A,#N/A,FALSE,"Plan2"}</definedName>
    <definedName name="JFRESR" localSheetId="1" hidden="1">{#N/A,#N/A,FALSE,"Plan1";#N/A,#N/A,FALSE,"Plan2"}</definedName>
    <definedName name="JFRESR" localSheetId="13" hidden="1">{#N/A,#N/A,FALSE,"Plan1";#N/A,#N/A,FALSE,"Plan2"}</definedName>
    <definedName name="JFRESR" localSheetId="20">{#N/A,#N/A,FALSE,"Plan1";#N/A,#N/A,FALSE,"Plan2"}</definedName>
    <definedName name="JFRESR" localSheetId="24" hidden="1">{#N/A,#N/A,FALSE,"Plan1";#N/A,#N/A,FALSE,"Plan2"}</definedName>
    <definedName name="JFRESR" localSheetId="0" hidden="1">{#N/A,#N/A,FALSE,"Plan1";#N/A,#N/A,FALSE,"Plan2"}</definedName>
    <definedName name="JFRESR" localSheetId="18" hidden="1">{#N/A,#N/A,FALSE,"Plan1";#N/A,#N/A,FALSE,"Plan2"}</definedName>
    <definedName name="JFRESR" localSheetId="10" hidden="1">{#N/A,#N/A,FALSE,"Plan1";#N/A,#N/A,FALSE,"Plan2"}</definedName>
    <definedName name="JFRESR" localSheetId="12" hidden="1">{#N/A,#N/A,FALSE,"Plan1";#N/A,#N/A,FALSE,"Plan2"}</definedName>
    <definedName name="JFRESR" hidden="1">{#N/A,#N/A,FALSE,"Plan1";#N/A,#N/A,FALSE,"Plan2"}</definedName>
    <definedName name="jgdfdgfjgdj" localSheetId="19" hidden="1">{#N/A,#N/A,FALSE,"Plan1";#N/A,#N/A,FALSE,"Plan2"}</definedName>
    <definedName name="jgdfdgfjgdj" localSheetId="21">{#N/A,#N/A,FALSE,"Plan1";#N/A,#N/A,FALSE,"Plan2"}</definedName>
    <definedName name="jgdfdgfjgdj" localSheetId="14" hidden="1">{#N/A,#N/A,FALSE,"Plan1";#N/A,#N/A,FALSE,"Plan2"}</definedName>
    <definedName name="jgdfdgfjgdj" localSheetId="4" hidden="1">{#N/A,#N/A,FALSE,"Plan1";#N/A,#N/A,FALSE,"Plan2"}</definedName>
    <definedName name="jgdfdgfjgdj" localSheetId="8" hidden="1">{#N/A,#N/A,FALSE,"Plan1";#N/A,#N/A,FALSE,"Plan2"}</definedName>
    <definedName name="jgdfdgfjgdj" localSheetId="2" hidden="1">{#N/A,#N/A,FALSE,"Plan1";#N/A,#N/A,FALSE,"Plan2"}</definedName>
    <definedName name="jgdfdgfjgdj" localSheetId="1" hidden="1">{#N/A,#N/A,FALSE,"Plan1";#N/A,#N/A,FALSE,"Plan2"}</definedName>
    <definedName name="jgdfdgfjgdj" localSheetId="13" hidden="1">{#N/A,#N/A,FALSE,"Plan1";#N/A,#N/A,FALSE,"Plan2"}</definedName>
    <definedName name="jgdfdgfjgdj" localSheetId="20">{#N/A,#N/A,FALSE,"Plan1";#N/A,#N/A,FALSE,"Plan2"}</definedName>
    <definedName name="jgdfdgfjgdj" localSheetId="24" hidden="1">{#N/A,#N/A,FALSE,"Plan1";#N/A,#N/A,FALSE,"Plan2"}</definedName>
    <definedName name="jgdfdgfjgdj" localSheetId="0" hidden="1">{#N/A,#N/A,FALSE,"Plan1";#N/A,#N/A,FALSE,"Plan2"}</definedName>
    <definedName name="jgdfdgfjgdj" localSheetId="18" hidden="1">{#N/A,#N/A,FALSE,"Plan1";#N/A,#N/A,FALSE,"Plan2"}</definedName>
    <definedName name="jgdfdgfjgdj" localSheetId="10" hidden="1">{#N/A,#N/A,FALSE,"Plan1";#N/A,#N/A,FALSE,"Plan2"}</definedName>
    <definedName name="jgdfdgfjgdj" localSheetId="12" hidden="1">{#N/A,#N/A,FALSE,"Plan1";#N/A,#N/A,FALSE,"Plan2"}</definedName>
    <definedName name="jgdfdgfjgdj" hidden="1">{#N/A,#N/A,FALSE,"Plan1";#N/A,#N/A,FALSE,"Plan2"}</definedName>
    <definedName name="jgdfght" localSheetId="19" hidden="1">{#N/A,#N/A,FALSE,"Plan1";#N/A,#N/A,FALSE,"Plan2"}</definedName>
    <definedName name="jgdfght" localSheetId="21">{#N/A,#N/A,FALSE,"Plan1";#N/A,#N/A,FALSE,"Plan2"}</definedName>
    <definedName name="jgdfght" localSheetId="14" hidden="1">{#N/A,#N/A,FALSE,"Plan1";#N/A,#N/A,FALSE,"Plan2"}</definedName>
    <definedName name="jgdfght" localSheetId="4" hidden="1">{#N/A,#N/A,FALSE,"Plan1";#N/A,#N/A,FALSE,"Plan2"}</definedName>
    <definedName name="jgdfght" localSheetId="8" hidden="1">{#N/A,#N/A,FALSE,"Plan1";#N/A,#N/A,FALSE,"Plan2"}</definedName>
    <definedName name="jgdfght" localSheetId="2" hidden="1">{#N/A,#N/A,FALSE,"Plan1";#N/A,#N/A,FALSE,"Plan2"}</definedName>
    <definedName name="jgdfght" localSheetId="1" hidden="1">{#N/A,#N/A,FALSE,"Plan1";#N/A,#N/A,FALSE,"Plan2"}</definedName>
    <definedName name="jgdfght" localSheetId="13" hidden="1">{#N/A,#N/A,FALSE,"Plan1";#N/A,#N/A,FALSE,"Plan2"}</definedName>
    <definedName name="jgdfght" localSheetId="20">{#N/A,#N/A,FALSE,"Plan1";#N/A,#N/A,FALSE,"Plan2"}</definedName>
    <definedName name="jgdfght" localSheetId="24" hidden="1">{#N/A,#N/A,FALSE,"Plan1";#N/A,#N/A,FALSE,"Plan2"}</definedName>
    <definedName name="jgdfght" localSheetId="0" hidden="1">{#N/A,#N/A,FALSE,"Plan1";#N/A,#N/A,FALSE,"Plan2"}</definedName>
    <definedName name="jgdfght" localSheetId="18" hidden="1">{#N/A,#N/A,FALSE,"Plan1";#N/A,#N/A,FALSE,"Plan2"}</definedName>
    <definedName name="jgdfght" localSheetId="10" hidden="1">{#N/A,#N/A,FALSE,"Plan1";#N/A,#N/A,FALSE,"Plan2"}</definedName>
    <definedName name="jgdfght" localSheetId="12" hidden="1">{#N/A,#N/A,FALSE,"Plan1";#N/A,#N/A,FALSE,"Plan2"}</definedName>
    <definedName name="jgdfght" hidden="1">{#N/A,#N/A,FALSE,"Plan1";#N/A,#N/A,FALSE,"Plan2"}</definedName>
    <definedName name="jgfgdsgfdhrf" localSheetId="19" hidden="1">{#N/A,#N/A,FALSE,"Plan1";#N/A,#N/A,FALSE,"Plan2"}</definedName>
    <definedName name="jgfgdsgfdhrf" localSheetId="21">{#N/A,#N/A,FALSE,"Plan1";#N/A,#N/A,FALSE,"Plan2"}</definedName>
    <definedName name="jgfgdsgfdhrf" localSheetId="14" hidden="1">{#N/A,#N/A,FALSE,"Plan1";#N/A,#N/A,FALSE,"Plan2"}</definedName>
    <definedName name="jgfgdsgfdhrf" localSheetId="4" hidden="1">{#N/A,#N/A,FALSE,"Plan1";#N/A,#N/A,FALSE,"Plan2"}</definedName>
    <definedName name="jgfgdsgfdhrf" localSheetId="8" hidden="1">{#N/A,#N/A,FALSE,"Plan1";#N/A,#N/A,FALSE,"Plan2"}</definedName>
    <definedName name="jgfgdsgfdhrf" localSheetId="2" hidden="1">{#N/A,#N/A,FALSE,"Plan1";#N/A,#N/A,FALSE,"Plan2"}</definedName>
    <definedName name="jgfgdsgfdhrf" localSheetId="1" hidden="1">{#N/A,#N/A,FALSE,"Plan1";#N/A,#N/A,FALSE,"Plan2"}</definedName>
    <definedName name="jgfgdsgfdhrf" localSheetId="13" hidden="1">{#N/A,#N/A,FALSE,"Plan1";#N/A,#N/A,FALSE,"Plan2"}</definedName>
    <definedName name="jgfgdsgfdhrf" localSheetId="20">{#N/A,#N/A,FALSE,"Plan1";#N/A,#N/A,FALSE,"Plan2"}</definedName>
    <definedName name="jgfgdsgfdhrf" localSheetId="24" hidden="1">{#N/A,#N/A,FALSE,"Plan1";#N/A,#N/A,FALSE,"Plan2"}</definedName>
    <definedName name="jgfgdsgfdhrf" localSheetId="0" hidden="1">{#N/A,#N/A,FALSE,"Plan1";#N/A,#N/A,FALSE,"Plan2"}</definedName>
    <definedName name="jgfgdsgfdhrf" localSheetId="18" hidden="1">{#N/A,#N/A,FALSE,"Plan1";#N/A,#N/A,FALSE,"Plan2"}</definedName>
    <definedName name="jgfgdsgfdhrf" localSheetId="10" hidden="1">{#N/A,#N/A,FALSE,"Plan1";#N/A,#N/A,FALSE,"Plan2"}</definedName>
    <definedName name="jgfgdsgfdhrf" localSheetId="12" hidden="1">{#N/A,#N/A,FALSE,"Plan1";#N/A,#N/A,FALSE,"Plan2"}</definedName>
    <definedName name="jgfgdsgfdhrf" hidden="1">{#N/A,#N/A,FALSE,"Plan1";#N/A,#N/A,FALSE,"Plan2"}</definedName>
    <definedName name="JGFJGTFT" localSheetId="19" hidden="1">{#N/A,#N/A,FALSE,"Plan1";#N/A,#N/A,FALSE,"Plan2"}</definedName>
    <definedName name="JGFJGTFT" localSheetId="21">{#N/A,#N/A,FALSE,"Plan1";#N/A,#N/A,FALSE,"Plan2"}</definedName>
    <definedName name="JGFJGTFT" localSheetId="14" hidden="1">{#N/A,#N/A,FALSE,"Plan1";#N/A,#N/A,FALSE,"Plan2"}</definedName>
    <definedName name="JGFJGTFT" localSheetId="4" hidden="1">{#N/A,#N/A,FALSE,"Plan1";#N/A,#N/A,FALSE,"Plan2"}</definedName>
    <definedName name="JGFJGTFT" localSheetId="8" hidden="1">{#N/A,#N/A,FALSE,"Plan1";#N/A,#N/A,FALSE,"Plan2"}</definedName>
    <definedName name="JGFJGTFT" localSheetId="2" hidden="1">{#N/A,#N/A,FALSE,"Plan1";#N/A,#N/A,FALSE,"Plan2"}</definedName>
    <definedName name="JGFJGTFT" localSheetId="1" hidden="1">{#N/A,#N/A,FALSE,"Plan1";#N/A,#N/A,FALSE,"Plan2"}</definedName>
    <definedName name="JGFJGTFT" localSheetId="13" hidden="1">{#N/A,#N/A,FALSE,"Plan1";#N/A,#N/A,FALSE,"Plan2"}</definedName>
    <definedName name="JGFJGTFT" localSheetId="20">{#N/A,#N/A,FALSE,"Plan1";#N/A,#N/A,FALSE,"Plan2"}</definedName>
    <definedName name="JGFJGTFT" localSheetId="24" hidden="1">{#N/A,#N/A,FALSE,"Plan1";#N/A,#N/A,FALSE,"Plan2"}</definedName>
    <definedName name="JGFJGTFT" localSheetId="0" hidden="1">{#N/A,#N/A,FALSE,"Plan1";#N/A,#N/A,FALSE,"Plan2"}</definedName>
    <definedName name="JGFJGTFT" localSheetId="18" hidden="1">{#N/A,#N/A,FALSE,"Plan1";#N/A,#N/A,FALSE,"Plan2"}</definedName>
    <definedName name="JGFJGTFT" localSheetId="10" hidden="1">{#N/A,#N/A,FALSE,"Plan1";#N/A,#N/A,FALSE,"Plan2"}</definedName>
    <definedName name="JGFJGTFT" localSheetId="12" hidden="1">{#N/A,#N/A,FALSE,"Plan1";#N/A,#N/A,FALSE,"Plan2"}</definedName>
    <definedName name="JGFJGTFT" hidden="1">{#N/A,#N/A,FALSE,"Plan1";#N/A,#N/A,FALSE,"Plan2"}</definedName>
    <definedName name="JGJSFJKSDGB" hidden="1">17</definedName>
    <definedName name="jgkjkhjuftgi" localSheetId="19" hidden="1">{#N/A,#N/A,FALSE,"Plan1";#N/A,#N/A,FALSE,"Plan2"}</definedName>
    <definedName name="jgkjkhjuftgi" localSheetId="21">{#N/A,#N/A,FALSE,"Plan1";#N/A,#N/A,FALSE,"Plan2"}</definedName>
    <definedName name="jgkjkhjuftgi" localSheetId="14" hidden="1">{#N/A,#N/A,FALSE,"Plan1";#N/A,#N/A,FALSE,"Plan2"}</definedName>
    <definedName name="jgkjkhjuftgi" localSheetId="4" hidden="1">{#N/A,#N/A,FALSE,"Plan1";#N/A,#N/A,FALSE,"Plan2"}</definedName>
    <definedName name="jgkjkhjuftgi" localSheetId="8" hidden="1">{#N/A,#N/A,FALSE,"Plan1";#N/A,#N/A,FALSE,"Plan2"}</definedName>
    <definedName name="jgkjkhjuftgi" localSheetId="2" hidden="1">{#N/A,#N/A,FALSE,"Plan1";#N/A,#N/A,FALSE,"Plan2"}</definedName>
    <definedName name="jgkjkhjuftgi" localSheetId="1" hidden="1">{#N/A,#N/A,FALSE,"Plan1";#N/A,#N/A,FALSE,"Plan2"}</definedName>
    <definedName name="jgkjkhjuftgi" localSheetId="13" hidden="1">{#N/A,#N/A,FALSE,"Plan1";#N/A,#N/A,FALSE,"Plan2"}</definedName>
    <definedName name="jgkjkhjuftgi" localSheetId="20">{#N/A,#N/A,FALSE,"Plan1";#N/A,#N/A,FALSE,"Plan2"}</definedName>
    <definedName name="jgkjkhjuftgi" localSheetId="24" hidden="1">{#N/A,#N/A,FALSE,"Plan1";#N/A,#N/A,FALSE,"Plan2"}</definedName>
    <definedName name="jgkjkhjuftgi" localSheetId="0" hidden="1">{#N/A,#N/A,FALSE,"Plan1";#N/A,#N/A,FALSE,"Plan2"}</definedName>
    <definedName name="jgkjkhjuftgi" localSheetId="18" hidden="1">{#N/A,#N/A,FALSE,"Plan1";#N/A,#N/A,FALSE,"Plan2"}</definedName>
    <definedName name="jgkjkhjuftgi" localSheetId="10" hidden="1">{#N/A,#N/A,FALSE,"Plan1";#N/A,#N/A,FALSE,"Plan2"}</definedName>
    <definedName name="jgkjkhjuftgi" localSheetId="12" hidden="1">{#N/A,#N/A,FALSE,"Plan1";#N/A,#N/A,FALSE,"Plan2"}</definedName>
    <definedName name="jgkjkhjuftgi" hidden="1">{#N/A,#N/A,FALSE,"Plan1";#N/A,#N/A,FALSE,"Plan2"}</definedName>
    <definedName name="jhd"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jhd" hidden="1">{TRUE,TRUE,-1.25,-15.5,604.5,366.75,FALSE,FALSE,TRUE,TRUE,0,1,#N/A,1,#N/A,9.0125,24.4117647058824,1,FALSE,FALSE,3,TRUE,1,FALSE,100,"Swvu.PLANILHA2.","ACwvu.PLANILHA2.",#N/A,FALSE,FALSE,0.787401575,0.34,0.46,0.5,1,"","",FALSE,FALSE,FALSE,FALSE,1,#N/A,1,1,FALSE,FALSE,#N/A,#N/A,FALSE,FALSE,FALSE,9,65532,65532,FALSE,FALSE,TRUE,TRUE,TRUE}</definedName>
    <definedName name="jhdfjjhirft" localSheetId="19" hidden="1">{#N/A,#N/A,FALSE,"Plan1";#N/A,#N/A,FALSE,"Plan2"}</definedName>
    <definedName name="jhdfjjhirft" localSheetId="21">{#N/A,#N/A,FALSE,"Plan1";#N/A,#N/A,FALSE,"Plan2"}</definedName>
    <definedName name="jhdfjjhirft" localSheetId="14" hidden="1">{#N/A,#N/A,FALSE,"Plan1";#N/A,#N/A,FALSE,"Plan2"}</definedName>
    <definedName name="jhdfjjhirft" localSheetId="4" hidden="1">{#N/A,#N/A,FALSE,"Plan1";#N/A,#N/A,FALSE,"Plan2"}</definedName>
    <definedName name="jhdfjjhirft" localSheetId="8" hidden="1">{#N/A,#N/A,FALSE,"Plan1";#N/A,#N/A,FALSE,"Plan2"}</definedName>
    <definedName name="jhdfjjhirft" localSheetId="2" hidden="1">{#N/A,#N/A,FALSE,"Plan1";#N/A,#N/A,FALSE,"Plan2"}</definedName>
    <definedName name="jhdfjjhirft" localSheetId="1" hidden="1">{#N/A,#N/A,FALSE,"Plan1";#N/A,#N/A,FALSE,"Plan2"}</definedName>
    <definedName name="jhdfjjhirft" localSheetId="13" hidden="1">{#N/A,#N/A,FALSE,"Plan1";#N/A,#N/A,FALSE,"Plan2"}</definedName>
    <definedName name="jhdfjjhirft" localSheetId="20">{#N/A,#N/A,FALSE,"Plan1";#N/A,#N/A,FALSE,"Plan2"}</definedName>
    <definedName name="jhdfjjhirft" localSheetId="24" hidden="1">{#N/A,#N/A,FALSE,"Plan1";#N/A,#N/A,FALSE,"Plan2"}</definedName>
    <definedName name="jhdfjjhirft" localSheetId="0" hidden="1">{#N/A,#N/A,FALSE,"Plan1";#N/A,#N/A,FALSE,"Plan2"}</definedName>
    <definedName name="jhdfjjhirft" localSheetId="18" hidden="1">{#N/A,#N/A,FALSE,"Plan1";#N/A,#N/A,FALSE,"Plan2"}</definedName>
    <definedName name="jhdfjjhirft" localSheetId="10" hidden="1">{#N/A,#N/A,FALSE,"Plan1";#N/A,#N/A,FALSE,"Plan2"}</definedName>
    <definedName name="jhdfjjhirft" localSheetId="12" hidden="1">{#N/A,#N/A,FALSE,"Plan1";#N/A,#N/A,FALSE,"Plan2"}</definedName>
    <definedName name="jhdfjjhirft" hidden="1">{#N/A,#N/A,FALSE,"Plan1";#N/A,#N/A,FALSE,"Plan2"}</definedName>
    <definedName name="jhdfjkhtrdhf" localSheetId="19" hidden="1">{#N/A,#N/A,FALSE,"Plan1";#N/A,#N/A,FALSE,"Plan2"}</definedName>
    <definedName name="jhdfjkhtrdhf" localSheetId="21">{#N/A,#N/A,FALSE,"Plan1";#N/A,#N/A,FALSE,"Plan2"}</definedName>
    <definedName name="jhdfjkhtrdhf" localSheetId="14" hidden="1">{#N/A,#N/A,FALSE,"Plan1";#N/A,#N/A,FALSE,"Plan2"}</definedName>
    <definedName name="jhdfjkhtrdhf" localSheetId="4" hidden="1">{#N/A,#N/A,FALSE,"Plan1";#N/A,#N/A,FALSE,"Plan2"}</definedName>
    <definedName name="jhdfjkhtrdhf" localSheetId="8" hidden="1">{#N/A,#N/A,FALSE,"Plan1";#N/A,#N/A,FALSE,"Plan2"}</definedName>
    <definedName name="jhdfjkhtrdhf" localSheetId="2" hidden="1">{#N/A,#N/A,FALSE,"Plan1";#N/A,#N/A,FALSE,"Plan2"}</definedName>
    <definedName name="jhdfjkhtrdhf" localSheetId="1" hidden="1">{#N/A,#N/A,FALSE,"Plan1";#N/A,#N/A,FALSE,"Plan2"}</definedName>
    <definedName name="jhdfjkhtrdhf" localSheetId="13" hidden="1">{#N/A,#N/A,FALSE,"Plan1";#N/A,#N/A,FALSE,"Plan2"}</definedName>
    <definedName name="jhdfjkhtrdhf" localSheetId="20">{#N/A,#N/A,FALSE,"Plan1";#N/A,#N/A,FALSE,"Plan2"}</definedName>
    <definedName name="jhdfjkhtrdhf" localSheetId="24" hidden="1">{#N/A,#N/A,FALSE,"Plan1";#N/A,#N/A,FALSE,"Plan2"}</definedName>
    <definedName name="jhdfjkhtrdhf" localSheetId="0" hidden="1">{#N/A,#N/A,FALSE,"Plan1";#N/A,#N/A,FALSE,"Plan2"}</definedName>
    <definedName name="jhdfjkhtrdhf" localSheetId="18" hidden="1">{#N/A,#N/A,FALSE,"Plan1";#N/A,#N/A,FALSE,"Plan2"}</definedName>
    <definedName name="jhdfjkhtrdhf" localSheetId="10" hidden="1">{#N/A,#N/A,FALSE,"Plan1";#N/A,#N/A,FALSE,"Plan2"}</definedName>
    <definedName name="jhdfjkhtrdhf" localSheetId="12" hidden="1">{#N/A,#N/A,FALSE,"Plan1";#N/A,#N/A,FALSE,"Plan2"}</definedName>
    <definedName name="jhdfjkhtrdhf" hidden="1">{#N/A,#N/A,FALSE,"Plan1";#N/A,#N/A,FALSE,"Plan2"}</definedName>
    <definedName name="jhdfuthr" localSheetId="19" hidden="1">{#N/A,#N/A,FALSE,"Plan1";#N/A,#N/A,FALSE,"Plan2"}</definedName>
    <definedName name="jhdfuthr" localSheetId="21">{#N/A,#N/A,FALSE,"Plan1";#N/A,#N/A,FALSE,"Plan2"}</definedName>
    <definedName name="jhdfuthr" localSheetId="14" hidden="1">{#N/A,#N/A,FALSE,"Plan1";#N/A,#N/A,FALSE,"Plan2"}</definedName>
    <definedName name="jhdfuthr" localSheetId="4" hidden="1">{#N/A,#N/A,FALSE,"Plan1";#N/A,#N/A,FALSE,"Plan2"}</definedName>
    <definedName name="jhdfuthr" localSheetId="8" hidden="1">{#N/A,#N/A,FALSE,"Plan1";#N/A,#N/A,FALSE,"Plan2"}</definedName>
    <definedName name="jhdfuthr" localSheetId="2" hidden="1">{#N/A,#N/A,FALSE,"Plan1";#N/A,#N/A,FALSE,"Plan2"}</definedName>
    <definedName name="jhdfuthr" localSheetId="1" hidden="1">{#N/A,#N/A,FALSE,"Plan1";#N/A,#N/A,FALSE,"Plan2"}</definedName>
    <definedName name="jhdfuthr" localSheetId="13" hidden="1">{#N/A,#N/A,FALSE,"Plan1";#N/A,#N/A,FALSE,"Plan2"}</definedName>
    <definedName name="jhdfuthr" localSheetId="20">{#N/A,#N/A,FALSE,"Plan1";#N/A,#N/A,FALSE,"Plan2"}</definedName>
    <definedName name="jhdfuthr" localSheetId="24" hidden="1">{#N/A,#N/A,FALSE,"Plan1";#N/A,#N/A,FALSE,"Plan2"}</definedName>
    <definedName name="jhdfuthr" localSheetId="0" hidden="1">{#N/A,#N/A,FALSE,"Plan1";#N/A,#N/A,FALSE,"Plan2"}</definedName>
    <definedName name="jhdfuthr" localSheetId="18" hidden="1">{#N/A,#N/A,FALSE,"Plan1";#N/A,#N/A,FALSE,"Plan2"}</definedName>
    <definedName name="jhdfuthr" localSheetId="10" hidden="1">{#N/A,#N/A,FALSE,"Plan1";#N/A,#N/A,FALSE,"Plan2"}</definedName>
    <definedName name="jhdfuthr" localSheetId="12" hidden="1">{#N/A,#N/A,FALSE,"Plan1";#N/A,#N/A,FALSE,"Plan2"}</definedName>
    <definedName name="jhdfuthr" hidden="1">{#N/A,#N/A,FALSE,"Plan1";#N/A,#N/A,FALSE,"Plan2"}</definedName>
    <definedName name="JHDFZGRDHF" localSheetId="19" hidden="1">{"Econ Consolidado",#N/A,FALSE,"Econ Consol";"Fluxo de Caixa",#N/A,FALSE,"Fluxo Caixa";"Investimentos",#N/A,FALSE,"Investimentos"}</definedName>
    <definedName name="JHDFZGRDHF" localSheetId="21">{"Econ Consolidado",#N/A,FALSE,"Econ Consol";"Fluxo de Caixa",#N/A,FALSE,"Fluxo Caixa";"Investimentos",#N/A,FALSE,"Investimentos"}</definedName>
    <definedName name="JHDFZGRDHF" localSheetId="14" hidden="1">{"Econ Consolidado",#N/A,FALSE,"Econ Consol";"Fluxo de Caixa",#N/A,FALSE,"Fluxo Caixa";"Investimentos",#N/A,FALSE,"Investimentos"}</definedName>
    <definedName name="JHDFZGRDHF" localSheetId="4" hidden="1">{"Econ Consolidado",#N/A,FALSE,"Econ Consol";"Fluxo de Caixa",#N/A,FALSE,"Fluxo Caixa";"Investimentos",#N/A,FALSE,"Investimentos"}</definedName>
    <definedName name="JHDFZGRDHF" localSheetId="8" hidden="1">{"Econ Consolidado",#N/A,FALSE,"Econ Consol";"Fluxo de Caixa",#N/A,FALSE,"Fluxo Caixa";"Investimentos",#N/A,FALSE,"Investimentos"}</definedName>
    <definedName name="JHDFZGRDHF" localSheetId="2" hidden="1">{"Econ Consolidado",#N/A,FALSE,"Econ Consol";"Fluxo de Caixa",#N/A,FALSE,"Fluxo Caixa";"Investimentos",#N/A,FALSE,"Investimentos"}</definedName>
    <definedName name="JHDFZGRDHF" localSheetId="1" hidden="1">{"Econ Consolidado",#N/A,FALSE,"Econ Consol";"Fluxo de Caixa",#N/A,FALSE,"Fluxo Caixa";"Investimentos",#N/A,FALSE,"Investimentos"}</definedName>
    <definedName name="JHDFZGRDHF" localSheetId="13" hidden="1">{"Econ Consolidado",#N/A,FALSE,"Econ Consol";"Fluxo de Caixa",#N/A,FALSE,"Fluxo Caixa";"Investimentos",#N/A,FALSE,"Investimentos"}</definedName>
    <definedName name="JHDFZGRDHF" localSheetId="20">{"Econ Consolidado",#N/A,FALSE,"Econ Consol";"Fluxo de Caixa",#N/A,FALSE,"Fluxo Caixa";"Investimentos",#N/A,FALSE,"Investimentos"}</definedName>
    <definedName name="JHDFZGRDHF" localSheetId="24" hidden="1">{"Econ Consolidado",#N/A,FALSE,"Econ Consol";"Fluxo de Caixa",#N/A,FALSE,"Fluxo Caixa";"Investimentos",#N/A,FALSE,"Investimentos"}</definedName>
    <definedName name="JHDFZGRDHF" localSheetId="0" hidden="1">{"Econ Consolidado",#N/A,FALSE,"Econ Consol";"Fluxo de Caixa",#N/A,FALSE,"Fluxo Caixa";"Investimentos",#N/A,FALSE,"Investimentos"}</definedName>
    <definedName name="JHDFZGRDHF" localSheetId="18" hidden="1">{"Econ Consolidado",#N/A,FALSE,"Econ Consol";"Fluxo de Caixa",#N/A,FALSE,"Fluxo Caixa";"Investimentos",#N/A,FALSE,"Investimentos"}</definedName>
    <definedName name="JHDFZGRDHF" localSheetId="10" hidden="1">{"Econ Consolidado",#N/A,FALSE,"Econ Consol";"Fluxo de Caixa",#N/A,FALSE,"Fluxo Caixa";"Investimentos",#N/A,FALSE,"Investimentos"}</definedName>
    <definedName name="JHDFZGRDHF" localSheetId="12" hidden="1">{"Econ Consolidado",#N/A,FALSE,"Econ Consol";"Fluxo de Caixa",#N/A,FALSE,"Fluxo Caixa";"Investimentos",#N/A,FALSE,"Investimentos"}</definedName>
    <definedName name="JHDFZGRDHF" hidden="1">{"Econ Consolidado",#N/A,FALSE,"Econ Consol";"Fluxo de Caixa",#N/A,FALSE,"Fluxo Caixa";"Investimentos",#N/A,FALSE,"Investimentos"}</definedName>
    <definedName name="JHERKHKFGH" localSheetId="19" hidden="1">{#N/A,#N/A,FALSE,"Plan1";#N/A,#N/A,FALSE,"Plan2"}</definedName>
    <definedName name="JHERKHKFGH" localSheetId="21">{#N/A,#N/A,FALSE,"Plan1";#N/A,#N/A,FALSE,"Plan2"}</definedName>
    <definedName name="JHERKHKFGH" localSheetId="14" hidden="1">{#N/A,#N/A,FALSE,"Plan1";#N/A,#N/A,FALSE,"Plan2"}</definedName>
    <definedName name="JHERKHKFGH" localSheetId="4" hidden="1">{#N/A,#N/A,FALSE,"Plan1";#N/A,#N/A,FALSE,"Plan2"}</definedName>
    <definedName name="JHERKHKFGH" localSheetId="8" hidden="1">{#N/A,#N/A,FALSE,"Plan1";#N/A,#N/A,FALSE,"Plan2"}</definedName>
    <definedName name="JHERKHKFGH" localSheetId="2" hidden="1">{#N/A,#N/A,FALSE,"Plan1";#N/A,#N/A,FALSE,"Plan2"}</definedName>
    <definedName name="JHERKHKFGH" localSheetId="1" hidden="1">{#N/A,#N/A,FALSE,"Plan1";#N/A,#N/A,FALSE,"Plan2"}</definedName>
    <definedName name="JHERKHKFGH" localSheetId="13" hidden="1">{#N/A,#N/A,FALSE,"Plan1";#N/A,#N/A,FALSE,"Plan2"}</definedName>
    <definedName name="JHERKHKFGH" localSheetId="20">{#N/A,#N/A,FALSE,"Plan1";#N/A,#N/A,FALSE,"Plan2"}</definedName>
    <definedName name="JHERKHKFGH" localSheetId="24" hidden="1">{#N/A,#N/A,FALSE,"Plan1";#N/A,#N/A,FALSE,"Plan2"}</definedName>
    <definedName name="JHERKHKFGH" localSheetId="0" hidden="1">{#N/A,#N/A,FALSE,"Plan1";#N/A,#N/A,FALSE,"Plan2"}</definedName>
    <definedName name="JHERKHKFGH" localSheetId="18" hidden="1">{#N/A,#N/A,FALSE,"Plan1";#N/A,#N/A,FALSE,"Plan2"}</definedName>
    <definedName name="JHERKHKFGH" localSheetId="10" hidden="1">{#N/A,#N/A,FALSE,"Plan1";#N/A,#N/A,FALSE,"Plan2"}</definedName>
    <definedName name="JHERKHKFGH" localSheetId="12" hidden="1">{#N/A,#N/A,FALSE,"Plan1";#N/A,#N/A,FALSE,"Plan2"}</definedName>
    <definedName name="JHERKHKFGH" hidden="1">{#N/A,#N/A,FALSE,"Plan1";#N/A,#N/A,FALSE,"Plan2"}</definedName>
    <definedName name="jhfhhztfhe" localSheetId="4" hidden="1">#REF!</definedName>
    <definedName name="jhfhhztfhe" localSheetId="2" hidden="1">#REF!</definedName>
    <definedName name="jhfhhztfhe" localSheetId="24" hidden="1">#REF!</definedName>
    <definedName name="jhfhhztfhe" localSheetId="0" hidden="1">#REF!</definedName>
    <definedName name="jhfhhztfhe" hidden="1">#REF!</definedName>
    <definedName name="JHGKJFJFJGL" localSheetId="19" hidden="1">{#N/A,#N/A,FALSE,"Plan1";#N/A,#N/A,FALSE,"Plan2"}</definedName>
    <definedName name="JHGKJFJFJGL" localSheetId="21">{#N/A,#N/A,FALSE,"Plan1";#N/A,#N/A,FALSE,"Plan2"}</definedName>
    <definedName name="JHGKJFJFJGL" localSheetId="14" hidden="1">{#N/A,#N/A,FALSE,"Plan1";#N/A,#N/A,FALSE,"Plan2"}</definedName>
    <definedName name="JHGKJFJFJGL" localSheetId="4" hidden="1">{#N/A,#N/A,FALSE,"Plan1";#N/A,#N/A,FALSE,"Plan2"}</definedName>
    <definedName name="JHGKJFJFJGL" localSheetId="8" hidden="1">{#N/A,#N/A,FALSE,"Plan1";#N/A,#N/A,FALSE,"Plan2"}</definedName>
    <definedName name="JHGKJFJFJGL" localSheetId="2" hidden="1">{#N/A,#N/A,FALSE,"Plan1";#N/A,#N/A,FALSE,"Plan2"}</definedName>
    <definedName name="JHGKJFJFJGL" localSheetId="1" hidden="1">{#N/A,#N/A,FALSE,"Plan1";#N/A,#N/A,FALSE,"Plan2"}</definedName>
    <definedName name="JHGKJFJFJGL" localSheetId="13" hidden="1">{#N/A,#N/A,FALSE,"Plan1";#N/A,#N/A,FALSE,"Plan2"}</definedName>
    <definedName name="JHGKJFJFJGL" localSheetId="20">{#N/A,#N/A,FALSE,"Plan1";#N/A,#N/A,FALSE,"Plan2"}</definedName>
    <definedName name="JHGKJFJFJGL" localSheetId="24" hidden="1">{#N/A,#N/A,FALSE,"Plan1";#N/A,#N/A,FALSE,"Plan2"}</definedName>
    <definedName name="JHGKJFJFJGL" localSheetId="0" hidden="1">{#N/A,#N/A,FALSE,"Plan1";#N/A,#N/A,FALSE,"Plan2"}</definedName>
    <definedName name="JHGKJFJFJGL" localSheetId="18" hidden="1">{#N/A,#N/A,FALSE,"Plan1";#N/A,#N/A,FALSE,"Plan2"}</definedName>
    <definedName name="JHGKJFJFJGL" localSheetId="10" hidden="1">{#N/A,#N/A,FALSE,"Plan1";#N/A,#N/A,FALSE,"Plan2"}</definedName>
    <definedName name="JHGKJFJFJGL" localSheetId="12" hidden="1">{#N/A,#N/A,FALSE,"Plan1";#N/A,#N/A,FALSE,"Plan2"}</definedName>
    <definedName name="JHGKJFJFJGL" hidden="1">{#N/A,#N/A,FALSE,"Plan1";#N/A,#N/A,FALSE,"Plan2"}</definedName>
    <definedName name="jhsdjkhfuks" localSheetId="19" hidden="1">{#N/A,#N/A,FALSE,"Plan1";#N/A,#N/A,FALSE,"Plan2"}</definedName>
    <definedName name="jhsdjkhfuks" localSheetId="21">{#N/A,#N/A,FALSE,"Plan1";#N/A,#N/A,FALSE,"Plan2"}</definedName>
    <definedName name="jhsdjkhfuks" localSheetId="14" hidden="1">{#N/A,#N/A,FALSE,"Plan1";#N/A,#N/A,FALSE,"Plan2"}</definedName>
    <definedName name="jhsdjkhfuks" localSheetId="4" hidden="1">{#N/A,#N/A,FALSE,"Plan1";#N/A,#N/A,FALSE,"Plan2"}</definedName>
    <definedName name="jhsdjkhfuks" localSheetId="8" hidden="1">{#N/A,#N/A,FALSE,"Plan1";#N/A,#N/A,FALSE,"Plan2"}</definedName>
    <definedName name="jhsdjkhfuks" localSheetId="2" hidden="1">{#N/A,#N/A,FALSE,"Plan1";#N/A,#N/A,FALSE,"Plan2"}</definedName>
    <definedName name="jhsdjkhfuks" localSheetId="1" hidden="1">{#N/A,#N/A,FALSE,"Plan1";#N/A,#N/A,FALSE,"Plan2"}</definedName>
    <definedName name="jhsdjkhfuks" localSheetId="13" hidden="1">{#N/A,#N/A,FALSE,"Plan1";#N/A,#N/A,FALSE,"Plan2"}</definedName>
    <definedName name="jhsdjkhfuks" localSheetId="20">{#N/A,#N/A,FALSE,"Plan1";#N/A,#N/A,FALSE,"Plan2"}</definedName>
    <definedName name="jhsdjkhfuks" localSheetId="24" hidden="1">{#N/A,#N/A,FALSE,"Plan1";#N/A,#N/A,FALSE,"Plan2"}</definedName>
    <definedName name="jhsdjkhfuks" localSheetId="0" hidden="1">{#N/A,#N/A,FALSE,"Plan1";#N/A,#N/A,FALSE,"Plan2"}</definedName>
    <definedName name="jhsdjkhfuks" localSheetId="18" hidden="1">{#N/A,#N/A,FALSE,"Plan1";#N/A,#N/A,FALSE,"Plan2"}</definedName>
    <definedName name="jhsdjkhfuks" localSheetId="10" hidden="1">{#N/A,#N/A,FALSE,"Plan1";#N/A,#N/A,FALSE,"Plan2"}</definedName>
    <definedName name="jhsdjkhfuks" localSheetId="12" hidden="1">{#N/A,#N/A,FALSE,"Plan1";#N/A,#N/A,FALSE,"Plan2"}</definedName>
    <definedName name="jhsdjkhfuks" hidden="1">{#N/A,#N/A,FALSE,"Plan1";#N/A,#N/A,FALSE,"Plan2"}</definedName>
    <definedName name="jisdrkje" localSheetId="19" hidden="1">{#N/A,#N/A,FALSE,"Plan1";#N/A,#N/A,FALSE,"Plan2"}</definedName>
    <definedName name="jisdrkje" localSheetId="21">{#N/A,#N/A,FALSE,"Plan1";#N/A,#N/A,FALSE,"Plan2"}</definedName>
    <definedName name="jisdrkje" localSheetId="14" hidden="1">{#N/A,#N/A,FALSE,"Plan1";#N/A,#N/A,FALSE,"Plan2"}</definedName>
    <definedName name="jisdrkje" localSheetId="4" hidden="1">{#N/A,#N/A,FALSE,"Plan1";#N/A,#N/A,FALSE,"Plan2"}</definedName>
    <definedName name="jisdrkje" localSheetId="8" hidden="1">{#N/A,#N/A,FALSE,"Plan1";#N/A,#N/A,FALSE,"Plan2"}</definedName>
    <definedName name="jisdrkje" localSheetId="2" hidden="1">{#N/A,#N/A,FALSE,"Plan1";#N/A,#N/A,FALSE,"Plan2"}</definedName>
    <definedName name="jisdrkje" localSheetId="1" hidden="1">{#N/A,#N/A,FALSE,"Plan1";#N/A,#N/A,FALSE,"Plan2"}</definedName>
    <definedName name="jisdrkje" localSheetId="13" hidden="1">{#N/A,#N/A,FALSE,"Plan1";#N/A,#N/A,FALSE,"Plan2"}</definedName>
    <definedName name="jisdrkje" localSheetId="20">{#N/A,#N/A,FALSE,"Plan1";#N/A,#N/A,FALSE,"Plan2"}</definedName>
    <definedName name="jisdrkje" localSheetId="24" hidden="1">{#N/A,#N/A,FALSE,"Plan1";#N/A,#N/A,FALSE,"Plan2"}</definedName>
    <definedName name="jisdrkje" localSheetId="0" hidden="1">{#N/A,#N/A,FALSE,"Plan1";#N/A,#N/A,FALSE,"Plan2"}</definedName>
    <definedName name="jisdrkje" localSheetId="18" hidden="1">{#N/A,#N/A,FALSE,"Plan1";#N/A,#N/A,FALSE,"Plan2"}</definedName>
    <definedName name="jisdrkje" localSheetId="10" hidden="1">{#N/A,#N/A,FALSE,"Plan1";#N/A,#N/A,FALSE,"Plan2"}</definedName>
    <definedName name="jisdrkje" localSheetId="12" hidden="1">{#N/A,#N/A,FALSE,"Plan1";#N/A,#N/A,FALSE,"Plan2"}</definedName>
    <definedName name="jisdrkje" hidden="1">{#N/A,#N/A,FALSE,"Plan1";#N/A,#N/A,FALSE,"Plan2"}</definedName>
    <definedName name="jishfrieyhtau" localSheetId="19" hidden="1">{#N/A,#N/A,FALSE,"Plan1";#N/A,#N/A,FALSE,"Plan2"}</definedName>
    <definedName name="jishfrieyhtau" localSheetId="21">{#N/A,#N/A,FALSE,"Plan1";#N/A,#N/A,FALSE,"Plan2"}</definedName>
    <definedName name="jishfrieyhtau" localSheetId="14" hidden="1">{#N/A,#N/A,FALSE,"Plan1";#N/A,#N/A,FALSE,"Plan2"}</definedName>
    <definedName name="jishfrieyhtau" localSheetId="4" hidden="1">{#N/A,#N/A,FALSE,"Plan1";#N/A,#N/A,FALSE,"Plan2"}</definedName>
    <definedName name="jishfrieyhtau" localSheetId="8" hidden="1">{#N/A,#N/A,FALSE,"Plan1";#N/A,#N/A,FALSE,"Plan2"}</definedName>
    <definedName name="jishfrieyhtau" localSheetId="2" hidden="1">{#N/A,#N/A,FALSE,"Plan1";#N/A,#N/A,FALSE,"Plan2"}</definedName>
    <definedName name="jishfrieyhtau" localSheetId="1" hidden="1">{#N/A,#N/A,FALSE,"Plan1";#N/A,#N/A,FALSE,"Plan2"}</definedName>
    <definedName name="jishfrieyhtau" localSheetId="13" hidden="1">{#N/A,#N/A,FALSE,"Plan1";#N/A,#N/A,FALSE,"Plan2"}</definedName>
    <definedName name="jishfrieyhtau" localSheetId="20">{#N/A,#N/A,FALSE,"Plan1";#N/A,#N/A,FALSE,"Plan2"}</definedName>
    <definedName name="jishfrieyhtau" localSheetId="24" hidden="1">{#N/A,#N/A,FALSE,"Plan1";#N/A,#N/A,FALSE,"Plan2"}</definedName>
    <definedName name="jishfrieyhtau" localSheetId="0" hidden="1">{#N/A,#N/A,FALSE,"Plan1";#N/A,#N/A,FALSE,"Plan2"}</definedName>
    <definedName name="jishfrieyhtau" localSheetId="18" hidden="1">{#N/A,#N/A,FALSE,"Plan1";#N/A,#N/A,FALSE,"Plan2"}</definedName>
    <definedName name="jishfrieyhtau" localSheetId="10" hidden="1">{#N/A,#N/A,FALSE,"Plan1";#N/A,#N/A,FALSE,"Plan2"}</definedName>
    <definedName name="jishfrieyhtau" localSheetId="12" hidden="1">{#N/A,#N/A,FALSE,"Plan1";#N/A,#N/A,FALSE,"Plan2"}</definedName>
    <definedName name="jishfrieyhtau" hidden="1">{#N/A,#N/A,FALSE,"Plan1";#N/A,#N/A,FALSE,"Plan2"}</definedName>
    <definedName name="jiu"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jiu" hidden="1">{TRUE,TRUE,-1.25,-15.5,604.5,366.75,FALSE,FALSE,TRUE,TRUE,0,1,#N/A,1,#N/A,9.0125,24.4117647058824,1,FALSE,FALSE,3,TRUE,1,FALSE,100,"Swvu.PLANILHA2.","ACwvu.PLANILHA2.",#N/A,FALSE,FALSE,0.787401575,0.34,0.46,0.5,1,"","",FALSE,FALSE,FALSE,FALSE,1,#N/A,1,1,FALSE,FALSE,#N/A,#N/A,FALSE,FALSE,FALSE,9,65532,65532,FALSE,FALSE,TRUE,TRUE,TRUE}</definedName>
    <definedName name="jj" localSheetId="19" hidden="1">{"'Apr-00'!$B$4:$AD$44"}</definedName>
    <definedName name="jj" localSheetId="21">{"'Apr-00'!$B$4:$AD$44"}</definedName>
    <definedName name="jj" localSheetId="14" hidden="1">{"'Apr-00'!$B$4:$AD$44"}</definedName>
    <definedName name="jj" localSheetId="4" hidden="1">{"'Apr-00'!$B$4:$AD$44"}</definedName>
    <definedName name="jj" localSheetId="8" hidden="1">{"'Apr-00'!$B$4:$AD$44"}</definedName>
    <definedName name="jj" localSheetId="2" hidden="1">{"'Apr-00'!$B$4:$AD$44"}</definedName>
    <definedName name="jj" localSheetId="1" hidden="1">{"'Apr-00'!$B$4:$AD$44"}</definedName>
    <definedName name="jj" localSheetId="13" hidden="1">{"'Apr-00'!$B$4:$AD$44"}</definedName>
    <definedName name="jj" localSheetId="20">{"'Apr-00'!$B$4:$AD$44"}</definedName>
    <definedName name="jj" localSheetId="24" hidden="1">{"'Apr-00'!$B$4:$AD$44"}</definedName>
    <definedName name="jj" localSheetId="0" hidden="1">{"'Apr-00'!$B$4:$AD$44"}</definedName>
    <definedName name="jj" localSheetId="18" hidden="1">{"'Apr-00'!$B$4:$AD$44"}</definedName>
    <definedName name="jj" localSheetId="10" hidden="1">{"'Apr-00'!$B$4:$AD$44"}</definedName>
    <definedName name="jj" localSheetId="12" hidden="1">{"'Apr-00'!$B$4:$AD$44"}</definedName>
    <definedName name="jj" hidden="1">{"'Apr-00'!$B$4:$AD$44"}</definedName>
    <definedName name="jjfdsktyhhy" localSheetId="19" hidden="1">{#N/A,#N/A,FALSE,"Plan1";#N/A,#N/A,FALSE,"Plan2"}</definedName>
    <definedName name="jjfdsktyhhy" localSheetId="21">{#N/A,#N/A,FALSE,"Plan1";#N/A,#N/A,FALSE,"Plan2"}</definedName>
    <definedName name="jjfdsktyhhy" localSheetId="14" hidden="1">{#N/A,#N/A,FALSE,"Plan1";#N/A,#N/A,FALSE,"Plan2"}</definedName>
    <definedName name="jjfdsktyhhy" localSheetId="4" hidden="1">{#N/A,#N/A,FALSE,"Plan1";#N/A,#N/A,FALSE,"Plan2"}</definedName>
    <definedName name="jjfdsktyhhy" localSheetId="8" hidden="1">{#N/A,#N/A,FALSE,"Plan1";#N/A,#N/A,FALSE,"Plan2"}</definedName>
    <definedName name="jjfdsktyhhy" localSheetId="2" hidden="1">{#N/A,#N/A,FALSE,"Plan1";#N/A,#N/A,FALSE,"Plan2"}</definedName>
    <definedName name="jjfdsktyhhy" localSheetId="1" hidden="1">{#N/A,#N/A,FALSE,"Plan1";#N/A,#N/A,FALSE,"Plan2"}</definedName>
    <definedName name="jjfdsktyhhy" localSheetId="13" hidden="1">{#N/A,#N/A,FALSE,"Plan1";#N/A,#N/A,FALSE,"Plan2"}</definedName>
    <definedName name="jjfdsktyhhy" localSheetId="20">{#N/A,#N/A,FALSE,"Plan1";#N/A,#N/A,FALSE,"Plan2"}</definedName>
    <definedName name="jjfdsktyhhy" localSheetId="24" hidden="1">{#N/A,#N/A,FALSE,"Plan1";#N/A,#N/A,FALSE,"Plan2"}</definedName>
    <definedName name="jjfdsktyhhy" localSheetId="0" hidden="1">{#N/A,#N/A,FALSE,"Plan1";#N/A,#N/A,FALSE,"Plan2"}</definedName>
    <definedName name="jjfdsktyhhy" localSheetId="18" hidden="1">{#N/A,#N/A,FALSE,"Plan1";#N/A,#N/A,FALSE,"Plan2"}</definedName>
    <definedName name="jjfdsktyhhy" localSheetId="10" hidden="1">{#N/A,#N/A,FALSE,"Plan1";#N/A,#N/A,FALSE,"Plan2"}</definedName>
    <definedName name="jjfdsktyhhy" localSheetId="12" hidden="1">{#N/A,#N/A,FALSE,"Plan1";#N/A,#N/A,FALSE,"Plan2"}</definedName>
    <definedName name="jjfdsktyhhy" hidden="1">{#N/A,#N/A,FALSE,"Plan1";#N/A,#N/A,FALSE,"Plan2"}</definedName>
    <definedName name="jjjjjjjjjjjjjjjjjjjj" localSheetId="4">#REF!</definedName>
    <definedName name="jjjjjjjjjjjjjjjjjjjj" localSheetId="2">#REF!</definedName>
    <definedName name="jjjjjjjjjjjjjjjjjjjj" localSheetId="24">#REF!</definedName>
    <definedName name="jjjjjjjjjjjjjjjjjjjj">#REF!</definedName>
    <definedName name="jjkjkjk" localSheetId="19" hidden="1">{#N/A,#N/A,FALSE,"Plan1";#N/A,#N/A,FALSE,"Plan2"}</definedName>
    <definedName name="jjkjkjk" localSheetId="21">{#N/A,#N/A,FALSE,"Plan1";#N/A,#N/A,FALSE,"Plan2"}</definedName>
    <definedName name="jjkjkjk" localSheetId="14" hidden="1">{#N/A,#N/A,FALSE,"Plan1";#N/A,#N/A,FALSE,"Plan2"}</definedName>
    <definedName name="jjkjkjk" localSheetId="4" hidden="1">{#N/A,#N/A,FALSE,"Plan1";#N/A,#N/A,FALSE,"Plan2"}</definedName>
    <definedName name="jjkjkjk" localSheetId="8" hidden="1">{#N/A,#N/A,FALSE,"Plan1";#N/A,#N/A,FALSE,"Plan2"}</definedName>
    <definedName name="jjkjkjk" localSheetId="2" hidden="1">{#N/A,#N/A,FALSE,"Plan1";#N/A,#N/A,FALSE,"Plan2"}</definedName>
    <definedName name="jjkjkjk" localSheetId="1" hidden="1">{#N/A,#N/A,FALSE,"Plan1";#N/A,#N/A,FALSE,"Plan2"}</definedName>
    <definedName name="jjkjkjk" localSheetId="13" hidden="1">{#N/A,#N/A,FALSE,"Plan1";#N/A,#N/A,FALSE,"Plan2"}</definedName>
    <definedName name="jjkjkjk" localSheetId="20">{#N/A,#N/A,FALSE,"Plan1";#N/A,#N/A,FALSE,"Plan2"}</definedName>
    <definedName name="jjkjkjk" localSheetId="24" hidden="1">{#N/A,#N/A,FALSE,"Plan1";#N/A,#N/A,FALSE,"Plan2"}</definedName>
    <definedName name="jjkjkjk" localSheetId="0" hidden="1">{#N/A,#N/A,FALSE,"Plan1";#N/A,#N/A,FALSE,"Plan2"}</definedName>
    <definedName name="jjkjkjk" localSheetId="18" hidden="1">{#N/A,#N/A,FALSE,"Plan1";#N/A,#N/A,FALSE,"Plan2"}</definedName>
    <definedName name="jjkjkjk" localSheetId="10" hidden="1">{#N/A,#N/A,FALSE,"Plan1";#N/A,#N/A,FALSE,"Plan2"}</definedName>
    <definedName name="jjkjkjk" localSheetId="12" hidden="1">{#N/A,#N/A,FALSE,"Plan1";#N/A,#N/A,FALSE,"Plan2"}</definedName>
    <definedName name="jjkjkjk" hidden="1">{#N/A,#N/A,FALSE,"Plan1";#N/A,#N/A,FALSE,"Plan2"}</definedName>
    <definedName name="JKDCK" localSheetId="19" hidden="1">{#N/A,#N/A,FALSE,"Plan1";#N/A,#N/A,FALSE,"Plan2"}</definedName>
    <definedName name="JKDCK" localSheetId="21">{#N/A,#N/A,FALSE,"Plan1";#N/A,#N/A,FALSE,"Plan2"}</definedName>
    <definedName name="JKDCK" localSheetId="14" hidden="1">{#N/A,#N/A,FALSE,"Plan1";#N/A,#N/A,FALSE,"Plan2"}</definedName>
    <definedName name="JKDCK" localSheetId="4" hidden="1">{#N/A,#N/A,FALSE,"Plan1";#N/A,#N/A,FALSE,"Plan2"}</definedName>
    <definedName name="JKDCK" localSheetId="8" hidden="1">{#N/A,#N/A,FALSE,"Plan1";#N/A,#N/A,FALSE,"Plan2"}</definedName>
    <definedName name="JKDCK" localSheetId="2" hidden="1">{#N/A,#N/A,FALSE,"Plan1";#N/A,#N/A,FALSE,"Plan2"}</definedName>
    <definedName name="JKDCK" localSheetId="1" hidden="1">{#N/A,#N/A,FALSE,"Plan1";#N/A,#N/A,FALSE,"Plan2"}</definedName>
    <definedName name="JKDCK" localSheetId="13" hidden="1">{#N/A,#N/A,FALSE,"Plan1";#N/A,#N/A,FALSE,"Plan2"}</definedName>
    <definedName name="JKDCK" localSheetId="20">{#N/A,#N/A,FALSE,"Plan1";#N/A,#N/A,FALSE,"Plan2"}</definedName>
    <definedName name="JKDCK" localSheetId="24" hidden="1">{#N/A,#N/A,FALSE,"Plan1";#N/A,#N/A,FALSE,"Plan2"}</definedName>
    <definedName name="JKDCK" localSheetId="0" hidden="1">{#N/A,#N/A,FALSE,"Plan1";#N/A,#N/A,FALSE,"Plan2"}</definedName>
    <definedName name="JKDCK" localSheetId="18" hidden="1">{#N/A,#N/A,FALSE,"Plan1";#N/A,#N/A,FALSE,"Plan2"}</definedName>
    <definedName name="JKDCK" localSheetId="10" hidden="1">{#N/A,#N/A,FALSE,"Plan1";#N/A,#N/A,FALSE,"Plan2"}</definedName>
    <definedName name="JKDCK" localSheetId="12" hidden="1">{#N/A,#N/A,FALSE,"Plan1";#N/A,#N/A,FALSE,"Plan2"}</definedName>
    <definedName name="JKDCK" hidden="1">{#N/A,#N/A,FALSE,"Plan1";#N/A,#N/A,FALSE,"Plan2"}</definedName>
    <definedName name="JKDFHKHFR" localSheetId="19" hidden="1">{#N/A,#N/A,FALSE,"Plan1";#N/A,#N/A,FALSE,"Plan2"}</definedName>
    <definedName name="JKDFHKHFR" localSheetId="21">{#N/A,#N/A,FALSE,"Plan1";#N/A,#N/A,FALSE,"Plan2"}</definedName>
    <definedName name="JKDFHKHFR" localSheetId="14" hidden="1">{#N/A,#N/A,FALSE,"Plan1";#N/A,#N/A,FALSE,"Plan2"}</definedName>
    <definedName name="JKDFHKHFR" localSheetId="4" hidden="1">{#N/A,#N/A,FALSE,"Plan1";#N/A,#N/A,FALSE,"Plan2"}</definedName>
    <definedName name="JKDFHKHFR" localSheetId="8" hidden="1">{#N/A,#N/A,FALSE,"Plan1";#N/A,#N/A,FALSE,"Plan2"}</definedName>
    <definedName name="JKDFHKHFR" localSheetId="2" hidden="1">{#N/A,#N/A,FALSE,"Plan1";#N/A,#N/A,FALSE,"Plan2"}</definedName>
    <definedName name="JKDFHKHFR" localSheetId="1" hidden="1">{#N/A,#N/A,FALSE,"Plan1";#N/A,#N/A,FALSE,"Plan2"}</definedName>
    <definedName name="JKDFHKHFR" localSheetId="13" hidden="1">{#N/A,#N/A,FALSE,"Plan1";#N/A,#N/A,FALSE,"Plan2"}</definedName>
    <definedName name="JKDFHKHFR" localSheetId="20">{#N/A,#N/A,FALSE,"Plan1";#N/A,#N/A,FALSE,"Plan2"}</definedName>
    <definedName name="JKDFHKHFR" localSheetId="24" hidden="1">{#N/A,#N/A,FALSE,"Plan1";#N/A,#N/A,FALSE,"Plan2"}</definedName>
    <definedName name="JKDFHKHFR" localSheetId="0" hidden="1">{#N/A,#N/A,FALSE,"Plan1";#N/A,#N/A,FALSE,"Plan2"}</definedName>
    <definedName name="JKDFHKHFR" localSheetId="18" hidden="1">{#N/A,#N/A,FALSE,"Plan1";#N/A,#N/A,FALSE,"Plan2"}</definedName>
    <definedName name="JKDFHKHFR" localSheetId="10" hidden="1">{#N/A,#N/A,FALSE,"Plan1";#N/A,#N/A,FALSE,"Plan2"}</definedName>
    <definedName name="JKDFHKHFR" localSheetId="12" hidden="1">{#N/A,#N/A,FALSE,"Plan1";#N/A,#N/A,FALSE,"Plan2"}</definedName>
    <definedName name="JKDFHKHFR" hidden="1">{#N/A,#N/A,FALSE,"Plan1";#N/A,#N/A,FALSE,"Plan2"}</definedName>
    <definedName name="JKDFTRDRJ" localSheetId="19" hidden="1">{#N/A,#N/A,FALSE,"Plan1";#N/A,#N/A,FALSE,"Plan2"}</definedName>
    <definedName name="JKDFTRDRJ" localSheetId="21">{#N/A,#N/A,FALSE,"Plan1";#N/A,#N/A,FALSE,"Plan2"}</definedName>
    <definedName name="JKDFTRDRJ" localSheetId="14" hidden="1">{#N/A,#N/A,FALSE,"Plan1";#N/A,#N/A,FALSE,"Plan2"}</definedName>
    <definedName name="JKDFTRDRJ" localSheetId="4" hidden="1">{#N/A,#N/A,FALSE,"Plan1";#N/A,#N/A,FALSE,"Plan2"}</definedName>
    <definedName name="JKDFTRDRJ" localSheetId="8" hidden="1">{#N/A,#N/A,FALSE,"Plan1";#N/A,#N/A,FALSE,"Plan2"}</definedName>
    <definedName name="JKDFTRDRJ" localSheetId="2" hidden="1">{#N/A,#N/A,FALSE,"Plan1";#N/A,#N/A,FALSE,"Plan2"}</definedName>
    <definedName name="JKDFTRDRJ" localSheetId="1" hidden="1">{#N/A,#N/A,FALSE,"Plan1";#N/A,#N/A,FALSE,"Plan2"}</definedName>
    <definedName name="JKDFTRDRJ" localSheetId="13" hidden="1">{#N/A,#N/A,FALSE,"Plan1";#N/A,#N/A,FALSE,"Plan2"}</definedName>
    <definedName name="JKDFTRDRJ" localSheetId="20">{#N/A,#N/A,FALSE,"Plan1";#N/A,#N/A,FALSE,"Plan2"}</definedName>
    <definedName name="JKDFTRDRJ" localSheetId="24" hidden="1">{#N/A,#N/A,FALSE,"Plan1";#N/A,#N/A,FALSE,"Plan2"}</definedName>
    <definedName name="JKDFTRDRJ" localSheetId="0" hidden="1">{#N/A,#N/A,FALSE,"Plan1";#N/A,#N/A,FALSE,"Plan2"}</definedName>
    <definedName name="JKDFTRDRJ" localSheetId="18" hidden="1">{#N/A,#N/A,FALSE,"Plan1";#N/A,#N/A,FALSE,"Plan2"}</definedName>
    <definedName name="JKDFTRDRJ" localSheetId="10" hidden="1">{#N/A,#N/A,FALSE,"Plan1";#N/A,#N/A,FALSE,"Plan2"}</definedName>
    <definedName name="JKDFTRDRJ" localSheetId="12" hidden="1">{#N/A,#N/A,FALSE,"Plan1";#N/A,#N/A,FALSE,"Plan2"}</definedName>
    <definedName name="JKDFTRDRJ" hidden="1">{#N/A,#N/A,FALSE,"Plan1";#N/A,#N/A,FALSE,"Plan2"}</definedName>
    <definedName name="jkdhfukhddf" localSheetId="19" hidden="1">{#N/A,#N/A,FALSE,"Plan1";#N/A,#N/A,FALSE,"Plan2"}</definedName>
    <definedName name="jkdhfukhddf" localSheetId="21">{#N/A,#N/A,FALSE,"Plan1";#N/A,#N/A,FALSE,"Plan2"}</definedName>
    <definedName name="jkdhfukhddf" localSheetId="14" hidden="1">{#N/A,#N/A,FALSE,"Plan1";#N/A,#N/A,FALSE,"Plan2"}</definedName>
    <definedName name="jkdhfukhddf" localSheetId="4" hidden="1">{#N/A,#N/A,FALSE,"Plan1";#N/A,#N/A,FALSE,"Plan2"}</definedName>
    <definedName name="jkdhfukhddf" localSheetId="8" hidden="1">{#N/A,#N/A,FALSE,"Plan1";#N/A,#N/A,FALSE,"Plan2"}</definedName>
    <definedName name="jkdhfukhddf" localSheetId="2" hidden="1">{#N/A,#N/A,FALSE,"Plan1";#N/A,#N/A,FALSE,"Plan2"}</definedName>
    <definedName name="jkdhfukhddf" localSheetId="1" hidden="1">{#N/A,#N/A,FALSE,"Plan1";#N/A,#N/A,FALSE,"Plan2"}</definedName>
    <definedName name="jkdhfukhddf" localSheetId="13" hidden="1">{#N/A,#N/A,FALSE,"Plan1";#N/A,#N/A,FALSE,"Plan2"}</definedName>
    <definedName name="jkdhfukhddf" localSheetId="20">{#N/A,#N/A,FALSE,"Plan1";#N/A,#N/A,FALSE,"Plan2"}</definedName>
    <definedName name="jkdhfukhddf" localSheetId="24" hidden="1">{#N/A,#N/A,FALSE,"Plan1";#N/A,#N/A,FALSE,"Plan2"}</definedName>
    <definedName name="jkdhfukhddf" localSheetId="0" hidden="1">{#N/A,#N/A,FALSE,"Plan1";#N/A,#N/A,FALSE,"Plan2"}</definedName>
    <definedName name="jkdhfukhddf" localSheetId="18" hidden="1">{#N/A,#N/A,FALSE,"Plan1";#N/A,#N/A,FALSE,"Plan2"}</definedName>
    <definedName name="jkdhfukhddf" localSheetId="10" hidden="1">{#N/A,#N/A,FALSE,"Plan1";#N/A,#N/A,FALSE,"Plan2"}</definedName>
    <definedName name="jkdhfukhddf" localSheetId="12" hidden="1">{#N/A,#N/A,FALSE,"Plan1";#N/A,#N/A,FALSE,"Plan2"}</definedName>
    <definedName name="jkdhfukhddf" hidden="1">{#N/A,#N/A,FALSE,"Plan1";#N/A,#N/A,FALSE,"Plan2"}</definedName>
    <definedName name="JKDRKGJHTDR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hidden="1">{TRUE,TRUE,-1.25,-15.5,604.5,366.75,FALSE,FALSE,TRUE,TRUE,0,1,#N/A,1,#N/A,9.0125,24.4117647058824,1,FALSE,FALSE,3,TRUE,1,FALSE,100,"Swvu.PLANILHA2.","ACwvu.PLANILHA2.",#N/A,FALSE,FALSE,0.787401575,0.34,0.46,0.5,1,"","",FALSE,FALSE,FALSE,FALSE,1,#N/A,1,1,FALSE,FALSE,#N/A,#N/A,FALSE,FALSE,FALSE,9,65532,65532,FALSE,FALSE,TRUE,TRUE,TRUE}</definedName>
    <definedName name="jkelsjreja" localSheetId="19" hidden="1">{#N/A,#N/A,FALSE,"Plan1";#N/A,#N/A,FALSE,"Plan2"}</definedName>
    <definedName name="jkelsjreja" localSheetId="21">{#N/A,#N/A,FALSE,"Plan1";#N/A,#N/A,FALSE,"Plan2"}</definedName>
    <definedName name="jkelsjreja" localSheetId="14" hidden="1">{#N/A,#N/A,FALSE,"Plan1";#N/A,#N/A,FALSE,"Plan2"}</definedName>
    <definedName name="jkelsjreja" localSheetId="4" hidden="1">{#N/A,#N/A,FALSE,"Plan1";#N/A,#N/A,FALSE,"Plan2"}</definedName>
    <definedName name="jkelsjreja" localSheetId="8" hidden="1">{#N/A,#N/A,FALSE,"Plan1";#N/A,#N/A,FALSE,"Plan2"}</definedName>
    <definedName name="jkelsjreja" localSheetId="2" hidden="1">{#N/A,#N/A,FALSE,"Plan1";#N/A,#N/A,FALSE,"Plan2"}</definedName>
    <definedName name="jkelsjreja" localSheetId="1" hidden="1">{#N/A,#N/A,FALSE,"Plan1";#N/A,#N/A,FALSE,"Plan2"}</definedName>
    <definedName name="jkelsjreja" localSheetId="13" hidden="1">{#N/A,#N/A,FALSE,"Plan1";#N/A,#N/A,FALSE,"Plan2"}</definedName>
    <definedName name="jkelsjreja" localSheetId="20">{#N/A,#N/A,FALSE,"Plan1";#N/A,#N/A,FALSE,"Plan2"}</definedName>
    <definedName name="jkelsjreja" localSheetId="24" hidden="1">{#N/A,#N/A,FALSE,"Plan1";#N/A,#N/A,FALSE,"Plan2"}</definedName>
    <definedName name="jkelsjreja" localSheetId="0" hidden="1">{#N/A,#N/A,FALSE,"Plan1";#N/A,#N/A,FALSE,"Plan2"}</definedName>
    <definedName name="jkelsjreja" localSheetId="18" hidden="1">{#N/A,#N/A,FALSE,"Plan1";#N/A,#N/A,FALSE,"Plan2"}</definedName>
    <definedName name="jkelsjreja" localSheetId="10" hidden="1">{#N/A,#N/A,FALSE,"Plan1";#N/A,#N/A,FALSE,"Plan2"}</definedName>
    <definedName name="jkelsjreja" localSheetId="12" hidden="1">{#N/A,#N/A,FALSE,"Plan1";#N/A,#N/A,FALSE,"Plan2"}</definedName>
    <definedName name="jkelsjreja" hidden="1">{#N/A,#N/A,FALSE,"Plan1";#N/A,#N/A,FALSE,"Plan2"}</definedName>
    <definedName name="jkfhjgkfhghh" localSheetId="19" hidden="1">{#N/A,#N/A,FALSE,"Plan1";#N/A,#N/A,FALSE,"Plan2"}</definedName>
    <definedName name="jkfhjgkfhghh" localSheetId="21">{#N/A,#N/A,FALSE,"Plan1";#N/A,#N/A,FALSE,"Plan2"}</definedName>
    <definedName name="jkfhjgkfhghh" localSheetId="14" hidden="1">{#N/A,#N/A,FALSE,"Plan1";#N/A,#N/A,FALSE,"Plan2"}</definedName>
    <definedName name="jkfhjgkfhghh" localSheetId="4" hidden="1">{#N/A,#N/A,FALSE,"Plan1";#N/A,#N/A,FALSE,"Plan2"}</definedName>
    <definedName name="jkfhjgkfhghh" localSheetId="8" hidden="1">{#N/A,#N/A,FALSE,"Plan1";#N/A,#N/A,FALSE,"Plan2"}</definedName>
    <definedName name="jkfhjgkfhghh" localSheetId="2" hidden="1">{#N/A,#N/A,FALSE,"Plan1";#N/A,#N/A,FALSE,"Plan2"}</definedName>
    <definedName name="jkfhjgkfhghh" localSheetId="1" hidden="1">{#N/A,#N/A,FALSE,"Plan1";#N/A,#N/A,FALSE,"Plan2"}</definedName>
    <definedName name="jkfhjgkfhghh" localSheetId="13" hidden="1">{#N/A,#N/A,FALSE,"Plan1";#N/A,#N/A,FALSE,"Plan2"}</definedName>
    <definedName name="jkfhjgkfhghh" localSheetId="20">{#N/A,#N/A,FALSE,"Plan1";#N/A,#N/A,FALSE,"Plan2"}</definedName>
    <definedName name="jkfhjgkfhghh" localSheetId="24" hidden="1">{#N/A,#N/A,FALSE,"Plan1";#N/A,#N/A,FALSE,"Plan2"}</definedName>
    <definedName name="jkfhjgkfhghh" localSheetId="0" hidden="1">{#N/A,#N/A,FALSE,"Plan1";#N/A,#N/A,FALSE,"Plan2"}</definedName>
    <definedName name="jkfhjgkfhghh" localSheetId="18" hidden="1">{#N/A,#N/A,FALSE,"Plan1";#N/A,#N/A,FALSE,"Plan2"}</definedName>
    <definedName name="jkfhjgkfhghh" localSheetId="10" hidden="1">{#N/A,#N/A,FALSE,"Plan1";#N/A,#N/A,FALSE,"Plan2"}</definedName>
    <definedName name="jkfhjgkfhghh" localSheetId="12" hidden="1">{#N/A,#N/A,FALSE,"Plan1";#N/A,#N/A,FALSE,"Plan2"}</definedName>
    <definedName name="jkfhjgkfhghh" hidden="1">{#N/A,#N/A,FALSE,"Plan1";#N/A,#N/A,FALSE,"Plan2"}</definedName>
    <definedName name="jkhderjkhes" localSheetId="19" hidden="1">{#N/A,#N/A,FALSE,"Plan1";#N/A,#N/A,FALSE,"Plan2"}</definedName>
    <definedName name="jkhderjkhes" localSheetId="21">{#N/A,#N/A,FALSE,"Plan1";#N/A,#N/A,FALSE,"Plan2"}</definedName>
    <definedName name="jkhderjkhes" localSheetId="14" hidden="1">{#N/A,#N/A,FALSE,"Plan1";#N/A,#N/A,FALSE,"Plan2"}</definedName>
    <definedName name="jkhderjkhes" localSheetId="4" hidden="1">{#N/A,#N/A,FALSE,"Plan1";#N/A,#N/A,FALSE,"Plan2"}</definedName>
    <definedName name="jkhderjkhes" localSheetId="8" hidden="1">{#N/A,#N/A,FALSE,"Plan1";#N/A,#N/A,FALSE,"Plan2"}</definedName>
    <definedName name="jkhderjkhes" localSheetId="2" hidden="1">{#N/A,#N/A,FALSE,"Plan1";#N/A,#N/A,FALSE,"Plan2"}</definedName>
    <definedName name="jkhderjkhes" localSheetId="1" hidden="1">{#N/A,#N/A,FALSE,"Plan1";#N/A,#N/A,FALSE,"Plan2"}</definedName>
    <definedName name="jkhderjkhes" localSheetId="13" hidden="1">{#N/A,#N/A,FALSE,"Plan1";#N/A,#N/A,FALSE,"Plan2"}</definedName>
    <definedName name="jkhderjkhes" localSheetId="20">{#N/A,#N/A,FALSE,"Plan1";#N/A,#N/A,FALSE,"Plan2"}</definedName>
    <definedName name="jkhderjkhes" localSheetId="24" hidden="1">{#N/A,#N/A,FALSE,"Plan1";#N/A,#N/A,FALSE,"Plan2"}</definedName>
    <definedName name="jkhderjkhes" localSheetId="0" hidden="1">{#N/A,#N/A,FALSE,"Plan1";#N/A,#N/A,FALSE,"Plan2"}</definedName>
    <definedName name="jkhderjkhes" localSheetId="18" hidden="1">{#N/A,#N/A,FALSE,"Plan1";#N/A,#N/A,FALSE,"Plan2"}</definedName>
    <definedName name="jkhderjkhes" localSheetId="10" hidden="1">{#N/A,#N/A,FALSE,"Plan1";#N/A,#N/A,FALSE,"Plan2"}</definedName>
    <definedName name="jkhderjkhes" localSheetId="12" hidden="1">{#N/A,#N/A,FALSE,"Plan1";#N/A,#N/A,FALSE,"Plan2"}</definedName>
    <definedName name="jkhderjkhes" hidden="1">{#N/A,#N/A,FALSE,"Plan1";#N/A,#N/A,FALSE,"Plan2"}</definedName>
    <definedName name="jkhdfhfd" localSheetId="19" hidden="1">{#N/A,#N/A,FALSE,"Plan1";#N/A,#N/A,FALSE,"Plan2"}</definedName>
    <definedName name="jkhdfhfd" localSheetId="21">{#N/A,#N/A,FALSE,"Plan1";#N/A,#N/A,FALSE,"Plan2"}</definedName>
    <definedName name="jkhdfhfd" localSheetId="14" hidden="1">{#N/A,#N/A,FALSE,"Plan1";#N/A,#N/A,FALSE,"Plan2"}</definedName>
    <definedName name="jkhdfhfd" localSheetId="4" hidden="1">{#N/A,#N/A,FALSE,"Plan1";#N/A,#N/A,FALSE,"Plan2"}</definedName>
    <definedName name="jkhdfhfd" localSheetId="8" hidden="1">{#N/A,#N/A,FALSE,"Plan1";#N/A,#N/A,FALSE,"Plan2"}</definedName>
    <definedName name="jkhdfhfd" localSheetId="2" hidden="1">{#N/A,#N/A,FALSE,"Plan1";#N/A,#N/A,FALSE,"Plan2"}</definedName>
    <definedName name="jkhdfhfd" localSheetId="1" hidden="1">{#N/A,#N/A,FALSE,"Plan1";#N/A,#N/A,FALSE,"Plan2"}</definedName>
    <definedName name="jkhdfhfd" localSheetId="13" hidden="1">{#N/A,#N/A,FALSE,"Plan1";#N/A,#N/A,FALSE,"Plan2"}</definedName>
    <definedName name="jkhdfhfd" localSheetId="20">{#N/A,#N/A,FALSE,"Plan1";#N/A,#N/A,FALSE,"Plan2"}</definedName>
    <definedName name="jkhdfhfd" localSheetId="24" hidden="1">{#N/A,#N/A,FALSE,"Plan1";#N/A,#N/A,FALSE,"Plan2"}</definedName>
    <definedName name="jkhdfhfd" localSheetId="0" hidden="1">{#N/A,#N/A,FALSE,"Plan1";#N/A,#N/A,FALSE,"Plan2"}</definedName>
    <definedName name="jkhdfhfd" localSheetId="18" hidden="1">{#N/A,#N/A,FALSE,"Plan1";#N/A,#N/A,FALSE,"Plan2"}</definedName>
    <definedName name="jkhdfhfd" localSheetId="10" hidden="1">{#N/A,#N/A,FALSE,"Plan1";#N/A,#N/A,FALSE,"Plan2"}</definedName>
    <definedName name="jkhdfhfd" localSheetId="12" hidden="1">{#N/A,#N/A,FALSE,"Plan1";#N/A,#N/A,FALSE,"Plan2"}</definedName>
    <definedName name="jkhdfhfd" hidden="1">{#N/A,#N/A,FALSE,"Plan1";#N/A,#N/A,FALSE,"Plan2"}</definedName>
    <definedName name="jkhfhest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hidden="1">{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 localSheetId="19" hidden="1">{#N/A,#N/A,FALSE,"Plan1";#N/A,#N/A,FALSE,"Plan2"}</definedName>
    <definedName name="JKHFKJHGKFTHUDET" localSheetId="21">{#N/A,#N/A,FALSE,"Plan1";#N/A,#N/A,FALSE,"Plan2"}</definedName>
    <definedName name="JKHFKJHGKFTHUDET" localSheetId="14" hidden="1">{#N/A,#N/A,FALSE,"Plan1";#N/A,#N/A,FALSE,"Plan2"}</definedName>
    <definedName name="JKHFKJHGKFTHUDET" localSheetId="4" hidden="1">{#N/A,#N/A,FALSE,"Plan1";#N/A,#N/A,FALSE,"Plan2"}</definedName>
    <definedName name="JKHFKJHGKFTHUDET" localSheetId="8" hidden="1">{#N/A,#N/A,FALSE,"Plan1";#N/A,#N/A,FALSE,"Plan2"}</definedName>
    <definedName name="JKHFKJHGKFTHUDET" localSheetId="2" hidden="1">{#N/A,#N/A,FALSE,"Plan1";#N/A,#N/A,FALSE,"Plan2"}</definedName>
    <definedName name="JKHFKJHGKFTHUDET" localSheetId="1" hidden="1">{#N/A,#N/A,FALSE,"Plan1";#N/A,#N/A,FALSE,"Plan2"}</definedName>
    <definedName name="JKHFKJHGKFTHUDET" localSheetId="13" hidden="1">{#N/A,#N/A,FALSE,"Plan1";#N/A,#N/A,FALSE,"Plan2"}</definedName>
    <definedName name="JKHFKJHGKFTHUDET" localSheetId="20">{#N/A,#N/A,FALSE,"Plan1";#N/A,#N/A,FALSE,"Plan2"}</definedName>
    <definedName name="JKHFKJHGKFTHUDET" localSheetId="24" hidden="1">{#N/A,#N/A,FALSE,"Plan1";#N/A,#N/A,FALSE,"Plan2"}</definedName>
    <definedName name="JKHFKJHGKFTHUDET" localSheetId="0" hidden="1">{#N/A,#N/A,FALSE,"Plan1";#N/A,#N/A,FALSE,"Plan2"}</definedName>
    <definedName name="JKHFKJHGKFTHUDET" localSheetId="18" hidden="1">{#N/A,#N/A,FALSE,"Plan1";#N/A,#N/A,FALSE,"Plan2"}</definedName>
    <definedName name="JKHFKJHGKFTHUDET" localSheetId="10" hidden="1">{#N/A,#N/A,FALSE,"Plan1";#N/A,#N/A,FALSE,"Plan2"}</definedName>
    <definedName name="JKHFKJHGKFTHUDET" localSheetId="12" hidden="1">{#N/A,#N/A,FALSE,"Plan1";#N/A,#N/A,FALSE,"Plan2"}</definedName>
    <definedName name="JKHFKJHGKFTHUDET" hidden="1">{#N/A,#N/A,FALSE,"Plan1";#N/A,#N/A,FALSE,"Plan2"}</definedName>
    <definedName name="JKHGDHFUHTG" localSheetId="19" hidden="1">{#N/A,#N/A,FALSE,"Plan1";#N/A,#N/A,FALSE,"Plan2"}</definedName>
    <definedName name="JKHGDHFUHTG" localSheetId="21">{#N/A,#N/A,FALSE,"Plan1";#N/A,#N/A,FALSE,"Plan2"}</definedName>
    <definedName name="JKHGDHFUHTG" localSheetId="14" hidden="1">{#N/A,#N/A,FALSE,"Plan1";#N/A,#N/A,FALSE,"Plan2"}</definedName>
    <definedName name="JKHGDHFUHTG" localSheetId="4" hidden="1">{#N/A,#N/A,FALSE,"Plan1";#N/A,#N/A,FALSE,"Plan2"}</definedName>
    <definedName name="JKHGDHFUHTG" localSheetId="8" hidden="1">{#N/A,#N/A,FALSE,"Plan1";#N/A,#N/A,FALSE,"Plan2"}</definedName>
    <definedName name="JKHGDHFUHTG" localSheetId="2" hidden="1">{#N/A,#N/A,FALSE,"Plan1";#N/A,#N/A,FALSE,"Plan2"}</definedName>
    <definedName name="JKHGDHFUHTG" localSheetId="1" hidden="1">{#N/A,#N/A,FALSE,"Plan1";#N/A,#N/A,FALSE,"Plan2"}</definedName>
    <definedName name="JKHGDHFUHTG" localSheetId="13" hidden="1">{#N/A,#N/A,FALSE,"Plan1";#N/A,#N/A,FALSE,"Plan2"}</definedName>
    <definedName name="JKHGDHFUHTG" localSheetId="20">{#N/A,#N/A,FALSE,"Plan1";#N/A,#N/A,FALSE,"Plan2"}</definedName>
    <definedName name="JKHGDHFUHTG" localSheetId="24" hidden="1">{#N/A,#N/A,FALSE,"Plan1";#N/A,#N/A,FALSE,"Plan2"}</definedName>
    <definedName name="JKHGDHFUHTG" localSheetId="0" hidden="1">{#N/A,#N/A,FALSE,"Plan1";#N/A,#N/A,FALSE,"Plan2"}</definedName>
    <definedName name="JKHGDHFUHTG" localSheetId="18" hidden="1">{#N/A,#N/A,FALSE,"Plan1";#N/A,#N/A,FALSE,"Plan2"}</definedName>
    <definedName name="JKHGDHFUHTG" localSheetId="10" hidden="1">{#N/A,#N/A,FALSE,"Plan1";#N/A,#N/A,FALSE,"Plan2"}</definedName>
    <definedName name="JKHGDHFUHTG" localSheetId="12" hidden="1">{#N/A,#N/A,FALSE,"Plan1";#N/A,#N/A,FALSE,"Plan2"}</definedName>
    <definedName name="JKHGDHFUHTG" hidden="1">{#N/A,#N/A,FALSE,"Plan1";#N/A,#N/A,FALSE,"Plan2"}</definedName>
    <definedName name="jkhsdzjkfyiu" localSheetId="19" hidden="1">{#N/A,#N/A,FALSE,"Plan1";#N/A,#N/A,FALSE,"Plan2"}</definedName>
    <definedName name="jkhsdzjkfyiu" localSheetId="21">{#N/A,#N/A,FALSE,"Plan1";#N/A,#N/A,FALSE,"Plan2"}</definedName>
    <definedName name="jkhsdzjkfyiu" localSheetId="14" hidden="1">{#N/A,#N/A,FALSE,"Plan1";#N/A,#N/A,FALSE,"Plan2"}</definedName>
    <definedName name="jkhsdzjkfyiu" localSheetId="4" hidden="1">{#N/A,#N/A,FALSE,"Plan1";#N/A,#N/A,FALSE,"Plan2"}</definedName>
    <definedName name="jkhsdzjkfyiu" localSheetId="8" hidden="1">{#N/A,#N/A,FALSE,"Plan1";#N/A,#N/A,FALSE,"Plan2"}</definedName>
    <definedName name="jkhsdzjkfyiu" localSheetId="2" hidden="1">{#N/A,#N/A,FALSE,"Plan1";#N/A,#N/A,FALSE,"Plan2"}</definedName>
    <definedName name="jkhsdzjkfyiu" localSheetId="1" hidden="1">{#N/A,#N/A,FALSE,"Plan1";#N/A,#N/A,FALSE,"Plan2"}</definedName>
    <definedName name="jkhsdzjkfyiu" localSheetId="13" hidden="1">{#N/A,#N/A,FALSE,"Plan1";#N/A,#N/A,FALSE,"Plan2"}</definedName>
    <definedName name="jkhsdzjkfyiu" localSheetId="20">{#N/A,#N/A,FALSE,"Plan1";#N/A,#N/A,FALSE,"Plan2"}</definedName>
    <definedName name="jkhsdzjkfyiu" localSheetId="24" hidden="1">{#N/A,#N/A,FALSE,"Plan1";#N/A,#N/A,FALSE,"Plan2"}</definedName>
    <definedName name="jkhsdzjkfyiu" localSheetId="0" hidden="1">{#N/A,#N/A,FALSE,"Plan1";#N/A,#N/A,FALSE,"Plan2"}</definedName>
    <definedName name="jkhsdzjkfyiu" localSheetId="18" hidden="1">{#N/A,#N/A,FALSE,"Plan1";#N/A,#N/A,FALSE,"Plan2"}</definedName>
    <definedName name="jkhsdzjkfyiu" localSheetId="10" hidden="1">{#N/A,#N/A,FALSE,"Plan1";#N/A,#N/A,FALSE,"Plan2"}</definedName>
    <definedName name="jkhsdzjkfyiu" localSheetId="12" hidden="1">{#N/A,#N/A,FALSE,"Plan1";#N/A,#N/A,FALSE,"Plan2"}</definedName>
    <definedName name="jkhsdzjkfyiu" hidden="1">{#N/A,#N/A,FALSE,"Plan1";#N/A,#N/A,FALSE,"Plan2"}</definedName>
    <definedName name="jkjsdkhfdhrf" localSheetId="19" hidden="1">{#N/A,#N/A,FALSE,"Plan1";#N/A,#N/A,FALSE,"Plan2"}</definedName>
    <definedName name="jkjsdkhfdhrf" localSheetId="21">{#N/A,#N/A,FALSE,"Plan1";#N/A,#N/A,FALSE,"Plan2"}</definedName>
    <definedName name="jkjsdkhfdhrf" localSheetId="14" hidden="1">{#N/A,#N/A,FALSE,"Plan1";#N/A,#N/A,FALSE,"Plan2"}</definedName>
    <definedName name="jkjsdkhfdhrf" localSheetId="4" hidden="1">{#N/A,#N/A,FALSE,"Plan1";#N/A,#N/A,FALSE,"Plan2"}</definedName>
    <definedName name="jkjsdkhfdhrf" localSheetId="8" hidden="1">{#N/A,#N/A,FALSE,"Plan1";#N/A,#N/A,FALSE,"Plan2"}</definedName>
    <definedName name="jkjsdkhfdhrf" localSheetId="2" hidden="1">{#N/A,#N/A,FALSE,"Plan1";#N/A,#N/A,FALSE,"Plan2"}</definedName>
    <definedName name="jkjsdkhfdhrf" localSheetId="1" hidden="1">{#N/A,#N/A,FALSE,"Plan1";#N/A,#N/A,FALSE,"Plan2"}</definedName>
    <definedName name="jkjsdkhfdhrf" localSheetId="13" hidden="1">{#N/A,#N/A,FALSE,"Plan1";#N/A,#N/A,FALSE,"Plan2"}</definedName>
    <definedName name="jkjsdkhfdhrf" localSheetId="20">{#N/A,#N/A,FALSE,"Plan1";#N/A,#N/A,FALSE,"Plan2"}</definedName>
    <definedName name="jkjsdkhfdhrf" localSheetId="24" hidden="1">{#N/A,#N/A,FALSE,"Plan1";#N/A,#N/A,FALSE,"Plan2"}</definedName>
    <definedName name="jkjsdkhfdhrf" localSheetId="0" hidden="1">{#N/A,#N/A,FALSE,"Plan1";#N/A,#N/A,FALSE,"Plan2"}</definedName>
    <definedName name="jkjsdkhfdhrf" localSheetId="18" hidden="1">{#N/A,#N/A,FALSE,"Plan1";#N/A,#N/A,FALSE,"Plan2"}</definedName>
    <definedName name="jkjsdkhfdhrf" localSheetId="10" hidden="1">{#N/A,#N/A,FALSE,"Plan1";#N/A,#N/A,FALSE,"Plan2"}</definedName>
    <definedName name="jkjsdkhfdhrf" localSheetId="12" hidden="1">{#N/A,#N/A,FALSE,"Plan1";#N/A,#N/A,FALSE,"Plan2"}</definedName>
    <definedName name="jkjsdkhfdhrf" hidden="1">{#N/A,#N/A,FALSE,"Plan1";#N/A,#N/A,FALSE,"Plan2"}</definedName>
    <definedName name="jklgfsjgtjtg" localSheetId="19" hidden="1">{#N/A,#N/A,FALSE,"Plan1";#N/A,#N/A,FALSE,"Plan2"}</definedName>
    <definedName name="jklgfsjgtjtg" localSheetId="21">{#N/A,#N/A,FALSE,"Plan1";#N/A,#N/A,FALSE,"Plan2"}</definedName>
    <definedName name="jklgfsjgtjtg" localSheetId="14" hidden="1">{#N/A,#N/A,FALSE,"Plan1";#N/A,#N/A,FALSE,"Plan2"}</definedName>
    <definedName name="jklgfsjgtjtg" localSheetId="4" hidden="1">{#N/A,#N/A,FALSE,"Plan1";#N/A,#N/A,FALSE,"Plan2"}</definedName>
    <definedName name="jklgfsjgtjtg" localSheetId="8" hidden="1">{#N/A,#N/A,FALSE,"Plan1";#N/A,#N/A,FALSE,"Plan2"}</definedName>
    <definedName name="jklgfsjgtjtg" localSheetId="2" hidden="1">{#N/A,#N/A,FALSE,"Plan1";#N/A,#N/A,FALSE,"Plan2"}</definedName>
    <definedName name="jklgfsjgtjtg" localSheetId="1" hidden="1">{#N/A,#N/A,FALSE,"Plan1";#N/A,#N/A,FALSE,"Plan2"}</definedName>
    <definedName name="jklgfsjgtjtg" localSheetId="13" hidden="1">{#N/A,#N/A,FALSE,"Plan1";#N/A,#N/A,FALSE,"Plan2"}</definedName>
    <definedName name="jklgfsjgtjtg" localSheetId="20">{#N/A,#N/A,FALSE,"Plan1";#N/A,#N/A,FALSE,"Plan2"}</definedName>
    <definedName name="jklgfsjgtjtg" localSheetId="24" hidden="1">{#N/A,#N/A,FALSE,"Plan1";#N/A,#N/A,FALSE,"Plan2"}</definedName>
    <definedName name="jklgfsjgtjtg" localSheetId="0" hidden="1">{#N/A,#N/A,FALSE,"Plan1";#N/A,#N/A,FALSE,"Plan2"}</definedName>
    <definedName name="jklgfsjgtjtg" localSheetId="18" hidden="1">{#N/A,#N/A,FALSE,"Plan1";#N/A,#N/A,FALSE,"Plan2"}</definedName>
    <definedName name="jklgfsjgtjtg" localSheetId="10" hidden="1">{#N/A,#N/A,FALSE,"Plan1";#N/A,#N/A,FALSE,"Plan2"}</definedName>
    <definedName name="jklgfsjgtjtg" localSheetId="12" hidden="1">{#N/A,#N/A,FALSE,"Plan1";#N/A,#N/A,FALSE,"Plan2"}</definedName>
    <definedName name="jklgfsjgtjtg" hidden="1">{#N/A,#N/A,FALSE,"Plan1";#N/A,#N/A,FALSE,"Plan2"}</definedName>
    <definedName name="jksldfjsdhf" localSheetId="19" hidden="1">{#N/A,#N/A,FALSE,"Plan1";#N/A,#N/A,FALSE,"Plan2"}</definedName>
    <definedName name="jksldfjsdhf" localSheetId="21">{#N/A,#N/A,FALSE,"Plan1";#N/A,#N/A,FALSE,"Plan2"}</definedName>
    <definedName name="jksldfjsdhf" localSheetId="14" hidden="1">{#N/A,#N/A,FALSE,"Plan1";#N/A,#N/A,FALSE,"Plan2"}</definedName>
    <definedName name="jksldfjsdhf" localSheetId="4" hidden="1">{#N/A,#N/A,FALSE,"Plan1";#N/A,#N/A,FALSE,"Plan2"}</definedName>
    <definedName name="jksldfjsdhf" localSheetId="8" hidden="1">{#N/A,#N/A,FALSE,"Plan1";#N/A,#N/A,FALSE,"Plan2"}</definedName>
    <definedName name="jksldfjsdhf" localSheetId="2" hidden="1">{#N/A,#N/A,FALSE,"Plan1";#N/A,#N/A,FALSE,"Plan2"}</definedName>
    <definedName name="jksldfjsdhf" localSheetId="1" hidden="1">{#N/A,#N/A,FALSE,"Plan1";#N/A,#N/A,FALSE,"Plan2"}</definedName>
    <definedName name="jksldfjsdhf" localSheetId="13" hidden="1">{#N/A,#N/A,FALSE,"Plan1";#N/A,#N/A,FALSE,"Plan2"}</definedName>
    <definedName name="jksldfjsdhf" localSheetId="20">{#N/A,#N/A,FALSE,"Plan1";#N/A,#N/A,FALSE,"Plan2"}</definedName>
    <definedName name="jksldfjsdhf" localSheetId="24" hidden="1">{#N/A,#N/A,FALSE,"Plan1";#N/A,#N/A,FALSE,"Plan2"}</definedName>
    <definedName name="jksldfjsdhf" localSheetId="0" hidden="1">{#N/A,#N/A,FALSE,"Plan1";#N/A,#N/A,FALSE,"Plan2"}</definedName>
    <definedName name="jksldfjsdhf" localSheetId="18" hidden="1">{#N/A,#N/A,FALSE,"Plan1";#N/A,#N/A,FALSE,"Plan2"}</definedName>
    <definedName name="jksldfjsdhf" localSheetId="10" hidden="1">{#N/A,#N/A,FALSE,"Plan1";#N/A,#N/A,FALSE,"Plan2"}</definedName>
    <definedName name="jksldfjsdhf" localSheetId="12" hidden="1">{#N/A,#N/A,FALSE,"Plan1";#N/A,#N/A,FALSE,"Plan2"}</definedName>
    <definedName name="jksldfjsdhf" hidden="1">{#N/A,#N/A,FALSE,"Plan1";#N/A,#N/A,FALSE,"Plan2"}</definedName>
    <definedName name="jkxhcjkhfr" localSheetId="19" hidden="1">{#N/A,#N/A,FALSE,"Plan1";#N/A,#N/A,FALSE,"Plan2"}</definedName>
    <definedName name="jkxhcjkhfr" localSheetId="21">{#N/A,#N/A,FALSE,"Plan1";#N/A,#N/A,FALSE,"Plan2"}</definedName>
    <definedName name="jkxhcjkhfr" localSheetId="14" hidden="1">{#N/A,#N/A,FALSE,"Plan1";#N/A,#N/A,FALSE,"Plan2"}</definedName>
    <definedName name="jkxhcjkhfr" localSheetId="4" hidden="1">{#N/A,#N/A,FALSE,"Plan1";#N/A,#N/A,FALSE,"Plan2"}</definedName>
    <definedName name="jkxhcjkhfr" localSheetId="8" hidden="1">{#N/A,#N/A,FALSE,"Plan1";#N/A,#N/A,FALSE,"Plan2"}</definedName>
    <definedName name="jkxhcjkhfr" localSheetId="2" hidden="1">{#N/A,#N/A,FALSE,"Plan1";#N/A,#N/A,FALSE,"Plan2"}</definedName>
    <definedName name="jkxhcjkhfr" localSheetId="1" hidden="1">{#N/A,#N/A,FALSE,"Plan1";#N/A,#N/A,FALSE,"Plan2"}</definedName>
    <definedName name="jkxhcjkhfr" localSheetId="13" hidden="1">{#N/A,#N/A,FALSE,"Plan1";#N/A,#N/A,FALSE,"Plan2"}</definedName>
    <definedName name="jkxhcjkhfr" localSheetId="20">{#N/A,#N/A,FALSE,"Plan1";#N/A,#N/A,FALSE,"Plan2"}</definedName>
    <definedName name="jkxhcjkhfr" localSheetId="24" hidden="1">{#N/A,#N/A,FALSE,"Plan1";#N/A,#N/A,FALSE,"Plan2"}</definedName>
    <definedName name="jkxhcjkhfr" localSheetId="0" hidden="1">{#N/A,#N/A,FALSE,"Plan1";#N/A,#N/A,FALSE,"Plan2"}</definedName>
    <definedName name="jkxhcjkhfr" localSheetId="18" hidden="1">{#N/A,#N/A,FALSE,"Plan1";#N/A,#N/A,FALSE,"Plan2"}</definedName>
    <definedName name="jkxhcjkhfr" localSheetId="10" hidden="1">{#N/A,#N/A,FALSE,"Plan1";#N/A,#N/A,FALSE,"Plan2"}</definedName>
    <definedName name="jkxhcjkhfr" localSheetId="12" hidden="1">{#N/A,#N/A,FALSE,"Plan1";#N/A,#N/A,FALSE,"Plan2"}</definedName>
    <definedName name="jkxhcjkhfr" hidden="1">{#N/A,#N/A,FALSE,"Plan1";#N/A,#N/A,FALSE,"Plan2"}</definedName>
    <definedName name="JNGCKFKJFGH" localSheetId="19" hidden="1">{#N/A,#N/A,FALSE,"Plan1";#N/A,#N/A,FALSE,"Plan2"}</definedName>
    <definedName name="JNGCKFKJFGH" localSheetId="21">{#N/A,#N/A,FALSE,"Plan1";#N/A,#N/A,FALSE,"Plan2"}</definedName>
    <definedName name="JNGCKFKJFGH" localSheetId="14" hidden="1">{#N/A,#N/A,FALSE,"Plan1";#N/A,#N/A,FALSE,"Plan2"}</definedName>
    <definedName name="JNGCKFKJFGH" localSheetId="4" hidden="1">{#N/A,#N/A,FALSE,"Plan1";#N/A,#N/A,FALSE,"Plan2"}</definedName>
    <definedName name="JNGCKFKJFGH" localSheetId="8" hidden="1">{#N/A,#N/A,FALSE,"Plan1";#N/A,#N/A,FALSE,"Plan2"}</definedName>
    <definedName name="JNGCKFKJFGH" localSheetId="2" hidden="1">{#N/A,#N/A,FALSE,"Plan1";#N/A,#N/A,FALSE,"Plan2"}</definedName>
    <definedName name="JNGCKFKJFGH" localSheetId="1" hidden="1">{#N/A,#N/A,FALSE,"Plan1";#N/A,#N/A,FALSE,"Plan2"}</definedName>
    <definedName name="JNGCKFKJFGH" localSheetId="13" hidden="1">{#N/A,#N/A,FALSE,"Plan1";#N/A,#N/A,FALSE,"Plan2"}</definedName>
    <definedName name="JNGCKFKJFGH" localSheetId="20">{#N/A,#N/A,FALSE,"Plan1";#N/A,#N/A,FALSE,"Plan2"}</definedName>
    <definedName name="JNGCKFKJFGH" localSheetId="24" hidden="1">{#N/A,#N/A,FALSE,"Plan1";#N/A,#N/A,FALSE,"Plan2"}</definedName>
    <definedName name="JNGCKFKJFGH" localSheetId="0" hidden="1">{#N/A,#N/A,FALSE,"Plan1";#N/A,#N/A,FALSE,"Plan2"}</definedName>
    <definedName name="JNGCKFKJFGH" localSheetId="18" hidden="1">{#N/A,#N/A,FALSE,"Plan1";#N/A,#N/A,FALSE,"Plan2"}</definedName>
    <definedName name="JNGCKFKJFGH" localSheetId="10" hidden="1">{#N/A,#N/A,FALSE,"Plan1";#N/A,#N/A,FALSE,"Plan2"}</definedName>
    <definedName name="JNGCKFKJFGH" localSheetId="12" hidden="1">{#N/A,#N/A,FALSE,"Plan1";#N/A,#N/A,FALSE,"Plan2"}</definedName>
    <definedName name="JNGCKFKJFGH" hidden="1">{#N/A,#N/A,FALSE,"Plan1";#N/A,#N/A,FALSE,"Plan2"}</definedName>
    <definedName name="JOALDO" localSheetId="4">#REF!</definedName>
    <definedName name="JOALDO" localSheetId="2">#REF!</definedName>
    <definedName name="JOALDO" localSheetId="24">#REF!</definedName>
    <definedName name="JOALDO">#REF!</definedName>
    <definedName name="joao_cdi" localSheetId="4">#REF!</definedName>
    <definedName name="joao_cdi" localSheetId="2">#REF!</definedName>
    <definedName name="joao_cdi" localSheetId="24">#REF!</definedName>
    <definedName name="joao_cdi">#REF!</definedName>
    <definedName name="joao_hist" localSheetId="4">#REF!</definedName>
    <definedName name="joao_hist" localSheetId="2">#REF!</definedName>
    <definedName name="joao_hist" localSheetId="24">#REF!</definedName>
    <definedName name="joao_hist">#REF!</definedName>
    <definedName name="joao_uss" localSheetId="4">#REF!</definedName>
    <definedName name="joao_uss" localSheetId="2">#REF!</definedName>
    <definedName name="joao_uss" localSheetId="24">#REF!</definedName>
    <definedName name="joao_uss">#REF!</definedName>
    <definedName name="JREJRW" localSheetId="19" hidden="1">{#N/A,#N/A,FALSE,"Plan1";#N/A,#N/A,FALSE,"Plan2"}</definedName>
    <definedName name="JREJRW" localSheetId="21">{#N/A,#N/A,FALSE,"Plan1";#N/A,#N/A,FALSE,"Plan2"}</definedName>
    <definedName name="JREJRW" localSheetId="14" hidden="1">{#N/A,#N/A,FALSE,"Plan1";#N/A,#N/A,FALSE,"Plan2"}</definedName>
    <definedName name="JREJRW" localSheetId="4" hidden="1">{#N/A,#N/A,FALSE,"Plan1";#N/A,#N/A,FALSE,"Plan2"}</definedName>
    <definedName name="JREJRW" localSheetId="8" hidden="1">{#N/A,#N/A,FALSE,"Plan1";#N/A,#N/A,FALSE,"Plan2"}</definedName>
    <definedName name="JREJRW" localSheetId="2" hidden="1">{#N/A,#N/A,FALSE,"Plan1";#N/A,#N/A,FALSE,"Plan2"}</definedName>
    <definedName name="JREJRW" localSheetId="1" hidden="1">{#N/A,#N/A,FALSE,"Plan1";#N/A,#N/A,FALSE,"Plan2"}</definedName>
    <definedName name="JREJRW" localSheetId="13" hidden="1">{#N/A,#N/A,FALSE,"Plan1";#N/A,#N/A,FALSE,"Plan2"}</definedName>
    <definedName name="JREJRW" localSheetId="20">{#N/A,#N/A,FALSE,"Plan1";#N/A,#N/A,FALSE,"Plan2"}</definedName>
    <definedName name="JREJRW" localSheetId="24" hidden="1">{#N/A,#N/A,FALSE,"Plan1";#N/A,#N/A,FALSE,"Plan2"}</definedName>
    <definedName name="JREJRW" localSheetId="0" hidden="1">{#N/A,#N/A,FALSE,"Plan1";#N/A,#N/A,FALSE,"Plan2"}</definedName>
    <definedName name="JREJRW" localSheetId="18" hidden="1">{#N/A,#N/A,FALSE,"Plan1";#N/A,#N/A,FALSE,"Plan2"}</definedName>
    <definedName name="JREJRW" localSheetId="10" hidden="1">{#N/A,#N/A,FALSE,"Plan1";#N/A,#N/A,FALSE,"Plan2"}</definedName>
    <definedName name="JREJRW" localSheetId="12" hidden="1">{#N/A,#N/A,FALSE,"Plan1";#N/A,#N/A,FALSE,"Plan2"}</definedName>
    <definedName name="JREJRW" hidden="1">{#N/A,#N/A,FALSE,"Plan1";#N/A,#N/A,FALSE,"Plan2"}</definedName>
    <definedName name="JSADKAH" localSheetId="19" hidden="1">{"Econ Consolidado",#N/A,FALSE,"Econ Consol";"Fluxo de Caixa",#N/A,FALSE,"Fluxo Caixa";"Investimentos",#N/A,FALSE,"Investimentos"}</definedName>
    <definedName name="JSADKAH" localSheetId="21">{"Econ Consolidado",#N/A,FALSE,"Econ Consol";"Fluxo de Caixa",#N/A,FALSE,"Fluxo Caixa";"Investimentos",#N/A,FALSE,"Investimentos"}</definedName>
    <definedName name="JSADKAH" localSheetId="14" hidden="1">{"Econ Consolidado",#N/A,FALSE,"Econ Consol";"Fluxo de Caixa",#N/A,FALSE,"Fluxo Caixa";"Investimentos",#N/A,FALSE,"Investimentos"}</definedName>
    <definedName name="JSADKAH" localSheetId="4" hidden="1">{"Econ Consolidado",#N/A,FALSE,"Econ Consol";"Fluxo de Caixa",#N/A,FALSE,"Fluxo Caixa";"Investimentos",#N/A,FALSE,"Investimentos"}</definedName>
    <definedName name="JSADKAH" localSheetId="8" hidden="1">{"Econ Consolidado",#N/A,FALSE,"Econ Consol";"Fluxo de Caixa",#N/A,FALSE,"Fluxo Caixa";"Investimentos",#N/A,FALSE,"Investimentos"}</definedName>
    <definedName name="JSADKAH" localSheetId="2" hidden="1">{"Econ Consolidado",#N/A,FALSE,"Econ Consol";"Fluxo de Caixa",#N/A,FALSE,"Fluxo Caixa";"Investimentos",#N/A,FALSE,"Investimentos"}</definedName>
    <definedName name="JSADKAH" localSheetId="1" hidden="1">{"Econ Consolidado",#N/A,FALSE,"Econ Consol";"Fluxo de Caixa",#N/A,FALSE,"Fluxo Caixa";"Investimentos",#N/A,FALSE,"Investimentos"}</definedName>
    <definedName name="JSADKAH" localSheetId="13" hidden="1">{"Econ Consolidado",#N/A,FALSE,"Econ Consol";"Fluxo de Caixa",#N/A,FALSE,"Fluxo Caixa";"Investimentos",#N/A,FALSE,"Investimentos"}</definedName>
    <definedName name="JSADKAH" localSheetId="20">{"Econ Consolidado",#N/A,FALSE,"Econ Consol";"Fluxo de Caixa",#N/A,FALSE,"Fluxo Caixa";"Investimentos",#N/A,FALSE,"Investimentos"}</definedName>
    <definedName name="JSADKAH" localSheetId="24" hidden="1">{"Econ Consolidado",#N/A,FALSE,"Econ Consol";"Fluxo de Caixa",#N/A,FALSE,"Fluxo Caixa";"Investimentos",#N/A,FALSE,"Investimentos"}</definedName>
    <definedName name="JSADKAH" localSheetId="0" hidden="1">{"Econ Consolidado",#N/A,FALSE,"Econ Consol";"Fluxo de Caixa",#N/A,FALSE,"Fluxo Caixa";"Investimentos",#N/A,FALSE,"Investimentos"}</definedName>
    <definedName name="JSADKAH" localSheetId="18" hidden="1">{"Econ Consolidado",#N/A,FALSE,"Econ Consol";"Fluxo de Caixa",#N/A,FALSE,"Fluxo Caixa";"Investimentos",#N/A,FALSE,"Investimentos"}</definedName>
    <definedName name="JSADKAH" localSheetId="10" hidden="1">{"Econ Consolidado",#N/A,FALSE,"Econ Consol";"Fluxo de Caixa",#N/A,FALSE,"Fluxo Caixa";"Investimentos",#N/A,FALSE,"Investimentos"}</definedName>
    <definedName name="JSADKAH" localSheetId="12" hidden="1">{"Econ Consolidado",#N/A,FALSE,"Econ Consol";"Fluxo de Caixa",#N/A,FALSE,"Fluxo Caixa";"Investimentos",#N/A,FALSE,"Investimentos"}</definedName>
    <definedName name="JSADKAH" hidden="1">{"Econ Consolidado",#N/A,FALSE,"Econ Consol";"Fluxo de Caixa",#N/A,FALSE,"Fluxo Caixa";"Investimentos",#N/A,FALSE,"Investimentos"}</definedName>
    <definedName name="JSDAJRE" localSheetId="19" hidden="1">{#N/A,#N/A,FALSE,"Plan1";#N/A,#N/A,FALSE,"Plan2"}</definedName>
    <definedName name="JSDAJRE" localSheetId="21">{#N/A,#N/A,FALSE,"Plan1";#N/A,#N/A,FALSE,"Plan2"}</definedName>
    <definedName name="JSDAJRE" localSheetId="14" hidden="1">{#N/A,#N/A,FALSE,"Plan1";#N/A,#N/A,FALSE,"Plan2"}</definedName>
    <definedName name="JSDAJRE" localSheetId="4" hidden="1">{#N/A,#N/A,FALSE,"Plan1";#N/A,#N/A,FALSE,"Plan2"}</definedName>
    <definedName name="JSDAJRE" localSheetId="8" hidden="1">{#N/A,#N/A,FALSE,"Plan1";#N/A,#N/A,FALSE,"Plan2"}</definedName>
    <definedName name="JSDAJRE" localSheetId="2" hidden="1">{#N/A,#N/A,FALSE,"Plan1";#N/A,#N/A,FALSE,"Plan2"}</definedName>
    <definedName name="JSDAJRE" localSheetId="1" hidden="1">{#N/A,#N/A,FALSE,"Plan1";#N/A,#N/A,FALSE,"Plan2"}</definedName>
    <definedName name="JSDAJRE" localSheetId="13" hidden="1">{#N/A,#N/A,FALSE,"Plan1";#N/A,#N/A,FALSE,"Plan2"}</definedName>
    <definedName name="JSDAJRE" localSheetId="20">{#N/A,#N/A,FALSE,"Plan1";#N/A,#N/A,FALSE,"Plan2"}</definedName>
    <definedName name="JSDAJRE" localSheetId="24" hidden="1">{#N/A,#N/A,FALSE,"Plan1";#N/A,#N/A,FALSE,"Plan2"}</definedName>
    <definedName name="JSDAJRE" localSheetId="0" hidden="1">{#N/A,#N/A,FALSE,"Plan1";#N/A,#N/A,FALSE,"Plan2"}</definedName>
    <definedName name="JSDAJRE" localSheetId="18" hidden="1">{#N/A,#N/A,FALSE,"Plan1";#N/A,#N/A,FALSE,"Plan2"}</definedName>
    <definedName name="JSDAJRE" localSheetId="10" hidden="1">{#N/A,#N/A,FALSE,"Plan1";#N/A,#N/A,FALSE,"Plan2"}</definedName>
    <definedName name="JSDAJRE" localSheetId="12" hidden="1">{#N/A,#N/A,FALSE,"Plan1";#N/A,#N/A,FALSE,"Plan2"}</definedName>
    <definedName name="JSDAJRE" hidden="1">{#N/A,#N/A,FALSE,"Plan1";#N/A,#N/A,FALSE,"Plan2"}</definedName>
    <definedName name="jsdffsed"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hidden="1">{TRUE,TRUE,-1.25,-15.5,604.5,366.75,FALSE,FALSE,TRUE,TRUE,0,1,#N/A,1,#N/A,9.0125,24.4117647058824,1,FALSE,FALSE,3,TRUE,1,FALSE,100,"Swvu.PLANILHA2.","ACwvu.PLANILHA2.",#N/A,FALSE,FALSE,0.787401575,0.34,0.46,0.5,1,"","",FALSE,FALSE,FALSE,FALSE,1,#N/A,1,1,FALSE,FALSE,#N/A,#N/A,FALSE,FALSE,FALSE,9,65532,65532,FALSE,FALSE,TRUE,TRUE,TRUE}</definedName>
    <definedName name="jsdfjgx" localSheetId="19" hidden="1">{#N/A,#N/A,FALSE,"Plan1";#N/A,#N/A,FALSE,"Plan2"}</definedName>
    <definedName name="jsdfjgx" localSheetId="21">{#N/A,#N/A,FALSE,"Plan1";#N/A,#N/A,FALSE,"Plan2"}</definedName>
    <definedName name="jsdfjgx" localSheetId="14" hidden="1">{#N/A,#N/A,FALSE,"Plan1";#N/A,#N/A,FALSE,"Plan2"}</definedName>
    <definedName name="jsdfjgx" localSheetId="4" hidden="1">{#N/A,#N/A,FALSE,"Plan1";#N/A,#N/A,FALSE,"Plan2"}</definedName>
    <definedName name="jsdfjgx" localSheetId="8" hidden="1">{#N/A,#N/A,FALSE,"Plan1";#N/A,#N/A,FALSE,"Plan2"}</definedName>
    <definedName name="jsdfjgx" localSheetId="2" hidden="1">{#N/A,#N/A,FALSE,"Plan1";#N/A,#N/A,FALSE,"Plan2"}</definedName>
    <definedName name="jsdfjgx" localSheetId="1" hidden="1">{#N/A,#N/A,FALSE,"Plan1";#N/A,#N/A,FALSE,"Plan2"}</definedName>
    <definedName name="jsdfjgx" localSheetId="13" hidden="1">{#N/A,#N/A,FALSE,"Plan1";#N/A,#N/A,FALSE,"Plan2"}</definedName>
    <definedName name="jsdfjgx" localSheetId="20">{#N/A,#N/A,FALSE,"Plan1";#N/A,#N/A,FALSE,"Plan2"}</definedName>
    <definedName name="jsdfjgx" localSheetId="24" hidden="1">{#N/A,#N/A,FALSE,"Plan1";#N/A,#N/A,FALSE,"Plan2"}</definedName>
    <definedName name="jsdfjgx" localSheetId="0" hidden="1">{#N/A,#N/A,FALSE,"Plan1";#N/A,#N/A,FALSE,"Plan2"}</definedName>
    <definedName name="jsdfjgx" localSheetId="18" hidden="1">{#N/A,#N/A,FALSE,"Plan1";#N/A,#N/A,FALSE,"Plan2"}</definedName>
    <definedName name="jsdfjgx" localSheetId="10" hidden="1">{#N/A,#N/A,FALSE,"Plan1";#N/A,#N/A,FALSE,"Plan2"}</definedName>
    <definedName name="jsdfjgx" localSheetId="12" hidden="1">{#N/A,#N/A,FALSE,"Plan1";#N/A,#N/A,FALSE,"Plan2"}</definedName>
    <definedName name="jsdfjgx" hidden="1">{#N/A,#N/A,FALSE,"Plan1";#N/A,#N/A,FALSE,"Plan2"}</definedName>
    <definedName name="jsdfkgnfr" localSheetId="4" hidden="1">#REF!</definedName>
    <definedName name="jsdfkgnfr" localSheetId="2" hidden="1">#REF!</definedName>
    <definedName name="jsdfkgnfr" localSheetId="24" hidden="1">#REF!</definedName>
    <definedName name="jsdfkgnfr" localSheetId="0" hidden="1">#REF!</definedName>
    <definedName name="jsdfkgnfr" hidden="1">#REF!</definedName>
    <definedName name="jsdfsdfd" localSheetId="19" hidden="1">{#N/A,#N/A,FALSE,"Plan1";#N/A,#N/A,FALSE,"Plan2"}</definedName>
    <definedName name="jsdfsdfd" localSheetId="21">{#N/A,#N/A,FALSE,"Plan1";#N/A,#N/A,FALSE,"Plan2"}</definedName>
    <definedName name="jsdfsdfd" localSheetId="14" hidden="1">{#N/A,#N/A,FALSE,"Plan1";#N/A,#N/A,FALSE,"Plan2"}</definedName>
    <definedName name="jsdfsdfd" localSheetId="4" hidden="1">{#N/A,#N/A,FALSE,"Plan1";#N/A,#N/A,FALSE,"Plan2"}</definedName>
    <definedName name="jsdfsdfd" localSheetId="8" hidden="1">{#N/A,#N/A,FALSE,"Plan1";#N/A,#N/A,FALSE,"Plan2"}</definedName>
    <definedName name="jsdfsdfd" localSheetId="2" hidden="1">{#N/A,#N/A,FALSE,"Plan1";#N/A,#N/A,FALSE,"Plan2"}</definedName>
    <definedName name="jsdfsdfd" localSheetId="1" hidden="1">{#N/A,#N/A,FALSE,"Plan1";#N/A,#N/A,FALSE,"Plan2"}</definedName>
    <definedName name="jsdfsdfd" localSheetId="13" hidden="1">{#N/A,#N/A,FALSE,"Plan1";#N/A,#N/A,FALSE,"Plan2"}</definedName>
    <definedName name="jsdfsdfd" localSheetId="20">{#N/A,#N/A,FALSE,"Plan1";#N/A,#N/A,FALSE,"Plan2"}</definedName>
    <definedName name="jsdfsdfd" localSheetId="24" hidden="1">{#N/A,#N/A,FALSE,"Plan1";#N/A,#N/A,FALSE,"Plan2"}</definedName>
    <definedName name="jsdfsdfd" localSheetId="0" hidden="1">{#N/A,#N/A,FALSE,"Plan1";#N/A,#N/A,FALSE,"Plan2"}</definedName>
    <definedName name="jsdfsdfd" localSheetId="18" hidden="1">{#N/A,#N/A,FALSE,"Plan1";#N/A,#N/A,FALSE,"Plan2"}</definedName>
    <definedName name="jsdfsdfd" localSheetId="10" hidden="1">{#N/A,#N/A,FALSE,"Plan1";#N/A,#N/A,FALSE,"Plan2"}</definedName>
    <definedName name="jsdfsdfd" localSheetId="12" hidden="1">{#N/A,#N/A,FALSE,"Plan1";#N/A,#N/A,FALSE,"Plan2"}</definedName>
    <definedName name="jsdfsdfd" hidden="1">{#N/A,#N/A,FALSE,"Plan1";#N/A,#N/A,FALSE,"Plan2"}</definedName>
    <definedName name="jsdljficd" localSheetId="19" hidden="1">{#N/A,#N/A,FALSE,"Plan1";#N/A,#N/A,FALSE,"Plan2"}</definedName>
    <definedName name="jsdljficd" localSheetId="21">{#N/A,#N/A,FALSE,"Plan1";#N/A,#N/A,FALSE,"Plan2"}</definedName>
    <definedName name="jsdljficd" localSheetId="14" hidden="1">{#N/A,#N/A,FALSE,"Plan1";#N/A,#N/A,FALSE,"Plan2"}</definedName>
    <definedName name="jsdljficd" localSheetId="4" hidden="1">{#N/A,#N/A,FALSE,"Plan1";#N/A,#N/A,FALSE,"Plan2"}</definedName>
    <definedName name="jsdljficd" localSheetId="8" hidden="1">{#N/A,#N/A,FALSE,"Plan1";#N/A,#N/A,FALSE,"Plan2"}</definedName>
    <definedName name="jsdljficd" localSheetId="2" hidden="1">{#N/A,#N/A,FALSE,"Plan1";#N/A,#N/A,FALSE,"Plan2"}</definedName>
    <definedName name="jsdljficd" localSheetId="1" hidden="1">{#N/A,#N/A,FALSE,"Plan1";#N/A,#N/A,FALSE,"Plan2"}</definedName>
    <definedName name="jsdljficd" localSheetId="13" hidden="1">{#N/A,#N/A,FALSE,"Plan1";#N/A,#N/A,FALSE,"Plan2"}</definedName>
    <definedName name="jsdljficd" localSheetId="20">{#N/A,#N/A,FALSE,"Plan1";#N/A,#N/A,FALSE,"Plan2"}</definedName>
    <definedName name="jsdljficd" localSheetId="24" hidden="1">{#N/A,#N/A,FALSE,"Plan1";#N/A,#N/A,FALSE,"Plan2"}</definedName>
    <definedName name="jsdljficd" localSheetId="0" hidden="1">{#N/A,#N/A,FALSE,"Plan1";#N/A,#N/A,FALSE,"Plan2"}</definedName>
    <definedName name="jsdljficd" localSheetId="18" hidden="1">{#N/A,#N/A,FALSE,"Plan1";#N/A,#N/A,FALSE,"Plan2"}</definedName>
    <definedName name="jsdljficd" localSheetId="10" hidden="1">{#N/A,#N/A,FALSE,"Plan1";#N/A,#N/A,FALSE,"Plan2"}</definedName>
    <definedName name="jsdljficd" localSheetId="12" hidden="1">{#N/A,#N/A,FALSE,"Plan1";#N/A,#N/A,FALSE,"Plan2"}</definedName>
    <definedName name="jsdljficd" hidden="1">{#N/A,#N/A,FALSE,"Plan1";#N/A,#N/A,FALSE,"Plan2"}</definedName>
    <definedName name="JSDTLFJDRG" localSheetId="19" hidden="1">{#N/A,#N/A,FALSE,"Plan1";#N/A,#N/A,FALSE,"Plan2"}</definedName>
    <definedName name="JSDTLFJDRG" localSheetId="21">{#N/A,#N/A,FALSE,"Plan1";#N/A,#N/A,FALSE,"Plan2"}</definedName>
    <definedName name="JSDTLFJDRG" localSheetId="14" hidden="1">{#N/A,#N/A,FALSE,"Plan1";#N/A,#N/A,FALSE,"Plan2"}</definedName>
    <definedName name="JSDTLFJDRG" localSheetId="4" hidden="1">{#N/A,#N/A,FALSE,"Plan1";#N/A,#N/A,FALSE,"Plan2"}</definedName>
    <definedName name="JSDTLFJDRG" localSheetId="8" hidden="1">{#N/A,#N/A,FALSE,"Plan1";#N/A,#N/A,FALSE,"Plan2"}</definedName>
    <definedName name="JSDTLFJDRG" localSheetId="2" hidden="1">{#N/A,#N/A,FALSE,"Plan1";#N/A,#N/A,FALSE,"Plan2"}</definedName>
    <definedName name="JSDTLFJDRG" localSheetId="1" hidden="1">{#N/A,#N/A,FALSE,"Plan1";#N/A,#N/A,FALSE,"Plan2"}</definedName>
    <definedName name="JSDTLFJDRG" localSheetId="13" hidden="1">{#N/A,#N/A,FALSE,"Plan1";#N/A,#N/A,FALSE,"Plan2"}</definedName>
    <definedName name="JSDTLFJDRG" localSheetId="20">{#N/A,#N/A,FALSE,"Plan1";#N/A,#N/A,FALSE,"Plan2"}</definedName>
    <definedName name="JSDTLFJDRG" localSheetId="24" hidden="1">{#N/A,#N/A,FALSE,"Plan1";#N/A,#N/A,FALSE,"Plan2"}</definedName>
    <definedName name="JSDTLFJDRG" localSheetId="0" hidden="1">{#N/A,#N/A,FALSE,"Plan1";#N/A,#N/A,FALSE,"Plan2"}</definedName>
    <definedName name="JSDTLFJDRG" localSheetId="18" hidden="1">{#N/A,#N/A,FALSE,"Plan1";#N/A,#N/A,FALSE,"Plan2"}</definedName>
    <definedName name="JSDTLFJDRG" localSheetId="10" hidden="1">{#N/A,#N/A,FALSE,"Plan1";#N/A,#N/A,FALSE,"Plan2"}</definedName>
    <definedName name="JSDTLFJDRG" localSheetId="12" hidden="1">{#N/A,#N/A,FALSE,"Plan1";#N/A,#N/A,FALSE,"Plan2"}</definedName>
    <definedName name="JSDTLFJDRG" hidden="1">{#N/A,#N/A,FALSE,"Plan1";#N/A,#N/A,FALSE,"Plan2"}</definedName>
    <definedName name="jsfjsjferwea" localSheetId="19" hidden="1">{#N/A,#N/A,FALSE,"Plan1";#N/A,#N/A,FALSE,"Plan2"}</definedName>
    <definedName name="jsfjsjferwea" localSheetId="21">{#N/A,#N/A,FALSE,"Plan1";#N/A,#N/A,FALSE,"Plan2"}</definedName>
    <definedName name="jsfjsjferwea" localSheetId="14" hidden="1">{#N/A,#N/A,FALSE,"Plan1";#N/A,#N/A,FALSE,"Plan2"}</definedName>
    <definedName name="jsfjsjferwea" localSheetId="4" hidden="1">{#N/A,#N/A,FALSE,"Plan1";#N/A,#N/A,FALSE,"Plan2"}</definedName>
    <definedName name="jsfjsjferwea" localSheetId="8" hidden="1">{#N/A,#N/A,FALSE,"Plan1";#N/A,#N/A,FALSE,"Plan2"}</definedName>
    <definedName name="jsfjsjferwea" localSheetId="2" hidden="1">{#N/A,#N/A,FALSE,"Plan1";#N/A,#N/A,FALSE,"Plan2"}</definedName>
    <definedName name="jsfjsjferwea" localSheetId="1" hidden="1">{#N/A,#N/A,FALSE,"Plan1";#N/A,#N/A,FALSE,"Plan2"}</definedName>
    <definedName name="jsfjsjferwea" localSheetId="13" hidden="1">{#N/A,#N/A,FALSE,"Plan1";#N/A,#N/A,FALSE,"Plan2"}</definedName>
    <definedName name="jsfjsjferwea" localSheetId="20">{#N/A,#N/A,FALSE,"Plan1";#N/A,#N/A,FALSE,"Plan2"}</definedName>
    <definedName name="jsfjsjferwea" localSheetId="24" hidden="1">{#N/A,#N/A,FALSE,"Plan1";#N/A,#N/A,FALSE,"Plan2"}</definedName>
    <definedName name="jsfjsjferwea" localSheetId="0" hidden="1">{#N/A,#N/A,FALSE,"Plan1";#N/A,#N/A,FALSE,"Plan2"}</definedName>
    <definedName name="jsfjsjferwea" localSheetId="18" hidden="1">{#N/A,#N/A,FALSE,"Plan1";#N/A,#N/A,FALSE,"Plan2"}</definedName>
    <definedName name="jsfjsjferwea" localSheetId="10" hidden="1">{#N/A,#N/A,FALSE,"Plan1";#N/A,#N/A,FALSE,"Plan2"}</definedName>
    <definedName name="jsfjsjferwea" localSheetId="12" hidden="1">{#N/A,#N/A,FALSE,"Plan1";#N/A,#N/A,FALSE,"Plan2"}</definedName>
    <definedName name="jsfjsjferwea" hidden="1">{#N/A,#N/A,FALSE,"Plan1";#N/A,#N/A,FALSE,"Plan2"}</definedName>
    <definedName name="jslrjer" localSheetId="19" hidden="1">{#N/A,#N/A,FALSE,"Plan1";#N/A,#N/A,FALSE,"Plan2"}</definedName>
    <definedName name="jslrjer" localSheetId="21">{#N/A,#N/A,FALSE,"Plan1";#N/A,#N/A,FALSE,"Plan2"}</definedName>
    <definedName name="jslrjer" localSheetId="14" hidden="1">{#N/A,#N/A,FALSE,"Plan1";#N/A,#N/A,FALSE,"Plan2"}</definedName>
    <definedName name="jslrjer" localSheetId="4" hidden="1">{#N/A,#N/A,FALSE,"Plan1";#N/A,#N/A,FALSE,"Plan2"}</definedName>
    <definedName name="jslrjer" localSheetId="8" hidden="1">{#N/A,#N/A,FALSE,"Plan1";#N/A,#N/A,FALSE,"Plan2"}</definedName>
    <definedName name="jslrjer" localSheetId="2" hidden="1">{#N/A,#N/A,FALSE,"Plan1";#N/A,#N/A,FALSE,"Plan2"}</definedName>
    <definedName name="jslrjer" localSheetId="1" hidden="1">{#N/A,#N/A,FALSE,"Plan1";#N/A,#N/A,FALSE,"Plan2"}</definedName>
    <definedName name="jslrjer" localSheetId="13" hidden="1">{#N/A,#N/A,FALSE,"Plan1";#N/A,#N/A,FALSE,"Plan2"}</definedName>
    <definedName name="jslrjer" localSheetId="20">{#N/A,#N/A,FALSE,"Plan1";#N/A,#N/A,FALSE,"Plan2"}</definedName>
    <definedName name="jslrjer" localSheetId="24" hidden="1">{#N/A,#N/A,FALSE,"Plan1";#N/A,#N/A,FALSE,"Plan2"}</definedName>
    <definedName name="jslrjer" localSheetId="0" hidden="1">{#N/A,#N/A,FALSE,"Plan1";#N/A,#N/A,FALSE,"Plan2"}</definedName>
    <definedName name="jslrjer" localSheetId="18" hidden="1">{#N/A,#N/A,FALSE,"Plan1";#N/A,#N/A,FALSE,"Plan2"}</definedName>
    <definedName name="jslrjer" localSheetId="10" hidden="1">{#N/A,#N/A,FALSE,"Plan1";#N/A,#N/A,FALSE,"Plan2"}</definedName>
    <definedName name="jslrjer" localSheetId="12" hidden="1">{#N/A,#N/A,FALSE,"Plan1";#N/A,#N/A,FALSE,"Plan2"}</definedName>
    <definedName name="jslrjer" hidden="1">{#N/A,#N/A,FALSE,"Plan1";#N/A,#N/A,FALSE,"Plan2"}</definedName>
    <definedName name="juklhkhdf" localSheetId="19" hidden="1">{#N/A,#N/A,FALSE,"Plan1";#N/A,#N/A,FALSE,"Plan2"}</definedName>
    <definedName name="juklhkhdf" localSheetId="21">{#N/A,#N/A,FALSE,"Plan1";#N/A,#N/A,FALSE,"Plan2"}</definedName>
    <definedName name="juklhkhdf" localSheetId="14" hidden="1">{#N/A,#N/A,FALSE,"Plan1";#N/A,#N/A,FALSE,"Plan2"}</definedName>
    <definedName name="juklhkhdf" localSheetId="4" hidden="1">{#N/A,#N/A,FALSE,"Plan1";#N/A,#N/A,FALSE,"Plan2"}</definedName>
    <definedName name="juklhkhdf" localSheetId="8" hidden="1">{#N/A,#N/A,FALSE,"Plan1";#N/A,#N/A,FALSE,"Plan2"}</definedName>
    <definedName name="juklhkhdf" localSheetId="2" hidden="1">{#N/A,#N/A,FALSE,"Plan1";#N/A,#N/A,FALSE,"Plan2"}</definedName>
    <definedName name="juklhkhdf" localSheetId="1" hidden="1">{#N/A,#N/A,FALSE,"Plan1";#N/A,#N/A,FALSE,"Plan2"}</definedName>
    <definedName name="juklhkhdf" localSheetId="13" hidden="1">{#N/A,#N/A,FALSE,"Plan1";#N/A,#N/A,FALSE,"Plan2"}</definedName>
    <definedName name="juklhkhdf" localSheetId="20">{#N/A,#N/A,FALSE,"Plan1";#N/A,#N/A,FALSE,"Plan2"}</definedName>
    <definedName name="juklhkhdf" localSheetId="24" hidden="1">{#N/A,#N/A,FALSE,"Plan1";#N/A,#N/A,FALSE,"Plan2"}</definedName>
    <definedName name="juklhkhdf" localSheetId="0" hidden="1">{#N/A,#N/A,FALSE,"Plan1";#N/A,#N/A,FALSE,"Plan2"}</definedName>
    <definedName name="juklhkhdf" localSheetId="18" hidden="1">{#N/A,#N/A,FALSE,"Plan1";#N/A,#N/A,FALSE,"Plan2"}</definedName>
    <definedName name="juklhkhdf" localSheetId="10" hidden="1">{#N/A,#N/A,FALSE,"Plan1";#N/A,#N/A,FALSE,"Plan2"}</definedName>
    <definedName name="juklhkhdf" localSheetId="12" hidden="1">{#N/A,#N/A,FALSE,"Plan1";#N/A,#N/A,FALSE,"Plan2"}</definedName>
    <definedName name="juklhkhdf" hidden="1">{#N/A,#N/A,FALSE,"Plan1";#N/A,#N/A,FALSE,"Plan2"}</definedName>
    <definedName name="jul17RJ" localSheetId="4">#REF!</definedName>
    <definedName name="jul17RJ" localSheetId="2">#REF!</definedName>
    <definedName name="jul17RJ" localSheetId="24">#REF!</definedName>
    <definedName name="jul17RJ">#REF!</definedName>
    <definedName name="JULHO" localSheetId="4">#REF!</definedName>
    <definedName name="JULHO" localSheetId="2">#REF!</definedName>
    <definedName name="JULHO" localSheetId="24">#REF!</definedName>
    <definedName name="JULHO">#REF!</definedName>
    <definedName name="JULHO2001" localSheetId="4">#REF!</definedName>
    <definedName name="JULHO2001" localSheetId="2">#REF!</definedName>
    <definedName name="JULHO2001" localSheetId="24">#REF!</definedName>
    <definedName name="JULHO2001">#REF!</definedName>
    <definedName name="JULHO99" localSheetId="19" hidden="1">{#N/A,#N/A,TRUE,"Quinzena 01 à 15-04-98 "}</definedName>
    <definedName name="JULHO99" localSheetId="21">{#N/A,#N/A,TRUE,"Quinzena 01 à 15-04-98 "}</definedName>
    <definedName name="JULHO99" localSheetId="14" hidden="1">{#N/A,#N/A,TRUE,"Quinzena 01 à 15-04-98 "}</definedName>
    <definedName name="JULHO99" localSheetId="4" hidden="1">{#N/A,#N/A,TRUE,"Quinzena 01 à 15-04-98 "}</definedName>
    <definedName name="JULHO99" localSheetId="8" hidden="1">{#N/A,#N/A,TRUE,"Quinzena 01 à 15-04-98 "}</definedName>
    <definedName name="JULHO99" localSheetId="2" hidden="1">{#N/A,#N/A,TRUE,"Quinzena 01 à 15-04-98 "}</definedName>
    <definedName name="JULHO99" localSheetId="1" hidden="1">{#N/A,#N/A,TRUE,"Quinzena 01 à 15-04-98 "}</definedName>
    <definedName name="JULHO99" localSheetId="13" hidden="1">{#N/A,#N/A,TRUE,"Quinzena 01 à 15-04-98 "}</definedName>
    <definedName name="JULHO99" localSheetId="20">{#N/A,#N/A,TRUE,"Quinzena 01 à 15-04-98 "}</definedName>
    <definedName name="JULHO99" localSheetId="24" hidden="1">{#N/A,#N/A,TRUE,"Quinzena 01 à 15-04-98 "}</definedName>
    <definedName name="JULHO99" localSheetId="0" hidden="1">{#N/A,#N/A,TRUE,"Quinzena 01 à 15-04-98 "}</definedName>
    <definedName name="JULHO99" localSheetId="18" hidden="1">{#N/A,#N/A,TRUE,"Quinzena 01 à 15-04-98 "}</definedName>
    <definedName name="JULHO99" localSheetId="10" hidden="1">{#N/A,#N/A,TRUE,"Quinzena 01 à 15-04-98 "}</definedName>
    <definedName name="JULHO99" localSheetId="12" hidden="1">{#N/A,#N/A,TRUE,"Quinzena 01 à 15-04-98 "}</definedName>
    <definedName name="JULHO99" hidden="1">{#N/A,#N/A,TRUE,"Quinzena 01 à 15-04-98 "}</definedName>
    <definedName name="jun17RJ" localSheetId="4">#REF!</definedName>
    <definedName name="jun17RJ" localSheetId="2">#REF!</definedName>
    <definedName name="jun17RJ" localSheetId="24">#REF!</definedName>
    <definedName name="jun17RJ">#REF!</definedName>
    <definedName name="JUNHO" localSheetId="4">#REF!</definedName>
    <definedName name="JUNHO" localSheetId="2">#REF!</definedName>
    <definedName name="JUNHO" localSheetId="24">#REF!</definedName>
    <definedName name="JUNHO">#REF!</definedName>
    <definedName name="JUNHO2001" localSheetId="4">#REF!</definedName>
    <definedName name="JUNHO2001" localSheetId="2">#REF!</definedName>
    <definedName name="JUNHO2001" localSheetId="24">#REF!</definedName>
    <definedName name="JUNHO2001">#REF!</definedName>
    <definedName name="JurosTpMes" localSheetId="4">#REF!</definedName>
    <definedName name="JurosTpMes" localSheetId="2">#REF!</definedName>
    <definedName name="JurosTpMes" localSheetId="24">#REF!</definedName>
    <definedName name="JurosTpMes">#REF!</definedName>
    <definedName name="jwekljd" localSheetId="19" hidden="1">{#N/A,#N/A,FALSE,"Plan1";#N/A,#N/A,FALSE,"Plan2"}</definedName>
    <definedName name="jwekljd" localSheetId="21">{#N/A,#N/A,FALSE,"Plan1";#N/A,#N/A,FALSE,"Plan2"}</definedName>
    <definedName name="jwekljd" localSheetId="14" hidden="1">{#N/A,#N/A,FALSE,"Plan1";#N/A,#N/A,FALSE,"Plan2"}</definedName>
    <definedName name="jwekljd" localSheetId="4" hidden="1">{#N/A,#N/A,FALSE,"Plan1";#N/A,#N/A,FALSE,"Plan2"}</definedName>
    <definedName name="jwekljd" localSheetId="8" hidden="1">{#N/A,#N/A,FALSE,"Plan1";#N/A,#N/A,FALSE,"Plan2"}</definedName>
    <definedName name="jwekljd" localSheetId="2" hidden="1">{#N/A,#N/A,FALSE,"Plan1";#N/A,#N/A,FALSE,"Plan2"}</definedName>
    <definedName name="jwekljd" localSheetId="1" hidden="1">{#N/A,#N/A,FALSE,"Plan1";#N/A,#N/A,FALSE,"Plan2"}</definedName>
    <definedName name="jwekljd" localSheetId="13" hidden="1">{#N/A,#N/A,FALSE,"Plan1";#N/A,#N/A,FALSE,"Plan2"}</definedName>
    <definedName name="jwekljd" localSheetId="20">{#N/A,#N/A,FALSE,"Plan1";#N/A,#N/A,FALSE,"Plan2"}</definedName>
    <definedName name="jwekljd" localSheetId="24" hidden="1">{#N/A,#N/A,FALSE,"Plan1";#N/A,#N/A,FALSE,"Plan2"}</definedName>
    <definedName name="jwekljd" localSheetId="0" hidden="1">{#N/A,#N/A,FALSE,"Plan1";#N/A,#N/A,FALSE,"Plan2"}</definedName>
    <definedName name="jwekljd" localSheetId="18" hidden="1">{#N/A,#N/A,FALSE,"Plan1";#N/A,#N/A,FALSE,"Plan2"}</definedName>
    <definedName name="jwekljd" localSheetId="10" hidden="1">{#N/A,#N/A,FALSE,"Plan1";#N/A,#N/A,FALSE,"Plan2"}</definedName>
    <definedName name="jwekljd" localSheetId="12" hidden="1">{#N/A,#N/A,FALSE,"Plan1";#N/A,#N/A,FALSE,"Plan2"}</definedName>
    <definedName name="jwekljd" hidden="1">{#N/A,#N/A,FALSE,"Plan1";#N/A,#N/A,FALSE,"Plan2"}</definedName>
    <definedName name="JWEOITORU5Y" localSheetId="19" hidden="1">{#N/A,#N/A,FALSE,"Plan1";#N/A,#N/A,FALSE,"Plan2"}</definedName>
    <definedName name="JWEOITORU5Y" localSheetId="21">{#N/A,#N/A,FALSE,"Plan1";#N/A,#N/A,FALSE,"Plan2"}</definedName>
    <definedName name="JWEOITORU5Y" localSheetId="14" hidden="1">{#N/A,#N/A,FALSE,"Plan1";#N/A,#N/A,FALSE,"Plan2"}</definedName>
    <definedName name="JWEOITORU5Y" localSheetId="4" hidden="1">{#N/A,#N/A,FALSE,"Plan1";#N/A,#N/A,FALSE,"Plan2"}</definedName>
    <definedName name="JWEOITORU5Y" localSheetId="8" hidden="1">{#N/A,#N/A,FALSE,"Plan1";#N/A,#N/A,FALSE,"Plan2"}</definedName>
    <definedName name="JWEOITORU5Y" localSheetId="2" hidden="1">{#N/A,#N/A,FALSE,"Plan1";#N/A,#N/A,FALSE,"Plan2"}</definedName>
    <definedName name="JWEOITORU5Y" localSheetId="1" hidden="1">{#N/A,#N/A,FALSE,"Plan1";#N/A,#N/A,FALSE,"Plan2"}</definedName>
    <definedName name="JWEOITORU5Y" localSheetId="13" hidden="1">{#N/A,#N/A,FALSE,"Plan1";#N/A,#N/A,FALSE,"Plan2"}</definedName>
    <definedName name="JWEOITORU5Y" localSheetId="20">{#N/A,#N/A,FALSE,"Plan1";#N/A,#N/A,FALSE,"Plan2"}</definedName>
    <definedName name="JWEOITORU5Y" localSheetId="24" hidden="1">{#N/A,#N/A,FALSE,"Plan1";#N/A,#N/A,FALSE,"Plan2"}</definedName>
    <definedName name="JWEOITORU5Y" localSheetId="0" hidden="1">{#N/A,#N/A,FALSE,"Plan1";#N/A,#N/A,FALSE,"Plan2"}</definedName>
    <definedName name="JWEOITORU5Y" localSheetId="18" hidden="1">{#N/A,#N/A,FALSE,"Plan1";#N/A,#N/A,FALSE,"Plan2"}</definedName>
    <definedName name="JWEOITORU5Y" localSheetId="10" hidden="1">{#N/A,#N/A,FALSE,"Plan1";#N/A,#N/A,FALSE,"Plan2"}</definedName>
    <definedName name="JWEOITORU5Y" localSheetId="12" hidden="1">{#N/A,#N/A,FALSE,"Plan1";#N/A,#N/A,FALSE,"Plan2"}</definedName>
    <definedName name="JWEOITORU5Y" hidden="1">{#N/A,#N/A,FALSE,"Plan1";#N/A,#N/A,FALSE,"Plan2"}</definedName>
    <definedName name="jxdfjsrf" localSheetId="19" hidden="1">{#N/A,#N/A,FALSE,"Plan1";#N/A,#N/A,FALSE,"Plan2"}</definedName>
    <definedName name="jxdfjsrf" localSheetId="21">{#N/A,#N/A,FALSE,"Plan1";#N/A,#N/A,FALSE,"Plan2"}</definedName>
    <definedName name="jxdfjsrf" localSheetId="14" hidden="1">{#N/A,#N/A,FALSE,"Plan1";#N/A,#N/A,FALSE,"Plan2"}</definedName>
    <definedName name="jxdfjsrf" localSheetId="4" hidden="1">{#N/A,#N/A,FALSE,"Plan1";#N/A,#N/A,FALSE,"Plan2"}</definedName>
    <definedName name="jxdfjsrf" localSheetId="8" hidden="1">{#N/A,#N/A,FALSE,"Plan1";#N/A,#N/A,FALSE,"Plan2"}</definedName>
    <definedName name="jxdfjsrf" localSheetId="2" hidden="1">{#N/A,#N/A,FALSE,"Plan1";#N/A,#N/A,FALSE,"Plan2"}</definedName>
    <definedName name="jxdfjsrf" localSheetId="1" hidden="1">{#N/A,#N/A,FALSE,"Plan1";#N/A,#N/A,FALSE,"Plan2"}</definedName>
    <definedName name="jxdfjsrf" localSheetId="13" hidden="1">{#N/A,#N/A,FALSE,"Plan1";#N/A,#N/A,FALSE,"Plan2"}</definedName>
    <definedName name="jxdfjsrf" localSheetId="20">{#N/A,#N/A,FALSE,"Plan1";#N/A,#N/A,FALSE,"Plan2"}</definedName>
    <definedName name="jxdfjsrf" localSheetId="24" hidden="1">{#N/A,#N/A,FALSE,"Plan1";#N/A,#N/A,FALSE,"Plan2"}</definedName>
    <definedName name="jxdfjsrf" localSheetId="0" hidden="1">{#N/A,#N/A,FALSE,"Plan1";#N/A,#N/A,FALSE,"Plan2"}</definedName>
    <definedName name="jxdfjsrf" localSheetId="18" hidden="1">{#N/A,#N/A,FALSE,"Plan1";#N/A,#N/A,FALSE,"Plan2"}</definedName>
    <definedName name="jxdfjsrf" localSheetId="10" hidden="1">{#N/A,#N/A,FALSE,"Plan1";#N/A,#N/A,FALSE,"Plan2"}</definedName>
    <definedName name="jxdfjsrf" localSheetId="12" hidden="1">{#N/A,#N/A,FALSE,"Plan1";#N/A,#N/A,FALSE,"Plan2"}</definedName>
    <definedName name="jxdfjsrf" hidden="1">{#N/A,#N/A,FALSE,"Plan1";#N/A,#N/A,FALSE,"Plan2"}</definedName>
    <definedName name="jxdklfjv"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hidden="1">{TRUE,TRUE,-1.25,-15.5,604.5,366.75,FALSE,FALSE,TRUE,TRUE,0,1,#N/A,1,#N/A,9.0125,24.4117647058824,1,FALSE,FALSE,3,TRUE,1,FALSE,100,"Swvu.PLANILHA2.","ACwvu.PLANILHA2.",#N/A,FALSE,FALSE,0.787401575,0.34,0.46,0.5,1,"","",FALSE,FALSE,FALSE,FALSE,1,#N/A,1,1,FALSE,FALSE,#N/A,#N/A,FALSE,FALSE,FALSE,9,65532,65532,FALSE,FALSE,TRUE,TRUE,TRUE}</definedName>
    <definedName name="JY" localSheetId="4" hidden="1">#REF!</definedName>
    <definedName name="JY" localSheetId="2" hidden="1">#REF!</definedName>
    <definedName name="JY" localSheetId="24" hidden="1">#REF!</definedName>
    <definedName name="JY" localSheetId="0" hidden="1">#REF!</definedName>
    <definedName name="JY" hidden="1">#REF!</definedName>
    <definedName name="jzsdjkszl" localSheetId="19" hidden="1">{#N/A,#N/A,FALSE,"Plan1";#N/A,#N/A,FALSE,"Plan2"}</definedName>
    <definedName name="jzsdjkszl" localSheetId="21">{#N/A,#N/A,FALSE,"Plan1";#N/A,#N/A,FALSE,"Plan2"}</definedName>
    <definedName name="jzsdjkszl" localSheetId="14" hidden="1">{#N/A,#N/A,FALSE,"Plan1";#N/A,#N/A,FALSE,"Plan2"}</definedName>
    <definedName name="jzsdjkszl" localSheetId="4" hidden="1">{#N/A,#N/A,FALSE,"Plan1";#N/A,#N/A,FALSE,"Plan2"}</definedName>
    <definedName name="jzsdjkszl" localSheetId="8" hidden="1">{#N/A,#N/A,FALSE,"Plan1";#N/A,#N/A,FALSE,"Plan2"}</definedName>
    <definedName name="jzsdjkszl" localSheetId="2" hidden="1">{#N/A,#N/A,FALSE,"Plan1";#N/A,#N/A,FALSE,"Plan2"}</definedName>
    <definedName name="jzsdjkszl" localSheetId="1" hidden="1">{#N/A,#N/A,FALSE,"Plan1";#N/A,#N/A,FALSE,"Plan2"}</definedName>
    <definedName name="jzsdjkszl" localSheetId="13" hidden="1">{#N/A,#N/A,FALSE,"Plan1";#N/A,#N/A,FALSE,"Plan2"}</definedName>
    <definedName name="jzsdjkszl" localSheetId="20">{#N/A,#N/A,FALSE,"Plan1";#N/A,#N/A,FALSE,"Plan2"}</definedName>
    <definedName name="jzsdjkszl" localSheetId="24" hidden="1">{#N/A,#N/A,FALSE,"Plan1";#N/A,#N/A,FALSE,"Plan2"}</definedName>
    <definedName name="jzsdjkszl" localSheetId="0" hidden="1">{#N/A,#N/A,FALSE,"Plan1";#N/A,#N/A,FALSE,"Plan2"}</definedName>
    <definedName name="jzsdjkszl" localSheetId="18" hidden="1">{#N/A,#N/A,FALSE,"Plan1";#N/A,#N/A,FALSE,"Plan2"}</definedName>
    <definedName name="jzsdjkszl" localSheetId="10" hidden="1">{#N/A,#N/A,FALSE,"Plan1";#N/A,#N/A,FALSE,"Plan2"}</definedName>
    <definedName name="jzsdjkszl" localSheetId="12" hidden="1">{#N/A,#N/A,FALSE,"Plan1";#N/A,#N/A,FALSE,"Plan2"}</definedName>
    <definedName name="jzsdjkszl" hidden="1">{#N/A,#N/A,FALSE,"Plan1";#N/A,#N/A,FALSE,"Plan2"}</definedName>
    <definedName name="JZXFKLJLDJF" localSheetId="19" hidden="1">{#N/A,#N/A,FALSE,"Plan1";#N/A,#N/A,FALSE,"Plan2"}</definedName>
    <definedName name="JZXFKLJLDJF" localSheetId="21">{#N/A,#N/A,FALSE,"Plan1";#N/A,#N/A,FALSE,"Plan2"}</definedName>
    <definedName name="JZXFKLJLDJF" localSheetId="14" hidden="1">{#N/A,#N/A,FALSE,"Plan1";#N/A,#N/A,FALSE,"Plan2"}</definedName>
    <definedName name="JZXFKLJLDJF" localSheetId="4" hidden="1">{#N/A,#N/A,FALSE,"Plan1";#N/A,#N/A,FALSE,"Plan2"}</definedName>
    <definedName name="JZXFKLJLDJF" localSheetId="8" hidden="1">{#N/A,#N/A,FALSE,"Plan1";#N/A,#N/A,FALSE,"Plan2"}</definedName>
    <definedName name="JZXFKLJLDJF" localSheetId="2" hidden="1">{#N/A,#N/A,FALSE,"Plan1";#N/A,#N/A,FALSE,"Plan2"}</definedName>
    <definedName name="JZXFKLJLDJF" localSheetId="1" hidden="1">{#N/A,#N/A,FALSE,"Plan1";#N/A,#N/A,FALSE,"Plan2"}</definedName>
    <definedName name="JZXFKLJLDJF" localSheetId="13" hidden="1">{#N/A,#N/A,FALSE,"Plan1";#N/A,#N/A,FALSE,"Plan2"}</definedName>
    <definedName name="JZXFKLJLDJF" localSheetId="20">{#N/A,#N/A,FALSE,"Plan1";#N/A,#N/A,FALSE,"Plan2"}</definedName>
    <definedName name="JZXFKLJLDJF" localSheetId="24" hidden="1">{#N/A,#N/A,FALSE,"Plan1";#N/A,#N/A,FALSE,"Plan2"}</definedName>
    <definedName name="JZXFKLJLDJF" localSheetId="0" hidden="1">{#N/A,#N/A,FALSE,"Plan1";#N/A,#N/A,FALSE,"Plan2"}</definedName>
    <definedName name="JZXFKLJLDJF" localSheetId="18" hidden="1">{#N/A,#N/A,FALSE,"Plan1";#N/A,#N/A,FALSE,"Plan2"}</definedName>
    <definedName name="JZXFKLJLDJF" localSheetId="10" hidden="1">{#N/A,#N/A,FALSE,"Plan1";#N/A,#N/A,FALSE,"Plan2"}</definedName>
    <definedName name="JZXFKLJLDJF" localSheetId="12" hidden="1">{#N/A,#N/A,FALSE,"Plan1";#N/A,#N/A,FALSE,"Plan2"}</definedName>
    <definedName name="JZXFKLJLDJF" hidden="1">{#N/A,#N/A,FALSE,"Plan1";#N/A,#N/A,FALSE,"Plan2"}</definedName>
    <definedName name="jzxklfdlvgfg" localSheetId="19" hidden="1">{#N/A,#N/A,FALSE,"Plan1";#N/A,#N/A,FALSE,"Plan2"}</definedName>
    <definedName name="jzxklfdlvgfg" localSheetId="21">{#N/A,#N/A,FALSE,"Plan1";#N/A,#N/A,FALSE,"Plan2"}</definedName>
    <definedName name="jzxklfdlvgfg" localSheetId="14" hidden="1">{#N/A,#N/A,FALSE,"Plan1";#N/A,#N/A,FALSE,"Plan2"}</definedName>
    <definedName name="jzxklfdlvgfg" localSheetId="4" hidden="1">{#N/A,#N/A,FALSE,"Plan1";#N/A,#N/A,FALSE,"Plan2"}</definedName>
    <definedName name="jzxklfdlvgfg" localSheetId="8" hidden="1">{#N/A,#N/A,FALSE,"Plan1";#N/A,#N/A,FALSE,"Plan2"}</definedName>
    <definedName name="jzxklfdlvgfg" localSheetId="2" hidden="1">{#N/A,#N/A,FALSE,"Plan1";#N/A,#N/A,FALSE,"Plan2"}</definedName>
    <definedName name="jzxklfdlvgfg" localSheetId="1" hidden="1">{#N/A,#N/A,FALSE,"Plan1";#N/A,#N/A,FALSE,"Plan2"}</definedName>
    <definedName name="jzxklfdlvgfg" localSheetId="13" hidden="1">{#N/A,#N/A,FALSE,"Plan1";#N/A,#N/A,FALSE,"Plan2"}</definedName>
    <definedName name="jzxklfdlvgfg" localSheetId="20">{#N/A,#N/A,FALSE,"Plan1";#N/A,#N/A,FALSE,"Plan2"}</definedName>
    <definedName name="jzxklfdlvgfg" localSheetId="24" hidden="1">{#N/A,#N/A,FALSE,"Plan1";#N/A,#N/A,FALSE,"Plan2"}</definedName>
    <definedName name="jzxklfdlvgfg" localSheetId="0" hidden="1">{#N/A,#N/A,FALSE,"Plan1";#N/A,#N/A,FALSE,"Plan2"}</definedName>
    <definedName name="jzxklfdlvgfg" localSheetId="18" hidden="1">{#N/A,#N/A,FALSE,"Plan1";#N/A,#N/A,FALSE,"Plan2"}</definedName>
    <definedName name="jzxklfdlvgfg" localSheetId="10" hidden="1">{#N/A,#N/A,FALSE,"Plan1";#N/A,#N/A,FALSE,"Plan2"}</definedName>
    <definedName name="jzxklfdlvgfg" localSheetId="12" hidden="1">{#N/A,#N/A,FALSE,"Plan1";#N/A,#N/A,FALSE,"Plan2"}</definedName>
    <definedName name="jzxklfdlvgfg" hidden="1">{#N/A,#N/A,FALSE,"Plan1";#N/A,#N/A,FALSE,"Plan2"}</definedName>
    <definedName name="k" localSheetId="19" hidden="1">{#N/A,#N/A,FALSE,"Plan1";#N/A,#N/A,FALSE,"Plan2"}</definedName>
    <definedName name="k" localSheetId="21">{#N/A,#N/A,FALSE,"Plan1";#N/A,#N/A,FALSE,"Plan2"}</definedName>
    <definedName name="k" localSheetId="14" hidden="1">{#N/A,#N/A,FALSE,"Plan1";#N/A,#N/A,FALSE,"Plan2"}</definedName>
    <definedName name="k" localSheetId="4" hidden="1">{#N/A,#N/A,FALSE,"Plan1";#N/A,#N/A,FALSE,"Plan2"}</definedName>
    <definedName name="k" localSheetId="8" hidden="1">{#N/A,#N/A,FALSE,"Plan1";#N/A,#N/A,FALSE,"Plan2"}</definedName>
    <definedName name="k" localSheetId="2" hidden="1">{#N/A,#N/A,FALSE,"Plan1";#N/A,#N/A,FALSE,"Plan2"}</definedName>
    <definedName name="k" localSheetId="1" hidden="1">{#N/A,#N/A,FALSE,"Plan1";#N/A,#N/A,FALSE,"Plan2"}</definedName>
    <definedName name="k" localSheetId="13" hidden="1">{#N/A,#N/A,FALSE,"Plan1";#N/A,#N/A,FALSE,"Plan2"}</definedName>
    <definedName name="k" localSheetId="20">{#N/A,#N/A,FALSE,"Plan1";#N/A,#N/A,FALSE,"Plan2"}</definedName>
    <definedName name="k" localSheetId="24" hidden="1">{#N/A,#N/A,FALSE,"Plan1";#N/A,#N/A,FALSE,"Plan2"}</definedName>
    <definedName name="k" localSheetId="0" hidden="1">{#N/A,#N/A,FALSE,"Plan1";#N/A,#N/A,FALSE,"Plan2"}</definedName>
    <definedName name="k" localSheetId="18" hidden="1">{#N/A,#N/A,FALSE,"Plan1";#N/A,#N/A,FALSE,"Plan2"}</definedName>
    <definedName name="k" localSheetId="10" hidden="1">{#N/A,#N/A,FALSE,"Plan1";#N/A,#N/A,FALSE,"Plan2"}</definedName>
    <definedName name="k" localSheetId="12" hidden="1">{#N/A,#N/A,FALSE,"Plan1";#N/A,#N/A,FALSE,"Plan2"}</definedName>
    <definedName name="k" hidden="1">{#N/A,#N/A,FALSE,"Plan1";#N/A,#N/A,FALSE,"Plan2"}</definedName>
    <definedName name="K_1" localSheetId="4">#REF!</definedName>
    <definedName name="K_1" localSheetId="2">#REF!</definedName>
    <definedName name="K_1" localSheetId="24">#REF!</definedName>
    <definedName name="K_1">#REF!</definedName>
    <definedName name="kaedkroswr" localSheetId="19" hidden="1">{"Econ Consolidado",#N/A,FALSE,"Econ Consol";"Fluxo de Caixa",#N/A,FALSE,"Fluxo Caixa";"Investimentos",#N/A,FALSE,"Investimentos"}</definedName>
    <definedName name="kaedkroswr" localSheetId="21">{"Econ Consolidado",#N/A,FALSE,"Econ Consol";"Fluxo de Caixa",#N/A,FALSE,"Fluxo Caixa";"Investimentos",#N/A,FALSE,"Investimentos"}</definedName>
    <definedName name="kaedkroswr" localSheetId="14" hidden="1">{"Econ Consolidado",#N/A,FALSE,"Econ Consol";"Fluxo de Caixa",#N/A,FALSE,"Fluxo Caixa";"Investimentos",#N/A,FALSE,"Investimentos"}</definedName>
    <definedName name="kaedkroswr" localSheetId="4" hidden="1">{"Econ Consolidado",#N/A,FALSE,"Econ Consol";"Fluxo de Caixa",#N/A,FALSE,"Fluxo Caixa";"Investimentos",#N/A,FALSE,"Investimentos"}</definedName>
    <definedName name="kaedkroswr" localSheetId="8" hidden="1">{"Econ Consolidado",#N/A,FALSE,"Econ Consol";"Fluxo de Caixa",#N/A,FALSE,"Fluxo Caixa";"Investimentos",#N/A,FALSE,"Investimentos"}</definedName>
    <definedName name="kaedkroswr" localSheetId="2" hidden="1">{"Econ Consolidado",#N/A,FALSE,"Econ Consol";"Fluxo de Caixa",#N/A,FALSE,"Fluxo Caixa";"Investimentos",#N/A,FALSE,"Investimentos"}</definedName>
    <definedName name="kaedkroswr" localSheetId="1" hidden="1">{"Econ Consolidado",#N/A,FALSE,"Econ Consol";"Fluxo de Caixa",#N/A,FALSE,"Fluxo Caixa";"Investimentos",#N/A,FALSE,"Investimentos"}</definedName>
    <definedName name="kaedkroswr" localSheetId="13" hidden="1">{"Econ Consolidado",#N/A,FALSE,"Econ Consol";"Fluxo de Caixa",#N/A,FALSE,"Fluxo Caixa";"Investimentos",#N/A,FALSE,"Investimentos"}</definedName>
    <definedName name="kaedkroswr" localSheetId="20">{"Econ Consolidado",#N/A,FALSE,"Econ Consol";"Fluxo de Caixa",#N/A,FALSE,"Fluxo Caixa";"Investimentos",#N/A,FALSE,"Investimentos"}</definedName>
    <definedName name="kaedkroswr" localSheetId="24" hidden="1">{"Econ Consolidado",#N/A,FALSE,"Econ Consol";"Fluxo de Caixa",#N/A,FALSE,"Fluxo Caixa";"Investimentos",#N/A,FALSE,"Investimentos"}</definedName>
    <definedName name="kaedkroswr" localSheetId="0" hidden="1">{"Econ Consolidado",#N/A,FALSE,"Econ Consol";"Fluxo de Caixa",#N/A,FALSE,"Fluxo Caixa";"Investimentos",#N/A,FALSE,"Investimentos"}</definedName>
    <definedName name="kaedkroswr" localSheetId="18" hidden="1">{"Econ Consolidado",#N/A,FALSE,"Econ Consol";"Fluxo de Caixa",#N/A,FALSE,"Fluxo Caixa";"Investimentos",#N/A,FALSE,"Investimentos"}</definedName>
    <definedName name="kaedkroswr" localSheetId="10" hidden="1">{"Econ Consolidado",#N/A,FALSE,"Econ Consol";"Fluxo de Caixa",#N/A,FALSE,"Fluxo Caixa";"Investimentos",#N/A,FALSE,"Investimentos"}</definedName>
    <definedName name="kaedkroswr" localSheetId="12" hidden="1">{"Econ Consolidado",#N/A,FALSE,"Econ Consol";"Fluxo de Caixa",#N/A,FALSE,"Fluxo Caixa";"Investimentos",#N/A,FALSE,"Investimentos"}</definedName>
    <definedName name="kaedkroswr" hidden="1">{"Econ Consolidado",#N/A,FALSE,"Econ Consol";"Fluxo de Caixa",#N/A,FALSE,"Fluxo Caixa";"Investimentos",#N/A,FALSE,"Investimentos"}</definedName>
    <definedName name="kapa" localSheetId="4">#REF!</definedName>
    <definedName name="kapa" localSheetId="2">#REF!</definedName>
    <definedName name="kapa" localSheetId="24">#REF!</definedName>
    <definedName name="kapa">#REF!</definedName>
    <definedName name="kç\lKçaksdçaqew" localSheetId="19" hidden="1">{#N/A,#N/A,FALSE,"Plan1";#N/A,#N/A,FALSE,"Plan2"}</definedName>
    <definedName name="kç\lKçaksdçaqew" localSheetId="14" hidden="1">{#N/A,#N/A,FALSE,"Plan1";#N/A,#N/A,FALSE,"Plan2"}</definedName>
    <definedName name="kç\lKçaksdçaqew" localSheetId="4" hidden="1">{#N/A,#N/A,FALSE,"Plan1";#N/A,#N/A,FALSE,"Plan2"}</definedName>
    <definedName name="kç\lKçaksdçaqew" localSheetId="8" hidden="1">{#N/A,#N/A,FALSE,"Plan1";#N/A,#N/A,FALSE,"Plan2"}</definedName>
    <definedName name="kç\lKçaksdçaqew" localSheetId="2" hidden="1">{#N/A,#N/A,FALSE,"Plan1";#N/A,#N/A,FALSE,"Plan2"}</definedName>
    <definedName name="kç\lKçaksdçaqew" localSheetId="1" hidden="1">{#N/A,#N/A,FALSE,"Plan1";#N/A,#N/A,FALSE,"Plan2"}</definedName>
    <definedName name="kç\lKçaksdçaqew" localSheetId="13" hidden="1">{#N/A,#N/A,FALSE,"Plan1";#N/A,#N/A,FALSE,"Plan2"}</definedName>
    <definedName name="kç\lKçaksdçaqew" localSheetId="24" hidden="1">{#N/A,#N/A,FALSE,"Plan1";#N/A,#N/A,FALSE,"Plan2"}</definedName>
    <definedName name="kç\lKçaksdçaqew" localSheetId="0" hidden="1">{#N/A,#N/A,FALSE,"Plan1";#N/A,#N/A,FALSE,"Plan2"}</definedName>
    <definedName name="kç\lKçaksdçaqew" localSheetId="18" hidden="1">{#N/A,#N/A,FALSE,"Plan1";#N/A,#N/A,FALSE,"Plan2"}</definedName>
    <definedName name="kç\lKçaksdçaqew" localSheetId="10" hidden="1">{#N/A,#N/A,FALSE,"Plan1";#N/A,#N/A,FALSE,"Plan2"}</definedName>
    <definedName name="kç\lKçaksdçaqew" localSheetId="12" hidden="1">{#N/A,#N/A,FALSE,"Plan1";#N/A,#N/A,FALSE,"Plan2"}</definedName>
    <definedName name="kç\lKçaksdçaqew" hidden="1">{#N/A,#N/A,FALSE,"Plan1";#N/A,#N/A,FALSE,"Plan2"}</definedName>
    <definedName name="kçdasekr" localSheetId="19" hidden="1">{#N/A,#N/A,FALSE,"Plan1";#N/A,#N/A,FALSE,"Plan2"}</definedName>
    <definedName name="kçdasekr" localSheetId="21">{#N/A,#N/A,FALSE,"Plan1";#N/A,#N/A,FALSE,"Plan2"}</definedName>
    <definedName name="kçdasekr" localSheetId="14" hidden="1">{#N/A,#N/A,FALSE,"Plan1";#N/A,#N/A,FALSE,"Plan2"}</definedName>
    <definedName name="kçdasekr" localSheetId="4" hidden="1">{#N/A,#N/A,FALSE,"Plan1";#N/A,#N/A,FALSE,"Plan2"}</definedName>
    <definedName name="kçdasekr" localSheetId="8" hidden="1">{#N/A,#N/A,FALSE,"Plan1";#N/A,#N/A,FALSE,"Plan2"}</definedName>
    <definedName name="kçdasekr" localSheetId="2" hidden="1">{#N/A,#N/A,FALSE,"Plan1";#N/A,#N/A,FALSE,"Plan2"}</definedName>
    <definedName name="kçdasekr" localSheetId="1" hidden="1">{#N/A,#N/A,FALSE,"Plan1";#N/A,#N/A,FALSE,"Plan2"}</definedName>
    <definedName name="kçdasekr" localSheetId="13" hidden="1">{#N/A,#N/A,FALSE,"Plan1";#N/A,#N/A,FALSE,"Plan2"}</definedName>
    <definedName name="kçdasekr" localSheetId="20">{#N/A,#N/A,FALSE,"Plan1";#N/A,#N/A,FALSE,"Plan2"}</definedName>
    <definedName name="kçdasekr" localSheetId="24" hidden="1">{#N/A,#N/A,FALSE,"Plan1";#N/A,#N/A,FALSE,"Plan2"}</definedName>
    <definedName name="kçdasekr" localSheetId="0" hidden="1">{#N/A,#N/A,FALSE,"Plan1";#N/A,#N/A,FALSE,"Plan2"}</definedName>
    <definedName name="kçdasekr" localSheetId="18" hidden="1">{#N/A,#N/A,FALSE,"Plan1";#N/A,#N/A,FALSE,"Plan2"}</definedName>
    <definedName name="kçdasekr" localSheetId="10" hidden="1">{#N/A,#N/A,FALSE,"Plan1";#N/A,#N/A,FALSE,"Plan2"}</definedName>
    <definedName name="kçdasekr" localSheetId="12" hidden="1">{#N/A,#N/A,FALSE,"Plan1";#N/A,#N/A,FALSE,"Plan2"}</definedName>
    <definedName name="kçdasekr" hidden="1">{#N/A,#N/A,FALSE,"Plan1";#N/A,#N/A,FALSE,"Plan2"}</definedName>
    <definedName name="kçfdljtredr" localSheetId="19" hidden="1">{#N/A,#N/A,FALSE,"Plan1";#N/A,#N/A,FALSE,"Plan2"}</definedName>
    <definedName name="kçfdljtredr" localSheetId="21">{#N/A,#N/A,FALSE,"Plan1";#N/A,#N/A,FALSE,"Plan2"}</definedName>
    <definedName name="kçfdljtredr" localSheetId="14" hidden="1">{#N/A,#N/A,FALSE,"Plan1";#N/A,#N/A,FALSE,"Plan2"}</definedName>
    <definedName name="kçfdljtredr" localSheetId="4" hidden="1">{#N/A,#N/A,FALSE,"Plan1";#N/A,#N/A,FALSE,"Plan2"}</definedName>
    <definedName name="kçfdljtredr" localSheetId="8" hidden="1">{#N/A,#N/A,FALSE,"Plan1";#N/A,#N/A,FALSE,"Plan2"}</definedName>
    <definedName name="kçfdljtredr" localSheetId="2" hidden="1">{#N/A,#N/A,FALSE,"Plan1";#N/A,#N/A,FALSE,"Plan2"}</definedName>
    <definedName name="kçfdljtredr" localSheetId="1" hidden="1">{#N/A,#N/A,FALSE,"Plan1";#N/A,#N/A,FALSE,"Plan2"}</definedName>
    <definedName name="kçfdljtredr" localSheetId="13" hidden="1">{#N/A,#N/A,FALSE,"Plan1";#N/A,#N/A,FALSE,"Plan2"}</definedName>
    <definedName name="kçfdljtredr" localSheetId="20">{#N/A,#N/A,FALSE,"Plan1";#N/A,#N/A,FALSE,"Plan2"}</definedName>
    <definedName name="kçfdljtredr" localSheetId="24" hidden="1">{#N/A,#N/A,FALSE,"Plan1";#N/A,#N/A,FALSE,"Plan2"}</definedName>
    <definedName name="kçfdljtredr" localSheetId="0" hidden="1">{#N/A,#N/A,FALSE,"Plan1";#N/A,#N/A,FALSE,"Plan2"}</definedName>
    <definedName name="kçfdljtredr" localSheetId="18" hidden="1">{#N/A,#N/A,FALSE,"Plan1";#N/A,#N/A,FALSE,"Plan2"}</definedName>
    <definedName name="kçfdljtredr" localSheetId="10" hidden="1">{#N/A,#N/A,FALSE,"Plan1";#N/A,#N/A,FALSE,"Plan2"}</definedName>
    <definedName name="kçfdljtredr" localSheetId="12" hidden="1">{#N/A,#N/A,FALSE,"Plan1";#N/A,#N/A,FALSE,"Plan2"}</definedName>
    <definedName name="kçfdljtredr" hidden="1">{#N/A,#N/A,FALSE,"Plan1";#N/A,#N/A,FALSE,"Plan2"}</definedName>
    <definedName name="KCIVIL" localSheetId="4">#REF!</definedName>
    <definedName name="KCIVIL" localSheetId="2">#REF!</definedName>
    <definedName name="KCIVIL" localSheetId="24">#REF!</definedName>
    <definedName name="KCIVIL">#REF!</definedName>
    <definedName name="kclçkglf" localSheetId="19" hidden="1">{#N/A,#N/A,FALSE,"Plan1";#N/A,#N/A,FALSE,"Plan2"}</definedName>
    <definedName name="kclçkglf" localSheetId="21">{#N/A,#N/A,FALSE,"Plan1";#N/A,#N/A,FALSE,"Plan2"}</definedName>
    <definedName name="kclçkglf" localSheetId="14" hidden="1">{#N/A,#N/A,FALSE,"Plan1";#N/A,#N/A,FALSE,"Plan2"}</definedName>
    <definedName name="kclçkglf" localSheetId="4" hidden="1">{#N/A,#N/A,FALSE,"Plan1";#N/A,#N/A,FALSE,"Plan2"}</definedName>
    <definedName name="kclçkglf" localSheetId="8" hidden="1">{#N/A,#N/A,FALSE,"Plan1";#N/A,#N/A,FALSE,"Plan2"}</definedName>
    <definedName name="kclçkglf" localSheetId="2" hidden="1">{#N/A,#N/A,FALSE,"Plan1";#N/A,#N/A,FALSE,"Plan2"}</definedName>
    <definedName name="kclçkglf" localSheetId="1" hidden="1">{#N/A,#N/A,FALSE,"Plan1";#N/A,#N/A,FALSE,"Plan2"}</definedName>
    <definedName name="kclçkglf" localSheetId="13" hidden="1">{#N/A,#N/A,FALSE,"Plan1";#N/A,#N/A,FALSE,"Plan2"}</definedName>
    <definedName name="kclçkglf" localSheetId="20">{#N/A,#N/A,FALSE,"Plan1";#N/A,#N/A,FALSE,"Plan2"}</definedName>
    <definedName name="kclçkglf" localSheetId="24" hidden="1">{#N/A,#N/A,FALSE,"Plan1";#N/A,#N/A,FALSE,"Plan2"}</definedName>
    <definedName name="kclçkglf" localSheetId="0" hidden="1">{#N/A,#N/A,FALSE,"Plan1";#N/A,#N/A,FALSE,"Plan2"}</definedName>
    <definedName name="kclçkglf" localSheetId="18" hidden="1">{#N/A,#N/A,FALSE,"Plan1";#N/A,#N/A,FALSE,"Plan2"}</definedName>
    <definedName name="kclçkglf" localSheetId="10" hidden="1">{#N/A,#N/A,FALSE,"Plan1";#N/A,#N/A,FALSE,"Plan2"}</definedName>
    <definedName name="kclçkglf" localSheetId="12" hidden="1">{#N/A,#N/A,FALSE,"Plan1";#N/A,#N/A,FALSE,"Plan2"}</definedName>
    <definedName name="kclçkglf" hidden="1">{#N/A,#N/A,FALSE,"Plan1";#N/A,#N/A,FALSE,"Plan2"}</definedName>
    <definedName name="kçlkasçkere" localSheetId="19" hidden="1">{#N/A,#N/A,FALSE,"Plan1";#N/A,#N/A,FALSE,"Plan2"}</definedName>
    <definedName name="kçlkasçkere" localSheetId="21">{#N/A,#N/A,FALSE,"Plan1";#N/A,#N/A,FALSE,"Plan2"}</definedName>
    <definedName name="kçlkasçkere" localSheetId="14" hidden="1">{#N/A,#N/A,FALSE,"Plan1";#N/A,#N/A,FALSE,"Plan2"}</definedName>
    <definedName name="kçlkasçkere" localSheetId="4" hidden="1">{#N/A,#N/A,FALSE,"Plan1";#N/A,#N/A,FALSE,"Plan2"}</definedName>
    <definedName name="kçlkasçkere" localSheetId="8" hidden="1">{#N/A,#N/A,FALSE,"Plan1";#N/A,#N/A,FALSE,"Plan2"}</definedName>
    <definedName name="kçlkasçkere" localSheetId="2" hidden="1">{#N/A,#N/A,FALSE,"Plan1";#N/A,#N/A,FALSE,"Plan2"}</definedName>
    <definedName name="kçlkasçkere" localSheetId="1" hidden="1">{#N/A,#N/A,FALSE,"Plan1";#N/A,#N/A,FALSE,"Plan2"}</definedName>
    <definedName name="kçlkasçkere" localSheetId="13" hidden="1">{#N/A,#N/A,FALSE,"Plan1";#N/A,#N/A,FALSE,"Plan2"}</definedName>
    <definedName name="kçlkasçkere" localSheetId="20">{#N/A,#N/A,FALSE,"Plan1";#N/A,#N/A,FALSE,"Plan2"}</definedName>
    <definedName name="kçlkasçkere" localSheetId="24" hidden="1">{#N/A,#N/A,FALSE,"Plan1";#N/A,#N/A,FALSE,"Plan2"}</definedName>
    <definedName name="kçlkasçkere" localSheetId="0" hidden="1">{#N/A,#N/A,FALSE,"Plan1";#N/A,#N/A,FALSE,"Plan2"}</definedName>
    <definedName name="kçlkasçkere" localSheetId="18" hidden="1">{#N/A,#N/A,FALSE,"Plan1";#N/A,#N/A,FALSE,"Plan2"}</definedName>
    <definedName name="kçlkasçkere" localSheetId="10" hidden="1">{#N/A,#N/A,FALSE,"Plan1";#N/A,#N/A,FALSE,"Plan2"}</definedName>
    <definedName name="kçlkasçkere" localSheetId="12" hidden="1">{#N/A,#N/A,FALSE,"Plan1";#N/A,#N/A,FALSE,"Plan2"}</definedName>
    <definedName name="kçlkasçkere" hidden="1">{#N/A,#N/A,FALSE,"Plan1";#N/A,#N/A,FALSE,"Plan2"}</definedName>
    <definedName name="kdfbngtjkbf" localSheetId="19" hidden="1">{#N/A,#N/A,FALSE,"Plan1";#N/A,#N/A,FALSE,"Plan2"}</definedName>
    <definedName name="kdfbngtjkbf" localSheetId="21">{#N/A,#N/A,FALSE,"Plan1";#N/A,#N/A,FALSE,"Plan2"}</definedName>
    <definedName name="kdfbngtjkbf" localSheetId="14" hidden="1">{#N/A,#N/A,FALSE,"Plan1";#N/A,#N/A,FALSE,"Plan2"}</definedName>
    <definedName name="kdfbngtjkbf" localSheetId="4" hidden="1">{#N/A,#N/A,FALSE,"Plan1";#N/A,#N/A,FALSE,"Plan2"}</definedName>
    <definedName name="kdfbngtjkbf" localSheetId="8" hidden="1">{#N/A,#N/A,FALSE,"Plan1";#N/A,#N/A,FALSE,"Plan2"}</definedName>
    <definedName name="kdfbngtjkbf" localSheetId="2" hidden="1">{#N/A,#N/A,FALSE,"Plan1";#N/A,#N/A,FALSE,"Plan2"}</definedName>
    <definedName name="kdfbngtjkbf" localSheetId="1" hidden="1">{#N/A,#N/A,FALSE,"Plan1";#N/A,#N/A,FALSE,"Plan2"}</definedName>
    <definedName name="kdfbngtjkbf" localSheetId="13" hidden="1">{#N/A,#N/A,FALSE,"Plan1";#N/A,#N/A,FALSE,"Plan2"}</definedName>
    <definedName name="kdfbngtjkbf" localSheetId="20">{#N/A,#N/A,FALSE,"Plan1";#N/A,#N/A,FALSE,"Plan2"}</definedName>
    <definedName name="kdfbngtjkbf" localSheetId="24" hidden="1">{#N/A,#N/A,FALSE,"Plan1";#N/A,#N/A,FALSE,"Plan2"}</definedName>
    <definedName name="kdfbngtjkbf" localSheetId="0" hidden="1">{#N/A,#N/A,FALSE,"Plan1";#N/A,#N/A,FALSE,"Plan2"}</definedName>
    <definedName name="kdfbngtjkbf" localSheetId="18" hidden="1">{#N/A,#N/A,FALSE,"Plan1";#N/A,#N/A,FALSE,"Plan2"}</definedName>
    <definedName name="kdfbngtjkbf" localSheetId="10" hidden="1">{#N/A,#N/A,FALSE,"Plan1";#N/A,#N/A,FALSE,"Plan2"}</definedName>
    <definedName name="kdfbngtjkbf" localSheetId="12" hidden="1">{#N/A,#N/A,FALSE,"Plan1";#N/A,#N/A,FALSE,"Plan2"}</definedName>
    <definedName name="kdfbngtjkbf" hidden="1">{#N/A,#N/A,FALSE,"Plan1";#N/A,#N/A,FALSE,"Plan2"}</definedName>
    <definedName name="kdfhkghkrh" localSheetId="19" hidden="1">{#N/A,#N/A,FALSE,"Plan1";#N/A,#N/A,FALSE,"Plan2"}</definedName>
    <definedName name="kdfhkghkrh" localSheetId="21">{#N/A,#N/A,FALSE,"Plan1";#N/A,#N/A,FALSE,"Plan2"}</definedName>
    <definedName name="kdfhkghkrh" localSheetId="14" hidden="1">{#N/A,#N/A,FALSE,"Plan1";#N/A,#N/A,FALSE,"Plan2"}</definedName>
    <definedName name="kdfhkghkrh" localSheetId="4" hidden="1">{#N/A,#N/A,FALSE,"Plan1";#N/A,#N/A,FALSE,"Plan2"}</definedName>
    <definedName name="kdfhkghkrh" localSheetId="8" hidden="1">{#N/A,#N/A,FALSE,"Plan1";#N/A,#N/A,FALSE,"Plan2"}</definedName>
    <definedName name="kdfhkghkrh" localSheetId="2" hidden="1">{#N/A,#N/A,FALSE,"Plan1";#N/A,#N/A,FALSE,"Plan2"}</definedName>
    <definedName name="kdfhkghkrh" localSheetId="1" hidden="1">{#N/A,#N/A,FALSE,"Plan1";#N/A,#N/A,FALSE,"Plan2"}</definedName>
    <definedName name="kdfhkghkrh" localSheetId="13" hidden="1">{#N/A,#N/A,FALSE,"Plan1";#N/A,#N/A,FALSE,"Plan2"}</definedName>
    <definedName name="kdfhkghkrh" localSheetId="20">{#N/A,#N/A,FALSE,"Plan1";#N/A,#N/A,FALSE,"Plan2"}</definedName>
    <definedName name="kdfhkghkrh" localSheetId="24" hidden="1">{#N/A,#N/A,FALSE,"Plan1";#N/A,#N/A,FALSE,"Plan2"}</definedName>
    <definedName name="kdfhkghkrh" localSheetId="0" hidden="1">{#N/A,#N/A,FALSE,"Plan1";#N/A,#N/A,FALSE,"Plan2"}</definedName>
    <definedName name="kdfhkghkrh" localSheetId="18" hidden="1">{#N/A,#N/A,FALSE,"Plan1";#N/A,#N/A,FALSE,"Plan2"}</definedName>
    <definedName name="kdfhkghkrh" localSheetId="10" hidden="1">{#N/A,#N/A,FALSE,"Plan1";#N/A,#N/A,FALSE,"Plan2"}</definedName>
    <definedName name="kdfhkghkrh" localSheetId="12" hidden="1">{#N/A,#N/A,FALSE,"Plan1";#N/A,#N/A,FALSE,"Plan2"}</definedName>
    <definedName name="kdfhkghkrh" hidden="1">{#N/A,#N/A,FALSE,"Plan1";#N/A,#N/A,FALSE,"Plan2"}</definedName>
    <definedName name="kdfiere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hidden="1">{TRUE,TRUE,-1.25,-15.5,604.5,366.75,FALSE,FALSE,TRUE,TRUE,0,1,#N/A,1,#N/A,9.0125,24.4117647058824,1,FALSE,FALSE,3,TRUE,1,FALSE,100,"Swvu.PLANILHA2.","ACwvu.PLANILHA2.",#N/A,FALSE,FALSE,0.787401575,0.34,0.46,0.5,1,"","",FALSE,FALSE,FALSE,FALSE,1,#N/A,1,1,FALSE,FALSE,#N/A,#N/A,FALSE,FALSE,FALSE,9,65532,65532,FALSE,FALSE,TRUE,TRUE,TRUE}</definedName>
    <definedName name="kdfkçrkf" localSheetId="19" hidden="1">{#N/A,#N/A,FALSE,"Plan1";#N/A,#N/A,FALSE,"Plan2"}</definedName>
    <definedName name="kdfkçrkf" localSheetId="21">{#N/A,#N/A,FALSE,"Plan1";#N/A,#N/A,FALSE,"Plan2"}</definedName>
    <definedName name="kdfkçrkf" localSheetId="14" hidden="1">{#N/A,#N/A,FALSE,"Plan1";#N/A,#N/A,FALSE,"Plan2"}</definedName>
    <definedName name="kdfkçrkf" localSheetId="4" hidden="1">{#N/A,#N/A,FALSE,"Plan1";#N/A,#N/A,FALSE,"Plan2"}</definedName>
    <definedName name="kdfkçrkf" localSheetId="8" hidden="1">{#N/A,#N/A,FALSE,"Plan1";#N/A,#N/A,FALSE,"Plan2"}</definedName>
    <definedName name="kdfkçrkf" localSheetId="2" hidden="1">{#N/A,#N/A,FALSE,"Plan1";#N/A,#N/A,FALSE,"Plan2"}</definedName>
    <definedName name="kdfkçrkf" localSheetId="1" hidden="1">{#N/A,#N/A,FALSE,"Plan1";#N/A,#N/A,FALSE,"Plan2"}</definedName>
    <definedName name="kdfkçrkf" localSheetId="13" hidden="1">{#N/A,#N/A,FALSE,"Plan1";#N/A,#N/A,FALSE,"Plan2"}</definedName>
    <definedName name="kdfkçrkf" localSheetId="20">{#N/A,#N/A,FALSE,"Plan1";#N/A,#N/A,FALSE,"Plan2"}</definedName>
    <definedName name="kdfkçrkf" localSheetId="24" hidden="1">{#N/A,#N/A,FALSE,"Plan1";#N/A,#N/A,FALSE,"Plan2"}</definedName>
    <definedName name="kdfkçrkf" localSheetId="0" hidden="1">{#N/A,#N/A,FALSE,"Plan1";#N/A,#N/A,FALSE,"Plan2"}</definedName>
    <definedName name="kdfkçrkf" localSheetId="18" hidden="1">{#N/A,#N/A,FALSE,"Plan1";#N/A,#N/A,FALSE,"Plan2"}</definedName>
    <definedName name="kdfkçrkf" localSheetId="10" hidden="1">{#N/A,#N/A,FALSE,"Plan1";#N/A,#N/A,FALSE,"Plan2"}</definedName>
    <definedName name="kdfkçrkf" localSheetId="12" hidden="1">{#N/A,#N/A,FALSE,"Plan1";#N/A,#N/A,FALSE,"Plan2"}</definedName>
    <definedName name="kdfkçrkf" hidden="1">{#N/A,#N/A,FALSE,"Plan1";#N/A,#N/A,FALSE,"Plan2"}</definedName>
    <definedName name="kdfljlfr" localSheetId="19" hidden="1">{#N/A,#N/A,FALSE,"Plan1";#N/A,#N/A,FALSE,"Plan2"}</definedName>
    <definedName name="kdfljlfr" localSheetId="21">{#N/A,#N/A,FALSE,"Plan1";#N/A,#N/A,FALSE,"Plan2"}</definedName>
    <definedName name="kdfljlfr" localSheetId="14" hidden="1">{#N/A,#N/A,FALSE,"Plan1";#N/A,#N/A,FALSE,"Plan2"}</definedName>
    <definedName name="kdfljlfr" localSheetId="4" hidden="1">{#N/A,#N/A,FALSE,"Plan1";#N/A,#N/A,FALSE,"Plan2"}</definedName>
    <definedName name="kdfljlfr" localSheetId="8" hidden="1">{#N/A,#N/A,FALSE,"Plan1";#N/A,#N/A,FALSE,"Plan2"}</definedName>
    <definedName name="kdfljlfr" localSheetId="2" hidden="1">{#N/A,#N/A,FALSE,"Plan1";#N/A,#N/A,FALSE,"Plan2"}</definedName>
    <definedName name="kdfljlfr" localSheetId="1" hidden="1">{#N/A,#N/A,FALSE,"Plan1";#N/A,#N/A,FALSE,"Plan2"}</definedName>
    <definedName name="kdfljlfr" localSheetId="13" hidden="1">{#N/A,#N/A,FALSE,"Plan1";#N/A,#N/A,FALSE,"Plan2"}</definedName>
    <definedName name="kdfljlfr" localSheetId="20">{#N/A,#N/A,FALSE,"Plan1";#N/A,#N/A,FALSE,"Plan2"}</definedName>
    <definedName name="kdfljlfr" localSheetId="24" hidden="1">{#N/A,#N/A,FALSE,"Plan1";#N/A,#N/A,FALSE,"Plan2"}</definedName>
    <definedName name="kdfljlfr" localSheetId="0" hidden="1">{#N/A,#N/A,FALSE,"Plan1";#N/A,#N/A,FALSE,"Plan2"}</definedName>
    <definedName name="kdfljlfr" localSheetId="18" hidden="1">{#N/A,#N/A,FALSE,"Plan1";#N/A,#N/A,FALSE,"Plan2"}</definedName>
    <definedName name="kdfljlfr" localSheetId="10" hidden="1">{#N/A,#N/A,FALSE,"Plan1";#N/A,#N/A,FALSE,"Plan2"}</definedName>
    <definedName name="kdfljlfr" localSheetId="12" hidden="1">{#N/A,#N/A,FALSE,"Plan1";#N/A,#N/A,FALSE,"Plan2"}</definedName>
    <definedName name="kdfljlfr" hidden="1">{#N/A,#N/A,FALSE,"Plan1";#N/A,#N/A,FALSE,"Plan2"}</definedName>
    <definedName name="kdhfgkdfhytgu" localSheetId="19" hidden="1">{#N/A,#N/A,FALSE,"Plan1";#N/A,#N/A,FALSE,"Plan2"}</definedName>
    <definedName name="kdhfgkdfhytgu" localSheetId="21">{#N/A,#N/A,FALSE,"Plan1";#N/A,#N/A,FALSE,"Plan2"}</definedName>
    <definedName name="kdhfgkdfhytgu" localSheetId="14" hidden="1">{#N/A,#N/A,FALSE,"Plan1";#N/A,#N/A,FALSE,"Plan2"}</definedName>
    <definedName name="kdhfgkdfhytgu" localSheetId="4" hidden="1">{#N/A,#N/A,FALSE,"Plan1";#N/A,#N/A,FALSE,"Plan2"}</definedName>
    <definedName name="kdhfgkdfhytgu" localSheetId="8" hidden="1">{#N/A,#N/A,FALSE,"Plan1";#N/A,#N/A,FALSE,"Plan2"}</definedName>
    <definedName name="kdhfgkdfhytgu" localSheetId="2" hidden="1">{#N/A,#N/A,FALSE,"Plan1";#N/A,#N/A,FALSE,"Plan2"}</definedName>
    <definedName name="kdhfgkdfhytgu" localSheetId="1" hidden="1">{#N/A,#N/A,FALSE,"Plan1";#N/A,#N/A,FALSE,"Plan2"}</definedName>
    <definedName name="kdhfgkdfhytgu" localSheetId="13" hidden="1">{#N/A,#N/A,FALSE,"Plan1";#N/A,#N/A,FALSE,"Plan2"}</definedName>
    <definedName name="kdhfgkdfhytgu" localSheetId="20">{#N/A,#N/A,FALSE,"Plan1";#N/A,#N/A,FALSE,"Plan2"}</definedName>
    <definedName name="kdhfgkdfhytgu" localSheetId="24" hidden="1">{#N/A,#N/A,FALSE,"Plan1";#N/A,#N/A,FALSE,"Plan2"}</definedName>
    <definedName name="kdhfgkdfhytgu" localSheetId="0" hidden="1">{#N/A,#N/A,FALSE,"Plan1";#N/A,#N/A,FALSE,"Plan2"}</definedName>
    <definedName name="kdhfgkdfhytgu" localSheetId="18" hidden="1">{#N/A,#N/A,FALSE,"Plan1";#N/A,#N/A,FALSE,"Plan2"}</definedName>
    <definedName name="kdhfgkdfhytgu" localSheetId="10" hidden="1">{#N/A,#N/A,FALSE,"Plan1";#N/A,#N/A,FALSE,"Plan2"}</definedName>
    <definedName name="kdhfgkdfhytgu" localSheetId="12" hidden="1">{#N/A,#N/A,FALSE,"Plan1";#N/A,#N/A,FALSE,"Plan2"}</definedName>
    <definedName name="kdhfgkdfhytgu" hidden="1">{#N/A,#N/A,FALSE,"Plan1";#N/A,#N/A,FALSE,"Plan2"}</definedName>
    <definedName name="kdhgftfg" localSheetId="19" hidden="1">{#N/A,#N/A,FALSE,"Plan1";#N/A,#N/A,FALSE,"Plan2"}</definedName>
    <definedName name="kdhgftfg" localSheetId="21">{#N/A,#N/A,FALSE,"Plan1";#N/A,#N/A,FALSE,"Plan2"}</definedName>
    <definedName name="kdhgftfg" localSheetId="14" hidden="1">{#N/A,#N/A,FALSE,"Plan1";#N/A,#N/A,FALSE,"Plan2"}</definedName>
    <definedName name="kdhgftfg" localSheetId="4" hidden="1">{#N/A,#N/A,FALSE,"Plan1";#N/A,#N/A,FALSE,"Plan2"}</definedName>
    <definedName name="kdhgftfg" localSheetId="8" hidden="1">{#N/A,#N/A,FALSE,"Plan1";#N/A,#N/A,FALSE,"Plan2"}</definedName>
    <definedName name="kdhgftfg" localSheetId="2" hidden="1">{#N/A,#N/A,FALSE,"Plan1";#N/A,#N/A,FALSE,"Plan2"}</definedName>
    <definedName name="kdhgftfg" localSheetId="1" hidden="1">{#N/A,#N/A,FALSE,"Plan1";#N/A,#N/A,FALSE,"Plan2"}</definedName>
    <definedName name="kdhgftfg" localSheetId="13" hidden="1">{#N/A,#N/A,FALSE,"Plan1";#N/A,#N/A,FALSE,"Plan2"}</definedName>
    <definedName name="kdhgftfg" localSheetId="20">{#N/A,#N/A,FALSE,"Plan1";#N/A,#N/A,FALSE,"Plan2"}</definedName>
    <definedName name="kdhgftfg" localSheetId="24" hidden="1">{#N/A,#N/A,FALSE,"Plan1";#N/A,#N/A,FALSE,"Plan2"}</definedName>
    <definedName name="kdhgftfg" localSheetId="0" hidden="1">{#N/A,#N/A,FALSE,"Plan1";#N/A,#N/A,FALSE,"Plan2"}</definedName>
    <definedName name="kdhgftfg" localSheetId="18" hidden="1">{#N/A,#N/A,FALSE,"Plan1";#N/A,#N/A,FALSE,"Plan2"}</definedName>
    <definedName name="kdhgftfg" localSheetId="10" hidden="1">{#N/A,#N/A,FALSE,"Plan1";#N/A,#N/A,FALSE,"Plan2"}</definedName>
    <definedName name="kdhgftfg" localSheetId="12" hidden="1">{#N/A,#N/A,FALSE,"Plan1";#N/A,#N/A,FALSE,"Plan2"}</definedName>
    <definedName name="kdhgftfg" hidden="1">{#N/A,#N/A,FALSE,"Plan1";#N/A,#N/A,FALSE,"Plan2"}</definedName>
    <definedName name="KDHKFGKKHGF" localSheetId="19" hidden="1">{#N/A,#N/A,FALSE,"Plan1";#N/A,#N/A,FALSE,"Plan2"}</definedName>
    <definedName name="KDHKFGKKHGF" localSheetId="21">{#N/A,#N/A,FALSE,"Plan1";#N/A,#N/A,FALSE,"Plan2"}</definedName>
    <definedName name="KDHKFGKKHGF" localSheetId="14" hidden="1">{#N/A,#N/A,FALSE,"Plan1";#N/A,#N/A,FALSE,"Plan2"}</definedName>
    <definedName name="KDHKFGKKHGF" localSheetId="4" hidden="1">{#N/A,#N/A,FALSE,"Plan1";#N/A,#N/A,FALSE,"Plan2"}</definedName>
    <definedName name="KDHKFGKKHGF" localSheetId="8" hidden="1">{#N/A,#N/A,FALSE,"Plan1";#N/A,#N/A,FALSE,"Plan2"}</definedName>
    <definedName name="KDHKFGKKHGF" localSheetId="2" hidden="1">{#N/A,#N/A,FALSE,"Plan1";#N/A,#N/A,FALSE,"Plan2"}</definedName>
    <definedName name="KDHKFGKKHGF" localSheetId="1" hidden="1">{#N/A,#N/A,FALSE,"Plan1";#N/A,#N/A,FALSE,"Plan2"}</definedName>
    <definedName name="KDHKFGKKHGF" localSheetId="13" hidden="1">{#N/A,#N/A,FALSE,"Plan1";#N/A,#N/A,FALSE,"Plan2"}</definedName>
    <definedName name="KDHKFGKKHGF" localSheetId="20">{#N/A,#N/A,FALSE,"Plan1";#N/A,#N/A,FALSE,"Plan2"}</definedName>
    <definedName name="KDHKFGKKHGF" localSheetId="24" hidden="1">{#N/A,#N/A,FALSE,"Plan1";#N/A,#N/A,FALSE,"Plan2"}</definedName>
    <definedName name="KDHKFGKKHGF" localSheetId="0" hidden="1">{#N/A,#N/A,FALSE,"Plan1";#N/A,#N/A,FALSE,"Plan2"}</definedName>
    <definedName name="KDHKFGKKHGF" localSheetId="18" hidden="1">{#N/A,#N/A,FALSE,"Plan1";#N/A,#N/A,FALSE,"Plan2"}</definedName>
    <definedName name="KDHKFGKKHGF" localSheetId="10" hidden="1">{#N/A,#N/A,FALSE,"Plan1";#N/A,#N/A,FALSE,"Plan2"}</definedName>
    <definedName name="KDHKFGKKHGF" localSheetId="12" hidden="1">{#N/A,#N/A,FALSE,"Plan1";#N/A,#N/A,FALSE,"Plan2"}</definedName>
    <definedName name="KDHKFGKKHGF" hidden="1">{#N/A,#N/A,FALSE,"Plan1";#N/A,#N/A,FALSE,"Plan2"}</definedName>
    <definedName name="kdjfdr" localSheetId="4" hidden="1">#REF!</definedName>
    <definedName name="kdjfdr" localSheetId="2" hidden="1">#REF!</definedName>
    <definedName name="kdjfdr" localSheetId="24" hidden="1">#REF!</definedName>
    <definedName name="kdjfdr" localSheetId="0" hidden="1">#REF!</definedName>
    <definedName name="kdjfdr" hidden="1">#REF!</definedName>
    <definedName name="kdjgkfjgd" localSheetId="19" hidden="1">{#N/A,#N/A,FALSE,"Plan1";#N/A,#N/A,FALSE,"Plan2"}</definedName>
    <definedName name="kdjgkfjgd" localSheetId="21">{#N/A,#N/A,FALSE,"Plan1";#N/A,#N/A,FALSE,"Plan2"}</definedName>
    <definedName name="kdjgkfjgd" localSheetId="14" hidden="1">{#N/A,#N/A,FALSE,"Plan1";#N/A,#N/A,FALSE,"Plan2"}</definedName>
    <definedName name="kdjgkfjgd" localSheetId="4" hidden="1">{#N/A,#N/A,FALSE,"Plan1";#N/A,#N/A,FALSE,"Plan2"}</definedName>
    <definedName name="kdjgkfjgd" localSheetId="8" hidden="1">{#N/A,#N/A,FALSE,"Plan1";#N/A,#N/A,FALSE,"Plan2"}</definedName>
    <definedName name="kdjgkfjgd" localSheetId="2" hidden="1">{#N/A,#N/A,FALSE,"Plan1";#N/A,#N/A,FALSE,"Plan2"}</definedName>
    <definedName name="kdjgkfjgd" localSheetId="1" hidden="1">{#N/A,#N/A,FALSE,"Plan1";#N/A,#N/A,FALSE,"Plan2"}</definedName>
    <definedName name="kdjgkfjgd" localSheetId="13" hidden="1">{#N/A,#N/A,FALSE,"Plan1";#N/A,#N/A,FALSE,"Plan2"}</definedName>
    <definedName name="kdjgkfjgd" localSheetId="20">{#N/A,#N/A,FALSE,"Plan1";#N/A,#N/A,FALSE,"Plan2"}</definedName>
    <definedName name="kdjgkfjgd" localSheetId="24" hidden="1">{#N/A,#N/A,FALSE,"Plan1";#N/A,#N/A,FALSE,"Plan2"}</definedName>
    <definedName name="kdjgkfjgd" localSheetId="0" hidden="1">{#N/A,#N/A,FALSE,"Plan1";#N/A,#N/A,FALSE,"Plan2"}</definedName>
    <definedName name="kdjgkfjgd" localSheetId="18" hidden="1">{#N/A,#N/A,FALSE,"Plan1";#N/A,#N/A,FALSE,"Plan2"}</definedName>
    <definedName name="kdjgkfjgd" localSheetId="10" hidden="1">{#N/A,#N/A,FALSE,"Plan1";#N/A,#N/A,FALSE,"Plan2"}</definedName>
    <definedName name="kdjgkfjgd" localSheetId="12" hidden="1">{#N/A,#N/A,FALSE,"Plan1";#N/A,#N/A,FALSE,"Plan2"}</definedName>
    <definedName name="kdjgkfjgd" hidden="1">{#N/A,#N/A,FALSE,"Plan1";#N/A,#N/A,FALSE,"Plan2"}</definedName>
    <definedName name="kdjglkdlgjd" localSheetId="19" hidden="1">{#N/A,#N/A,FALSE,"Plan1";#N/A,#N/A,FALSE,"Plan2"}</definedName>
    <definedName name="kdjglkdlgjd" localSheetId="21">{#N/A,#N/A,FALSE,"Plan1";#N/A,#N/A,FALSE,"Plan2"}</definedName>
    <definedName name="kdjglkdlgjd" localSheetId="14" hidden="1">{#N/A,#N/A,FALSE,"Plan1";#N/A,#N/A,FALSE,"Plan2"}</definedName>
    <definedName name="kdjglkdlgjd" localSheetId="4" hidden="1">{#N/A,#N/A,FALSE,"Plan1";#N/A,#N/A,FALSE,"Plan2"}</definedName>
    <definedName name="kdjglkdlgjd" localSheetId="8" hidden="1">{#N/A,#N/A,FALSE,"Plan1";#N/A,#N/A,FALSE,"Plan2"}</definedName>
    <definedName name="kdjglkdlgjd" localSheetId="2" hidden="1">{#N/A,#N/A,FALSE,"Plan1";#N/A,#N/A,FALSE,"Plan2"}</definedName>
    <definedName name="kdjglkdlgjd" localSheetId="1" hidden="1">{#N/A,#N/A,FALSE,"Plan1";#N/A,#N/A,FALSE,"Plan2"}</definedName>
    <definedName name="kdjglkdlgjd" localSheetId="13" hidden="1">{#N/A,#N/A,FALSE,"Plan1";#N/A,#N/A,FALSE,"Plan2"}</definedName>
    <definedName name="kdjglkdlgjd" localSheetId="20">{#N/A,#N/A,FALSE,"Plan1";#N/A,#N/A,FALSE,"Plan2"}</definedName>
    <definedName name="kdjglkdlgjd" localSheetId="24" hidden="1">{#N/A,#N/A,FALSE,"Plan1";#N/A,#N/A,FALSE,"Plan2"}</definedName>
    <definedName name="kdjglkdlgjd" localSheetId="0" hidden="1">{#N/A,#N/A,FALSE,"Plan1";#N/A,#N/A,FALSE,"Plan2"}</definedName>
    <definedName name="kdjglkdlgjd" localSheetId="18" hidden="1">{#N/A,#N/A,FALSE,"Plan1";#N/A,#N/A,FALSE,"Plan2"}</definedName>
    <definedName name="kdjglkdlgjd" localSheetId="10" hidden="1">{#N/A,#N/A,FALSE,"Plan1";#N/A,#N/A,FALSE,"Plan2"}</definedName>
    <definedName name="kdjglkdlgjd" localSheetId="12" hidden="1">{#N/A,#N/A,FALSE,"Plan1";#N/A,#N/A,FALSE,"Plan2"}</definedName>
    <definedName name="kdjglkdlgjd" hidden="1">{#N/A,#N/A,FALSE,"Plan1";#N/A,#N/A,FALSE,"Plan2"}</definedName>
    <definedName name="kdjsfkldjgkty" localSheetId="19" hidden="1">{#N/A,#N/A,FALSE,"Plan1";#N/A,#N/A,FALSE,"Plan2"}</definedName>
    <definedName name="kdjsfkldjgkty" localSheetId="21">{#N/A,#N/A,FALSE,"Plan1";#N/A,#N/A,FALSE,"Plan2"}</definedName>
    <definedName name="kdjsfkldjgkty" localSheetId="14" hidden="1">{#N/A,#N/A,FALSE,"Plan1";#N/A,#N/A,FALSE,"Plan2"}</definedName>
    <definedName name="kdjsfkldjgkty" localSheetId="4" hidden="1">{#N/A,#N/A,FALSE,"Plan1";#N/A,#N/A,FALSE,"Plan2"}</definedName>
    <definedName name="kdjsfkldjgkty" localSheetId="8" hidden="1">{#N/A,#N/A,FALSE,"Plan1";#N/A,#N/A,FALSE,"Plan2"}</definedName>
    <definedName name="kdjsfkldjgkty" localSheetId="2" hidden="1">{#N/A,#N/A,FALSE,"Plan1";#N/A,#N/A,FALSE,"Plan2"}</definedName>
    <definedName name="kdjsfkldjgkty" localSheetId="1" hidden="1">{#N/A,#N/A,FALSE,"Plan1";#N/A,#N/A,FALSE,"Plan2"}</definedName>
    <definedName name="kdjsfkldjgkty" localSheetId="13" hidden="1">{#N/A,#N/A,FALSE,"Plan1";#N/A,#N/A,FALSE,"Plan2"}</definedName>
    <definedName name="kdjsfkldjgkty" localSheetId="20">{#N/A,#N/A,FALSE,"Plan1";#N/A,#N/A,FALSE,"Plan2"}</definedName>
    <definedName name="kdjsfkldjgkty" localSheetId="24" hidden="1">{#N/A,#N/A,FALSE,"Plan1";#N/A,#N/A,FALSE,"Plan2"}</definedName>
    <definedName name="kdjsfkldjgkty" localSheetId="0" hidden="1">{#N/A,#N/A,FALSE,"Plan1";#N/A,#N/A,FALSE,"Plan2"}</definedName>
    <definedName name="kdjsfkldjgkty" localSheetId="18" hidden="1">{#N/A,#N/A,FALSE,"Plan1";#N/A,#N/A,FALSE,"Plan2"}</definedName>
    <definedName name="kdjsfkldjgkty" localSheetId="10" hidden="1">{#N/A,#N/A,FALSE,"Plan1";#N/A,#N/A,FALSE,"Plan2"}</definedName>
    <definedName name="kdjsfkldjgkty" localSheetId="12" hidden="1">{#N/A,#N/A,FALSE,"Plan1";#N/A,#N/A,FALSE,"Plan2"}</definedName>
    <definedName name="kdjsfkldjgkty" hidden="1">{#N/A,#N/A,FALSE,"Plan1";#N/A,#N/A,FALSE,"Plan2"}</definedName>
    <definedName name="KDJU" localSheetId="19" hidden="1">{"'장비'!$A$3:$M$12"}</definedName>
    <definedName name="KDJU" localSheetId="21">{"'장비'!$A$3:$M$12"}</definedName>
    <definedName name="KDJU" localSheetId="14" hidden="1">{"'장비'!$A$3:$M$12"}</definedName>
    <definedName name="KDJU" localSheetId="4" hidden="1">{"'장비'!$A$3:$M$12"}</definedName>
    <definedName name="KDJU" localSheetId="8" hidden="1">{"'장비'!$A$3:$M$12"}</definedName>
    <definedName name="KDJU" localSheetId="2" hidden="1">{"'장비'!$A$3:$M$12"}</definedName>
    <definedName name="KDJU" localSheetId="1" hidden="1">{"'장비'!$A$3:$M$12"}</definedName>
    <definedName name="KDJU" localSheetId="13" hidden="1">{"'장비'!$A$3:$M$12"}</definedName>
    <definedName name="KDJU" localSheetId="20">{"'장비'!$A$3:$M$12"}</definedName>
    <definedName name="KDJU" localSheetId="24" hidden="1">{"'장비'!$A$3:$M$12"}</definedName>
    <definedName name="KDJU" localSheetId="0" hidden="1">{"'장비'!$A$3:$M$12"}</definedName>
    <definedName name="KDJU" localSheetId="18" hidden="1">{"'장비'!$A$3:$M$12"}</definedName>
    <definedName name="KDJU" localSheetId="10" hidden="1">{"'장비'!$A$3:$M$12"}</definedName>
    <definedName name="KDJU" localSheetId="12" hidden="1">{"'장비'!$A$3:$M$12"}</definedName>
    <definedName name="KDJU" hidden="1">{"'장비'!$A$3:$M$12"}</definedName>
    <definedName name="kdkjhgdkfhjk" localSheetId="19" hidden="1">{#N/A,#N/A,FALSE,"Plan1";#N/A,#N/A,FALSE,"Plan2"}</definedName>
    <definedName name="kdkjhgdkfhjk" localSheetId="21">{#N/A,#N/A,FALSE,"Plan1";#N/A,#N/A,FALSE,"Plan2"}</definedName>
    <definedName name="kdkjhgdkfhjk" localSheetId="14" hidden="1">{#N/A,#N/A,FALSE,"Plan1";#N/A,#N/A,FALSE,"Plan2"}</definedName>
    <definedName name="kdkjhgdkfhjk" localSheetId="4" hidden="1">{#N/A,#N/A,FALSE,"Plan1";#N/A,#N/A,FALSE,"Plan2"}</definedName>
    <definedName name="kdkjhgdkfhjk" localSheetId="8" hidden="1">{#N/A,#N/A,FALSE,"Plan1";#N/A,#N/A,FALSE,"Plan2"}</definedName>
    <definedName name="kdkjhgdkfhjk" localSheetId="2" hidden="1">{#N/A,#N/A,FALSE,"Plan1";#N/A,#N/A,FALSE,"Plan2"}</definedName>
    <definedName name="kdkjhgdkfhjk" localSheetId="1" hidden="1">{#N/A,#N/A,FALSE,"Plan1";#N/A,#N/A,FALSE,"Plan2"}</definedName>
    <definedName name="kdkjhgdkfhjk" localSheetId="13" hidden="1">{#N/A,#N/A,FALSE,"Plan1";#N/A,#N/A,FALSE,"Plan2"}</definedName>
    <definedName name="kdkjhgdkfhjk" localSheetId="20">{#N/A,#N/A,FALSE,"Plan1";#N/A,#N/A,FALSE,"Plan2"}</definedName>
    <definedName name="kdkjhgdkfhjk" localSheetId="24" hidden="1">{#N/A,#N/A,FALSE,"Plan1";#N/A,#N/A,FALSE,"Plan2"}</definedName>
    <definedName name="kdkjhgdkfhjk" localSheetId="0" hidden="1">{#N/A,#N/A,FALSE,"Plan1";#N/A,#N/A,FALSE,"Plan2"}</definedName>
    <definedName name="kdkjhgdkfhjk" localSheetId="18" hidden="1">{#N/A,#N/A,FALSE,"Plan1";#N/A,#N/A,FALSE,"Plan2"}</definedName>
    <definedName name="kdkjhgdkfhjk" localSheetId="10" hidden="1">{#N/A,#N/A,FALSE,"Plan1";#N/A,#N/A,FALSE,"Plan2"}</definedName>
    <definedName name="kdkjhgdkfhjk" localSheetId="12" hidden="1">{#N/A,#N/A,FALSE,"Plan1";#N/A,#N/A,FALSE,"Plan2"}</definedName>
    <definedName name="kdkjhgdkfhjk" hidden="1">{#N/A,#N/A,FALSE,"Plan1";#N/A,#N/A,FALSE,"Plan2"}</definedName>
    <definedName name="kdsf" localSheetId="19" hidden="1">{#N/A,#N/A,FALSE,"Plan1";#N/A,#N/A,FALSE,"Plan2"}</definedName>
    <definedName name="kdsf" localSheetId="21">{#N/A,#N/A,FALSE,"Plan1";#N/A,#N/A,FALSE,"Plan2"}</definedName>
    <definedName name="kdsf" localSheetId="14" hidden="1">{#N/A,#N/A,FALSE,"Plan1";#N/A,#N/A,FALSE,"Plan2"}</definedName>
    <definedName name="kdsf" localSheetId="4" hidden="1">{#N/A,#N/A,FALSE,"Plan1";#N/A,#N/A,FALSE,"Plan2"}</definedName>
    <definedName name="kdsf" localSheetId="8" hidden="1">{#N/A,#N/A,FALSE,"Plan1";#N/A,#N/A,FALSE,"Plan2"}</definedName>
    <definedName name="kdsf" localSheetId="2" hidden="1">{#N/A,#N/A,FALSE,"Plan1";#N/A,#N/A,FALSE,"Plan2"}</definedName>
    <definedName name="kdsf" localSheetId="1" hidden="1">{#N/A,#N/A,FALSE,"Plan1";#N/A,#N/A,FALSE,"Plan2"}</definedName>
    <definedName name="kdsf" localSheetId="13" hidden="1">{#N/A,#N/A,FALSE,"Plan1";#N/A,#N/A,FALSE,"Plan2"}</definedName>
    <definedName name="kdsf" localSheetId="20">{#N/A,#N/A,FALSE,"Plan1";#N/A,#N/A,FALSE,"Plan2"}</definedName>
    <definedName name="kdsf" localSheetId="24" hidden="1">{#N/A,#N/A,FALSE,"Plan1";#N/A,#N/A,FALSE,"Plan2"}</definedName>
    <definedName name="kdsf" localSheetId="0" hidden="1">{#N/A,#N/A,FALSE,"Plan1";#N/A,#N/A,FALSE,"Plan2"}</definedName>
    <definedName name="kdsf" localSheetId="18" hidden="1">{#N/A,#N/A,FALSE,"Plan1";#N/A,#N/A,FALSE,"Plan2"}</definedName>
    <definedName name="kdsf" localSheetId="10" hidden="1">{#N/A,#N/A,FALSE,"Plan1";#N/A,#N/A,FALSE,"Plan2"}</definedName>
    <definedName name="kdsf" localSheetId="12" hidden="1">{#N/A,#N/A,FALSE,"Plan1";#N/A,#N/A,FALSE,"Plan2"}</definedName>
    <definedName name="kdsf" hidden="1">{#N/A,#N/A,FALSE,"Plan1";#N/A,#N/A,FALSE,"Plan2"}</definedName>
    <definedName name="kdsr" localSheetId="19" hidden="1">{#N/A,#N/A,FALSE,"Plan1";#N/A,#N/A,FALSE,"Plan2"}</definedName>
    <definedName name="kdsr" localSheetId="21">{#N/A,#N/A,FALSE,"Plan1";#N/A,#N/A,FALSE,"Plan2"}</definedName>
    <definedName name="kdsr" localSheetId="14" hidden="1">{#N/A,#N/A,FALSE,"Plan1";#N/A,#N/A,FALSE,"Plan2"}</definedName>
    <definedName name="kdsr" localSheetId="4" hidden="1">{#N/A,#N/A,FALSE,"Plan1";#N/A,#N/A,FALSE,"Plan2"}</definedName>
    <definedName name="kdsr" localSheetId="8" hidden="1">{#N/A,#N/A,FALSE,"Plan1";#N/A,#N/A,FALSE,"Plan2"}</definedName>
    <definedName name="kdsr" localSheetId="2" hidden="1">{#N/A,#N/A,FALSE,"Plan1";#N/A,#N/A,FALSE,"Plan2"}</definedName>
    <definedName name="kdsr" localSheetId="1" hidden="1">{#N/A,#N/A,FALSE,"Plan1";#N/A,#N/A,FALSE,"Plan2"}</definedName>
    <definedName name="kdsr" localSheetId="13" hidden="1">{#N/A,#N/A,FALSE,"Plan1";#N/A,#N/A,FALSE,"Plan2"}</definedName>
    <definedName name="kdsr" localSheetId="20">{#N/A,#N/A,FALSE,"Plan1";#N/A,#N/A,FALSE,"Plan2"}</definedName>
    <definedName name="kdsr" localSheetId="24" hidden="1">{#N/A,#N/A,FALSE,"Plan1";#N/A,#N/A,FALSE,"Plan2"}</definedName>
    <definedName name="kdsr" localSheetId="0" hidden="1">{#N/A,#N/A,FALSE,"Plan1";#N/A,#N/A,FALSE,"Plan2"}</definedName>
    <definedName name="kdsr" localSheetId="18" hidden="1">{#N/A,#N/A,FALSE,"Plan1";#N/A,#N/A,FALSE,"Plan2"}</definedName>
    <definedName name="kdsr" localSheetId="10" hidden="1">{#N/A,#N/A,FALSE,"Plan1";#N/A,#N/A,FALSE,"Plan2"}</definedName>
    <definedName name="kdsr" localSheetId="12" hidden="1">{#N/A,#N/A,FALSE,"Plan1";#N/A,#N/A,FALSE,"Plan2"}</definedName>
    <definedName name="kdsr" hidden="1">{#N/A,#N/A,FALSE,"Plan1";#N/A,#N/A,FALSE,"Plan2"}</definedName>
    <definedName name="kergtfdstr" localSheetId="19" hidden="1">{#N/A,#N/A,FALSE,"Plan1";#N/A,#N/A,FALSE,"Plan2"}</definedName>
    <definedName name="kergtfdstr" localSheetId="21">{#N/A,#N/A,FALSE,"Plan1";#N/A,#N/A,FALSE,"Plan2"}</definedName>
    <definedName name="kergtfdstr" localSheetId="14" hidden="1">{#N/A,#N/A,FALSE,"Plan1";#N/A,#N/A,FALSE,"Plan2"}</definedName>
    <definedName name="kergtfdstr" localSheetId="4" hidden="1">{#N/A,#N/A,FALSE,"Plan1";#N/A,#N/A,FALSE,"Plan2"}</definedName>
    <definedName name="kergtfdstr" localSheetId="8" hidden="1">{#N/A,#N/A,FALSE,"Plan1";#N/A,#N/A,FALSE,"Plan2"}</definedName>
    <definedName name="kergtfdstr" localSheetId="2" hidden="1">{#N/A,#N/A,FALSE,"Plan1";#N/A,#N/A,FALSE,"Plan2"}</definedName>
    <definedName name="kergtfdstr" localSheetId="1" hidden="1">{#N/A,#N/A,FALSE,"Plan1";#N/A,#N/A,FALSE,"Plan2"}</definedName>
    <definedName name="kergtfdstr" localSheetId="13" hidden="1">{#N/A,#N/A,FALSE,"Plan1";#N/A,#N/A,FALSE,"Plan2"}</definedName>
    <definedName name="kergtfdstr" localSheetId="20">{#N/A,#N/A,FALSE,"Plan1";#N/A,#N/A,FALSE,"Plan2"}</definedName>
    <definedName name="kergtfdstr" localSheetId="24" hidden="1">{#N/A,#N/A,FALSE,"Plan1";#N/A,#N/A,FALSE,"Plan2"}</definedName>
    <definedName name="kergtfdstr" localSheetId="0" hidden="1">{#N/A,#N/A,FALSE,"Plan1";#N/A,#N/A,FALSE,"Plan2"}</definedName>
    <definedName name="kergtfdstr" localSheetId="18" hidden="1">{#N/A,#N/A,FALSE,"Plan1";#N/A,#N/A,FALSE,"Plan2"}</definedName>
    <definedName name="kergtfdstr" localSheetId="10" hidden="1">{#N/A,#N/A,FALSE,"Plan1";#N/A,#N/A,FALSE,"Plan2"}</definedName>
    <definedName name="kergtfdstr" localSheetId="12" hidden="1">{#N/A,#N/A,FALSE,"Plan1";#N/A,#N/A,FALSE,"Plan2"}</definedName>
    <definedName name="kergtfdstr" hidden="1">{#N/A,#N/A,FALSE,"Plan1";#N/A,#N/A,FALSE,"Plan2"}</definedName>
    <definedName name="kesp" localSheetId="4">#REF!</definedName>
    <definedName name="kesp" localSheetId="2">#REF!</definedName>
    <definedName name="kesp" localSheetId="24">#REF!</definedName>
    <definedName name="kesp">#REF!</definedName>
    <definedName name="KFDKTHGT" localSheetId="19" hidden="1">{#N/A,#N/A,FALSE,"Plan1";#N/A,#N/A,FALSE,"Plan2"}</definedName>
    <definedName name="KFDKTHGT" localSheetId="21">{#N/A,#N/A,FALSE,"Plan1";#N/A,#N/A,FALSE,"Plan2"}</definedName>
    <definedName name="KFDKTHGT" localSheetId="14" hidden="1">{#N/A,#N/A,FALSE,"Plan1";#N/A,#N/A,FALSE,"Plan2"}</definedName>
    <definedName name="KFDKTHGT" localSheetId="4" hidden="1">{#N/A,#N/A,FALSE,"Plan1";#N/A,#N/A,FALSE,"Plan2"}</definedName>
    <definedName name="KFDKTHGT" localSheetId="8" hidden="1">{#N/A,#N/A,FALSE,"Plan1";#N/A,#N/A,FALSE,"Plan2"}</definedName>
    <definedName name="KFDKTHGT" localSheetId="2" hidden="1">{#N/A,#N/A,FALSE,"Plan1";#N/A,#N/A,FALSE,"Plan2"}</definedName>
    <definedName name="KFDKTHGT" localSheetId="1" hidden="1">{#N/A,#N/A,FALSE,"Plan1";#N/A,#N/A,FALSE,"Plan2"}</definedName>
    <definedName name="KFDKTHGT" localSheetId="13" hidden="1">{#N/A,#N/A,FALSE,"Plan1";#N/A,#N/A,FALSE,"Plan2"}</definedName>
    <definedName name="KFDKTHGT" localSheetId="20">{#N/A,#N/A,FALSE,"Plan1";#N/A,#N/A,FALSE,"Plan2"}</definedName>
    <definedName name="KFDKTHGT" localSheetId="24" hidden="1">{#N/A,#N/A,FALSE,"Plan1";#N/A,#N/A,FALSE,"Plan2"}</definedName>
    <definedName name="KFDKTHGT" localSheetId="0" hidden="1">{#N/A,#N/A,FALSE,"Plan1";#N/A,#N/A,FALSE,"Plan2"}</definedName>
    <definedName name="KFDKTHGT" localSheetId="18" hidden="1">{#N/A,#N/A,FALSE,"Plan1";#N/A,#N/A,FALSE,"Plan2"}</definedName>
    <definedName name="KFDKTHGT" localSheetId="10" hidden="1">{#N/A,#N/A,FALSE,"Plan1";#N/A,#N/A,FALSE,"Plan2"}</definedName>
    <definedName name="KFDKTHGT" localSheetId="12" hidden="1">{#N/A,#N/A,FALSE,"Plan1";#N/A,#N/A,FALSE,"Plan2"}</definedName>
    <definedName name="KFDKTHGT" hidden="1">{#N/A,#N/A,FALSE,"Plan1";#N/A,#N/A,FALSE,"Plan2"}</definedName>
    <definedName name="kfdxlfdzs" localSheetId="19" hidden="1">{"Econ Consolidado",#N/A,FALSE,"Econ Consol";"Fluxo de Caixa",#N/A,FALSE,"Fluxo Caixa";"Investimentos",#N/A,FALSE,"Investimentos"}</definedName>
    <definedName name="kfdxlfdzs" localSheetId="21">{"Econ Consolidado",#N/A,FALSE,"Econ Consol";"Fluxo de Caixa",#N/A,FALSE,"Fluxo Caixa";"Investimentos",#N/A,FALSE,"Investimentos"}</definedName>
    <definedName name="kfdxlfdzs" localSheetId="14" hidden="1">{"Econ Consolidado",#N/A,FALSE,"Econ Consol";"Fluxo de Caixa",#N/A,FALSE,"Fluxo Caixa";"Investimentos",#N/A,FALSE,"Investimentos"}</definedName>
    <definedName name="kfdxlfdzs" localSheetId="4" hidden="1">{"Econ Consolidado",#N/A,FALSE,"Econ Consol";"Fluxo de Caixa",#N/A,FALSE,"Fluxo Caixa";"Investimentos",#N/A,FALSE,"Investimentos"}</definedName>
    <definedName name="kfdxlfdzs" localSheetId="8" hidden="1">{"Econ Consolidado",#N/A,FALSE,"Econ Consol";"Fluxo de Caixa",#N/A,FALSE,"Fluxo Caixa";"Investimentos",#N/A,FALSE,"Investimentos"}</definedName>
    <definedName name="kfdxlfdzs" localSheetId="2" hidden="1">{"Econ Consolidado",#N/A,FALSE,"Econ Consol";"Fluxo de Caixa",#N/A,FALSE,"Fluxo Caixa";"Investimentos",#N/A,FALSE,"Investimentos"}</definedName>
    <definedName name="kfdxlfdzs" localSheetId="1" hidden="1">{"Econ Consolidado",#N/A,FALSE,"Econ Consol";"Fluxo de Caixa",#N/A,FALSE,"Fluxo Caixa";"Investimentos",#N/A,FALSE,"Investimentos"}</definedName>
    <definedName name="kfdxlfdzs" localSheetId="13" hidden="1">{"Econ Consolidado",#N/A,FALSE,"Econ Consol";"Fluxo de Caixa",#N/A,FALSE,"Fluxo Caixa";"Investimentos",#N/A,FALSE,"Investimentos"}</definedName>
    <definedName name="kfdxlfdzs" localSheetId="20">{"Econ Consolidado",#N/A,FALSE,"Econ Consol";"Fluxo de Caixa",#N/A,FALSE,"Fluxo Caixa";"Investimentos",#N/A,FALSE,"Investimentos"}</definedName>
    <definedName name="kfdxlfdzs" localSheetId="24" hidden="1">{"Econ Consolidado",#N/A,FALSE,"Econ Consol";"Fluxo de Caixa",#N/A,FALSE,"Fluxo Caixa";"Investimentos",#N/A,FALSE,"Investimentos"}</definedName>
    <definedName name="kfdxlfdzs" localSheetId="0" hidden="1">{"Econ Consolidado",#N/A,FALSE,"Econ Consol";"Fluxo de Caixa",#N/A,FALSE,"Fluxo Caixa";"Investimentos",#N/A,FALSE,"Investimentos"}</definedName>
    <definedName name="kfdxlfdzs" localSheetId="18" hidden="1">{"Econ Consolidado",#N/A,FALSE,"Econ Consol";"Fluxo de Caixa",#N/A,FALSE,"Fluxo Caixa";"Investimentos",#N/A,FALSE,"Investimentos"}</definedName>
    <definedName name="kfdxlfdzs" localSheetId="10" hidden="1">{"Econ Consolidado",#N/A,FALSE,"Econ Consol";"Fluxo de Caixa",#N/A,FALSE,"Fluxo Caixa";"Investimentos",#N/A,FALSE,"Investimentos"}</definedName>
    <definedName name="kfdxlfdzs" localSheetId="12" hidden="1">{"Econ Consolidado",#N/A,FALSE,"Econ Consol";"Fluxo de Caixa",#N/A,FALSE,"Fluxo Caixa";"Investimentos",#N/A,FALSE,"Investimentos"}</definedName>
    <definedName name="kfdxlfdzs" hidden="1">{"Econ Consolidado",#N/A,FALSE,"Econ Consol";"Fluxo de Caixa",#N/A,FALSE,"Fluxo Caixa";"Investimentos",#N/A,FALSE,"Investimentos"}</definedName>
    <definedName name="kfgkhjkjhy" localSheetId="19" hidden="1">{#N/A,#N/A,FALSE,"Plan1";#N/A,#N/A,FALSE,"Plan2"}</definedName>
    <definedName name="kfgkhjkjhy" localSheetId="21">{#N/A,#N/A,FALSE,"Plan1";#N/A,#N/A,FALSE,"Plan2"}</definedName>
    <definedName name="kfgkhjkjhy" localSheetId="14" hidden="1">{#N/A,#N/A,FALSE,"Plan1";#N/A,#N/A,FALSE,"Plan2"}</definedName>
    <definedName name="kfgkhjkjhy" localSheetId="4" hidden="1">{#N/A,#N/A,FALSE,"Plan1";#N/A,#N/A,FALSE,"Plan2"}</definedName>
    <definedName name="kfgkhjkjhy" localSheetId="8" hidden="1">{#N/A,#N/A,FALSE,"Plan1";#N/A,#N/A,FALSE,"Plan2"}</definedName>
    <definedName name="kfgkhjkjhy" localSheetId="2" hidden="1">{#N/A,#N/A,FALSE,"Plan1";#N/A,#N/A,FALSE,"Plan2"}</definedName>
    <definedName name="kfgkhjkjhy" localSheetId="1" hidden="1">{#N/A,#N/A,FALSE,"Plan1";#N/A,#N/A,FALSE,"Plan2"}</definedName>
    <definedName name="kfgkhjkjhy" localSheetId="13" hidden="1">{#N/A,#N/A,FALSE,"Plan1";#N/A,#N/A,FALSE,"Plan2"}</definedName>
    <definedName name="kfgkhjkjhy" localSheetId="20">{#N/A,#N/A,FALSE,"Plan1";#N/A,#N/A,FALSE,"Plan2"}</definedName>
    <definedName name="kfgkhjkjhy" localSheetId="24" hidden="1">{#N/A,#N/A,FALSE,"Plan1";#N/A,#N/A,FALSE,"Plan2"}</definedName>
    <definedName name="kfgkhjkjhy" localSheetId="0" hidden="1">{#N/A,#N/A,FALSE,"Plan1";#N/A,#N/A,FALSE,"Plan2"}</definedName>
    <definedName name="kfgkhjkjhy" localSheetId="18" hidden="1">{#N/A,#N/A,FALSE,"Plan1";#N/A,#N/A,FALSE,"Plan2"}</definedName>
    <definedName name="kfgkhjkjhy" localSheetId="10" hidden="1">{#N/A,#N/A,FALSE,"Plan1";#N/A,#N/A,FALSE,"Plan2"}</definedName>
    <definedName name="kfgkhjkjhy" localSheetId="12" hidden="1">{#N/A,#N/A,FALSE,"Plan1";#N/A,#N/A,FALSE,"Plan2"}</definedName>
    <definedName name="kfgkhjkjhy" hidden="1">{#N/A,#N/A,FALSE,"Plan1";#N/A,#N/A,FALSE,"Plan2"}</definedName>
    <definedName name="KFJFDSDF" localSheetId="19" hidden="1">{#N/A,#N/A,FALSE,"Plan1";#N/A,#N/A,FALSE,"Plan2"}</definedName>
    <definedName name="KFJFDSDF" localSheetId="21">{#N/A,#N/A,FALSE,"Plan1";#N/A,#N/A,FALSE,"Plan2"}</definedName>
    <definedName name="KFJFDSDF" localSheetId="14" hidden="1">{#N/A,#N/A,FALSE,"Plan1";#N/A,#N/A,FALSE,"Plan2"}</definedName>
    <definedName name="KFJFDSDF" localSheetId="4" hidden="1">{#N/A,#N/A,FALSE,"Plan1";#N/A,#N/A,FALSE,"Plan2"}</definedName>
    <definedName name="KFJFDSDF" localSheetId="8" hidden="1">{#N/A,#N/A,FALSE,"Plan1";#N/A,#N/A,FALSE,"Plan2"}</definedName>
    <definedName name="KFJFDSDF" localSheetId="2" hidden="1">{#N/A,#N/A,FALSE,"Plan1";#N/A,#N/A,FALSE,"Plan2"}</definedName>
    <definedName name="KFJFDSDF" localSheetId="1" hidden="1">{#N/A,#N/A,FALSE,"Plan1";#N/A,#N/A,FALSE,"Plan2"}</definedName>
    <definedName name="KFJFDSDF" localSheetId="13" hidden="1">{#N/A,#N/A,FALSE,"Plan1";#N/A,#N/A,FALSE,"Plan2"}</definedName>
    <definedName name="KFJFDSDF" localSheetId="20">{#N/A,#N/A,FALSE,"Plan1";#N/A,#N/A,FALSE,"Plan2"}</definedName>
    <definedName name="KFJFDSDF" localSheetId="24" hidden="1">{#N/A,#N/A,FALSE,"Plan1";#N/A,#N/A,FALSE,"Plan2"}</definedName>
    <definedName name="KFJFDSDF" localSheetId="0" hidden="1">{#N/A,#N/A,FALSE,"Plan1";#N/A,#N/A,FALSE,"Plan2"}</definedName>
    <definedName name="KFJFDSDF" localSheetId="18" hidden="1">{#N/A,#N/A,FALSE,"Plan1";#N/A,#N/A,FALSE,"Plan2"}</definedName>
    <definedName name="KFJFDSDF" localSheetId="10" hidden="1">{#N/A,#N/A,FALSE,"Plan1";#N/A,#N/A,FALSE,"Plan2"}</definedName>
    <definedName name="KFJFDSDF" localSheetId="12" hidden="1">{#N/A,#N/A,FALSE,"Plan1";#N/A,#N/A,FALSE,"Plan2"}</definedName>
    <definedName name="KFJFDSDF" hidden="1">{#N/A,#N/A,FALSE,"Plan1";#N/A,#N/A,FALSE,"Plan2"}</definedName>
    <definedName name="kfnkeasd" localSheetId="19" hidden="1">{#N/A,#N/A,FALSE,"Plan1";#N/A,#N/A,FALSE,"Plan2"}</definedName>
    <definedName name="kfnkeasd" localSheetId="21">{#N/A,#N/A,FALSE,"Plan1";#N/A,#N/A,FALSE,"Plan2"}</definedName>
    <definedName name="kfnkeasd" localSheetId="14" hidden="1">{#N/A,#N/A,FALSE,"Plan1";#N/A,#N/A,FALSE,"Plan2"}</definedName>
    <definedName name="kfnkeasd" localSheetId="4" hidden="1">{#N/A,#N/A,FALSE,"Plan1";#N/A,#N/A,FALSE,"Plan2"}</definedName>
    <definedName name="kfnkeasd" localSheetId="8" hidden="1">{#N/A,#N/A,FALSE,"Plan1";#N/A,#N/A,FALSE,"Plan2"}</definedName>
    <definedName name="kfnkeasd" localSheetId="2" hidden="1">{#N/A,#N/A,FALSE,"Plan1";#N/A,#N/A,FALSE,"Plan2"}</definedName>
    <definedName name="kfnkeasd" localSheetId="1" hidden="1">{#N/A,#N/A,FALSE,"Plan1";#N/A,#N/A,FALSE,"Plan2"}</definedName>
    <definedName name="kfnkeasd" localSheetId="13" hidden="1">{#N/A,#N/A,FALSE,"Plan1";#N/A,#N/A,FALSE,"Plan2"}</definedName>
    <definedName name="kfnkeasd" localSheetId="20">{#N/A,#N/A,FALSE,"Plan1";#N/A,#N/A,FALSE,"Plan2"}</definedName>
    <definedName name="kfnkeasd" localSheetId="24" hidden="1">{#N/A,#N/A,FALSE,"Plan1";#N/A,#N/A,FALSE,"Plan2"}</definedName>
    <definedName name="kfnkeasd" localSheetId="0" hidden="1">{#N/A,#N/A,FALSE,"Plan1";#N/A,#N/A,FALSE,"Plan2"}</definedName>
    <definedName name="kfnkeasd" localSheetId="18" hidden="1">{#N/A,#N/A,FALSE,"Plan1";#N/A,#N/A,FALSE,"Plan2"}</definedName>
    <definedName name="kfnkeasd" localSheetId="10" hidden="1">{#N/A,#N/A,FALSE,"Plan1";#N/A,#N/A,FALSE,"Plan2"}</definedName>
    <definedName name="kfnkeasd" localSheetId="12" hidden="1">{#N/A,#N/A,FALSE,"Plan1";#N/A,#N/A,FALSE,"Plan2"}</definedName>
    <definedName name="kfnkeasd" hidden="1">{#N/A,#N/A,FALSE,"Plan1";#N/A,#N/A,FALSE,"Plan2"}</definedName>
    <definedName name="khdjkfkjhtg" localSheetId="19" hidden="1">{#N/A,#N/A,FALSE,"Plan1";#N/A,#N/A,FALSE,"Plan2"}</definedName>
    <definedName name="khdjkfkjhtg" localSheetId="21">{#N/A,#N/A,FALSE,"Plan1";#N/A,#N/A,FALSE,"Plan2"}</definedName>
    <definedName name="khdjkfkjhtg" localSheetId="14" hidden="1">{#N/A,#N/A,FALSE,"Plan1";#N/A,#N/A,FALSE,"Plan2"}</definedName>
    <definedName name="khdjkfkjhtg" localSheetId="4" hidden="1">{#N/A,#N/A,FALSE,"Plan1";#N/A,#N/A,FALSE,"Plan2"}</definedName>
    <definedName name="khdjkfkjhtg" localSheetId="8" hidden="1">{#N/A,#N/A,FALSE,"Plan1";#N/A,#N/A,FALSE,"Plan2"}</definedName>
    <definedName name="khdjkfkjhtg" localSheetId="2" hidden="1">{#N/A,#N/A,FALSE,"Plan1";#N/A,#N/A,FALSE,"Plan2"}</definedName>
    <definedName name="khdjkfkjhtg" localSheetId="1" hidden="1">{#N/A,#N/A,FALSE,"Plan1";#N/A,#N/A,FALSE,"Plan2"}</definedName>
    <definedName name="khdjkfkjhtg" localSheetId="13" hidden="1">{#N/A,#N/A,FALSE,"Plan1";#N/A,#N/A,FALSE,"Plan2"}</definedName>
    <definedName name="khdjkfkjhtg" localSheetId="20">{#N/A,#N/A,FALSE,"Plan1";#N/A,#N/A,FALSE,"Plan2"}</definedName>
    <definedName name="khdjkfkjhtg" localSheetId="24" hidden="1">{#N/A,#N/A,FALSE,"Plan1";#N/A,#N/A,FALSE,"Plan2"}</definedName>
    <definedName name="khdjkfkjhtg" localSheetId="0" hidden="1">{#N/A,#N/A,FALSE,"Plan1";#N/A,#N/A,FALSE,"Plan2"}</definedName>
    <definedName name="khdjkfkjhtg" localSheetId="18" hidden="1">{#N/A,#N/A,FALSE,"Plan1";#N/A,#N/A,FALSE,"Plan2"}</definedName>
    <definedName name="khdjkfkjhtg" localSheetId="10" hidden="1">{#N/A,#N/A,FALSE,"Plan1";#N/A,#N/A,FALSE,"Plan2"}</definedName>
    <definedName name="khdjkfkjhtg" localSheetId="12" hidden="1">{#N/A,#N/A,FALSE,"Plan1";#N/A,#N/A,FALSE,"Plan2"}</definedName>
    <definedName name="khdjkfkjhtg" hidden="1">{#N/A,#N/A,FALSE,"Plan1";#N/A,#N/A,FALSE,"Plan2"}</definedName>
    <definedName name="khdkfjhhfsdg" localSheetId="19" hidden="1">{#N/A,#N/A,FALSE,"Plan1";#N/A,#N/A,FALSE,"Plan2"}</definedName>
    <definedName name="khdkfjhhfsdg" localSheetId="21">{#N/A,#N/A,FALSE,"Plan1";#N/A,#N/A,FALSE,"Plan2"}</definedName>
    <definedName name="khdkfjhhfsdg" localSheetId="14" hidden="1">{#N/A,#N/A,FALSE,"Plan1";#N/A,#N/A,FALSE,"Plan2"}</definedName>
    <definedName name="khdkfjhhfsdg" localSheetId="4" hidden="1">{#N/A,#N/A,FALSE,"Plan1";#N/A,#N/A,FALSE,"Plan2"}</definedName>
    <definedName name="khdkfjhhfsdg" localSheetId="8" hidden="1">{#N/A,#N/A,FALSE,"Plan1";#N/A,#N/A,FALSE,"Plan2"}</definedName>
    <definedName name="khdkfjhhfsdg" localSheetId="2" hidden="1">{#N/A,#N/A,FALSE,"Plan1";#N/A,#N/A,FALSE,"Plan2"}</definedName>
    <definedName name="khdkfjhhfsdg" localSheetId="1" hidden="1">{#N/A,#N/A,FALSE,"Plan1";#N/A,#N/A,FALSE,"Plan2"}</definedName>
    <definedName name="khdkfjhhfsdg" localSheetId="13" hidden="1">{#N/A,#N/A,FALSE,"Plan1";#N/A,#N/A,FALSE,"Plan2"}</definedName>
    <definedName name="khdkfjhhfsdg" localSheetId="20">{#N/A,#N/A,FALSE,"Plan1";#N/A,#N/A,FALSE,"Plan2"}</definedName>
    <definedName name="khdkfjhhfsdg" localSheetId="24" hidden="1">{#N/A,#N/A,FALSE,"Plan1";#N/A,#N/A,FALSE,"Plan2"}</definedName>
    <definedName name="khdkfjhhfsdg" localSheetId="0" hidden="1">{#N/A,#N/A,FALSE,"Plan1";#N/A,#N/A,FALSE,"Plan2"}</definedName>
    <definedName name="khdkfjhhfsdg" localSheetId="18" hidden="1">{#N/A,#N/A,FALSE,"Plan1";#N/A,#N/A,FALSE,"Plan2"}</definedName>
    <definedName name="khdkfjhhfsdg" localSheetId="10" hidden="1">{#N/A,#N/A,FALSE,"Plan1";#N/A,#N/A,FALSE,"Plan2"}</definedName>
    <definedName name="khdkfjhhfsdg" localSheetId="12" hidden="1">{#N/A,#N/A,FALSE,"Plan1";#N/A,#N/A,FALSE,"Plan2"}</definedName>
    <definedName name="khdkfjhhfsdg" hidden="1">{#N/A,#N/A,FALSE,"Plan1";#N/A,#N/A,FALSE,"Plan2"}</definedName>
    <definedName name="khdkjfhgudytu" localSheetId="19" hidden="1">{#N/A,#N/A,FALSE,"Plan1";#N/A,#N/A,FALSE,"Plan2"}</definedName>
    <definedName name="khdkjfhgudytu" localSheetId="21">{#N/A,#N/A,FALSE,"Plan1";#N/A,#N/A,FALSE,"Plan2"}</definedName>
    <definedName name="khdkjfhgudytu" localSheetId="14" hidden="1">{#N/A,#N/A,FALSE,"Plan1";#N/A,#N/A,FALSE,"Plan2"}</definedName>
    <definedName name="khdkjfhgudytu" localSheetId="4" hidden="1">{#N/A,#N/A,FALSE,"Plan1";#N/A,#N/A,FALSE,"Plan2"}</definedName>
    <definedName name="khdkjfhgudytu" localSheetId="8" hidden="1">{#N/A,#N/A,FALSE,"Plan1";#N/A,#N/A,FALSE,"Plan2"}</definedName>
    <definedName name="khdkjfhgudytu" localSheetId="2" hidden="1">{#N/A,#N/A,FALSE,"Plan1";#N/A,#N/A,FALSE,"Plan2"}</definedName>
    <definedName name="khdkjfhgudytu" localSheetId="1" hidden="1">{#N/A,#N/A,FALSE,"Plan1";#N/A,#N/A,FALSE,"Plan2"}</definedName>
    <definedName name="khdkjfhgudytu" localSheetId="13" hidden="1">{#N/A,#N/A,FALSE,"Plan1";#N/A,#N/A,FALSE,"Plan2"}</definedName>
    <definedName name="khdkjfhgudytu" localSheetId="20">{#N/A,#N/A,FALSE,"Plan1";#N/A,#N/A,FALSE,"Plan2"}</definedName>
    <definedName name="khdkjfhgudytu" localSheetId="24" hidden="1">{#N/A,#N/A,FALSE,"Plan1";#N/A,#N/A,FALSE,"Plan2"}</definedName>
    <definedName name="khdkjfhgudytu" localSheetId="0" hidden="1">{#N/A,#N/A,FALSE,"Plan1";#N/A,#N/A,FALSE,"Plan2"}</definedName>
    <definedName name="khdkjfhgudytu" localSheetId="18" hidden="1">{#N/A,#N/A,FALSE,"Plan1";#N/A,#N/A,FALSE,"Plan2"}</definedName>
    <definedName name="khdkjfhgudytu" localSheetId="10" hidden="1">{#N/A,#N/A,FALSE,"Plan1";#N/A,#N/A,FALSE,"Plan2"}</definedName>
    <definedName name="khdkjfhgudytu" localSheetId="12" hidden="1">{#N/A,#N/A,FALSE,"Plan1";#N/A,#N/A,FALSE,"Plan2"}</definedName>
    <definedName name="khdkjfhgudytu" hidden="1">{#N/A,#N/A,FALSE,"Plan1";#N/A,#N/A,FALSE,"Plan2"}</definedName>
    <definedName name="khfdghhhgd" localSheetId="19" hidden="1">{#N/A,#N/A,FALSE,"Plan1";#N/A,#N/A,FALSE,"Plan2"}</definedName>
    <definedName name="khfdghhhgd" localSheetId="21">{#N/A,#N/A,FALSE,"Plan1";#N/A,#N/A,FALSE,"Plan2"}</definedName>
    <definedName name="khfdghhhgd" localSheetId="14" hidden="1">{#N/A,#N/A,FALSE,"Plan1";#N/A,#N/A,FALSE,"Plan2"}</definedName>
    <definedName name="khfdghhhgd" localSheetId="4" hidden="1">{#N/A,#N/A,FALSE,"Plan1";#N/A,#N/A,FALSE,"Plan2"}</definedName>
    <definedName name="khfdghhhgd" localSheetId="8" hidden="1">{#N/A,#N/A,FALSE,"Plan1";#N/A,#N/A,FALSE,"Plan2"}</definedName>
    <definedName name="khfdghhhgd" localSheetId="2" hidden="1">{#N/A,#N/A,FALSE,"Plan1";#N/A,#N/A,FALSE,"Plan2"}</definedName>
    <definedName name="khfdghhhgd" localSheetId="1" hidden="1">{#N/A,#N/A,FALSE,"Plan1";#N/A,#N/A,FALSE,"Plan2"}</definedName>
    <definedName name="khfdghhhgd" localSheetId="13" hidden="1">{#N/A,#N/A,FALSE,"Plan1";#N/A,#N/A,FALSE,"Plan2"}</definedName>
    <definedName name="khfdghhhgd" localSheetId="20">{#N/A,#N/A,FALSE,"Plan1";#N/A,#N/A,FALSE,"Plan2"}</definedName>
    <definedName name="khfdghhhgd" localSheetId="24" hidden="1">{#N/A,#N/A,FALSE,"Plan1";#N/A,#N/A,FALSE,"Plan2"}</definedName>
    <definedName name="khfdghhhgd" localSheetId="0" hidden="1">{#N/A,#N/A,FALSE,"Plan1";#N/A,#N/A,FALSE,"Plan2"}</definedName>
    <definedName name="khfdghhhgd" localSheetId="18" hidden="1">{#N/A,#N/A,FALSE,"Plan1";#N/A,#N/A,FALSE,"Plan2"}</definedName>
    <definedName name="khfdghhhgd" localSheetId="10" hidden="1">{#N/A,#N/A,FALSE,"Plan1";#N/A,#N/A,FALSE,"Plan2"}</definedName>
    <definedName name="khfdghhhgd" localSheetId="12" hidden="1">{#N/A,#N/A,FALSE,"Plan1";#N/A,#N/A,FALSE,"Plan2"}</definedName>
    <definedName name="khfdghhhgd" hidden="1">{#N/A,#N/A,FALSE,"Plan1";#N/A,#N/A,FALSE,"Plan2"}</definedName>
    <definedName name="khfdkjhsdjf" localSheetId="19" hidden="1">{#N/A,#N/A,FALSE,"Plan1";#N/A,#N/A,FALSE,"Plan2"}</definedName>
    <definedName name="khfdkjhsdjf" localSheetId="21">{#N/A,#N/A,FALSE,"Plan1";#N/A,#N/A,FALSE,"Plan2"}</definedName>
    <definedName name="khfdkjhsdjf" localSheetId="14" hidden="1">{#N/A,#N/A,FALSE,"Plan1";#N/A,#N/A,FALSE,"Plan2"}</definedName>
    <definedName name="khfdkjhsdjf" localSheetId="4" hidden="1">{#N/A,#N/A,FALSE,"Plan1";#N/A,#N/A,FALSE,"Plan2"}</definedName>
    <definedName name="khfdkjhsdjf" localSheetId="8" hidden="1">{#N/A,#N/A,FALSE,"Plan1";#N/A,#N/A,FALSE,"Plan2"}</definedName>
    <definedName name="khfdkjhsdjf" localSheetId="2" hidden="1">{#N/A,#N/A,FALSE,"Plan1";#N/A,#N/A,FALSE,"Plan2"}</definedName>
    <definedName name="khfdkjhsdjf" localSheetId="1" hidden="1">{#N/A,#N/A,FALSE,"Plan1";#N/A,#N/A,FALSE,"Plan2"}</definedName>
    <definedName name="khfdkjhsdjf" localSheetId="13" hidden="1">{#N/A,#N/A,FALSE,"Plan1";#N/A,#N/A,FALSE,"Plan2"}</definedName>
    <definedName name="khfdkjhsdjf" localSheetId="20">{#N/A,#N/A,FALSE,"Plan1";#N/A,#N/A,FALSE,"Plan2"}</definedName>
    <definedName name="khfdkjhsdjf" localSheetId="24" hidden="1">{#N/A,#N/A,FALSE,"Plan1";#N/A,#N/A,FALSE,"Plan2"}</definedName>
    <definedName name="khfdkjhsdjf" localSheetId="0" hidden="1">{#N/A,#N/A,FALSE,"Plan1";#N/A,#N/A,FALSE,"Plan2"}</definedName>
    <definedName name="khfdkjhsdjf" localSheetId="18" hidden="1">{#N/A,#N/A,FALSE,"Plan1";#N/A,#N/A,FALSE,"Plan2"}</definedName>
    <definedName name="khfdkjhsdjf" localSheetId="10" hidden="1">{#N/A,#N/A,FALSE,"Plan1";#N/A,#N/A,FALSE,"Plan2"}</definedName>
    <definedName name="khfdkjhsdjf" localSheetId="12" hidden="1">{#N/A,#N/A,FALSE,"Plan1";#N/A,#N/A,FALSE,"Plan2"}</definedName>
    <definedName name="khfdkjhsdjf" hidden="1">{#N/A,#N/A,FALSE,"Plan1";#N/A,#N/A,FALSE,"Plan2"}</definedName>
    <definedName name="khgdkftfy" localSheetId="19" hidden="1">{#N/A,#N/A,FALSE,"Plan1";#N/A,#N/A,FALSE,"Plan2"}</definedName>
    <definedName name="khgdkftfy" localSheetId="21">{#N/A,#N/A,FALSE,"Plan1";#N/A,#N/A,FALSE,"Plan2"}</definedName>
    <definedName name="khgdkftfy" localSheetId="14" hidden="1">{#N/A,#N/A,FALSE,"Plan1";#N/A,#N/A,FALSE,"Plan2"}</definedName>
    <definedName name="khgdkftfy" localSheetId="4" hidden="1">{#N/A,#N/A,FALSE,"Plan1";#N/A,#N/A,FALSE,"Plan2"}</definedName>
    <definedName name="khgdkftfy" localSheetId="8" hidden="1">{#N/A,#N/A,FALSE,"Plan1";#N/A,#N/A,FALSE,"Plan2"}</definedName>
    <definedName name="khgdkftfy" localSheetId="2" hidden="1">{#N/A,#N/A,FALSE,"Plan1";#N/A,#N/A,FALSE,"Plan2"}</definedName>
    <definedName name="khgdkftfy" localSheetId="1" hidden="1">{#N/A,#N/A,FALSE,"Plan1";#N/A,#N/A,FALSE,"Plan2"}</definedName>
    <definedName name="khgdkftfy" localSheetId="13" hidden="1">{#N/A,#N/A,FALSE,"Plan1";#N/A,#N/A,FALSE,"Plan2"}</definedName>
    <definedName name="khgdkftfy" localSheetId="20">{#N/A,#N/A,FALSE,"Plan1";#N/A,#N/A,FALSE,"Plan2"}</definedName>
    <definedName name="khgdkftfy" localSheetId="24" hidden="1">{#N/A,#N/A,FALSE,"Plan1";#N/A,#N/A,FALSE,"Plan2"}</definedName>
    <definedName name="khgdkftfy" localSheetId="0" hidden="1">{#N/A,#N/A,FALSE,"Plan1";#N/A,#N/A,FALSE,"Plan2"}</definedName>
    <definedName name="khgdkftfy" localSheetId="18" hidden="1">{#N/A,#N/A,FALSE,"Plan1";#N/A,#N/A,FALSE,"Plan2"}</definedName>
    <definedName name="khgdkftfy" localSheetId="10" hidden="1">{#N/A,#N/A,FALSE,"Plan1";#N/A,#N/A,FALSE,"Plan2"}</definedName>
    <definedName name="khgdkftfy" localSheetId="12" hidden="1">{#N/A,#N/A,FALSE,"Plan1";#N/A,#N/A,FALSE,"Plan2"}</definedName>
    <definedName name="khgdkftfy" hidden="1">{#N/A,#N/A,FALSE,"Plan1";#N/A,#N/A,FALSE,"Plan2"}</definedName>
    <definedName name="khgfhhtuhf" localSheetId="19" hidden="1">{#N/A,#N/A,FALSE,"Plan1";#N/A,#N/A,FALSE,"Plan2"}</definedName>
    <definedName name="khgfhhtuhf" localSheetId="21">{#N/A,#N/A,FALSE,"Plan1";#N/A,#N/A,FALSE,"Plan2"}</definedName>
    <definedName name="khgfhhtuhf" localSheetId="14" hidden="1">{#N/A,#N/A,FALSE,"Plan1";#N/A,#N/A,FALSE,"Plan2"}</definedName>
    <definedName name="khgfhhtuhf" localSheetId="4" hidden="1">{#N/A,#N/A,FALSE,"Plan1";#N/A,#N/A,FALSE,"Plan2"}</definedName>
    <definedName name="khgfhhtuhf" localSheetId="8" hidden="1">{#N/A,#N/A,FALSE,"Plan1";#N/A,#N/A,FALSE,"Plan2"}</definedName>
    <definedName name="khgfhhtuhf" localSheetId="2" hidden="1">{#N/A,#N/A,FALSE,"Plan1";#N/A,#N/A,FALSE,"Plan2"}</definedName>
    <definedName name="khgfhhtuhf" localSheetId="1" hidden="1">{#N/A,#N/A,FALSE,"Plan1";#N/A,#N/A,FALSE,"Plan2"}</definedName>
    <definedName name="khgfhhtuhf" localSheetId="13" hidden="1">{#N/A,#N/A,FALSE,"Plan1";#N/A,#N/A,FALSE,"Plan2"}</definedName>
    <definedName name="khgfhhtuhf" localSheetId="20">{#N/A,#N/A,FALSE,"Plan1";#N/A,#N/A,FALSE,"Plan2"}</definedName>
    <definedName name="khgfhhtuhf" localSheetId="24" hidden="1">{#N/A,#N/A,FALSE,"Plan1";#N/A,#N/A,FALSE,"Plan2"}</definedName>
    <definedName name="khgfhhtuhf" localSheetId="0" hidden="1">{#N/A,#N/A,FALSE,"Plan1";#N/A,#N/A,FALSE,"Plan2"}</definedName>
    <definedName name="khgfhhtuhf" localSheetId="18" hidden="1">{#N/A,#N/A,FALSE,"Plan1";#N/A,#N/A,FALSE,"Plan2"}</definedName>
    <definedName name="khgfhhtuhf" localSheetId="10" hidden="1">{#N/A,#N/A,FALSE,"Plan1";#N/A,#N/A,FALSE,"Plan2"}</definedName>
    <definedName name="khgfhhtuhf" localSheetId="12" hidden="1">{#N/A,#N/A,FALSE,"Plan1";#N/A,#N/A,FALSE,"Plan2"}</definedName>
    <definedName name="khgfhhtuhf" hidden="1">{#N/A,#N/A,FALSE,"Plan1";#N/A,#N/A,FALSE,"Plan2"}</definedName>
    <definedName name="khjkh"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hidden="1">{TRUE,TRUE,-1.25,-15.5,604.5,366.75,FALSE,FALSE,TRUE,TRUE,0,1,#N/A,1,#N/A,9.0125,24.4117647058824,1,FALSE,FALSE,3,TRUE,1,FALSE,100,"Swvu.PLANILHA2.","ACwvu.PLANILHA2.",#N/A,FALSE,FALSE,0.787401575,0.34,0.46,0.5,1,"","",FALSE,FALSE,FALSE,FALSE,1,#N/A,1,1,FALSE,FALSE,#N/A,#N/A,FALSE,FALSE,FALSE,9,65532,65532,FALSE,FALSE,TRUE,TRUE,TRUE}</definedName>
    <definedName name="KHJKLSDF" localSheetId="19" hidden="1">{#N/A,#N/A,FALSE,"Plan1";#N/A,#N/A,FALSE,"Plan2"}</definedName>
    <definedName name="KHJKLSDF" localSheetId="21">{#N/A,#N/A,FALSE,"Plan1";#N/A,#N/A,FALSE,"Plan2"}</definedName>
    <definedName name="KHJKLSDF" localSheetId="14" hidden="1">{#N/A,#N/A,FALSE,"Plan1";#N/A,#N/A,FALSE,"Plan2"}</definedName>
    <definedName name="KHJKLSDF" localSheetId="4" hidden="1">{#N/A,#N/A,FALSE,"Plan1";#N/A,#N/A,FALSE,"Plan2"}</definedName>
    <definedName name="KHJKLSDF" localSheetId="8" hidden="1">{#N/A,#N/A,FALSE,"Plan1";#N/A,#N/A,FALSE,"Plan2"}</definedName>
    <definedName name="KHJKLSDF" localSheetId="2" hidden="1">{#N/A,#N/A,FALSE,"Plan1";#N/A,#N/A,FALSE,"Plan2"}</definedName>
    <definedName name="KHJKLSDF" localSheetId="1" hidden="1">{#N/A,#N/A,FALSE,"Plan1";#N/A,#N/A,FALSE,"Plan2"}</definedName>
    <definedName name="KHJKLSDF" localSheetId="13" hidden="1">{#N/A,#N/A,FALSE,"Plan1";#N/A,#N/A,FALSE,"Plan2"}</definedName>
    <definedName name="KHJKLSDF" localSheetId="20">{#N/A,#N/A,FALSE,"Plan1";#N/A,#N/A,FALSE,"Plan2"}</definedName>
    <definedName name="KHJKLSDF" localSheetId="24" hidden="1">{#N/A,#N/A,FALSE,"Plan1";#N/A,#N/A,FALSE,"Plan2"}</definedName>
    <definedName name="KHJKLSDF" localSheetId="0" hidden="1">{#N/A,#N/A,FALSE,"Plan1";#N/A,#N/A,FALSE,"Plan2"}</definedName>
    <definedName name="KHJKLSDF" localSheetId="18" hidden="1">{#N/A,#N/A,FALSE,"Plan1";#N/A,#N/A,FALSE,"Plan2"}</definedName>
    <definedName name="KHJKLSDF" localSheetId="10" hidden="1">{#N/A,#N/A,FALSE,"Plan1";#N/A,#N/A,FALSE,"Plan2"}</definedName>
    <definedName name="KHJKLSDF" localSheetId="12" hidden="1">{#N/A,#N/A,FALSE,"Plan1";#N/A,#N/A,FALSE,"Plan2"}</definedName>
    <definedName name="KHJKLSDF" hidden="1">{#N/A,#N/A,FALSE,"Plan1";#N/A,#N/A,FALSE,"Plan2"}</definedName>
    <definedName name="kieret" localSheetId="19" hidden="1">{#N/A,#N/A,FALSE,"Plan1";#N/A,#N/A,FALSE,"Plan2"}</definedName>
    <definedName name="kieret" localSheetId="21">{#N/A,#N/A,FALSE,"Plan1";#N/A,#N/A,FALSE,"Plan2"}</definedName>
    <definedName name="kieret" localSheetId="14" hidden="1">{#N/A,#N/A,FALSE,"Plan1";#N/A,#N/A,FALSE,"Plan2"}</definedName>
    <definedName name="kieret" localSheetId="4" hidden="1">{#N/A,#N/A,FALSE,"Plan1";#N/A,#N/A,FALSE,"Plan2"}</definedName>
    <definedName name="kieret" localSheetId="8" hidden="1">{#N/A,#N/A,FALSE,"Plan1";#N/A,#N/A,FALSE,"Plan2"}</definedName>
    <definedName name="kieret" localSheetId="2" hidden="1">{#N/A,#N/A,FALSE,"Plan1";#N/A,#N/A,FALSE,"Plan2"}</definedName>
    <definedName name="kieret" localSheetId="1" hidden="1">{#N/A,#N/A,FALSE,"Plan1";#N/A,#N/A,FALSE,"Plan2"}</definedName>
    <definedName name="kieret" localSheetId="13" hidden="1">{#N/A,#N/A,FALSE,"Plan1";#N/A,#N/A,FALSE,"Plan2"}</definedName>
    <definedName name="kieret" localSheetId="20">{#N/A,#N/A,FALSE,"Plan1";#N/A,#N/A,FALSE,"Plan2"}</definedName>
    <definedName name="kieret" localSheetId="24" hidden="1">{#N/A,#N/A,FALSE,"Plan1";#N/A,#N/A,FALSE,"Plan2"}</definedName>
    <definedName name="kieret" localSheetId="0" hidden="1">{#N/A,#N/A,FALSE,"Plan1";#N/A,#N/A,FALSE,"Plan2"}</definedName>
    <definedName name="kieret" localSheetId="18" hidden="1">{#N/A,#N/A,FALSE,"Plan1";#N/A,#N/A,FALSE,"Plan2"}</definedName>
    <definedName name="kieret" localSheetId="10" hidden="1">{#N/A,#N/A,FALSE,"Plan1";#N/A,#N/A,FALSE,"Plan2"}</definedName>
    <definedName name="kieret" localSheetId="12" hidden="1">{#N/A,#N/A,FALSE,"Plan1";#N/A,#N/A,FALSE,"Plan2"}</definedName>
    <definedName name="kieret" hidden="1">{#N/A,#N/A,FALSE,"Plan1";#N/A,#N/A,FALSE,"Plan2"}</definedName>
    <definedName name="kiweokwr" localSheetId="4" hidden="1">#REF!</definedName>
    <definedName name="kiweokwr" localSheetId="2" hidden="1">#REF!</definedName>
    <definedName name="kiweokwr" localSheetId="24" hidden="1">#REF!</definedName>
    <definedName name="kiweokwr" localSheetId="0" hidden="1">#REF!</definedName>
    <definedName name="kiweokwr" hidden="1">#REF!</definedName>
    <definedName name="kjchkfhsezk" localSheetId="19" hidden="1">{#N/A,#N/A,FALSE,"Plan1";#N/A,#N/A,FALSE,"Plan2"}</definedName>
    <definedName name="kjchkfhsezk" localSheetId="21">{#N/A,#N/A,FALSE,"Plan1";#N/A,#N/A,FALSE,"Plan2"}</definedName>
    <definedName name="kjchkfhsezk" localSheetId="14" hidden="1">{#N/A,#N/A,FALSE,"Plan1";#N/A,#N/A,FALSE,"Plan2"}</definedName>
    <definedName name="kjchkfhsezk" localSheetId="4" hidden="1">{#N/A,#N/A,FALSE,"Plan1";#N/A,#N/A,FALSE,"Plan2"}</definedName>
    <definedName name="kjchkfhsezk" localSheetId="8" hidden="1">{#N/A,#N/A,FALSE,"Plan1";#N/A,#N/A,FALSE,"Plan2"}</definedName>
    <definedName name="kjchkfhsezk" localSheetId="2" hidden="1">{#N/A,#N/A,FALSE,"Plan1";#N/A,#N/A,FALSE,"Plan2"}</definedName>
    <definedName name="kjchkfhsezk" localSheetId="1" hidden="1">{#N/A,#N/A,FALSE,"Plan1";#N/A,#N/A,FALSE,"Plan2"}</definedName>
    <definedName name="kjchkfhsezk" localSheetId="13" hidden="1">{#N/A,#N/A,FALSE,"Plan1";#N/A,#N/A,FALSE,"Plan2"}</definedName>
    <definedName name="kjchkfhsezk" localSheetId="20">{#N/A,#N/A,FALSE,"Plan1";#N/A,#N/A,FALSE,"Plan2"}</definedName>
    <definedName name="kjchkfhsezk" localSheetId="24" hidden="1">{#N/A,#N/A,FALSE,"Plan1";#N/A,#N/A,FALSE,"Plan2"}</definedName>
    <definedName name="kjchkfhsezk" localSheetId="0" hidden="1">{#N/A,#N/A,FALSE,"Plan1";#N/A,#N/A,FALSE,"Plan2"}</definedName>
    <definedName name="kjchkfhsezk" localSheetId="18" hidden="1">{#N/A,#N/A,FALSE,"Plan1";#N/A,#N/A,FALSE,"Plan2"}</definedName>
    <definedName name="kjchkfhsezk" localSheetId="10" hidden="1">{#N/A,#N/A,FALSE,"Plan1";#N/A,#N/A,FALSE,"Plan2"}</definedName>
    <definedName name="kjchkfhsezk" localSheetId="12" hidden="1">{#N/A,#N/A,FALSE,"Plan1";#N/A,#N/A,FALSE,"Plan2"}</definedName>
    <definedName name="kjchkfhsezk" hidden="1">{#N/A,#N/A,FALSE,"Plan1";#N/A,#N/A,FALSE,"Plan2"}</definedName>
    <definedName name="kjdghksef" localSheetId="19" hidden="1">{#N/A,#N/A,FALSE,"Plan1";#N/A,#N/A,FALSE,"Plan2"}</definedName>
    <definedName name="kjdghksef" localSheetId="21">{#N/A,#N/A,FALSE,"Plan1";#N/A,#N/A,FALSE,"Plan2"}</definedName>
    <definedName name="kjdghksef" localSheetId="14" hidden="1">{#N/A,#N/A,FALSE,"Plan1";#N/A,#N/A,FALSE,"Plan2"}</definedName>
    <definedName name="kjdghksef" localSheetId="4" hidden="1">{#N/A,#N/A,FALSE,"Plan1";#N/A,#N/A,FALSE,"Plan2"}</definedName>
    <definedName name="kjdghksef" localSheetId="8" hidden="1">{#N/A,#N/A,FALSE,"Plan1";#N/A,#N/A,FALSE,"Plan2"}</definedName>
    <definedName name="kjdghksef" localSheetId="2" hidden="1">{#N/A,#N/A,FALSE,"Plan1";#N/A,#N/A,FALSE,"Plan2"}</definedName>
    <definedName name="kjdghksef" localSheetId="1" hidden="1">{#N/A,#N/A,FALSE,"Plan1";#N/A,#N/A,FALSE,"Plan2"}</definedName>
    <definedName name="kjdghksef" localSheetId="13" hidden="1">{#N/A,#N/A,FALSE,"Plan1";#N/A,#N/A,FALSE,"Plan2"}</definedName>
    <definedName name="kjdghksef" localSheetId="20">{#N/A,#N/A,FALSE,"Plan1";#N/A,#N/A,FALSE,"Plan2"}</definedName>
    <definedName name="kjdghksef" localSheetId="24" hidden="1">{#N/A,#N/A,FALSE,"Plan1";#N/A,#N/A,FALSE,"Plan2"}</definedName>
    <definedName name="kjdghksef" localSheetId="0" hidden="1">{#N/A,#N/A,FALSE,"Plan1";#N/A,#N/A,FALSE,"Plan2"}</definedName>
    <definedName name="kjdghksef" localSheetId="18" hidden="1">{#N/A,#N/A,FALSE,"Plan1";#N/A,#N/A,FALSE,"Plan2"}</definedName>
    <definedName name="kjdghksef" localSheetId="10" hidden="1">{#N/A,#N/A,FALSE,"Plan1";#N/A,#N/A,FALSE,"Plan2"}</definedName>
    <definedName name="kjdghksef" localSheetId="12" hidden="1">{#N/A,#N/A,FALSE,"Plan1";#N/A,#N/A,FALSE,"Plan2"}</definedName>
    <definedName name="kjdghksef" hidden="1">{#N/A,#N/A,FALSE,"Plan1";#N/A,#N/A,FALSE,"Plan2"}</definedName>
    <definedName name="kjdkftyhtert" localSheetId="19" hidden="1">{#N/A,#N/A,FALSE,"Plan1";#N/A,#N/A,FALSE,"Plan2"}</definedName>
    <definedName name="kjdkftyhtert" localSheetId="21">{#N/A,#N/A,FALSE,"Plan1";#N/A,#N/A,FALSE,"Plan2"}</definedName>
    <definedName name="kjdkftyhtert" localSheetId="14" hidden="1">{#N/A,#N/A,FALSE,"Plan1";#N/A,#N/A,FALSE,"Plan2"}</definedName>
    <definedName name="kjdkftyhtert" localSheetId="4" hidden="1">{#N/A,#N/A,FALSE,"Plan1";#N/A,#N/A,FALSE,"Plan2"}</definedName>
    <definedName name="kjdkftyhtert" localSheetId="8" hidden="1">{#N/A,#N/A,FALSE,"Plan1";#N/A,#N/A,FALSE,"Plan2"}</definedName>
    <definedName name="kjdkftyhtert" localSheetId="2" hidden="1">{#N/A,#N/A,FALSE,"Plan1";#N/A,#N/A,FALSE,"Plan2"}</definedName>
    <definedName name="kjdkftyhtert" localSheetId="1" hidden="1">{#N/A,#N/A,FALSE,"Plan1";#N/A,#N/A,FALSE,"Plan2"}</definedName>
    <definedName name="kjdkftyhtert" localSheetId="13" hidden="1">{#N/A,#N/A,FALSE,"Plan1";#N/A,#N/A,FALSE,"Plan2"}</definedName>
    <definedName name="kjdkftyhtert" localSheetId="20">{#N/A,#N/A,FALSE,"Plan1";#N/A,#N/A,FALSE,"Plan2"}</definedName>
    <definedName name="kjdkftyhtert" localSheetId="24" hidden="1">{#N/A,#N/A,FALSE,"Plan1";#N/A,#N/A,FALSE,"Plan2"}</definedName>
    <definedName name="kjdkftyhtert" localSheetId="0" hidden="1">{#N/A,#N/A,FALSE,"Plan1";#N/A,#N/A,FALSE,"Plan2"}</definedName>
    <definedName name="kjdkftyhtert" localSheetId="18" hidden="1">{#N/A,#N/A,FALSE,"Plan1";#N/A,#N/A,FALSE,"Plan2"}</definedName>
    <definedName name="kjdkftyhtert" localSheetId="10" hidden="1">{#N/A,#N/A,FALSE,"Plan1";#N/A,#N/A,FALSE,"Plan2"}</definedName>
    <definedName name="kjdkftyhtert" localSheetId="12" hidden="1">{#N/A,#N/A,FALSE,"Plan1";#N/A,#N/A,FALSE,"Plan2"}</definedName>
    <definedName name="kjdkftyhtert" hidden="1">{#N/A,#N/A,FALSE,"Plan1";#N/A,#N/A,FALSE,"Plan2"}</definedName>
    <definedName name="kjdlfkjds" localSheetId="19" hidden="1">{#N/A,#N/A,FALSE,"Plan1";#N/A,#N/A,FALSE,"Plan2"}</definedName>
    <definedName name="kjdlfkjds" localSheetId="21">{#N/A,#N/A,FALSE,"Plan1";#N/A,#N/A,FALSE,"Plan2"}</definedName>
    <definedName name="kjdlfkjds" localSheetId="14" hidden="1">{#N/A,#N/A,FALSE,"Plan1";#N/A,#N/A,FALSE,"Plan2"}</definedName>
    <definedName name="kjdlfkjds" localSheetId="4" hidden="1">{#N/A,#N/A,FALSE,"Plan1";#N/A,#N/A,FALSE,"Plan2"}</definedName>
    <definedName name="kjdlfkjds" localSheetId="8" hidden="1">{#N/A,#N/A,FALSE,"Plan1";#N/A,#N/A,FALSE,"Plan2"}</definedName>
    <definedName name="kjdlfkjds" localSheetId="2" hidden="1">{#N/A,#N/A,FALSE,"Plan1";#N/A,#N/A,FALSE,"Plan2"}</definedName>
    <definedName name="kjdlfkjds" localSheetId="1" hidden="1">{#N/A,#N/A,FALSE,"Plan1";#N/A,#N/A,FALSE,"Plan2"}</definedName>
    <definedName name="kjdlfkjds" localSheetId="13" hidden="1">{#N/A,#N/A,FALSE,"Plan1";#N/A,#N/A,FALSE,"Plan2"}</definedName>
    <definedName name="kjdlfkjds" localSheetId="20">{#N/A,#N/A,FALSE,"Plan1";#N/A,#N/A,FALSE,"Plan2"}</definedName>
    <definedName name="kjdlfkjds" localSheetId="24" hidden="1">{#N/A,#N/A,FALSE,"Plan1";#N/A,#N/A,FALSE,"Plan2"}</definedName>
    <definedName name="kjdlfkjds" localSheetId="0" hidden="1">{#N/A,#N/A,FALSE,"Plan1";#N/A,#N/A,FALSE,"Plan2"}</definedName>
    <definedName name="kjdlfkjds" localSheetId="18" hidden="1">{#N/A,#N/A,FALSE,"Plan1";#N/A,#N/A,FALSE,"Plan2"}</definedName>
    <definedName name="kjdlfkjds" localSheetId="10" hidden="1">{#N/A,#N/A,FALSE,"Plan1";#N/A,#N/A,FALSE,"Plan2"}</definedName>
    <definedName name="kjdlfkjds" localSheetId="12" hidden="1">{#N/A,#N/A,FALSE,"Plan1";#N/A,#N/A,FALSE,"Plan2"}</definedName>
    <definedName name="kjdlfkjds" hidden="1">{#N/A,#N/A,FALSE,"Plan1";#N/A,#N/A,FALSE,"Plan2"}</definedName>
    <definedName name="kjdzhfytrfy" localSheetId="19" hidden="1">{#N/A,#N/A,FALSE,"Plan1";#N/A,#N/A,FALSE,"Plan2"}</definedName>
    <definedName name="kjdzhfytrfy" localSheetId="21">{#N/A,#N/A,FALSE,"Plan1";#N/A,#N/A,FALSE,"Plan2"}</definedName>
    <definedName name="kjdzhfytrfy" localSheetId="14" hidden="1">{#N/A,#N/A,FALSE,"Plan1";#N/A,#N/A,FALSE,"Plan2"}</definedName>
    <definedName name="kjdzhfytrfy" localSheetId="4" hidden="1">{#N/A,#N/A,FALSE,"Plan1";#N/A,#N/A,FALSE,"Plan2"}</definedName>
    <definedName name="kjdzhfytrfy" localSheetId="8" hidden="1">{#N/A,#N/A,FALSE,"Plan1";#N/A,#N/A,FALSE,"Plan2"}</definedName>
    <definedName name="kjdzhfytrfy" localSheetId="2" hidden="1">{#N/A,#N/A,FALSE,"Plan1";#N/A,#N/A,FALSE,"Plan2"}</definedName>
    <definedName name="kjdzhfytrfy" localSheetId="1" hidden="1">{#N/A,#N/A,FALSE,"Plan1";#N/A,#N/A,FALSE,"Plan2"}</definedName>
    <definedName name="kjdzhfytrfy" localSheetId="13" hidden="1">{#N/A,#N/A,FALSE,"Plan1";#N/A,#N/A,FALSE,"Plan2"}</definedName>
    <definedName name="kjdzhfytrfy" localSheetId="20">{#N/A,#N/A,FALSE,"Plan1";#N/A,#N/A,FALSE,"Plan2"}</definedName>
    <definedName name="kjdzhfytrfy" localSheetId="24" hidden="1">{#N/A,#N/A,FALSE,"Plan1";#N/A,#N/A,FALSE,"Plan2"}</definedName>
    <definedName name="kjdzhfytrfy" localSheetId="0" hidden="1">{#N/A,#N/A,FALSE,"Plan1";#N/A,#N/A,FALSE,"Plan2"}</definedName>
    <definedName name="kjdzhfytrfy" localSheetId="18" hidden="1">{#N/A,#N/A,FALSE,"Plan1";#N/A,#N/A,FALSE,"Plan2"}</definedName>
    <definedName name="kjdzhfytrfy" localSheetId="10" hidden="1">{#N/A,#N/A,FALSE,"Plan1";#N/A,#N/A,FALSE,"Plan2"}</definedName>
    <definedName name="kjdzhfytrfy" localSheetId="12" hidden="1">{#N/A,#N/A,FALSE,"Plan1";#N/A,#N/A,FALSE,"Plan2"}</definedName>
    <definedName name="kjdzhfytrfy" hidden="1">{#N/A,#N/A,FALSE,"Plan1";#N/A,#N/A,FALSE,"Plan2"}</definedName>
    <definedName name="kjhdfgjthdft" localSheetId="19" hidden="1">{#N/A,#N/A,FALSE,"Plan1";#N/A,#N/A,FALSE,"Plan2"}</definedName>
    <definedName name="kjhdfgjthdft" localSheetId="21">{#N/A,#N/A,FALSE,"Plan1";#N/A,#N/A,FALSE,"Plan2"}</definedName>
    <definedName name="kjhdfgjthdft" localSheetId="14" hidden="1">{#N/A,#N/A,FALSE,"Plan1";#N/A,#N/A,FALSE,"Plan2"}</definedName>
    <definedName name="kjhdfgjthdft" localSheetId="4" hidden="1">{#N/A,#N/A,FALSE,"Plan1";#N/A,#N/A,FALSE,"Plan2"}</definedName>
    <definedName name="kjhdfgjthdft" localSheetId="8" hidden="1">{#N/A,#N/A,FALSE,"Plan1";#N/A,#N/A,FALSE,"Plan2"}</definedName>
    <definedName name="kjhdfgjthdft" localSheetId="2" hidden="1">{#N/A,#N/A,FALSE,"Plan1";#N/A,#N/A,FALSE,"Plan2"}</definedName>
    <definedName name="kjhdfgjthdft" localSheetId="1" hidden="1">{#N/A,#N/A,FALSE,"Plan1";#N/A,#N/A,FALSE,"Plan2"}</definedName>
    <definedName name="kjhdfgjthdft" localSheetId="13" hidden="1">{#N/A,#N/A,FALSE,"Plan1";#N/A,#N/A,FALSE,"Plan2"}</definedName>
    <definedName name="kjhdfgjthdft" localSheetId="20">{#N/A,#N/A,FALSE,"Plan1";#N/A,#N/A,FALSE,"Plan2"}</definedName>
    <definedName name="kjhdfgjthdft" localSheetId="24" hidden="1">{#N/A,#N/A,FALSE,"Plan1";#N/A,#N/A,FALSE,"Plan2"}</definedName>
    <definedName name="kjhdfgjthdft" localSheetId="0" hidden="1">{#N/A,#N/A,FALSE,"Plan1";#N/A,#N/A,FALSE,"Plan2"}</definedName>
    <definedName name="kjhdfgjthdft" localSheetId="18" hidden="1">{#N/A,#N/A,FALSE,"Plan1";#N/A,#N/A,FALSE,"Plan2"}</definedName>
    <definedName name="kjhdfgjthdft" localSheetId="10" hidden="1">{#N/A,#N/A,FALSE,"Plan1";#N/A,#N/A,FALSE,"Plan2"}</definedName>
    <definedName name="kjhdfgjthdft" localSheetId="12" hidden="1">{#N/A,#N/A,FALSE,"Plan1";#N/A,#N/A,FALSE,"Plan2"}</definedName>
    <definedName name="kjhdfgjthdft" hidden="1">{#N/A,#N/A,FALSE,"Plan1";#N/A,#N/A,FALSE,"Plan2"}</definedName>
    <definedName name="kjhsdfk"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hidden="1">{TRUE,TRUE,-1.25,-15.5,604.5,366.75,FALSE,FALSE,TRUE,TRUE,0,1,#N/A,1,#N/A,9.0125,24.4117647058824,1,FALSE,FALSE,3,TRUE,1,FALSE,100,"Swvu.PLANILHA2.","ACwvu.PLANILHA2.",#N/A,FALSE,FALSE,0.787401575,0.34,0.46,0.5,1,"","",FALSE,FALSE,FALSE,FALSE,1,#N/A,1,1,FALSE,FALSE,#N/A,#N/A,FALSE,FALSE,FALSE,9,65532,65532,FALSE,FALSE,TRUE,TRUE,TRUE}</definedName>
    <definedName name="kjhsiorf" localSheetId="19" hidden="1">{#N/A,#N/A,FALSE,"Plan1";#N/A,#N/A,FALSE,"Plan2"}</definedName>
    <definedName name="kjhsiorf" localSheetId="21">{#N/A,#N/A,FALSE,"Plan1";#N/A,#N/A,FALSE,"Plan2"}</definedName>
    <definedName name="kjhsiorf" localSheetId="14" hidden="1">{#N/A,#N/A,FALSE,"Plan1";#N/A,#N/A,FALSE,"Plan2"}</definedName>
    <definedName name="kjhsiorf" localSheetId="4" hidden="1">{#N/A,#N/A,FALSE,"Plan1";#N/A,#N/A,FALSE,"Plan2"}</definedName>
    <definedName name="kjhsiorf" localSheetId="8" hidden="1">{#N/A,#N/A,FALSE,"Plan1";#N/A,#N/A,FALSE,"Plan2"}</definedName>
    <definedName name="kjhsiorf" localSheetId="2" hidden="1">{#N/A,#N/A,FALSE,"Plan1";#N/A,#N/A,FALSE,"Plan2"}</definedName>
    <definedName name="kjhsiorf" localSheetId="1" hidden="1">{#N/A,#N/A,FALSE,"Plan1";#N/A,#N/A,FALSE,"Plan2"}</definedName>
    <definedName name="kjhsiorf" localSheetId="13" hidden="1">{#N/A,#N/A,FALSE,"Plan1";#N/A,#N/A,FALSE,"Plan2"}</definedName>
    <definedName name="kjhsiorf" localSheetId="20">{#N/A,#N/A,FALSE,"Plan1";#N/A,#N/A,FALSE,"Plan2"}</definedName>
    <definedName name="kjhsiorf" localSheetId="24" hidden="1">{#N/A,#N/A,FALSE,"Plan1";#N/A,#N/A,FALSE,"Plan2"}</definedName>
    <definedName name="kjhsiorf" localSheetId="0" hidden="1">{#N/A,#N/A,FALSE,"Plan1";#N/A,#N/A,FALSE,"Plan2"}</definedName>
    <definedName name="kjhsiorf" localSheetId="18" hidden="1">{#N/A,#N/A,FALSE,"Plan1";#N/A,#N/A,FALSE,"Plan2"}</definedName>
    <definedName name="kjhsiorf" localSheetId="10" hidden="1">{#N/A,#N/A,FALSE,"Plan1";#N/A,#N/A,FALSE,"Plan2"}</definedName>
    <definedName name="kjhsiorf" localSheetId="12" hidden="1">{#N/A,#N/A,FALSE,"Plan1";#N/A,#N/A,FALSE,"Plan2"}</definedName>
    <definedName name="kjhsiorf" hidden="1">{#N/A,#N/A,FALSE,"Plan1";#N/A,#N/A,FALSE,"Plan2"}</definedName>
    <definedName name="KJJ"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KJJ" hidden="1">{TRUE,TRUE,-1.25,-15.5,604.5,366.75,FALSE,FALSE,TRUE,TRUE,0,1,#N/A,1,#N/A,9.0125,24.4117647058824,1,FALSE,FALSE,3,TRUE,1,FALSE,100,"Swvu.PLANILHA2.","ACwvu.PLANILHA2.",#N/A,FALSE,FALSE,0.787401575,0.34,0.46,0.5,1,"","",FALSE,FALSE,FALSE,FALSE,1,#N/A,1,1,FALSE,FALSE,#N/A,#N/A,FALSE,FALSE,FALSE,9,65532,65532,FALSE,FALSE,TRUE,TRUE,TRUE}</definedName>
    <definedName name="kjjwww" localSheetId="19" hidden="1">{#N/A,#N/A,FALSE,"Plan1";#N/A,#N/A,FALSE,"Plan2"}</definedName>
    <definedName name="kjjwww" localSheetId="21">{#N/A,#N/A,FALSE,"Plan1";#N/A,#N/A,FALSE,"Plan2"}</definedName>
    <definedName name="kjjwww" localSheetId="14" hidden="1">{#N/A,#N/A,FALSE,"Plan1";#N/A,#N/A,FALSE,"Plan2"}</definedName>
    <definedName name="kjjwww" localSheetId="4" hidden="1">{#N/A,#N/A,FALSE,"Plan1";#N/A,#N/A,FALSE,"Plan2"}</definedName>
    <definedName name="kjjwww" localSheetId="8" hidden="1">{#N/A,#N/A,FALSE,"Plan1";#N/A,#N/A,FALSE,"Plan2"}</definedName>
    <definedName name="kjjwww" localSheetId="2" hidden="1">{#N/A,#N/A,FALSE,"Plan1";#N/A,#N/A,FALSE,"Plan2"}</definedName>
    <definedName name="kjjwww" localSheetId="1" hidden="1">{#N/A,#N/A,FALSE,"Plan1";#N/A,#N/A,FALSE,"Plan2"}</definedName>
    <definedName name="kjjwww" localSheetId="13" hidden="1">{#N/A,#N/A,FALSE,"Plan1";#N/A,#N/A,FALSE,"Plan2"}</definedName>
    <definedName name="kjjwww" localSheetId="20">{#N/A,#N/A,FALSE,"Plan1";#N/A,#N/A,FALSE,"Plan2"}</definedName>
    <definedName name="kjjwww" localSheetId="24" hidden="1">{#N/A,#N/A,FALSE,"Plan1";#N/A,#N/A,FALSE,"Plan2"}</definedName>
    <definedName name="kjjwww" localSheetId="0" hidden="1">{#N/A,#N/A,FALSE,"Plan1";#N/A,#N/A,FALSE,"Plan2"}</definedName>
    <definedName name="kjjwww" localSheetId="18" hidden="1">{#N/A,#N/A,FALSE,"Plan1";#N/A,#N/A,FALSE,"Plan2"}</definedName>
    <definedName name="kjjwww" localSheetId="10" hidden="1">{#N/A,#N/A,FALSE,"Plan1";#N/A,#N/A,FALSE,"Plan2"}</definedName>
    <definedName name="kjjwww" localSheetId="12" hidden="1">{#N/A,#N/A,FALSE,"Plan1";#N/A,#N/A,FALSE,"Plan2"}</definedName>
    <definedName name="kjjwww" hidden="1">{#N/A,#N/A,FALSE,"Plan1";#N/A,#N/A,FALSE,"Plan2"}</definedName>
    <definedName name="kjl" localSheetId="19" hidden="1">{#N/A,#N/A,FALSE,"ENG'G(보호계전기)"}</definedName>
    <definedName name="kjl" localSheetId="21">{#N/A,#N/A,FALSE,"ENG'G(보호계전기)"}</definedName>
    <definedName name="kjl" localSheetId="14" hidden="1">{#N/A,#N/A,FALSE,"ENG'G(보호계전기)"}</definedName>
    <definedName name="kjl" localSheetId="4" hidden="1">{#N/A,#N/A,FALSE,"ENG'G(보호계전기)"}</definedName>
    <definedName name="kjl" localSheetId="8" hidden="1">{#N/A,#N/A,FALSE,"ENG'G(보호계전기)"}</definedName>
    <definedName name="kjl" localSheetId="2" hidden="1">{#N/A,#N/A,FALSE,"ENG'G(보호계전기)"}</definedName>
    <definedName name="kjl" localSheetId="1" hidden="1">{#N/A,#N/A,FALSE,"ENG'G(보호계전기)"}</definedName>
    <definedName name="kjl" localSheetId="13" hidden="1">{#N/A,#N/A,FALSE,"ENG'G(보호계전기)"}</definedName>
    <definedName name="kjl" localSheetId="20">{#N/A,#N/A,FALSE,"ENG'G(보호계전기)"}</definedName>
    <definedName name="kjl" localSheetId="24" hidden="1">{#N/A,#N/A,FALSE,"ENG'G(보호계전기)"}</definedName>
    <definedName name="kjl" localSheetId="0" hidden="1">{#N/A,#N/A,FALSE,"ENG'G(보호계전기)"}</definedName>
    <definedName name="kjl" localSheetId="18" hidden="1">{#N/A,#N/A,FALSE,"ENG'G(보호계전기)"}</definedName>
    <definedName name="kjl" localSheetId="10" hidden="1">{#N/A,#N/A,FALSE,"ENG'G(보호계전기)"}</definedName>
    <definedName name="kjl" localSheetId="12" hidden="1">{#N/A,#N/A,FALSE,"ENG'G(보호계전기)"}</definedName>
    <definedName name="kjl" hidden="1">{#N/A,#N/A,FALSE,"ENG'G(보호계전기)"}</definedName>
    <definedName name="KJOI" localSheetId="19" hidden="1">{#N/A,#N/A,FALSE,"Plan1";#N/A,#N/A,FALSE,"Plan2"}</definedName>
    <definedName name="KJOI" localSheetId="21">{#N/A,#N/A,FALSE,"Plan1";#N/A,#N/A,FALSE,"Plan2"}</definedName>
    <definedName name="KJOI" localSheetId="14" hidden="1">{#N/A,#N/A,FALSE,"Plan1";#N/A,#N/A,FALSE,"Plan2"}</definedName>
    <definedName name="KJOI" localSheetId="4" hidden="1">{#N/A,#N/A,FALSE,"Plan1";#N/A,#N/A,FALSE,"Plan2"}</definedName>
    <definedName name="KJOI" localSheetId="8" hidden="1">{#N/A,#N/A,FALSE,"Plan1";#N/A,#N/A,FALSE,"Plan2"}</definedName>
    <definedName name="KJOI" localSheetId="2" hidden="1">{#N/A,#N/A,FALSE,"Plan1";#N/A,#N/A,FALSE,"Plan2"}</definedName>
    <definedName name="KJOI" localSheetId="1" hidden="1">{#N/A,#N/A,FALSE,"Plan1";#N/A,#N/A,FALSE,"Plan2"}</definedName>
    <definedName name="KJOI" localSheetId="13" hidden="1">{#N/A,#N/A,FALSE,"Plan1";#N/A,#N/A,FALSE,"Plan2"}</definedName>
    <definedName name="KJOI" localSheetId="20">{#N/A,#N/A,FALSE,"Plan1";#N/A,#N/A,FALSE,"Plan2"}</definedName>
    <definedName name="KJOI" localSheetId="24" hidden="1">{#N/A,#N/A,FALSE,"Plan1";#N/A,#N/A,FALSE,"Plan2"}</definedName>
    <definedName name="KJOI" localSheetId="0" hidden="1">{#N/A,#N/A,FALSE,"Plan1";#N/A,#N/A,FALSE,"Plan2"}</definedName>
    <definedName name="KJOI" localSheetId="18" hidden="1">{#N/A,#N/A,FALSE,"Plan1";#N/A,#N/A,FALSE,"Plan2"}</definedName>
    <definedName name="KJOI" localSheetId="10" hidden="1">{#N/A,#N/A,FALSE,"Plan1";#N/A,#N/A,FALSE,"Plan2"}</definedName>
    <definedName name="KJOI" localSheetId="12" hidden="1">{#N/A,#N/A,FALSE,"Plan1";#N/A,#N/A,FALSE,"Plan2"}</definedName>
    <definedName name="KJOI" hidden="1">{#N/A,#N/A,FALSE,"Plan1";#N/A,#N/A,FALSE,"Plan2"}</definedName>
    <definedName name="kjqwerw" localSheetId="19" hidden="1">{#N/A,#N/A,FALSE,"Plan1";#N/A,#N/A,FALSE,"Plan2"}</definedName>
    <definedName name="kjqwerw" localSheetId="21">{#N/A,#N/A,FALSE,"Plan1";#N/A,#N/A,FALSE,"Plan2"}</definedName>
    <definedName name="kjqwerw" localSheetId="14" hidden="1">{#N/A,#N/A,FALSE,"Plan1";#N/A,#N/A,FALSE,"Plan2"}</definedName>
    <definedName name="kjqwerw" localSheetId="4" hidden="1">{#N/A,#N/A,FALSE,"Plan1";#N/A,#N/A,FALSE,"Plan2"}</definedName>
    <definedName name="kjqwerw" localSheetId="8" hidden="1">{#N/A,#N/A,FALSE,"Plan1";#N/A,#N/A,FALSE,"Plan2"}</definedName>
    <definedName name="kjqwerw" localSheetId="2" hidden="1">{#N/A,#N/A,FALSE,"Plan1";#N/A,#N/A,FALSE,"Plan2"}</definedName>
    <definedName name="kjqwerw" localSheetId="1" hidden="1">{#N/A,#N/A,FALSE,"Plan1";#N/A,#N/A,FALSE,"Plan2"}</definedName>
    <definedName name="kjqwerw" localSheetId="13" hidden="1">{#N/A,#N/A,FALSE,"Plan1";#N/A,#N/A,FALSE,"Plan2"}</definedName>
    <definedName name="kjqwerw" localSheetId="20">{#N/A,#N/A,FALSE,"Plan1";#N/A,#N/A,FALSE,"Plan2"}</definedName>
    <definedName name="kjqwerw" localSheetId="24" hidden="1">{#N/A,#N/A,FALSE,"Plan1";#N/A,#N/A,FALSE,"Plan2"}</definedName>
    <definedName name="kjqwerw" localSheetId="0" hidden="1">{#N/A,#N/A,FALSE,"Plan1";#N/A,#N/A,FALSE,"Plan2"}</definedName>
    <definedName name="kjqwerw" localSheetId="18" hidden="1">{#N/A,#N/A,FALSE,"Plan1";#N/A,#N/A,FALSE,"Plan2"}</definedName>
    <definedName name="kjqwerw" localSheetId="10" hidden="1">{#N/A,#N/A,FALSE,"Plan1";#N/A,#N/A,FALSE,"Plan2"}</definedName>
    <definedName name="kjqwerw" localSheetId="12" hidden="1">{#N/A,#N/A,FALSE,"Plan1";#N/A,#N/A,FALSE,"Plan2"}</definedName>
    <definedName name="kjqwerw" hidden="1">{#N/A,#N/A,FALSE,"Plan1";#N/A,#N/A,FALSE,"Plan2"}</definedName>
    <definedName name="kjsfert" localSheetId="19" hidden="1">{#N/A,#N/A,FALSE,"Plan1";#N/A,#N/A,FALSE,"Plan2"}</definedName>
    <definedName name="kjsfert" localSheetId="21">{#N/A,#N/A,FALSE,"Plan1";#N/A,#N/A,FALSE,"Plan2"}</definedName>
    <definedName name="kjsfert" localSheetId="14" hidden="1">{#N/A,#N/A,FALSE,"Plan1";#N/A,#N/A,FALSE,"Plan2"}</definedName>
    <definedName name="kjsfert" localSheetId="4" hidden="1">{#N/A,#N/A,FALSE,"Plan1";#N/A,#N/A,FALSE,"Plan2"}</definedName>
    <definedName name="kjsfert" localSheetId="8" hidden="1">{#N/A,#N/A,FALSE,"Plan1";#N/A,#N/A,FALSE,"Plan2"}</definedName>
    <definedName name="kjsfert" localSheetId="2" hidden="1">{#N/A,#N/A,FALSE,"Plan1";#N/A,#N/A,FALSE,"Plan2"}</definedName>
    <definedName name="kjsfert" localSheetId="1" hidden="1">{#N/A,#N/A,FALSE,"Plan1";#N/A,#N/A,FALSE,"Plan2"}</definedName>
    <definedName name="kjsfert" localSheetId="13" hidden="1">{#N/A,#N/A,FALSE,"Plan1";#N/A,#N/A,FALSE,"Plan2"}</definedName>
    <definedName name="kjsfert" localSheetId="20">{#N/A,#N/A,FALSE,"Plan1";#N/A,#N/A,FALSE,"Plan2"}</definedName>
    <definedName name="kjsfert" localSheetId="24" hidden="1">{#N/A,#N/A,FALSE,"Plan1";#N/A,#N/A,FALSE,"Plan2"}</definedName>
    <definedName name="kjsfert" localSheetId="0" hidden="1">{#N/A,#N/A,FALSE,"Plan1";#N/A,#N/A,FALSE,"Plan2"}</definedName>
    <definedName name="kjsfert" localSheetId="18" hidden="1">{#N/A,#N/A,FALSE,"Plan1";#N/A,#N/A,FALSE,"Plan2"}</definedName>
    <definedName name="kjsfert" localSheetId="10" hidden="1">{#N/A,#N/A,FALSE,"Plan1";#N/A,#N/A,FALSE,"Plan2"}</definedName>
    <definedName name="kjsfert" localSheetId="12" hidden="1">{#N/A,#N/A,FALSE,"Plan1";#N/A,#N/A,FALSE,"Plan2"}</definedName>
    <definedName name="kjsfert" hidden="1">{#N/A,#N/A,FALSE,"Plan1";#N/A,#N/A,FALSE,"Plan2"}</definedName>
    <definedName name="KJXCFKR" localSheetId="19" hidden="1">{#N/A,#N/A,FALSE,"Plan1";#N/A,#N/A,FALSE,"Plan2"}</definedName>
    <definedName name="KJXCFKR" localSheetId="21">{#N/A,#N/A,FALSE,"Plan1";#N/A,#N/A,FALSE,"Plan2"}</definedName>
    <definedName name="KJXCFKR" localSheetId="14" hidden="1">{#N/A,#N/A,FALSE,"Plan1";#N/A,#N/A,FALSE,"Plan2"}</definedName>
    <definedName name="KJXCFKR" localSheetId="4" hidden="1">{#N/A,#N/A,FALSE,"Plan1";#N/A,#N/A,FALSE,"Plan2"}</definedName>
    <definedName name="KJXCFKR" localSheetId="8" hidden="1">{#N/A,#N/A,FALSE,"Plan1";#N/A,#N/A,FALSE,"Plan2"}</definedName>
    <definedName name="KJXCFKR" localSheetId="2" hidden="1">{#N/A,#N/A,FALSE,"Plan1";#N/A,#N/A,FALSE,"Plan2"}</definedName>
    <definedName name="KJXCFKR" localSheetId="1" hidden="1">{#N/A,#N/A,FALSE,"Plan1";#N/A,#N/A,FALSE,"Plan2"}</definedName>
    <definedName name="KJXCFKR" localSheetId="13" hidden="1">{#N/A,#N/A,FALSE,"Plan1";#N/A,#N/A,FALSE,"Plan2"}</definedName>
    <definedName name="KJXCFKR" localSheetId="20">{#N/A,#N/A,FALSE,"Plan1";#N/A,#N/A,FALSE,"Plan2"}</definedName>
    <definedName name="KJXCFKR" localSheetId="24" hidden="1">{#N/A,#N/A,FALSE,"Plan1";#N/A,#N/A,FALSE,"Plan2"}</definedName>
    <definedName name="KJXCFKR" localSheetId="0" hidden="1">{#N/A,#N/A,FALSE,"Plan1";#N/A,#N/A,FALSE,"Plan2"}</definedName>
    <definedName name="KJXCFKR" localSheetId="18" hidden="1">{#N/A,#N/A,FALSE,"Plan1";#N/A,#N/A,FALSE,"Plan2"}</definedName>
    <definedName name="KJXCFKR" localSheetId="10" hidden="1">{#N/A,#N/A,FALSE,"Plan1";#N/A,#N/A,FALSE,"Plan2"}</definedName>
    <definedName name="KJXCFKR" localSheetId="12" hidden="1">{#N/A,#N/A,FALSE,"Plan1";#N/A,#N/A,FALSE,"Plan2"}</definedName>
    <definedName name="KJXCFKR" hidden="1">{#N/A,#N/A,FALSE,"Plan1";#N/A,#N/A,FALSE,"Plan2"}</definedName>
    <definedName name="KJXDFD" localSheetId="19" hidden="1">{#N/A,#N/A,FALSE,"Plan1";#N/A,#N/A,FALSE,"Plan2"}</definedName>
    <definedName name="KJXDFD" localSheetId="21">{#N/A,#N/A,FALSE,"Plan1";#N/A,#N/A,FALSE,"Plan2"}</definedName>
    <definedName name="KJXDFD" localSheetId="14" hidden="1">{#N/A,#N/A,FALSE,"Plan1";#N/A,#N/A,FALSE,"Plan2"}</definedName>
    <definedName name="KJXDFD" localSheetId="4" hidden="1">{#N/A,#N/A,FALSE,"Plan1";#N/A,#N/A,FALSE,"Plan2"}</definedName>
    <definedName name="KJXDFD" localSheetId="8" hidden="1">{#N/A,#N/A,FALSE,"Plan1";#N/A,#N/A,FALSE,"Plan2"}</definedName>
    <definedName name="KJXDFD" localSheetId="2" hidden="1">{#N/A,#N/A,FALSE,"Plan1";#N/A,#N/A,FALSE,"Plan2"}</definedName>
    <definedName name="KJXDFD" localSheetId="1" hidden="1">{#N/A,#N/A,FALSE,"Plan1";#N/A,#N/A,FALSE,"Plan2"}</definedName>
    <definedName name="KJXDFD" localSheetId="13" hidden="1">{#N/A,#N/A,FALSE,"Plan1";#N/A,#N/A,FALSE,"Plan2"}</definedName>
    <definedName name="KJXDFD" localSheetId="20">{#N/A,#N/A,FALSE,"Plan1";#N/A,#N/A,FALSE,"Plan2"}</definedName>
    <definedName name="KJXDFD" localSheetId="24" hidden="1">{#N/A,#N/A,FALSE,"Plan1";#N/A,#N/A,FALSE,"Plan2"}</definedName>
    <definedName name="KJXDFD" localSheetId="0" hidden="1">{#N/A,#N/A,FALSE,"Plan1";#N/A,#N/A,FALSE,"Plan2"}</definedName>
    <definedName name="KJXDFD" localSheetId="18" hidden="1">{#N/A,#N/A,FALSE,"Plan1";#N/A,#N/A,FALSE,"Plan2"}</definedName>
    <definedName name="KJXDFD" localSheetId="10" hidden="1">{#N/A,#N/A,FALSE,"Plan1";#N/A,#N/A,FALSE,"Plan2"}</definedName>
    <definedName name="KJXDFD" localSheetId="12" hidden="1">{#N/A,#N/A,FALSE,"Plan1";#N/A,#N/A,FALSE,"Plan2"}</definedName>
    <definedName name="KJXDFD" hidden="1">{#N/A,#N/A,FALSE,"Plan1";#N/A,#N/A,FALSE,"Plan2"}</definedName>
    <definedName name="kjydhfkjghkjfh" localSheetId="4" hidden="1">#REF!</definedName>
    <definedName name="kjydhfkjghkjfh" localSheetId="2" hidden="1">#REF!</definedName>
    <definedName name="kjydhfkjghkjfh" localSheetId="24" hidden="1">#REF!</definedName>
    <definedName name="kjydhfkjghkjfh" localSheetId="0" hidden="1">#REF!</definedName>
    <definedName name="kjydhfkjghkjfh" hidden="1">#REF!</definedName>
    <definedName name="kk" localSheetId="4">#REF!</definedName>
    <definedName name="kk" localSheetId="2">#REF!</definedName>
    <definedName name="kk" localSheetId="24">#REF!</definedName>
    <definedName name="kk">#REF!</definedName>
    <definedName name="kk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kkf" hidden="1">{TRUE,TRUE,-1.25,-15.5,604.5,366.75,FALSE,FALSE,TRUE,TRUE,0,1,#N/A,1,#N/A,9.0125,24.4117647058824,1,FALSE,FALSE,3,TRUE,1,FALSE,100,"Swvu.PLANILHA2.","ACwvu.PLANILHA2.",#N/A,FALSE,FALSE,0.787401575,0.34,0.46,0.5,1,"","",FALSE,FALSE,FALSE,FALSE,1,#N/A,1,1,FALSE,FALSE,#N/A,#N/A,FALSE,FALSE,FALSE,9,65532,65532,FALSE,FALSE,TRUE,TRUE,TRUE}</definedName>
    <definedName name="kkk" localSheetId="19" hidden="1">{#N/A,#N/A,FALSE,"Plan1";#N/A,#N/A,FALSE,"Plan2"}</definedName>
    <definedName name="kkk" localSheetId="21">{#N/A,#N/A,FALSE,"Plan1";#N/A,#N/A,FALSE,"Plan2"}</definedName>
    <definedName name="kkk" localSheetId="14" hidden="1">{#N/A,#N/A,FALSE,"Plan1";#N/A,#N/A,FALSE,"Plan2"}</definedName>
    <definedName name="kkk" localSheetId="4" hidden="1">{#N/A,#N/A,FALSE,"Plan1";#N/A,#N/A,FALSE,"Plan2"}</definedName>
    <definedName name="kkk" localSheetId="8" hidden="1">{#N/A,#N/A,FALSE,"Plan1";#N/A,#N/A,FALSE,"Plan2"}</definedName>
    <definedName name="kkk" localSheetId="2" hidden="1">{#N/A,#N/A,FALSE,"Plan1";#N/A,#N/A,FALSE,"Plan2"}</definedName>
    <definedName name="kkk" localSheetId="1" hidden="1">{#N/A,#N/A,FALSE,"Plan1";#N/A,#N/A,FALSE,"Plan2"}</definedName>
    <definedName name="kkk" localSheetId="13" hidden="1">{#N/A,#N/A,FALSE,"Plan1";#N/A,#N/A,FALSE,"Plan2"}</definedName>
    <definedName name="kkk" localSheetId="20">{#N/A,#N/A,FALSE,"Plan1";#N/A,#N/A,FALSE,"Plan2"}</definedName>
    <definedName name="kkk" localSheetId="24" hidden="1">{#N/A,#N/A,FALSE,"Plan1";#N/A,#N/A,FALSE,"Plan2"}</definedName>
    <definedName name="kkk" localSheetId="0" hidden="1">{#N/A,#N/A,FALSE,"Plan1";#N/A,#N/A,FALSE,"Plan2"}</definedName>
    <definedName name="kkk" localSheetId="18" hidden="1">{#N/A,#N/A,FALSE,"Plan1";#N/A,#N/A,FALSE,"Plan2"}</definedName>
    <definedName name="kkk" localSheetId="10" hidden="1">{#N/A,#N/A,FALSE,"Plan1";#N/A,#N/A,FALSE,"Plan2"}</definedName>
    <definedName name="kkk" localSheetId="12" hidden="1">{#N/A,#N/A,FALSE,"Plan1";#N/A,#N/A,FALSE,"Plan2"}</definedName>
    <definedName name="kkk" hidden="1">{#N/A,#N/A,FALSE,"Plan1";#N/A,#N/A,FALSE,"Plan2"}</definedName>
    <definedName name="kkkkk" localSheetId="19" hidden="1">{#N/A,#N/A,FALSE,"Plan1";#N/A,#N/A,FALSE,"Plan2"}</definedName>
    <definedName name="kkkkk" localSheetId="21">{#N/A,#N/A,FALSE,"Plan1";#N/A,#N/A,FALSE,"Plan2"}</definedName>
    <definedName name="kkkkk" localSheetId="14" hidden="1">{#N/A,#N/A,FALSE,"Plan1";#N/A,#N/A,FALSE,"Plan2"}</definedName>
    <definedName name="kkkkk" localSheetId="4" hidden="1">{#N/A,#N/A,FALSE,"Plan1";#N/A,#N/A,FALSE,"Plan2"}</definedName>
    <definedName name="kkkkk" localSheetId="8" hidden="1">{#N/A,#N/A,FALSE,"Plan1";#N/A,#N/A,FALSE,"Plan2"}</definedName>
    <definedName name="kkkkk" localSheetId="2" hidden="1">{#N/A,#N/A,FALSE,"Plan1";#N/A,#N/A,FALSE,"Plan2"}</definedName>
    <definedName name="kkkkk" localSheetId="1" hidden="1">{#N/A,#N/A,FALSE,"Plan1";#N/A,#N/A,FALSE,"Plan2"}</definedName>
    <definedName name="kkkkk" localSheetId="13" hidden="1">{#N/A,#N/A,FALSE,"Plan1";#N/A,#N/A,FALSE,"Plan2"}</definedName>
    <definedName name="kkkkk" localSheetId="20">{#N/A,#N/A,FALSE,"Plan1";#N/A,#N/A,FALSE,"Plan2"}</definedName>
    <definedName name="kkkkk" localSheetId="24" hidden="1">{#N/A,#N/A,FALSE,"Plan1";#N/A,#N/A,FALSE,"Plan2"}</definedName>
    <definedName name="kkkkk" localSheetId="0" hidden="1">{#N/A,#N/A,FALSE,"Plan1";#N/A,#N/A,FALSE,"Plan2"}</definedName>
    <definedName name="kkkkk" localSheetId="18" hidden="1">{#N/A,#N/A,FALSE,"Plan1";#N/A,#N/A,FALSE,"Plan2"}</definedName>
    <definedName name="kkkkk" localSheetId="10" hidden="1">{#N/A,#N/A,FALSE,"Plan1";#N/A,#N/A,FALSE,"Plan2"}</definedName>
    <definedName name="kkkkk" localSheetId="12" hidden="1">{#N/A,#N/A,FALSE,"Plan1";#N/A,#N/A,FALSE,"Plan2"}</definedName>
    <definedName name="kkkkk" hidden="1">{#N/A,#N/A,FALSE,"Plan1";#N/A,#N/A,FALSE,"Plan2"}</definedName>
    <definedName name="kkkkkk" localSheetId="19" hidden="1">{#N/A,#N/A,FALSE,"Plan1";#N/A,#N/A,FALSE,"Plan2"}</definedName>
    <definedName name="kkkkkk" localSheetId="21">{#N/A,#N/A,FALSE,"Plan1";#N/A,#N/A,FALSE,"Plan2"}</definedName>
    <definedName name="kkkkkk" localSheetId="14" hidden="1">{#N/A,#N/A,FALSE,"Plan1";#N/A,#N/A,FALSE,"Plan2"}</definedName>
    <definedName name="kkkkkk" localSheetId="4" hidden="1">{#N/A,#N/A,FALSE,"Plan1";#N/A,#N/A,FALSE,"Plan2"}</definedName>
    <definedName name="kkkkkk" localSheetId="8" hidden="1">{#N/A,#N/A,FALSE,"Plan1";#N/A,#N/A,FALSE,"Plan2"}</definedName>
    <definedName name="kkkkkk" localSheetId="2" hidden="1">{#N/A,#N/A,FALSE,"Plan1";#N/A,#N/A,FALSE,"Plan2"}</definedName>
    <definedName name="kkkkkk" localSheetId="1" hidden="1">{#N/A,#N/A,FALSE,"Plan1";#N/A,#N/A,FALSE,"Plan2"}</definedName>
    <definedName name="kkkkkk" localSheetId="13" hidden="1">{#N/A,#N/A,FALSE,"Plan1";#N/A,#N/A,FALSE,"Plan2"}</definedName>
    <definedName name="kkkkkk" localSheetId="20">{#N/A,#N/A,FALSE,"Plan1";#N/A,#N/A,FALSE,"Plan2"}</definedName>
    <definedName name="kkkkkk" localSheetId="24" hidden="1">{#N/A,#N/A,FALSE,"Plan1";#N/A,#N/A,FALSE,"Plan2"}</definedName>
    <definedName name="kkkkkk" localSheetId="0" hidden="1">{#N/A,#N/A,FALSE,"Plan1";#N/A,#N/A,FALSE,"Plan2"}</definedName>
    <definedName name="kkkkkk" localSheetId="18" hidden="1">{#N/A,#N/A,FALSE,"Plan1";#N/A,#N/A,FALSE,"Plan2"}</definedName>
    <definedName name="kkkkkk" localSheetId="10" hidden="1">{#N/A,#N/A,FALSE,"Plan1";#N/A,#N/A,FALSE,"Plan2"}</definedName>
    <definedName name="kkkkkk" localSheetId="12" hidden="1">{#N/A,#N/A,FALSE,"Plan1";#N/A,#N/A,FALSE,"Plan2"}</definedName>
    <definedName name="kkkkkk" hidden="1">{#N/A,#N/A,FALSE,"Plan1";#N/A,#N/A,FALSE,"Plan2"}</definedName>
    <definedName name="kko"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kko" hidden="1">{TRUE,TRUE,-1.25,-15.5,604.5,366.75,FALSE,FALSE,TRUE,TRUE,0,1,#N/A,1,#N/A,9.0125,24.4117647058824,1,FALSE,FALSE,3,TRUE,1,FALSE,100,"Swvu.PLANILHA2.","ACwvu.PLANILHA2.",#N/A,FALSE,FALSE,0.787401575,0.34,0.46,0.5,1,"","",FALSE,FALSE,FALSE,FALSE,1,#N/A,1,1,FALSE,FALSE,#N/A,#N/A,FALSE,FALSE,FALSE,9,65532,65532,FALSE,FALSE,TRUE,TRUE,TRUE}</definedName>
    <definedName name="kksaklçer" localSheetId="19" hidden="1">{#N/A,#N/A,FALSE,"Plan1";#N/A,#N/A,FALSE,"Plan2"}</definedName>
    <definedName name="kksaklçer" localSheetId="21">{#N/A,#N/A,FALSE,"Plan1";#N/A,#N/A,FALSE,"Plan2"}</definedName>
    <definedName name="kksaklçer" localSheetId="14" hidden="1">{#N/A,#N/A,FALSE,"Plan1";#N/A,#N/A,FALSE,"Plan2"}</definedName>
    <definedName name="kksaklçer" localSheetId="4" hidden="1">{#N/A,#N/A,FALSE,"Plan1";#N/A,#N/A,FALSE,"Plan2"}</definedName>
    <definedName name="kksaklçer" localSheetId="8" hidden="1">{#N/A,#N/A,FALSE,"Plan1";#N/A,#N/A,FALSE,"Plan2"}</definedName>
    <definedName name="kksaklçer" localSheetId="2" hidden="1">{#N/A,#N/A,FALSE,"Plan1";#N/A,#N/A,FALSE,"Plan2"}</definedName>
    <definedName name="kksaklçer" localSheetId="1" hidden="1">{#N/A,#N/A,FALSE,"Plan1";#N/A,#N/A,FALSE,"Plan2"}</definedName>
    <definedName name="kksaklçer" localSheetId="13" hidden="1">{#N/A,#N/A,FALSE,"Plan1";#N/A,#N/A,FALSE,"Plan2"}</definedName>
    <definedName name="kksaklçer" localSheetId="20">{#N/A,#N/A,FALSE,"Plan1";#N/A,#N/A,FALSE,"Plan2"}</definedName>
    <definedName name="kksaklçer" localSheetId="24" hidden="1">{#N/A,#N/A,FALSE,"Plan1";#N/A,#N/A,FALSE,"Plan2"}</definedName>
    <definedName name="kksaklçer" localSheetId="0" hidden="1">{#N/A,#N/A,FALSE,"Plan1";#N/A,#N/A,FALSE,"Plan2"}</definedName>
    <definedName name="kksaklçer" localSheetId="18" hidden="1">{#N/A,#N/A,FALSE,"Plan1";#N/A,#N/A,FALSE,"Plan2"}</definedName>
    <definedName name="kksaklçer" localSheetId="10" hidden="1">{#N/A,#N/A,FALSE,"Plan1";#N/A,#N/A,FALSE,"Plan2"}</definedName>
    <definedName name="kksaklçer" localSheetId="12" hidden="1">{#N/A,#N/A,FALSE,"Plan1";#N/A,#N/A,FALSE,"Plan2"}</definedName>
    <definedName name="kksaklçer" hidden="1">{#N/A,#N/A,FALSE,"Plan1";#N/A,#N/A,FALSE,"Plan2"}</definedName>
    <definedName name="kksarde" localSheetId="19" hidden="1">{#N/A,#N/A,FALSE,"Plan1";#N/A,#N/A,FALSE,"Plan2"}</definedName>
    <definedName name="kksarde" localSheetId="21">{#N/A,#N/A,FALSE,"Plan1";#N/A,#N/A,FALSE,"Plan2"}</definedName>
    <definedName name="kksarde" localSheetId="14" hidden="1">{#N/A,#N/A,FALSE,"Plan1";#N/A,#N/A,FALSE,"Plan2"}</definedName>
    <definedName name="kksarde" localSheetId="4" hidden="1">{#N/A,#N/A,FALSE,"Plan1";#N/A,#N/A,FALSE,"Plan2"}</definedName>
    <definedName name="kksarde" localSheetId="8" hidden="1">{#N/A,#N/A,FALSE,"Plan1";#N/A,#N/A,FALSE,"Plan2"}</definedName>
    <definedName name="kksarde" localSheetId="2" hidden="1">{#N/A,#N/A,FALSE,"Plan1";#N/A,#N/A,FALSE,"Plan2"}</definedName>
    <definedName name="kksarde" localSheetId="1" hidden="1">{#N/A,#N/A,FALSE,"Plan1";#N/A,#N/A,FALSE,"Plan2"}</definedName>
    <definedName name="kksarde" localSheetId="13" hidden="1">{#N/A,#N/A,FALSE,"Plan1";#N/A,#N/A,FALSE,"Plan2"}</definedName>
    <definedName name="kksarde" localSheetId="20">{#N/A,#N/A,FALSE,"Plan1";#N/A,#N/A,FALSE,"Plan2"}</definedName>
    <definedName name="kksarde" localSheetId="24" hidden="1">{#N/A,#N/A,FALSE,"Plan1";#N/A,#N/A,FALSE,"Plan2"}</definedName>
    <definedName name="kksarde" localSheetId="0" hidden="1">{#N/A,#N/A,FALSE,"Plan1";#N/A,#N/A,FALSE,"Plan2"}</definedName>
    <definedName name="kksarde" localSheetId="18" hidden="1">{#N/A,#N/A,FALSE,"Plan1";#N/A,#N/A,FALSE,"Plan2"}</definedName>
    <definedName name="kksarde" localSheetId="10" hidden="1">{#N/A,#N/A,FALSE,"Plan1";#N/A,#N/A,FALSE,"Plan2"}</definedName>
    <definedName name="kksarde" localSheetId="12" hidden="1">{#N/A,#N/A,FALSE,"Plan1";#N/A,#N/A,FALSE,"Plan2"}</definedName>
    <definedName name="kksarde" hidden="1">{#N/A,#N/A,FALSE,"Plan1";#N/A,#N/A,FALSE,"Plan2"}</definedName>
    <definedName name="klaskldjsw" localSheetId="19" hidden="1">{#N/A,#N/A,FALSE,"Plan1";#N/A,#N/A,FALSE,"Plan2"}</definedName>
    <definedName name="klaskldjsw" localSheetId="21">{#N/A,#N/A,FALSE,"Plan1";#N/A,#N/A,FALSE,"Plan2"}</definedName>
    <definedName name="klaskldjsw" localSheetId="14" hidden="1">{#N/A,#N/A,FALSE,"Plan1";#N/A,#N/A,FALSE,"Plan2"}</definedName>
    <definedName name="klaskldjsw" localSheetId="4" hidden="1">{#N/A,#N/A,FALSE,"Plan1";#N/A,#N/A,FALSE,"Plan2"}</definedName>
    <definedName name="klaskldjsw" localSheetId="8" hidden="1">{#N/A,#N/A,FALSE,"Plan1";#N/A,#N/A,FALSE,"Plan2"}</definedName>
    <definedName name="klaskldjsw" localSheetId="2" hidden="1">{#N/A,#N/A,FALSE,"Plan1";#N/A,#N/A,FALSE,"Plan2"}</definedName>
    <definedName name="klaskldjsw" localSheetId="1" hidden="1">{#N/A,#N/A,FALSE,"Plan1";#N/A,#N/A,FALSE,"Plan2"}</definedName>
    <definedName name="klaskldjsw" localSheetId="13" hidden="1">{#N/A,#N/A,FALSE,"Plan1";#N/A,#N/A,FALSE,"Plan2"}</definedName>
    <definedName name="klaskldjsw" localSheetId="20">{#N/A,#N/A,FALSE,"Plan1";#N/A,#N/A,FALSE,"Plan2"}</definedName>
    <definedName name="klaskldjsw" localSheetId="24" hidden="1">{#N/A,#N/A,FALSE,"Plan1";#N/A,#N/A,FALSE,"Plan2"}</definedName>
    <definedName name="klaskldjsw" localSheetId="0" hidden="1">{#N/A,#N/A,FALSE,"Plan1";#N/A,#N/A,FALSE,"Plan2"}</definedName>
    <definedName name="klaskldjsw" localSheetId="18" hidden="1">{#N/A,#N/A,FALSE,"Plan1";#N/A,#N/A,FALSE,"Plan2"}</definedName>
    <definedName name="klaskldjsw" localSheetId="10" hidden="1">{#N/A,#N/A,FALSE,"Plan1";#N/A,#N/A,FALSE,"Plan2"}</definedName>
    <definedName name="klaskldjsw" localSheetId="12" hidden="1">{#N/A,#N/A,FALSE,"Plan1";#N/A,#N/A,FALSE,"Plan2"}</definedName>
    <definedName name="klaskldjsw" hidden="1">{#N/A,#N/A,FALSE,"Plan1";#N/A,#N/A,FALSE,"Plan2"}</definedName>
    <definedName name="klçkop" localSheetId="19" hidden="1">{#N/A,#N/A,FALSE,"Plan1";#N/A,#N/A,FALSE,"Plan2"}</definedName>
    <definedName name="klçkop" localSheetId="21">{#N/A,#N/A,FALSE,"Plan1";#N/A,#N/A,FALSE,"Plan2"}</definedName>
    <definedName name="klçkop" localSheetId="14" hidden="1">{#N/A,#N/A,FALSE,"Plan1";#N/A,#N/A,FALSE,"Plan2"}</definedName>
    <definedName name="klçkop" localSheetId="4" hidden="1">{#N/A,#N/A,FALSE,"Plan1";#N/A,#N/A,FALSE,"Plan2"}</definedName>
    <definedName name="klçkop" localSheetId="8" hidden="1">{#N/A,#N/A,FALSE,"Plan1";#N/A,#N/A,FALSE,"Plan2"}</definedName>
    <definedName name="klçkop" localSheetId="2" hidden="1">{#N/A,#N/A,FALSE,"Plan1";#N/A,#N/A,FALSE,"Plan2"}</definedName>
    <definedName name="klçkop" localSheetId="1" hidden="1">{#N/A,#N/A,FALSE,"Plan1";#N/A,#N/A,FALSE,"Plan2"}</definedName>
    <definedName name="klçkop" localSheetId="13" hidden="1">{#N/A,#N/A,FALSE,"Plan1";#N/A,#N/A,FALSE,"Plan2"}</definedName>
    <definedName name="klçkop" localSheetId="20">{#N/A,#N/A,FALSE,"Plan1";#N/A,#N/A,FALSE,"Plan2"}</definedName>
    <definedName name="klçkop" localSheetId="24" hidden="1">{#N/A,#N/A,FALSE,"Plan1";#N/A,#N/A,FALSE,"Plan2"}</definedName>
    <definedName name="klçkop" localSheetId="0" hidden="1">{#N/A,#N/A,FALSE,"Plan1";#N/A,#N/A,FALSE,"Plan2"}</definedName>
    <definedName name="klçkop" localSheetId="18" hidden="1">{#N/A,#N/A,FALSE,"Plan1";#N/A,#N/A,FALSE,"Plan2"}</definedName>
    <definedName name="klçkop" localSheetId="10" hidden="1">{#N/A,#N/A,FALSE,"Plan1";#N/A,#N/A,FALSE,"Plan2"}</definedName>
    <definedName name="klçkop" localSheetId="12" hidden="1">{#N/A,#N/A,FALSE,"Plan1";#N/A,#N/A,FALSE,"Plan2"}</definedName>
    <definedName name="klçkop" hidden="1">{#N/A,#N/A,FALSE,"Plan1";#N/A,#N/A,FALSE,"Plan2"}</definedName>
    <definedName name="KLDFNTRDT" localSheetId="19" hidden="1">{#N/A,#N/A,FALSE,"Plan1";#N/A,#N/A,FALSE,"Plan2"}</definedName>
    <definedName name="KLDFNTRDT" localSheetId="21">{#N/A,#N/A,FALSE,"Plan1";#N/A,#N/A,FALSE,"Plan2"}</definedName>
    <definedName name="KLDFNTRDT" localSheetId="14" hidden="1">{#N/A,#N/A,FALSE,"Plan1";#N/A,#N/A,FALSE,"Plan2"}</definedName>
    <definedName name="KLDFNTRDT" localSheetId="4" hidden="1">{#N/A,#N/A,FALSE,"Plan1";#N/A,#N/A,FALSE,"Plan2"}</definedName>
    <definedName name="KLDFNTRDT" localSheetId="8" hidden="1">{#N/A,#N/A,FALSE,"Plan1";#N/A,#N/A,FALSE,"Plan2"}</definedName>
    <definedName name="KLDFNTRDT" localSheetId="2" hidden="1">{#N/A,#N/A,FALSE,"Plan1";#N/A,#N/A,FALSE,"Plan2"}</definedName>
    <definedName name="KLDFNTRDT" localSheetId="1" hidden="1">{#N/A,#N/A,FALSE,"Plan1";#N/A,#N/A,FALSE,"Plan2"}</definedName>
    <definedName name="KLDFNTRDT" localSheetId="13" hidden="1">{#N/A,#N/A,FALSE,"Plan1";#N/A,#N/A,FALSE,"Plan2"}</definedName>
    <definedName name="KLDFNTRDT" localSheetId="20">{#N/A,#N/A,FALSE,"Plan1";#N/A,#N/A,FALSE,"Plan2"}</definedName>
    <definedName name="KLDFNTRDT" localSheetId="24" hidden="1">{#N/A,#N/A,FALSE,"Plan1";#N/A,#N/A,FALSE,"Plan2"}</definedName>
    <definedName name="KLDFNTRDT" localSheetId="0" hidden="1">{#N/A,#N/A,FALSE,"Plan1";#N/A,#N/A,FALSE,"Plan2"}</definedName>
    <definedName name="KLDFNTRDT" localSheetId="18" hidden="1">{#N/A,#N/A,FALSE,"Plan1";#N/A,#N/A,FALSE,"Plan2"}</definedName>
    <definedName name="KLDFNTRDT" localSheetId="10" hidden="1">{#N/A,#N/A,FALSE,"Plan1";#N/A,#N/A,FALSE,"Plan2"}</definedName>
    <definedName name="KLDFNTRDT" localSheetId="12" hidden="1">{#N/A,#N/A,FALSE,"Plan1";#N/A,#N/A,FALSE,"Plan2"}</definedName>
    <definedName name="KLDFNTRDT" hidden="1">{#N/A,#N/A,FALSE,"Plan1";#N/A,#N/A,FALSE,"Plan2"}</definedName>
    <definedName name="klhjsdklhdf" localSheetId="19" hidden="1">{#N/A,#N/A,FALSE,"Plan1";#N/A,#N/A,FALSE,"Plan2"}</definedName>
    <definedName name="klhjsdklhdf" localSheetId="21">{#N/A,#N/A,FALSE,"Plan1";#N/A,#N/A,FALSE,"Plan2"}</definedName>
    <definedName name="klhjsdklhdf" localSheetId="14" hidden="1">{#N/A,#N/A,FALSE,"Plan1";#N/A,#N/A,FALSE,"Plan2"}</definedName>
    <definedName name="klhjsdklhdf" localSheetId="4" hidden="1">{#N/A,#N/A,FALSE,"Plan1";#N/A,#N/A,FALSE,"Plan2"}</definedName>
    <definedName name="klhjsdklhdf" localSheetId="8" hidden="1">{#N/A,#N/A,FALSE,"Plan1";#N/A,#N/A,FALSE,"Plan2"}</definedName>
    <definedName name="klhjsdklhdf" localSheetId="2" hidden="1">{#N/A,#N/A,FALSE,"Plan1";#N/A,#N/A,FALSE,"Plan2"}</definedName>
    <definedName name="klhjsdklhdf" localSheetId="1" hidden="1">{#N/A,#N/A,FALSE,"Plan1";#N/A,#N/A,FALSE,"Plan2"}</definedName>
    <definedName name="klhjsdklhdf" localSheetId="13" hidden="1">{#N/A,#N/A,FALSE,"Plan1";#N/A,#N/A,FALSE,"Plan2"}</definedName>
    <definedName name="klhjsdklhdf" localSheetId="20">{#N/A,#N/A,FALSE,"Plan1";#N/A,#N/A,FALSE,"Plan2"}</definedName>
    <definedName name="klhjsdklhdf" localSheetId="24" hidden="1">{#N/A,#N/A,FALSE,"Plan1";#N/A,#N/A,FALSE,"Plan2"}</definedName>
    <definedName name="klhjsdklhdf" localSheetId="0" hidden="1">{#N/A,#N/A,FALSE,"Plan1";#N/A,#N/A,FALSE,"Plan2"}</definedName>
    <definedName name="klhjsdklhdf" localSheetId="18" hidden="1">{#N/A,#N/A,FALSE,"Plan1";#N/A,#N/A,FALSE,"Plan2"}</definedName>
    <definedName name="klhjsdklhdf" localSheetId="10" hidden="1">{#N/A,#N/A,FALSE,"Plan1";#N/A,#N/A,FALSE,"Plan2"}</definedName>
    <definedName name="klhjsdklhdf" localSheetId="12" hidden="1">{#N/A,#N/A,FALSE,"Plan1";#N/A,#N/A,FALSE,"Plan2"}</definedName>
    <definedName name="klhjsdklhdf" hidden="1">{#N/A,#N/A,FALSE,"Plan1";#N/A,#N/A,FALSE,"Plan2"}</definedName>
    <definedName name="KLHSKLRHWE" localSheetId="19" hidden="1">{#N/A,#N/A,FALSE,"Plan1";#N/A,#N/A,FALSE,"Plan2"}</definedName>
    <definedName name="KLHSKLRHWE" localSheetId="21">{#N/A,#N/A,FALSE,"Plan1";#N/A,#N/A,FALSE,"Plan2"}</definedName>
    <definedName name="KLHSKLRHWE" localSheetId="14" hidden="1">{#N/A,#N/A,FALSE,"Plan1";#N/A,#N/A,FALSE,"Plan2"}</definedName>
    <definedName name="KLHSKLRHWE" localSheetId="4" hidden="1">{#N/A,#N/A,FALSE,"Plan1";#N/A,#N/A,FALSE,"Plan2"}</definedName>
    <definedName name="KLHSKLRHWE" localSheetId="8" hidden="1">{#N/A,#N/A,FALSE,"Plan1";#N/A,#N/A,FALSE,"Plan2"}</definedName>
    <definedName name="KLHSKLRHWE" localSheetId="2" hidden="1">{#N/A,#N/A,FALSE,"Plan1";#N/A,#N/A,FALSE,"Plan2"}</definedName>
    <definedName name="KLHSKLRHWE" localSheetId="1" hidden="1">{#N/A,#N/A,FALSE,"Plan1";#N/A,#N/A,FALSE,"Plan2"}</definedName>
    <definedName name="KLHSKLRHWE" localSheetId="13" hidden="1">{#N/A,#N/A,FALSE,"Plan1";#N/A,#N/A,FALSE,"Plan2"}</definedName>
    <definedName name="KLHSKLRHWE" localSheetId="20">{#N/A,#N/A,FALSE,"Plan1";#N/A,#N/A,FALSE,"Plan2"}</definedName>
    <definedName name="KLHSKLRHWE" localSheetId="24" hidden="1">{#N/A,#N/A,FALSE,"Plan1";#N/A,#N/A,FALSE,"Plan2"}</definedName>
    <definedName name="KLHSKLRHWE" localSheetId="0" hidden="1">{#N/A,#N/A,FALSE,"Plan1";#N/A,#N/A,FALSE,"Plan2"}</definedName>
    <definedName name="KLHSKLRHWE" localSheetId="18" hidden="1">{#N/A,#N/A,FALSE,"Plan1";#N/A,#N/A,FALSE,"Plan2"}</definedName>
    <definedName name="KLHSKLRHWE" localSheetId="10" hidden="1">{#N/A,#N/A,FALSE,"Plan1";#N/A,#N/A,FALSE,"Plan2"}</definedName>
    <definedName name="KLHSKLRHWE" localSheetId="12" hidden="1">{#N/A,#N/A,FALSE,"Plan1";#N/A,#N/A,FALSE,"Plan2"}</definedName>
    <definedName name="KLHSKLRHWE" hidden="1">{#N/A,#N/A,FALSE,"Plan1";#N/A,#N/A,FALSE,"Plan2"}</definedName>
    <definedName name="KLJASKJD" localSheetId="19" hidden="1">{#N/A,#N/A,FALSE,"Plan1";#N/A,#N/A,FALSE,"Plan2"}</definedName>
    <definedName name="KLJASKJD" localSheetId="21">{#N/A,#N/A,FALSE,"Plan1";#N/A,#N/A,FALSE,"Plan2"}</definedName>
    <definedName name="KLJASKJD" localSheetId="14" hidden="1">{#N/A,#N/A,FALSE,"Plan1";#N/A,#N/A,FALSE,"Plan2"}</definedName>
    <definedName name="KLJASKJD" localSheetId="4" hidden="1">{#N/A,#N/A,FALSE,"Plan1";#N/A,#N/A,FALSE,"Plan2"}</definedName>
    <definedName name="KLJASKJD" localSheetId="8" hidden="1">{#N/A,#N/A,FALSE,"Plan1";#N/A,#N/A,FALSE,"Plan2"}</definedName>
    <definedName name="KLJASKJD" localSheetId="2" hidden="1">{#N/A,#N/A,FALSE,"Plan1";#N/A,#N/A,FALSE,"Plan2"}</definedName>
    <definedName name="KLJASKJD" localSheetId="1" hidden="1">{#N/A,#N/A,FALSE,"Plan1";#N/A,#N/A,FALSE,"Plan2"}</definedName>
    <definedName name="KLJASKJD" localSheetId="13" hidden="1">{#N/A,#N/A,FALSE,"Plan1";#N/A,#N/A,FALSE,"Plan2"}</definedName>
    <definedName name="KLJASKJD" localSheetId="20">{#N/A,#N/A,FALSE,"Plan1";#N/A,#N/A,FALSE,"Plan2"}</definedName>
    <definedName name="KLJASKJD" localSheetId="24" hidden="1">{#N/A,#N/A,FALSE,"Plan1";#N/A,#N/A,FALSE,"Plan2"}</definedName>
    <definedName name="KLJASKJD" localSheetId="0" hidden="1">{#N/A,#N/A,FALSE,"Plan1";#N/A,#N/A,FALSE,"Plan2"}</definedName>
    <definedName name="KLJASKJD" localSheetId="18" hidden="1">{#N/A,#N/A,FALSE,"Plan1";#N/A,#N/A,FALSE,"Plan2"}</definedName>
    <definedName name="KLJASKJD" localSheetId="10" hidden="1">{#N/A,#N/A,FALSE,"Plan1";#N/A,#N/A,FALSE,"Plan2"}</definedName>
    <definedName name="KLJASKJD" localSheetId="12" hidden="1">{#N/A,#N/A,FALSE,"Plan1";#N/A,#N/A,FALSE,"Plan2"}</definedName>
    <definedName name="KLJASKJD" hidden="1">{#N/A,#N/A,FALSE,"Plan1";#N/A,#N/A,FALSE,"Plan2"}</definedName>
    <definedName name="KLJDXLG"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hidden="1">{TRUE,TRUE,-1.25,-15.5,604.5,366.75,FALSE,FALSE,TRUE,TRUE,0,1,#N/A,1,#N/A,9.0125,24.4117647058824,1,FALSE,FALSE,3,TRUE,1,FALSE,100,"Swvu.PLANILHA2.","ACwvu.PLANILHA2.",#N/A,FALSE,FALSE,0.787401575,0.34,0.46,0.5,1,"","",FALSE,FALSE,FALSE,FALSE,1,#N/A,1,1,FALSE,FALSE,#N/A,#N/A,FALSE,FALSE,FALSE,9,65532,65532,FALSE,FALSE,TRUE,TRUE,TRUE}</definedName>
    <definedName name="kljeflwr" localSheetId="19" hidden="1">{#N/A,#N/A,FALSE,"Plan1";#N/A,#N/A,FALSE,"Plan2"}</definedName>
    <definedName name="kljeflwr" localSheetId="21">{#N/A,#N/A,FALSE,"Plan1";#N/A,#N/A,FALSE,"Plan2"}</definedName>
    <definedName name="kljeflwr" localSheetId="14" hidden="1">{#N/A,#N/A,FALSE,"Plan1";#N/A,#N/A,FALSE,"Plan2"}</definedName>
    <definedName name="kljeflwr" localSheetId="4" hidden="1">{#N/A,#N/A,FALSE,"Plan1";#N/A,#N/A,FALSE,"Plan2"}</definedName>
    <definedName name="kljeflwr" localSheetId="8" hidden="1">{#N/A,#N/A,FALSE,"Plan1";#N/A,#N/A,FALSE,"Plan2"}</definedName>
    <definedName name="kljeflwr" localSheetId="2" hidden="1">{#N/A,#N/A,FALSE,"Plan1";#N/A,#N/A,FALSE,"Plan2"}</definedName>
    <definedName name="kljeflwr" localSheetId="1" hidden="1">{#N/A,#N/A,FALSE,"Plan1";#N/A,#N/A,FALSE,"Plan2"}</definedName>
    <definedName name="kljeflwr" localSheetId="13" hidden="1">{#N/A,#N/A,FALSE,"Plan1";#N/A,#N/A,FALSE,"Plan2"}</definedName>
    <definedName name="kljeflwr" localSheetId="20">{#N/A,#N/A,FALSE,"Plan1";#N/A,#N/A,FALSE,"Plan2"}</definedName>
    <definedName name="kljeflwr" localSheetId="24" hidden="1">{#N/A,#N/A,FALSE,"Plan1";#N/A,#N/A,FALSE,"Plan2"}</definedName>
    <definedName name="kljeflwr" localSheetId="0" hidden="1">{#N/A,#N/A,FALSE,"Plan1";#N/A,#N/A,FALSE,"Plan2"}</definedName>
    <definedName name="kljeflwr" localSheetId="18" hidden="1">{#N/A,#N/A,FALSE,"Plan1";#N/A,#N/A,FALSE,"Plan2"}</definedName>
    <definedName name="kljeflwr" localSheetId="10" hidden="1">{#N/A,#N/A,FALSE,"Plan1";#N/A,#N/A,FALSE,"Plan2"}</definedName>
    <definedName name="kljeflwr" localSheetId="12" hidden="1">{#N/A,#N/A,FALSE,"Plan1";#N/A,#N/A,FALSE,"Plan2"}</definedName>
    <definedName name="kljeflwr" hidden="1">{#N/A,#N/A,FALSE,"Plan1";#N/A,#N/A,FALSE,"Plan2"}</definedName>
    <definedName name="kljflgjrf" localSheetId="19" hidden="1">{#N/A,#N/A,FALSE,"Plan1";#N/A,#N/A,FALSE,"Plan2"}</definedName>
    <definedName name="kljflgjrf" localSheetId="21">{#N/A,#N/A,FALSE,"Plan1";#N/A,#N/A,FALSE,"Plan2"}</definedName>
    <definedName name="kljflgjrf" localSheetId="14" hidden="1">{#N/A,#N/A,FALSE,"Plan1";#N/A,#N/A,FALSE,"Plan2"}</definedName>
    <definedName name="kljflgjrf" localSheetId="4" hidden="1">{#N/A,#N/A,FALSE,"Plan1";#N/A,#N/A,FALSE,"Plan2"}</definedName>
    <definedName name="kljflgjrf" localSheetId="8" hidden="1">{#N/A,#N/A,FALSE,"Plan1";#N/A,#N/A,FALSE,"Plan2"}</definedName>
    <definedName name="kljflgjrf" localSheetId="2" hidden="1">{#N/A,#N/A,FALSE,"Plan1";#N/A,#N/A,FALSE,"Plan2"}</definedName>
    <definedName name="kljflgjrf" localSheetId="1" hidden="1">{#N/A,#N/A,FALSE,"Plan1";#N/A,#N/A,FALSE,"Plan2"}</definedName>
    <definedName name="kljflgjrf" localSheetId="13" hidden="1">{#N/A,#N/A,FALSE,"Plan1";#N/A,#N/A,FALSE,"Plan2"}</definedName>
    <definedName name="kljflgjrf" localSheetId="20">{#N/A,#N/A,FALSE,"Plan1";#N/A,#N/A,FALSE,"Plan2"}</definedName>
    <definedName name="kljflgjrf" localSheetId="24" hidden="1">{#N/A,#N/A,FALSE,"Plan1";#N/A,#N/A,FALSE,"Plan2"}</definedName>
    <definedName name="kljflgjrf" localSheetId="0" hidden="1">{#N/A,#N/A,FALSE,"Plan1";#N/A,#N/A,FALSE,"Plan2"}</definedName>
    <definedName name="kljflgjrf" localSheetId="18" hidden="1">{#N/A,#N/A,FALSE,"Plan1";#N/A,#N/A,FALSE,"Plan2"}</definedName>
    <definedName name="kljflgjrf" localSheetId="10" hidden="1">{#N/A,#N/A,FALSE,"Plan1";#N/A,#N/A,FALSE,"Plan2"}</definedName>
    <definedName name="kljflgjrf" localSheetId="12" hidden="1">{#N/A,#N/A,FALSE,"Plan1";#N/A,#N/A,FALSE,"Plan2"}</definedName>
    <definedName name="kljflgjrf" hidden="1">{#N/A,#N/A,FALSE,"Plan1";#N/A,#N/A,FALSE,"Plan2"}</definedName>
    <definedName name="kljgfdfr" localSheetId="19" hidden="1">{#N/A,#N/A,FALSE,"Plan1";#N/A,#N/A,FALSE,"Plan2"}</definedName>
    <definedName name="kljgfdfr" localSheetId="21">{#N/A,#N/A,FALSE,"Plan1";#N/A,#N/A,FALSE,"Plan2"}</definedName>
    <definedName name="kljgfdfr" localSheetId="14" hidden="1">{#N/A,#N/A,FALSE,"Plan1";#N/A,#N/A,FALSE,"Plan2"}</definedName>
    <definedName name="kljgfdfr" localSheetId="4" hidden="1">{#N/A,#N/A,FALSE,"Plan1";#N/A,#N/A,FALSE,"Plan2"}</definedName>
    <definedName name="kljgfdfr" localSheetId="8" hidden="1">{#N/A,#N/A,FALSE,"Plan1";#N/A,#N/A,FALSE,"Plan2"}</definedName>
    <definedName name="kljgfdfr" localSheetId="2" hidden="1">{#N/A,#N/A,FALSE,"Plan1";#N/A,#N/A,FALSE,"Plan2"}</definedName>
    <definedName name="kljgfdfr" localSheetId="1" hidden="1">{#N/A,#N/A,FALSE,"Plan1";#N/A,#N/A,FALSE,"Plan2"}</definedName>
    <definedName name="kljgfdfr" localSheetId="13" hidden="1">{#N/A,#N/A,FALSE,"Plan1";#N/A,#N/A,FALSE,"Plan2"}</definedName>
    <definedName name="kljgfdfr" localSheetId="20">{#N/A,#N/A,FALSE,"Plan1";#N/A,#N/A,FALSE,"Plan2"}</definedName>
    <definedName name="kljgfdfr" localSheetId="24" hidden="1">{#N/A,#N/A,FALSE,"Plan1";#N/A,#N/A,FALSE,"Plan2"}</definedName>
    <definedName name="kljgfdfr" localSheetId="0" hidden="1">{#N/A,#N/A,FALSE,"Plan1";#N/A,#N/A,FALSE,"Plan2"}</definedName>
    <definedName name="kljgfdfr" localSheetId="18" hidden="1">{#N/A,#N/A,FALSE,"Plan1";#N/A,#N/A,FALSE,"Plan2"}</definedName>
    <definedName name="kljgfdfr" localSheetId="10" hidden="1">{#N/A,#N/A,FALSE,"Plan1";#N/A,#N/A,FALSE,"Plan2"}</definedName>
    <definedName name="kljgfdfr" localSheetId="12" hidden="1">{#N/A,#N/A,FALSE,"Plan1";#N/A,#N/A,FALSE,"Plan2"}</definedName>
    <definedName name="kljgfdfr" hidden="1">{#N/A,#N/A,FALSE,"Plan1";#N/A,#N/A,FALSE,"Plan2"}</definedName>
    <definedName name="kljgfjrt" localSheetId="19" hidden="1">{#N/A,#N/A,FALSE,"Plan1";#N/A,#N/A,FALSE,"Plan2"}</definedName>
    <definedName name="kljgfjrt" localSheetId="21">{#N/A,#N/A,FALSE,"Plan1";#N/A,#N/A,FALSE,"Plan2"}</definedName>
    <definedName name="kljgfjrt" localSheetId="14" hidden="1">{#N/A,#N/A,FALSE,"Plan1";#N/A,#N/A,FALSE,"Plan2"}</definedName>
    <definedName name="kljgfjrt" localSheetId="4" hidden="1">{#N/A,#N/A,FALSE,"Plan1";#N/A,#N/A,FALSE,"Plan2"}</definedName>
    <definedName name="kljgfjrt" localSheetId="8" hidden="1">{#N/A,#N/A,FALSE,"Plan1";#N/A,#N/A,FALSE,"Plan2"}</definedName>
    <definedName name="kljgfjrt" localSheetId="2" hidden="1">{#N/A,#N/A,FALSE,"Plan1";#N/A,#N/A,FALSE,"Plan2"}</definedName>
    <definedName name="kljgfjrt" localSheetId="1" hidden="1">{#N/A,#N/A,FALSE,"Plan1";#N/A,#N/A,FALSE,"Plan2"}</definedName>
    <definedName name="kljgfjrt" localSheetId="13" hidden="1">{#N/A,#N/A,FALSE,"Plan1";#N/A,#N/A,FALSE,"Plan2"}</definedName>
    <definedName name="kljgfjrt" localSheetId="20">{#N/A,#N/A,FALSE,"Plan1";#N/A,#N/A,FALSE,"Plan2"}</definedName>
    <definedName name="kljgfjrt" localSheetId="24" hidden="1">{#N/A,#N/A,FALSE,"Plan1";#N/A,#N/A,FALSE,"Plan2"}</definedName>
    <definedName name="kljgfjrt" localSheetId="0" hidden="1">{#N/A,#N/A,FALSE,"Plan1";#N/A,#N/A,FALSE,"Plan2"}</definedName>
    <definedName name="kljgfjrt" localSheetId="18" hidden="1">{#N/A,#N/A,FALSE,"Plan1";#N/A,#N/A,FALSE,"Plan2"}</definedName>
    <definedName name="kljgfjrt" localSheetId="10" hidden="1">{#N/A,#N/A,FALSE,"Plan1";#N/A,#N/A,FALSE,"Plan2"}</definedName>
    <definedName name="kljgfjrt" localSheetId="12" hidden="1">{#N/A,#N/A,FALSE,"Plan1";#N/A,#N/A,FALSE,"Plan2"}</definedName>
    <definedName name="kljgfjrt" hidden="1">{#N/A,#N/A,FALSE,"Plan1";#N/A,#N/A,FALSE,"Plan2"}</definedName>
    <definedName name="kljlkdfj" localSheetId="19" hidden="1">{#N/A,#N/A,FALSE,"Plan1";#N/A,#N/A,FALSE,"Plan2"}</definedName>
    <definedName name="kljlkdfj" localSheetId="21">{#N/A,#N/A,FALSE,"Plan1";#N/A,#N/A,FALSE,"Plan2"}</definedName>
    <definedName name="kljlkdfj" localSheetId="14" hidden="1">{#N/A,#N/A,FALSE,"Plan1";#N/A,#N/A,FALSE,"Plan2"}</definedName>
    <definedName name="kljlkdfj" localSheetId="4" hidden="1">{#N/A,#N/A,FALSE,"Plan1";#N/A,#N/A,FALSE,"Plan2"}</definedName>
    <definedName name="kljlkdfj" localSheetId="8" hidden="1">{#N/A,#N/A,FALSE,"Plan1";#N/A,#N/A,FALSE,"Plan2"}</definedName>
    <definedName name="kljlkdfj" localSheetId="2" hidden="1">{#N/A,#N/A,FALSE,"Plan1";#N/A,#N/A,FALSE,"Plan2"}</definedName>
    <definedName name="kljlkdfj" localSheetId="1" hidden="1">{#N/A,#N/A,FALSE,"Plan1";#N/A,#N/A,FALSE,"Plan2"}</definedName>
    <definedName name="kljlkdfj" localSheetId="13" hidden="1">{#N/A,#N/A,FALSE,"Plan1";#N/A,#N/A,FALSE,"Plan2"}</definedName>
    <definedName name="kljlkdfj" localSheetId="20">{#N/A,#N/A,FALSE,"Plan1";#N/A,#N/A,FALSE,"Plan2"}</definedName>
    <definedName name="kljlkdfj" localSheetId="24" hidden="1">{#N/A,#N/A,FALSE,"Plan1";#N/A,#N/A,FALSE,"Plan2"}</definedName>
    <definedName name="kljlkdfj" localSheetId="0" hidden="1">{#N/A,#N/A,FALSE,"Plan1";#N/A,#N/A,FALSE,"Plan2"}</definedName>
    <definedName name="kljlkdfj" localSheetId="18" hidden="1">{#N/A,#N/A,FALSE,"Plan1";#N/A,#N/A,FALSE,"Plan2"}</definedName>
    <definedName name="kljlkdfj" localSheetId="10" hidden="1">{#N/A,#N/A,FALSE,"Plan1";#N/A,#N/A,FALSE,"Plan2"}</definedName>
    <definedName name="kljlkdfj" localSheetId="12" hidden="1">{#N/A,#N/A,FALSE,"Plan1";#N/A,#N/A,FALSE,"Plan2"}</definedName>
    <definedName name="kljlkdfj" hidden="1">{#N/A,#N/A,FALSE,"Plan1";#N/A,#N/A,FALSE,"Plan2"}</definedName>
    <definedName name="kljsakjfr" localSheetId="19" hidden="1">{#N/A,#N/A,FALSE,"Plan1";#N/A,#N/A,FALSE,"Plan2"}</definedName>
    <definedName name="kljsakjfr" localSheetId="21">{#N/A,#N/A,FALSE,"Plan1";#N/A,#N/A,FALSE,"Plan2"}</definedName>
    <definedName name="kljsakjfr" localSheetId="14" hidden="1">{#N/A,#N/A,FALSE,"Plan1";#N/A,#N/A,FALSE,"Plan2"}</definedName>
    <definedName name="kljsakjfr" localSheetId="4" hidden="1">{#N/A,#N/A,FALSE,"Plan1";#N/A,#N/A,FALSE,"Plan2"}</definedName>
    <definedName name="kljsakjfr" localSheetId="8" hidden="1">{#N/A,#N/A,FALSE,"Plan1";#N/A,#N/A,FALSE,"Plan2"}</definedName>
    <definedName name="kljsakjfr" localSheetId="2" hidden="1">{#N/A,#N/A,FALSE,"Plan1";#N/A,#N/A,FALSE,"Plan2"}</definedName>
    <definedName name="kljsakjfr" localSheetId="1" hidden="1">{#N/A,#N/A,FALSE,"Plan1";#N/A,#N/A,FALSE,"Plan2"}</definedName>
    <definedName name="kljsakjfr" localSheetId="13" hidden="1">{#N/A,#N/A,FALSE,"Plan1";#N/A,#N/A,FALSE,"Plan2"}</definedName>
    <definedName name="kljsakjfr" localSheetId="20">{#N/A,#N/A,FALSE,"Plan1";#N/A,#N/A,FALSE,"Plan2"}</definedName>
    <definedName name="kljsakjfr" localSheetId="24" hidden="1">{#N/A,#N/A,FALSE,"Plan1";#N/A,#N/A,FALSE,"Plan2"}</definedName>
    <definedName name="kljsakjfr" localSheetId="0" hidden="1">{#N/A,#N/A,FALSE,"Plan1";#N/A,#N/A,FALSE,"Plan2"}</definedName>
    <definedName name="kljsakjfr" localSheetId="18" hidden="1">{#N/A,#N/A,FALSE,"Plan1";#N/A,#N/A,FALSE,"Plan2"}</definedName>
    <definedName name="kljsakjfr" localSheetId="10" hidden="1">{#N/A,#N/A,FALSE,"Plan1";#N/A,#N/A,FALSE,"Plan2"}</definedName>
    <definedName name="kljsakjfr" localSheetId="12" hidden="1">{#N/A,#N/A,FALSE,"Plan1";#N/A,#N/A,FALSE,"Plan2"}</definedName>
    <definedName name="kljsakjfr" hidden="1">{#N/A,#N/A,FALSE,"Plan1";#N/A,#N/A,FALSE,"Plan2"}</definedName>
    <definedName name="kljsdje" localSheetId="19" hidden="1">{#N/A,#N/A,FALSE,"Plan1";#N/A,#N/A,FALSE,"Plan2"}</definedName>
    <definedName name="kljsdje" localSheetId="21">{#N/A,#N/A,FALSE,"Plan1";#N/A,#N/A,FALSE,"Plan2"}</definedName>
    <definedName name="kljsdje" localSheetId="14" hidden="1">{#N/A,#N/A,FALSE,"Plan1";#N/A,#N/A,FALSE,"Plan2"}</definedName>
    <definedName name="kljsdje" localSheetId="4" hidden="1">{#N/A,#N/A,FALSE,"Plan1";#N/A,#N/A,FALSE,"Plan2"}</definedName>
    <definedName name="kljsdje" localSheetId="8" hidden="1">{#N/A,#N/A,FALSE,"Plan1";#N/A,#N/A,FALSE,"Plan2"}</definedName>
    <definedName name="kljsdje" localSheetId="2" hidden="1">{#N/A,#N/A,FALSE,"Plan1";#N/A,#N/A,FALSE,"Plan2"}</definedName>
    <definedName name="kljsdje" localSheetId="1" hidden="1">{#N/A,#N/A,FALSE,"Plan1";#N/A,#N/A,FALSE,"Plan2"}</definedName>
    <definedName name="kljsdje" localSheetId="13" hidden="1">{#N/A,#N/A,FALSE,"Plan1";#N/A,#N/A,FALSE,"Plan2"}</definedName>
    <definedName name="kljsdje" localSheetId="20">{#N/A,#N/A,FALSE,"Plan1";#N/A,#N/A,FALSE,"Plan2"}</definedName>
    <definedName name="kljsdje" localSheetId="24" hidden="1">{#N/A,#N/A,FALSE,"Plan1";#N/A,#N/A,FALSE,"Plan2"}</definedName>
    <definedName name="kljsdje" localSheetId="0" hidden="1">{#N/A,#N/A,FALSE,"Plan1";#N/A,#N/A,FALSE,"Plan2"}</definedName>
    <definedName name="kljsdje" localSheetId="18" hidden="1">{#N/A,#N/A,FALSE,"Plan1";#N/A,#N/A,FALSE,"Plan2"}</definedName>
    <definedName name="kljsdje" localSheetId="10" hidden="1">{#N/A,#N/A,FALSE,"Plan1";#N/A,#N/A,FALSE,"Plan2"}</definedName>
    <definedName name="kljsdje" localSheetId="12" hidden="1">{#N/A,#N/A,FALSE,"Plan1";#N/A,#N/A,FALSE,"Plan2"}</definedName>
    <definedName name="kljsdje" hidden="1">{#N/A,#N/A,FALSE,"Plan1";#N/A,#N/A,FALSE,"Plan2"}</definedName>
    <definedName name="kljsfwe" localSheetId="19" hidden="1">{#N/A,#N/A,FALSE,"Plan1";#N/A,#N/A,FALSE,"Plan2"}</definedName>
    <definedName name="kljsfwe" localSheetId="21">{#N/A,#N/A,FALSE,"Plan1";#N/A,#N/A,FALSE,"Plan2"}</definedName>
    <definedName name="kljsfwe" localSheetId="14" hidden="1">{#N/A,#N/A,FALSE,"Plan1";#N/A,#N/A,FALSE,"Plan2"}</definedName>
    <definedName name="kljsfwe" localSheetId="4" hidden="1">{#N/A,#N/A,FALSE,"Plan1";#N/A,#N/A,FALSE,"Plan2"}</definedName>
    <definedName name="kljsfwe" localSheetId="8" hidden="1">{#N/A,#N/A,FALSE,"Plan1";#N/A,#N/A,FALSE,"Plan2"}</definedName>
    <definedName name="kljsfwe" localSheetId="2" hidden="1">{#N/A,#N/A,FALSE,"Plan1";#N/A,#N/A,FALSE,"Plan2"}</definedName>
    <definedName name="kljsfwe" localSheetId="1" hidden="1">{#N/A,#N/A,FALSE,"Plan1";#N/A,#N/A,FALSE,"Plan2"}</definedName>
    <definedName name="kljsfwe" localSheetId="13" hidden="1">{#N/A,#N/A,FALSE,"Plan1";#N/A,#N/A,FALSE,"Plan2"}</definedName>
    <definedName name="kljsfwe" localSheetId="20">{#N/A,#N/A,FALSE,"Plan1";#N/A,#N/A,FALSE,"Plan2"}</definedName>
    <definedName name="kljsfwe" localSheetId="24" hidden="1">{#N/A,#N/A,FALSE,"Plan1";#N/A,#N/A,FALSE,"Plan2"}</definedName>
    <definedName name="kljsfwe" localSheetId="0" hidden="1">{#N/A,#N/A,FALSE,"Plan1";#N/A,#N/A,FALSE,"Plan2"}</definedName>
    <definedName name="kljsfwe" localSheetId="18" hidden="1">{#N/A,#N/A,FALSE,"Plan1";#N/A,#N/A,FALSE,"Plan2"}</definedName>
    <definedName name="kljsfwe" localSheetId="10" hidden="1">{#N/A,#N/A,FALSE,"Plan1";#N/A,#N/A,FALSE,"Plan2"}</definedName>
    <definedName name="kljsfwe" localSheetId="12" hidden="1">{#N/A,#N/A,FALSE,"Plan1";#N/A,#N/A,FALSE,"Plan2"}</definedName>
    <definedName name="kljsfwe" hidden="1">{#N/A,#N/A,FALSE,"Plan1";#N/A,#N/A,FALSE,"Plan2"}</definedName>
    <definedName name="klk" localSheetId="19" hidden="1">{#N/A,#N/A,FALSE,"Plan1";#N/A,#N/A,FALSE,"Plan2"}</definedName>
    <definedName name="klk" localSheetId="21">{#N/A,#N/A,FALSE,"Plan1";#N/A,#N/A,FALSE,"Plan2"}</definedName>
    <definedName name="klk" localSheetId="14" hidden="1">{#N/A,#N/A,FALSE,"Plan1";#N/A,#N/A,FALSE,"Plan2"}</definedName>
    <definedName name="klk" localSheetId="4" hidden="1">{#N/A,#N/A,FALSE,"Plan1";#N/A,#N/A,FALSE,"Plan2"}</definedName>
    <definedName name="klk" localSheetId="8" hidden="1">{#N/A,#N/A,FALSE,"Plan1";#N/A,#N/A,FALSE,"Plan2"}</definedName>
    <definedName name="klk" localSheetId="2" hidden="1">{#N/A,#N/A,FALSE,"Plan1";#N/A,#N/A,FALSE,"Plan2"}</definedName>
    <definedName name="klk" localSheetId="1" hidden="1">{#N/A,#N/A,FALSE,"Plan1";#N/A,#N/A,FALSE,"Plan2"}</definedName>
    <definedName name="klk" localSheetId="13" hidden="1">{#N/A,#N/A,FALSE,"Plan1";#N/A,#N/A,FALSE,"Plan2"}</definedName>
    <definedName name="klk" localSheetId="20">{#N/A,#N/A,FALSE,"Plan1";#N/A,#N/A,FALSE,"Plan2"}</definedName>
    <definedName name="klk" localSheetId="24" hidden="1">{#N/A,#N/A,FALSE,"Plan1";#N/A,#N/A,FALSE,"Plan2"}</definedName>
    <definedName name="klk" localSheetId="0" hidden="1">{#N/A,#N/A,FALSE,"Plan1";#N/A,#N/A,FALSE,"Plan2"}</definedName>
    <definedName name="klk" localSheetId="18" hidden="1">{#N/A,#N/A,FALSE,"Plan1";#N/A,#N/A,FALSE,"Plan2"}</definedName>
    <definedName name="klk" localSheetId="10" hidden="1">{#N/A,#N/A,FALSE,"Plan1";#N/A,#N/A,FALSE,"Plan2"}</definedName>
    <definedName name="klk" localSheetId="12" hidden="1">{#N/A,#N/A,FALSE,"Plan1";#N/A,#N/A,FALSE,"Plan2"}</definedName>
    <definedName name="klk" hidden="1">{#N/A,#N/A,FALSE,"Plan1";#N/A,#N/A,FALSE,"Plan2"}</definedName>
    <definedName name="KLKKLKÇJÇ" localSheetId="19" hidden="1">{#N/A,#N/A,FALSE,"Plan1";#N/A,#N/A,FALSE,"Plan2"}</definedName>
    <definedName name="KLKKLKÇJÇ" localSheetId="21">{#N/A,#N/A,FALSE,"Plan1";#N/A,#N/A,FALSE,"Plan2"}</definedName>
    <definedName name="KLKKLKÇJÇ" localSheetId="14" hidden="1">{#N/A,#N/A,FALSE,"Plan1";#N/A,#N/A,FALSE,"Plan2"}</definedName>
    <definedName name="KLKKLKÇJÇ" localSheetId="4" hidden="1">{#N/A,#N/A,FALSE,"Plan1";#N/A,#N/A,FALSE,"Plan2"}</definedName>
    <definedName name="KLKKLKÇJÇ" localSheetId="8" hidden="1">{#N/A,#N/A,FALSE,"Plan1";#N/A,#N/A,FALSE,"Plan2"}</definedName>
    <definedName name="KLKKLKÇJÇ" localSheetId="2" hidden="1">{#N/A,#N/A,FALSE,"Plan1";#N/A,#N/A,FALSE,"Plan2"}</definedName>
    <definedName name="KLKKLKÇJÇ" localSheetId="1" hidden="1">{#N/A,#N/A,FALSE,"Plan1";#N/A,#N/A,FALSE,"Plan2"}</definedName>
    <definedName name="KLKKLKÇJÇ" localSheetId="13" hidden="1">{#N/A,#N/A,FALSE,"Plan1";#N/A,#N/A,FALSE,"Plan2"}</definedName>
    <definedName name="KLKKLKÇJÇ" localSheetId="20">{#N/A,#N/A,FALSE,"Plan1";#N/A,#N/A,FALSE,"Plan2"}</definedName>
    <definedName name="KLKKLKÇJÇ" localSheetId="24" hidden="1">{#N/A,#N/A,FALSE,"Plan1";#N/A,#N/A,FALSE,"Plan2"}</definedName>
    <definedName name="KLKKLKÇJÇ" localSheetId="0" hidden="1">{#N/A,#N/A,FALSE,"Plan1";#N/A,#N/A,FALSE,"Plan2"}</definedName>
    <definedName name="KLKKLKÇJÇ" localSheetId="18" hidden="1">{#N/A,#N/A,FALSE,"Plan1";#N/A,#N/A,FALSE,"Plan2"}</definedName>
    <definedName name="KLKKLKÇJÇ" localSheetId="10" hidden="1">{#N/A,#N/A,FALSE,"Plan1";#N/A,#N/A,FALSE,"Plan2"}</definedName>
    <definedName name="KLKKLKÇJÇ" localSheetId="12" hidden="1">{#N/A,#N/A,FALSE,"Plan1";#N/A,#N/A,FALSE,"Plan2"}</definedName>
    <definedName name="KLKKLKÇJÇ" hidden="1">{#N/A,#N/A,FALSE,"Plan1";#N/A,#N/A,FALSE,"Plan2"}</definedName>
    <definedName name="KLSDFT" localSheetId="19" hidden="1">{#N/A,#N/A,FALSE,"Plan1";#N/A,#N/A,FALSE,"Plan2"}</definedName>
    <definedName name="KLSDFT" localSheetId="21">{#N/A,#N/A,FALSE,"Plan1";#N/A,#N/A,FALSE,"Plan2"}</definedName>
    <definedName name="KLSDFT" localSheetId="14" hidden="1">{#N/A,#N/A,FALSE,"Plan1";#N/A,#N/A,FALSE,"Plan2"}</definedName>
    <definedName name="KLSDFT" localSheetId="4" hidden="1">{#N/A,#N/A,FALSE,"Plan1";#N/A,#N/A,FALSE,"Plan2"}</definedName>
    <definedName name="KLSDFT" localSheetId="8" hidden="1">{#N/A,#N/A,FALSE,"Plan1";#N/A,#N/A,FALSE,"Plan2"}</definedName>
    <definedName name="KLSDFT" localSheetId="2" hidden="1">{#N/A,#N/A,FALSE,"Plan1";#N/A,#N/A,FALSE,"Plan2"}</definedName>
    <definedName name="KLSDFT" localSheetId="1" hidden="1">{#N/A,#N/A,FALSE,"Plan1";#N/A,#N/A,FALSE,"Plan2"}</definedName>
    <definedName name="KLSDFT" localSheetId="13" hidden="1">{#N/A,#N/A,FALSE,"Plan1";#N/A,#N/A,FALSE,"Plan2"}</definedName>
    <definedName name="KLSDFT" localSheetId="20">{#N/A,#N/A,FALSE,"Plan1";#N/A,#N/A,FALSE,"Plan2"}</definedName>
    <definedName name="KLSDFT" localSheetId="24" hidden="1">{#N/A,#N/A,FALSE,"Plan1";#N/A,#N/A,FALSE,"Plan2"}</definedName>
    <definedName name="KLSDFT" localSheetId="0" hidden="1">{#N/A,#N/A,FALSE,"Plan1";#N/A,#N/A,FALSE,"Plan2"}</definedName>
    <definedName name="KLSDFT" localSheetId="18" hidden="1">{#N/A,#N/A,FALSE,"Plan1";#N/A,#N/A,FALSE,"Plan2"}</definedName>
    <definedName name="KLSDFT" localSheetId="10" hidden="1">{#N/A,#N/A,FALSE,"Plan1";#N/A,#N/A,FALSE,"Plan2"}</definedName>
    <definedName name="KLSDFT" localSheetId="12" hidden="1">{#N/A,#N/A,FALSE,"Plan1";#N/A,#N/A,FALSE,"Plan2"}</definedName>
    <definedName name="KLSDFT" hidden="1">{#N/A,#N/A,FALSE,"Plan1";#N/A,#N/A,FALSE,"Plan2"}</definedName>
    <definedName name="KLSDHSJKHF" localSheetId="19" hidden="1">{#N/A,#N/A,FALSE,"Plan1";#N/A,#N/A,FALSE,"Plan2"}</definedName>
    <definedName name="KLSDHSJKHF" localSheetId="21">{#N/A,#N/A,FALSE,"Plan1";#N/A,#N/A,FALSE,"Plan2"}</definedName>
    <definedName name="KLSDHSJKHF" localSheetId="14" hidden="1">{#N/A,#N/A,FALSE,"Plan1";#N/A,#N/A,FALSE,"Plan2"}</definedName>
    <definedName name="KLSDHSJKHF" localSheetId="4" hidden="1">{#N/A,#N/A,FALSE,"Plan1";#N/A,#N/A,FALSE,"Plan2"}</definedName>
    <definedName name="KLSDHSJKHF" localSheetId="8" hidden="1">{#N/A,#N/A,FALSE,"Plan1";#N/A,#N/A,FALSE,"Plan2"}</definedName>
    <definedName name="KLSDHSJKHF" localSheetId="2" hidden="1">{#N/A,#N/A,FALSE,"Plan1";#N/A,#N/A,FALSE,"Plan2"}</definedName>
    <definedName name="KLSDHSJKHF" localSheetId="1" hidden="1">{#N/A,#N/A,FALSE,"Plan1";#N/A,#N/A,FALSE,"Plan2"}</definedName>
    <definedName name="KLSDHSJKHF" localSheetId="13" hidden="1">{#N/A,#N/A,FALSE,"Plan1";#N/A,#N/A,FALSE,"Plan2"}</definedName>
    <definedName name="KLSDHSJKHF" localSheetId="20">{#N/A,#N/A,FALSE,"Plan1";#N/A,#N/A,FALSE,"Plan2"}</definedName>
    <definedName name="KLSDHSJKHF" localSheetId="24" hidden="1">{#N/A,#N/A,FALSE,"Plan1";#N/A,#N/A,FALSE,"Plan2"}</definedName>
    <definedName name="KLSDHSJKHF" localSheetId="0" hidden="1">{#N/A,#N/A,FALSE,"Plan1";#N/A,#N/A,FALSE,"Plan2"}</definedName>
    <definedName name="KLSDHSJKHF" localSheetId="18" hidden="1">{#N/A,#N/A,FALSE,"Plan1";#N/A,#N/A,FALSE,"Plan2"}</definedName>
    <definedName name="KLSDHSJKHF" localSheetId="10" hidden="1">{#N/A,#N/A,FALSE,"Plan1";#N/A,#N/A,FALSE,"Plan2"}</definedName>
    <definedName name="KLSDHSJKHF" localSheetId="12" hidden="1">{#N/A,#N/A,FALSE,"Plan1";#N/A,#N/A,FALSE,"Plan2"}</definedName>
    <definedName name="KLSDHSJKHF" hidden="1">{#N/A,#N/A,FALSE,"Plan1";#N/A,#N/A,FALSE,"Plan2"}</definedName>
    <definedName name="klsdkre" localSheetId="19" hidden="1">{#N/A,#N/A,FALSE,"Plan1";#N/A,#N/A,FALSE,"Plan2"}</definedName>
    <definedName name="klsdkre" localSheetId="21">{#N/A,#N/A,FALSE,"Plan1";#N/A,#N/A,FALSE,"Plan2"}</definedName>
    <definedName name="klsdkre" localSheetId="14" hidden="1">{#N/A,#N/A,FALSE,"Plan1";#N/A,#N/A,FALSE,"Plan2"}</definedName>
    <definedName name="klsdkre" localSheetId="4" hidden="1">{#N/A,#N/A,FALSE,"Plan1";#N/A,#N/A,FALSE,"Plan2"}</definedName>
    <definedName name="klsdkre" localSheetId="8" hidden="1">{#N/A,#N/A,FALSE,"Plan1";#N/A,#N/A,FALSE,"Plan2"}</definedName>
    <definedName name="klsdkre" localSheetId="2" hidden="1">{#N/A,#N/A,FALSE,"Plan1";#N/A,#N/A,FALSE,"Plan2"}</definedName>
    <definedName name="klsdkre" localSheetId="1" hidden="1">{#N/A,#N/A,FALSE,"Plan1";#N/A,#N/A,FALSE,"Plan2"}</definedName>
    <definedName name="klsdkre" localSheetId="13" hidden="1">{#N/A,#N/A,FALSE,"Plan1";#N/A,#N/A,FALSE,"Plan2"}</definedName>
    <definedName name="klsdkre" localSheetId="20">{#N/A,#N/A,FALSE,"Plan1";#N/A,#N/A,FALSE,"Plan2"}</definedName>
    <definedName name="klsdkre" localSheetId="24" hidden="1">{#N/A,#N/A,FALSE,"Plan1";#N/A,#N/A,FALSE,"Plan2"}</definedName>
    <definedName name="klsdkre" localSheetId="0" hidden="1">{#N/A,#N/A,FALSE,"Plan1";#N/A,#N/A,FALSE,"Plan2"}</definedName>
    <definedName name="klsdkre" localSheetId="18" hidden="1">{#N/A,#N/A,FALSE,"Plan1";#N/A,#N/A,FALSE,"Plan2"}</definedName>
    <definedName name="klsdkre" localSheetId="10" hidden="1">{#N/A,#N/A,FALSE,"Plan1";#N/A,#N/A,FALSE,"Plan2"}</definedName>
    <definedName name="klsdkre" localSheetId="12" hidden="1">{#N/A,#N/A,FALSE,"Plan1";#N/A,#N/A,FALSE,"Plan2"}</definedName>
    <definedName name="klsdkre" hidden="1">{#N/A,#N/A,FALSE,"Plan1";#N/A,#N/A,FALSE,"Plan2"}</definedName>
    <definedName name="KLSIDJE" localSheetId="19" hidden="1">{#N/A,#N/A,FALSE,"Plan1";#N/A,#N/A,FALSE,"Plan2"}</definedName>
    <definedName name="KLSIDJE" localSheetId="21">{#N/A,#N/A,FALSE,"Plan1";#N/A,#N/A,FALSE,"Plan2"}</definedName>
    <definedName name="KLSIDJE" localSheetId="14" hidden="1">{#N/A,#N/A,FALSE,"Plan1";#N/A,#N/A,FALSE,"Plan2"}</definedName>
    <definedName name="KLSIDJE" localSheetId="4" hidden="1">{#N/A,#N/A,FALSE,"Plan1";#N/A,#N/A,FALSE,"Plan2"}</definedName>
    <definedName name="KLSIDJE" localSheetId="8" hidden="1">{#N/A,#N/A,FALSE,"Plan1";#N/A,#N/A,FALSE,"Plan2"}</definedName>
    <definedName name="KLSIDJE" localSheetId="2" hidden="1">{#N/A,#N/A,FALSE,"Plan1";#N/A,#N/A,FALSE,"Plan2"}</definedName>
    <definedName name="KLSIDJE" localSheetId="1" hidden="1">{#N/A,#N/A,FALSE,"Plan1";#N/A,#N/A,FALSE,"Plan2"}</definedName>
    <definedName name="KLSIDJE" localSheetId="13" hidden="1">{#N/A,#N/A,FALSE,"Plan1";#N/A,#N/A,FALSE,"Plan2"}</definedName>
    <definedName name="KLSIDJE" localSheetId="20">{#N/A,#N/A,FALSE,"Plan1";#N/A,#N/A,FALSE,"Plan2"}</definedName>
    <definedName name="KLSIDJE" localSheetId="24" hidden="1">{#N/A,#N/A,FALSE,"Plan1";#N/A,#N/A,FALSE,"Plan2"}</definedName>
    <definedName name="KLSIDJE" localSheetId="0" hidden="1">{#N/A,#N/A,FALSE,"Plan1";#N/A,#N/A,FALSE,"Plan2"}</definedName>
    <definedName name="KLSIDJE" localSheetId="18" hidden="1">{#N/A,#N/A,FALSE,"Plan1";#N/A,#N/A,FALSE,"Plan2"}</definedName>
    <definedName name="KLSIDJE" localSheetId="10" hidden="1">{#N/A,#N/A,FALSE,"Plan1";#N/A,#N/A,FALSE,"Plan2"}</definedName>
    <definedName name="KLSIDJE" localSheetId="12" hidden="1">{#N/A,#N/A,FALSE,"Plan1";#N/A,#N/A,FALSE,"Plan2"}</definedName>
    <definedName name="KLSIDJE" hidden="1">{#N/A,#N/A,FALSE,"Plan1";#N/A,#N/A,FALSE,"Plan2"}</definedName>
    <definedName name="klsjarsf" localSheetId="19" hidden="1">{#N/A,#N/A,FALSE,"Plan1";#N/A,#N/A,FALSE,"Plan2"}</definedName>
    <definedName name="klsjarsf" localSheetId="21">{#N/A,#N/A,FALSE,"Plan1";#N/A,#N/A,FALSE,"Plan2"}</definedName>
    <definedName name="klsjarsf" localSheetId="14" hidden="1">{#N/A,#N/A,FALSE,"Plan1";#N/A,#N/A,FALSE,"Plan2"}</definedName>
    <definedName name="klsjarsf" localSheetId="4" hidden="1">{#N/A,#N/A,FALSE,"Plan1";#N/A,#N/A,FALSE,"Plan2"}</definedName>
    <definedName name="klsjarsf" localSheetId="8" hidden="1">{#N/A,#N/A,FALSE,"Plan1";#N/A,#N/A,FALSE,"Plan2"}</definedName>
    <definedName name="klsjarsf" localSheetId="2" hidden="1">{#N/A,#N/A,FALSE,"Plan1";#N/A,#N/A,FALSE,"Plan2"}</definedName>
    <definedName name="klsjarsf" localSheetId="1" hidden="1">{#N/A,#N/A,FALSE,"Plan1";#N/A,#N/A,FALSE,"Plan2"}</definedName>
    <definedName name="klsjarsf" localSheetId="13" hidden="1">{#N/A,#N/A,FALSE,"Plan1";#N/A,#N/A,FALSE,"Plan2"}</definedName>
    <definedName name="klsjarsf" localSheetId="20">{#N/A,#N/A,FALSE,"Plan1";#N/A,#N/A,FALSE,"Plan2"}</definedName>
    <definedName name="klsjarsf" localSheetId="24" hidden="1">{#N/A,#N/A,FALSE,"Plan1";#N/A,#N/A,FALSE,"Plan2"}</definedName>
    <definedName name="klsjarsf" localSheetId="0" hidden="1">{#N/A,#N/A,FALSE,"Plan1";#N/A,#N/A,FALSE,"Plan2"}</definedName>
    <definedName name="klsjarsf" localSheetId="18" hidden="1">{#N/A,#N/A,FALSE,"Plan1";#N/A,#N/A,FALSE,"Plan2"}</definedName>
    <definedName name="klsjarsf" localSheetId="10" hidden="1">{#N/A,#N/A,FALSE,"Plan1";#N/A,#N/A,FALSE,"Plan2"}</definedName>
    <definedName name="klsjarsf" localSheetId="12" hidden="1">{#N/A,#N/A,FALSE,"Plan1";#N/A,#N/A,FALSE,"Plan2"}</definedName>
    <definedName name="klsjarsf" hidden="1">{#N/A,#N/A,FALSE,"Plan1";#N/A,#N/A,FALSE,"Plan2"}</definedName>
    <definedName name="klsjdwe" localSheetId="4" hidden="1">#REF!</definedName>
    <definedName name="klsjdwe" localSheetId="2" hidden="1">#REF!</definedName>
    <definedName name="klsjdwe" localSheetId="24" hidden="1">#REF!</definedName>
    <definedName name="klsjdwe" localSheetId="0" hidden="1">#REF!</definedName>
    <definedName name="klsjdwe" hidden="1">#REF!</definedName>
    <definedName name="klxhjfdkhser" localSheetId="19" hidden="1">{#N/A,#N/A,FALSE,"Plan1";#N/A,#N/A,FALSE,"Plan2"}</definedName>
    <definedName name="klxhjfdkhser" localSheetId="21">{#N/A,#N/A,FALSE,"Plan1";#N/A,#N/A,FALSE,"Plan2"}</definedName>
    <definedName name="klxhjfdkhser" localSheetId="14" hidden="1">{#N/A,#N/A,FALSE,"Plan1";#N/A,#N/A,FALSE,"Plan2"}</definedName>
    <definedName name="klxhjfdkhser" localSheetId="4" hidden="1">{#N/A,#N/A,FALSE,"Plan1";#N/A,#N/A,FALSE,"Plan2"}</definedName>
    <definedName name="klxhjfdkhser" localSheetId="8" hidden="1">{#N/A,#N/A,FALSE,"Plan1";#N/A,#N/A,FALSE,"Plan2"}</definedName>
    <definedName name="klxhjfdkhser" localSheetId="2" hidden="1">{#N/A,#N/A,FALSE,"Plan1";#N/A,#N/A,FALSE,"Plan2"}</definedName>
    <definedName name="klxhjfdkhser" localSheetId="1" hidden="1">{#N/A,#N/A,FALSE,"Plan1";#N/A,#N/A,FALSE,"Plan2"}</definedName>
    <definedName name="klxhjfdkhser" localSheetId="13" hidden="1">{#N/A,#N/A,FALSE,"Plan1";#N/A,#N/A,FALSE,"Plan2"}</definedName>
    <definedName name="klxhjfdkhser" localSheetId="20">{#N/A,#N/A,FALSE,"Plan1";#N/A,#N/A,FALSE,"Plan2"}</definedName>
    <definedName name="klxhjfdkhser" localSheetId="24" hidden="1">{#N/A,#N/A,FALSE,"Plan1";#N/A,#N/A,FALSE,"Plan2"}</definedName>
    <definedName name="klxhjfdkhser" localSheetId="0" hidden="1">{#N/A,#N/A,FALSE,"Plan1";#N/A,#N/A,FALSE,"Plan2"}</definedName>
    <definedName name="klxhjfdkhser" localSheetId="18" hidden="1">{#N/A,#N/A,FALSE,"Plan1";#N/A,#N/A,FALSE,"Plan2"}</definedName>
    <definedName name="klxhjfdkhser" localSheetId="10" hidden="1">{#N/A,#N/A,FALSE,"Plan1";#N/A,#N/A,FALSE,"Plan2"}</definedName>
    <definedName name="klxhjfdkhser" localSheetId="12" hidden="1">{#N/A,#N/A,FALSE,"Plan1";#N/A,#N/A,FALSE,"Plan2"}</definedName>
    <definedName name="klxhjfdkhser" hidden="1">{#N/A,#N/A,FALSE,"Plan1";#N/A,#N/A,FALSE,"Plan2"}</definedName>
    <definedName name="kopipnsdfne" localSheetId="19" hidden="1">{#N/A,#N/A,FALSE,"Plan1";#N/A,#N/A,FALSE,"Plan2"}</definedName>
    <definedName name="kopipnsdfne" localSheetId="21">{#N/A,#N/A,FALSE,"Plan1";#N/A,#N/A,FALSE,"Plan2"}</definedName>
    <definedName name="kopipnsdfne" localSheetId="14" hidden="1">{#N/A,#N/A,FALSE,"Plan1";#N/A,#N/A,FALSE,"Plan2"}</definedName>
    <definedName name="kopipnsdfne" localSheetId="4" hidden="1">{#N/A,#N/A,FALSE,"Plan1";#N/A,#N/A,FALSE,"Plan2"}</definedName>
    <definedName name="kopipnsdfne" localSheetId="8" hidden="1">{#N/A,#N/A,FALSE,"Plan1";#N/A,#N/A,FALSE,"Plan2"}</definedName>
    <definedName name="kopipnsdfne" localSheetId="2" hidden="1">{#N/A,#N/A,FALSE,"Plan1";#N/A,#N/A,FALSE,"Plan2"}</definedName>
    <definedName name="kopipnsdfne" localSheetId="1" hidden="1">{#N/A,#N/A,FALSE,"Plan1";#N/A,#N/A,FALSE,"Plan2"}</definedName>
    <definedName name="kopipnsdfne" localSheetId="13" hidden="1">{#N/A,#N/A,FALSE,"Plan1";#N/A,#N/A,FALSE,"Plan2"}</definedName>
    <definedName name="kopipnsdfne" localSheetId="20">{#N/A,#N/A,FALSE,"Plan1";#N/A,#N/A,FALSE,"Plan2"}</definedName>
    <definedName name="kopipnsdfne" localSheetId="24" hidden="1">{#N/A,#N/A,FALSE,"Plan1";#N/A,#N/A,FALSE,"Plan2"}</definedName>
    <definedName name="kopipnsdfne" localSheetId="0" hidden="1">{#N/A,#N/A,FALSE,"Plan1";#N/A,#N/A,FALSE,"Plan2"}</definedName>
    <definedName name="kopipnsdfne" localSheetId="18" hidden="1">{#N/A,#N/A,FALSE,"Plan1";#N/A,#N/A,FALSE,"Plan2"}</definedName>
    <definedName name="kopipnsdfne" localSheetId="10" hidden="1">{#N/A,#N/A,FALSE,"Plan1";#N/A,#N/A,FALSE,"Plan2"}</definedName>
    <definedName name="kopipnsdfne" localSheetId="12" hidden="1">{#N/A,#N/A,FALSE,"Plan1";#N/A,#N/A,FALSE,"Plan2"}</definedName>
    <definedName name="kopipnsdfne" hidden="1">{#N/A,#N/A,FALSE,"Plan1";#N/A,#N/A,FALSE,"Plan2"}</definedName>
    <definedName name="kp"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kp"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hidden="1">{TRUE,TRUE,-1.25,-15.5,604.5,366.75,FALSE,FALSE,TRUE,TRUE,0,1,#N/A,1,#N/A,9.0125,24.4117647058824,1,FALSE,FALSE,3,TRUE,1,FALSE,100,"Swvu.PLANILHA2.","ACwvu.PLANILHA2.",#N/A,FALSE,FALSE,0.787401575,0.34,0.46,0.5,1,"","",FALSE,FALSE,FALSE,FALSE,1,#N/A,1,1,FALSE,FALSE,#N/A,#N/A,FALSE,FALSE,FALSE,9,65532,65532,FALSE,FALSE,TRUE,TRUE,TRUE}</definedName>
    <definedName name="KSDLDF" localSheetId="19" hidden="1">{#N/A,#N/A,FALSE,"Plan1";#N/A,#N/A,FALSE,"Plan2"}</definedName>
    <definedName name="KSDLDF" localSheetId="21">{#N/A,#N/A,FALSE,"Plan1";#N/A,#N/A,FALSE,"Plan2"}</definedName>
    <definedName name="KSDLDF" localSheetId="14" hidden="1">{#N/A,#N/A,FALSE,"Plan1";#N/A,#N/A,FALSE,"Plan2"}</definedName>
    <definedName name="KSDLDF" localSheetId="4" hidden="1">{#N/A,#N/A,FALSE,"Plan1";#N/A,#N/A,FALSE,"Plan2"}</definedName>
    <definedName name="KSDLDF" localSheetId="8" hidden="1">{#N/A,#N/A,FALSE,"Plan1";#N/A,#N/A,FALSE,"Plan2"}</definedName>
    <definedName name="KSDLDF" localSheetId="2" hidden="1">{#N/A,#N/A,FALSE,"Plan1";#N/A,#N/A,FALSE,"Plan2"}</definedName>
    <definedName name="KSDLDF" localSheetId="1" hidden="1">{#N/A,#N/A,FALSE,"Plan1";#N/A,#N/A,FALSE,"Plan2"}</definedName>
    <definedName name="KSDLDF" localSheetId="13" hidden="1">{#N/A,#N/A,FALSE,"Plan1";#N/A,#N/A,FALSE,"Plan2"}</definedName>
    <definedName name="KSDLDF" localSheetId="20">{#N/A,#N/A,FALSE,"Plan1";#N/A,#N/A,FALSE,"Plan2"}</definedName>
    <definedName name="KSDLDF" localSheetId="24" hidden="1">{#N/A,#N/A,FALSE,"Plan1";#N/A,#N/A,FALSE,"Plan2"}</definedName>
    <definedName name="KSDLDF" localSheetId="0" hidden="1">{#N/A,#N/A,FALSE,"Plan1";#N/A,#N/A,FALSE,"Plan2"}</definedName>
    <definedName name="KSDLDF" localSheetId="18" hidden="1">{#N/A,#N/A,FALSE,"Plan1";#N/A,#N/A,FALSE,"Plan2"}</definedName>
    <definedName name="KSDLDF" localSheetId="10" hidden="1">{#N/A,#N/A,FALSE,"Plan1";#N/A,#N/A,FALSE,"Plan2"}</definedName>
    <definedName name="KSDLDF" localSheetId="12" hidden="1">{#N/A,#N/A,FALSE,"Plan1";#N/A,#N/A,FALSE,"Plan2"}</definedName>
    <definedName name="KSDLDF" hidden="1">{#N/A,#N/A,FALSE,"Plan1";#N/A,#N/A,FALSE,"Plan2"}</definedName>
    <definedName name="ksdlkfsçzd" localSheetId="19" hidden="1">{#N/A,#N/A,FALSE,"Plan1";#N/A,#N/A,FALSE,"Plan2"}</definedName>
    <definedName name="ksdlkfsçzd" localSheetId="21">{#N/A,#N/A,FALSE,"Plan1";#N/A,#N/A,FALSE,"Plan2"}</definedName>
    <definedName name="ksdlkfsçzd" localSheetId="14" hidden="1">{#N/A,#N/A,FALSE,"Plan1";#N/A,#N/A,FALSE,"Plan2"}</definedName>
    <definedName name="ksdlkfsçzd" localSheetId="4" hidden="1">{#N/A,#N/A,FALSE,"Plan1";#N/A,#N/A,FALSE,"Plan2"}</definedName>
    <definedName name="ksdlkfsçzd" localSheetId="8" hidden="1">{#N/A,#N/A,FALSE,"Plan1";#N/A,#N/A,FALSE,"Plan2"}</definedName>
    <definedName name="ksdlkfsçzd" localSheetId="2" hidden="1">{#N/A,#N/A,FALSE,"Plan1";#N/A,#N/A,FALSE,"Plan2"}</definedName>
    <definedName name="ksdlkfsçzd" localSheetId="1" hidden="1">{#N/A,#N/A,FALSE,"Plan1";#N/A,#N/A,FALSE,"Plan2"}</definedName>
    <definedName name="ksdlkfsçzd" localSheetId="13" hidden="1">{#N/A,#N/A,FALSE,"Plan1";#N/A,#N/A,FALSE,"Plan2"}</definedName>
    <definedName name="ksdlkfsçzd" localSheetId="20">{#N/A,#N/A,FALSE,"Plan1";#N/A,#N/A,FALSE,"Plan2"}</definedName>
    <definedName name="ksdlkfsçzd" localSheetId="24" hidden="1">{#N/A,#N/A,FALSE,"Plan1";#N/A,#N/A,FALSE,"Plan2"}</definedName>
    <definedName name="ksdlkfsçzd" localSheetId="0" hidden="1">{#N/A,#N/A,FALSE,"Plan1";#N/A,#N/A,FALSE,"Plan2"}</definedName>
    <definedName name="ksdlkfsçzd" localSheetId="18" hidden="1">{#N/A,#N/A,FALSE,"Plan1";#N/A,#N/A,FALSE,"Plan2"}</definedName>
    <definedName name="ksdlkfsçzd" localSheetId="10" hidden="1">{#N/A,#N/A,FALSE,"Plan1";#N/A,#N/A,FALSE,"Plan2"}</definedName>
    <definedName name="ksdlkfsçzd" localSheetId="12" hidden="1">{#N/A,#N/A,FALSE,"Plan1";#N/A,#N/A,FALSE,"Plan2"}</definedName>
    <definedName name="ksdlkfsçzd" hidden="1">{#N/A,#N/A,FALSE,"Plan1";#N/A,#N/A,FALSE,"Plan2"}</definedName>
    <definedName name="KSDNFK" localSheetId="4">#REF!</definedName>
    <definedName name="KSDNFK" localSheetId="2">#REF!</definedName>
    <definedName name="KSDNFK" localSheetId="24">#REF!</definedName>
    <definedName name="KSDNFK">#REF!</definedName>
    <definedName name="ksdoçierfe" localSheetId="19" hidden="1">{#N/A,#N/A,FALSE,"Plan1";#N/A,#N/A,FALSE,"Plan2"}</definedName>
    <definedName name="ksdoçierfe" localSheetId="21">{#N/A,#N/A,FALSE,"Plan1";#N/A,#N/A,FALSE,"Plan2"}</definedName>
    <definedName name="ksdoçierfe" localSheetId="14" hidden="1">{#N/A,#N/A,FALSE,"Plan1";#N/A,#N/A,FALSE,"Plan2"}</definedName>
    <definedName name="ksdoçierfe" localSheetId="4" hidden="1">{#N/A,#N/A,FALSE,"Plan1";#N/A,#N/A,FALSE,"Plan2"}</definedName>
    <definedName name="ksdoçierfe" localSheetId="8" hidden="1">{#N/A,#N/A,FALSE,"Plan1";#N/A,#N/A,FALSE,"Plan2"}</definedName>
    <definedName name="ksdoçierfe" localSheetId="2" hidden="1">{#N/A,#N/A,FALSE,"Plan1";#N/A,#N/A,FALSE,"Plan2"}</definedName>
    <definedName name="ksdoçierfe" localSheetId="1" hidden="1">{#N/A,#N/A,FALSE,"Plan1";#N/A,#N/A,FALSE,"Plan2"}</definedName>
    <definedName name="ksdoçierfe" localSheetId="13" hidden="1">{#N/A,#N/A,FALSE,"Plan1";#N/A,#N/A,FALSE,"Plan2"}</definedName>
    <definedName name="ksdoçierfe" localSheetId="20">{#N/A,#N/A,FALSE,"Plan1";#N/A,#N/A,FALSE,"Plan2"}</definedName>
    <definedName name="ksdoçierfe" localSheetId="24" hidden="1">{#N/A,#N/A,FALSE,"Plan1";#N/A,#N/A,FALSE,"Plan2"}</definedName>
    <definedName name="ksdoçierfe" localSheetId="0" hidden="1">{#N/A,#N/A,FALSE,"Plan1";#N/A,#N/A,FALSE,"Plan2"}</definedName>
    <definedName name="ksdoçierfe" localSheetId="18" hidden="1">{#N/A,#N/A,FALSE,"Plan1";#N/A,#N/A,FALSE,"Plan2"}</definedName>
    <definedName name="ksdoçierfe" localSheetId="10" hidden="1">{#N/A,#N/A,FALSE,"Plan1";#N/A,#N/A,FALSE,"Plan2"}</definedName>
    <definedName name="ksdoçierfe" localSheetId="12" hidden="1">{#N/A,#N/A,FALSE,"Plan1";#N/A,#N/A,FALSE,"Plan2"}</definedName>
    <definedName name="ksdoçierfe" hidden="1">{#N/A,#N/A,FALSE,"Plan1";#N/A,#N/A,FALSE,"Plan2"}</definedName>
    <definedName name="ksdtrdrkf" localSheetId="19" hidden="1">{#N/A,#N/A,FALSE,"Plan1";#N/A,#N/A,FALSE,"Plan2"}</definedName>
    <definedName name="ksdtrdrkf" localSheetId="21">{#N/A,#N/A,FALSE,"Plan1";#N/A,#N/A,FALSE,"Plan2"}</definedName>
    <definedName name="ksdtrdrkf" localSheetId="14" hidden="1">{#N/A,#N/A,FALSE,"Plan1";#N/A,#N/A,FALSE,"Plan2"}</definedName>
    <definedName name="ksdtrdrkf" localSheetId="4" hidden="1">{#N/A,#N/A,FALSE,"Plan1";#N/A,#N/A,FALSE,"Plan2"}</definedName>
    <definedName name="ksdtrdrkf" localSheetId="8" hidden="1">{#N/A,#N/A,FALSE,"Plan1";#N/A,#N/A,FALSE,"Plan2"}</definedName>
    <definedName name="ksdtrdrkf" localSheetId="2" hidden="1">{#N/A,#N/A,FALSE,"Plan1";#N/A,#N/A,FALSE,"Plan2"}</definedName>
    <definedName name="ksdtrdrkf" localSheetId="1" hidden="1">{#N/A,#N/A,FALSE,"Plan1";#N/A,#N/A,FALSE,"Plan2"}</definedName>
    <definedName name="ksdtrdrkf" localSheetId="13" hidden="1">{#N/A,#N/A,FALSE,"Plan1";#N/A,#N/A,FALSE,"Plan2"}</definedName>
    <definedName name="ksdtrdrkf" localSheetId="20">{#N/A,#N/A,FALSE,"Plan1";#N/A,#N/A,FALSE,"Plan2"}</definedName>
    <definedName name="ksdtrdrkf" localSheetId="24" hidden="1">{#N/A,#N/A,FALSE,"Plan1";#N/A,#N/A,FALSE,"Plan2"}</definedName>
    <definedName name="ksdtrdrkf" localSheetId="0" hidden="1">{#N/A,#N/A,FALSE,"Plan1";#N/A,#N/A,FALSE,"Plan2"}</definedName>
    <definedName name="ksdtrdrkf" localSheetId="18" hidden="1">{#N/A,#N/A,FALSE,"Plan1";#N/A,#N/A,FALSE,"Plan2"}</definedName>
    <definedName name="ksdtrdrkf" localSheetId="10" hidden="1">{#N/A,#N/A,FALSE,"Plan1";#N/A,#N/A,FALSE,"Plan2"}</definedName>
    <definedName name="ksdtrdrkf" localSheetId="12" hidden="1">{#N/A,#N/A,FALSE,"Plan1";#N/A,#N/A,FALSE,"Plan2"}</definedName>
    <definedName name="ksdtrdrkf" hidden="1">{#N/A,#N/A,FALSE,"Plan1";#N/A,#N/A,FALSE,"Plan2"}</definedName>
    <definedName name="KSFÇJDFJL" localSheetId="19" hidden="1">{#N/A,#N/A,FALSE,"Plan1";#N/A,#N/A,FALSE,"Plan2"}</definedName>
    <definedName name="KSFÇJDFJL" localSheetId="21">{#N/A,#N/A,FALSE,"Plan1";#N/A,#N/A,FALSE,"Plan2"}</definedName>
    <definedName name="KSFÇJDFJL" localSheetId="14" hidden="1">{#N/A,#N/A,FALSE,"Plan1";#N/A,#N/A,FALSE,"Plan2"}</definedName>
    <definedName name="KSFÇJDFJL" localSheetId="4" hidden="1">{#N/A,#N/A,FALSE,"Plan1";#N/A,#N/A,FALSE,"Plan2"}</definedName>
    <definedName name="KSFÇJDFJL" localSheetId="8" hidden="1">{#N/A,#N/A,FALSE,"Plan1";#N/A,#N/A,FALSE,"Plan2"}</definedName>
    <definedName name="KSFÇJDFJL" localSheetId="2" hidden="1">{#N/A,#N/A,FALSE,"Plan1";#N/A,#N/A,FALSE,"Plan2"}</definedName>
    <definedName name="KSFÇJDFJL" localSheetId="1" hidden="1">{#N/A,#N/A,FALSE,"Plan1";#N/A,#N/A,FALSE,"Plan2"}</definedName>
    <definedName name="KSFÇJDFJL" localSheetId="13" hidden="1">{#N/A,#N/A,FALSE,"Plan1";#N/A,#N/A,FALSE,"Plan2"}</definedName>
    <definedName name="KSFÇJDFJL" localSheetId="20">{#N/A,#N/A,FALSE,"Plan1";#N/A,#N/A,FALSE,"Plan2"}</definedName>
    <definedName name="KSFÇJDFJL" localSheetId="24" hidden="1">{#N/A,#N/A,FALSE,"Plan1";#N/A,#N/A,FALSE,"Plan2"}</definedName>
    <definedName name="KSFÇJDFJL" localSheetId="0" hidden="1">{#N/A,#N/A,FALSE,"Plan1";#N/A,#N/A,FALSE,"Plan2"}</definedName>
    <definedName name="KSFÇJDFJL" localSheetId="18" hidden="1">{#N/A,#N/A,FALSE,"Plan1";#N/A,#N/A,FALSE,"Plan2"}</definedName>
    <definedName name="KSFÇJDFJL" localSheetId="10" hidden="1">{#N/A,#N/A,FALSE,"Plan1";#N/A,#N/A,FALSE,"Plan2"}</definedName>
    <definedName name="KSFÇJDFJL" localSheetId="12" hidden="1">{#N/A,#N/A,FALSE,"Plan1";#N/A,#N/A,FALSE,"Plan2"}</definedName>
    <definedName name="KSFÇJDFJL" hidden="1">{#N/A,#N/A,FALSE,"Plan1";#N/A,#N/A,FALSE,"Plan2"}</definedName>
    <definedName name="ksfhse" localSheetId="19" hidden="1">{#N/A,#N/A,FALSE,"Plan1";#N/A,#N/A,FALSE,"Plan2"}</definedName>
    <definedName name="ksfhse" localSheetId="21">{#N/A,#N/A,FALSE,"Plan1";#N/A,#N/A,FALSE,"Plan2"}</definedName>
    <definedName name="ksfhse" localSheetId="14" hidden="1">{#N/A,#N/A,FALSE,"Plan1";#N/A,#N/A,FALSE,"Plan2"}</definedName>
    <definedName name="ksfhse" localSheetId="4" hidden="1">{#N/A,#N/A,FALSE,"Plan1";#N/A,#N/A,FALSE,"Plan2"}</definedName>
    <definedName name="ksfhse" localSheetId="8" hidden="1">{#N/A,#N/A,FALSE,"Plan1";#N/A,#N/A,FALSE,"Plan2"}</definedName>
    <definedName name="ksfhse" localSheetId="2" hidden="1">{#N/A,#N/A,FALSE,"Plan1";#N/A,#N/A,FALSE,"Plan2"}</definedName>
    <definedName name="ksfhse" localSheetId="1" hidden="1">{#N/A,#N/A,FALSE,"Plan1";#N/A,#N/A,FALSE,"Plan2"}</definedName>
    <definedName name="ksfhse" localSheetId="13" hidden="1">{#N/A,#N/A,FALSE,"Plan1";#N/A,#N/A,FALSE,"Plan2"}</definedName>
    <definedName name="ksfhse" localSheetId="20">{#N/A,#N/A,FALSE,"Plan1";#N/A,#N/A,FALSE,"Plan2"}</definedName>
    <definedName name="ksfhse" localSheetId="24" hidden="1">{#N/A,#N/A,FALSE,"Plan1";#N/A,#N/A,FALSE,"Plan2"}</definedName>
    <definedName name="ksfhse" localSheetId="0" hidden="1">{#N/A,#N/A,FALSE,"Plan1";#N/A,#N/A,FALSE,"Plan2"}</definedName>
    <definedName name="ksfhse" localSheetId="18" hidden="1">{#N/A,#N/A,FALSE,"Plan1";#N/A,#N/A,FALSE,"Plan2"}</definedName>
    <definedName name="ksfhse" localSheetId="10" hidden="1">{#N/A,#N/A,FALSE,"Plan1";#N/A,#N/A,FALSE,"Plan2"}</definedName>
    <definedName name="ksfhse" localSheetId="12" hidden="1">{#N/A,#N/A,FALSE,"Plan1";#N/A,#N/A,FALSE,"Plan2"}</definedName>
    <definedName name="ksfhse" hidden="1">{#N/A,#N/A,FALSE,"Plan1";#N/A,#N/A,FALSE,"Plan2"}</definedName>
    <definedName name="KSRKOE" localSheetId="19" hidden="1">{#N/A,#N/A,FALSE,"Plan1";#N/A,#N/A,FALSE,"Plan2"}</definedName>
    <definedName name="KSRKOE" localSheetId="21">{#N/A,#N/A,FALSE,"Plan1";#N/A,#N/A,FALSE,"Plan2"}</definedName>
    <definedName name="KSRKOE" localSheetId="14" hidden="1">{#N/A,#N/A,FALSE,"Plan1";#N/A,#N/A,FALSE,"Plan2"}</definedName>
    <definedName name="KSRKOE" localSheetId="4" hidden="1">{#N/A,#N/A,FALSE,"Plan1";#N/A,#N/A,FALSE,"Plan2"}</definedName>
    <definedName name="KSRKOE" localSheetId="8" hidden="1">{#N/A,#N/A,FALSE,"Plan1";#N/A,#N/A,FALSE,"Plan2"}</definedName>
    <definedName name="KSRKOE" localSheetId="2" hidden="1">{#N/A,#N/A,FALSE,"Plan1";#N/A,#N/A,FALSE,"Plan2"}</definedName>
    <definedName name="KSRKOE" localSheetId="1" hidden="1">{#N/A,#N/A,FALSE,"Plan1";#N/A,#N/A,FALSE,"Plan2"}</definedName>
    <definedName name="KSRKOE" localSheetId="13" hidden="1">{#N/A,#N/A,FALSE,"Plan1";#N/A,#N/A,FALSE,"Plan2"}</definedName>
    <definedName name="KSRKOE" localSheetId="20">{#N/A,#N/A,FALSE,"Plan1";#N/A,#N/A,FALSE,"Plan2"}</definedName>
    <definedName name="KSRKOE" localSheetId="24" hidden="1">{#N/A,#N/A,FALSE,"Plan1";#N/A,#N/A,FALSE,"Plan2"}</definedName>
    <definedName name="KSRKOE" localSheetId="0" hidden="1">{#N/A,#N/A,FALSE,"Plan1";#N/A,#N/A,FALSE,"Plan2"}</definedName>
    <definedName name="KSRKOE" localSheetId="18" hidden="1">{#N/A,#N/A,FALSE,"Plan1";#N/A,#N/A,FALSE,"Plan2"}</definedName>
    <definedName name="KSRKOE" localSheetId="10" hidden="1">{#N/A,#N/A,FALSE,"Plan1";#N/A,#N/A,FALSE,"Plan2"}</definedName>
    <definedName name="KSRKOE" localSheetId="12" hidden="1">{#N/A,#N/A,FALSE,"Plan1";#N/A,#N/A,FALSE,"Plan2"}</definedName>
    <definedName name="KSRKOE" hidden="1">{#N/A,#N/A,FALSE,"Plan1";#N/A,#N/A,FALSE,"Plan2"}</definedName>
    <definedName name="KSWKE" localSheetId="19" hidden="1">{#N/A,#N/A,FALSE,"Plan1";#N/A,#N/A,FALSE,"Plan2"}</definedName>
    <definedName name="KSWKE" localSheetId="21">{#N/A,#N/A,FALSE,"Plan1";#N/A,#N/A,FALSE,"Plan2"}</definedName>
    <definedName name="KSWKE" localSheetId="14" hidden="1">{#N/A,#N/A,FALSE,"Plan1";#N/A,#N/A,FALSE,"Plan2"}</definedName>
    <definedName name="KSWKE" localSheetId="4" hidden="1">{#N/A,#N/A,FALSE,"Plan1";#N/A,#N/A,FALSE,"Plan2"}</definedName>
    <definedName name="KSWKE" localSheetId="8" hidden="1">{#N/A,#N/A,FALSE,"Plan1";#N/A,#N/A,FALSE,"Plan2"}</definedName>
    <definedName name="KSWKE" localSheetId="2" hidden="1">{#N/A,#N/A,FALSE,"Plan1";#N/A,#N/A,FALSE,"Plan2"}</definedName>
    <definedName name="KSWKE" localSheetId="1" hidden="1">{#N/A,#N/A,FALSE,"Plan1";#N/A,#N/A,FALSE,"Plan2"}</definedName>
    <definedName name="KSWKE" localSheetId="13" hidden="1">{#N/A,#N/A,FALSE,"Plan1";#N/A,#N/A,FALSE,"Plan2"}</definedName>
    <definedName name="KSWKE" localSheetId="20">{#N/A,#N/A,FALSE,"Plan1";#N/A,#N/A,FALSE,"Plan2"}</definedName>
    <definedName name="KSWKE" localSheetId="24" hidden="1">{#N/A,#N/A,FALSE,"Plan1";#N/A,#N/A,FALSE,"Plan2"}</definedName>
    <definedName name="KSWKE" localSheetId="0" hidden="1">{#N/A,#N/A,FALSE,"Plan1";#N/A,#N/A,FALSE,"Plan2"}</definedName>
    <definedName name="KSWKE" localSheetId="18" hidden="1">{#N/A,#N/A,FALSE,"Plan1";#N/A,#N/A,FALSE,"Plan2"}</definedName>
    <definedName name="KSWKE" localSheetId="10" hidden="1">{#N/A,#N/A,FALSE,"Plan1";#N/A,#N/A,FALSE,"Plan2"}</definedName>
    <definedName name="KSWKE" localSheetId="12" hidden="1">{#N/A,#N/A,FALSE,"Plan1";#N/A,#N/A,FALSE,"Plan2"}</definedName>
    <definedName name="KSWKE" hidden="1">{#N/A,#N/A,FALSE,"Plan1";#N/A,#N/A,FALSE,"Plan2"}</definedName>
    <definedName name="kubus" localSheetId="4">#REF!</definedName>
    <definedName name="kubus" localSheetId="8">#REF!</definedName>
    <definedName name="kubus" localSheetId="2">#REF!</definedName>
    <definedName name="kubus" localSheetId="24">#REF!</definedName>
    <definedName name="kubus" localSheetId="16">#REF!</definedName>
    <definedName name="kubus">#REF!</definedName>
    <definedName name="kubus1" localSheetId="4">#REF!</definedName>
    <definedName name="kubus1" localSheetId="2">#REF!</definedName>
    <definedName name="kubus1" localSheetId="24">#REF!</definedName>
    <definedName name="kubus1" localSheetId="16">#REF!</definedName>
    <definedName name="kubus1">#REF!</definedName>
    <definedName name="kysdusf" localSheetId="19" hidden="1">{#N/A,#N/A,FALSE,"Plan1";#N/A,#N/A,FALSE,"Plan2"}</definedName>
    <definedName name="kysdusf" localSheetId="21">{#N/A,#N/A,FALSE,"Plan1";#N/A,#N/A,FALSE,"Plan2"}</definedName>
    <definedName name="kysdusf" localSheetId="14" hidden="1">{#N/A,#N/A,FALSE,"Plan1";#N/A,#N/A,FALSE,"Plan2"}</definedName>
    <definedName name="kysdusf" localSheetId="4" hidden="1">{#N/A,#N/A,FALSE,"Plan1";#N/A,#N/A,FALSE,"Plan2"}</definedName>
    <definedName name="kysdusf" localSheetId="8" hidden="1">{#N/A,#N/A,FALSE,"Plan1";#N/A,#N/A,FALSE,"Plan2"}</definedName>
    <definedName name="kysdusf" localSheetId="2" hidden="1">{#N/A,#N/A,FALSE,"Plan1";#N/A,#N/A,FALSE,"Plan2"}</definedName>
    <definedName name="kysdusf" localSheetId="1" hidden="1">{#N/A,#N/A,FALSE,"Plan1";#N/A,#N/A,FALSE,"Plan2"}</definedName>
    <definedName name="kysdusf" localSheetId="13" hidden="1">{#N/A,#N/A,FALSE,"Plan1";#N/A,#N/A,FALSE,"Plan2"}</definedName>
    <definedName name="kysdusf" localSheetId="20">{#N/A,#N/A,FALSE,"Plan1";#N/A,#N/A,FALSE,"Plan2"}</definedName>
    <definedName name="kysdusf" localSheetId="24" hidden="1">{#N/A,#N/A,FALSE,"Plan1";#N/A,#N/A,FALSE,"Plan2"}</definedName>
    <definedName name="kysdusf" localSheetId="0" hidden="1">{#N/A,#N/A,FALSE,"Plan1";#N/A,#N/A,FALSE,"Plan2"}</definedName>
    <definedName name="kysdusf" localSheetId="18" hidden="1">{#N/A,#N/A,FALSE,"Plan1";#N/A,#N/A,FALSE,"Plan2"}</definedName>
    <definedName name="kysdusf" localSheetId="10" hidden="1">{#N/A,#N/A,FALSE,"Plan1";#N/A,#N/A,FALSE,"Plan2"}</definedName>
    <definedName name="kysdusf" localSheetId="12" hidden="1">{#N/A,#N/A,FALSE,"Plan1";#N/A,#N/A,FALSE,"Plan2"}</definedName>
    <definedName name="kysdusf" hidden="1">{#N/A,#N/A,FALSE,"Plan1";#N/A,#N/A,FALSE,"Plan2"}</definedName>
    <definedName name="kzslçdkçle" localSheetId="19" hidden="1">{#N/A,#N/A,FALSE,"Plan1";#N/A,#N/A,FALSE,"Plan2"}</definedName>
    <definedName name="kzslçdkçle" localSheetId="21">{#N/A,#N/A,FALSE,"Plan1";#N/A,#N/A,FALSE,"Plan2"}</definedName>
    <definedName name="kzslçdkçle" localSheetId="14" hidden="1">{#N/A,#N/A,FALSE,"Plan1";#N/A,#N/A,FALSE,"Plan2"}</definedName>
    <definedName name="kzslçdkçle" localSheetId="4" hidden="1">{#N/A,#N/A,FALSE,"Plan1";#N/A,#N/A,FALSE,"Plan2"}</definedName>
    <definedName name="kzslçdkçle" localSheetId="8" hidden="1">{#N/A,#N/A,FALSE,"Plan1";#N/A,#N/A,FALSE,"Plan2"}</definedName>
    <definedName name="kzslçdkçle" localSheetId="2" hidden="1">{#N/A,#N/A,FALSE,"Plan1";#N/A,#N/A,FALSE,"Plan2"}</definedName>
    <definedName name="kzslçdkçle" localSheetId="1" hidden="1">{#N/A,#N/A,FALSE,"Plan1";#N/A,#N/A,FALSE,"Plan2"}</definedName>
    <definedName name="kzslçdkçle" localSheetId="13" hidden="1">{#N/A,#N/A,FALSE,"Plan1";#N/A,#N/A,FALSE,"Plan2"}</definedName>
    <definedName name="kzslçdkçle" localSheetId="20">{#N/A,#N/A,FALSE,"Plan1";#N/A,#N/A,FALSE,"Plan2"}</definedName>
    <definedName name="kzslçdkçle" localSheetId="24" hidden="1">{#N/A,#N/A,FALSE,"Plan1";#N/A,#N/A,FALSE,"Plan2"}</definedName>
    <definedName name="kzslçdkçle" localSheetId="0" hidden="1">{#N/A,#N/A,FALSE,"Plan1";#N/A,#N/A,FALSE,"Plan2"}</definedName>
    <definedName name="kzslçdkçle" localSheetId="18" hidden="1">{#N/A,#N/A,FALSE,"Plan1";#N/A,#N/A,FALSE,"Plan2"}</definedName>
    <definedName name="kzslçdkçle" localSheetId="10" hidden="1">{#N/A,#N/A,FALSE,"Plan1";#N/A,#N/A,FALSE,"Plan2"}</definedName>
    <definedName name="kzslçdkçle" localSheetId="12" hidden="1">{#N/A,#N/A,FALSE,"Plan1";#N/A,#N/A,FALSE,"Plan2"}</definedName>
    <definedName name="kzslçdkçle" hidden="1">{#N/A,#N/A,FALSE,"Plan1";#N/A,#N/A,FALSE,"Plan2"}</definedName>
    <definedName name="L_" localSheetId="4">#REF!</definedName>
    <definedName name="L_" localSheetId="8">#REF!</definedName>
    <definedName name="L_" localSheetId="2">#REF!</definedName>
    <definedName name="L_" localSheetId="24">#REF!</definedName>
    <definedName name="L_">#REF!</definedName>
    <definedName name="LAEKWRK" localSheetId="19" hidden="1">{#N/A,#N/A,FALSE,"Plan1";#N/A,#N/A,FALSE,"Plan2"}</definedName>
    <definedName name="LAEKWRK" localSheetId="21">{#N/A,#N/A,FALSE,"Plan1";#N/A,#N/A,FALSE,"Plan2"}</definedName>
    <definedName name="LAEKWRK" localSheetId="14" hidden="1">{#N/A,#N/A,FALSE,"Plan1";#N/A,#N/A,FALSE,"Plan2"}</definedName>
    <definedName name="LAEKWRK" localSheetId="4" hidden="1">{#N/A,#N/A,FALSE,"Plan1";#N/A,#N/A,FALSE,"Plan2"}</definedName>
    <definedName name="LAEKWRK" localSheetId="8" hidden="1">{#N/A,#N/A,FALSE,"Plan1";#N/A,#N/A,FALSE,"Plan2"}</definedName>
    <definedName name="LAEKWRK" localSheetId="2" hidden="1">{#N/A,#N/A,FALSE,"Plan1";#N/A,#N/A,FALSE,"Plan2"}</definedName>
    <definedName name="LAEKWRK" localSheetId="1" hidden="1">{#N/A,#N/A,FALSE,"Plan1";#N/A,#N/A,FALSE,"Plan2"}</definedName>
    <definedName name="LAEKWRK" localSheetId="13" hidden="1">{#N/A,#N/A,FALSE,"Plan1";#N/A,#N/A,FALSE,"Plan2"}</definedName>
    <definedName name="LAEKWRK" localSheetId="20">{#N/A,#N/A,FALSE,"Plan1";#N/A,#N/A,FALSE,"Plan2"}</definedName>
    <definedName name="LAEKWRK" localSheetId="24" hidden="1">{#N/A,#N/A,FALSE,"Plan1";#N/A,#N/A,FALSE,"Plan2"}</definedName>
    <definedName name="LAEKWRK" localSheetId="0" hidden="1">{#N/A,#N/A,FALSE,"Plan1";#N/A,#N/A,FALSE,"Plan2"}</definedName>
    <definedName name="LAEKWRK" localSheetId="18" hidden="1">{#N/A,#N/A,FALSE,"Plan1";#N/A,#N/A,FALSE,"Plan2"}</definedName>
    <definedName name="LAEKWRK" localSheetId="10" hidden="1">{#N/A,#N/A,FALSE,"Plan1";#N/A,#N/A,FALSE,"Plan2"}</definedName>
    <definedName name="LAEKWRK" localSheetId="12" hidden="1">{#N/A,#N/A,FALSE,"Plan1";#N/A,#N/A,FALSE,"Plan2"}</definedName>
    <definedName name="LAEKWRK" hidden="1">{#N/A,#N/A,FALSE,"Plan1";#N/A,#N/A,FALSE,"Plan2"}</definedName>
    <definedName name="laeqwep" localSheetId="4" hidden="1">#REF!</definedName>
    <definedName name="laeqwep" localSheetId="2" hidden="1">#REF!</definedName>
    <definedName name="laeqwep" localSheetId="24" hidden="1">#REF!</definedName>
    <definedName name="laeqwep" localSheetId="0" hidden="1">#REF!</definedName>
    <definedName name="laeqwep" hidden="1">#REF!</definedName>
    <definedName name="LAKDEWRF" localSheetId="19" hidden="1">{#N/A,#N/A,FALSE,"Plan1";#N/A,#N/A,FALSE,"Plan2"}</definedName>
    <definedName name="LAKDEWRF" localSheetId="21">{#N/A,#N/A,FALSE,"Plan1";#N/A,#N/A,FALSE,"Plan2"}</definedName>
    <definedName name="LAKDEWRF" localSheetId="14" hidden="1">{#N/A,#N/A,FALSE,"Plan1";#N/A,#N/A,FALSE,"Plan2"}</definedName>
    <definedName name="LAKDEWRF" localSheetId="4" hidden="1">{#N/A,#N/A,FALSE,"Plan1";#N/A,#N/A,FALSE,"Plan2"}</definedName>
    <definedName name="LAKDEWRF" localSheetId="8" hidden="1">{#N/A,#N/A,FALSE,"Plan1";#N/A,#N/A,FALSE,"Plan2"}</definedName>
    <definedName name="LAKDEWRF" localSheetId="2" hidden="1">{#N/A,#N/A,FALSE,"Plan1";#N/A,#N/A,FALSE,"Plan2"}</definedName>
    <definedName name="LAKDEWRF" localSheetId="1" hidden="1">{#N/A,#N/A,FALSE,"Plan1";#N/A,#N/A,FALSE,"Plan2"}</definedName>
    <definedName name="LAKDEWRF" localSheetId="13" hidden="1">{#N/A,#N/A,FALSE,"Plan1";#N/A,#N/A,FALSE,"Plan2"}</definedName>
    <definedName name="LAKDEWRF" localSheetId="20">{#N/A,#N/A,FALSE,"Plan1";#N/A,#N/A,FALSE,"Plan2"}</definedName>
    <definedName name="LAKDEWRF" localSheetId="24" hidden="1">{#N/A,#N/A,FALSE,"Plan1";#N/A,#N/A,FALSE,"Plan2"}</definedName>
    <definedName name="LAKDEWRF" localSheetId="0" hidden="1">{#N/A,#N/A,FALSE,"Plan1";#N/A,#N/A,FALSE,"Plan2"}</definedName>
    <definedName name="LAKDEWRF" localSheetId="18" hidden="1">{#N/A,#N/A,FALSE,"Plan1";#N/A,#N/A,FALSE,"Plan2"}</definedName>
    <definedName name="LAKDEWRF" localSheetId="10" hidden="1">{#N/A,#N/A,FALSE,"Plan1";#N/A,#N/A,FALSE,"Plan2"}</definedName>
    <definedName name="LAKDEWRF" localSheetId="12" hidden="1">{#N/A,#N/A,FALSE,"Plan1";#N/A,#N/A,FALSE,"Plan2"}</definedName>
    <definedName name="LAKDEWRF" hidden="1">{#N/A,#N/A,FALSE,"Plan1";#N/A,#N/A,FALSE,"Plan2"}</definedName>
    <definedName name="Lancamentos" localSheetId="4">#REF!</definedName>
    <definedName name="Lancamentos" localSheetId="2">#REF!</definedName>
    <definedName name="Lancamentos" localSheetId="24">#REF!</definedName>
    <definedName name="Lancamentos">#REF!</definedName>
    <definedName name="LARGURA" localSheetId="4">#REF!</definedName>
    <definedName name="LARGURA" localSheetId="2">#REF!</definedName>
    <definedName name="LARGURA" localSheetId="24">#REF!</definedName>
    <definedName name="LARGURA" localSheetId="16">#REF!</definedName>
    <definedName name="LARGURA">#REF!</definedName>
    <definedName name="LASÇDSRLF" localSheetId="19" hidden="1">{#N/A,#N/A,FALSE,"Plan1";#N/A,#N/A,FALSE,"Plan2"}</definedName>
    <definedName name="LASÇDSRLF" localSheetId="21">{#N/A,#N/A,FALSE,"Plan1";#N/A,#N/A,FALSE,"Plan2"}</definedName>
    <definedName name="LASÇDSRLF" localSheetId="14" hidden="1">{#N/A,#N/A,FALSE,"Plan1";#N/A,#N/A,FALSE,"Plan2"}</definedName>
    <definedName name="LASÇDSRLF" localSheetId="4" hidden="1">{#N/A,#N/A,FALSE,"Plan1";#N/A,#N/A,FALSE,"Plan2"}</definedName>
    <definedName name="LASÇDSRLF" localSheetId="8" hidden="1">{#N/A,#N/A,FALSE,"Plan1";#N/A,#N/A,FALSE,"Plan2"}</definedName>
    <definedName name="LASÇDSRLF" localSheetId="2" hidden="1">{#N/A,#N/A,FALSE,"Plan1";#N/A,#N/A,FALSE,"Plan2"}</definedName>
    <definedName name="LASÇDSRLF" localSheetId="1" hidden="1">{#N/A,#N/A,FALSE,"Plan1";#N/A,#N/A,FALSE,"Plan2"}</definedName>
    <definedName name="LASÇDSRLF" localSheetId="13" hidden="1">{#N/A,#N/A,FALSE,"Plan1";#N/A,#N/A,FALSE,"Plan2"}</definedName>
    <definedName name="LASÇDSRLF" localSheetId="20">{#N/A,#N/A,FALSE,"Plan1";#N/A,#N/A,FALSE,"Plan2"}</definedName>
    <definedName name="LASÇDSRLF" localSheetId="24" hidden="1">{#N/A,#N/A,FALSE,"Plan1";#N/A,#N/A,FALSE,"Plan2"}</definedName>
    <definedName name="LASÇDSRLF" localSheetId="0" hidden="1">{#N/A,#N/A,FALSE,"Plan1";#N/A,#N/A,FALSE,"Plan2"}</definedName>
    <definedName name="LASÇDSRLF" localSheetId="18" hidden="1">{#N/A,#N/A,FALSE,"Plan1";#N/A,#N/A,FALSE,"Plan2"}</definedName>
    <definedName name="LASÇDSRLF" localSheetId="10" hidden="1">{#N/A,#N/A,FALSE,"Plan1";#N/A,#N/A,FALSE,"Plan2"}</definedName>
    <definedName name="LASÇDSRLF" localSheetId="12" hidden="1">{#N/A,#N/A,FALSE,"Plan1";#N/A,#N/A,FALSE,"Plan2"}</definedName>
    <definedName name="LASÇDSRLF" hidden="1">{#N/A,#N/A,FALSE,"Plan1";#N/A,#N/A,FALSE,"Plan2"}</definedName>
    <definedName name="LASDAKWE" hidden="1">25</definedName>
    <definedName name="lasrlswer" localSheetId="19" hidden="1">{#N/A,#N/A,FALSE,"Plan1";#N/A,#N/A,FALSE,"Plan2"}</definedName>
    <definedName name="lasrlswer" localSheetId="21">{#N/A,#N/A,FALSE,"Plan1";#N/A,#N/A,FALSE,"Plan2"}</definedName>
    <definedName name="lasrlswer" localSheetId="14" hidden="1">{#N/A,#N/A,FALSE,"Plan1";#N/A,#N/A,FALSE,"Plan2"}</definedName>
    <definedName name="lasrlswer" localSheetId="4" hidden="1">{#N/A,#N/A,FALSE,"Plan1";#N/A,#N/A,FALSE,"Plan2"}</definedName>
    <definedName name="lasrlswer" localSheetId="8" hidden="1">{#N/A,#N/A,FALSE,"Plan1";#N/A,#N/A,FALSE,"Plan2"}</definedName>
    <definedName name="lasrlswer" localSheetId="2" hidden="1">{#N/A,#N/A,FALSE,"Plan1";#N/A,#N/A,FALSE,"Plan2"}</definedName>
    <definedName name="lasrlswer" localSheetId="1" hidden="1">{#N/A,#N/A,FALSE,"Plan1";#N/A,#N/A,FALSE,"Plan2"}</definedName>
    <definedName name="lasrlswer" localSheetId="13" hidden="1">{#N/A,#N/A,FALSE,"Plan1";#N/A,#N/A,FALSE,"Plan2"}</definedName>
    <definedName name="lasrlswer" localSheetId="20">{#N/A,#N/A,FALSE,"Plan1";#N/A,#N/A,FALSE,"Plan2"}</definedName>
    <definedName name="lasrlswer" localSheetId="24" hidden="1">{#N/A,#N/A,FALSE,"Plan1";#N/A,#N/A,FALSE,"Plan2"}</definedName>
    <definedName name="lasrlswer" localSheetId="0" hidden="1">{#N/A,#N/A,FALSE,"Plan1";#N/A,#N/A,FALSE,"Plan2"}</definedName>
    <definedName name="lasrlswer" localSheetId="18" hidden="1">{#N/A,#N/A,FALSE,"Plan1";#N/A,#N/A,FALSE,"Plan2"}</definedName>
    <definedName name="lasrlswer" localSheetId="10" hidden="1">{#N/A,#N/A,FALSE,"Plan1";#N/A,#N/A,FALSE,"Plan2"}</definedName>
    <definedName name="lasrlswer" localSheetId="12" hidden="1">{#N/A,#N/A,FALSE,"Plan1";#N/A,#N/A,FALSE,"Plan2"}</definedName>
    <definedName name="lasrlswer" hidden="1">{#N/A,#N/A,FALSE,"Plan1";#N/A,#N/A,FALSE,"Plan2"}</definedName>
    <definedName name="LAZER" localSheetId="4">#REF!</definedName>
    <definedName name="LAZER" localSheetId="2">#REF!</definedName>
    <definedName name="LAZER" localSheetId="24">#REF!</definedName>
    <definedName name="LAZER">#REF!</definedName>
    <definedName name="lbla1" localSheetId="4" hidden="1">#REF!</definedName>
    <definedName name="lbla1" localSheetId="2" hidden="1">#REF!</definedName>
    <definedName name="lbla1" localSheetId="24" hidden="1">#REF!</definedName>
    <definedName name="lbla1" hidden="1">#REF!</definedName>
    <definedName name="lbla10" localSheetId="4" hidden="1">#REF!</definedName>
    <definedName name="lbla10" localSheetId="2" hidden="1">#REF!</definedName>
    <definedName name="lbla10" localSheetId="24" hidden="1">#REF!</definedName>
    <definedName name="lbla10" hidden="1">#REF!</definedName>
    <definedName name="lbla11" localSheetId="4" hidden="1">#REF!</definedName>
    <definedName name="lbla11" localSheetId="2" hidden="1">#REF!</definedName>
    <definedName name="lbla11" localSheetId="24" hidden="1">#REF!</definedName>
    <definedName name="lbla11" hidden="1">#REF!</definedName>
    <definedName name="lbla12" hidden="1">#REF!</definedName>
    <definedName name="lbla13" hidden="1">#REF!</definedName>
    <definedName name="lbla14" hidden="1">#REF!</definedName>
    <definedName name="lbla15" hidden="1">#REF!</definedName>
    <definedName name="lbla16" hidden="1">#REF!</definedName>
    <definedName name="lbla17" hidden="1">#REF!</definedName>
    <definedName name="lbla18" hidden="1">#REF!</definedName>
    <definedName name="lbla19" hidden="1">#REF!</definedName>
    <definedName name="lbla2" hidden="1">#REF!</definedName>
    <definedName name="lbla20" hidden="1">#REF!</definedName>
    <definedName name="lbla21" hidden="1">#REF!</definedName>
    <definedName name="lbla22" hidden="1">#REF!</definedName>
    <definedName name="lbla23" hidden="1">#REF!</definedName>
    <definedName name="lbla24" hidden="1">#REF!</definedName>
    <definedName name="lbla25" hidden="1">#REF!</definedName>
    <definedName name="lbla27" hidden="1">#REF!</definedName>
    <definedName name="lbla28" hidden="1">#REF!</definedName>
    <definedName name="lçadple4r" localSheetId="19" hidden="1">{#N/A,#N/A,FALSE,"Plan1";#N/A,#N/A,FALSE,"Plan2"}</definedName>
    <definedName name="lçadple4r" localSheetId="21">{#N/A,#N/A,FALSE,"Plan1";#N/A,#N/A,FALSE,"Plan2"}</definedName>
    <definedName name="lçadple4r" localSheetId="14" hidden="1">{#N/A,#N/A,FALSE,"Plan1";#N/A,#N/A,FALSE,"Plan2"}</definedName>
    <definedName name="lçadple4r" localSheetId="4" hidden="1">{#N/A,#N/A,FALSE,"Plan1";#N/A,#N/A,FALSE,"Plan2"}</definedName>
    <definedName name="lçadple4r" localSheetId="8" hidden="1">{#N/A,#N/A,FALSE,"Plan1";#N/A,#N/A,FALSE,"Plan2"}</definedName>
    <definedName name="lçadple4r" localSheetId="2" hidden="1">{#N/A,#N/A,FALSE,"Plan1";#N/A,#N/A,FALSE,"Plan2"}</definedName>
    <definedName name="lçadple4r" localSheetId="1" hidden="1">{#N/A,#N/A,FALSE,"Plan1";#N/A,#N/A,FALSE,"Plan2"}</definedName>
    <definedName name="lçadple4r" localSheetId="13" hidden="1">{#N/A,#N/A,FALSE,"Plan1";#N/A,#N/A,FALSE,"Plan2"}</definedName>
    <definedName name="lçadple4r" localSheetId="20">{#N/A,#N/A,FALSE,"Plan1";#N/A,#N/A,FALSE,"Plan2"}</definedName>
    <definedName name="lçadple4r" localSheetId="24" hidden="1">{#N/A,#N/A,FALSE,"Plan1";#N/A,#N/A,FALSE,"Plan2"}</definedName>
    <definedName name="lçadple4r" localSheetId="0" hidden="1">{#N/A,#N/A,FALSE,"Plan1";#N/A,#N/A,FALSE,"Plan2"}</definedName>
    <definedName name="lçadple4r" localSheetId="18" hidden="1">{#N/A,#N/A,FALSE,"Plan1";#N/A,#N/A,FALSE,"Plan2"}</definedName>
    <definedName name="lçadple4r" localSheetId="10" hidden="1">{#N/A,#N/A,FALSE,"Plan1";#N/A,#N/A,FALSE,"Plan2"}</definedName>
    <definedName name="lçadple4r" localSheetId="12" hidden="1">{#N/A,#N/A,FALSE,"Plan1";#N/A,#N/A,FALSE,"Plan2"}</definedName>
    <definedName name="lçadple4r" hidden="1">{#N/A,#N/A,FALSE,"Plan1";#N/A,#N/A,FALSE,"Plan2"}</definedName>
    <definedName name="lçasser" localSheetId="19" hidden="1">{#N/A,#N/A,FALSE,"Plan1";#N/A,#N/A,FALSE,"Plan2"}</definedName>
    <definedName name="lçasser" localSheetId="21">{#N/A,#N/A,FALSE,"Plan1";#N/A,#N/A,FALSE,"Plan2"}</definedName>
    <definedName name="lçasser" localSheetId="14" hidden="1">{#N/A,#N/A,FALSE,"Plan1";#N/A,#N/A,FALSE,"Plan2"}</definedName>
    <definedName name="lçasser" localSheetId="4" hidden="1">{#N/A,#N/A,FALSE,"Plan1";#N/A,#N/A,FALSE,"Plan2"}</definedName>
    <definedName name="lçasser" localSheetId="8" hidden="1">{#N/A,#N/A,FALSE,"Plan1";#N/A,#N/A,FALSE,"Plan2"}</definedName>
    <definedName name="lçasser" localSheetId="2" hidden="1">{#N/A,#N/A,FALSE,"Plan1";#N/A,#N/A,FALSE,"Plan2"}</definedName>
    <definedName name="lçasser" localSheetId="1" hidden="1">{#N/A,#N/A,FALSE,"Plan1";#N/A,#N/A,FALSE,"Plan2"}</definedName>
    <definedName name="lçasser" localSheetId="13" hidden="1">{#N/A,#N/A,FALSE,"Plan1";#N/A,#N/A,FALSE,"Plan2"}</definedName>
    <definedName name="lçasser" localSheetId="20">{#N/A,#N/A,FALSE,"Plan1";#N/A,#N/A,FALSE,"Plan2"}</definedName>
    <definedName name="lçasser" localSheetId="24" hidden="1">{#N/A,#N/A,FALSE,"Plan1";#N/A,#N/A,FALSE,"Plan2"}</definedName>
    <definedName name="lçasser" localSheetId="0" hidden="1">{#N/A,#N/A,FALSE,"Plan1";#N/A,#N/A,FALSE,"Plan2"}</definedName>
    <definedName name="lçasser" localSheetId="18" hidden="1">{#N/A,#N/A,FALSE,"Plan1";#N/A,#N/A,FALSE,"Plan2"}</definedName>
    <definedName name="lçasser" localSheetId="10" hidden="1">{#N/A,#N/A,FALSE,"Plan1";#N/A,#N/A,FALSE,"Plan2"}</definedName>
    <definedName name="lçasser" localSheetId="12" hidden="1">{#N/A,#N/A,FALSE,"Plan1";#N/A,#N/A,FALSE,"Plan2"}</definedName>
    <definedName name="lçasser" hidden="1">{#N/A,#N/A,FALSE,"Plan1";#N/A,#N/A,FALSE,"Plan2"}</definedName>
    <definedName name="lcdgjtklfrn" localSheetId="19" hidden="1">{#N/A,#N/A,FALSE,"Plan1";#N/A,#N/A,FALSE,"Plan2"}</definedName>
    <definedName name="lcdgjtklfrn" localSheetId="21">{#N/A,#N/A,FALSE,"Plan1";#N/A,#N/A,FALSE,"Plan2"}</definedName>
    <definedName name="lcdgjtklfrn" localSheetId="14" hidden="1">{#N/A,#N/A,FALSE,"Plan1";#N/A,#N/A,FALSE,"Plan2"}</definedName>
    <definedName name="lcdgjtklfrn" localSheetId="4" hidden="1">{#N/A,#N/A,FALSE,"Plan1";#N/A,#N/A,FALSE,"Plan2"}</definedName>
    <definedName name="lcdgjtklfrn" localSheetId="8" hidden="1">{#N/A,#N/A,FALSE,"Plan1";#N/A,#N/A,FALSE,"Plan2"}</definedName>
    <definedName name="lcdgjtklfrn" localSheetId="2" hidden="1">{#N/A,#N/A,FALSE,"Plan1";#N/A,#N/A,FALSE,"Plan2"}</definedName>
    <definedName name="lcdgjtklfrn" localSheetId="1" hidden="1">{#N/A,#N/A,FALSE,"Plan1";#N/A,#N/A,FALSE,"Plan2"}</definedName>
    <definedName name="lcdgjtklfrn" localSheetId="13" hidden="1">{#N/A,#N/A,FALSE,"Plan1";#N/A,#N/A,FALSE,"Plan2"}</definedName>
    <definedName name="lcdgjtklfrn" localSheetId="20">{#N/A,#N/A,FALSE,"Plan1";#N/A,#N/A,FALSE,"Plan2"}</definedName>
    <definedName name="lcdgjtklfrn" localSheetId="24" hidden="1">{#N/A,#N/A,FALSE,"Plan1";#N/A,#N/A,FALSE,"Plan2"}</definedName>
    <definedName name="lcdgjtklfrn" localSheetId="0" hidden="1">{#N/A,#N/A,FALSE,"Plan1";#N/A,#N/A,FALSE,"Plan2"}</definedName>
    <definedName name="lcdgjtklfrn" localSheetId="18" hidden="1">{#N/A,#N/A,FALSE,"Plan1";#N/A,#N/A,FALSE,"Plan2"}</definedName>
    <definedName name="lcdgjtklfrn" localSheetId="10" hidden="1">{#N/A,#N/A,FALSE,"Plan1";#N/A,#N/A,FALSE,"Plan2"}</definedName>
    <definedName name="lcdgjtklfrn" localSheetId="12" hidden="1">{#N/A,#N/A,FALSE,"Plan1";#N/A,#N/A,FALSE,"Plan2"}</definedName>
    <definedName name="lcdgjtklfrn" hidden="1">{#N/A,#N/A,FALSE,"Plan1";#N/A,#N/A,FALSE,"Plan2"}</definedName>
    <definedName name="lçfklsdkçaer" localSheetId="19" hidden="1">{#N/A,#N/A,FALSE,"Plan1";#N/A,#N/A,FALSE,"Plan2"}</definedName>
    <definedName name="lçfklsdkçaer" localSheetId="21">{#N/A,#N/A,FALSE,"Plan1";#N/A,#N/A,FALSE,"Plan2"}</definedName>
    <definedName name="lçfklsdkçaer" localSheetId="14" hidden="1">{#N/A,#N/A,FALSE,"Plan1";#N/A,#N/A,FALSE,"Plan2"}</definedName>
    <definedName name="lçfklsdkçaer" localSheetId="4" hidden="1">{#N/A,#N/A,FALSE,"Plan1";#N/A,#N/A,FALSE,"Plan2"}</definedName>
    <definedName name="lçfklsdkçaer" localSheetId="8" hidden="1">{#N/A,#N/A,FALSE,"Plan1";#N/A,#N/A,FALSE,"Plan2"}</definedName>
    <definedName name="lçfklsdkçaer" localSheetId="2" hidden="1">{#N/A,#N/A,FALSE,"Plan1";#N/A,#N/A,FALSE,"Plan2"}</definedName>
    <definedName name="lçfklsdkçaer" localSheetId="1" hidden="1">{#N/A,#N/A,FALSE,"Plan1";#N/A,#N/A,FALSE,"Plan2"}</definedName>
    <definedName name="lçfklsdkçaer" localSheetId="13" hidden="1">{#N/A,#N/A,FALSE,"Plan1";#N/A,#N/A,FALSE,"Plan2"}</definedName>
    <definedName name="lçfklsdkçaer" localSheetId="20">{#N/A,#N/A,FALSE,"Plan1";#N/A,#N/A,FALSE,"Plan2"}</definedName>
    <definedName name="lçfklsdkçaer" localSheetId="24" hidden="1">{#N/A,#N/A,FALSE,"Plan1";#N/A,#N/A,FALSE,"Plan2"}</definedName>
    <definedName name="lçfklsdkçaer" localSheetId="0" hidden="1">{#N/A,#N/A,FALSE,"Plan1";#N/A,#N/A,FALSE,"Plan2"}</definedName>
    <definedName name="lçfklsdkçaer" localSheetId="18" hidden="1">{#N/A,#N/A,FALSE,"Plan1";#N/A,#N/A,FALSE,"Plan2"}</definedName>
    <definedName name="lçfklsdkçaer" localSheetId="10" hidden="1">{#N/A,#N/A,FALSE,"Plan1";#N/A,#N/A,FALSE,"Plan2"}</definedName>
    <definedName name="lçfklsdkçaer" localSheetId="12" hidden="1">{#N/A,#N/A,FALSE,"Plan1";#N/A,#N/A,FALSE,"Plan2"}</definedName>
    <definedName name="lçfklsdkçaer" hidden="1">{#N/A,#N/A,FALSE,"Plan1";#N/A,#N/A,FALSE,"Plan2"}</definedName>
    <definedName name="lçjkgf" localSheetId="19" hidden="1">{#N/A,#N/A,FALSE,"Plan1";#N/A,#N/A,FALSE,"Plan2"}</definedName>
    <definedName name="lçjkgf" localSheetId="21">{#N/A,#N/A,FALSE,"Plan1";#N/A,#N/A,FALSE,"Plan2"}</definedName>
    <definedName name="lçjkgf" localSheetId="14" hidden="1">{#N/A,#N/A,FALSE,"Plan1";#N/A,#N/A,FALSE,"Plan2"}</definedName>
    <definedName name="lçjkgf" localSheetId="4" hidden="1">{#N/A,#N/A,FALSE,"Plan1";#N/A,#N/A,FALSE,"Plan2"}</definedName>
    <definedName name="lçjkgf" localSheetId="8" hidden="1">{#N/A,#N/A,FALSE,"Plan1";#N/A,#N/A,FALSE,"Plan2"}</definedName>
    <definedName name="lçjkgf" localSheetId="2" hidden="1">{#N/A,#N/A,FALSE,"Plan1";#N/A,#N/A,FALSE,"Plan2"}</definedName>
    <definedName name="lçjkgf" localSheetId="1" hidden="1">{#N/A,#N/A,FALSE,"Plan1";#N/A,#N/A,FALSE,"Plan2"}</definedName>
    <definedName name="lçjkgf" localSheetId="13" hidden="1">{#N/A,#N/A,FALSE,"Plan1";#N/A,#N/A,FALSE,"Plan2"}</definedName>
    <definedName name="lçjkgf" localSheetId="20">{#N/A,#N/A,FALSE,"Plan1";#N/A,#N/A,FALSE,"Plan2"}</definedName>
    <definedName name="lçjkgf" localSheetId="24" hidden="1">{#N/A,#N/A,FALSE,"Plan1";#N/A,#N/A,FALSE,"Plan2"}</definedName>
    <definedName name="lçjkgf" localSheetId="0" hidden="1">{#N/A,#N/A,FALSE,"Plan1";#N/A,#N/A,FALSE,"Plan2"}</definedName>
    <definedName name="lçjkgf" localSheetId="18" hidden="1">{#N/A,#N/A,FALSE,"Plan1";#N/A,#N/A,FALSE,"Plan2"}</definedName>
    <definedName name="lçjkgf" localSheetId="10" hidden="1">{#N/A,#N/A,FALSE,"Plan1";#N/A,#N/A,FALSE,"Plan2"}</definedName>
    <definedName name="lçjkgf" localSheetId="12" hidden="1">{#N/A,#N/A,FALSE,"Plan1";#N/A,#N/A,FALSE,"Plan2"}</definedName>
    <definedName name="lçjkgf" hidden="1">{#N/A,#N/A,FALSE,"Plan1";#N/A,#N/A,FALSE,"Plan2"}</definedName>
    <definedName name="LÇJSLDFJ" localSheetId="19" hidden="1">{#N/A,#N/A,FALSE,"Plan1";#N/A,#N/A,FALSE,"Plan2"}</definedName>
    <definedName name="LÇJSLDFJ" localSheetId="21">{#N/A,#N/A,FALSE,"Plan1";#N/A,#N/A,FALSE,"Plan2"}</definedName>
    <definedName name="LÇJSLDFJ" localSheetId="14" hidden="1">{#N/A,#N/A,FALSE,"Plan1";#N/A,#N/A,FALSE,"Plan2"}</definedName>
    <definedName name="LÇJSLDFJ" localSheetId="4" hidden="1">{#N/A,#N/A,FALSE,"Plan1";#N/A,#N/A,FALSE,"Plan2"}</definedName>
    <definedName name="LÇJSLDFJ" localSheetId="8" hidden="1">{#N/A,#N/A,FALSE,"Plan1";#N/A,#N/A,FALSE,"Plan2"}</definedName>
    <definedName name="LÇJSLDFJ" localSheetId="2" hidden="1">{#N/A,#N/A,FALSE,"Plan1";#N/A,#N/A,FALSE,"Plan2"}</definedName>
    <definedName name="LÇJSLDFJ" localSheetId="1" hidden="1">{#N/A,#N/A,FALSE,"Plan1";#N/A,#N/A,FALSE,"Plan2"}</definedName>
    <definedName name="LÇJSLDFJ" localSheetId="13" hidden="1">{#N/A,#N/A,FALSE,"Plan1";#N/A,#N/A,FALSE,"Plan2"}</definedName>
    <definedName name="LÇJSLDFJ" localSheetId="20">{#N/A,#N/A,FALSE,"Plan1";#N/A,#N/A,FALSE,"Plan2"}</definedName>
    <definedName name="LÇJSLDFJ" localSheetId="24" hidden="1">{#N/A,#N/A,FALSE,"Plan1";#N/A,#N/A,FALSE,"Plan2"}</definedName>
    <definedName name="LÇJSLDFJ" localSheetId="0" hidden="1">{#N/A,#N/A,FALSE,"Plan1";#N/A,#N/A,FALSE,"Plan2"}</definedName>
    <definedName name="LÇJSLDFJ" localSheetId="18" hidden="1">{#N/A,#N/A,FALSE,"Plan1";#N/A,#N/A,FALSE,"Plan2"}</definedName>
    <definedName name="LÇJSLDFJ" localSheetId="10" hidden="1">{#N/A,#N/A,FALSE,"Plan1";#N/A,#N/A,FALSE,"Plan2"}</definedName>
    <definedName name="LÇJSLDFJ" localSheetId="12" hidden="1">{#N/A,#N/A,FALSE,"Plan1";#N/A,#N/A,FALSE,"Plan2"}</definedName>
    <definedName name="LÇJSLDFJ" hidden="1">{#N/A,#N/A,FALSE,"Plan1";#N/A,#N/A,FALSE,"Plan2"}</definedName>
    <definedName name="LÇKÇSDRLK" localSheetId="19" hidden="1">{#N/A,#N/A,FALSE,"Plan1";#N/A,#N/A,FALSE,"Plan2"}</definedName>
    <definedName name="LÇKÇSDRLK" localSheetId="21">{#N/A,#N/A,FALSE,"Plan1";#N/A,#N/A,FALSE,"Plan2"}</definedName>
    <definedName name="LÇKÇSDRLK" localSheetId="14" hidden="1">{#N/A,#N/A,FALSE,"Plan1";#N/A,#N/A,FALSE,"Plan2"}</definedName>
    <definedName name="LÇKÇSDRLK" localSheetId="4" hidden="1">{#N/A,#N/A,FALSE,"Plan1";#N/A,#N/A,FALSE,"Plan2"}</definedName>
    <definedName name="LÇKÇSDRLK" localSheetId="8" hidden="1">{#N/A,#N/A,FALSE,"Plan1";#N/A,#N/A,FALSE,"Plan2"}</definedName>
    <definedName name="LÇKÇSDRLK" localSheetId="2" hidden="1">{#N/A,#N/A,FALSE,"Plan1";#N/A,#N/A,FALSE,"Plan2"}</definedName>
    <definedName name="LÇKÇSDRLK" localSheetId="1" hidden="1">{#N/A,#N/A,FALSE,"Plan1";#N/A,#N/A,FALSE,"Plan2"}</definedName>
    <definedName name="LÇKÇSDRLK" localSheetId="13" hidden="1">{#N/A,#N/A,FALSE,"Plan1";#N/A,#N/A,FALSE,"Plan2"}</definedName>
    <definedName name="LÇKÇSDRLK" localSheetId="20">{#N/A,#N/A,FALSE,"Plan1";#N/A,#N/A,FALSE,"Plan2"}</definedName>
    <definedName name="LÇKÇSDRLK" localSheetId="24" hidden="1">{#N/A,#N/A,FALSE,"Plan1";#N/A,#N/A,FALSE,"Plan2"}</definedName>
    <definedName name="LÇKÇSDRLK" localSheetId="0" hidden="1">{#N/A,#N/A,FALSE,"Plan1";#N/A,#N/A,FALSE,"Plan2"}</definedName>
    <definedName name="LÇKÇSDRLK" localSheetId="18" hidden="1">{#N/A,#N/A,FALSE,"Plan1";#N/A,#N/A,FALSE,"Plan2"}</definedName>
    <definedName name="LÇKÇSDRLK" localSheetId="10" hidden="1">{#N/A,#N/A,FALSE,"Plan1";#N/A,#N/A,FALSE,"Plan2"}</definedName>
    <definedName name="LÇKÇSDRLK" localSheetId="12" hidden="1">{#N/A,#N/A,FALSE,"Plan1";#N/A,#N/A,FALSE,"Plan2"}</definedName>
    <definedName name="LÇKÇSDRLK" hidden="1">{#N/A,#N/A,FALSE,"Plan1";#N/A,#N/A,FALSE,"Plan2"}</definedName>
    <definedName name="lçkdfkdstkre" hidden="1">25</definedName>
    <definedName name="lçkl"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lçl" hidden="1">{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 localSheetId="19" hidden="1">{#N/A,#N/A,FALSE,"Plan1";#N/A,#N/A,FALSE,"Plan2"}</definedName>
    <definedName name="lçlfklçdglfdgt" localSheetId="21">{#N/A,#N/A,FALSE,"Plan1";#N/A,#N/A,FALSE,"Plan2"}</definedName>
    <definedName name="lçlfklçdglfdgt" localSheetId="14" hidden="1">{#N/A,#N/A,FALSE,"Plan1";#N/A,#N/A,FALSE,"Plan2"}</definedName>
    <definedName name="lçlfklçdglfdgt" localSheetId="4" hidden="1">{#N/A,#N/A,FALSE,"Plan1";#N/A,#N/A,FALSE,"Plan2"}</definedName>
    <definedName name="lçlfklçdglfdgt" localSheetId="8" hidden="1">{#N/A,#N/A,FALSE,"Plan1";#N/A,#N/A,FALSE,"Plan2"}</definedName>
    <definedName name="lçlfklçdglfdgt" localSheetId="2" hidden="1">{#N/A,#N/A,FALSE,"Plan1";#N/A,#N/A,FALSE,"Plan2"}</definedName>
    <definedName name="lçlfklçdglfdgt" localSheetId="1" hidden="1">{#N/A,#N/A,FALSE,"Plan1";#N/A,#N/A,FALSE,"Plan2"}</definedName>
    <definedName name="lçlfklçdglfdgt" localSheetId="13" hidden="1">{#N/A,#N/A,FALSE,"Plan1";#N/A,#N/A,FALSE,"Plan2"}</definedName>
    <definedName name="lçlfklçdglfdgt" localSheetId="20">{#N/A,#N/A,FALSE,"Plan1";#N/A,#N/A,FALSE,"Plan2"}</definedName>
    <definedName name="lçlfklçdglfdgt" localSheetId="24" hidden="1">{#N/A,#N/A,FALSE,"Plan1";#N/A,#N/A,FALSE,"Plan2"}</definedName>
    <definedName name="lçlfklçdglfdgt" localSheetId="0" hidden="1">{#N/A,#N/A,FALSE,"Plan1";#N/A,#N/A,FALSE,"Plan2"}</definedName>
    <definedName name="lçlfklçdglfdgt" localSheetId="18" hidden="1">{#N/A,#N/A,FALSE,"Plan1";#N/A,#N/A,FALSE,"Plan2"}</definedName>
    <definedName name="lçlfklçdglfdgt" localSheetId="10" hidden="1">{#N/A,#N/A,FALSE,"Plan1";#N/A,#N/A,FALSE,"Plan2"}</definedName>
    <definedName name="lçlfklçdglfdgt" localSheetId="12" hidden="1">{#N/A,#N/A,FALSE,"Plan1";#N/A,#N/A,FALSE,"Plan2"}</definedName>
    <definedName name="lçlfklçdglfdgt" hidden="1">{#N/A,#N/A,FALSE,"Plan1";#N/A,#N/A,FALSE,"Plan2"}</definedName>
    <definedName name="lçslrr4r" localSheetId="19" hidden="1">{#N/A,#N/A,FALSE,"Plan1";#N/A,#N/A,FALSE,"Plan2"}</definedName>
    <definedName name="lçslrr4r" localSheetId="21">{#N/A,#N/A,FALSE,"Plan1";#N/A,#N/A,FALSE,"Plan2"}</definedName>
    <definedName name="lçslrr4r" localSheetId="14" hidden="1">{#N/A,#N/A,FALSE,"Plan1";#N/A,#N/A,FALSE,"Plan2"}</definedName>
    <definedName name="lçslrr4r" localSheetId="4" hidden="1">{#N/A,#N/A,FALSE,"Plan1";#N/A,#N/A,FALSE,"Plan2"}</definedName>
    <definedName name="lçslrr4r" localSheetId="8" hidden="1">{#N/A,#N/A,FALSE,"Plan1";#N/A,#N/A,FALSE,"Plan2"}</definedName>
    <definedName name="lçslrr4r" localSheetId="2" hidden="1">{#N/A,#N/A,FALSE,"Plan1";#N/A,#N/A,FALSE,"Plan2"}</definedName>
    <definedName name="lçslrr4r" localSheetId="1" hidden="1">{#N/A,#N/A,FALSE,"Plan1";#N/A,#N/A,FALSE,"Plan2"}</definedName>
    <definedName name="lçslrr4r" localSheetId="13" hidden="1">{#N/A,#N/A,FALSE,"Plan1";#N/A,#N/A,FALSE,"Plan2"}</definedName>
    <definedName name="lçslrr4r" localSheetId="20">{#N/A,#N/A,FALSE,"Plan1";#N/A,#N/A,FALSE,"Plan2"}</definedName>
    <definedName name="lçslrr4r" localSheetId="24" hidden="1">{#N/A,#N/A,FALSE,"Plan1";#N/A,#N/A,FALSE,"Plan2"}</definedName>
    <definedName name="lçslrr4r" localSheetId="0" hidden="1">{#N/A,#N/A,FALSE,"Plan1";#N/A,#N/A,FALSE,"Plan2"}</definedName>
    <definedName name="lçslrr4r" localSheetId="18" hidden="1">{#N/A,#N/A,FALSE,"Plan1";#N/A,#N/A,FALSE,"Plan2"}</definedName>
    <definedName name="lçslrr4r" localSheetId="10" hidden="1">{#N/A,#N/A,FALSE,"Plan1";#N/A,#N/A,FALSE,"Plan2"}</definedName>
    <definedName name="lçslrr4r" localSheetId="12" hidden="1">{#N/A,#N/A,FALSE,"Plan1";#N/A,#N/A,FALSE,"Plan2"}</definedName>
    <definedName name="lçslrr4r" hidden="1">{#N/A,#N/A,FALSE,"Plan1";#N/A,#N/A,FALSE,"Plan2"}</definedName>
    <definedName name="ldfjgry" localSheetId="19" hidden="1">{#N/A,#N/A,FALSE,"Plan1";#N/A,#N/A,FALSE,"Plan2"}</definedName>
    <definedName name="ldfjgry" localSheetId="21">{#N/A,#N/A,FALSE,"Plan1";#N/A,#N/A,FALSE,"Plan2"}</definedName>
    <definedName name="ldfjgry" localSheetId="14" hidden="1">{#N/A,#N/A,FALSE,"Plan1";#N/A,#N/A,FALSE,"Plan2"}</definedName>
    <definedName name="ldfjgry" localSheetId="4" hidden="1">{#N/A,#N/A,FALSE,"Plan1";#N/A,#N/A,FALSE,"Plan2"}</definedName>
    <definedName name="ldfjgry" localSheetId="8" hidden="1">{#N/A,#N/A,FALSE,"Plan1";#N/A,#N/A,FALSE,"Plan2"}</definedName>
    <definedName name="ldfjgry" localSheetId="2" hidden="1">{#N/A,#N/A,FALSE,"Plan1";#N/A,#N/A,FALSE,"Plan2"}</definedName>
    <definedName name="ldfjgry" localSheetId="1" hidden="1">{#N/A,#N/A,FALSE,"Plan1";#N/A,#N/A,FALSE,"Plan2"}</definedName>
    <definedName name="ldfjgry" localSheetId="13" hidden="1">{#N/A,#N/A,FALSE,"Plan1";#N/A,#N/A,FALSE,"Plan2"}</definedName>
    <definedName name="ldfjgry" localSheetId="20">{#N/A,#N/A,FALSE,"Plan1";#N/A,#N/A,FALSE,"Plan2"}</definedName>
    <definedName name="ldfjgry" localSheetId="24" hidden="1">{#N/A,#N/A,FALSE,"Plan1";#N/A,#N/A,FALSE,"Plan2"}</definedName>
    <definedName name="ldfjgry" localSheetId="0" hidden="1">{#N/A,#N/A,FALSE,"Plan1";#N/A,#N/A,FALSE,"Plan2"}</definedName>
    <definedName name="ldfjgry" localSheetId="18" hidden="1">{#N/A,#N/A,FALSE,"Plan1";#N/A,#N/A,FALSE,"Plan2"}</definedName>
    <definedName name="ldfjgry" localSheetId="10" hidden="1">{#N/A,#N/A,FALSE,"Plan1";#N/A,#N/A,FALSE,"Plan2"}</definedName>
    <definedName name="ldfjgry" localSheetId="12" hidden="1">{#N/A,#N/A,FALSE,"Plan1";#N/A,#N/A,FALSE,"Plan2"}</definedName>
    <definedName name="ldfjgry" hidden="1">{#N/A,#N/A,FALSE,"Plan1";#N/A,#N/A,FALSE,"Plan2"}</definedName>
    <definedName name="ldfjgtilrf" localSheetId="19" hidden="1">{#N/A,#N/A,FALSE,"Plan1";#N/A,#N/A,FALSE,"Plan2"}</definedName>
    <definedName name="ldfjgtilrf" localSheetId="21">{#N/A,#N/A,FALSE,"Plan1";#N/A,#N/A,FALSE,"Plan2"}</definedName>
    <definedName name="ldfjgtilrf" localSheetId="14" hidden="1">{#N/A,#N/A,FALSE,"Plan1";#N/A,#N/A,FALSE,"Plan2"}</definedName>
    <definedName name="ldfjgtilrf" localSheetId="4" hidden="1">{#N/A,#N/A,FALSE,"Plan1";#N/A,#N/A,FALSE,"Plan2"}</definedName>
    <definedName name="ldfjgtilrf" localSheetId="8" hidden="1">{#N/A,#N/A,FALSE,"Plan1";#N/A,#N/A,FALSE,"Plan2"}</definedName>
    <definedName name="ldfjgtilrf" localSheetId="2" hidden="1">{#N/A,#N/A,FALSE,"Plan1";#N/A,#N/A,FALSE,"Plan2"}</definedName>
    <definedName name="ldfjgtilrf" localSheetId="1" hidden="1">{#N/A,#N/A,FALSE,"Plan1";#N/A,#N/A,FALSE,"Plan2"}</definedName>
    <definedName name="ldfjgtilrf" localSheetId="13" hidden="1">{#N/A,#N/A,FALSE,"Plan1";#N/A,#N/A,FALSE,"Plan2"}</definedName>
    <definedName name="ldfjgtilrf" localSheetId="20">{#N/A,#N/A,FALSE,"Plan1";#N/A,#N/A,FALSE,"Plan2"}</definedName>
    <definedName name="ldfjgtilrf" localSheetId="24" hidden="1">{#N/A,#N/A,FALSE,"Plan1";#N/A,#N/A,FALSE,"Plan2"}</definedName>
    <definedName name="ldfjgtilrf" localSheetId="0" hidden="1">{#N/A,#N/A,FALSE,"Plan1";#N/A,#N/A,FALSE,"Plan2"}</definedName>
    <definedName name="ldfjgtilrf" localSheetId="18" hidden="1">{#N/A,#N/A,FALSE,"Plan1";#N/A,#N/A,FALSE,"Plan2"}</definedName>
    <definedName name="ldfjgtilrf" localSheetId="10" hidden="1">{#N/A,#N/A,FALSE,"Plan1";#N/A,#N/A,FALSE,"Plan2"}</definedName>
    <definedName name="ldfjgtilrf" localSheetId="12" hidden="1">{#N/A,#N/A,FALSE,"Plan1";#N/A,#N/A,FALSE,"Plan2"}</definedName>
    <definedName name="ldfjgtilrf" hidden="1">{#N/A,#N/A,FALSE,"Plan1";#N/A,#N/A,FALSE,"Plan2"}</definedName>
    <definedName name="ldk" localSheetId="19" hidden="1">{#N/A,#N/A,FALSE,"Plan1";#N/A,#N/A,FALSE,"Plan2"}</definedName>
    <definedName name="ldk" localSheetId="21">{#N/A,#N/A,FALSE,"Plan1";#N/A,#N/A,FALSE,"Plan2"}</definedName>
    <definedName name="ldk" localSheetId="14" hidden="1">{#N/A,#N/A,FALSE,"Plan1";#N/A,#N/A,FALSE,"Plan2"}</definedName>
    <definedName name="ldk" localSheetId="4" hidden="1">{#N/A,#N/A,FALSE,"Plan1";#N/A,#N/A,FALSE,"Plan2"}</definedName>
    <definedName name="ldk" localSheetId="8" hidden="1">{#N/A,#N/A,FALSE,"Plan1";#N/A,#N/A,FALSE,"Plan2"}</definedName>
    <definedName name="ldk" localSheetId="2" hidden="1">{#N/A,#N/A,FALSE,"Plan1";#N/A,#N/A,FALSE,"Plan2"}</definedName>
    <definedName name="ldk" localSheetId="1" hidden="1">{#N/A,#N/A,FALSE,"Plan1";#N/A,#N/A,FALSE,"Plan2"}</definedName>
    <definedName name="ldk" localSheetId="13" hidden="1">{#N/A,#N/A,FALSE,"Plan1";#N/A,#N/A,FALSE,"Plan2"}</definedName>
    <definedName name="ldk" localSheetId="20">{#N/A,#N/A,FALSE,"Plan1";#N/A,#N/A,FALSE,"Plan2"}</definedName>
    <definedName name="ldk" localSheetId="24" hidden="1">{#N/A,#N/A,FALSE,"Plan1";#N/A,#N/A,FALSE,"Plan2"}</definedName>
    <definedName name="ldk" localSheetId="0" hidden="1">{#N/A,#N/A,FALSE,"Plan1";#N/A,#N/A,FALSE,"Plan2"}</definedName>
    <definedName name="ldk" localSheetId="18" hidden="1">{#N/A,#N/A,FALSE,"Plan1";#N/A,#N/A,FALSE,"Plan2"}</definedName>
    <definedName name="ldk" localSheetId="10" hidden="1">{#N/A,#N/A,FALSE,"Plan1";#N/A,#N/A,FALSE,"Plan2"}</definedName>
    <definedName name="ldk" localSheetId="12" hidden="1">{#N/A,#N/A,FALSE,"Plan1";#N/A,#N/A,FALSE,"Plan2"}</definedName>
    <definedName name="ldk" hidden="1">{#N/A,#N/A,FALSE,"Plan1";#N/A,#N/A,FALSE,"Plan2"}</definedName>
    <definedName name="ldkgkdfjgkh" localSheetId="19" hidden="1">{#N/A,#N/A,FALSE,"Plan1";#N/A,#N/A,FALSE,"Plan2"}</definedName>
    <definedName name="ldkgkdfjgkh" localSheetId="21">{#N/A,#N/A,FALSE,"Plan1";#N/A,#N/A,FALSE,"Plan2"}</definedName>
    <definedName name="ldkgkdfjgkh" localSheetId="14" hidden="1">{#N/A,#N/A,FALSE,"Plan1";#N/A,#N/A,FALSE,"Plan2"}</definedName>
    <definedName name="ldkgkdfjgkh" localSheetId="4" hidden="1">{#N/A,#N/A,FALSE,"Plan1";#N/A,#N/A,FALSE,"Plan2"}</definedName>
    <definedName name="ldkgkdfjgkh" localSheetId="8" hidden="1">{#N/A,#N/A,FALSE,"Plan1";#N/A,#N/A,FALSE,"Plan2"}</definedName>
    <definedName name="ldkgkdfjgkh" localSheetId="2" hidden="1">{#N/A,#N/A,FALSE,"Plan1";#N/A,#N/A,FALSE,"Plan2"}</definedName>
    <definedName name="ldkgkdfjgkh" localSheetId="1" hidden="1">{#N/A,#N/A,FALSE,"Plan1";#N/A,#N/A,FALSE,"Plan2"}</definedName>
    <definedName name="ldkgkdfjgkh" localSheetId="13" hidden="1">{#N/A,#N/A,FALSE,"Plan1";#N/A,#N/A,FALSE,"Plan2"}</definedName>
    <definedName name="ldkgkdfjgkh" localSheetId="20">{#N/A,#N/A,FALSE,"Plan1";#N/A,#N/A,FALSE,"Plan2"}</definedName>
    <definedName name="ldkgkdfjgkh" localSheetId="24" hidden="1">{#N/A,#N/A,FALSE,"Plan1";#N/A,#N/A,FALSE,"Plan2"}</definedName>
    <definedName name="ldkgkdfjgkh" localSheetId="0" hidden="1">{#N/A,#N/A,FALSE,"Plan1";#N/A,#N/A,FALSE,"Plan2"}</definedName>
    <definedName name="ldkgkdfjgkh" localSheetId="18" hidden="1">{#N/A,#N/A,FALSE,"Plan1";#N/A,#N/A,FALSE,"Plan2"}</definedName>
    <definedName name="ldkgkdfjgkh" localSheetId="10" hidden="1">{#N/A,#N/A,FALSE,"Plan1";#N/A,#N/A,FALSE,"Plan2"}</definedName>
    <definedName name="ldkgkdfjgkh" localSheetId="12" hidden="1">{#N/A,#N/A,FALSE,"Plan1";#N/A,#N/A,FALSE,"Plan2"}</definedName>
    <definedName name="ldkgkdfjgkh" hidden="1">{#N/A,#N/A,FALSE,"Plan1";#N/A,#N/A,FALSE,"Plan2"}</definedName>
    <definedName name="LDTJGR" localSheetId="19" hidden="1">{#N/A,#N/A,FALSE,"Plan1";#N/A,#N/A,FALSE,"Plan2"}</definedName>
    <definedName name="LDTJGR" localSheetId="21">{#N/A,#N/A,FALSE,"Plan1";#N/A,#N/A,FALSE,"Plan2"}</definedName>
    <definedName name="LDTJGR" localSheetId="14" hidden="1">{#N/A,#N/A,FALSE,"Plan1";#N/A,#N/A,FALSE,"Plan2"}</definedName>
    <definedName name="LDTJGR" localSheetId="4" hidden="1">{#N/A,#N/A,FALSE,"Plan1";#N/A,#N/A,FALSE,"Plan2"}</definedName>
    <definedName name="LDTJGR" localSheetId="8" hidden="1">{#N/A,#N/A,FALSE,"Plan1";#N/A,#N/A,FALSE,"Plan2"}</definedName>
    <definedName name="LDTJGR" localSheetId="2" hidden="1">{#N/A,#N/A,FALSE,"Plan1";#N/A,#N/A,FALSE,"Plan2"}</definedName>
    <definedName name="LDTJGR" localSheetId="1" hidden="1">{#N/A,#N/A,FALSE,"Plan1";#N/A,#N/A,FALSE,"Plan2"}</definedName>
    <definedName name="LDTJGR" localSheetId="13" hidden="1">{#N/A,#N/A,FALSE,"Plan1";#N/A,#N/A,FALSE,"Plan2"}</definedName>
    <definedName name="LDTJGR" localSheetId="20">{#N/A,#N/A,FALSE,"Plan1";#N/A,#N/A,FALSE,"Plan2"}</definedName>
    <definedName name="LDTJGR" localSheetId="24" hidden="1">{#N/A,#N/A,FALSE,"Plan1";#N/A,#N/A,FALSE,"Plan2"}</definedName>
    <definedName name="LDTJGR" localSheetId="0" hidden="1">{#N/A,#N/A,FALSE,"Plan1";#N/A,#N/A,FALSE,"Plan2"}</definedName>
    <definedName name="LDTJGR" localSheetId="18" hidden="1">{#N/A,#N/A,FALSE,"Plan1";#N/A,#N/A,FALSE,"Plan2"}</definedName>
    <definedName name="LDTJGR" localSheetId="10" hidden="1">{#N/A,#N/A,FALSE,"Plan1";#N/A,#N/A,FALSE,"Plan2"}</definedName>
    <definedName name="LDTJGR" localSheetId="12" hidden="1">{#N/A,#N/A,FALSE,"Plan1";#N/A,#N/A,FALSE,"Plan2"}</definedName>
    <definedName name="LDTJGR" hidden="1">{#N/A,#N/A,FALSE,"Plan1";#N/A,#N/A,FALSE,"Plan2"}</definedName>
    <definedName name="Leg" localSheetId="4" hidden="1">#REF!</definedName>
    <definedName name="Leg" localSheetId="2" hidden="1">#REF!</definedName>
    <definedName name="Leg" localSheetId="24" hidden="1">#REF!</definedName>
    <definedName name="Leg" localSheetId="0" hidden="1">#REF!</definedName>
    <definedName name="Leg" hidden="1">#REF!</definedName>
    <definedName name="legr_cdi" localSheetId="4">#REF!</definedName>
    <definedName name="legr_cdi" localSheetId="2">#REF!</definedName>
    <definedName name="legr_cdi" localSheetId="24">#REF!</definedName>
    <definedName name="legr_cdi">#REF!</definedName>
    <definedName name="legr_hist" localSheetId="4">#REF!</definedName>
    <definedName name="legr_hist" localSheetId="2">#REF!</definedName>
    <definedName name="legr_hist" localSheetId="24">#REF!</definedName>
    <definedName name="legr_hist">#REF!</definedName>
    <definedName name="legr_uss" localSheetId="4">#REF!</definedName>
    <definedName name="legr_uss" localSheetId="2">#REF!</definedName>
    <definedName name="legr_uss" localSheetId="24">#REF!</definedName>
    <definedName name="legr_uss">#REF!</definedName>
    <definedName name="LEKG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hidden="1">{TRUE,TRUE,-1.25,-15.5,604.5,366.75,FALSE,FALSE,TRUE,TRUE,0,1,#N/A,1,#N/A,9.0125,24.4117647058824,1,FALSE,FALSE,3,TRUE,1,FALSE,100,"Swvu.PLANILHA2.","ACwvu.PLANILHA2.",#N/A,FALSE,FALSE,0.787401575,0.34,0.46,0.5,1,"","",FALSE,FALSE,FALSE,FALSE,1,#N/A,1,1,FALSE,FALSE,#N/A,#N/A,FALSE,FALSE,FALSE,9,65532,65532,FALSE,FALSE,TRUE,TRUE,TRUE}</definedName>
    <definedName name="LEVANTAMENTO" localSheetId="4">#REF!</definedName>
    <definedName name="LEVANTAMENTO" localSheetId="2">#REF!</definedName>
    <definedName name="LEVANTAMENTO" localSheetId="24">#REF!</definedName>
    <definedName name="LEVANTAMENTO">#REF!</definedName>
    <definedName name="lfjdjrt" localSheetId="19" hidden="1">{#N/A,#N/A,FALSE,"Plan1";#N/A,#N/A,FALSE,"Plan2"}</definedName>
    <definedName name="lfjdjrt" localSheetId="21">{#N/A,#N/A,FALSE,"Plan1";#N/A,#N/A,FALSE,"Plan2"}</definedName>
    <definedName name="lfjdjrt" localSheetId="14" hidden="1">{#N/A,#N/A,FALSE,"Plan1";#N/A,#N/A,FALSE,"Plan2"}</definedName>
    <definedName name="lfjdjrt" localSheetId="4" hidden="1">{#N/A,#N/A,FALSE,"Plan1";#N/A,#N/A,FALSE,"Plan2"}</definedName>
    <definedName name="lfjdjrt" localSheetId="8" hidden="1">{#N/A,#N/A,FALSE,"Plan1";#N/A,#N/A,FALSE,"Plan2"}</definedName>
    <definedName name="lfjdjrt" localSheetId="2" hidden="1">{#N/A,#N/A,FALSE,"Plan1";#N/A,#N/A,FALSE,"Plan2"}</definedName>
    <definedName name="lfjdjrt" localSheetId="1" hidden="1">{#N/A,#N/A,FALSE,"Plan1";#N/A,#N/A,FALSE,"Plan2"}</definedName>
    <definedName name="lfjdjrt" localSheetId="13" hidden="1">{#N/A,#N/A,FALSE,"Plan1";#N/A,#N/A,FALSE,"Plan2"}</definedName>
    <definedName name="lfjdjrt" localSheetId="20">{#N/A,#N/A,FALSE,"Plan1";#N/A,#N/A,FALSE,"Plan2"}</definedName>
    <definedName name="lfjdjrt" localSheetId="24" hidden="1">{#N/A,#N/A,FALSE,"Plan1";#N/A,#N/A,FALSE,"Plan2"}</definedName>
    <definedName name="lfjdjrt" localSheetId="0" hidden="1">{#N/A,#N/A,FALSE,"Plan1";#N/A,#N/A,FALSE,"Plan2"}</definedName>
    <definedName name="lfjdjrt" localSheetId="18" hidden="1">{#N/A,#N/A,FALSE,"Plan1";#N/A,#N/A,FALSE,"Plan2"}</definedName>
    <definedName name="lfjdjrt" localSheetId="10" hidden="1">{#N/A,#N/A,FALSE,"Plan1";#N/A,#N/A,FALSE,"Plan2"}</definedName>
    <definedName name="lfjdjrt" localSheetId="12" hidden="1">{#N/A,#N/A,FALSE,"Plan1";#N/A,#N/A,FALSE,"Plan2"}</definedName>
    <definedName name="lfjdjrt" hidden="1">{#N/A,#N/A,FALSE,"Plan1";#N/A,#N/A,FALSE,"Plan2"}</definedName>
    <definedName name="LI" localSheetId="4">#REF!</definedName>
    <definedName name="LI" localSheetId="8">#REF!</definedName>
    <definedName name="LI" localSheetId="2">#REF!</definedName>
    <definedName name="LI" localSheetId="24">#REF!</definedName>
    <definedName name="LI">#REF!</definedName>
    <definedName name="LIDER_OPER" localSheetId="4">#REF!</definedName>
    <definedName name="LIDER_OPER" localSheetId="2">#REF!</definedName>
    <definedName name="LIDER_OPER" localSheetId="24">#REF!</definedName>
    <definedName name="LIDER_OPER">#REF!</definedName>
    <definedName name="lidfjgklruf" localSheetId="19" hidden="1">{#N/A,#N/A,FALSE,"Plan1";#N/A,#N/A,FALSE,"Plan2"}</definedName>
    <definedName name="lidfjgklruf" localSheetId="21">{#N/A,#N/A,FALSE,"Plan1";#N/A,#N/A,FALSE,"Plan2"}</definedName>
    <definedName name="lidfjgklruf" localSheetId="14" hidden="1">{#N/A,#N/A,FALSE,"Plan1";#N/A,#N/A,FALSE,"Plan2"}</definedName>
    <definedName name="lidfjgklruf" localSheetId="4" hidden="1">{#N/A,#N/A,FALSE,"Plan1";#N/A,#N/A,FALSE,"Plan2"}</definedName>
    <definedName name="lidfjgklruf" localSheetId="8" hidden="1">{#N/A,#N/A,FALSE,"Plan1";#N/A,#N/A,FALSE,"Plan2"}</definedName>
    <definedName name="lidfjgklruf" localSheetId="2" hidden="1">{#N/A,#N/A,FALSE,"Plan1";#N/A,#N/A,FALSE,"Plan2"}</definedName>
    <definedName name="lidfjgklruf" localSheetId="1" hidden="1">{#N/A,#N/A,FALSE,"Plan1";#N/A,#N/A,FALSE,"Plan2"}</definedName>
    <definedName name="lidfjgklruf" localSheetId="13" hidden="1">{#N/A,#N/A,FALSE,"Plan1";#N/A,#N/A,FALSE,"Plan2"}</definedName>
    <definedName name="lidfjgklruf" localSheetId="20">{#N/A,#N/A,FALSE,"Plan1";#N/A,#N/A,FALSE,"Plan2"}</definedName>
    <definedName name="lidfjgklruf" localSheetId="24" hidden="1">{#N/A,#N/A,FALSE,"Plan1";#N/A,#N/A,FALSE,"Plan2"}</definedName>
    <definedName name="lidfjgklruf" localSheetId="0" hidden="1">{#N/A,#N/A,FALSE,"Plan1";#N/A,#N/A,FALSE,"Plan2"}</definedName>
    <definedName name="lidfjgklruf" localSheetId="18" hidden="1">{#N/A,#N/A,FALSE,"Plan1";#N/A,#N/A,FALSE,"Plan2"}</definedName>
    <definedName name="lidfjgklruf" localSheetId="10" hidden="1">{#N/A,#N/A,FALSE,"Plan1";#N/A,#N/A,FALSE,"Plan2"}</definedName>
    <definedName name="lidfjgklruf" localSheetId="12" hidden="1">{#N/A,#N/A,FALSE,"Plan1";#N/A,#N/A,FALSE,"Plan2"}</definedName>
    <definedName name="lidfjgklruf" hidden="1">{#N/A,#N/A,FALSE,"Plan1";#N/A,#N/A,FALSE,"Plan2"}</definedName>
    <definedName name="LII" localSheetId="4">#REF!</definedName>
    <definedName name="LII" localSheetId="8">#REF!</definedName>
    <definedName name="LII" localSheetId="2">#REF!</definedName>
    <definedName name="LII" localSheetId="24">#REF!</definedName>
    <definedName name="LII">#REF!</definedName>
    <definedName name="LIII" localSheetId="4">#REF!</definedName>
    <definedName name="LIII" localSheetId="2">#REF!</definedName>
    <definedName name="LIII" localSheetId="24">#REF!</definedName>
    <definedName name="LIII">#REF!</definedName>
    <definedName name="LIMBO" localSheetId="4">#REF!</definedName>
    <definedName name="LIMBO" localSheetId="2">#REF!</definedName>
    <definedName name="LIMBO" localSheetId="24">#REF!</definedName>
    <definedName name="LIMBO">#REF!</definedName>
    <definedName name="limcount" hidden="1">3</definedName>
    <definedName name="LIN" localSheetId="4">#REF!</definedName>
    <definedName name="LIN" localSheetId="2">#REF!</definedName>
    <definedName name="LIN" localSheetId="24">#REF!</definedName>
    <definedName name="LIN">#REF!</definedName>
    <definedName name="list"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 localSheetId="4">#REF!</definedName>
    <definedName name="LISTA" localSheetId="2">#REF!</definedName>
    <definedName name="LISTA" localSheetId="24">#REF!</definedName>
    <definedName name="LISTA">#REF!</definedName>
    <definedName name="LISTA_CONTAS" localSheetId="4">#REF!</definedName>
    <definedName name="LISTA_CONTAS" localSheetId="2">#REF!</definedName>
    <definedName name="LISTA_CONTAS" localSheetId="24">#REF!</definedName>
    <definedName name="LISTA_CONTAS">#REF!</definedName>
    <definedName name="lista_empresa" localSheetId="4">OFFSET(INDEX(#REF!,MATCH(#REF!,#REF!,0)),1,0,COUNTA(#REF!)-1)</definedName>
    <definedName name="lista_empresa" localSheetId="2">OFFSET(INDEX(#REF!,MATCH(#REF!,#REF!,0)),1,0,COUNTA(#REF!)-1)</definedName>
    <definedName name="lista_empresa" localSheetId="24">OFFSET(INDEX(#REF!,MATCH(#REF!,#REF!,0)),1,0,COUNTA(#REF!)-1)</definedName>
    <definedName name="lista_empresa">OFFSET(INDEX(#REF!,MATCH(#REF!,#REF!,0)),1,0,COUNTA(#REF!)-1)</definedName>
    <definedName name="LISTA_FORNECEDORES" localSheetId="4">#REF!</definedName>
    <definedName name="LISTA_FORNECEDORES" localSheetId="2">#REF!</definedName>
    <definedName name="LISTA_FORNECEDORES" localSheetId="24">#REF!</definedName>
    <definedName name="LISTA_FORNECEDORES">#REF!</definedName>
    <definedName name="LISTSEL" localSheetId="4">#REF!</definedName>
    <definedName name="LISTSEL" localSheetId="2">#REF!</definedName>
    <definedName name="LISTSEL" localSheetId="24">#REF!</definedName>
    <definedName name="LISTSEL">#REF!</definedName>
    <definedName name="listt"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 localSheetId="4">#REF!</definedName>
    <definedName name="LIV" localSheetId="8">#REF!</definedName>
    <definedName name="LIV" localSheetId="2">#REF!</definedName>
    <definedName name="LIV" localSheetId="24">#REF!</definedName>
    <definedName name="LIV">#REF!</definedName>
    <definedName name="LIX" localSheetId="4">#REF!</definedName>
    <definedName name="LIX" localSheetId="2">#REF!</definedName>
    <definedName name="LIX" localSheetId="24">#REF!</definedName>
    <definedName name="LIX">#REF!</definedName>
    <definedName name="ljdfkgyt" localSheetId="19" hidden="1">{#N/A,#N/A,FALSE,"Plan1";#N/A,#N/A,FALSE,"Plan2"}</definedName>
    <definedName name="ljdfkgyt" localSheetId="21">{#N/A,#N/A,FALSE,"Plan1";#N/A,#N/A,FALSE,"Plan2"}</definedName>
    <definedName name="ljdfkgyt" localSheetId="14" hidden="1">{#N/A,#N/A,FALSE,"Plan1";#N/A,#N/A,FALSE,"Plan2"}</definedName>
    <definedName name="ljdfkgyt" localSheetId="4" hidden="1">{#N/A,#N/A,FALSE,"Plan1";#N/A,#N/A,FALSE,"Plan2"}</definedName>
    <definedName name="ljdfkgyt" localSheetId="8" hidden="1">{#N/A,#N/A,FALSE,"Plan1";#N/A,#N/A,FALSE,"Plan2"}</definedName>
    <definedName name="ljdfkgyt" localSheetId="2" hidden="1">{#N/A,#N/A,FALSE,"Plan1";#N/A,#N/A,FALSE,"Plan2"}</definedName>
    <definedName name="ljdfkgyt" localSheetId="1" hidden="1">{#N/A,#N/A,FALSE,"Plan1";#N/A,#N/A,FALSE,"Plan2"}</definedName>
    <definedName name="ljdfkgyt" localSheetId="13" hidden="1">{#N/A,#N/A,FALSE,"Plan1";#N/A,#N/A,FALSE,"Plan2"}</definedName>
    <definedName name="ljdfkgyt" localSheetId="20">{#N/A,#N/A,FALSE,"Plan1";#N/A,#N/A,FALSE,"Plan2"}</definedName>
    <definedName name="ljdfkgyt" localSheetId="24" hidden="1">{#N/A,#N/A,FALSE,"Plan1";#N/A,#N/A,FALSE,"Plan2"}</definedName>
    <definedName name="ljdfkgyt" localSheetId="0" hidden="1">{#N/A,#N/A,FALSE,"Plan1";#N/A,#N/A,FALSE,"Plan2"}</definedName>
    <definedName name="ljdfkgyt" localSheetId="18" hidden="1">{#N/A,#N/A,FALSE,"Plan1";#N/A,#N/A,FALSE,"Plan2"}</definedName>
    <definedName name="ljdfkgyt" localSheetId="10" hidden="1">{#N/A,#N/A,FALSE,"Plan1";#N/A,#N/A,FALSE,"Plan2"}</definedName>
    <definedName name="ljdfkgyt" localSheetId="12" hidden="1">{#N/A,#N/A,FALSE,"Plan1";#N/A,#N/A,FALSE,"Plan2"}</definedName>
    <definedName name="ljdfkgyt" hidden="1">{#N/A,#N/A,FALSE,"Plan1";#N/A,#N/A,FALSE,"Plan2"}</definedName>
    <definedName name="LJDFLJRL" localSheetId="19" hidden="1">{#N/A,#N/A,FALSE,"Plan1";#N/A,#N/A,FALSE,"Plan2"}</definedName>
    <definedName name="LJDFLJRL" localSheetId="21">{#N/A,#N/A,FALSE,"Plan1";#N/A,#N/A,FALSE,"Plan2"}</definedName>
    <definedName name="LJDFLJRL" localSheetId="14" hidden="1">{#N/A,#N/A,FALSE,"Plan1";#N/A,#N/A,FALSE,"Plan2"}</definedName>
    <definedName name="LJDFLJRL" localSheetId="4" hidden="1">{#N/A,#N/A,FALSE,"Plan1";#N/A,#N/A,FALSE,"Plan2"}</definedName>
    <definedName name="LJDFLJRL" localSheetId="8" hidden="1">{#N/A,#N/A,FALSE,"Plan1";#N/A,#N/A,FALSE,"Plan2"}</definedName>
    <definedName name="LJDFLJRL" localSheetId="2" hidden="1">{#N/A,#N/A,FALSE,"Plan1";#N/A,#N/A,FALSE,"Plan2"}</definedName>
    <definedName name="LJDFLJRL" localSheetId="1" hidden="1">{#N/A,#N/A,FALSE,"Plan1";#N/A,#N/A,FALSE,"Plan2"}</definedName>
    <definedName name="LJDFLJRL" localSheetId="13" hidden="1">{#N/A,#N/A,FALSE,"Plan1";#N/A,#N/A,FALSE,"Plan2"}</definedName>
    <definedName name="LJDFLJRL" localSheetId="20">{#N/A,#N/A,FALSE,"Plan1";#N/A,#N/A,FALSE,"Plan2"}</definedName>
    <definedName name="LJDFLJRL" localSheetId="24" hidden="1">{#N/A,#N/A,FALSE,"Plan1";#N/A,#N/A,FALSE,"Plan2"}</definedName>
    <definedName name="LJDFLJRL" localSheetId="0" hidden="1">{#N/A,#N/A,FALSE,"Plan1";#N/A,#N/A,FALSE,"Plan2"}</definedName>
    <definedName name="LJDFLJRL" localSheetId="18" hidden="1">{#N/A,#N/A,FALSE,"Plan1";#N/A,#N/A,FALSE,"Plan2"}</definedName>
    <definedName name="LJDFLJRL" localSheetId="10" hidden="1">{#N/A,#N/A,FALSE,"Plan1";#N/A,#N/A,FALSE,"Plan2"}</definedName>
    <definedName name="LJDFLJRL" localSheetId="12" hidden="1">{#N/A,#N/A,FALSE,"Plan1";#N/A,#N/A,FALSE,"Plan2"}</definedName>
    <definedName name="LJDFLJRL" hidden="1">{#N/A,#N/A,FALSE,"Plan1";#N/A,#N/A,FALSE,"Plan2"}</definedName>
    <definedName name="ljsdfrd" localSheetId="19" hidden="1">{#N/A,#N/A,FALSE,"Plan1";#N/A,#N/A,FALSE,"Plan2"}</definedName>
    <definedName name="ljsdfrd" localSheetId="21">{#N/A,#N/A,FALSE,"Plan1";#N/A,#N/A,FALSE,"Plan2"}</definedName>
    <definedName name="ljsdfrd" localSheetId="14" hidden="1">{#N/A,#N/A,FALSE,"Plan1";#N/A,#N/A,FALSE,"Plan2"}</definedName>
    <definedName name="ljsdfrd" localSheetId="4" hidden="1">{#N/A,#N/A,FALSE,"Plan1";#N/A,#N/A,FALSE,"Plan2"}</definedName>
    <definedName name="ljsdfrd" localSheetId="8" hidden="1">{#N/A,#N/A,FALSE,"Plan1";#N/A,#N/A,FALSE,"Plan2"}</definedName>
    <definedName name="ljsdfrd" localSheetId="2" hidden="1">{#N/A,#N/A,FALSE,"Plan1";#N/A,#N/A,FALSE,"Plan2"}</definedName>
    <definedName name="ljsdfrd" localSheetId="1" hidden="1">{#N/A,#N/A,FALSE,"Plan1";#N/A,#N/A,FALSE,"Plan2"}</definedName>
    <definedName name="ljsdfrd" localSheetId="13" hidden="1">{#N/A,#N/A,FALSE,"Plan1";#N/A,#N/A,FALSE,"Plan2"}</definedName>
    <definedName name="ljsdfrd" localSheetId="20">{#N/A,#N/A,FALSE,"Plan1";#N/A,#N/A,FALSE,"Plan2"}</definedName>
    <definedName name="ljsdfrd" localSheetId="24" hidden="1">{#N/A,#N/A,FALSE,"Plan1";#N/A,#N/A,FALSE,"Plan2"}</definedName>
    <definedName name="ljsdfrd" localSheetId="0" hidden="1">{#N/A,#N/A,FALSE,"Plan1";#N/A,#N/A,FALSE,"Plan2"}</definedName>
    <definedName name="ljsdfrd" localSheetId="18" hidden="1">{#N/A,#N/A,FALSE,"Plan1";#N/A,#N/A,FALSE,"Plan2"}</definedName>
    <definedName name="ljsdfrd" localSheetId="10" hidden="1">{#N/A,#N/A,FALSE,"Plan1";#N/A,#N/A,FALSE,"Plan2"}</definedName>
    <definedName name="ljsdfrd" localSheetId="12" hidden="1">{#N/A,#N/A,FALSE,"Plan1";#N/A,#N/A,FALSE,"Plan2"}</definedName>
    <definedName name="ljsdfrd" hidden="1">{#N/A,#N/A,FALSE,"Plan1";#N/A,#N/A,FALSE,"Plan2"}</definedName>
    <definedName name="LJSFLDJDLKFJG" localSheetId="4" hidden="1">#REF!</definedName>
    <definedName name="LJSFLDJDLKFJG" localSheetId="2" hidden="1">#REF!</definedName>
    <definedName name="LJSFLDJDLKFJG" localSheetId="24" hidden="1">#REF!</definedName>
    <definedName name="LJSFLDJDLKFJG" localSheetId="0" hidden="1">#REF!</definedName>
    <definedName name="LJSFLDJDLKFJG" hidden="1">#REF!</definedName>
    <definedName name="LK" localSheetId="19" hidden="1">{#N/A,#N/A,TRUE,"Quinzena 01 à 15-04-98 "}</definedName>
    <definedName name="LK" localSheetId="21">{#N/A,#N/A,TRUE,"Quinzena 01 à 15-04-98 "}</definedName>
    <definedName name="LK" localSheetId="14" hidden="1">{#N/A,#N/A,TRUE,"Quinzena 01 à 15-04-98 "}</definedName>
    <definedName name="LK" localSheetId="4" hidden="1">{#N/A,#N/A,TRUE,"Quinzena 01 à 15-04-98 "}</definedName>
    <definedName name="LK" localSheetId="8" hidden="1">{#N/A,#N/A,TRUE,"Quinzena 01 à 15-04-98 "}</definedName>
    <definedName name="LK" localSheetId="2" hidden="1">{#N/A,#N/A,TRUE,"Quinzena 01 à 15-04-98 "}</definedName>
    <definedName name="LK" localSheetId="1" hidden="1">{#N/A,#N/A,TRUE,"Quinzena 01 à 15-04-98 "}</definedName>
    <definedName name="LK" localSheetId="13" hidden="1">{#N/A,#N/A,TRUE,"Quinzena 01 à 15-04-98 "}</definedName>
    <definedName name="LK" localSheetId="20">{#N/A,#N/A,TRUE,"Quinzena 01 à 15-04-98 "}</definedName>
    <definedName name="LK" localSheetId="24" hidden="1">{#N/A,#N/A,TRUE,"Quinzena 01 à 15-04-98 "}</definedName>
    <definedName name="LK" localSheetId="0" hidden="1">{#N/A,#N/A,TRUE,"Quinzena 01 à 15-04-98 "}</definedName>
    <definedName name="LK" localSheetId="18" hidden="1">{#N/A,#N/A,TRUE,"Quinzena 01 à 15-04-98 "}</definedName>
    <definedName name="LK" localSheetId="10" hidden="1">{#N/A,#N/A,TRUE,"Quinzena 01 à 15-04-98 "}</definedName>
    <definedName name="LK" localSheetId="12" hidden="1">{#N/A,#N/A,TRUE,"Quinzena 01 à 15-04-98 "}</definedName>
    <definedName name="LK" hidden="1">{#N/A,#N/A,TRUE,"Quinzena 01 à 15-04-98 "}</definedName>
    <definedName name="lkasdkeo" localSheetId="19" hidden="1">{#N/A,#N/A,FALSE,"Plan1";#N/A,#N/A,FALSE,"Plan2"}</definedName>
    <definedName name="lkasdkeo" localSheetId="21">{#N/A,#N/A,FALSE,"Plan1";#N/A,#N/A,FALSE,"Plan2"}</definedName>
    <definedName name="lkasdkeo" localSheetId="14" hidden="1">{#N/A,#N/A,FALSE,"Plan1";#N/A,#N/A,FALSE,"Plan2"}</definedName>
    <definedName name="lkasdkeo" localSheetId="4" hidden="1">{#N/A,#N/A,FALSE,"Plan1";#N/A,#N/A,FALSE,"Plan2"}</definedName>
    <definedName name="lkasdkeo" localSheetId="8" hidden="1">{#N/A,#N/A,FALSE,"Plan1";#N/A,#N/A,FALSE,"Plan2"}</definedName>
    <definedName name="lkasdkeo" localSheetId="2" hidden="1">{#N/A,#N/A,FALSE,"Plan1";#N/A,#N/A,FALSE,"Plan2"}</definedName>
    <definedName name="lkasdkeo" localSheetId="1" hidden="1">{#N/A,#N/A,FALSE,"Plan1";#N/A,#N/A,FALSE,"Plan2"}</definedName>
    <definedName name="lkasdkeo" localSheetId="13" hidden="1">{#N/A,#N/A,FALSE,"Plan1";#N/A,#N/A,FALSE,"Plan2"}</definedName>
    <definedName name="lkasdkeo" localSheetId="20">{#N/A,#N/A,FALSE,"Plan1";#N/A,#N/A,FALSE,"Plan2"}</definedName>
    <definedName name="lkasdkeo" localSheetId="24" hidden="1">{#N/A,#N/A,FALSE,"Plan1";#N/A,#N/A,FALSE,"Plan2"}</definedName>
    <definedName name="lkasdkeo" localSheetId="0" hidden="1">{#N/A,#N/A,FALSE,"Plan1";#N/A,#N/A,FALSE,"Plan2"}</definedName>
    <definedName name="lkasdkeo" localSheetId="18" hidden="1">{#N/A,#N/A,FALSE,"Plan1";#N/A,#N/A,FALSE,"Plan2"}</definedName>
    <definedName name="lkasdkeo" localSheetId="10" hidden="1">{#N/A,#N/A,FALSE,"Plan1";#N/A,#N/A,FALSE,"Plan2"}</definedName>
    <definedName name="lkasdkeo" localSheetId="12" hidden="1">{#N/A,#N/A,FALSE,"Plan1";#N/A,#N/A,FALSE,"Plan2"}</definedName>
    <definedName name="lkasdkeo" hidden="1">{#N/A,#N/A,FALSE,"Plan1";#N/A,#N/A,FALSE,"Plan2"}</definedName>
    <definedName name="lkdeas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hidden="1">{TRUE,TRUE,-1.25,-15.5,604.5,366.75,FALSE,FALSE,TRUE,TRUE,0,1,#N/A,1,#N/A,9.0125,24.4117647058824,1,FALSE,FALSE,3,TRUE,1,FALSE,100,"Swvu.PLANILHA2.","ACwvu.PLANILHA2.",#N/A,FALSE,FALSE,0.787401575,0.34,0.46,0.5,1,"","",FALSE,FALSE,FALSE,FALSE,1,#N/A,1,1,FALSE,FALSE,#N/A,#N/A,FALSE,FALSE,FALSE,9,65532,65532,FALSE,FALSE,TRUE,TRUE,TRUE}</definedName>
    <definedName name="lkdzxfsdrf" localSheetId="19" hidden="1">{#N/A,#N/A,FALSE,"Plan1";#N/A,#N/A,FALSE,"Plan2"}</definedName>
    <definedName name="lkdzxfsdrf" localSheetId="21">{#N/A,#N/A,FALSE,"Plan1";#N/A,#N/A,FALSE,"Plan2"}</definedName>
    <definedName name="lkdzxfsdrf" localSheetId="14" hidden="1">{#N/A,#N/A,FALSE,"Plan1";#N/A,#N/A,FALSE,"Plan2"}</definedName>
    <definedName name="lkdzxfsdrf" localSheetId="4" hidden="1">{#N/A,#N/A,FALSE,"Plan1";#N/A,#N/A,FALSE,"Plan2"}</definedName>
    <definedName name="lkdzxfsdrf" localSheetId="8" hidden="1">{#N/A,#N/A,FALSE,"Plan1";#N/A,#N/A,FALSE,"Plan2"}</definedName>
    <definedName name="lkdzxfsdrf" localSheetId="2" hidden="1">{#N/A,#N/A,FALSE,"Plan1";#N/A,#N/A,FALSE,"Plan2"}</definedName>
    <definedName name="lkdzxfsdrf" localSheetId="1" hidden="1">{#N/A,#N/A,FALSE,"Plan1";#N/A,#N/A,FALSE,"Plan2"}</definedName>
    <definedName name="lkdzxfsdrf" localSheetId="13" hidden="1">{#N/A,#N/A,FALSE,"Plan1";#N/A,#N/A,FALSE,"Plan2"}</definedName>
    <definedName name="lkdzxfsdrf" localSheetId="20">{#N/A,#N/A,FALSE,"Plan1";#N/A,#N/A,FALSE,"Plan2"}</definedName>
    <definedName name="lkdzxfsdrf" localSheetId="24" hidden="1">{#N/A,#N/A,FALSE,"Plan1";#N/A,#N/A,FALSE,"Plan2"}</definedName>
    <definedName name="lkdzxfsdrf" localSheetId="0" hidden="1">{#N/A,#N/A,FALSE,"Plan1";#N/A,#N/A,FALSE,"Plan2"}</definedName>
    <definedName name="lkdzxfsdrf" localSheetId="18" hidden="1">{#N/A,#N/A,FALSE,"Plan1";#N/A,#N/A,FALSE,"Plan2"}</definedName>
    <definedName name="lkdzxfsdrf" localSheetId="10" hidden="1">{#N/A,#N/A,FALSE,"Plan1";#N/A,#N/A,FALSE,"Plan2"}</definedName>
    <definedName name="lkdzxfsdrf" localSheetId="12" hidden="1">{#N/A,#N/A,FALSE,"Plan1";#N/A,#N/A,FALSE,"Plan2"}</definedName>
    <definedName name="lkdzxfsdrf" hidden="1">{#N/A,#N/A,FALSE,"Plan1";#N/A,#N/A,FALSE,"Plan2"}</definedName>
    <definedName name="lkfdkçtktr" localSheetId="19" hidden="1">{#N/A,#N/A,FALSE,"Plan1";#N/A,#N/A,FALSE,"Plan2"}</definedName>
    <definedName name="lkfdkçtktr" localSheetId="21">{#N/A,#N/A,FALSE,"Plan1";#N/A,#N/A,FALSE,"Plan2"}</definedName>
    <definedName name="lkfdkçtktr" localSheetId="14" hidden="1">{#N/A,#N/A,FALSE,"Plan1";#N/A,#N/A,FALSE,"Plan2"}</definedName>
    <definedName name="lkfdkçtktr" localSheetId="4" hidden="1">{#N/A,#N/A,FALSE,"Plan1";#N/A,#N/A,FALSE,"Plan2"}</definedName>
    <definedName name="lkfdkçtktr" localSheetId="8" hidden="1">{#N/A,#N/A,FALSE,"Plan1";#N/A,#N/A,FALSE,"Plan2"}</definedName>
    <definedName name="lkfdkçtktr" localSheetId="2" hidden="1">{#N/A,#N/A,FALSE,"Plan1";#N/A,#N/A,FALSE,"Plan2"}</definedName>
    <definedName name="lkfdkçtktr" localSheetId="1" hidden="1">{#N/A,#N/A,FALSE,"Plan1";#N/A,#N/A,FALSE,"Plan2"}</definedName>
    <definedName name="lkfdkçtktr" localSheetId="13" hidden="1">{#N/A,#N/A,FALSE,"Plan1";#N/A,#N/A,FALSE,"Plan2"}</definedName>
    <definedName name="lkfdkçtktr" localSheetId="20">{#N/A,#N/A,FALSE,"Plan1";#N/A,#N/A,FALSE,"Plan2"}</definedName>
    <definedName name="lkfdkçtktr" localSheetId="24" hidden="1">{#N/A,#N/A,FALSE,"Plan1";#N/A,#N/A,FALSE,"Plan2"}</definedName>
    <definedName name="lkfdkçtktr" localSheetId="0" hidden="1">{#N/A,#N/A,FALSE,"Plan1";#N/A,#N/A,FALSE,"Plan2"}</definedName>
    <definedName name="lkfdkçtktr" localSheetId="18" hidden="1">{#N/A,#N/A,FALSE,"Plan1";#N/A,#N/A,FALSE,"Plan2"}</definedName>
    <definedName name="lkfdkçtktr" localSheetId="10" hidden="1">{#N/A,#N/A,FALSE,"Plan1";#N/A,#N/A,FALSE,"Plan2"}</definedName>
    <definedName name="lkfdkçtktr" localSheetId="12" hidden="1">{#N/A,#N/A,FALSE,"Plan1";#N/A,#N/A,FALSE,"Plan2"}</definedName>
    <definedName name="lkfdkçtktr" hidden="1">{#N/A,#N/A,FALSE,"Plan1";#N/A,#N/A,FALSE,"Plan2"}</definedName>
    <definedName name="lkjr4" hidden="1">17</definedName>
    <definedName name="LKSSDKÇ\E" localSheetId="19" hidden="1">{#N/A,#N/A,FALSE,"Plan1";#N/A,#N/A,FALSE,"Plan2"}</definedName>
    <definedName name="LKSSDKÇ\E" localSheetId="14" hidden="1">{#N/A,#N/A,FALSE,"Plan1";#N/A,#N/A,FALSE,"Plan2"}</definedName>
    <definedName name="LKSSDKÇ\E" localSheetId="4" hidden="1">{#N/A,#N/A,FALSE,"Plan1";#N/A,#N/A,FALSE,"Plan2"}</definedName>
    <definedName name="LKSSDKÇ\E" localSheetId="8" hidden="1">{#N/A,#N/A,FALSE,"Plan1";#N/A,#N/A,FALSE,"Plan2"}</definedName>
    <definedName name="LKSSDKÇ\E" localSheetId="2" hidden="1">{#N/A,#N/A,FALSE,"Plan1";#N/A,#N/A,FALSE,"Plan2"}</definedName>
    <definedName name="LKSSDKÇ\E" localSheetId="1" hidden="1">{#N/A,#N/A,FALSE,"Plan1";#N/A,#N/A,FALSE,"Plan2"}</definedName>
    <definedName name="LKSSDKÇ\E" localSheetId="13" hidden="1">{#N/A,#N/A,FALSE,"Plan1";#N/A,#N/A,FALSE,"Plan2"}</definedName>
    <definedName name="LKSSDKÇ\E" localSheetId="24" hidden="1">{#N/A,#N/A,FALSE,"Plan1";#N/A,#N/A,FALSE,"Plan2"}</definedName>
    <definedName name="LKSSDKÇ\E" localSheetId="0" hidden="1">{#N/A,#N/A,FALSE,"Plan1";#N/A,#N/A,FALSE,"Plan2"}</definedName>
    <definedName name="LKSSDKÇ\E" localSheetId="18" hidden="1">{#N/A,#N/A,FALSE,"Plan1";#N/A,#N/A,FALSE,"Plan2"}</definedName>
    <definedName name="LKSSDKÇ\E" localSheetId="10" hidden="1">{#N/A,#N/A,FALSE,"Plan1";#N/A,#N/A,FALSE,"Plan2"}</definedName>
    <definedName name="LKSSDKÇ\E" localSheetId="12" hidden="1">{#N/A,#N/A,FALSE,"Plan1";#N/A,#N/A,FALSE,"Plan2"}</definedName>
    <definedName name="LKSSDKÇ\E" hidden="1">{#N/A,#N/A,FALSE,"Plan1";#N/A,#N/A,FALSE,"Plan2"}</definedName>
    <definedName name="lkt" localSheetId="19" hidden="1">{#N/A,#N/A,FALSE,"Plan1";#N/A,#N/A,FALSE,"Plan2"}</definedName>
    <definedName name="lkt" localSheetId="21">{#N/A,#N/A,FALSE,"Plan1";#N/A,#N/A,FALSE,"Plan2"}</definedName>
    <definedName name="lkt" localSheetId="14" hidden="1">{#N/A,#N/A,FALSE,"Plan1";#N/A,#N/A,FALSE,"Plan2"}</definedName>
    <definedName name="lkt" localSheetId="4" hidden="1">{#N/A,#N/A,FALSE,"Plan1";#N/A,#N/A,FALSE,"Plan2"}</definedName>
    <definedName name="lkt" localSheetId="8" hidden="1">{#N/A,#N/A,FALSE,"Plan1";#N/A,#N/A,FALSE,"Plan2"}</definedName>
    <definedName name="lkt" localSheetId="2" hidden="1">{#N/A,#N/A,FALSE,"Plan1";#N/A,#N/A,FALSE,"Plan2"}</definedName>
    <definedName name="lkt" localSheetId="1" hidden="1">{#N/A,#N/A,FALSE,"Plan1";#N/A,#N/A,FALSE,"Plan2"}</definedName>
    <definedName name="lkt" localSheetId="13" hidden="1">{#N/A,#N/A,FALSE,"Plan1";#N/A,#N/A,FALSE,"Plan2"}</definedName>
    <definedName name="lkt" localSheetId="20">{#N/A,#N/A,FALSE,"Plan1";#N/A,#N/A,FALSE,"Plan2"}</definedName>
    <definedName name="lkt" localSheetId="24" hidden="1">{#N/A,#N/A,FALSE,"Plan1";#N/A,#N/A,FALSE,"Plan2"}</definedName>
    <definedName name="lkt" localSheetId="0" hidden="1">{#N/A,#N/A,FALSE,"Plan1";#N/A,#N/A,FALSE,"Plan2"}</definedName>
    <definedName name="lkt" localSheetId="18" hidden="1">{#N/A,#N/A,FALSE,"Plan1";#N/A,#N/A,FALSE,"Plan2"}</definedName>
    <definedName name="lkt" localSheetId="10" hidden="1">{#N/A,#N/A,FALSE,"Plan1";#N/A,#N/A,FALSE,"Plan2"}</definedName>
    <definedName name="lkt" localSheetId="12" hidden="1">{#N/A,#N/A,FALSE,"Plan1";#N/A,#N/A,FALSE,"Plan2"}</definedName>
    <definedName name="lkt" hidden="1">{#N/A,#N/A,FALSE,"Plan1";#N/A,#N/A,FALSE,"Plan2"}</definedName>
    <definedName name="lktlyklt" localSheetId="19" hidden="1">{#N/A,#N/A,FALSE,"Plan1";#N/A,#N/A,FALSE,"Plan2"}</definedName>
    <definedName name="lktlyklt" localSheetId="21">{#N/A,#N/A,FALSE,"Plan1";#N/A,#N/A,FALSE,"Plan2"}</definedName>
    <definedName name="lktlyklt" localSheetId="14" hidden="1">{#N/A,#N/A,FALSE,"Plan1";#N/A,#N/A,FALSE,"Plan2"}</definedName>
    <definedName name="lktlyklt" localSheetId="4" hidden="1">{#N/A,#N/A,FALSE,"Plan1";#N/A,#N/A,FALSE,"Plan2"}</definedName>
    <definedName name="lktlyklt" localSheetId="8" hidden="1">{#N/A,#N/A,FALSE,"Plan1";#N/A,#N/A,FALSE,"Plan2"}</definedName>
    <definedName name="lktlyklt" localSheetId="2" hidden="1">{#N/A,#N/A,FALSE,"Plan1";#N/A,#N/A,FALSE,"Plan2"}</definedName>
    <definedName name="lktlyklt" localSheetId="1" hidden="1">{#N/A,#N/A,FALSE,"Plan1";#N/A,#N/A,FALSE,"Plan2"}</definedName>
    <definedName name="lktlyklt" localSheetId="13" hidden="1">{#N/A,#N/A,FALSE,"Plan1";#N/A,#N/A,FALSE,"Plan2"}</definedName>
    <definedName name="lktlyklt" localSheetId="20">{#N/A,#N/A,FALSE,"Plan1";#N/A,#N/A,FALSE,"Plan2"}</definedName>
    <definedName name="lktlyklt" localSheetId="24" hidden="1">{#N/A,#N/A,FALSE,"Plan1";#N/A,#N/A,FALSE,"Plan2"}</definedName>
    <definedName name="lktlyklt" localSheetId="0" hidden="1">{#N/A,#N/A,FALSE,"Plan1";#N/A,#N/A,FALSE,"Plan2"}</definedName>
    <definedName name="lktlyklt" localSheetId="18" hidden="1">{#N/A,#N/A,FALSE,"Plan1";#N/A,#N/A,FALSE,"Plan2"}</definedName>
    <definedName name="lktlyklt" localSheetId="10" hidden="1">{#N/A,#N/A,FALSE,"Plan1";#N/A,#N/A,FALSE,"Plan2"}</definedName>
    <definedName name="lktlyklt" localSheetId="12" hidden="1">{#N/A,#N/A,FALSE,"Plan1";#N/A,#N/A,FALSE,"Plan2"}</definedName>
    <definedName name="lktlyklt" hidden="1">{#N/A,#N/A,FALSE,"Plan1";#N/A,#N/A,FALSE,"Plan2"}</definedName>
    <definedName name="LKTTYT" localSheetId="19" hidden="1">{#N/A,#N/A,FALSE,"Plan1";#N/A,#N/A,FALSE,"Plan2"}</definedName>
    <definedName name="LKTTYT" localSheetId="21">{#N/A,#N/A,FALSE,"Plan1";#N/A,#N/A,FALSE,"Plan2"}</definedName>
    <definedName name="LKTTYT" localSheetId="14" hidden="1">{#N/A,#N/A,FALSE,"Plan1";#N/A,#N/A,FALSE,"Plan2"}</definedName>
    <definedName name="LKTTYT" localSheetId="4" hidden="1">{#N/A,#N/A,FALSE,"Plan1";#N/A,#N/A,FALSE,"Plan2"}</definedName>
    <definedName name="LKTTYT" localSheetId="8" hidden="1">{#N/A,#N/A,FALSE,"Plan1";#N/A,#N/A,FALSE,"Plan2"}</definedName>
    <definedName name="LKTTYT" localSheetId="2" hidden="1">{#N/A,#N/A,FALSE,"Plan1";#N/A,#N/A,FALSE,"Plan2"}</definedName>
    <definedName name="LKTTYT" localSheetId="1" hidden="1">{#N/A,#N/A,FALSE,"Plan1";#N/A,#N/A,FALSE,"Plan2"}</definedName>
    <definedName name="LKTTYT" localSheetId="13" hidden="1">{#N/A,#N/A,FALSE,"Plan1";#N/A,#N/A,FALSE,"Plan2"}</definedName>
    <definedName name="LKTTYT" localSheetId="20">{#N/A,#N/A,FALSE,"Plan1";#N/A,#N/A,FALSE,"Plan2"}</definedName>
    <definedName name="LKTTYT" localSheetId="24" hidden="1">{#N/A,#N/A,FALSE,"Plan1";#N/A,#N/A,FALSE,"Plan2"}</definedName>
    <definedName name="LKTTYT" localSheetId="0" hidden="1">{#N/A,#N/A,FALSE,"Plan1";#N/A,#N/A,FALSE,"Plan2"}</definedName>
    <definedName name="LKTTYT" localSheetId="18" hidden="1">{#N/A,#N/A,FALSE,"Plan1";#N/A,#N/A,FALSE,"Plan2"}</definedName>
    <definedName name="LKTTYT" localSheetId="10" hidden="1">{#N/A,#N/A,FALSE,"Plan1";#N/A,#N/A,FALSE,"Plan2"}</definedName>
    <definedName name="LKTTYT" localSheetId="12" hidden="1">{#N/A,#N/A,FALSE,"Plan1";#N/A,#N/A,FALSE,"Plan2"}</definedName>
    <definedName name="LKTTYT" hidden="1">{#N/A,#N/A,FALSE,"Plan1";#N/A,#N/A,FALSE,"Plan2"}</definedName>
    <definedName name="llgg" localSheetId="19" hidden="1">{#N/A,#N/A,FALSE,"Plan1";#N/A,#N/A,FALSE,"Plan2"}</definedName>
    <definedName name="llgg" localSheetId="21">{#N/A,#N/A,FALSE,"Plan1";#N/A,#N/A,FALSE,"Plan2"}</definedName>
    <definedName name="llgg" localSheetId="14" hidden="1">{#N/A,#N/A,FALSE,"Plan1";#N/A,#N/A,FALSE,"Plan2"}</definedName>
    <definedName name="llgg" localSheetId="4" hidden="1">{#N/A,#N/A,FALSE,"Plan1";#N/A,#N/A,FALSE,"Plan2"}</definedName>
    <definedName name="llgg" localSheetId="8" hidden="1">{#N/A,#N/A,FALSE,"Plan1";#N/A,#N/A,FALSE,"Plan2"}</definedName>
    <definedName name="llgg" localSheetId="2" hidden="1">{#N/A,#N/A,FALSE,"Plan1";#N/A,#N/A,FALSE,"Plan2"}</definedName>
    <definedName name="llgg" localSheetId="1" hidden="1">{#N/A,#N/A,FALSE,"Plan1";#N/A,#N/A,FALSE,"Plan2"}</definedName>
    <definedName name="llgg" localSheetId="13" hidden="1">{#N/A,#N/A,FALSE,"Plan1";#N/A,#N/A,FALSE,"Plan2"}</definedName>
    <definedName name="llgg" localSheetId="20">{#N/A,#N/A,FALSE,"Plan1";#N/A,#N/A,FALSE,"Plan2"}</definedName>
    <definedName name="llgg" localSheetId="24" hidden="1">{#N/A,#N/A,FALSE,"Plan1";#N/A,#N/A,FALSE,"Plan2"}</definedName>
    <definedName name="llgg" localSheetId="0" hidden="1">{#N/A,#N/A,FALSE,"Plan1";#N/A,#N/A,FALSE,"Plan2"}</definedName>
    <definedName name="llgg" localSheetId="18" hidden="1">{#N/A,#N/A,FALSE,"Plan1";#N/A,#N/A,FALSE,"Plan2"}</definedName>
    <definedName name="llgg" localSheetId="10" hidden="1">{#N/A,#N/A,FALSE,"Plan1";#N/A,#N/A,FALSE,"Plan2"}</definedName>
    <definedName name="llgg" localSheetId="12" hidden="1">{#N/A,#N/A,FALSE,"Plan1";#N/A,#N/A,FALSE,"Plan2"}</definedName>
    <definedName name="llgg" hidden="1">{#N/A,#N/A,FALSE,"Plan1";#N/A,#N/A,FALSE,"Plan2"}</definedName>
    <definedName name="LLL" localSheetId="19" hidden="1">{#N/A,#N/A,FALSE,"Plan1";#N/A,#N/A,FALSE,"Plan2"}</definedName>
    <definedName name="LLL" localSheetId="21">{#N/A,#N/A,FALSE,"Plan1";#N/A,#N/A,FALSE,"Plan2"}</definedName>
    <definedName name="LLL" localSheetId="14" hidden="1">{#N/A,#N/A,FALSE,"Plan1";#N/A,#N/A,FALSE,"Plan2"}</definedName>
    <definedName name="LLL" localSheetId="4" hidden="1">{#N/A,#N/A,FALSE,"Plan1";#N/A,#N/A,FALSE,"Plan2"}</definedName>
    <definedName name="LLL" localSheetId="8" hidden="1">{#N/A,#N/A,FALSE,"Plan1";#N/A,#N/A,FALSE,"Plan2"}</definedName>
    <definedName name="LLL" localSheetId="2" hidden="1">{#N/A,#N/A,FALSE,"Plan1";#N/A,#N/A,FALSE,"Plan2"}</definedName>
    <definedName name="LLL" localSheetId="1" hidden="1">{#N/A,#N/A,FALSE,"Plan1";#N/A,#N/A,FALSE,"Plan2"}</definedName>
    <definedName name="LLL" localSheetId="13" hidden="1">{#N/A,#N/A,FALSE,"Plan1";#N/A,#N/A,FALSE,"Plan2"}</definedName>
    <definedName name="LLL" localSheetId="20">{#N/A,#N/A,FALSE,"Plan1";#N/A,#N/A,FALSE,"Plan2"}</definedName>
    <definedName name="LLL" localSheetId="24" hidden="1">{#N/A,#N/A,FALSE,"Plan1";#N/A,#N/A,FALSE,"Plan2"}</definedName>
    <definedName name="LLL" localSheetId="0" hidden="1">{#N/A,#N/A,FALSE,"Plan1";#N/A,#N/A,FALSE,"Plan2"}</definedName>
    <definedName name="LLL" localSheetId="18" hidden="1">{#N/A,#N/A,FALSE,"Plan1";#N/A,#N/A,FALSE,"Plan2"}</definedName>
    <definedName name="LLL" localSheetId="10" hidden="1">{#N/A,#N/A,FALSE,"Plan1";#N/A,#N/A,FALSE,"Plan2"}</definedName>
    <definedName name="LLL" localSheetId="12" hidden="1">{#N/A,#N/A,FALSE,"Plan1";#N/A,#N/A,FALSE,"Plan2"}</definedName>
    <definedName name="LLL" hidden="1">{#N/A,#N/A,FALSE,"Plan1";#N/A,#N/A,FALSE,"Plan2"}</definedName>
    <definedName name="LM_AR" localSheetId="19" hidden="1">{#N/A,#N/A,FALSE,"F-01"}</definedName>
    <definedName name="LM_AR" localSheetId="21">{#N/A,#N/A,FALSE,"F-01"}</definedName>
    <definedName name="LM_AR" localSheetId="14" hidden="1">{#N/A,#N/A,FALSE,"F-01"}</definedName>
    <definedName name="LM_AR" localSheetId="4" hidden="1">{#N/A,#N/A,FALSE,"F-01"}</definedName>
    <definedName name="LM_AR" localSheetId="8" hidden="1">{#N/A,#N/A,FALSE,"F-01"}</definedName>
    <definedName name="LM_AR" localSheetId="2" hidden="1">{#N/A,#N/A,FALSE,"F-01"}</definedName>
    <definedName name="LM_AR" localSheetId="1" hidden="1">{#N/A,#N/A,FALSE,"F-01"}</definedName>
    <definedName name="LM_AR" localSheetId="13" hidden="1">{#N/A,#N/A,FALSE,"F-01"}</definedName>
    <definedName name="LM_AR" localSheetId="20">{#N/A,#N/A,FALSE,"F-01"}</definedName>
    <definedName name="LM_AR" localSheetId="24" hidden="1">{#N/A,#N/A,FALSE,"F-01"}</definedName>
    <definedName name="LM_AR" localSheetId="0" hidden="1">{#N/A,#N/A,FALSE,"F-01"}</definedName>
    <definedName name="LM_AR" localSheetId="18" hidden="1">{#N/A,#N/A,FALSE,"F-01"}</definedName>
    <definedName name="LM_AR" localSheetId="10" hidden="1">{#N/A,#N/A,FALSE,"F-01"}</definedName>
    <definedName name="LM_AR" localSheetId="12" hidden="1">{#N/A,#N/A,FALSE,"F-01"}</definedName>
    <definedName name="LM_AR" hidden="1">{#N/A,#N/A,FALSE,"F-01"}</definedName>
    <definedName name="LM_AT" localSheetId="19" hidden="1">{#N/A,#N/A,FALSE,"F-01"}</definedName>
    <definedName name="LM_AT" localSheetId="21">{#N/A,#N/A,FALSE,"F-01"}</definedName>
    <definedName name="LM_AT" localSheetId="14" hidden="1">{#N/A,#N/A,FALSE,"F-01"}</definedName>
    <definedName name="LM_AT" localSheetId="4" hidden="1">{#N/A,#N/A,FALSE,"F-01"}</definedName>
    <definedName name="LM_AT" localSheetId="8" hidden="1">{#N/A,#N/A,FALSE,"F-01"}</definedName>
    <definedName name="LM_AT" localSheetId="2" hidden="1">{#N/A,#N/A,FALSE,"F-01"}</definedName>
    <definedName name="LM_AT" localSheetId="1" hidden="1">{#N/A,#N/A,FALSE,"F-01"}</definedName>
    <definedName name="LM_AT" localSheetId="13" hidden="1">{#N/A,#N/A,FALSE,"F-01"}</definedName>
    <definedName name="LM_AT" localSheetId="20">{#N/A,#N/A,FALSE,"F-01"}</definedName>
    <definedName name="LM_AT" localSheetId="24" hidden="1">{#N/A,#N/A,FALSE,"F-01"}</definedName>
    <definedName name="LM_AT" localSheetId="0" hidden="1">{#N/A,#N/A,FALSE,"F-01"}</definedName>
    <definedName name="LM_AT" localSheetId="18" hidden="1">{#N/A,#N/A,FALSE,"F-01"}</definedName>
    <definedName name="LM_AT" localSheetId="10" hidden="1">{#N/A,#N/A,FALSE,"F-01"}</definedName>
    <definedName name="LM_AT" localSheetId="12" hidden="1">{#N/A,#N/A,FALSE,"F-01"}</definedName>
    <definedName name="LM_AT" hidden="1">{#N/A,#N/A,FALSE,"F-01"}</definedName>
    <definedName name="LM_INC" localSheetId="19" hidden="1">{#N/A,#N/A,FALSE,"F-01"}</definedName>
    <definedName name="LM_INC" localSheetId="21">{#N/A,#N/A,FALSE,"F-01"}</definedName>
    <definedName name="LM_INC" localSheetId="14" hidden="1">{#N/A,#N/A,FALSE,"F-01"}</definedName>
    <definedName name="LM_INC" localSheetId="4" hidden="1">{#N/A,#N/A,FALSE,"F-01"}</definedName>
    <definedName name="LM_INC" localSheetId="8" hidden="1">{#N/A,#N/A,FALSE,"F-01"}</definedName>
    <definedName name="LM_INC" localSheetId="2" hidden="1">{#N/A,#N/A,FALSE,"F-01"}</definedName>
    <definedName name="LM_INC" localSheetId="1" hidden="1">{#N/A,#N/A,FALSE,"F-01"}</definedName>
    <definedName name="LM_INC" localSheetId="13" hidden="1">{#N/A,#N/A,FALSE,"F-01"}</definedName>
    <definedName name="LM_INC" localSheetId="20">{#N/A,#N/A,FALSE,"F-01"}</definedName>
    <definedName name="LM_INC" localSheetId="24" hidden="1">{#N/A,#N/A,FALSE,"F-01"}</definedName>
    <definedName name="LM_INC" localSheetId="0" hidden="1">{#N/A,#N/A,FALSE,"F-01"}</definedName>
    <definedName name="LM_INC" localSheetId="18" hidden="1">{#N/A,#N/A,FALSE,"F-01"}</definedName>
    <definedName name="LM_INC" localSheetId="10" hidden="1">{#N/A,#N/A,FALSE,"F-01"}</definedName>
    <definedName name="LM_INC" localSheetId="12" hidden="1">{#N/A,#N/A,FALSE,"F-01"}</definedName>
    <definedName name="LM_INC" hidden="1">{#N/A,#N/A,FALSE,"F-01"}</definedName>
    <definedName name="LMPASD"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LO" hidden="1">{TRUE,TRUE,-1.25,-15.5,604.5,366.75,FALSE,FALSE,TRUE,TRUE,0,1,#N/A,1,#N/A,9.0125,24.4117647058824,1,FALSE,FALSE,3,TRUE,1,FALSE,100,"Swvu.PLANILHA2.","ACwvu.PLANILHA2.",#N/A,FALSE,FALSE,0.787401575,0.34,0.46,0.5,1,"","",FALSE,FALSE,FALSE,FALSE,1,#N/A,1,1,FALSE,FALSE,#N/A,#N/A,FALSE,FALSE,FALSE,9,65532,65532,FALSE,FALSE,TRUE,TRUE,TRUE}</definedName>
    <definedName name="LOCALMENU" localSheetId="4">#REF!</definedName>
    <definedName name="LOCALMENU" localSheetId="8">#REF!</definedName>
    <definedName name="LOCALMENU" localSheetId="2">#REF!</definedName>
    <definedName name="LOCALMENU" localSheetId="24">#REF!</definedName>
    <definedName name="LOCALMENU" localSheetId="16">#REF!</definedName>
    <definedName name="LOCALMENU">#REF!</definedName>
    <definedName name="LOCALOBRA" localSheetId="4">#REF!</definedName>
    <definedName name="LOCALOBRA" localSheetId="2">#REF!</definedName>
    <definedName name="LOCALOBRA" localSheetId="24">#REF!</definedName>
    <definedName name="LOCALOBRA">#REF!</definedName>
    <definedName name="LS" localSheetId="19">#REF!</definedName>
    <definedName name="LS" localSheetId="14">#REF!</definedName>
    <definedName name="LS" localSheetId="4">#REF!</definedName>
    <definedName name="LS" localSheetId="5">#REF!</definedName>
    <definedName name="LS" localSheetId="8">#REF!</definedName>
    <definedName name="LS" localSheetId="2">#REF!</definedName>
    <definedName name="LS" localSheetId="13">#REF!</definedName>
    <definedName name="LS" localSheetId="24">'[1]M.O.'!#REF!</definedName>
    <definedName name="LS" localSheetId="0">#REF!</definedName>
    <definedName name="LS" localSheetId="18">#REF!</definedName>
    <definedName name="LS" localSheetId="16">#REF!</definedName>
    <definedName name="LS">#REF!</definedName>
    <definedName name="LSDFKLDKFTR" localSheetId="19" hidden="1">{#N/A,#N/A,FALSE,"Plan1";#N/A,#N/A,FALSE,"Plan2"}</definedName>
    <definedName name="LSDFKLDKFTR" localSheetId="21">{#N/A,#N/A,FALSE,"Plan1";#N/A,#N/A,FALSE,"Plan2"}</definedName>
    <definedName name="LSDFKLDKFTR" localSheetId="14" hidden="1">{#N/A,#N/A,FALSE,"Plan1";#N/A,#N/A,FALSE,"Plan2"}</definedName>
    <definedName name="LSDFKLDKFTR" localSheetId="4" hidden="1">{#N/A,#N/A,FALSE,"Plan1";#N/A,#N/A,FALSE,"Plan2"}</definedName>
    <definedName name="LSDFKLDKFTR" localSheetId="8" hidden="1">{#N/A,#N/A,FALSE,"Plan1";#N/A,#N/A,FALSE,"Plan2"}</definedName>
    <definedName name="LSDFKLDKFTR" localSheetId="2" hidden="1">{#N/A,#N/A,FALSE,"Plan1";#N/A,#N/A,FALSE,"Plan2"}</definedName>
    <definedName name="LSDFKLDKFTR" localSheetId="1" hidden="1">{#N/A,#N/A,FALSE,"Plan1";#N/A,#N/A,FALSE,"Plan2"}</definedName>
    <definedName name="LSDFKLDKFTR" localSheetId="13" hidden="1">{#N/A,#N/A,FALSE,"Plan1";#N/A,#N/A,FALSE,"Plan2"}</definedName>
    <definedName name="LSDFKLDKFTR" localSheetId="20">{#N/A,#N/A,FALSE,"Plan1";#N/A,#N/A,FALSE,"Plan2"}</definedName>
    <definedName name="LSDFKLDKFTR" localSheetId="24" hidden="1">{#N/A,#N/A,FALSE,"Plan1";#N/A,#N/A,FALSE,"Plan2"}</definedName>
    <definedName name="LSDFKLDKFTR" localSheetId="0" hidden="1">{#N/A,#N/A,FALSE,"Plan1";#N/A,#N/A,FALSE,"Plan2"}</definedName>
    <definedName name="LSDFKLDKFTR" localSheetId="18" hidden="1">{#N/A,#N/A,FALSE,"Plan1";#N/A,#N/A,FALSE,"Plan2"}</definedName>
    <definedName name="LSDFKLDKFTR" localSheetId="10" hidden="1">{#N/A,#N/A,FALSE,"Plan1";#N/A,#N/A,FALSE,"Plan2"}</definedName>
    <definedName name="LSDFKLDKFTR" localSheetId="12" hidden="1">{#N/A,#N/A,FALSE,"Plan1";#N/A,#N/A,FALSE,"Plan2"}</definedName>
    <definedName name="LSDFKLDKFTR" hidden="1">{#N/A,#N/A,FALSE,"Plan1";#N/A,#N/A,FALSE,"Plan2"}</definedName>
    <definedName name="lsdjse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hidden="1">{TRUE,TRUE,-1.25,-15.5,604.5,366.75,FALSE,FALSE,TRUE,TRUE,0,1,#N/A,1,#N/A,9.0125,24.4117647058824,1,FALSE,FALSE,3,TRUE,1,FALSE,100,"Swvu.PLANILHA2.","ACwvu.PLANILHA2.",#N/A,FALSE,FALSE,0.787401575,0.34,0.46,0.5,1,"","",FALSE,FALSE,FALSE,FALSE,1,#N/A,1,1,FALSE,FALSE,#N/A,#N/A,FALSE,FALSE,FALSE,9,65532,65532,FALSE,FALSE,TRUE,TRUE,TRUE}</definedName>
    <definedName name="lsdkljfkg" localSheetId="19" hidden="1">{#N/A,#N/A,FALSE,"Plan1";#N/A,#N/A,FALSE,"Plan2"}</definedName>
    <definedName name="lsdkljfkg" localSheetId="21">{#N/A,#N/A,FALSE,"Plan1";#N/A,#N/A,FALSE,"Plan2"}</definedName>
    <definedName name="lsdkljfkg" localSheetId="14" hidden="1">{#N/A,#N/A,FALSE,"Plan1";#N/A,#N/A,FALSE,"Plan2"}</definedName>
    <definedName name="lsdkljfkg" localSheetId="4" hidden="1">{#N/A,#N/A,FALSE,"Plan1";#N/A,#N/A,FALSE,"Plan2"}</definedName>
    <definedName name="lsdkljfkg" localSheetId="8" hidden="1">{#N/A,#N/A,FALSE,"Plan1";#N/A,#N/A,FALSE,"Plan2"}</definedName>
    <definedName name="lsdkljfkg" localSheetId="2" hidden="1">{#N/A,#N/A,FALSE,"Plan1";#N/A,#N/A,FALSE,"Plan2"}</definedName>
    <definedName name="lsdkljfkg" localSheetId="1" hidden="1">{#N/A,#N/A,FALSE,"Plan1";#N/A,#N/A,FALSE,"Plan2"}</definedName>
    <definedName name="lsdkljfkg" localSheetId="13" hidden="1">{#N/A,#N/A,FALSE,"Plan1";#N/A,#N/A,FALSE,"Plan2"}</definedName>
    <definedName name="lsdkljfkg" localSheetId="20">{#N/A,#N/A,FALSE,"Plan1";#N/A,#N/A,FALSE,"Plan2"}</definedName>
    <definedName name="lsdkljfkg" localSheetId="24" hidden="1">{#N/A,#N/A,FALSE,"Plan1";#N/A,#N/A,FALSE,"Plan2"}</definedName>
    <definedName name="lsdkljfkg" localSheetId="0" hidden="1">{#N/A,#N/A,FALSE,"Plan1";#N/A,#N/A,FALSE,"Plan2"}</definedName>
    <definedName name="lsdkljfkg" localSheetId="18" hidden="1">{#N/A,#N/A,FALSE,"Plan1";#N/A,#N/A,FALSE,"Plan2"}</definedName>
    <definedName name="lsdkljfkg" localSheetId="10" hidden="1">{#N/A,#N/A,FALSE,"Plan1";#N/A,#N/A,FALSE,"Plan2"}</definedName>
    <definedName name="lsdkljfkg" localSheetId="12" hidden="1">{#N/A,#N/A,FALSE,"Plan1";#N/A,#N/A,FALSE,"Plan2"}</definedName>
    <definedName name="lsdkljfkg" hidden="1">{#N/A,#N/A,FALSE,"Plan1";#N/A,#N/A,FALSE,"Plan2"}</definedName>
    <definedName name="lsdsder" localSheetId="19" hidden="1">{#N/A,#N/A,FALSE,"Plan1";#N/A,#N/A,FALSE,"Plan2"}</definedName>
    <definedName name="lsdsder" localSheetId="21">{#N/A,#N/A,FALSE,"Plan1";#N/A,#N/A,FALSE,"Plan2"}</definedName>
    <definedName name="lsdsder" localSheetId="14" hidden="1">{#N/A,#N/A,FALSE,"Plan1";#N/A,#N/A,FALSE,"Plan2"}</definedName>
    <definedName name="lsdsder" localSheetId="4" hidden="1">{#N/A,#N/A,FALSE,"Plan1";#N/A,#N/A,FALSE,"Plan2"}</definedName>
    <definedName name="lsdsder" localSheetId="8" hidden="1">{#N/A,#N/A,FALSE,"Plan1";#N/A,#N/A,FALSE,"Plan2"}</definedName>
    <definedName name="lsdsder" localSheetId="2" hidden="1">{#N/A,#N/A,FALSE,"Plan1";#N/A,#N/A,FALSE,"Plan2"}</definedName>
    <definedName name="lsdsder" localSheetId="1" hidden="1">{#N/A,#N/A,FALSE,"Plan1";#N/A,#N/A,FALSE,"Plan2"}</definedName>
    <definedName name="lsdsder" localSheetId="13" hidden="1">{#N/A,#N/A,FALSE,"Plan1";#N/A,#N/A,FALSE,"Plan2"}</definedName>
    <definedName name="lsdsder" localSheetId="20">{#N/A,#N/A,FALSE,"Plan1";#N/A,#N/A,FALSE,"Plan2"}</definedName>
    <definedName name="lsdsder" localSheetId="24" hidden="1">{#N/A,#N/A,FALSE,"Plan1";#N/A,#N/A,FALSE,"Plan2"}</definedName>
    <definedName name="lsdsder" localSheetId="0" hidden="1">{#N/A,#N/A,FALSE,"Plan1";#N/A,#N/A,FALSE,"Plan2"}</definedName>
    <definedName name="lsdsder" localSheetId="18" hidden="1">{#N/A,#N/A,FALSE,"Plan1";#N/A,#N/A,FALSE,"Plan2"}</definedName>
    <definedName name="lsdsder" localSheetId="10" hidden="1">{#N/A,#N/A,FALSE,"Plan1";#N/A,#N/A,FALSE,"Plan2"}</definedName>
    <definedName name="lsdsder" localSheetId="12" hidden="1">{#N/A,#N/A,FALSE,"Plan1";#N/A,#N/A,FALSE,"Plan2"}</definedName>
    <definedName name="lsdsder" hidden="1">{#N/A,#N/A,FALSE,"Plan1";#N/A,#N/A,FALSE,"Plan2"}</definedName>
    <definedName name="ltj6ljyhdjhngças" localSheetId="19" hidden="1">{#N/A,#N/A,FALSE,"Plan1";#N/A,#N/A,FALSE,"Plan2"}</definedName>
    <definedName name="ltj6ljyhdjhngças" localSheetId="21">{#N/A,#N/A,FALSE,"Plan1";#N/A,#N/A,FALSE,"Plan2"}</definedName>
    <definedName name="ltj6ljyhdjhngças" localSheetId="14" hidden="1">{#N/A,#N/A,FALSE,"Plan1";#N/A,#N/A,FALSE,"Plan2"}</definedName>
    <definedName name="ltj6ljyhdjhngças" localSheetId="4" hidden="1">{#N/A,#N/A,FALSE,"Plan1";#N/A,#N/A,FALSE,"Plan2"}</definedName>
    <definedName name="ltj6ljyhdjhngças" localSheetId="8" hidden="1">{#N/A,#N/A,FALSE,"Plan1";#N/A,#N/A,FALSE,"Plan2"}</definedName>
    <definedName name="ltj6ljyhdjhngças" localSheetId="2" hidden="1">{#N/A,#N/A,FALSE,"Plan1";#N/A,#N/A,FALSE,"Plan2"}</definedName>
    <definedName name="ltj6ljyhdjhngças" localSheetId="1" hidden="1">{#N/A,#N/A,FALSE,"Plan1";#N/A,#N/A,FALSE,"Plan2"}</definedName>
    <definedName name="ltj6ljyhdjhngças" localSheetId="13" hidden="1">{#N/A,#N/A,FALSE,"Plan1";#N/A,#N/A,FALSE,"Plan2"}</definedName>
    <definedName name="ltj6ljyhdjhngças" localSheetId="20">{#N/A,#N/A,FALSE,"Plan1";#N/A,#N/A,FALSE,"Plan2"}</definedName>
    <definedName name="ltj6ljyhdjhngças" localSheetId="24" hidden="1">{#N/A,#N/A,FALSE,"Plan1";#N/A,#N/A,FALSE,"Plan2"}</definedName>
    <definedName name="ltj6ljyhdjhngças" localSheetId="0" hidden="1">{#N/A,#N/A,FALSE,"Plan1";#N/A,#N/A,FALSE,"Plan2"}</definedName>
    <definedName name="ltj6ljyhdjhngças" localSheetId="18" hidden="1">{#N/A,#N/A,FALSE,"Plan1";#N/A,#N/A,FALSE,"Plan2"}</definedName>
    <definedName name="ltj6ljyhdjhngças" localSheetId="10" hidden="1">{#N/A,#N/A,FALSE,"Plan1";#N/A,#N/A,FALSE,"Plan2"}</definedName>
    <definedName name="ltj6ljyhdjhngças" localSheetId="12" hidden="1">{#N/A,#N/A,FALSE,"Plan1";#N/A,#N/A,FALSE,"Plan2"}</definedName>
    <definedName name="ltj6ljyhdjhngças" hidden="1">{#N/A,#N/A,FALSE,"Plan1";#N/A,#N/A,FALSE,"Plan2"}</definedName>
    <definedName name="LUCRO" localSheetId="4">#REF!</definedName>
    <definedName name="LUCRO" localSheetId="2">#REF!</definedName>
    <definedName name="LUCRO" localSheetId="24">#REF!</definedName>
    <definedName name="LUCRO">#REF!</definedName>
    <definedName name="luis_cdi" localSheetId="4">#REF!</definedName>
    <definedName name="luis_cdi" localSheetId="2">#REF!</definedName>
    <definedName name="luis_cdi" localSheetId="24">#REF!</definedName>
    <definedName name="luis_cdi">#REF!</definedName>
    <definedName name="luis_hist" localSheetId="4">#REF!</definedName>
    <definedName name="luis_hist" localSheetId="2">#REF!</definedName>
    <definedName name="luis_hist" localSheetId="24">#REF!</definedName>
    <definedName name="luis_hist">#REF!</definedName>
    <definedName name="luis_uss" localSheetId="4">#REF!</definedName>
    <definedName name="luis_uss" localSheetId="2">#REF!</definedName>
    <definedName name="luis_uss" localSheetId="24">#REF!</definedName>
    <definedName name="luis_uss">#REF!</definedName>
    <definedName name="LV" localSheetId="4">#REF!</definedName>
    <definedName name="LV" localSheetId="2">#REF!</definedName>
    <definedName name="LV" localSheetId="24">#REF!</definedName>
    <definedName name="LV">#REF!</definedName>
    <definedName name="LVI" localSheetId="4">#REF!</definedName>
    <definedName name="LVI" localSheetId="2">#REF!</definedName>
    <definedName name="LVI" localSheetId="24">#REF!</definedName>
    <definedName name="LVI">#REF!</definedName>
    <definedName name="LVII" localSheetId="4">#REF!</definedName>
    <definedName name="LVII" localSheetId="2">#REF!</definedName>
    <definedName name="LVII" localSheetId="24">#REF!</definedName>
    <definedName name="LVII">#REF!</definedName>
    <definedName name="LVIII" localSheetId="4">#REF!</definedName>
    <definedName name="LVIII" localSheetId="2">#REF!</definedName>
    <definedName name="LVIII" localSheetId="24">#REF!</definedName>
    <definedName name="LVIII">#REF!</definedName>
    <definedName name="lwaeddew" localSheetId="4" hidden="1">#REF!</definedName>
    <definedName name="lwaeddew" localSheetId="0" hidden="1">#REF!</definedName>
    <definedName name="lwaeddew" hidden="1">#REF!</definedName>
    <definedName name="LXX" localSheetId="4">#REF!</definedName>
    <definedName name="LXX" localSheetId="2">#REF!</definedName>
    <definedName name="LXX" localSheetId="24">#REF!</definedName>
    <definedName name="LXX">#REF!</definedName>
    <definedName name="LXXI" localSheetId="4">#REF!</definedName>
    <definedName name="LXXI" localSheetId="2">#REF!</definedName>
    <definedName name="LXXI" localSheetId="24">#REF!</definedName>
    <definedName name="LXXI">#REF!</definedName>
    <definedName name="LXXII" localSheetId="4">#REF!</definedName>
    <definedName name="LXXII" localSheetId="2">#REF!</definedName>
    <definedName name="LXXII" localSheetId="24">#REF!</definedName>
    <definedName name="LXXII">#REF!</definedName>
    <definedName name="LXXIII" localSheetId="4">#REF!</definedName>
    <definedName name="LXXIII" localSheetId="2">#REF!</definedName>
    <definedName name="LXXIII" localSheetId="24">#REF!</definedName>
    <definedName name="LXXIII">#REF!</definedName>
    <definedName name="LXXIV" localSheetId="4">#REF!</definedName>
    <definedName name="LXXIV" localSheetId="2">#REF!</definedName>
    <definedName name="LXXIV" localSheetId="24">#REF!</definedName>
    <definedName name="LXXIV">#REF!</definedName>
    <definedName name="LXXIX" localSheetId="4">#REF!</definedName>
    <definedName name="LXXIX" localSheetId="2">#REF!</definedName>
    <definedName name="LXXIX" localSheetId="24">#REF!</definedName>
    <definedName name="LXXIX">#REF!</definedName>
    <definedName name="LXXV" localSheetId="4">#REF!</definedName>
    <definedName name="LXXV" localSheetId="2">#REF!</definedName>
    <definedName name="LXXV" localSheetId="24">#REF!</definedName>
    <definedName name="LXXV">#REF!</definedName>
    <definedName name="LXXVI" localSheetId="4">#REF!</definedName>
    <definedName name="LXXVI" localSheetId="2">#REF!</definedName>
    <definedName name="LXXVI" localSheetId="24">#REF!</definedName>
    <definedName name="LXXVI">#REF!</definedName>
    <definedName name="LXXVII" localSheetId="4">#REF!</definedName>
    <definedName name="LXXVII" localSheetId="2">#REF!</definedName>
    <definedName name="LXXVII" localSheetId="24">#REF!</definedName>
    <definedName name="LXXVII">#REF!</definedName>
    <definedName name="LXXVIII" localSheetId="4">#REF!</definedName>
    <definedName name="LXXVIII" localSheetId="2">#REF!</definedName>
    <definedName name="LXXVIII" localSheetId="24">#REF!</definedName>
    <definedName name="LXXVIII">#REF!</definedName>
    <definedName name="LXXX" localSheetId="4">#REF!</definedName>
    <definedName name="LXXX" localSheetId="2">#REF!</definedName>
    <definedName name="LXXX" localSheetId="24">#REF!</definedName>
    <definedName name="LXXX">#REF!</definedName>
    <definedName name="LXXXI" localSheetId="4">#REF!</definedName>
    <definedName name="LXXXI" localSheetId="2">#REF!</definedName>
    <definedName name="LXXXI" localSheetId="24">#REF!</definedName>
    <definedName name="LXXXI">#REF!</definedName>
    <definedName name="LXXXII" localSheetId="4">#REF!</definedName>
    <definedName name="LXXXII" localSheetId="2">#REF!</definedName>
    <definedName name="LXXXII" localSheetId="24">#REF!</definedName>
    <definedName name="LXXXII">#REF!</definedName>
    <definedName name="LXXXIII" localSheetId="4">#REF!</definedName>
    <definedName name="LXXXIII" localSheetId="2">#REF!</definedName>
    <definedName name="LXXXIII" localSheetId="24">#REF!</definedName>
    <definedName name="LXXXIII">#REF!</definedName>
    <definedName name="LXXXIV" localSheetId="4">#REF!</definedName>
    <definedName name="LXXXIV" localSheetId="2">#REF!</definedName>
    <definedName name="LXXXIV" localSheetId="24">#REF!</definedName>
    <definedName name="LXXXIV">#REF!</definedName>
    <definedName name="LXXXV" localSheetId="4">#REF!</definedName>
    <definedName name="LXXXV" localSheetId="2">#REF!</definedName>
    <definedName name="LXXXV" localSheetId="24">#REF!</definedName>
    <definedName name="LXXXV">#REF!</definedName>
    <definedName name="m"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m" hidden="1">{TRUE,TRUE,-1.25,-15.5,604.5,366.75,FALSE,FALSE,TRUE,TRUE,0,1,#N/A,1,#N/A,9.0125,24.4117647058824,1,FALSE,FALSE,3,TRUE,1,FALSE,100,"Swvu.PLANILHA2.","ACwvu.PLANILHA2.",#N/A,FALSE,FALSE,0.787401575,0.34,0.46,0.5,1,"","",FALSE,FALSE,FALSE,FALSE,1,#N/A,1,1,FALSE,FALSE,#N/A,#N/A,FALSE,FALSE,FALSE,9,65532,65532,FALSE,FALSE,TRUE,TRUE,TRUE}</definedName>
    <definedName name="MADRI" localSheetId="4">#REF!</definedName>
    <definedName name="MADRI" localSheetId="2">#REF!</definedName>
    <definedName name="MADRI" localSheetId="24">#REF!</definedName>
    <definedName name="MADRI">#REF!</definedName>
    <definedName name="mai17RJ" localSheetId="4">#REF!</definedName>
    <definedName name="mai17RJ" localSheetId="2">#REF!</definedName>
    <definedName name="mai17RJ" localSheetId="24">#REF!</definedName>
    <definedName name="mai17RJ">#REF!</definedName>
    <definedName name="MAIO" localSheetId="4">#REF!</definedName>
    <definedName name="MAIO" localSheetId="2">#REF!</definedName>
    <definedName name="MAIO" localSheetId="24">#REF!</definedName>
    <definedName name="MAIO">#REF!</definedName>
    <definedName name="MAIO2001" localSheetId="4">#REF!</definedName>
    <definedName name="MAIO2001" localSheetId="2">#REF!</definedName>
    <definedName name="MAIO2001" localSheetId="24">#REF!</definedName>
    <definedName name="MAIO2001">#REF!</definedName>
    <definedName name="MAISAP" localSheetId="19" hidden="1">{#N/A,#N/A,FALSE,"Plan1";#N/A,#N/A,FALSE,"Plan2"}</definedName>
    <definedName name="MAISAP" localSheetId="21">{#N/A,#N/A,FALSE,"Plan1";#N/A,#N/A,FALSE,"Plan2"}</definedName>
    <definedName name="MAISAP" localSheetId="14" hidden="1">{#N/A,#N/A,FALSE,"Plan1";#N/A,#N/A,FALSE,"Plan2"}</definedName>
    <definedName name="MAISAP" localSheetId="4" hidden="1">{#N/A,#N/A,FALSE,"Plan1";#N/A,#N/A,FALSE,"Plan2"}</definedName>
    <definedName name="MAISAP" localSheetId="8" hidden="1">{#N/A,#N/A,FALSE,"Plan1";#N/A,#N/A,FALSE,"Plan2"}</definedName>
    <definedName name="MAISAP" localSheetId="2" hidden="1">{#N/A,#N/A,FALSE,"Plan1";#N/A,#N/A,FALSE,"Plan2"}</definedName>
    <definedName name="MAISAP" localSheetId="1" hidden="1">{#N/A,#N/A,FALSE,"Plan1";#N/A,#N/A,FALSE,"Plan2"}</definedName>
    <definedName name="MAISAP" localSheetId="13" hidden="1">{#N/A,#N/A,FALSE,"Plan1";#N/A,#N/A,FALSE,"Plan2"}</definedName>
    <definedName name="MAISAP" localSheetId="20">{#N/A,#N/A,FALSE,"Plan1";#N/A,#N/A,FALSE,"Plan2"}</definedName>
    <definedName name="MAISAP" localSheetId="24" hidden="1">{#N/A,#N/A,FALSE,"Plan1";#N/A,#N/A,FALSE,"Plan2"}</definedName>
    <definedName name="MAISAP" localSheetId="0" hidden="1">{#N/A,#N/A,FALSE,"Plan1";#N/A,#N/A,FALSE,"Plan2"}</definedName>
    <definedName name="MAISAP" localSheetId="18" hidden="1">{#N/A,#N/A,FALSE,"Plan1";#N/A,#N/A,FALSE,"Plan2"}</definedName>
    <definedName name="MAISAP" localSheetId="10" hidden="1">{#N/A,#N/A,FALSE,"Plan1";#N/A,#N/A,FALSE,"Plan2"}</definedName>
    <definedName name="MAISAP" localSheetId="12" hidden="1">{#N/A,#N/A,FALSE,"Plan1";#N/A,#N/A,FALSE,"Plan2"}</definedName>
    <definedName name="MAISAP" hidden="1">{#N/A,#N/A,FALSE,"Plan1";#N/A,#N/A,FALSE,"Plan2"}</definedName>
    <definedName name="MANTO" localSheetId="19" hidden="1">{#N/A,#N/A,FALSE,"GERAL";#N/A,#N/A,FALSE,"012-96";#N/A,#N/A,FALSE,"018-96";#N/A,#N/A,FALSE,"027-96";#N/A,#N/A,FALSE,"059-96";#N/A,#N/A,FALSE,"076-96";#N/A,#N/A,FALSE,"019-97";#N/A,#N/A,FALSE,"021-97";#N/A,#N/A,FALSE,"022-97";#N/A,#N/A,FALSE,"028-97"}</definedName>
    <definedName name="MANTO" localSheetId="21">{#N/A,#N/A,FALSE,"GERAL";#N/A,#N/A,FALSE,"012-96";#N/A,#N/A,FALSE,"018-96";#N/A,#N/A,FALSE,"027-96";#N/A,#N/A,FALSE,"059-96";#N/A,#N/A,FALSE,"076-96";#N/A,#N/A,FALSE,"019-97";#N/A,#N/A,FALSE,"021-97";#N/A,#N/A,FALSE,"022-97";#N/A,#N/A,FALSE,"028-97"}</definedName>
    <definedName name="MANTO" localSheetId="14" hidden="1">{#N/A,#N/A,FALSE,"GERAL";#N/A,#N/A,FALSE,"012-96";#N/A,#N/A,FALSE,"018-96";#N/A,#N/A,FALSE,"027-96";#N/A,#N/A,FALSE,"059-96";#N/A,#N/A,FALSE,"076-96";#N/A,#N/A,FALSE,"019-97";#N/A,#N/A,FALSE,"021-97";#N/A,#N/A,FALSE,"022-97";#N/A,#N/A,FALSE,"028-97"}</definedName>
    <definedName name="MANTO" localSheetId="4" hidden="1">{#N/A,#N/A,FALSE,"GERAL";#N/A,#N/A,FALSE,"012-96";#N/A,#N/A,FALSE,"018-96";#N/A,#N/A,FALSE,"027-96";#N/A,#N/A,FALSE,"059-96";#N/A,#N/A,FALSE,"076-96";#N/A,#N/A,FALSE,"019-97";#N/A,#N/A,FALSE,"021-97";#N/A,#N/A,FALSE,"022-97";#N/A,#N/A,FALSE,"028-97"}</definedName>
    <definedName name="MANTO" localSheetId="8" hidden="1">{#N/A,#N/A,FALSE,"GERAL";#N/A,#N/A,FALSE,"012-96";#N/A,#N/A,FALSE,"018-96";#N/A,#N/A,FALSE,"027-96";#N/A,#N/A,FALSE,"059-96";#N/A,#N/A,FALSE,"076-96";#N/A,#N/A,FALSE,"019-97";#N/A,#N/A,FALSE,"021-97";#N/A,#N/A,FALSE,"022-97";#N/A,#N/A,FALSE,"028-97"}</definedName>
    <definedName name="MANTO" localSheetId="2" hidden="1">{#N/A,#N/A,FALSE,"GERAL";#N/A,#N/A,FALSE,"012-96";#N/A,#N/A,FALSE,"018-96";#N/A,#N/A,FALSE,"027-96";#N/A,#N/A,FALSE,"059-96";#N/A,#N/A,FALSE,"076-96";#N/A,#N/A,FALSE,"019-97";#N/A,#N/A,FALSE,"021-97";#N/A,#N/A,FALSE,"022-97";#N/A,#N/A,FALSE,"028-97"}</definedName>
    <definedName name="MANTO" localSheetId="1" hidden="1">{#N/A,#N/A,FALSE,"GERAL";#N/A,#N/A,FALSE,"012-96";#N/A,#N/A,FALSE,"018-96";#N/A,#N/A,FALSE,"027-96";#N/A,#N/A,FALSE,"059-96";#N/A,#N/A,FALSE,"076-96";#N/A,#N/A,FALSE,"019-97";#N/A,#N/A,FALSE,"021-97";#N/A,#N/A,FALSE,"022-97";#N/A,#N/A,FALSE,"028-97"}</definedName>
    <definedName name="MANTO" localSheetId="13" hidden="1">{#N/A,#N/A,FALSE,"GERAL";#N/A,#N/A,FALSE,"012-96";#N/A,#N/A,FALSE,"018-96";#N/A,#N/A,FALSE,"027-96";#N/A,#N/A,FALSE,"059-96";#N/A,#N/A,FALSE,"076-96";#N/A,#N/A,FALSE,"019-97";#N/A,#N/A,FALSE,"021-97";#N/A,#N/A,FALSE,"022-97";#N/A,#N/A,FALSE,"028-97"}</definedName>
    <definedName name="MANTO" localSheetId="20">{#N/A,#N/A,FALSE,"GERAL";#N/A,#N/A,FALSE,"012-96";#N/A,#N/A,FALSE,"018-96";#N/A,#N/A,FALSE,"027-96";#N/A,#N/A,FALSE,"059-96";#N/A,#N/A,FALSE,"076-96";#N/A,#N/A,FALSE,"019-97";#N/A,#N/A,FALSE,"021-97";#N/A,#N/A,FALSE,"022-97";#N/A,#N/A,FALSE,"028-97"}</definedName>
    <definedName name="MANTO" localSheetId="24" hidden="1">{#N/A,#N/A,FALSE,"GERAL";#N/A,#N/A,FALSE,"012-96";#N/A,#N/A,FALSE,"018-96";#N/A,#N/A,FALSE,"027-96";#N/A,#N/A,FALSE,"059-96";#N/A,#N/A,FALSE,"076-96";#N/A,#N/A,FALSE,"019-97";#N/A,#N/A,FALSE,"021-97";#N/A,#N/A,FALSE,"022-97";#N/A,#N/A,FALSE,"028-97"}</definedName>
    <definedName name="MANTO" localSheetId="0" hidden="1">{#N/A,#N/A,FALSE,"GERAL";#N/A,#N/A,FALSE,"012-96";#N/A,#N/A,FALSE,"018-96";#N/A,#N/A,FALSE,"027-96";#N/A,#N/A,FALSE,"059-96";#N/A,#N/A,FALSE,"076-96";#N/A,#N/A,FALSE,"019-97";#N/A,#N/A,FALSE,"021-97";#N/A,#N/A,FALSE,"022-97";#N/A,#N/A,FALSE,"028-97"}</definedName>
    <definedName name="MANTO" localSheetId="18" hidden="1">{#N/A,#N/A,FALSE,"GERAL";#N/A,#N/A,FALSE,"012-96";#N/A,#N/A,FALSE,"018-96";#N/A,#N/A,FALSE,"027-96";#N/A,#N/A,FALSE,"059-96";#N/A,#N/A,FALSE,"076-96";#N/A,#N/A,FALSE,"019-97";#N/A,#N/A,FALSE,"021-97";#N/A,#N/A,FALSE,"022-97";#N/A,#N/A,FALSE,"028-97"}</definedName>
    <definedName name="MANTO" localSheetId="10" hidden="1">{#N/A,#N/A,FALSE,"GERAL";#N/A,#N/A,FALSE,"012-96";#N/A,#N/A,FALSE,"018-96";#N/A,#N/A,FALSE,"027-96";#N/A,#N/A,FALSE,"059-96";#N/A,#N/A,FALSE,"076-96";#N/A,#N/A,FALSE,"019-97";#N/A,#N/A,FALSE,"021-97";#N/A,#N/A,FALSE,"022-97";#N/A,#N/A,FALSE,"028-97"}</definedName>
    <definedName name="MANTO" localSheetId="12" hidden="1">{#N/A,#N/A,FALSE,"GERAL";#N/A,#N/A,FALSE,"012-96";#N/A,#N/A,FALSE,"018-96";#N/A,#N/A,FALSE,"027-96";#N/A,#N/A,FALSE,"059-96";#N/A,#N/A,FALSE,"076-96";#N/A,#N/A,FALSE,"019-97";#N/A,#N/A,FALSE,"021-97";#N/A,#N/A,FALSE,"022-97";#N/A,#N/A,FALSE,"028-97"}</definedName>
    <definedName name="MANTO" hidden="1">{#N/A,#N/A,FALSE,"GERAL";#N/A,#N/A,FALSE,"012-96";#N/A,#N/A,FALSE,"018-96";#N/A,#N/A,FALSE,"027-96";#N/A,#N/A,FALSE,"059-96";#N/A,#N/A,FALSE,"076-96";#N/A,#N/A,FALSE,"019-97";#N/A,#N/A,FALSE,"021-97";#N/A,#N/A,FALSE,"022-97";#N/A,#N/A,FALSE,"028-97"}</definedName>
    <definedName name="MAO_DE_OBRA" localSheetId="4">#REF!</definedName>
    <definedName name="MAO_DE_OBRA" localSheetId="2">#REF!</definedName>
    <definedName name="MAO_DE_OBRA" localSheetId="24">#REF!</definedName>
    <definedName name="MAO_DE_OBRA">#REF!</definedName>
    <definedName name="mar17RJ" localSheetId="4">#REF!</definedName>
    <definedName name="mar17RJ" localSheetId="2">#REF!</definedName>
    <definedName name="mar17RJ" localSheetId="24">#REF!</definedName>
    <definedName name="mar17RJ">#REF!</definedName>
    <definedName name="MARCAX" localSheetId="4">#REF!</definedName>
    <definedName name="MARCAX" localSheetId="2">#REF!</definedName>
    <definedName name="MARCAX" localSheetId="24">#REF!</definedName>
    <definedName name="MARCAX">#REF!</definedName>
    <definedName name="MARÇO" localSheetId="4">#REF!</definedName>
    <definedName name="MARÇO" localSheetId="2">#REF!</definedName>
    <definedName name="MARÇO" localSheetId="24">#REF!</definedName>
    <definedName name="MARÇO">#REF!</definedName>
    <definedName name="MARÇO2001" localSheetId="4">#REF!</definedName>
    <definedName name="MARÇO2001" localSheetId="2">#REF!</definedName>
    <definedName name="MARÇO2001" localSheetId="24">#REF!</definedName>
    <definedName name="MARÇO2001">#REF!</definedName>
    <definedName name="martha" localSheetId="4">#REF!</definedName>
    <definedName name="martha" localSheetId="2">#REF!</definedName>
    <definedName name="martha" localSheetId="24">#REF!</definedName>
    <definedName name="martha">#REF!</definedName>
    <definedName name="MASTER" localSheetId="19" hidden="1">{#N/A,#N/A,FALSE,"GERAL";#N/A,#N/A,FALSE,"012-96";#N/A,#N/A,FALSE,"018-96";#N/A,#N/A,FALSE,"027-96";#N/A,#N/A,FALSE,"059-96";#N/A,#N/A,FALSE,"076-96";#N/A,#N/A,FALSE,"019-97";#N/A,#N/A,FALSE,"021-97";#N/A,#N/A,FALSE,"022-97";#N/A,#N/A,FALSE,"028-97"}</definedName>
    <definedName name="MASTER" localSheetId="21">{#N/A,#N/A,FALSE,"GERAL";#N/A,#N/A,FALSE,"012-96";#N/A,#N/A,FALSE,"018-96";#N/A,#N/A,FALSE,"027-96";#N/A,#N/A,FALSE,"059-96";#N/A,#N/A,FALSE,"076-96";#N/A,#N/A,FALSE,"019-97";#N/A,#N/A,FALSE,"021-97";#N/A,#N/A,FALSE,"022-97";#N/A,#N/A,FALSE,"028-97"}</definedName>
    <definedName name="MASTER" localSheetId="14" hidden="1">{#N/A,#N/A,FALSE,"GERAL";#N/A,#N/A,FALSE,"012-96";#N/A,#N/A,FALSE,"018-96";#N/A,#N/A,FALSE,"027-96";#N/A,#N/A,FALSE,"059-96";#N/A,#N/A,FALSE,"076-96";#N/A,#N/A,FALSE,"019-97";#N/A,#N/A,FALSE,"021-97";#N/A,#N/A,FALSE,"022-97";#N/A,#N/A,FALSE,"028-97"}</definedName>
    <definedName name="MASTER" localSheetId="4" hidden="1">{#N/A,#N/A,FALSE,"GERAL";#N/A,#N/A,FALSE,"012-96";#N/A,#N/A,FALSE,"018-96";#N/A,#N/A,FALSE,"027-96";#N/A,#N/A,FALSE,"059-96";#N/A,#N/A,FALSE,"076-96";#N/A,#N/A,FALSE,"019-97";#N/A,#N/A,FALSE,"021-97";#N/A,#N/A,FALSE,"022-97";#N/A,#N/A,FALSE,"028-97"}</definedName>
    <definedName name="MASTER" localSheetId="8" hidden="1">{#N/A,#N/A,FALSE,"GERAL";#N/A,#N/A,FALSE,"012-96";#N/A,#N/A,FALSE,"018-96";#N/A,#N/A,FALSE,"027-96";#N/A,#N/A,FALSE,"059-96";#N/A,#N/A,FALSE,"076-96";#N/A,#N/A,FALSE,"019-97";#N/A,#N/A,FALSE,"021-97";#N/A,#N/A,FALSE,"022-97";#N/A,#N/A,FALSE,"028-97"}</definedName>
    <definedName name="MASTER" localSheetId="2" hidden="1">{#N/A,#N/A,FALSE,"GERAL";#N/A,#N/A,FALSE,"012-96";#N/A,#N/A,FALSE,"018-96";#N/A,#N/A,FALSE,"027-96";#N/A,#N/A,FALSE,"059-96";#N/A,#N/A,FALSE,"076-96";#N/A,#N/A,FALSE,"019-97";#N/A,#N/A,FALSE,"021-97";#N/A,#N/A,FALSE,"022-97";#N/A,#N/A,FALSE,"028-97"}</definedName>
    <definedName name="MASTER" localSheetId="1" hidden="1">{#N/A,#N/A,FALSE,"GERAL";#N/A,#N/A,FALSE,"012-96";#N/A,#N/A,FALSE,"018-96";#N/A,#N/A,FALSE,"027-96";#N/A,#N/A,FALSE,"059-96";#N/A,#N/A,FALSE,"076-96";#N/A,#N/A,FALSE,"019-97";#N/A,#N/A,FALSE,"021-97";#N/A,#N/A,FALSE,"022-97";#N/A,#N/A,FALSE,"028-97"}</definedName>
    <definedName name="MASTER" localSheetId="13" hidden="1">{#N/A,#N/A,FALSE,"GERAL";#N/A,#N/A,FALSE,"012-96";#N/A,#N/A,FALSE,"018-96";#N/A,#N/A,FALSE,"027-96";#N/A,#N/A,FALSE,"059-96";#N/A,#N/A,FALSE,"076-96";#N/A,#N/A,FALSE,"019-97";#N/A,#N/A,FALSE,"021-97";#N/A,#N/A,FALSE,"022-97";#N/A,#N/A,FALSE,"028-97"}</definedName>
    <definedName name="MASTER" localSheetId="20">{#N/A,#N/A,FALSE,"GERAL";#N/A,#N/A,FALSE,"012-96";#N/A,#N/A,FALSE,"018-96";#N/A,#N/A,FALSE,"027-96";#N/A,#N/A,FALSE,"059-96";#N/A,#N/A,FALSE,"076-96";#N/A,#N/A,FALSE,"019-97";#N/A,#N/A,FALSE,"021-97";#N/A,#N/A,FALSE,"022-97";#N/A,#N/A,FALSE,"028-97"}</definedName>
    <definedName name="MASTER" localSheetId="24" hidden="1">{#N/A,#N/A,FALSE,"GERAL";#N/A,#N/A,FALSE,"012-96";#N/A,#N/A,FALSE,"018-96";#N/A,#N/A,FALSE,"027-96";#N/A,#N/A,FALSE,"059-96";#N/A,#N/A,FALSE,"076-96";#N/A,#N/A,FALSE,"019-97";#N/A,#N/A,FALSE,"021-97";#N/A,#N/A,FALSE,"022-97";#N/A,#N/A,FALSE,"028-97"}</definedName>
    <definedName name="MASTER" localSheetId="0" hidden="1">{#N/A,#N/A,FALSE,"GERAL";#N/A,#N/A,FALSE,"012-96";#N/A,#N/A,FALSE,"018-96";#N/A,#N/A,FALSE,"027-96";#N/A,#N/A,FALSE,"059-96";#N/A,#N/A,FALSE,"076-96";#N/A,#N/A,FALSE,"019-97";#N/A,#N/A,FALSE,"021-97";#N/A,#N/A,FALSE,"022-97";#N/A,#N/A,FALSE,"028-97"}</definedName>
    <definedName name="MASTER" localSheetId="18" hidden="1">{#N/A,#N/A,FALSE,"GERAL";#N/A,#N/A,FALSE,"012-96";#N/A,#N/A,FALSE,"018-96";#N/A,#N/A,FALSE,"027-96";#N/A,#N/A,FALSE,"059-96";#N/A,#N/A,FALSE,"076-96";#N/A,#N/A,FALSE,"019-97";#N/A,#N/A,FALSE,"021-97";#N/A,#N/A,FALSE,"022-97";#N/A,#N/A,FALSE,"028-97"}</definedName>
    <definedName name="MASTER" localSheetId="10" hidden="1">{#N/A,#N/A,FALSE,"GERAL";#N/A,#N/A,FALSE,"012-96";#N/A,#N/A,FALSE,"018-96";#N/A,#N/A,FALSE,"027-96";#N/A,#N/A,FALSE,"059-96";#N/A,#N/A,FALSE,"076-96";#N/A,#N/A,FALSE,"019-97";#N/A,#N/A,FALSE,"021-97";#N/A,#N/A,FALSE,"022-97";#N/A,#N/A,FALSE,"028-97"}</definedName>
    <definedName name="MASTER" localSheetId="12" hidden="1">{#N/A,#N/A,FALSE,"GERAL";#N/A,#N/A,FALSE,"012-96";#N/A,#N/A,FALSE,"018-96";#N/A,#N/A,FALSE,"027-96";#N/A,#N/A,FALSE,"059-96";#N/A,#N/A,FALSE,"076-96";#N/A,#N/A,FALSE,"019-97";#N/A,#N/A,FALSE,"021-97";#N/A,#N/A,FALSE,"022-97";#N/A,#N/A,FALSE,"028-97"}</definedName>
    <definedName name="MASTER" hidden="1">{#N/A,#N/A,FALSE,"GERAL";#N/A,#N/A,FALSE,"012-96";#N/A,#N/A,FALSE,"018-96";#N/A,#N/A,FALSE,"027-96";#N/A,#N/A,FALSE,"059-96";#N/A,#N/A,FALSE,"076-96";#N/A,#N/A,FALSE,"019-97";#N/A,#N/A,FALSE,"021-97";#N/A,#N/A,FALSE,"022-97";#N/A,#N/A,FALSE,"028-97"}</definedName>
    <definedName name="MATERIAL" localSheetId="4">#REF!</definedName>
    <definedName name="MATERIAL" localSheetId="2">#REF!</definedName>
    <definedName name="MATERIAL" localSheetId="24">#REF!</definedName>
    <definedName name="MATERIAL">#REF!</definedName>
    <definedName name="mattubcust" localSheetId="19" hidden="1">{#N/A,#N/A,FALSE,"GERAL";#N/A,#N/A,FALSE,"012-96";#N/A,#N/A,FALSE,"018-96";#N/A,#N/A,FALSE,"027-96";#N/A,#N/A,FALSE,"059-96";#N/A,#N/A,FALSE,"076-96";#N/A,#N/A,FALSE,"019-97";#N/A,#N/A,FALSE,"021-97";#N/A,#N/A,FALSE,"022-97";#N/A,#N/A,FALSE,"028-97"}</definedName>
    <definedName name="mattubcust" localSheetId="21">{#N/A,#N/A,FALSE,"GERAL";#N/A,#N/A,FALSE,"012-96";#N/A,#N/A,FALSE,"018-96";#N/A,#N/A,FALSE,"027-96";#N/A,#N/A,FALSE,"059-96";#N/A,#N/A,FALSE,"076-96";#N/A,#N/A,FALSE,"019-97";#N/A,#N/A,FALSE,"021-97";#N/A,#N/A,FALSE,"022-97";#N/A,#N/A,FALSE,"028-97"}</definedName>
    <definedName name="mattubcust" localSheetId="14" hidden="1">{#N/A,#N/A,FALSE,"GERAL";#N/A,#N/A,FALSE,"012-96";#N/A,#N/A,FALSE,"018-96";#N/A,#N/A,FALSE,"027-96";#N/A,#N/A,FALSE,"059-96";#N/A,#N/A,FALSE,"076-96";#N/A,#N/A,FALSE,"019-97";#N/A,#N/A,FALSE,"021-97";#N/A,#N/A,FALSE,"022-97";#N/A,#N/A,FALSE,"028-97"}</definedName>
    <definedName name="mattubcust" localSheetId="4" hidden="1">{#N/A,#N/A,FALSE,"GERAL";#N/A,#N/A,FALSE,"012-96";#N/A,#N/A,FALSE,"018-96";#N/A,#N/A,FALSE,"027-96";#N/A,#N/A,FALSE,"059-96";#N/A,#N/A,FALSE,"076-96";#N/A,#N/A,FALSE,"019-97";#N/A,#N/A,FALSE,"021-97";#N/A,#N/A,FALSE,"022-97";#N/A,#N/A,FALSE,"028-97"}</definedName>
    <definedName name="mattubcust" localSheetId="8" hidden="1">{#N/A,#N/A,FALSE,"GERAL";#N/A,#N/A,FALSE,"012-96";#N/A,#N/A,FALSE,"018-96";#N/A,#N/A,FALSE,"027-96";#N/A,#N/A,FALSE,"059-96";#N/A,#N/A,FALSE,"076-96";#N/A,#N/A,FALSE,"019-97";#N/A,#N/A,FALSE,"021-97";#N/A,#N/A,FALSE,"022-97";#N/A,#N/A,FALSE,"028-97"}</definedName>
    <definedName name="mattubcust" localSheetId="2" hidden="1">{#N/A,#N/A,FALSE,"GERAL";#N/A,#N/A,FALSE,"012-96";#N/A,#N/A,FALSE,"018-96";#N/A,#N/A,FALSE,"027-96";#N/A,#N/A,FALSE,"059-96";#N/A,#N/A,FALSE,"076-96";#N/A,#N/A,FALSE,"019-97";#N/A,#N/A,FALSE,"021-97";#N/A,#N/A,FALSE,"022-97";#N/A,#N/A,FALSE,"028-97"}</definedName>
    <definedName name="mattubcust" localSheetId="1" hidden="1">{#N/A,#N/A,FALSE,"GERAL";#N/A,#N/A,FALSE,"012-96";#N/A,#N/A,FALSE,"018-96";#N/A,#N/A,FALSE,"027-96";#N/A,#N/A,FALSE,"059-96";#N/A,#N/A,FALSE,"076-96";#N/A,#N/A,FALSE,"019-97";#N/A,#N/A,FALSE,"021-97";#N/A,#N/A,FALSE,"022-97";#N/A,#N/A,FALSE,"028-97"}</definedName>
    <definedName name="mattubcust" localSheetId="13" hidden="1">{#N/A,#N/A,FALSE,"GERAL";#N/A,#N/A,FALSE,"012-96";#N/A,#N/A,FALSE,"018-96";#N/A,#N/A,FALSE,"027-96";#N/A,#N/A,FALSE,"059-96";#N/A,#N/A,FALSE,"076-96";#N/A,#N/A,FALSE,"019-97";#N/A,#N/A,FALSE,"021-97";#N/A,#N/A,FALSE,"022-97";#N/A,#N/A,FALSE,"028-97"}</definedName>
    <definedName name="mattubcust" localSheetId="20">{#N/A,#N/A,FALSE,"GERAL";#N/A,#N/A,FALSE,"012-96";#N/A,#N/A,FALSE,"018-96";#N/A,#N/A,FALSE,"027-96";#N/A,#N/A,FALSE,"059-96";#N/A,#N/A,FALSE,"076-96";#N/A,#N/A,FALSE,"019-97";#N/A,#N/A,FALSE,"021-97";#N/A,#N/A,FALSE,"022-97";#N/A,#N/A,FALSE,"028-97"}</definedName>
    <definedName name="mattubcust" localSheetId="24" hidden="1">{#N/A,#N/A,FALSE,"GERAL";#N/A,#N/A,FALSE,"012-96";#N/A,#N/A,FALSE,"018-96";#N/A,#N/A,FALSE,"027-96";#N/A,#N/A,FALSE,"059-96";#N/A,#N/A,FALSE,"076-96";#N/A,#N/A,FALSE,"019-97";#N/A,#N/A,FALSE,"021-97";#N/A,#N/A,FALSE,"022-97";#N/A,#N/A,FALSE,"028-97"}</definedName>
    <definedName name="mattubcust" localSheetId="0" hidden="1">{#N/A,#N/A,FALSE,"GERAL";#N/A,#N/A,FALSE,"012-96";#N/A,#N/A,FALSE,"018-96";#N/A,#N/A,FALSE,"027-96";#N/A,#N/A,FALSE,"059-96";#N/A,#N/A,FALSE,"076-96";#N/A,#N/A,FALSE,"019-97";#N/A,#N/A,FALSE,"021-97";#N/A,#N/A,FALSE,"022-97";#N/A,#N/A,FALSE,"028-97"}</definedName>
    <definedName name="mattubcust" localSheetId="18" hidden="1">{#N/A,#N/A,FALSE,"GERAL";#N/A,#N/A,FALSE,"012-96";#N/A,#N/A,FALSE,"018-96";#N/A,#N/A,FALSE,"027-96";#N/A,#N/A,FALSE,"059-96";#N/A,#N/A,FALSE,"076-96";#N/A,#N/A,FALSE,"019-97";#N/A,#N/A,FALSE,"021-97";#N/A,#N/A,FALSE,"022-97";#N/A,#N/A,FALSE,"028-97"}</definedName>
    <definedName name="mattubcust" localSheetId="10" hidden="1">{#N/A,#N/A,FALSE,"GERAL";#N/A,#N/A,FALSE,"012-96";#N/A,#N/A,FALSE,"018-96";#N/A,#N/A,FALSE,"027-96";#N/A,#N/A,FALSE,"059-96";#N/A,#N/A,FALSE,"076-96";#N/A,#N/A,FALSE,"019-97";#N/A,#N/A,FALSE,"021-97";#N/A,#N/A,FALSE,"022-97";#N/A,#N/A,FALSE,"028-97"}</definedName>
    <definedName name="mattubcust" localSheetId="12" hidden="1">{#N/A,#N/A,FALSE,"GERAL";#N/A,#N/A,FALSE,"012-96";#N/A,#N/A,FALSE,"018-96";#N/A,#N/A,FALSE,"027-96";#N/A,#N/A,FALSE,"059-96";#N/A,#N/A,FALSE,"076-96";#N/A,#N/A,FALSE,"019-97";#N/A,#N/A,FALSE,"021-97";#N/A,#N/A,FALSE,"022-97";#N/A,#N/A,FALSE,"028-97"}</definedName>
    <definedName name="mattubcust" hidden="1">{#N/A,#N/A,FALSE,"GERAL";#N/A,#N/A,FALSE,"012-96";#N/A,#N/A,FALSE,"018-96";#N/A,#N/A,FALSE,"027-96";#N/A,#N/A,FALSE,"059-96";#N/A,#N/A,FALSE,"076-96";#N/A,#N/A,FALSE,"019-97";#N/A,#N/A,FALSE,"021-97";#N/A,#N/A,FALSE,"022-97";#N/A,#N/A,FALSE,"028-97"}</definedName>
    <definedName name="MAURILIO" localSheetId="19" hidden="1">{#N/A,#N/A,FALSE,"Plan1";#N/A,#N/A,FALSE,"Plan2"}</definedName>
    <definedName name="MAURILIO" localSheetId="21">{#N/A,#N/A,FALSE,"Plan1";#N/A,#N/A,FALSE,"Plan2"}</definedName>
    <definedName name="MAURILIO" localSheetId="14" hidden="1">{#N/A,#N/A,FALSE,"Plan1";#N/A,#N/A,FALSE,"Plan2"}</definedName>
    <definedName name="MAURILIO" localSheetId="4" hidden="1">{#N/A,#N/A,FALSE,"Plan1";#N/A,#N/A,FALSE,"Plan2"}</definedName>
    <definedName name="MAURILIO" localSheetId="8" hidden="1">{#N/A,#N/A,FALSE,"Plan1";#N/A,#N/A,FALSE,"Plan2"}</definedName>
    <definedName name="MAURILIO" localSheetId="2" hidden="1">{#N/A,#N/A,FALSE,"Plan1";#N/A,#N/A,FALSE,"Plan2"}</definedName>
    <definedName name="MAURILIO" localSheetId="1" hidden="1">{#N/A,#N/A,FALSE,"Plan1";#N/A,#N/A,FALSE,"Plan2"}</definedName>
    <definedName name="MAURILIO" localSheetId="13" hidden="1">{#N/A,#N/A,FALSE,"Plan1";#N/A,#N/A,FALSE,"Plan2"}</definedName>
    <definedName name="MAURILIO" localSheetId="20">{#N/A,#N/A,FALSE,"Plan1";#N/A,#N/A,FALSE,"Plan2"}</definedName>
    <definedName name="MAURILIO" localSheetId="24" hidden="1">{#N/A,#N/A,FALSE,"Plan1";#N/A,#N/A,FALSE,"Plan2"}</definedName>
    <definedName name="MAURILIO" localSheetId="0" hidden="1">{#N/A,#N/A,FALSE,"Plan1";#N/A,#N/A,FALSE,"Plan2"}</definedName>
    <definedName name="MAURILIO" localSheetId="18" hidden="1">{#N/A,#N/A,FALSE,"Plan1";#N/A,#N/A,FALSE,"Plan2"}</definedName>
    <definedName name="MAURILIO" localSheetId="10" hidden="1">{#N/A,#N/A,FALSE,"Plan1";#N/A,#N/A,FALSE,"Plan2"}</definedName>
    <definedName name="MAURILIO" localSheetId="12" hidden="1">{#N/A,#N/A,FALSE,"Plan1";#N/A,#N/A,FALSE,"Plan2"}</definedName>
    <definedName name="MAURILIO" hidden="1">{#N/A,#N/A,FALSE,"Plan1";#N/A,#N/A,FALSE,"Plan2"}</definedName>
    <definedName name="MC" localSheetId="19" hidden="1">{#N/A,#N/A,FALSE,"GERAL";#N/A,#N/A,FALSE,"012-96";#N/A,#N/A,FALSE,"018-96";#N/A,#N/A,FALSE,"027-96";#N/A,#N/A,FALSE,"059-96";#N/A,#N/A,FALSE,"076-96";#N/A,#N/A,FALSE,"019-97";#N/A,#N/A,FALSE,"021-97";#N/A,#N/A,FALSE,"022-97";#N/A,#N/A,FALSE,"028-97"}</definedName>
    <definedName name="MC" localSheetId="21">{#N/A,#N/A,FALSE,"GERAL";#N/A,#N/A,FALSE,"012-96";#N/A,#N/A,FALSE,"018-96";#N/A,#N/A,FALSE,"027-96";#N/A,#N/A,FALSE,"059-96";#N/A,#N/A,FALSE,"076-96";#N/A,#N/A,FALSE,"019-97";#N/A,#N/A,FALSE,"021-97";#N/A,#N/A,FALSE,"022-97";#N/A,#N/A,FALSE,"028-97"}</definedName>
    <definedName name="MC" localSheetId="14" hidden="1">{#N/A,#N/A,FALSE,"GERAL";#N/A,#N/A,FALSE,"012-96";#N/A,#N/A,FALSE,"018-96";#N/A,#N/A,FALSE,"027-96";#N/A,#N/A,FALSE,"059-96";#N/A,#N/A,FALSE,"076-96";#N/A,#N/A,FALSE,"019-97";#N/A,#N/A,FALSE,"021-97";#N/A,#N/A,FALSE,"022-97";#N/A,#N/A,FALSE,"028-97"}</definedName>
    <definedName name="MC" localSheetId="4" hidden="1">{#N/A,#N/A,FALSE,"GERAL";#N/A,#N/A,FALSE,"012-96";#N/A,#N/A,FALSE,"018-96";#N/A,#N/A,FALSE,"027-96";#N/A,#N/A,FALSE,"059-96";#N/A,#N/A,FALSE,"076-96";#N/A,#N/A,FALSE,"019-97";#N/A,#N/A,FALSE,"021-97";#N/A,#N/A,FALSE,"022-97";#N/A,#N/A,FALSE,"028-97"}</definedName>
    <definedName name="MC" localSheetId="8" hidden="1">{#N/A,#N/A,FALSE,"GERAL";#N/A,#N/A,FALSE,"012-96";#N/A,#N/A,FALSE,"018-96";#N/A,#N/A,FALSE,"027-96";#N/A,#N/A,FALSE,"059-96";#N/A,#N/A,FALSE,"076-96";#N/A,#N/A,FALSE,"019-97";#N/A,#N/A,FALSE,"021-97";#N/A,#N/A,FALSE,"022-97";#N/A,#N/A,FALSE,"028-97"}</definedName>
    <definedName name="MC" localSheetId="2" hidden="1">{#N/A,#N/A,FALSE,"GERAL";#N/A,#N/A,FALSE,"012-96";#N/A,#N/A,FALSE,"018-96";#N/A,#N/A,FALSE,"027-96";#N/A,#N/A,FALSE,"059-96";#N/A,#N/A,FALSE,"076-96";#N/A,#N/A,FALSE,"019-97";#N/A,#N/A,FALSE,"021-97";#N/A,#N/A,FALSE,"022-97";#N/A,#N/A,FALSE,"028-97"}</definedName>
    <definedName name="MC" localSheetId="1" hidden="1">{#N/A,#N/A,FALSE,"GERAL";#N/A,#N/A,FALSE,"012-96";#N/A,#N/A,FALSE,"018-96";#N/A,#N/A,FALSE,"027-96";#N/A,#N/A,FALSE,"059-96";#N/A,#N/A,FALSE,"076-96";#N/A,#N/A,FALSE,"019-97";#N/A,#N/A,FALSE,"021-97";#N/A,#N/A,FALSE,"022-97";#N/A,#N/A,FALSE,"028-97"}</definedName>
    <definedName name="MC" localSheetId="13" hidden="1">{#N/A,#N/A,FALSE,"GERAL";#N/A,#N/A,FALSE,"012-96";#N/A,#N/A,FALSE,"018-96";#N/A,#N/A,FALSE,"027-96";#N/A,#N/A,FALSE,"059-96";#N/A,#N/A,FALSE,"076-96";#N/A,#N/A,FALSE,"019-97";#N/A,#N/A,FALSE,"021-97";#N/A,#N/A,FALSE,"022-97";#N/A,#N/A,FALSE,"028-97"}</definedName>
    <definedName name="MC" localSheetId="20">{#N/A,#N/A,FALSE,"GERAL";#N/A,#N/A,FALSE,"012-96";#N/A,#N/A,FALSE,"018-96";#N/A,#N/A,FALSE,"027-96";#N/A,#N/A,FALSE,"059-96";#N/A,#N/A,FALSE,"076-96";#N/A,#N/A,FALSE,"019-97";#N/A,#N/A,FALSE,"021-97";#N/A,#N/A,FALSE,"022-97";#N/A,#N/A,FALSE,"028-97"}</definedName>
    <definedName name="MC" localSheetId="24" hidden="1">{#N/A,#N/A,FALSE,"GERAL";#N/A,#N/A,FALSE,"012-96";#N/A,#N/A,FALSE,"018-96";#N/A,#N/A,FALSE,"027-96";#N/A,#N/A,FALSE,"059-96";#N/A,#N/A,FALSE,"076-96";#N/A,#N/A,FALSE,"019-97";#N/A,#N/A,FALSE,"021-97";#N/A,#N/A,FALSE,"022-97";#N/A,#N/A,FALSE,"028-97"}</definedName>
    <definedName name="MC" localSheetId="0" hidden="1">{#N/A,#N/A,FALSE,"GERAL";#N/A,#N/A,FALSE,"012-96";#N/A,#N/A,FALSE,"018-96";#N/A,#N/A,FALSE,"027-96";#N/A,#N/A,FALSE,"059-96";#N/A,#N/A,FALSE,"076-96";#N/A,#N/A,FALSE,"019-97";#N/A,#N/A,FALSE,"021-97";#N/A,#N/A,FALSE,"022-97";#N/A,#N/A,FALSE,"028-97"}</definedName>
    <definedName name="MC" localSheetId="18" hidden="1">{#N/A,#N/A,FALSE,"GERAL";#N/A,#N/A,FALSE,"012-96";#N/A,#N/A,FALSE,"018-96";#N/A,#N/A,FALSE,"027-96";#N/A,#N/A,FALSE,"059-96";#N/A,#N/A,FALSE,"076-96";#N/A,#N/A,FALSE,"019-97";#N/A,#N/A,FALSE,"021-97";#N/A,#N/A,FALSE,"022-97";#N/A,#N/A,FALSE,"028-97"}</definedName>
    <definedName name="MC" localSheetId="10" hidden="1">{#N/A,#N/A,FALSE,"GERAL";#N/A,#N/A,FALSE,"012-96";#N/A,#N/A,FALSE,"018-96";#N/A,#N/A,FALSE,"027-96";#N/A,#N/A,FALSE,"059-96";#N/A,#N/A,FALSE,"076-96";#N/A,#N/A,FALSE,"019-97";#N/A,#N/A,FALSE,"021-97";#N/A,#N/A,FALSE,"022-97";#N/A,#N/A,FALSE,"028-97"}</definedName>
    <definedName name="MC" localSheetId="12" hidden="1">{#N/A,#N/A,FALSE,"GERAL";#N/A,#N/A,FALSE,"012-96";#N/A,#N/A,FALSE,"018-96";#N/A,#N/A,FALSE,"027-96";#N/A,#N/A,FALSE,"059-96";#N/A,#N/A,FALSE,"076-96";#N/A,#N/A,FALSE,"019-97";#N/A,#N/A,FALSE,"021-97";#N/A,#N/A,FALSE,"022-97";#N/A,#N/A,FALSE,"028-97"}</definedName>
    <definedName name="MC" hidden="1">{#N/A,#N/A,FALSE,"GERAL";#N/A,#N/A,FALSE,"012-96";#N/A,#N/A,FALSE,"018-96";#N/A,#N/A,FALSE,"027-96";#N/A,#N/A,FALSE,"059-96";#N/A,#N/A,FALSE,"076-96";#N/A,#N/A,FALSE,"019-97";#N/A,#N/A,FALSE,"021-97";#N/A,#N/A,FALSE,"022-97";#N/A,#N/A,FALSE,"028-97"}</definedName>
    <definedName name="MCM" localSheetId="19" hidden="1">{#N/A,#N/A,FALSE,"GERAL";#N/A,#N/A,FALSE,"012-96";#N/A,#N/A,FALSE,"018-96";#N/A,#N/A,FALSE,"027-96";#N/A,#N/A,FALSE,"059-96";#N/A,#N/A,FALSE,"076-96";#N/A,#N/A,FALSE,"019-97";#N/A,#N/A,FALSE,"021-97";#N/A,#N/A,FALSE,"022-97";#N/A,#N/A,FALSE,"028-97"}</definedName>
    <definedName name="MCM" localSheetId="21">{#N/A,#N/A,FALSE,"GERAL";#N/A,#N/A,FALSE,"012-96";#N/A,#N/A,FALSE,"018-96";#N/A,#N/A,FALSE,"027-96";#N/A,#N/A,FALSE,"059-96";#N/A,#N/A,FALSE,"076-96";#N/A,#N/A,FALSE,"019-97";#N/A,#N/A,FALSE,"021-97";#N/A,#N/A,FALSE,"022-97";#N/A,#N/A,FALSE,"028-97"}</definedName>
    <definedName name="MCM" localSheetId="14" hidden="1">{#N/A,#N/A,FALSE,"GERAL";#N/A,#N/A,FALSE,"012-96";#N/A,#N/A,FALSE,"018-96";#N/A,#N/A,FALSE,"027-96";#N/A,#N/A,FALSE,"059-96";#N/A,#N/A,FALSE,"076-96";#N/A,#N/A,FALSE,"019-97";#N/A,#N/A,FALSE,"021-97";#N/A,#N/A,FALSE,"022-97";#N/A,#N/A,FALSE,"028-97"}</definedName>
    <definedName name="MCM" localSheetId="4" hidden="1">{#N/A,#N/A,FALSE,"GERAL";#N/A,#N/A,FALSE,"012-96";#N/A,#N/A,FALSE,"018-96";#N/A,#N/A,FALSE,"027-96";#N/A,#N/A,FALSE,"059-96";#N/A,#N/A,FALSE,"076-96";#N/A,#N/A,FALSE,"019-97";#N/A,#N/A,FALSE,"021-97";#N/A,#N/A,FALSE,"022-97";#N/A,#N/A,FALSE,"028-97"}</definedName>
    <definedName name="MCM" localSheetId="8" hidden="1">{#N/A,#N/A,FALSE,"GERAL";#N/A,#N/A,FALSE,"012-96";#N/A,#N/A,FALSE,"018-96";#N/A,#N/A,FALSE,"027-96";#N/A,#N/A,FALSE,"059-96";#N/A,#N/A,FALSE,"076-96";#N/A,#N/A,FALSE,"019-97";#N/A,#N/A,FALSE,"021-97";#N/A,#N/A,FALSE,"022-97";#N/A,#N/A,FALSE,"028-97"}</definedName>
    <definedName name="MCM" localSheetId="2" hidden="1">{#N/A,#N/A,FALSE,"GERAL";#N/A,#N/A,FALSE,"012-96";#N/A,#N/A,FALSE,"018-96";#N/A,#N/A,FALSE,"027-96";#N/A,#N/A,FALSE,"059-96";#N/A,#N/A,FALSE,"076-96";#N/A,#N/A,FALSE,"019-97";#N/A,#N/A,FALSE,"021-97";#N/A,#N/A,FALSE,"022-97";#N/A,#N/A,FALSE,"028-97"}</definedName>
    <definedName name="MCM" localSheetId="1" hidden="1">{#N/A,#N/A,FALSE,"GERAL";#N/A,#N/A,FALSE,"012-96";#N/A,#N/A,FALSE,"018-96";#N/A,#N/A,FALSE,"027-96";#N/A,#N/A,FALSE,"059-96";#N/A,#N/A,FALSE,"076-96";#N/A,#N/A,FALSE,"019-97";#N/A,#N/A,FALSE,"021-97";#N/A,#N/A,FALSE,"022-97";#N/A,#N/A,FALSE,"028-97"}</definedName>
    <definedName name="MCM" localSheetId="13" hidden="1">{#N/A,#N/A,FALSE,"GERAL";#N/A,#N/A,FALSE,"012-96";#N/A,#N/A,FALSE,"018-96";#N/A,#N/A,FALSE,"027-96";#N/A,#N/A,FALSE,"059-96";#N/A,#N/A,FALSE,"076-96";#N/A,#N/A,FALSE,"019-97";#N/A,#N/A,FALSE,"021-97";#N/A,#N/A,FALSE,"022-97";#N/A,#N/A,FALSE,"028-97"}</definedName>
    <definedName name="MCM" localSheetId="20">{#N/A,#N/A,FALSE,"GERAL";#N/A,#N/A,FALSE,"012-96";#N/A,#N/A,FALSE,"018-96";#N/A,#N/A,FALSE,"027-96";#N/A,#N/A,FALSE,"059-96";#N/A,#N/A,FALSE,"076-96";#N/A,#N/A,FALSE,"019-97";#N/A,#N/A,FALSE,"021-97";#N/A,#N/A,FALSE,"022-97";#N/A,#N/A,FALSE,"028-97"}</definedName>
    <definedName name="MCM" localSheetId="24" hidden="1">{#N/A,#N/A,FALSE,"GERAL";#N/A,#N/A,FALSE,"012-96";#N/A,#N/A,FALSE,"018-96";#N/A,#N/A,FALSE,"027-96";#N/A,#N/A,FALSE,"059-96";#N/A,#N/A,FALSE,"076-96";#N/A,#N/A,FALSE,"019-97";#N/A,#N/A,FALSE,"021-97";#N/A,#N/A,FALSE,"022-97";#N/A,#N/A,FALSE,"028-97"}</definedName>
    <definedName name="MCM" localSheetId="0" hidden="1">{#N/A,#N/A,FALSE,"GERAL";#N/A,#N/A,FALSE,"012-96";#N/A,#N/A,FALSE,"018-96";#N/A,#N/A,FALSE,"027-96";#N/A,#N/A,FALSE,"059-96";#N/A,#N/A,FALSE,"076-96";#N/A,#N/A,FALSE,"019-97";#N/A,#N/A,FALSE,"021-97";#N/A,#N/A,FALSE,"022-97";#N/A,#N/A,FALSE,"028-97"}</definedName>
    <definedName name="MCM" localSheetId="18" hidden="1">{#N/A,#N/A,FALSE,"GERAL";#N/A,#N/A,FALSE,"012-96";#N/A,#N/A,FALSE,"018-96";#N/A,#N/A,FALSE,"027-96";#N/A,#N/A,FALSE,"059-96";#N/A,#N/A,FALSE,"076-96";#N/A,#N/A,FALSE,"019-97";#N/A,#N/A,FALSE,"021-97";#N/A,#N/A,FALSE,"022-97";#N/A,#N/A,FALSE,"028-97"}</definedName>
    <definedName name="MCM" localSheetId="10" hidden="1">{#N/A,#N/A,FALSE,"GERAL";#N/A,#N/A,FALSE,"012-96";#N/A,#N/A,FALSE,"018-96";#N/A,#N/A,FALSE,"027-96";#N/A,#N/A,FALSE,"059-96";#N/A,#N/A,FALSE,"076-96";#N/A,#N/A,FALSE,"019-97";#N/A,#N/A,FALSE,"021-97";#N/A,#N/A,FALSE,"022-97";#N/A,#N/A,FALSE,"028-97"}</definedName>
    <definedName name="MCM" localSheetId="12" hidden="1">{#N/A,#N/A,FALSE,"GERAL";#N/A,#N/A,FALSE,"012-96";#N/A,#N/A,FALSE,"018-96";#N/A,#N/A,FALSE,"027-96";#N/A,#N/A,FALSE,"059-96";#N/A,#N/A,FALSE,"076-96";#N/A,#N/A,FALSE,"019-97";#N/A,#N/A,FALSE,"021-97";#N/A,#N/A,FALSE,"022-97";#N/A,#N/A,FALSE,"028-97"}</definedName>
    <definedName name="MCM" hidden="1">{#N/A,#N/A,FALSE,"GERAL";#N/A,#N/A,FALSE,"012-96";#N/A,#N/A,FALSE,"018-96";#N/A,#N/A,FALSE,"027-96";#N/A,#N/A,FALSE,"059-96";#N/A,#N/A,FALSE,"076-96";#N/A,#N/A,FALSE,"019-97";#N/A,#N/A,FALSE,"021-97";#N/A,#N/A,FALSE,"022-97";#N/A,#N/A,FALSE,"028-97"}</definedName>
    <definedName name="MCMV" localSheetId="4">#REF!</definedName>
    <definedName name="MCMV" localSheetId="2">#REF!</definedName>
    <definedName name="MCMV" localSheetId="24">#REF!</definedName>
    <definedName name="MCMV">#REF!</definedName>
    <definedName name="mdfgtr" localSheetId="19" hidden="1">{#N/A,#N/A,FALSE,"Plan1";#N/A,#N/A,FALSE,"Plan2"}</definedName>
    <definedName name="mdfgtr" localSheetId="21">{#N/A,#N/A,FALSE,"Plan1";#N/A,#N/A,FALSE,"Plan2"}</definedName>
    <definedName name="mdfgtr" localSheetId="14" hidden="1">{#N/A,#N/A,FALSE,"Plan1";#N/A,#N/A,FALSE,"Plan2"}</definedName>
    <definedName name="mdfgtr" localSheetId="4" hidden="1">{#N/A,#N/A,FALSE,"Plan1";#N/A,#N/A,FALSE,"Plan2"}</definedName>
    <definedName name="mdfgtr" localSheetId="8" hidden="1">{#N/A,#N/A,FALSE,"Plan1";#N/A,#N/A,FALSE,"Plan2"}</definedName>
    <definedName name="mdfgtr" localSheetId="2" hidden="1">{#N/A,#N/A,FALSE,"Plan1";#N/A,#N/A,FALSE,"Plan2"}</definedName>
    <definedName name="mdfgtr" localSheetId="1" hidden="1">{#N/A,#N/A,FALSE,"Plan1";#N/A,#N/A,FALSE,"Plan2"}</definedName>
    <definedName name="mdfgtr" localSheetId="13" hidden="1">{#N/A,#N/A,FALSE,"Plan1";#N/A,#N/A,FALSE,"Plan2"}</definedName>
    <definedName name="mdfgtr" localSheetId="20">{#N/A,#N/A,FALSE,"Plan1";#N/A,#N/A,FALSE,"Plan2"}</definedName>
    <definedName name="mdfgtr" localSheetId="24" hidden="1">{#N/A,#N/A,FALSE,"Plan1";#N/A,#N/A,FALSE,"Plan2"}</definedName>
    <definedName name="mdfgtr" localSheetId="0" hidden="1">{#N/A,#N/A,FALSE,"Plan1";#N/A,#N/A,FALSE,"Plan2"}</definedName>
    <definedName name="mdfgtr" localSheetId="18" hidden="1">{#N/A,#N/A,FALSE,"Plan1";#N/A,#N/A,FALSE,"Plan2"}</definedName>
    <definedName name="mdfgtr" localSheetId="10" hidden="1">{#N/A,#N/A,FALSE,"Plan1";#N/A,#N/A,FALSE,"Plan2"}</definedName>
    <definedName name="mdfgtr" localSheetId="12" hidden="1">{#N/A,#N/A,FALSE,"Plan1";#N/A,#N/A,FALSE,"Plan2"}</definedName>
    <definedName name="mdfgtr" hidden="1">{#N/A,#N/A,FALSE,"Plan1";#N/A,#N/A,FALSE,"Plan2"}</definedName>
    <definedName name="MDSÇLFJKJSD" localSheetId="19" hidden="1">{#N/A,#N/A,FALSE,"Plan1";#N/A,#N/A,FALSE,"Plan2"}</definedName>
    <definedName name="MDSÇLFJKJSD" localSheetId="21">{#N/A,#N/A,FALSE,"Plan1";#N/A,#N/A,FALSE,"Plan2"}</definedName>
    <definedName name="MDSÇLFJKJSD" localSheetId="14" hidden="1">{#N/A,#N/A,FALSE,"Plan1";#N/A,#N/A,FALSE,"Plan2"}</definedName>
    <definedName name="MDSÇLFJKJSD" localSheetId="4" hidden="1">{#N/A,#N/A,FALSE,"Plan1";#N/A,#N/A,FALSE,"Plan2"}</definedName>
    <definedName name="MDSÇLFJKJSD" localSheetId="8" hidden="1">{#N/A,#N/A,FALSE,"Plan1";#N/A,#N/A,FALSE,"Plan2"}</definedName>
    <definedName name="MDSÇLFJKJSD" localSheetId="2" hidden="1">{#N/A,#N/A,FALSE,"Plan1";#N/A,#N/A,FALSE,"Plan2"}</definedName>
    <definedName name="MDSÇLFJKJSD" localSheetId="1" hidden="1">{#N/A,#N/A,FALSE,"Plan1";#N/A,#N/A,FALSE,"Plan2"}</definedName>
    <definedName name="MDSÇLFJKJSD" localSheetId="13" hidden="1">{#N/A,#N/A,FALSE,"Plan1";#N/A,#N/A,FALSE,"Plan2"}</definedName>
    <definedName name="MDSÇLFJKJSD" localSheetId="20">{#N/A,#N/A,FALSE,"Plan1";#N/A,#N/A,FALSE,"Plan2"}</definedName>
    <definedName name="MDSÇLFJKJSD" localSheetId="24" hidden="1">{#N/A,#N/A,FALSE,"Plan1";#N/A,#N/A,FALSE,"Plan2"}</definedName>
    <definedName name="MDSÇLFJKJSD" localSheetId="0" hidden="1">{#N/A,#N/A,FALSE,"Plan1";#N/A,#N/A,FALSE,"Plan2"}</definedName>
    <definedName name="MDSÇLFJKJSD" localSheetId="18" hidden="1">{#N/A,#N/A,FALSE,"Plan1";#N/A,#N/A,FALSE,"Plan2"}</definedName>
    <definedName name="MDSÇLFJKJSD" localSheetId="10" hidden="1">{#N/A,#N/A,FALSE,"Plan1";#N/A,#N/A,FALSE,"Plan2"}</definedName>
    <definedName name="MDSÇLFJKJSD" localSheetId="12" hidden="1">{#N/A,#N/A,FALSE,"Plan1";#N/A,#N/A,FALSE,"Plan2"}</definedName>
    <definedName name="MDSÇLFJKJSD" hidden="1">{#N/A,#N/A,FALSE,"Plan1";#N/A,#N/A,FALSE,"Plan2"}</definedName>
    <definedName name="ME" localSheetId="19" hidden="1">{"HW",#N/A,FALSE,"1998"}</definedName>
    <definedName name="ME" localSheetId="21">{"HW",#N/A,FALSE,"1998"}</definedName>
    <definedName name="ME" localSheetId="14" hidden="1">{"HW",#N/A,FALSE,"1998"}</definedName>
    <definedName name="ME" localSheetId="4" hidden="1">{"HW",#N/A,FALSE,"1998"}</definedName>
    <definedName name="ME" localSheetId="8" hidden="1">{"HW",#N/A,FALSE,"1998"}</definedName>
    <definedName name="ME" localSheetId="2" hidden="1">{"HW",#N/A,FALSE,"1998"}</definedName>
    <definedName name="ME" localSheetId="1" hidden="1">{"HW",#N/A,FALSE,"1998"}</definedName>
    <definedName name="ME" localSheetId="13" hidden="1">{"HW",#N/A,FALSE,"1998"}</definedName>
    <definedName name="ME" localSheetId="20">{"HW",#N/A,FALSE,"1998"}</definedName>
    <definedName name="ME" localSheetId="24" hidden="1">{"HW",#N/A,FALSE,"1998"}</definedName>
    <definedName name="ME" localSheetId="0" hidden="1">{"HW",#N/A,FALSE,"1998"}</definedName>
    <definedName name="ME" localSheetId="18" hidden="1">{"HW",#N/A,FALSE,"1998"}</definedName>
    <definedName name="ME" localSheetId="10" hidden="1">{"HW",#N/A,FALSE,"1998"}</definedName>
    <definedName name="ME" localSheetId="12" hidden="1">{"HW",#N/A,FALSE,"1998"}</definedName>
    <definedName name="ME" hidden="1">{"HW",#N/A,FALSE,"1998"}</definedName>
    <definedName name="Medido_Fin_Medições" localSheetId="4">#REF!</definedName>
    <definedName name="Medido_Fin_Medições" localSheetId="2">#REF!</definedName>
    <definedName name="Medido_Fin_Medições" localSheetId="24">#REF!</definedName>
    <definedName name="Medido_Fin_Medições">#REF!</definedName>
    <definedName name="melo_cdi" localSheetId="4">#REF!</definedName>
    <definedName name="melo_cdi" localSheetId="2">#REF!</definedName>
    <definedName name="melo_cdi" localSheetId="24">#REF!</definedName>
    <definedName name="melo_cdi">#REF!</definedName>
    <definedName name="melo_hist" localSheetId="4">#REF!</definedName>
    <definedName name="melo_hist" localSheetId="2">#REF!</definedName>
    <definedName name="melo_hist" localSheetId="24">#REF!</definedName>
    <definedName name="melo_hist">#REF!</definedName>
    <definedName name="melo_uss" localSheetId="4">#REF!</definedName>
    <definedName name="melo_uss" localSheetId="2">#REF!</definedName>
    <definedName name="melo_uss" localSheetId="24">#REF!</definedName>
    <definedName name="melo_uss">#REF!</definedName>
    <definedName name="MEMÓRIA" localSheetId="4">#REF!</definedName>
    <definedName name="MEMÓRIA" localSheetId="2">#REF!</definedName>
    <definedName name="MEMÓRIA" localSheetId="24">#REF!</definedName>
    <definedName name="MEMÓRIA">#REF!</definedName>
    <definedName name="memória2" localSheetId="4">#REF!</definedName>
    <definedName name="memória2" localSheetId="2">#REF!</definedName>
    <definedName name="memória2" localSheetId="24">#REF!</definedName>
    <definedName name="memória2">#REF!</definedName>
    <definedName name="mensal" localSheetId="4">#REF!</definedName>
    <definedName name="mensal" localSheetId="2">#REF!</definedName>
    <definedName name="mensal" localSheetId="24">#REF!</definedName>
    <definedName name="mensal">#REF!</definedName>
    <definedName name="MENU" localSheetId="6">#REF!</definedName>
    <definedName name="MENU" localSheetId="19">#REF!</definedName>
    <definedName name="MENU" localSheetId="14">#REF!</definedName>
    <definedName name="MENU" localSheetId="4">#REF!</definedName>
    <definedName name="MENU" localSheetId="5">#REF!</definedName>
    <definedName name="MENU" localSheetId="2">#REF!</definedName>
    <definedName name="MENU" localSheetId="13">#REF!</definedName>
    <definedName name="MENU" localSheetId="24">#REF!</definedName>
    <definedName name="MENU" localSheetId="0">#REF!</definedName>
    <definedName name="MENU" localSheetId="18">#REF!</definedName>
    <definedName name="MENU">#REF!</definedName>
    <definedName name="MENU1" localSheetId="19">#REF!</definedName>
    <definedName name="MENU1" localSheetId="14">#REF!</definedName>
    <definedName name="MENU1" localSheetId="4">#REF!</definedName>
    <definedName name="MENU1" localSheetId="5">#REF!</definedName>
    <definedName name="MENU1" localSheetId="2">#REF!</definedName>
    <definedName name="MENU1" localSheetId="13">#REF!</definedName>
    <definedName name="MENU1" localSheetId="24">#REF!</definedName>
    <definedName name="MENU1" localSheetId="0">#REF!</definedName>
    <definedName name="MENU1" localSheetId="18">#REF!</definedName>
    <definedName name="MENU1">#REF!</definedName>
    <definedName name="MENU2" localSheetId="19">#REF!</definedName>
    <definedName name="MENU2" localSheetId="14">#REF!</definedName>
    <definedName name="MENU2" localSheetId="4">#REF!</definedName>
    <definedName name="MENU2" localSheetId="5">#REF!</definedName>
    <definedName name="MENU2" localSheetId="2">#REF!</definedName>
    <definedName name="MENU2" localSheetId="13">#REF!</definedName>
    <definedName name="MENU2" localSheetId="24">#REF!</definedName>
    <definedName name="MENU2" localSheetId="0">#REF!</definedName>
    <definedName name="MENU2" localSheetId="18">#REF!</definedName>
    <definedName name="MENU2">#REF!</definedName>
    <definedName name="MENU3" localSheetId="19">#REF!</definedName>
    <definedName name="MENU3" localSheetId="14">#REF!</definedName>
    <definedName name="MENU3" localSheetId="4">#REF!</definedName>
    <definedName name="MENU3" localSheetId="5">#REF!</definedName>
    <definedName name="MENU3" localSheetId="2">#REF!</definedName>
    <definedName name="MENU3" localSheetId="13">#REF!</definedName>
    <definedName name="MENU3" localSheetId="24">#REF!</definedName>
    <definedName name="MENU3" localSheetId="0">#REF!</definedName>
    <definedName name="MENU3" localSheetId="18">#REF!</definedName>
    <definedName name="MENU3">#REF!</definedName>
    <definedName name="MENU4" localSheetId="19">#REF!</definedName>
    <definedName name="MENU4" localSheetId="14">#REF!</definedName>
    <definedName name="MENU4" localSheetId="4">#REF!</definedName>
    <definedName name="MENU4" localSheetId="5">#REF!</definedName>
    <definedName name="MENU4" localSheetId="2">#REF!</definedName>
    <definedName name="MENU4" localSheetId="13">#REF!</definedName>
    <definedName name="MENU4" localSheetId="24">#REF!</definedName>
    <definedName name="MENU4" localSheetId="0">#REF!</definedName>
    <definedName name="MENU4" localSheetId="18">#REF!</definedName>
    <definedName name="MENU4">#REF!</definedName>
    <definedName name="MENU5" localSheetId="19">#REF!</definedName>
    <definedName name="MENU5" localSheetId="14">#REF!</definedName>
    <definedName name="MENU5" localSheetId="4">#REF!</definedName>
    <definedName name="MENU5" localSheetId="5">#REF!</definedName>
    <definedName name="MENU5" localSheetId="2">#REF!</definedName>
    <definedName name="MENU5" localSheetId="13">#REF!</definedName>
    <definedName name="MENU5" localSheetId="24">#REF!</definedName>
    <definedName name="MENU5" localSheetId="0">#REF!</definedName>
    <definedName name="MENU5" localSheetId="18">#REF!</definedName>
    <definedName name="MENU5">#REF!</definedName>
    <definedName name="MENU6" localSheetId="19">#REF!</definedName>
    <definedName name="MENU6" localSheetId="14">#REF!</definedName>
    <definedName name="MENU6" localSheetId="4">#REF!</definedName>
    <definedName name="MENU6" localSheetId="5">#REF!</definedName>
    <definedName name="MENU6" localSheetId="2">#REF!</definedName>
    <definedName name="MENU6" localSheetId="13">#REF!</definedName>
    <definedName name="MENU6" localSheetId="24">#REF!</definedName>
    <definedName name="MENU6" localSheetId="0">#REF!</definedName>
    <definedName name="MENU6" localSheetId="18">#REF!</definedName>
    <definedName name="MENU6">#REF!</definedName>
    <definedName name="MENUBOM" localSheetId="4">#REF!</definedName>
    <definedName name="MENUBOM" localSheetId="2">#REF!</definedName>
    <definedName name="MENUBOM" localSheetId="24">#REF!</definedName>
    <definedName name="MENUBOM">#REF!</definedName>
    <definedName name="MENUEQP" localSheetId="4">#REF!</definedName>
    <definedName name="MENUEQP" localSheetId="2">#REF!</definedName>
    <definedName name="MENUEQP" localSheetId="24">#REF!</definedName>
    <definedName name="MENUEQP">#REF!</definedName>
    <definedName name="MENUFIM" localSheetId="4">#REF!</definedName>
    <definedName name="MENUFIM" localSheetId="2">#REF!</definedName>
    <definedName name="MENUFIM" localSheetId="24">#REF!</definedName>
    <definedName name="MENUFIM">#REF!</definedName>
    <definedName name="MENUMED" localSheetId="4">#REF!</definedName>
    <definedName name="MENUMED" localSheetId="2">#REF!</definedName>
    <definedName name="MENUMED" localSheetId="24">#REF!</definedName>
    <definedName name="MENUMED">#REF!</definedName>
    <definedName name="MENUOBRA" localSheetId="4">#REF!</definedName>
    <definedName name="MENUOBRA" localSheetId="2">#REF!</definedName>
    <definedName name="MENUOBRA" localSheetId="24">#REF!</definedName>
    <definedName name="MENUOBRA">#REF!</definedName>
    <definedName name="MENUOUT" localSheetId="4">#REF!</definedName>
    <definedName name="MENUOUT" localSheetId="2">#REF!</definedName>
    <definedName name="MENUOUT" localSheetId="24">#REF!</definedName>
    <definedName name="MENUOUT">#REF!</definedName>
    <definedName name="MENUOUTRO" localSheetId="4">#REF!</definedName>
    <definedName name="MENUOUTRO" localSheetId="2">#REF!</definedName>
    <definedName name="MENUOUTRO" localSheetId="24">#REF!</definedName>
    <definedName name="MENUOUTRO">#REF!</definedName>
    <definedName name="menures" localSheetId="4">#REF!</definedName>
    <definedName name="menures" localSheetId="2">#REF!</definedName>
    <definedName name="menures" localSheetId="24">#REF!</definedName>
    <definedName name="menures">#REF!</definedName>
    <definedName name="Mês_data_base" localSheetId="4">#REF!</definedName>
    <definedName name="Mês_data_base" localSheetId="2">#REF!</definedName>
    <definedName name="Mês_data_base" localSheetId="24">#REF!</definedName>
    <definedName name="Mês_data_base">#REF!</definedName>
    <definedName name="Mês_Medição_Fin_Medições" localSheetId="4">#REF!</definedName>
    <definedName name="Mês_Medição_Fin_Medições" localSheetId="2">#REF!</definedName>
    <definedName name="Mês_Medição_Fin_Medições" localSheetId="24">#REF!</definedName>
    <definedName name="Mês_Medição_Fin_Medições">#REF!</definedName>
    <definedName name="mes_relatorio" localSheetId="4">#REF!</definedName>
    <definedName name="mes_relatorio" localSheetId="2">#REF!</definedName>
    <definedName name="mes_relatorio" localSheetId="24">#REF!</definedName>
    <definedName name="mes_relatorio">#REF!</definedName>
    <definedName name="Meses" localSheetId="4">#REF!</definedName>
    <definedName name="Meses" localSheetId="2">#REF!</definedName>
    <definedName name="Meses" localSheetId="24">#REF!</definedName>
    <definedName name="Meses">#REF!</definedName>
    <definedName name="MESTRE" localSheetId="19" hidden="1">{#N/A,#N/A,FALSE,"GERAL";#N/A,#N/A,FALSE,"012-96";#N/A,#N/A,FALSE,"018-96";#N/A,#N/A,FALSE,"027-96";#N/A,#N/A,FALSE,"059-96";#N/A,#N/A,FALSE,"076-96";#N/A,#N/A,FALSE,"019-97";#N/A,#N/A,FALSE,"021-97";#N/A,#N/A,FALSE,"022-97";#N/A,#N/A,FALSE,"028-97"}</definedName>
    <definedName name="MESTRE" localSheetId="21">{#N/A,#N/A,FALSE,"GERAL";#N/A,#N/A,FALSE,"012-96";#N/A,#N/A,FALSE,"018-96";#N/A,#N/A,FALSE,"027-96";#N/A,#N/A,FALSE,"059-96";#N/A,#N/A,FALSE,"076-96";#N/A,#N/A,FALSE,"019-97";#N/A,#N/A,FALSE,"021-97";#N/A,#N/A,FALSE,"022-97";#N/A,#N/A,FALSE,"028-97"}</definedName>
    <definedName name="MESTRE" localSheetId="14" hidden="1">{#N/A,#N/A,FALSE,"GERAL";#N/A,#N/A,FALSE,"012-96";#N/A,#N/A,FALSE,"018-96";#N/A,#N/A,FALSE,"027-96";#N/A,#N/A,FALSE,"059-96";#N/A,#N/A,FALSE,"076-96";#N/A,#N/A,FALSE,"019-97";#N/A,#N/A,FALSE,"021-97";#N/A,#N/A,FALSE,"022-97";#N/A,#N/A,FALSE,"028-97"}</definedName>
    <definedName name="MESTRE" localSheetId="4" hidden="1">{#N/A,#N/A,FALSE,"GERAL";#N/A,#N/A,FALSE,"012-96";#N/A,#N/A,FALSE,"018-96";#N/A,#N/A,FALSE,"027-96";#N/A,#N/A,FALSE,"059-96";#N/A,#N/A,FALSE,"076-96";#N/A,#N/A,FALSE,"019-97";#N/A,#N/A,FALSE,"021-97";#N/A,#N/A,FALSE,"022-97";#N/A,#N/A,FALSE,"028-97"}</definedName>
    <definedName name="MESTRE" localSheetId="8" hidden="1">{#N/A,#N/A,FALSE,"GERAL";#N/A,#N/A,FALSE,"012-96";#N/A,#N/A,FALSE,"018-96";#N/A,#N/A,FALSE,"027-96";#N/A,#N/A,FALSE,"059-96";#N/A,#N/A,FALSE,"076-96";#N/A,#N/A,FALSE,"019-97";#N/A,#N/A,FALSE,"021-97";#N/A,#N/A,FALSE,"022-97";#N/A,#N/A,FALSE,"028-97"}</definedName>
    <definedName name="MESTRE" localSheetId="2" hidden="1">{#N/A,#N/A,FALSE,"GERAL";#N/A,#N/A,FALSE,"012-96";#N/A,#N/A,FALSE,"018-96";#N/A,#N/A,FALSE,"027-96";#N/A,#N/A,FALSE,"059-96";#N/A,#N/A,FALSE,"076-96";#N/A,#N/A,FALSE,"019-97";#N/A,#N/A,FALSE,"021-97";#N/A,#N/A,FALSE,"022-97";#N/A,#N/A,FALSE,"028-97"}</definedName>
    <definedName name="MESTRE" localSheetId="1" hidden="1">{#N/A,#N/A,FALSE,"GERAL";#N/A,#N/A,FALSE,"012-96";#N/A,#N/A,FALSE,"018-96";#N/A,#N/A,FALSE,"027-96";#N/A,#N/A,FALSE,"059-96";#N/A,#N/A,FALSE,"076-96";#N/A,#N/A,FALSE,"019-97";#N/A,#N/A,FALSE,"021-97";#N/A,#N/A,FALSE,"022-97";#N/A,#N/A,FALSE,"028-97"}</definedName>
    <definedName name="MESTRE" localSheetId="13" hidden="1">{#N/A,#N/A,FALSE,"GERAL";#N/A,#N/A,FALSE,"012-96";#N/A,#N/A,FALSE,"018-96";#N/A,#N/A,FALSE,"027-96";#N/A,#N/A,FALSE,"059-96";#N/A,#N/A,FALSE,"076-96";#N/A,#N/A,FALSE,"019-97";#N/A,#N/A,FALSE,"021-97";#N/A,#N/A,FALSE,"022-97";#N/A,#N/A,FALSE,"028-97"}</definedName>
    <definedName name="MESTRE" localSheetId="20">{#N/A,#N/A,FALSE,"GERAL";#N/A,#N/A,FALSE,"012-96";#N/A,#N/A,FALSE,"018-96";#N/A,#N/A,FALSE,"027-96";#N/A,#N/A,FALSE,"059-96";#N/A,#N/A,FALSE,"076-96";#N/A,#N/A,FALSE,"019-97";#N/A,#N/A,FALSE,"021-97";#N/A,#N/A,FALSE,"022-97";#N/A,#N/A,FALSE,"028-97"}</definedName>
    <definedName name="MESTRE" localSheetId="24" hidden="1">{#N/A,#N/A,FALSE,"GERAL";#N/A,#N/A,FALSE,"012-96";#N/A,#N/A,FALSE,"018-96";#N/A,#N/A,FALSE,"027-96";#N/A,#N/A,FALSE,"059-96";#N/A,#N/A,FALSE,"076-96";#N/A,#N/A,FALSE,"019-97";#N/A,#N/A,FALSE,"021-97";#N/A,#N/A,FALSE,"022-97";#N/A,#N/A,FALSE,"028-97"}</definedName>
    <definedName name="MESTRE" localSheetId="0" hidden="1">{#N/A,#N/A,FALSE,"GERAL";#N/A,#N/A,FALSE,"012-96";#N/A,#N/A,FALSE,"018-96";#N/A,#N/A,FALSE,"027-96";#N/A,#N/A,FALSE,"059-96";#N/A,#N/A,FALSE,"076-96";#N/A,#N/A,FALSE,"019-97";#N/A,#N/A,FALSE,"021-97";#N/A,#N/A,FALSE,"022-97";#N/A,#N/A,FALSE,"028-97"}</definedName>
    <definedName name="MESTRE" localSheetId="18" hidden="1">{#N/A,#N/A,FALSE,"GERAL";#N/A,#N/A,FALSE,"012-96";#N/A,#N/A,FALSE,"018-96";#N/A,#N/A,FALSE,"027-96";#N/A,#N/A,FALSE,"059-96";#N/A,#N/A,FALSE,"076-96";#N/A,#N/A,FALSE,"019-97";#N/A,#N/A,FALSE,"021-97";#N/A,#N/A,FALSE,"022-97";#N/A,#N/A,FALSE,"028-97"}</definedName>
    <definedName name="MESTRE" localSheetId="10" hidden="1">{#N/A,#N/A,FALSE,"GERAL";#N/A,#N/A,FALSE,"012-96";#N/A,#N/A,FALSE,"018-96";#N/A,#N/A,FALSE,"027-96";#N/A,#N/A,FALSE,"059-96";#N/A,#N/A,FALSE,"076-96";#N/A,#N/A,FALSE,"019-97";#N/A,#N/A,FALSE,"021-97";#N/A,#N/A,FALSE,"022-97";#N/A,#N/A,FALSE,"028-97"}</definedName>
    <definedName name="MESTRE" localSheetId="12" hidden="1">{#N/A,#N/A,FALSE,"GERAL";#N/A,#N/A,FALSE,"012-96";#N/A,#N/A,FALSE,"018-96";#N/A,#N/A,FALSE,"027-96";#N/A,#N/A,FALSE,"059-96";#N/A,#N/A,FALSE,"076-96";#N/A,#N/A,FALSE,"019-97";#N/A,#N/A,FALSE,"021-97";#N/A,#N/A,FALSE,"022-97";#N/A,#N/A,FALSE,"028-97"}</definedName>
    <definedName name="MESTRE" hidden="1">{#N/A,#N/A,FALSE,"GERAL";#N/A,#N/A,FALSE,"012-96";#N/A,#N/A,FALSE,"018-96";#N/A,#N/A,FALSE,"027-96";#N/A,#N/A,FALSE,"059-96";#N/A,#N/A,FALSE,"076-96";#N/A,#N/A,FALSE,"019-97";#N/A,#N/A,FALSE,"021-97";#N/A,#N/A,FALSE,"022-97";#N/A,#N/A,FALSE,"028-97"}</definedName>
    <definedName name="meta_venda" localSheetId="4">#REF!</definedName>
    <definedName name="meta_venda" localSheetId="2">#REF!</definedName>
    <definedName name="meta_venda" localSheetId="24">#REF!</definedName>
    <definedName name="meta_venda">#REF!</definedName>
    <definedName name="MetaBP" localSheetId="4">#REF!</definedName>
    <definedName name="MetaBP" localSheetId="2">#REF!</definedName>
    <definedName name="MetaBP" localSheetId="24">#REF!</definedName>
    <definedName name="MetaBP">#REF!</definedName>
    <definedName name="MILENA" localSheetId="4" hidden="1">#REF!</definedName>
    <definedName name="MILENA" localSheetId="0" hidden="1">#REF!</definedName>
    <definedName name="MILENA" hidden="1">#REF!</definedName>
    <definedName name="Minha_Casa_Minha_Vida" localSheetId="4">#REF!</definedName>
    <definedName name="Minha_Casa_Minha_Vida" localSheetId="2">#REF!</definedName>
    <definedName name="Minha_Casa_Minha_Vida" localSheetId="24">#REF!</definedName>
    <definedName name="Minha_Casa_Minha_Vida">#REF!</definedName>
    <definedName name="MLMÇLKJKI" localSheetId="19" hidden="1">{#N/A,#N/A,FALSE,"Plan1";#N/A,#N/A,FALSE,"Plan2"}</definedName>
    <definedName name="MLMÇLKJKI" localSheetId="21">{#N/A,#N/A,FALSE,"Plan1";#N/A,#N/A,FALSE,"Plan2"}</definedName>
    <definedName name="MLMÇLKJKI" localSheetId="14" hidden="1">{#N/A,#N/A,FALSE,"Plan1";#N/A,#N/A,FALSE,"Plan2"}</definedName>
    <definedName name="MLMÇLKJKI" localSheetId="4" hidden="1">{#N/A,#N/A,FALSE,"Plan1";#N/A,#N/A,FALSE,"Plan2"}</definedName>
    <definedName name="MLMÇLKJKI" localSheetId="8" hidden="1">{#N/A,#N/A,FALSE,"Plan1";#N/A,#N/A,FALSE,"Plan2"}</definedName>
    <definedName name="MLMÇLKJKI" localSheetId="2" hidden="1">{#N/A,#N/A,FALSE,"Plan1";#N/A,#N/A,FALSE,"Plan2"}</definedName>
    <definedName name="MLMÇLKJKI" localSheetId="1" hidden="1">{#N/A,#N/A,FALSE,"Plan1";#N/A,#N/A,FALSE,"Plan2"}</definedName>
    <definedName name="MLMÇLKJKI" localSheetId="13" hidden="1">{#N/A,#N/A,FALSE,"Plan1";#N/A,#N/A,FALSE,"Plan2"}</definedName>
    <definedName name="MLMÇLKJKI" localSheetId="20">{#N/A,#N/A,FALSE,"Plan1";#N/A,#N/A,FALSE,"Plan2"}</definedName>
    <definedName name="MLMÇLKJKI" localSheetId="24" hidden="1">{#N/A,#N/A,FALSE,"Plan1";#N/A,#N/A,FALSE,"Plan2"}</definedName>
    <definedName name="MLMÇLKJKI" localSheetId="0" hidden="1">{#N/A,#N/A,FALSE,"Plan1";#N/A,#N/A,FALSE,"Plan2"}</definedName>
    <definedName name="MLMÇLKJKI" localSheetId="18" hidden="1">{#N/A,#N/A,FALSE,"Plan1";#N/A,#N/A,FALSE,"Plan2"}</definedName>
    <definedName name="MLMÇLKJKI" localSheetId="10" hidden="1">{#N/A,#N/A,FALSE,"Plan1";#N/A,#N/A,FALSE,"Plan2"}</definedName>
    <definedName name="MLMÇLKJKI" localSheetId="12" hidden="1">{#N/A,#N/A,FALSE,"Plan1";#N/A,#N/A,FALSE,"Plan2"}</definedName>
    <definedName name="MLMÇLKJKI" hidden="1">{#N/A,#N/A,FALSE,"Plan1";#N/A,#N/A,FALSE,"Plan2"}</definedName>
    <definedName name="MM"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MM" hidden="1">{TRUE,TRUE,-1.25,-15.5,604.5,366.75,FALSE,FALSE,TRUE,TRUE,0,1,#N/A,1,#N/A,9.0125,24.4117647058824,1,FALSE,FALSE,3,TRUE,1,FALSE,100,"Swvu.PLANILHA2.","ACwvu.PLANILHA2.",#N/A,FALSE,FALSE,0.787401575,0.34,0.46,0.5,1,"","",FALSE,FALSE,FALSE,FALSE,1,#N/A,1,1,FALSE,FALSE,#N/A,#N/A,FALSE,FALSE,FALSE,9,65532,65532,FALSE,FALSE,TRUE,TRUE,TRUE}</definedName>
    <definedName name="mmmmm" localSheetId="19" hidden="1">{"tabela",#N/A,FALSE,"Tabela";"decoração",#N/A,FALSE,"Decor.";"Informações",#N/A,FALSE,"Inform."}</definedName>
    <definedName name="mmmmm" localSheetId="21">{"tabela",#N/A,FALSE,"Tabela";"decoração",#N/A,FALSE,"Decor.";"Informações",#N/A,FALSE,"Inform."}</definedName>
    <definedName name="mmmmm" localSheetId="14" hidden="1">{"tabela",#N/A,FALSE,"Tabela";"decoração",#N/A,FALSE,"Decor.";"Informações",#N/A,FALSE,"Inform."}</definedName>
    <definedName name="mmmmm" localSheetId="4" hidden="1">{"tabela",#N/A,FALSE,"Tabela";"decoração",#N/A,FALSE,"Decor.";"Informações",#N/A,FALSE,"Inform."}</definedName>
    <definedName name="mmmmm" localSheetId="8" hidden="1">{"tabela",#N/A,FALSE,"Tabela";"decoração",#N/A,FALSE,"Decor.";"Informações",#N/A,FALSE,"Inform."}</definedName>
    <definedName name="mmmmm" localSheetId="2" hidden="1">{"tabela",#N/A,FALSE,"Tabela";"decoração",#N/A,FALSE,"Decor.";"Informações",#N/A,FALSE,"Inform."}</definedName>
    <definedName name="mmmmm" localSheetId="1" hidden="1">{"tabela",#N/A,FALSE,"Tabela";"decoração",#N/A,FALSE,"Decor.";"Informações",#N/A,FALSE,"Inform."}</definedName>
    <definedName name="mmmmm" localSheetId="13" hidden="1">{"tabela",#N/A,FALSE,"Tabela";"decoração",#N/A,FALSE,"Decor.";"Informações",#N/A,FALSE,"Inform."}</definedName>
    <definedName name="mmmmm" localSheetId="20">{"tabela",#N/A,FALSE,"Tabela";"decoração",#N/A,FALSE,"Decor.";"Informações",#N/A,FALSE,"Inform."}</definedName>
    <definedName name="mmmmm" localSheetId="24" hidden="1">{"tabela",#N/A,FALSE,"Tabela";"decoração",#N/A,FALSE,"Decor.";"Informações",#N/A,FALSE,"Inform."}</definedName>
    <definedName name="mmmmm" localSheetId="0" hidden="1">{"tabela",#N/A,FALSE,"Tabela";"decoração",#N/A,FALSE,"Decor.";"Informações",#N/A,FALSE,"Inform."}</definedName>
    <definedName name="mmmmm" localSheetId="18" hidden="1">{"tabela",#N/A,FALSE,"Tabela";"decoração",#N/A,FALSE,"Decor.";"Informações",#N/A,FALSE,"Inform."}</definedName>
    <definedName name="mmmmm" localSheetId="10" hidden="1">{"tabela",#N/A,FALSE,"Tabela";"decoração",#N/A,FALSE,"Decor.";"Informações",#N/A,FALSE,"Inform."}</definedName>
    <definedName name="mmmmm" localSheetId="12" hidden="1">{"tabela",#N/A,FALSE,"Tabela";"decoração",#N/A,FALSE,"Decor.";"Informações",#N/A,FALSE,"Inform."}</definedName>
    <definedName name="mmmmm" hidden="1">{"tabela",#N/A,FALSE,"Tabela";"decoração",#N/A,FALSE,"Decor.";"Informações",#N/A,FALSE,"Inform."}</definedName>
    <definedName name="mmmmmmm"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8" hidden="1">{#N/A,#N/A,FALSE,"QD_F1 Invest Detalhado";#N/A,#N/A,FALSE,"QD_F3 Invest_Comparado";#N/A,#N/A,FALSE,"QD_B Trafego";#N/A,#N/A,FALSE,"QD_D0 Custos Operacionais";#N/A,#N/A,FALSE,"QD_C Receita";#N/A,#N/A,FALSE,"QD_D Custos";#N/A,#N/A,FALSE,"QD_E Resultado";#N/A,#N/A,FALSE,"QD_G Fluxo Caixa"}</definedName>
    <definedName name="mmmmmmm"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24" hidden="1">{#N/A,#N/A,FALSE,"QD_F1 Invest Detalhado";#N/A,#N/A,FALSE,"QD_F3 Invest_Comparado";#N/A,#N/A,FALSE,"QD_B Trafego";#N/A,#N/A,FALSE,"QD_D0 Custos Operacionais";#N/A,#N/A,FALSE,"QD_C Receita";#N/A,#N/A,FALSE,"QD_D Custos";#N/A,#N/A,FALSE,"QD_E Resultado";#N/A,#N/A,FALSE,"QD_G Fluxo Caixa"}</definedName>
    <definedName name="mmmmmm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hidden="1">{TRUE,TRUE,-1.25,-15.5,604.5,366.75,FALSE,FALSE,TRUE,TRUE,0,1,#N/A,1,#N/A,9.0125,24.4117647058824,1,FALSE,FALSE,3,TRUE,1,FALSE,100,"Swvu.PLANILHA2.","ACwvu.PLANILHA2.",#N/A,FALSE,FALSE,0.787401575,0.34,0.46,0.5,1,"","",FALSE,FALSE,FALSE,FALSE,1,#N/A,1,1,FALSE,FALSE,#N/A,#N/A,FALSE,FALSE,FALSE,9,65532,65532,FALSE,FALSE,TRUE,TRUE,TRUE}</definedName>
    <definedName name="MNBXFKGS" localSheetId="19" hidden="1">{#N/A,#N/A,FALSE,"Plan1";#N/A,#N/A,FALSE,"Plan2"}</definedName>
    <definedName name="MNBXFKGS" localSheetId="21">{#N/A,#N/A,FALSE,"Plan1";#N/A,#N/A,FALSE,"Plan2"}</definedName>
    <definedName name="MNBXFKGS" localSheetId="14" hidden="1">{#N/A,#N/A,FALSE,"Plan1";#N/A,#N/A,FALSE,"Plan2"}</definedName>
    <definedName name="MNBXFKGS" localSheetId="4" hidden="1">{#N/A,#N/A,FALSE,"Plan1";#N/A,#N/A,FALSE,"Plan2"}</definedName>
    <definedName name="MNBXFKGS" localSheetId="8" hidden="1">{#N/A,#N/A,FALSE,"Plan1";#N/A,#N/A,FALSE,"Plan2"}</definedName>
    <definedName name="MNBXFKGS" localSheetId="2" hidden="1">{#N/A,#N/A,FALSE,"Plan1";#N/A,#N/A,FALSE,"Plan2"}</definedName>
    <definedName name="MNBXFKGS" localSheetId="1" hidden="1">{#N/A,#N/A,FALSE,"Plan1";#N/A,#N/A,FALSE,"Plan2"}</definedName>
    <definedName name="MNBXFKGS" localSheetId="13" hidden="1">{#N/A,#N/A,FALSE,"Plan1";#N/A,#N/A,FALSE,"Plan2"}</definedName>
    <definedName name="MNBXFKGS" localSheetId="20">{#N/A,#N/A,FALSE,"Plan1";#N/A,#N/A,FALSE,"Plan2"}</definedName>
    <definedName name="MNBXFKGS" localSheetId="24" hidden="1">{#N/A,#N/A,FALSE,"Plan1";#N/A,#N/A,FALSE,"Plan2"}</definedName>
    <definedName name="MNBXFKGS" localSheetId="0" hidden="1">{#N/A,#N/A,FALSE,"Plan1";#N/A,#N/A,FALSE,"Plan2"}</definedName>
    <definedName name="MNBXFKGS" localSheetId="18" hidden="1">{#N/A,#N/A,FALSE,"Plan1";#N/A,#N/A,FALSE,"Plan2"}</definedName>
    <definedName name="MNBXFKGS" localSheetId="10" hidden="1">{#N/A,#N/A,FALSE,"Plan1";#N/A,#N/A,FALSE,"Plan2"}</definedName>
    <definedName name="MNBXFKGS" localSheetId="12" hidden="1">{#N/A,#N/A,FALSE,"Plan1";#N/A,#N/A,FALSE,"Plan2"}</definedName>
    <definedName name="MNBXFKGS" hidden="1">{#N/A,#N/A,FALSE,"Plan1";#N/A,#N/A,FALSE,"Plan2"}</definedName>
    <definedName name="mncvbgcvmc" localSheetId="19" hidden="1">{#N/A,#N/A,FALSE,"Plan1";#N/A,#N/A,FALSE,"Plan2"}</definedName>
    <definedName name="mncvbgcvmc" localSheetId="21">{#N/A,#N/A,FALSE,"Plan1";#N/A,#N/A,FALSE,"Plan2"}</definedName>
    <definedName name="mncvbgcvmc" localSheetId="14" hidden="1">{#N/A,#N/A,FALSE,"Plan1";#N/A,#N/A,FALSE,"Plan2"}</definedName>
    <definedName name="mncvbgcvmc" localSheetId="4" hidden="1">{#N/A,#N/A,FALSE,"Plan1";#N/A,#N/A,FALSE,"Plan2"}</definedName>
    <definedName name="mncvbgcvmc" localSheetId="8" hidden="1">{#N/A,#N/A,FALSE,"Plan1";#N/A,#N/A,FALSE,"Plan2"}</definedName>
    <definedName name="mncvbgcvmc" localSheetId="2" hidden="1">{#N/A,#N/A,FALSE,"Plan1";#N/A,#N/A,FALSE,"Plan2"}</definedName>
    <definedName name="mncvbgcvmc" localSheetId="1" hidden="1">{#N/A,#N/A,FALSE,"Plan1";#N/A,#N/A,FALSE,"Plan2"}</definedName>
    <definedName name="mncvbgcvmc" localSheetId="13" hidden="1">{#N/A,#N/A,FALSE,"Plan1";#N/A,#N/A,FALSE,"Plan2"}</definedName>
    <definedName name="mncvbgcvmc" localSheetId="20">{#N/A,#N/A,FALSE,"Plan1";#N/A,#N/A,FALSE,"Plan2"}</definedName>
    <definedName name="mncvbgcvmc" localSheetId="24" hidden="1">{#N/A,#N/A,FALSE,"Plan1";#N/A,#N/A,FALSE,"Plan2"}</definedName>
    <definedName name="mncvbgcvmc" localSheetId="0" hidden="1">{#N/A,#N/A,FALSE,"Plan1";#N/A,#N/A,FALSE,"Plan2"}</definedName>
    <definedName name="mncvbgcvmc" localSheetId="18" hidden="1">{#N/A,#N/A,FALSE,"Plan1";#N/A,#N/A,FALSE,"Plan2"}</definedName>
    <definedName name="mncvbgcvmc" localSheetId="10" hidden="1">{#N/A,#N/A,FALSE,"Plan1";#N/A,#N/A,FALSE,"Plan2"}</definedName>
    <definedName name="mncvbgcvmc" localSheetId="12" hidden="1">{#N/A,#N/A,FALSE,"Plan1";#N/A,#N/A,FALSE,"Plan2"}</definedName>
    <definedName name="mncvbgcvmc" hidden="1">{#N/A,#N/A,FALSE,"Plan1";#N/A,#N/A,FALSE,"Plan2"}</definedName>
    <definedName name="MNDKZSFNCEA" localSheetId="19" hidden="1">{#N/A,#N/A,FALSE,"Plan1";#N/A,#N/A,FALSE,"Plan2"}</definedName>
    <definedName name="MNDKZSFNCEA" localSheetId="21">{#N/A,#N/A,FALSE,"Plan1";#N/A,#N/A,FALSE,"Plan2"}</definedName>
    <definedName name="MNDKZSFNCEA" localSheetId="14" hidden="1">{#N/A,#N/A,FALSE,"Plan1";#N/A,#N/A,FALSE,"Plan2"}</definedName>
    <definedName name="MNDKZSFNCEA" localSheetId="4" hidden="1">{#N/A,#N/A,FALSE,"Plan1";#N/A,#N/A,FALSE,"Plan2"}</definedName>
    <definedName name="MNDKZSFNCEA" localSheetId="8" hidden="1">{#N/A,#N/A,FALSE,"Plan1";#N/A,#N/A,FALSE,"Plan2"}</definedName>
    <definedName name="MNDKZSFNCEA" localSheetId="2" hidden="1">{#N/A,#N/A,FALSE,"Plan1";#N/A,#N/A,FALSE,"Plan2"}</definedName>
    <definedName name="MNDKZSFNCEA" localSheetId="1" hidden="1">{#N/A,#N/A,FALSE,"Plan1";#N/A,#N/A,FALSE,"Plan2"}</definedName>
    <definedName name="MNDKZSFNCEA" localSheetId="13" hidden="1">{#N/A,#N/A,FALSE,"Plan1";#N/A,#N/A,FALSE,"Plan2"}</definedName>
    <definedName name="MNDKZSFNCEA" localSheetId="20">{#N/A,#N/A,FALSE,"Plan1";#N/A,#N/A,FALSE,"Plan2"}</definedName>
    <definedName name="MNDKZSFNCEA" localSheetId="24" hidden="1">{#N/A,#N/A,FALSE,"Plan1";#N/A,#N/A,FALSE,"Plan2"}</definedName>
    <definedName name="MNDKZSFNCEA" localSheetId="0" hidden="1">{#N/A,#N/A,FALSE,"Plan1";#N/A,#N/A,FALSE,"Plan2"}</definedName>
    <definedName name="MNDKZSFNCEA" localSheetId="18" hidden="1">{#N/A,#N/A,FALSE,"Plan1";#N/A,#N/A,FALSE,"Plan2"}</definedName>
    <definedName name="MNDKZSFNCEA" localSheetId="10" hidden="1">{#N/A,#N/A,FALSE,"Plan1";#N/A,#N/A,FALSE,"Plan2"}</definedName>
    <definedName name="MNDKZSFNCEA" localSheetId="12" hidden="1">{#N/A,#N/A,FALSE,"Plan1";#N/A,#N/A,FALSE,"Plan2"}</definedName>
    <definedName name="MNDKZSFNCEA" hidden="1">{#N/A,#N/A,FALSE,"Plan1";#N/A,#N/A,FALSE,"Plan2"}</definedName>
    <definedName name="mnhdshfgfhd" localSheetId="19" hidden="1">{#N/A,#N/A,FALSE,"Plan1";#N/A,#N/A,FALSE,"Plan2"}</definedName>
    <definedName name="mnhdshfgfhd" localSheetId="21">{#N/A,#N/A,FALSE,"Plan1";#N/A,#N/A,FALSE,"Plan2"}</definedName>
    <definedName name="mnhdshfgfhd" localSheetId="14" hidden="1">{#N/A,#N/A,FALSE,"Plan1";#N/A,#N/A,FALSE,"Plan2"}</definedName>
    <definedName name="mnhdshfgfhd" localSheetId="4" hidden="1">{#N/A,#N/A,FALSE,"Plan1";#N/A,#N/A,FALSE,"Plan2"}</definedName>
    <definedName name="mnhdshfgfhd" localSheetId="8" hidden="1">{#N/A,#N/A,FALSE,"Plan1";#N/A,#N/A,FALSE,"Plan2"}</definedName>
    <definedName name="mnhdshfgfhd" localSheetId="2" hidden="1">{#N/A,#N/A,FALSE,"Plan1";#N/A,#N/A,FALSE,"Plan2"}</definedName>
    <definedName name="mnhdshfgfhd" localSheetId="1" hidden="1">{#N/A,#N/A,FALSE,"Plan1";#N/A,#N/A,FALSE,"Plan2"}</definedName>
    <definedName name="mnhdshfgfhd" localSheetId="13" hidden="1">{#N/A,#N/A,FALSE,"Plan1";#N/A,#N/A,FALSE,"Plan2"}</definedName>
    <definedName name="mnhdshfgfhd" localSheetId="20">{#N/A,#N/A,FALSE,"Plan1";#N/A,#N/A,FALSE,"Plan2"}</definedName>
    <definedName name="mnhdshfgfhd" localSheetId="24" hidden="1">{#N/A,#N/A,FALSE,"Plan1";#N/A,#N/A,FALSE,"Plan2"}</definedName>
    <definedName name="mnhdshfgfhd" localSheetId="0" hidden="1">{#N/A,#N/A,FALSE,"Plan1";#N/A,#N/A,FALSE,"Plan2"}</definedName>
    <definedName name="mnhdshfgfhd" localSheetId="18" hidden="1">{#N/A,#N/A,FALSE,"Plan1";#N/A,#N/A,FALSE,"Plan2"}</definedName>
    <definedName name="mnhdshfgfhd" localSheetId="10" hidden="1">{#N/A,#N/A,FALSE,"Plan1";#N/A,#N/A,FALSE,"Plan2"}</definedName>
    <definedName name="mnhdshfgfhd" localSheetId="12" hidden="1">{#N/A,#N/A,FALSE,"Plan1";#N/A,#N/A,FALSE,"Plan2"}</definedName>
    <definedName name="mnhdshfgfhd" hidden="1">{#N/A,#N/A,FALSE,"Plan1";#N/A,#N/A,FALSE,"Plan2"}</definedName>
    <definedName name="mo" localSheetId="19">#REF!</definedName>
    <definedName name="mo" localSheetId="14">#REF!</definedName>
    <definedName name="mo" localSheetId="4">#REF!</definedName>
    <definedName name="mo" localSheetId="5">#REF!</definedName>
    <definedName name="mo" localSheetId="2">#REF!</definedName>
    <definedName name="mo" localSheetId="13">#REF!</definedName>
    <definedName name="mo" localSheetId="24">#REF!</definedName>
    <definedName name="mo" localSheetId="0">#REF!</definedName>
    <definedName name="mo" localSheetId="18">#REF!</definedName>
    <definedName name="mo">#REF!</definedName>
    <definedName name="mobra" localSheetId="19" hidden="1">{#N/A,#N/A,FALSE,"GERAL";#N/A,#N/A,FALSE,"012-96";#N/A,#N/A,FALSE,"018-96";#N/A,#N/A,FALSE,"027-96";#N/A,#N/A,FALSE,"059-96";#N/A,#N/A,FALSE,"076-96";#N/A,#N/A,FALSE,"019-97";#N/A,#N/A,FALSE,"021-97";#N/A,#N/A,FALSE,"022-97";#N/A,#N/A,FALSE,"028-97"}</definedName>
    <definedName name="mobra" localSheetId="21">{#N/A,#N/A,FALSE,"GERAL";#N/A,#N/A,FALSE,"012-96";#N/A,#N/A,FALSE,"018-96";#N/A,#N/A,FALSE,"027-96";#N/A,#N/A,FALSE,"059-96";#N/A,#N/A,FALSE,"076-96";#N/A,#N/A,FALSE,"019-97";#N/A,#N/A,FALSE,"021-97";#N/A,#N/A,FALSE,"022-97";#N/A,#N/A,FALSE,"028-97"}</definedName>
    <definedName name="mobra" localSheetId="14" hidden="1">{#N/A,#N/A,FALSE,"GERAL";#N/A,#N/A,FALSE,"012-96";#N/A,#N/A,FALSE,"018-96";#N/A,#N/A,FALSE,"027-96";#N/A,#N/A,FALSE,"059-96";#N/A,#N/A,FALSE,"076-96";#N/A,#N/A,FALSE,"019-97";#N/A,#N/A,FALSE,"021-97";#N/A,#N/A,FALSE,"022-97";#N/A,#N/A,FALSE,"028-97"}</definedName>
    <definedName name="mobra" localSheetId="4" hidden="1">{#N/A,#N/A,FALSE,"GERAL";#N/A,#N/A,FALSE,"012-96";#N/A,#N/A,FALSE,"018-96";#N/A,#N/A,FALSE,"027-96";#N/A,#N/A,FALSE,"059-96";#N/A,#N/A,FALSE,"076-96";#N/A,#N/A,FALSE,"019-97";#N/A,#N/A,FALSE,"021-97";#N/A,#N/A,FALSE,"022-97";#N/A,#N/A,FALSE,"028-97"}</definedName>
    <definedName name="mobra" localSheetId="8" hidden="1">{#N/A,#N/A,FALSE,"GERAL";#N/A,#N/A,FALSE,"012-96";#N/A,#N/A,FALSE,"018-96";#N/A,#N/A,FALSE,"027-96";#N/A,#N/A,FALSE,"059-96";#N/A,#N/A,FALSE,"076-96";#N/A,#N/A,FALSE,"019-97";#N/A,#N/A,FALSE,"021-97";#N/A,#N/A,FALSE,"022-97";#N/A,#N/A,FALSE,"028-97"}</definedName>
    <definedName name="mobra" localSheetId="2" hidden="1">{#N/A,#N/A,FALSE,"GERAL";#N/A,#N/A,FALSE,"012-96";#N/A,#N/A,FALSE,"018-96";#N/A,#N/A,FALSE,"027-96";#N/A,#N/A,FALSE,"059-96";#N/A,#N/A,FALSE,"076-96";#N/A,#N/A,FALSE,"019-97";#N/A,#N/A,FALSE,"021-97";#N/A,#N/A,FALSE,"022-97";#N/A,#N/A,FALSE,"028-97"}</definedName>
    <definedName name="mobra" localSheetId="1" hidden="1">{#N/A,#N/A,FALSE,"GERAL";#N/A,#N/A,FALSE,"012-96";#N/A,#N/A,FALSE,"018-96";#N/A,#N/A,FALSE,"027-96";#N/A,#N/A,FALSE,"059-96";#N/A,#N/A,FALSE,"076-96";#N/A,#N/A,FALSE,"019-97";#N/A,#N/A,FALSE,"021-97";#N/A,#N/A,FALSE,"022-97";#N/A,#N/A,FALSE,"028-97"}</definedName>
    <definedName name="mobra" localSheetId="13" hidden="1">{#N/A,#N/A,FALSE,"GERAL";#N/A,#N/A,FALSE,"012-96";#N/A,#N/A,FALSE,"018-96";#N/A,#N/A,FALSE,"027-96";#N/A,#N/A,FALSE,"059-96";#N/A,#N/A,FALSE,"076-96";#N/A,#N/A,FALSE,"019-97";#N/A,#N/A,FALSE,"021-97";#N/A,#N/A,FALSE,"022-97";#N/A,#N/A,FALSE,"028-97"}</definedName>
    <definedName name="mobra" localSheetId="20">{#N/A,#N/A,FALSE,"GERAL";#N/A,#N/A,FALSE,"012-96";#N/A,#N/A,FALSE,"018-96";#N/A,#N/A,FALSE,"027-96";#N/A,#N/A,FALSE,"059-96";#N/A,#N/A,FALSE,"076-96";#N/A,#N/A,FALSE,"019-97";#N/A,#N/A,FALSE,"021-97";#N/A,#N/A,FALSE,"022-97";#N/A,#N/A,FALSE,"028-97"}</definedName>
    <definedName name="mobra" localSheetId="24" hidden="1">{#N/A,#N/A,FALSE,"GERAL";#N/A,#N/A,FALSE,"012-96";#N/A,#N/A,FALSE,"018-96";#N/A,#N/A,FALSE,"027-96";#N/A,#N/A,FALSE,"059-96";#N/A,#N/A,FALSE,"076-96";#N/A,#N/A,FALSE,"019-97";#N/A,#N/A,FALSE,"021-97";#N/A,#N/A,FALSE,"022-97";#N/A,#N/A,FALSE,"028-97"}</definedName>
    <definedName name="mobra" localSheetId="0" hidden="1">{#N/A,#N/A,FALSE,"GERAL";#N/A,#N/A,FALSE,"012-96";#N/A,#N/A,FALSE,"018-96";#N/A,#N/A,FALSE,"027-96";#N/A,#N/A,FALSE,"059-96";#N/A,#N/A,FALSE,"076-96";#N/A,#N/A,FALSE,"019-97";#N/A,#N/A,FALSE,"021-97";#N/A,#N/A,FALSE,"022-97";#N/A,#N/A,FALSE,"028-97"}</definedName>
    <definedName name="mobra" localSheetId="18" hidden="1">{#N/A,#N/A,FALSE,"GERAL";#N/A,#N/A,FALSE,"012-96";#N/A,#N/A,FALSE,"018-96";#N/A,#N/A,FALSE,"027-96";#N/A,#N/A,FALSE,"059-96";#N/A,#N/A,FALSE,"076-96";#N/A,#N/A,FALSE,"019-97";#N/A,#N/A,FALSE,"021-97";#N/A,#N/A,FALSE,"022-97";#N/A,#N/A,FALSE,"028-97"}</definedName>
    <definedName name="mobra" localSheetId="10" hidden="1">{#N/A,#N/A,FALSE,"GERAL";#N/A,#N/A,FALSE,"012-96";#N/A,#N/A,FALSE,"018-96";#N/A,#N/A,FALSE,"027-96";#N/A,#N/A,FALSE,"059-96";#N/A,#N/A,FALSE,"076-96";#N/A,#N/A,FALSE,"019-97";#N/A,#N/A,FALSE,"021-97";#N/A,#N/A,FALSE,"022-97";#N/A,#N/A,FALSE,"028-97"}</definedName>
    <definedName name="mobra" localSheetId="12" hidden="1">{#N/A,#N/A,FALSE,"GERAL";#N/A,#N/A,FALSE,"012-96";#N/A,#N/A,FALSE,"018-96";#N/A,#N/A,FALSE,"027-96";#N/A,#N/A,FALSE,"059-96";#N/A,#N/A,FALSE,"076-96";#N/A,#N/A,FALSE,"019-97";#N/A,#N/A,FALSE,"021-97";#N/A,#N/A,FALSE,"022-97";#N/A,#N/A,FALSE,"028-97"}</definedName>
    <definedName name="mobra" hidden="1">{#N/A,#N/A,FALSE,"GERAL";#N/A,#N/A,FALSE,"012-96";#N/A,#N/A,FALSE,"018-96";#N/A,#N/A,FALSE,"027-96";#N/A,#N/A,FALSE,"059-96";#N/A,#N/A,FALSE,"076-96";#N/A,#N/A,FALSE,"019-97";#N/A,#N/A,FALSE,"021-97";#N/A,#N/A,FALSE,"022-97";#N/A,#N/A,FALSE,"028-97"}</definedName>
    <definedName name="Modelo1" localSheetId="19" hidden="1">{#N/A,#N/A,FALSE,"cdi";#N/A,#N/A,FALSE,"debent";#N/A,#N/A,FALSE,"fdos";#N/A,#N/A,FALSE,"resumo"}</definedName>
    <definedName name="Modelo1" localSheetId="21">{#N/A,#N/A,FALSE,"cdi";#N/A,#N/A,FALSE,"debent";#N/A,#N/A,FALSE,"fdos";#N/A,#N/A,FALSE,"resumo"}</definedName>
    <definedName name="Modelo1" localSheetId="14" hidden="1">{#N/A,#N/A,FALSE,"cdi";#N/A,#N/A,FALSE,"debent";#N/A,#N/A,FALSE,"fdos";#N/A,#N/A,FALSE,"resumo"}</definedName>
    <definedName name="Modelo1" localSheetId="4" hidden="1">{#N/A,#N/A,FALSE,"cdi";#N/A,#N/A,FALSE,"debent";#N/A,#N/A,FALSE,"fdos";#N/A,#N/A,FALSE,"resumo"}</definedName>
    <definedName name="Modelo1" localSheetId="8" hidden="1">{#N/A,#N/A,FALSE,"cdi";#N/A,#N/A,FALSE,"debent";#N/A,#N/A,FALSE,"fdos";#N/A,#N/A,FALSE,"resumo"}</definedName>
    <definedName name="Modelo1" localSheetId="2" hidden="1">{#N/A,#N/A,FALSE,"cdi";#N/A,#N/A,FALSE,"debent";#N/A,#N/A,FALSE,"fdos";#N/A,#N/A,FALSE,"resumo"}</definedName>
    <definedName name="Modelo1" localSheetId="1" hidden="1">{#N/A,#N/A,FALSE,"cdi";#N/A,#N/A,FALSE,"debent";#N/A,#N/A,FALSE,"fdos";#N/A,#N/A,FALSE,"resumo"}</definedName>
    <definedName name="Modelo1" localSheetId="13" hidden="1">{#N/A,#N/A,FALSE,"cdi";#N/A,#N/A,FALSE,"debent";#N/A,#N/A,FALSE,"fdos";#N/A,#N/A,FALSE,"resumo"}</definedName>
    <definedName name="Modelo1" localSheetId="20">{#N/A,#N/A,FALSE,"cdi";#N/A,#N/A,FALSE,"debent";#N/A,#N/A,FALSE,"fdos";#N/A,#N/A,FALSE,"resumo"}</definedName>
    <definedName name="Modelo1" localSheetId="24" hidden="1">{#N/A,#N/A,FALSE,"cdi";#N/A,#N/A,FALSE,"debent";#N/A,#N/A,FALSE,"fdos";#N/A,#N/A,FALSE,"resumo"}</definedName>
    <definedName name="Modelo1" localSheetId="0" hidden="1">{#N/A,#N/A,FALSE,"cdi";#N/A,#N/A,FALSE,"debent";#N/A,#N/A,FALSE,"fdos";#N/A,#N/A,FALSE,"resumo"}</definedName>
    <definedName name="Modelo1" localSheetId="18" hidden="1">{#N/A,#N/A,FALSE,"cdi";#N/A,#N/A,FALSE,"debent";#N/A,#N/A,FALSE,"fdos";#N/A,#N/A,FALSE,"resumo"}</definedName>
    <definedName name="Modelo1" localSheetId="10" hidden="1">{#N/A,#N/A,FALSE,"cdi";#N/A,#N/A,FALSE,"debent";#N/A,#N/A,FALSE,"fdos";#N/A,#N/A,FALSE,"resumo"}</definedName>
    <definedName name="Modelo1" localSheetId="12" hidden="1">{#N/A,#N/A,FALSE,"cdi";#N/A,#N/A,FALSE,"debent";#N/A,#N/A,FALSE,"fdos";#N/A,#N/A,FALSE,"resumo"}</definedName>
    <definedName name="Modelo1" hidden="1">{#N/A,#N/A,FALSE,"cdi";#N/A,#N/A,FALSE,"debent";#N/A,#N/A,FALSE,"fdos";#N/A,#N/A,FALSE,"resumo"}</definedName>
    <definedName name="Modelo1a" localSheetId="19" hidden="1">{#N/A,#N/A,FALSE,"cdi";#N/A,#N/A,FALSE,"debent";#N/A,#N/A,FALSE,"fdos";#N/A,#N/A,FALSE,"resumo"}</definedName>
    <definedName name="Modelo1a" localSheetId="21">{#N/A,#N/A,FALSE,"cdi";#N/A,#N/A,FALSE,"debent";#N/A,#N/A,FALSE,"fdos";#N/A,#N/A,FALSE,"resumo"}</definedName>
    <definedName name="Modelo1a" localSheetId="14" hidden="1">{#N/A,#N/A,FALSE,"cdi";#N/A,#N/A,FALSE,"debent";#N/A,#N/A,FALSE,"fdos";#N/A,#N/A,FALSE,"resumo"}</definedName>
    <definedName name="Modelo1a" localSheetId="4" hidden="1">{#N/A,#N/A,FALSE,"cdi";#N/A,#N/A,FALSE,"debent";#N/A,#N/A,FALSE,"fdos";#N/A,#N/A,FALSE,"resumo"}</definedName>
    <definedName name="Modelo1a" localSheetId="8" hidden="1">{#N/A,#N/A,FALSE,"cdi";#N/A,#N/A,FALSE,"debent";#N/A,#N/A,FALSE,"fdos";#N/A,#N/A,FALSE,"resumo"}</definedName>
    <definedName name="Modelo1a" localSheetId="2" hidden="1">{#N/A,#N/A,FALSE,"cdi";#N/A,#N/A,FALSE,"debent";#N/A,#N/A,FALSE,"fdos";#N/A,#N/A,FALSE,"resumo"}</definedName>
    <definedName name="Modelo1a" localSheetId="1" hidden="1">{#N/A,#N/A,FALSE,"cdi";#N/A,#N/A,FALSE,"debent";#N/A,#N/A,FALSE,"fdos";#N/A,#N/A,FALSE,"resumo"}</definedName>
    <definedName name="Modelo1a" localSheetId="13" hidden="1">{#N/A,#N/A,FALSE,"cdi";#N/A,#N/A,FALSE,"debent";#N/A,#N/A,FALSE,"fdos";#N/A,#N/A,FALSE,"resumo"}</definedName>
    <definedName name="Modelo1a" localSheetId="20">{#N/A,#N/A,FALSE,"cdi";#N/A,#N/A,FALSE,"debent";#N/A,#N/A,FALSE,"fdos";#N/A,#N/A,FALSE,"resumo"}</definedName>
    <definedName name="Modelo1a" localSheetId="24" hidden="1">{#N/A,#N/A,FALSE,"cdi";#N/A,#N/A,FALSE,"debent";#N/A,#N/A,FALSE,"fdos";#N/A,#N/A,FALSE,"resumo"}</definedName>
    <definedName name="Modelo1a" localSheetId="0" hidden="1">{#N/A,#N/A,FALSE,"cdi";#N/A,#N/A,FALSE,"debent";#N/A,#N/A,FALSE,"fdos";#N/A,#N/A,FALSE,"resumo"}</definedName>
    <definedName name="Modelo1a" localSheetId="18" hidden="1">{#N/A,#N/A,FALSE,"cdi";#N/A,#N/A,FALSE,"debent";#N/A,#N/A,FALSE,"fdos";#N/A,#N/A,FALSE,"resumo"}</definedName>
    <definedName name="Modelo1a" localSheetId="10" hidden="1">{#N/A,#N/A,FALSE,"cdi";#N/A,#N/A,FALSE,"debent";#N/A,#N/A,FALSE,"fdos";#N/A,#N/A,FALSE,"resumo"}</definedName>
    <definedName name="Modelo1a" localSheetId="12" hidden="1">{#N/A,#N/A,FALSE,"cdi";#N/A,#N/A,FALSE,"debent";#N/A,#N/A,FALSE,"fdos";#N/A,#N/A,FALSE,"resumo"}</definedName>
    <definedName name="Modelo1a" hidden="1">{#N/A,#N/A,FALSE,"cdi";#N/A,#N/A,FALSE,"debent";#N/A,#N/A,FALSE,"fdos";#N/A,#N/A,FALSE,"resumo"}</definedName>
    <definedName name="Modelo2" localSheetId="19"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2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1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1"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1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20">{#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2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1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1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1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 localSheetId="4">#REF!</definedName>
    <definedName name="módulo" localSheetId="2">#REF!</definedName>
    <definedName name="módulo" localSheetId="24">#REF!</definedName>
    <definedName name="módulo">#REF!</definedName>
    <definedName name="mond_cdi" localSheetId="4">#REF!</definedName>
    <definedName name="mond_cdi" localSheetId="2">#REF!</definedName>
    <definedName name="mond_cdi" localSheetId="24">#REF!</definedName>
    <definedName name="mond_cdi">#REF!</definedName>
    <definedName name="mond_hist" localSheetId="4">#REF!</definedName>
    <definedName name="mond_hist" localSheetId="2">#REF!</definedName>
    <definedName name="mond_hist" localSheetId="24">#REF!</definedName>
    <definedName name="mond_hist">#REF!</definedName>
    <definedName name="mond_uss" localSheetId="4">#REF!</definedName>
    <definedName name="mond_uss" localSheetId="2">#REF!</definedName>
    <definedName name="mond_uss" localSheetId="24">#REF!</definedName>
    <definedName name="mond_uss">#REF!</definedName>
    <definedName name="MP" localSheetId="19" hidden="1">{#N/A,#N/A,FALSE,"CCTV"}</definedName>
    <definedName name="MP" localSheetId="21">{#N/A,#N/A,FALSE,"CCTV"}</definedName>
    <definedName name="MP" localSheetId="14" hidden="1">{#N/A,#N/A,FALSE,"CCTV"}</definedName>
    <definedName name="MP" localSheetId="4" hidden="1">{#N/A,#N/A,FALSE,"CCTV"}</definedName>
    <definedName name="MP" localSheetId="8" hidden="1">{#N/A,#N/A,FALSE,"CCTV"}</definedName>
    <definedName name="MP" localSheetId="2" hidden="1">{#N/A,#N/A,FALSE,"CCTV"}</definedName>
    <definedName name="MP" localSheetId="1" hidden="1">{#N/A,#N/A,FALSE,"CCTV"}</definedName>
    <definedName name="MP" localSheetId="13" hidden="1">{#N/A,#N/A,FALSE,"CCTV"}</definedName>
    <definedName name="MP" localSheetId="20">{#N/A,#N/A,FALSE,"CCTV"}</definedName>
    <definedName name="MP" localSheetId="24" hidden="1">{#N/A,#N/A,FALSE,"CCTV"}</definedName>
    <definedName name="MP" localSheetId="0" hidden="1">{#N/A,#N/A,FALSE,"CCTV"}</definedName>
    <definedName name="MP" localSheetId="18" hidden="1">{#N/A,#N/A,FALSE,"CCTV"}</definedName>
    <definedName name="MP" localSheetId="10" hidden="1">{#N/A,#N/A,FALSE,"CCTV"}</definedName>
    <definedName name="MP" localSheetId="12" hidden="1">{#N/A,#N/A,FALSE,"CCTV"}</definedName>
    <definedName name="MP" hidden="1">{#N/A,#N/A,FALSE,"CCTV"}</definedName>
    <definedName name="MSDFJKDT" hidden="1">25</definedName>
    <definedName name="MSDRFSWER" localSheetId="19" hidden="1">{"Econ Consolidado",#N/A,FALSE,"Econ Consol";"Fluxo de Caixa",#N/A,FALSE,"Fluxo Caixa";"Investimentos",#N/A,FALSE,"Investimentos"}</definedName>
    <definedName name="MSDRFSWER" localSheetId="21">{"Econ Consolidado",#N/A,FALSE,"Econ Consol";"Fluxo de Caixa",#N/A,FALSE,"Fluxo Caixa";"Investimentos",#N/A,FALSE,"Investimentos"}</definedName>
    <definedName name="MSDRFSWER" localSheetId="14" hidden="1">{"Econ Consolidado",#N/A,FALSE,"Econ Consol";"Fluxo de Caixa",#N/A,FALSE,"Fluxo Caixa";"Investimentos",#N/A,FALSE,"Investimentos"}</definedName>
    <definedName name="MSDRFSWER" localSheetId="4" hidden="1">{"Econ Consolidado",#N/A,FALSE,"Econ Consol";"Fluxo de Caixa",#N/A,FALSE,"Fluxo Caixa";"Investimentos",#N/A,FALSE,"Investimentos"}</definedName>
    <definedName name="MSDRFSWER" localSheetId="8" hidden="1">{"Econ Consolidado",#N/A,FALSE,"Econ Consol";"Fluxo de Caixa",#N/A,FALSE,"Fluxo Caixa";"Investimentos",#N/A,FALSE,"Investimentos"}</definedName>
    <definedName name="MSDRFSWER" localSheetId="2" hidden="1">{"Econ Consolidado",#N/A,FALSE,"Econ Consol";"Fluxo de Caixa",#N/A,FALSE,"Fluxo Caixa";"Investimentos",#N/A,FALSE,"Investimentos"}</definedName>
    <definedName name="MSDRFSWER" localSheetId="1" hidden="1">{"Econ Consolidado",#N/A,FALSE,"Econ Consol";"Fluxo de Caixa",#N/A,FALSE,"Fluxo Caixa";"Investimentos",#N/A,FALSE,"Investimentos"}</definedName>
    <definedName name="MSDRFSWER" localSheetId="13" hidden="1">{"Econ Consolidado",#N/A,FALSE,"Econ Consol";"Fluxo de Caixa",#N/A,FALSE,"Fluxo Caixa";"Investimentos",#N/A,FALSE,"Investimentos"}</definedName>
    <definedName name="MSDRFSWER" localSheetId="20">{"Econ Consolidado",#N/A,FALSE,"Econ Consol";"Fluxo de Caixa",#N/A,FALSE,"Fluxo Caixa";"Investimentos",#N/A,FALSE,"Investimentos"}</definedName>
    <definedName name="MSDRFSWER" localSheetId="24" hidden="1">{"Econ Consolidado",#N/A,FALSE,"Econ Consol";"Fluxo de Caixa",#N/A,FALSE,"Fluxo Caixa";"Investimentos",#N/A,FALSE,"Investimentos"}</definedName>
    <definedName name="MSDRFSWER" localSheetId="0" hidden="1">{"Econ Consolidado",#N/A,FALSE,"Econ Consol";"Fluxo de Caixa",#N/A,FALSE,"Fluxo Caixa";"Investimentos",#N/A,FALSE,"Investimentos"}</definedName>
    <definedName name="MSDRFSWER" localSheetId="18" hidden="1">{"Econ Consolidado",#N/A,FALSE,"Econ Consol";"Fluxo de Caixa",#N/A,FALSE,"Fluxo Caixa";"Investimentos",#N/A,FALSE,"Investimentos"}</definedName>
    <definedName name="MSDRFSWER" localSheetId="10" hidden="1">{"Econ Consolidado",#N/A,FALSE,"Econ Consol";"Fluxo de Caixa",#N/A,FALSE,"Fluxo Caixa";"Investimentos",#N/A,FALSE,"Investimentos"}</definedName>
    <definedName name="MSDRFSWER" localSheetId="12" hidden="1">{"Econ Consolidado",#N/A,FALSE,"Econ Consol";"Fluxo de Caixa",#N/A,FALSE,"Fluxo Caixa";"Investimentos",#N/A,FALSE,"Investimentos"}</definedName>
    <definedName name="MSDRFSWER" hidden="1">{"Econ Consolidado",#N/A,FALSE,"Econ Consol";"Fluxo de Caixa",#N/A,FALSE,"Fluxo Caixa";"Investimentos",#N/A,FALSE,"Investimentos"}</definedName>
    <definedName name="MURBOMB" localSheetId="4">#REF!</definedName>
    <definedName name="MURBOMB" localSheetId="2">#REF!</definedName>
    <definedName name="MURBOMB" localSheetId="24">#REF!</definedName>
    <definedName name="MURBOMB">#REF!</definedName>
    <definedName name="mzshdjshjs" localSheetId="19" hidden="1">{#N/A,#N/A,FALSE,"Plan1";#N/A,#N/A,FALSE,"Plan2"}</definedName>
    <definedName name="mzshdjshjs" localSheetId="21">{#N/A,#N/A,FALSE,"Plan1";#N/A,#N/A,FALSE,"Plan2"}</definedName>
    <definedName name="mzshdjshjs" localSheetId="14" hidden="1">{#N/A,#N/A,FALSE,"Plan1";#N/A,#N/A,FALSE,"Plan2"}</definedName>
    <definedName name="mzshdjshjs" localSheetId="4" hidden="1">{#N/A,#N/A,FALSE,"Plan1";#N/A,#N/A,FALSE,"Plan2"}</definedName>
    <definedName name="mzshdjshjs" localSheetId="8" hidden="1">{#N/A,#N/A,FALSE,"Plan1";#N/A,#N/A,FALSE,"Plan2"}</definedName>
    <definedName name="mzshdjshjs" localSheetId="2" hidden="1">{#N/A,#N/A,FALSE,"Plan1";#N/A,#N/A,FALSE,"Plan2"}</definedName>
    <definedName name="mzshdjshjs" localSheetId="1" hidden="1">{#N/A,#N/A,FALSE,"Plan1";#N/A,#N/A,FALSE,"Plan2"}</definedName>
    <definedName name="mzshdjshjs" localSheetId="13" hidden="1">{#N/A,#N/A,FALSE,"Plan1";#N/A,#N/A,FALSE,"Plan2"}</definedName>
    <definedName name="mzshdjshjs" localSheetId="20">{#N/A,#N/A,FALSE,"Plan1";#N/A,#N/A,FALSE,"Plan2"}</definedName>
    <definedName name="mzshdjshjs" localSheetId="24" hidden="1">{#N/A,#N/A,FALSE,"Plan1";#N/A,#N/A,FALSE,"Plan2"}</definedName>
    <definedName name="mzshdjshjs" localSheetId="0" hidden="1">{#N/A,#N/A,FALSE,"Plan1";#N/A,#N/A,FALSE,"Plan2"}</definedName>
    <definedName name="mzshdjshjs" localSheetId="18" hidden="1">{#N/A,#N/A,FALSE,"Plan1";#N/A,#N/A,FALSE,"Plan2"}</definedName>
    <definedName name="mzshdjshjs" localSheetId="10" hidden="1">{#N/A,#N/A,FALSE,"Plan1";#N/A,#N/A,FALSE,"Plan2"}</definedName>
    <definedName name="mzshdjshjs" localSheetId="12" hidden="1">{#N/A,#N/A,FALSE,"Plan1";#N/A,#N/A,FALSE,"Plan2"}</definedName>
    <definedName name="mzshdjshjs" hidden="1">{#N/A,#N/A,FALSE,"Plan1";#N/A,#N/A,FALSE,"Plan2"}</definedName>
    <definedName name="na" localSheetId="19" hidden="1">{#N/A,#N/A,FALSE,"$170M Cash";#N/A,#N/A,FALSE,"$250M Cash";#N/A,#N/A,FALSE,"$325M Cash"}</definedName>
    <definedName name="na" localSheetId="21">{#N/A,#N/A,FALSE,"$170M Cash";#N/A,#N/A,FALSE,"$250M Cash";#N/A,#N/A,FALSE,"$325M Cash"}</definedName>
    <definedName name="na" localSheetId="14" hidden="1">{#N/A,#N/A,FALSE,"$170M Cash";#N/A,#N/A,FALSE,"$250M Cash";#N/A,#N/A,FALSE,"$325M Cash"}</definedName>
    <definedName name="na" localSheetId="4" hidden="1">{#N/A,#N/A,FALSE,"$170M Cash";#N/A,#N/A,FALSE,"$250M Cash";#N/A,#N/A,FALSE,"$325M Cash"}</definedName>
    <definedName name="na" localSheetId="8" hidden="1">{#N/A,#N/A,FALSE,"$170M Cash";#N/A,#N/A,FALSE,"$250M Cash";#N/A,#N/A,FALSE,"$325M Cash"}</definedName>
    <definedName name="na" localSheetId="2" hidden="1">{#N/A,#N/A,FALSE,"$170M Cash";#N/A,#N/A,FALSE,"$250M Cash";#N/A,#N/A,FALSE,"$325M Cash"}</definedName>
    <definedName name="na" localSheetId="1" hidden="1">{#N/A,#N/A,FALSE,"$170M Cash";#N/A,#N/A,FALSE,"$250M Cash";#N/A,#N/A,FALSE,"$325M Cash"}</definedName>
    <definedName name="na" localSheetId="13" hidden="1">{#N/A,#N/A,FALSE,"$170M Cash";#N/A,#N/A,FALSE,"$250M Cash";#N/A,#N/A,FALSE,"$325M Cash"}</definedName>
    <definedName name="na" localSheetId="20">{#N/A,#N/A,FALSE,"$170M Cash";#N/A,#N/A,FALSE,"$250M Cash";#N/A,#N/A,FALSE,"$325M Cash"}</definedName>
    <definedName name="na" localSheetId="24" hidden="1">{#N/A,#N/A,FALSE,"$170M Cash";#N/A,#N/A,FALSE,"$250M Cash";#N/A,#N/A,FALSE,"$325M Cash"}</definedName>
    <definedName name="na" localSheetId="0" hidden="1">{#N/A,#N/A,FALSE,"$170M Cash";#N/A,#N/A,FALSE,"$250M Cash";#N/A,#N/A,FALSE,"$325M Cash"}</definedName>
    <definedName name="na" localSheetId="18" hidden="1">{#N/A,#N/A,FALSE,"$170M Cash";#N/A,#N/A,FALSE,"$250M Cash";#N/A,#N/A,FALSE,"$325M Cash"}</definedName>
    <definedName name="na" localSheetId="10" hidden="1">{#N/A,#N/A,FALSE,"$170M Cash";#N/A,#N/A,FALSE,"$250M Cash";#N/A,#N/A,FALSE,"$325M Cash"}</definedName>
    <definedName name="na" localSheetId="12" hidden="1">{#N/A,#N/A,FALSE,"$170M Cash";#N/A,#N/A,FALSE,"$250M Cash";#N/A,#N/A,FALSE,"$325M Cash"}</definedName>
    <definedName name="na" hidden="1">{#N/A,#N/A,FALSE,"$170M Cash";#N/A,#N/A,FALSE,"$250M Cash";#N/A,#N/A,FALSE,"$325M Cash"}</definedName>
    <definedName name="ncdgrdhrtg" localSheetId="19" hidden="1">{#N/A,#N/A,FALSE,"Plan1";#N/A,#N/A,FALSE,"Plan2"}</definedName>
    <definedName name="ncdgrdhrtg" localSheetId="21">{#N/A,#N/A,FALSE,"Plan1";#N/A,#N/A,FALSE,"Plan2"}</definedName>
    <definedName name="ncdgrdhrtg" localSheetId="14" hidden="1">{#N/A,#N/A,FALSE,"Plan1";#N/A,#N/A,FALSE,"Plan2"}</definedName>
    <definedName name="ncdgrdhrtg" localSheetId="4" hidden="1">{#N/A,#N/A,FALSE,"Plan1";#N/A,#N/A,FALSE,"Plan2"}</definedName>
    <definedName name="ncdgrdhrtg" localSheetId="8" hidden="1">{#N/A,#N/A,FALSE,"Plan1";#N/A,#N/A,FALSE,"Plan2"}</definedName>
    <definedName name="ncdgrdhrtg" localSheetId="2" hidden="1">{#N/A,#N/A,FALSE,"Plan1";#N/A,#N/A,FALSE,"Plan2"}</definedName>
    <definedName name="ncdgrdhrtg" localSheetId="1" hidden="1">{#N/A,#N/A,FALSE,"Plan1";#N/A,#N/A,FALSE,"Plan2"}</definedName>
    <definedName name="ncdgrdhrtg" localSheetId="13" hidden="1">{#N/A,#N/A,FALSE,"Plan1";#N/A,#N/A,FALSE,"Plan2"}</definedName>
    <definedName name="ncdgrdhrtg" localSheetId="20">{#N/A,#N/A,FALSE,"Plan1";#N/A,#N/A,FALSE,"Plan2"}</definedName>
    <definedName name="ncdgrdhrtg" localSheetId="24" hidden="1">{#N/A,#N/A,FALSE,"Plan1";#N/A,#N/A,FALSE,"Plan2"}</definedName>
    <definedName name="ncdgrdhrtg" localSheetId="0" hidden="1">{#N/A,#N/A,FALSE,"Plan1";#N/A,#N/A,FALSE,"Plan2"}</definedName>
    <definedName name="ncdgrdhrtg" localSheetId="18" hidden="1">{#N/A,#N/A,FALSE,"Plan1";#N/A,#N/A,FALSE,"Plan2"}</definedName>
    <definedName name="ncdgrdhrtg" localSheetId="10" hidden="1">{#N/A,#N/A,FALSE,"Plan1";#N/A,#N/A,FALSE,"Plan2"}</definedName>
    <definedName name="ncdgrdhrtg" localSheetId="12" hidden="1">{#N/A,#N/A,FALSE,"Plan1";#N/A,#N/A,FALSE,"Plan2"}</definedName>
    <definedName name="ncdgrdhrtg" hidden="1">{#N/A,#N/A,FALSE,"Plan1";#N/A,#N/A,FALSE,"Plan2"}</definedName>
    <definedName name="nchngdfhgdh" localSheetId="19" hidden="1">{#N/A,#N/A,FALSE,"Plan1";#N/A,#N/A,FALSE,"Plan2"}</definedName>
    <definedName name="nchngdfhgdh" localSheetId="21">{#N/A,#N/A,FALSE,"Plan1";#N/A,#N/A,FALSE,"Plan2"}</definedName>
    <definedName name="nchngdfhgdh" localSheetId="14" hidden="1">{#N/A,#N/A,FALSE,"Plan1";#N/A,#N/A,FALSE,"Plan2"}</definedName>
    <definedName name="nchngdfhgdh" localSheetId="4" hidden="1">{#N/A,#N/A,FALSE,"Plan1";#N/A,#N/A,FALSE,"Plan2"}</definedName>
    <definedName name="nchngdfhgdh" localSheetId="8" hidden="1">{#N/A,#N/A,FALSE,"Plan1";#N/A,#N/A,FALSE,"Plan2"}</definedName>
    <definedName name="nchngdfhgdh" localSheetId="2" hidden="1">{#N/A,#N/A,FALSE,"Plan1";#N/A,#N/A,FALSE,"Plan2"}</definedName>
    <definedName name="nchngdfhgdh" localSheetId="1" hidden="1">{#N/A,#N/A,FALSE,"Plan1";#N/A,#N/A,FALSE,"Plan2"}</definedName>
    <definedName name="nchngdfhgdh" localSheetId="13" hidden="1">{#N/A,#N/A,FALSE,"Plan1";#N/A,#N/A,FALSE,"Plan2"}</definedName>
    <definedName name="nchngdfhgdh" localSheetId="20">{#N/A,#N/A,FALSE,"Plan1";#N/A,#N/A,FALSE,"Plan2"}</definedName>
    <definedName name="nchngdfhgdh" localSheetId="24" hidden="1">{#N/A,#N/A,FALSE,"Plan1";#N/A,#N/A,FALSE,"Plan2"}</definedName>
    <definedName name="nchngdfhgdh" localSheetId="0" hidden="1">{#N/A,#N/A,FALSE,"Plan1";#N/A,#N/A,FALSE,"Plan2"}</definedName>
    <definedName name="nchngdfhgdh" localSheetId="18" hidden="1">{#N/A,#N/A,FALSE,"Plan1";#N/A,#N/A,FALSE,"Plan2"}</definedName>
    <definedName name="nchngdfhgdh" localSheetId="10" hidden="1">{#N/A,#N/A,FALSE,"Plan1";#N/A,#N/A,FALSE,"Plan2"}</definedName>
    <definedName name="nchngdfhgdh" localSheetId="12" hidden="1">{#N/A,#N/A,FALSE,"Plan1";#N/A,#N/A,FALSE,"Plan2"}</definedName>
    <definedName name="nchngdfhgdh" hidden="1">{#N/A,#N/A,FALSE,"Plan1";#N/A,#N/A,FALSE,"Plan2"}</definedName>
    <definedName name="NCJFKNGJHF" localSheetId="19" hidden="1">{#N/A,#N/A,FALSE,"Plan1";#N/A,#N/A,FALSE,"Plan2"}</definedName>
    <definedName name="NCJFKNGJHF" localSheetId="21">{#N/A,#N/A,FALSE,"Plan1";#N/A,#N/A,FALSE,"Plan2"}</definedName>
    <definedName name="NCJFKNGJHF" localSheetId="14" hidden="1">{#N/A,#N/A,FALSE,"Plan1";#N/A,#N/A,FALSE,"Plan2"}</definedName>
    <definedName name="NCJFKNGJHF" localSheetId="4" hidden="1">{#N/A,#N/A,FALSE,"Plan1";#N/A,#N/A,FALSE,"Plan2"}</definedName>
    <definedName name="NCJFKNGJHF" localSheetId="8" hidden="1">{#N/A,#N/A,FALSE,"Plan1";#N/A,#N/A,FALSE,"Plan2"}</definedName>
    <definedName name="NCJFKNGJHF" localSheetId="2" hidden="1">{#N/A,#N/A,FALSE,"Plan1";#N/A,#N/A,FALSE,"Plan2"}</definedName>
    <definedName name="NCJFKNGJHF" localSheetId="1" hidden="1">{#N/A,#N/A,FALSE,"Plan1";#N/A,#N/A,FALSE,"Plan2"}</definedName>
    <definedName name="NCJFKNGJHF" localSheetId="13" hidden="1">{#N/A,#N/A,FALSE,"Plan1";#N/A,#N/A,FALSE,"Plan2"}</definedName>
    <definedName name="NCJFKNGJHF" localSheetId="20">{#N/A,#N/A,FALSE,"Plan1";#N/A,#N/A,FALSE,"Plan2"}</definedName>
    <definedName name="NCJFKNGJHF" localSheetId="24" hidden="1">{#N/A,#N/A,FALSE,"Plan1";#N/A,#N/A,FALSE,"Plan2"}</definedName>
    <definedName name="NCJFKNGJHF" localSheetId="0" hidden="1">{#N/A,#N/A,FALSE,"Plan1";#N/A,#N/A,FALSE,"Plan2"}</definedName>
    <definedName name="NCJFKNGJHF" localSheetId="18" hidden="1">{#N/A,#N/A,FALSE,"Plan1";#N/A,#N/A,FALSE,"Plan2"}</definedName>
    <definedName name="NCJFKNGJHF" localSheetId="10" hidden="1">{#N/A,#N/A,FALSE,"Plan1";#N/A,#N/A,FALSE,"Plan2"}</definedName>
    <definedName name="NCJFKNGJHF" localSheetId="12" hidden="1">{#N/A,#N/A,FALSE,"Plan1";#N/A,#N/A,FALSE,"Plan2"}</definedName>
    <definedName name="NCJFKNGJHF" hidden="1">{#N/A,#N/A,FALSE,"Plan1";#N/A,#N/A,FALSE,"Plan2"}</definedName>
    <definedName name="NDATA" localSheetId="4">#REF!</definedName>
    <definedName name="NDATA" localSheetId="2">#REF!</definedName>
    <definedName name="NDATA" localSheetId="24">#REF!</definedName>
    <definedName name="NDATA">#REF!</definedName>
    <definedName name="ndcxhgdhf" localSheetId="19" hidden="1">{#N/A,#N/A,FALSE,"Plan1";#N/A,#N/A,FALSE,"Plan2"}</definedName>
    <definedName name="ndcxhgdhf" localSheetId="21">{#N/A,#N/A,FALSE,"Plan1";#N/A,#N/A,FALSE,"Plan2"}</definedName>
    <definedName name="ndcxhgdhf" localSheetId="14" hidden="1">{#N/A,#N/A,FALSE,"Plan1";#N/A,#N/A,FALSE,"Plan2"}</definedName>
    <definedName name="ndcxhgdhf" localSheetId="4" hidden="1">{#N/A,#N/A,FALSE,"Plan1";#N/A,#N/A,FALSE,"Plan2"}</definedName>
    <definedName name="ndcxhgdhf" localSheetId="8" hidden="1">{#N/A,#N/A,FALSE,"Plan1";#N/A,#N/A,FALSE,"Plan2"}</definedName>
    <definedName name="ndcxhgdhf" localSheetId="2" hidden="1">{#N/A,#N/A,FALSE,"Plan1";#N/A,#N/A,FALSE,"Plan2"}</definedName>
    <definedName name="ndcxhgdhf" localSheetId="1" hidden="1">{#N/A,#N/A,FALSE,"Plan1";#N/A,#N/A,FALSE,"Plan2"}</definedName>
    <definedName name="ndcxhgdhf" localSheetId="13" hidden="1">{#N/A,#N/A,FALSE,"Plan1";#N/A,#N/A,FALSE,"Plan2"}</definedName>
    <definedName name="ndcxhgdhf" localSheetId="20">{#N/A,#N/A,FALSE,"Plan1";#N/A,#N/A,FALSE,"Plan2"}</definedName>
    <definedName name="ndcxhgdhf" localSheetId="24" hidden="1">{#N/A,#N/A,FALSE,"Plan1";#N/A,#N/A,FALSE,"Plan2"}</definedName>
    <definedName name="ndcxhgdhf" localSheetId="0" hidden="1">{#N/A,#N/A,FALSE,"Plan1";#N/A,#N/A,FALSE,"Plan2"}</definedName>
    <definedName name="ndcxhgdhf" localSheetId="18" hidden="1">{#N/A,#N/A,FALSE,"Plan1";#N/A,#N/A,FALSE,"Plan2"}</definedName>
    <definedName name="ndcxhgdhf" localSheetId="10" hidden="1">{#N/A,#N/A,FALSE,"Plan1";#N/A,#N/A,FALSE,"Plan2"}</definedName>
    <definedName name="ndcxhgdhf" localSheetId="12" hidden="1">{#N/A,#N/A,FALSE,"Plan1";#N/A,#N/A,FALSE,"Plan2"}</definedName>
    <definedName name="ndcxhgdhf" hidden="1">{#N/A,#N/A,FALSE,"Plan1";#N/A,#N/A,FALSE,"Plan2"}</definedName>
    <definedName name="ndfjnjkrhdgt" localSheetId="19" hidden="1">{#N/A,#N/A,FALSE,"Plan1";#N/A,#N/A,FALSE,"Plan2"}</definedName>
    <definedName name="ndfjnjkrhdgt" localSheetId="21">{#N/A,#N/A,FALSE,"Plan1";#N/A,#N/A,FALSE,"Plan2"}</definedName>
    <definedName name="ndfjnjkrhdgt" localSheetId="14" hidden="1">{#N/A,#N/A,FALSE,"Plan1";#N/A,#N/A,FALSE,"Plan2"}</definedName>
    <definedName name="ndfjnjkrhdgt" localSheetId="4" hidden="1">{#N/A,#N/A,FALSE,"Plan1";#N/A,#N/A,FALSE,"Plan2"}</definedName>
    <definedName name="ndfjnjkrhdgt" localSheetId="8" hidden="1">{#N/A,#N/A,FALSE,"Plan1";#N/A,#N/A,FALSE,"Plan2"}</definedName>
    <definedName name="ndfjnjkrhdgt" localSheetId="2" hidden="1">{#N/A,#N/A,FALSE,"Plan1";#N/A,#N/A,FALSE,"Plan2"}</definedName>
    <definedName name="ndfjnjkrhdgt" localSheetId="1" hidden="1">{#N/A,#N/A,FALSE,"Plan1";#N/A,#N/A,FALSE,"Plan2"}</definedName>
    <definedName name="ndfjnjkrhdgt" localSheetId="13" hidden="1">{#N/A,#N/A,FALSE,"Plan1";#N/A,#N/A,FALSE,"Plan2"}</definedName>
    <definedName name="ndfjnjkrhdgt" localSheetId="20">{#N/A,#N/A,FALSE,"Plan1";#N/A,#N/A,FALSE,"Plan2"}</definedName>
    <definedName name="ndfjnjkrhdgt" localSheetId="24" hidden="1">{#N/A,#N/A,FALSE,"Plan1";#N/A,#N/A,FALSE,"Plan2"}</definedName>
    <definedName name="ndfjnjkrhdgt" localSheetId="0" hidden="1">{#N/A,#N/A,FALSE,"Plan1";#N/A,#N/A,FALSE,"Plan2"}</definedName>
    <definedName name="ndfjnjkrhdgt" localSheetId="18" hidden="1">{#N/A,#N/A,FALSE,"Plan1";#N/A,#N/A,FALSE,"Plan2"}</definedName>
    <definedName name="ndfjnjkrhdgt" localSheetId="10" hidden="1">{#N/A,#N/A,FALSE,"Plan1";#N/A,#N/A,FALSE,"Plan2"}</definedName>
    <definedName name="ndfjnjkrhdgt" localSheetId="12" hidden="1">{#N/A,#N/A,FALSE,"Plan1";#N/A,#N/A,FALSE,"Plan2"}</definedName>
    <definedName name="ndfjnjkrhdgt" hidden="1">{#N/A,#N/A,FALSE,"Plan1";#N/A,#N/A,FALSE,"Plan2"}</definedName>
    <definedName name="ndfkghkjthfyst" localSheetId="19" hidden="1">{#N/A,#N/A,FALSE,"Plan1";#N/A,#N/A,FALSE,"Plan2"}</definedName>
    <definedName name="ndfkghkjthfyst" localSheetId="21">{#N/A,#N/A,FALSE,"Plan1";#N/A,#N/A,FALSE,"Plan2"}</definedName>
    <definedName name="ndfkghkjthfyst" localSheetId="14" hidden="1">{#N/A,#N/A,FALSE,"Plan1";#N/A,#N/A,FALSE,"Plan2"}</definedName>
    <definedName name="ndfkghkjthfyst" localSheetId="4" hidden="1">{#N/A,#N/A,FALSE,"Plan1";#N/A,#N/A,FALSE,"Plan2"}</definedName>
    <definedName name="ndfkghkjthfyst" localSheetId="8" hidden="1">{#N/A,#N/A,FALSE,"Plan1";#N/A,#N/A,FALSE,"Plan2"}</definedName>
    <definedName name="ndfkghkjthfyst" localSheetId="2" hidden="1">{#N/A,#N/A,FALSE,"Plan1";#N/A,#N/A,FALSE,"Plan2"}</definedName>
    <definedName name="ndfkghkjthfyst" localSheetId="1" hidden="1">{#N/A,#N/A,FALSE,"Plan1";#N/A,#N/A,FALSE,"Plan2"}</definedName>
    <definedName name="ndfkghkjthfyst" localSheetId="13" hidden="1">{#N/A,#N/A,FALSE,"Plan1";#N/A,#N/A,FALSE,"Plan2"}</definedName>
    <definedName name="ndfkghkjthfyst" localSheetId="20">{#N/A,#N/A,FALSE,"Plan1";#N/A,#N/A,FALSE,"Plan2"}</definedName>
    <definedName name="ndfkghkjthfyst" localSheetId="24" hidden="1">{#N/A,#N/A,FALSE,"Plan1";#N/A,#N/A,FALSE,"Plan2"}</definedName>
    <definedName name="ndfkghkjthfyst" localSheetId="0" hidden="1">{#N/A,#N/A,FALSE,"Plan1";#N/A,#N/A,FALSE,"Plan2"}</definedName>
    <definedName name="ndfkghkjthfyst" localSheetId="18" hidden="1">{#N/A,#N/A,FALSE,"Plan1";#N/A,#N/A,FALSE,"Plan2"}</definedName>
    <definedName name="ndfkghkjthfyst" localSheetId="10" hidden="1">{#N/A,#N/A,FALSE,"Plan1";#N/A,#N/A,FALSE,"Plan2"}</definedName>
    <definedName name="ndfkghkjthfyst" localSheetId="12" hidden="1">{#N/A,#N/A,FALSE,"Plan1";#N/A,#N/A,FALSE,"Plan2"}</definedName>
    <definedName name="ndfkghkjthfyst" hidden="1">{#N/A,#N/A,FALSE,"Plan1";#N/A,#N/A,FALSE,"Plan2"}</definedName>
    <definedName name="ndfldslvjnvberugberqubquierbv" localSheetId="4">#REF!</definedName>
    <definedName name="ndfldslvjnvberugberqubquierbv" localSheetId="2">#REF!</definedName>
    <definedName name="ndfldslvjnvberugberqubquierbv" localSheetId="24">#REF!</definedName>
    <definedName name="ndfldslvjnvberugberqubquierbv">#REF!</definedName>
    <definedName name="NDJGKFKGHUFG" localSheetId="19" hidden="1">{#N/A,#N/A,FALSE,"Plan1";#N/A,#N/A,FALSE,"Plan2"}</definedName>
    <definedName name="NDJGKFKGHUFG" localSheetId="21">{#N/A,#N/A,FALSE,"Plan1";#N/A,#N/A,FALSE,"Plan2"}</definedName>
    <definedName name="NDJGKFKGHUFG" localSheetId="14" hidden="1">{#N/A,#N/A,FALSE,"Plan1";#N/A,#N/A,FALSE,"Plan2"}</definedName>
    <definedName name="NDJGKFKGHUFG" localSheetId="4" hidden="1">{#N/A,#N/A,FALSE,"Plan1";#N/A,#N/A,FALSE,"Plan2"}</definedName>
    <definedName name="NDJGKFKGHUFG" localSheetId="8" hidden="1">{#N/A,#N/A,FALSE,"Plan1";#N/A,#N/A,FALSE,"Plan2"}</definedName>
    <definedName name="NDJGKFKGHUFG" localSheetId="2" hidden="1">{#N/A,#N/A,FALSE,"Plan1";#N/A,#N/A,FALSE,"Plan2"}</definedName>
    <definedName name="NDJGKFKGHUFG" localSheetId="1" hidden="1">{#N/A,#N/A,FALSE,"Plan1";#N/A,#N/A,FALSE,"Plan2"}</definedName>
    <definedName name="NDJGKFKGHUFG" localSheetId="13" hidden="1">{#N/A,#N/A,FALSE,"Plan1";#N/A,#N/A,FALSE,"Plan2"}</definedName>
    <definedName name="NDJGKFKGHUFG" localSheetId="20">{#N/A,#N/A,FALSE,"Plan1";#N/A,#N/A,FALSE,"Plan2"}</definedName>
    <definedName name="NDJGKFKGHUFG" localSheetId="24" hidden="1">{#N/A,#N/A,FALSE,"Plan1";#N/A,#N/A,FALSE,"Plan2"}</definedName>
    <definedName name="NDJGKFKGHUFG" localSheetId="0" hidden="1">{#N/A,#N/A,FALSE,"Plan1";#N/A,#N/A,FALSE,"Plan2"}</definedName>
    <definedName name="NDJGKFKGHUFG" localSheetId="18" hidden="1">{#N/A,#N/A,FALSE,"Plan1";#N/A,#N/A,FALSE,"Plan2"}</definedName>
    <definedName name="NDJGKFKGHUFG" localSheetId="10" hidden="1">{#N/A,#N/A,FALSE,"Plan1";#N/A,#N/A,FALSE,"Plan2"}</definedName>
    <definedName name="NDJGKFKGHUFG" localSheetId="12" hidden="1">{#N/A,#N/A,FALSE,"Plan1";#N/A,#N/A,FALSE,"Plan2"}</definedName>
    <definedName name="NDJGKFKGHUFG" hidden="1">{#N/A,#N/A,FALSE,"Plan1";#N/A,#N/A,FALSE,"Plan2"}</definedName>
    <definedName name="ndrjkt" localSheetId="19" hidden="1">{#N/A,#N/A,FALSE,"Plan1";#N/A,#N/A,FALSE,"Plan2"}</definedName>
    <definedName name="ndrjkt" localSheetId="21">{#N/A,#N/A,FALSE,"Plan1";#N/A,#N/A,FALSE,"Plan2"}</definedName>
    <definedName name="ndrjkt" localSheetId="14" hidden="1">{#N/A,#N/A,FALSE,"Plan1";#N/A,#N/A,FALSE,"Plan2"}</definedName>
    <definedName name="ndrjkt" localSheetId="4" hidden="1">{#N/A,#N/A,FALSE,"Plan1";#N/A,#N/A,FALSE,"Plan2"}</definedName>
    <definedName name="ndrjkt" localSheetId="8" hidden="1">{#N/A,#N/A,FALSE,"Plan1";#N/A,#N/A,FALSE,"Plan2"}</definedName>
    <definedName name="ndrjkt" localSheetId="2" hidden="1">{#N/A,#N/A,FALSE,"Plan1";#N/A,#N/A,FALSE,"Plan2"}</definedName>
    <definedName name="ndrjkt" localSheetId="1" hidden="1">{#N/A,#N/A,FALSE,"Plan1";#N/A,#N/A,FALSE,"Plan2"}</definedName>
    <definedName name="ndrjkt" localSheetId="13" hidden="1">{#N/A,#N/A,FALSE,"Plan1";#N/A,#N/A,FALSE,"Plan2"}</definedName>
    <definedName name="ndrjkt" localSheetId="20">{#N/A,#N/A,FALSE,"Plan1";#N/A,#N/A,FALSE,"Plan2"}</definedName>
    <definedName name="ndrjkt" localSheetId="24" hidden="1">{#N/A,#N/A,FALSE,"Plan1";#N/A,#N/A,FALSE,"Plan2"}</definedName>
    <definedName name="ndrjkt" localSheetId="0" hidden="1">{#N/A,#N/A,FALSE,"Plan1";#N/A,#N/A,FALSE,"Plan2"}</definedName>
    <definedName name="ndrjkt" localSheetId="18" hidden="1">{#N/A,#N/A,FALSE,"Plan1";#N/A,#N/A,FALSE,"Plan2"}</definedName>
    <definedName name="ndrjkt" localSheetId="10" hidden="1">{#N/A,#N/A,FALSE,"Plan1";#N/A,#N/A,FALSE,"Plan2"}</definedName>
    <definedName name="ndrjkt" localSheetId="12" hidden="1">{#N/A,#N/A,FALSE,"Plan1";#N/A,#N/A,FALSE,"Plan2"}</definedName>
    <definedName name="ndrjkt" hidden="1">{#N/A,#N/A,FALSE,"Plan1";#N/A,#N/A,FALSE,"Plan2"}</definedName>
    <definedName name="new" localSheetId="19" hidden="1">{#N/A,#N/A,FALSE,"Global by BU";#N/A,#N/A,FALSE,"U.S. by BU";#N/A,#N/A,FALSE,"Canada by BU";#N/A,#N/A,FALSE,"Europe by BU";#N/A,#N/A,FALSE,"Asia by BU";#N/A,#N/A,FALSE,"Cala by BU"}</definedName>
    <definedName name="new" localSheetId="21">{#N/A,#N/A,FALSE,"Global by BU";#N/A,#N/A,FALSE,"U.S. by BU";#N/A,#N/A,FALSE,"Canada by BU";#N/A,#N/A,FALSE,"Europe by BU";#N/A,#N/A,FALSE,"Asia by BU";#N/A,#N/A,FALSE,"Cala by BU"}</definedName>
    <definedName name="new" localSheetId="14" hidden="1">{#N/A,#N/A,FALSE,"Global by BU";#N/A,#N/A,FALSE,"U.S. by BU";#N/A,#N/A,FALSE,"Canada by BU";#N/A,#N/A,FALSE,"Europe by BU";#N/A,#N/A,FALSE,"Asia by BU";#N/A,#N/A,FALSE,"Cala by BU"}</definedName>
    <definedName name="new" localSheetId="4" hidden="1">{#N/A,#N/A,FALSE,"Global by BU";#N/A,#N/A,FALSE,"U.S. by BU";#N/A,#N/A,FALSE,"Canada by BU";#N/A,#N/A,FALSE,"Europe by BU";#N/A,#N/A,FALSE,"Asia by BU";#N/A,#N/A,FALSE,"Cala by BU"}</definedName>
    <definedName name="new" localSheetId="8" hidden="1">{#N/A,#N/A,FALSE,"Global by BU";#N/A,#N/A,FALSE,"U.S. by BU";#N/A,#N/A,FALSE,"Canada by BU";#N/A,#N/A,FALSE,"Europe by BU";#N/A,#N/A,FALSE,"Asia by BU";#N/A,#N/A,FALSE,"Cala by BU"}</definedName>
    <definedName name="new" localSheetId="2" hidden="1">{#N/A,#N/A,FALSE,"Global by BU";#N/A,#N/A,FALSE,"U.S. by BU";#N/A,#N/A,FALSE,"Canada by BU";#N/A,#N/A,FALSE,"Europe by BU";#N/A,#N/A,FALSE,"Asia by BU";#N/A,#N/A,FALSE,"Cala by BU"}</definedName>
    <definedName name="new" localSheetId="1" hidden="1">{#N/A,#N/A,FALSE,"Global by BU";#N/A,#N/A,FALSE,"U.S. by BU";#N/A,#N/A,FALSE,"Canada by BU";#N/A,#N/A,FALSE,"Europe by BU";#N/A,#N/A,FALSE,"Asia by BU";#N/A,#N/A,FALSE,"Cala by BU"}</definedName>
    <definedName name="new" localSheetId="13" hidden="1">{#N/A,#N/A,FALSE,"Global by BU";#N/A,#N/A,FALSE,"U.S. by BU";#N/A,#N/A,FALSE,"Canada by BU";#N/A,#N/A,FALSE,"Europe by BU";#N/A,#N/A,FALSE,"Asia by BU";#N/A,#N/A,FALSE,"Cala by BU"}</definedName>
    <definedName name="new" localSheetId="20">{#N/A,#N/A,FALSE,"Global by BU";#N/A,#N/A,FALSE,"U.S. by BU";#N/A,#N/A,FALSE,"Canada by BU";#N/A,#N/A,FALSE,"Europe by BU";#N/A,#N/A,FALSE,"Asia by BU";#N/A,#N/A,FALSE,"Cala by BU"}</definedName>
    <definedName name="new" localSheetId="24" hidden="1">{#N/A,#N/A,FALSE,"Global by BU";#N/A,#N/A,FALSE,"U.S. by BU";#N/A,#N/A,FALSE,"Canada by BU";#N/A,#N/A,FALSE,"Europe by BU";#N/A,#N/A,FALSE,"Asia by BU";#N/A,#N/A,FALSE,"Cala by BU"}</definedName>
    <definedName name="new" localSheetId="0" hidden="1">{#N/A,#N/A,FALSE,"Global by BU";#N/A,#N/A,FALSE,"U.S. by BU";#N/A,#N/A,FALSE,"Canada by BU";#N/A,#N/A,FALSE,"Europe by BU";#N/A,#N/A,FALSE,"Asia by BU";#N/A,#N/A,FALSE,"Cala by BU"}</definedName>
    <definedName name="new" localSheetId="18" hidden="1">{#N/A,#N/A,FALSE,"Global by BU";#N/A,#N/A,FALSE,"U.S. by BU";#N/A,#N/A,FALSE,"Canada by BU";#N/A,#N/A,FALSE,"Europe by BU";#N/A,#N/A,FALSE,"Asia by BU";#N/A,#N/A,FALSE,"Cala by BU"}</definedName>
    <definedName name="new" localSheetId="10" hidden="1">{#N/A,#N/A,FALSE,"Global by BU";#N/A,#N/A,FALSE,"U.S. by BU";#N/A,#N/A,FALSE,"Canada by BU";#N/A,#N/A,FALSE,"Europe by BU";#N/A,#N/A,FALSE,"Asia by BU";#N/A,#N/A,FALSE,"Cala by BU"}</definedName>
    <definedName name="new" localSheetId="12" hidden="1">{#N/A,#N/A,FALSE,"Global by BU";#N/A,#N/A,FALSE,"U.S. by BU";#N/A,#N/A,FALSE,"Canada by BU";#N/A,#N/A,FALSE,"Europe by BU";#N/A,#N/A,FALSE,"Asia by BU";#N/A,#N/A,FALSE,"Cala by BU"}</definedName>
    <definedName name="new" hidden="1">{#N/A,#N/A,FALSE,"Global by BU";#N/A,#N/A,FALSE,"U.S. by BU";#N/A,#N/A,FALSE,"Canada by BU";#N/A,#N/A,FALSE,"Europe by BU";#N/A,#N/A,FALSE,"Asia by BU";#N/A,#N/A,FALSE,"Cala by BU"}</definedName>
    <definedName name="NEWNAME" localSheetId="19" hidden="1">{#N/A,#N/A,FALSE,"CCTV"}</definedName>
    <definedName name="NEWNAME" localSheetId="21">{#N/A,#N/A,FALSE,"CCTV"}</definedName>
    <definedName name="NEWNAME" localSheetId="14" hidden="1">{#N/A,#N/A,FALSE,"CCTV"}</definedName>
    <definedName name="NEWNAME" localSheetId="4" hidden="1">{#N/A,#N/A,FALSE,"CCTV"}</definedName>
    <definedName name="NEWNAME" localSheetId="8" hidden="1">{#N/A,#N/A,FALSE,"CCTV"}</definedName>
    <definedName name="NEWNAME" localSheetId="2" hidden="1">{#N/A,#N/A,FALSE,"CCTV"}</definedName>
    <definedName name="NEWNAME" localSheetId="1" hidden="1">{#N/A,#N/A,FALSE,"CCTV"}</definedName>
    <definedName name="NEWNAME" localSheetId="13" hidden="1">{#N/A,#N/A,FALSE,"CCTV"}</definedName>
    <definedName name="NEWNAME" localSheetId="20">{#N/A,#N/A,FALSE,"CCTV"}</definedName>
    <definedName name="NEWNAME" localSheetId="24" hidden="1">{#N/A,#N/A,FALSE,"CCTV"}</definedName>
    <definedName name="NEWNAME" localSheetId="0" hidden="1">{#N/A,#N/A,FALSE,"CCTV"}</definedName>
    <definedName name="NEWNAME" localSheetId="18" hidden="1">{#N/A,#N/A,FALSE,"CCTV"}</definedName>
    <definedName name="NEWNAME" localSheetId="10" hidden="1">{#N/A,#N/A,FALSE,"CCTV"}</definedName>
    <definedName name="NEWNAME" localSheetId="12" hidden="1">{#N/A,#N/A,FALSE,"CCTV"}</definedName>
    <definedName name="NEWNAME" hidden="1">{#N/A,#N/A,FALSE,"CCTV"}</definedName>
    <definedName name="nfgjkhvhfghn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hidden="1">{TRUE,TRUE,-1.25,-15.5,604.5,366.75,FALSE,FALSE,TRUE,TRUE,0,1,#N/A,1,#N/A,9.0125,24.4117647058824,1,FALSE,FALSE,3,TRUE,1,FALSE,100,"Swvu.PLANILHA2.","ACwvu.PLANILHA2.",#N/A,FALSE,FALSE,0.787401575,0.34,0.46,0.5,1,"","",FALSE,FALSE,FALSE,FALSE,1,#N/A,1,1,FALSE,FALSE,#N/A,#N/A,FALSE,FALSE,FALSE,9,65532,65532,FALSE,FALSE,TRUE,TRUE,TRUE}</definedName>
    <definedName name="nfkhdjkthde" localSheetId="19" hidden="1">{#N/A,#N/A,FALSE,"Plan1";#N/A,#N/A,FALSE,"Plan2"}</definedName>
    <definedName name="nfkhdjkthde" localSheetId="21">{#N/A,#N/A,FALSE,"Plan1";#N/A,#N/A,FALSE,"Plan2"}</definedName>
    <definedName name="nfkhdjkthde" localSheetId="14" hidden="1">{#N/A,#N/A,FALSE,"Plan1";#N/A,#N/A,FALSE,"Plan2"}</definedName>
    <definedName name="nfkhdjkthde" localSheetId="4" hidden="1">{#N/A,#N/A,FALSE,"Plan1";#N/A,#N/A,FALSE,"Plan2"}</definedName>
    <definedName name="nfkhdjkthde" localSheetId="8" hidden="1">{#N/A,#N/A,FALSE,"Plan1";#N/A,#N/A,FALSE,"Plan2"}</definedName>
    <definedName name="nfkhdjkthde" localSheetId="2" hidden="1">{#N/A,#N/A,FALSE,"Plan1";#N/A,#N/A,FALSE,"Plan2"}</definedName>
    <definedName name="nfkhdjkthde" localSheetId="1" hidden="1">{#N/A,#N/A,FALSE,"Plan1";#N/A,#N/A,FALSE,"Plan2"}</definedName>
    <definedName name="nfkhdjkthde" localSheetId="13" hidden="1">{#N/A,#N/A,FALSE,"Plan1";#N/A,#N/A,FALSE,"Plan2"}</definedName>
    <definedName name="nfkhdjkthde" localSheetId="20">{#N/A,#N/A,FALSE,"Plan1";#N/A,#N/A,FALSE,"Plan2"}</definedName>
    <definedName name="nfkhdjkthde" localSheetId="24" hidden="1">{#N/A,#N/A,FALSE,"Plan1";#N/A,#N/A,FALSE,"Plan2"}</definedName>
    <definedName name="nfkhdjkthde" localSheetId="0" hidden="1">{#N/A,#N/A,FALSE,"Plan1";#N/A,#N/A,FALSE,"Plan2"}</definedName>
    <definedName name="nfkhdjkthde" localSheetId="18" hidden="1">{#N/A,#N/A,FALSE,"Plan1";#N/A,#N/A,FALSE,"Plan2"}</definedName>
    <definedName name="nfkhdjkthde" localSheetId="10" hidden="1">{#N/A,#N/A,FALSE,"Plan1";#N/A,#N/A,FALSE,"Plan2"}</definedName>
    <definedName name="nfkhdjkthde" localSheetId="12" hidden="1">{#N/A,#N/A,FALSE,"Plan1";#N/A,#N/A,FALSE,"Plan2"}</definedName>
    <definedName name="nfkhdjkthde" hidden="1">{#N/A,#N/A,FALSE,"Plan1";#N/A,#N/A,FALSE,"Plan2"}</definedName>
    <definedName name="nhj"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nhj" hidden="1">{TRUE,TRUE,-1.25,-15.5,604.5,366.75,FALSE,FALSE,TRUE,TRUE,0,1,#N/A,1,#N/A,9.0125,24.4117647058824,1,FALSE,FALSE,3,TRUE,1,FALSE,100,"Swvu.PLANILHA2.","ACwvu.PLANILHA2.",#N/A,FALSE,FALSE,0.787401575,0.34,0.46,0.5,1,"","",FALSE,FALSE,FALSE,FALSE,1,#N/A,1,1,FALSE,FALSE,#N/A,#N/A,FALSE,FALSE,FALSE,9,65532,65532,FALSE,FALSE,TRUE,TRUE,TRUE}</definedName>
    <definedName name="NHJHFDSHF" localSheetId="19" hidden="1">{#N/A,#N/A,FALSE,"Plan1";#N/A,#N/A,FALSE,"Plan2"}</definedName>
    <definedName name="NHJHFDSHF" localSheetId="21">{#N/A,#N/A,FALSE,"Plan1";#N/A,#N/A,FALSE,"Plan2"}</definedName>
    <definedName name="NHJHFDSHF" localSheetId="14" hidden="1">{#N/A,#N/A,FALSE,"Plan1";#N/A,#N/A,FALSE,"Plan2"}</definedName>
    <definedName name="NHJHFDSHF" localSheetId="4" hidden="1">{#N/A,#N/A,FALSE,"Plan1";#N/A,#N/A,FALSE,"Plan2"}</definedName>
    <definedName name="NHJHFDSHF" localSheetId="8" hidden="1">{#N/A,#N/A,FALSE,"Plan1";#N/A,#N/A,FALSE,"Plan2"}</definedName>
    <definedName name="NHJHFDSHF" localSheetId="2" hidden="1">{#N/A,#N/A,FALSE,"Plan1";#N/A,#N/A,FALSE,"Plan2"}</definedName>
    <definedName name="NHJHFDSHF" localSheetId="1" hidden="1">{#N/A,#N/A,FALSE,"Plan1";#N/A,#N/A,FALSE,"Plan2"}</definedName>
    <definedName name="NHJHFDSHF" localSheetId="13" hidden="1">{#N/A,#N/A,FALSE,"Plan1";#N/A,#N/A,FALSE,"Plan2"}</definedName>
    <definedName name="NHJHFDSHF" localSheetId="20">{#N/A,#N/A,FALSE,"Plan1";#N/A,#N/A,FALSE,"Plan2"}</definedName>
    <definedName name="NHJHFDSHF" localSheetId="24" hidden="1">{#N/A,#N/A,FALSE,"Plan1";#N/A,#N/A,FALSE,"Plan2"}</definedName>
    <definedName name="NHJHFDSHF" localSheetId="0" hidden="1">{#N/A,#N/A,FALSE,"Plan1";#N/A,#N/A,FALSE,"Plan2"}</definedName>
    <definedName name="NHJHFDSHF" localSheetId="18" hidden="1">{#N/A,#N/A,FALSE,"Plan1";#N/A,#N/A,FALSE,"Plan2"}</definedName>
    <definedName name="NHJHFDSHF" localSheetId="10" hidden="1">{#N/A,#N/A,FALSE,"Plan1";#N/A,#N/A,FALSE,"Plan2"}</definedName>
    <definedName name="NHJHFDSHF" localSheetId="12" hidden="1">{#N/A,#N/A,FALSE,"Plan1";#N/A,#N/A,FALSE,"Plan2"}</definedName>
    <definedName name="NHJHFDSHF" hidden="1">{#N/A,#N/A,FALSE,"Plan1";#N/A,#N/A,FALSE,"Plan2"}</definedName>
    <definedName name="NJSDFHERTG" localSheetId="19" hidden="1">{#N/A,#N/A,FALSE,"Plan1";#N/A,#N/A,FALSE,"Plan2"}</definedName>
    <definedName name="NJSDFHERTG" localSheetId="21">{#N/A,#N/A,FALSE,"Plan1";#N/A,#N/A,FALSE,"Plan2"}</definedName>
    <definedName name="NJSDFHERTG" localSheetId="14" hidden="1">{#N/A,#N/A,FALSE,"Plan1";#N/A,#N/A,FALSE,"Plan2"}</definedName>
    <definedName name="NJSDFHERTG" localSheetId="4" hidden="1">{#N/A,#N/A,FALSE,"Plan1";#N/A,#N/A,FALSE,"Plan2"}</definedName>
    <definedName name="NJSDFHERTG" localSheetId="8" hidden="1">{#N/A,#N/A,FALSE,"Plan1";#N/A,#N/A,FALSE,"Plan2"}</definedName>
    <definedName name="NJSDFHERTG" localSheetId="2" hidden="1">{#N/A,#N/A,FALSE,"Plan1";#N/A,#N/A,FALSE,"Plan2"}</definedName>
    <definedName name="NJSDFHERTG" localSheetId="1" hidden="1">{#N/A,#N/A,FALSE,"Plan1";#N/A,#N/A,FALSE,"Plan2"}</definedName>
    <definedName name="NJSDFHERTG" localSheetId="13" hidden="1">{#N/A,#N/A,FALSE,"Plan1";#N/A,#N/A,FALSE,"Plan2"}</definedName>
    <definedName name="NJSDFHERTG" localSheetId="20">{#N/A,#N/A,FALSE,"Plan1";#N/A,#N/A,FALSE,"Plan2"}</definedName>
    <definedName name="NJSDFHERTG" localSheetId="24" hidden="1">{#N/A,#N/A,FALSE,"Plan1";#N/A,#N/A,FALSE,"Plan2"}</definedName>
    <definedName name="NJSDFHERTG" localSheetId="0" hidden="1">{#N/A,#N/A,FALSE,"Plan1";#N/A,#N/A,FALSE,"Plan2"}</definedName>
    <definedName name="NJSDFHERTG" localSheetId="18" hidden="1">{#N/A,#N/A,FALSE,"Plan1";#N/A,#N/A,FALSE,"Plan2"}</definedName>
    <definedName name="NJSDFHERTG" localSheetId="10" hidden="1">{#N/A,#N/A,FALSE,"Plan1";#N/A,#N/A,FALSE,"Plan2"}</definedName>
    <definedName name="NJSDFHERTG" localSheetId="12" hidden="1">{#N/A,#N/A,FALSE,"Plan1";#N/A,#N/A,FALSE,"Plan2"}</definedName>
    <definedName name="NJSDFHERTG" hidden="1">{#N/A,#N/A,FALSE,"Plan1";#N/A,#N/A,FALSE,"Plan2"}</definedName>
    <definedName name="nkfnsskdn" localSheetId="19" hidden="1">{#N/A,#N/A,FALSE,"Plan1";#N/A,#N/A,FALSE,"Plan2"}</definedName>
    <definedName name="nkfnsskdn" localSheetId="21">{#N/A,#N/A,FALSE,"Plan1";#N/A,#N/A,FALSE,"Plan2"}</definedName>
    <definedName name="nkfnsskdn" localSheetId="14" hidden="1">{#N/A,#N/A,FALSE,"Plan1";#N/A,#N/A,FALSE,"Plan2"}</definedName>
    <definedName name="nkfnsskdn" localSheetId="4" hidden="1">{#N/A,#N/A,FALSE,"Plan1";#N/A,#N/A,FALSE,"Plan2"}</definedName>
    <definedName name="nkfnsskdn" localSheetId="8" hidden="1">{#N/A,#N/A,FALSE,"Plan1";#N/A,#N/A,FALSE,"Plan2"}</definedName>
    <definedName name="nkfnsskdn" localSheetId="2" hidden="1">{#N/A,#N/A,FALSE,"Plan1";#N/A,#N/A,FALSE,"Plan2"}</definedName>
    <definedName name="nkfnsskdn" localSheetId="1" hidden="1">{#N/A,#N/A,FALSE,"Plan1";#N/A,#N/A,FALSE,"Plan2"}</definedName>
    <definedName name="nkfnsskdn" localSheetId="13" hidden="1">{#N/A,#N/A,FALSE,"Plan1";#N/A,#N/A,FALSE,"Plan2"}</definedName>
    <definedName name="nkfnsskdn" localSheetId="20">{#N/A,#N/A,FALSE,"Plan1";#N/A,#N/A,FALSE,"Plan2"}</definedName>
    <definedName name="nkfnsskdn" localSheetId="24" hidden="1">{#N/A,#N/A,FALSE,"Plan1";#N/A,#N/A,FALSE,"Plan2"}</definedName>
    <definedName name="nkfnsskdn" localSheetId="0" hidden="1">{#N/A,#N/A,FALSE,"Plan1";#N/A,#N/A,FALSE,"Plan2"}</definedName>
    <definedName name="nkfnsskdn" localSheetId="18" hidden="1">{#N/A,#N/A,FALSE,"Plan1";#N/A,#N/A,FALSE,"Plan2"}</definedName>
    <definedName name="nkfnsskdn" localSheetId="10" hidden="1">{#N/A,#N/A,FALSE,"Plan1";#N/A,#N/A,FALSE,"Plan2"}</definedName>
    <definedName name="nkfnsskdn" localSheetId="12" hidden="1">{#N/A,#N/A,FALSE,"Plan1";#N/A,#N/A,FALSE,"Plan2"}</definedName>
    <definedName name="nkfnsskdn" hidden="1">{#N/A,#N/A,FALSE,"Plan1";#N/A,#N/A,FALSE,"Plan2"}</definedName>
    <definedName name="NKJL"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NKJL" hidden="1">{TRUE,TRUE,-1.25,-15.5,604.5,366.75,FALSE,FALSE,TRUE,TRUE,0,1,#N/A,1,#N/A,9.0125,24.4117647058824,1,FALSE,FALSE,3,TRUE,1,FALSE,100,"Swvu.PLANILHA2.","ACwvu.PLANILHA2.",#N/A,FALSE,FALSE,0.787401575,0.34,0.46,0.5,1,"","",FALSE,FALSE,FALSE,FALSE,1,#N/A,1,1,FALSE,FALSE,#N/A,#N/A,FALSE,FALSE,FALSE,9,65532,65532,FALSE,FALSE,TRUE,TRUE,TRUE}</definedName>
    <definedName name="nl" localSheetId="4">#REF!</definedName>
    <definedName name="nl" localSheetId="2">#REF!</definedName>
    <definedName name="nl" localSheetId="24">#REF!</definedName>
    <definedName name="nl">#REF!</definedName>
    <definedName name="nlaksjdwe" localSheetId="19" hidden="1">{#N/A,#N/A,FALSE,"Plan1";#N/A,#N/A,FALSE,"Plan2"}</definedName>
    <definedName name="nlaksjdwe" localSheetId="21">{#N/A,#N/A,FALSE,"Plan1";#N/A,#N/A,FALSE,"Plan2"}</definedName>
    <definedName name="nlaksjdwe" localSheetId="14" hidden="1">{#N/A,#N/A,FALSE,"Plan1";#N/A,#N/A,FALSE,"Plan2"}</definedName>
    <definedName name="nlaksjdwe" localSheetId="4" hidden="1">{#N/A,#N/A,FALSE,"Plan1";#N/A,#N/A,FALSE,"Plan2"}</definedName>
    <definedName name="nlaksjdwe" localSheetId="8" hidden="1">{#N/A,#N/A,FALSE,"Plan1";#N/A,#N/A,FALSE,"Plan2"}</definedName>
    <definedName name="nlaksjdwe" localSheetId="2" hidden="1">{#N/A,#N/A,FALSE,"Plan1";#N/A,#N/A,FALSE,"Plan2"}</definedName>
    <definedName name="nlaksjdwe" localSheetId="1" hidden="1">{#N/A,#N/A,FALSE,"Plan1";#N/A,#N/A,FALSE,"Plan2"}</definedName>
    <definedName name="nlaksjdwe" localSheetId="13" hidden="1">{#N/A,#N/A,FALSE,"Plan1";#N/A,#N/A,FALSE,"Plan2"}</definedName>
    <definedName name="nlaksjdwe" localSheetId="20">{#N/A,#N/A,FALSE,"Plan1";#N/A,#N/A,FALSE,"Plan2"}</definedName>
    <definedName name="nlaksjdwe" localSheetId="24" hidden="1">{#N/A,#N/A,FALSE,"Plan1";#N/A,#N/A,FALSE,"Plan2"}</definedName>
    <definedName name="nlaksjdwe" localSheetId="0" hidden="1">{#N/A,#N/A,FALSE,"Plan1";#N/A,#N/A,FALSE,"Plan2"}</definedName>
    <definedName name="nlaksjdwe" localSheetId="18" hidden="1">{#N/A,#N/A,FALSE,"Plan1";#N/A,#N/A,FALSE,"Plan2"}</definedName>
    <definedName name="nlaksjdwe" localSheetId="10" hidden="1">{#N/A,#N/A,FALSE,"Plan1";#N/A,#N/A,FALSE,"Plan2"}</definedName>
    <definedName name="nlaksjdwe" localSheetId="12" hidden="1">{#N/A,#N/A,FALSE,"Plan1";#N/A,#N/A,FALSE,"Plan2"}</definedName>
    <definedName name="nlaksjdwe" hidden="1">{#N/A,#N/A,FALSE,"Plan1";#N/A,#N/A,FALSE,"Plan2"}</definedName>
    <definedName name="nljsdfljfdsfr" localSheetId="19" hidden="1">{#N/A,#N/A,FALSE,"Plan1";#N/A,#N/A,FALSE,"Plan2"}</definedName>
    <definedName name="nljsdfljfdsfr" localSheetId="21">{#N/A,#N/A,FALSE,"Plan1";#N/A,#N/A,FALSE,"Plan2"}</definedName>
    <definedName name="nljsdfljfdsfr" localSheetId="14" hidden="1">{#N/A,#N/A,FALSE,"Plan1";#N/A,#N/A,FALSE,"Plan2"}</definedName>
    <definedName name="nljsdfljfdsfr" localSheetId="4" hidden="1">{#N/A,#N/A,FALSE,"Plan1";#N/A,#N/A,FALSE,"Plan2"}</definedName>
    <definedName name="nljsdfljfdsfr" localSheetId="8" hidden="1">{#N/A,#N/A,FALSE,"Plan1";#N/A,#N/A,FALSE,"Plan2"}</definedName>
    <definedName name="nljsdfljfdsfr" localSheetId="2" hidden="1">{#N/A,#N/A,FALSE,"Plan1";#N/A,#N/A,FALSE,"Plan2"}</definedName>
    <definedName name="nljsdfljfdsfr" localSheetId="1" hidden="1">{#N/A,#N/A,FALSE,"Plan1";#N/A,#N/A,FALSE,"Plan2"}</definedName>
    <definedName name="nljsdfljfdsfr" localSheetId="13" hidden="1">{#N/A,#N/A,FALSE,"Plan1";#N/A,#N/A,FALSE,"Plan2"}</definedName>
    <definedName name="nljsdfljfdsfr" localSheetId="20">{#N/A,#N/A,FALSE,"Plan1";#N/A,#N/A,FALSE,"Plan2"}</definedName>
    <definedName name="nljsdfljfdsfr" localSheetId="24" hidden="1">{#N/A,#N/A,FALSE,"Plan1";#N/A,#N/A,FALSE,"Plan2"}</definedName>
    <definedName name="nljsdfljfdsfr" localSheetId="0" hidden="1">{#N/A,#N/A,FALSE,"Plan1";#N/A,#N/A,FALSE,"Plan2"}</definedName>
    <definedName name="nljsdfljfdsfr" localSheetId="18" hidden="1">{#N/A,#N/A,FALSE,"Plan1";#N/A,#N/A,FALSE,"Plan2"}</definedName>
    <definedName name="nljsdfljfdsfr" localSheetId="10" hidden="1">{#N/A,#N/A,FALSE,"Plan1";#N/A,#N/A,FALSE,"Plan2"}</definedName>
    <definedName name="nljsdfljfdsfr" localSheetId="12" hidden="1">{#N/A,#N/A,FALSE,"Plan1";#N/A,#N/A,FALSE,"Plan2"}</definedName>
    <definedName name="nljsdfljfdsfr" hidden="1">{#N/A,#N/A,FALSE,"Plan1";#N/A,#N/A,FALSE,"Plan2"}</definedName>
    <definedName name="nm_k1" localSheetId="4">#REF!</definedName>
    <definedName name="nm_k1" localSheetId="2">#REF!</definedName>
    <definedName name="nm_k1" localSheetId="24">#REF!</definedName>
    <definedName name="nm_k1">#REF!</definedName>
    <definedName name="nm_k2" localSheetId="4">#REF!</definedName>
    <definedName name="nm_k2" localSheetId="2">#REF!</definedName>
    <definedName name="nm_k2" localSheetId="24">#REF!</definedName>
    <definedName name="nm_k2">#REF!</definedName>
    <definedName name="nm_k3" localSheetId="4">#REF!</definedName>
    <definedName name="nm_k3" localSheetId="2">#REF!</definedName>
    <definedName name="nm_k3" localSheetId="24">#REF!</definedName>
    <definedName name="nm_k3">#REF!</definedName>
    <definedName name="nmjdfhxj" localSheetId="19" hidden="1">{#N/A,#N/A,FALSE,"Plan1";#N/A,#N/A,FALSE,"Plan2"}</definedName>
    <definedName name="nmjdfhxj" localSheetId="21">{#N/A,#N/A,FALSE,"Plan1";#N/A,#N/A,FALSE,"Plan2"}</definedName>
    <definedName name="nmjdfhxj" localSheetId="14" hidden="1">{#N/A,#N/A,FALSE,"Plan1";#N/A,#N/A,FALSE,"Plan2"}</definedName>
    <definedName name="nmjdfhxj" localSheetId="4" hidden="1">{#N/A,#N/A,FALSE,"Plan1";#N/A,#N/A,FALSE,"Plan2"}</definedName>
    <definedName name="nmjdfhxj" localSheetId="8" hidden="1">{#N/A,#N/A,FALSE,"Plan1";#N/A,#N/A,FALSE,"Plan2"}</definedName>
    <definedName name="nmjdfhxj" localSheetId="2" hidden="1">{#N/A,#N/A,FALSE,"Plan1";#N/A,#N/A,FALSE,"Plan2"}</definedName>
    <definedName name="nmjdfhxj" localSheetId="1" hidden="1">{#N/A,#N/A,FALSE,"Plan1";#N/A,#N/A,FALSE,"Plan2"}</definedName>
    <definedName name="nmjdfhxj" localSheetId="13" hidden="1">{#N/A,#N/A,FALSE,"Plan1";#N/A,#N/A,FALSE,"Plan2"}</definedName>
    <definedName name="nmjdfhxj" localSheetId="20">{#N/A,#N/A,FALSE,"Plan1";#N/A,#N/A,FALSE,"Plan2"}</definedName>
    <definedName name="nmjdfhxj" localSheetId="24" hidden="1">{#N/A,#N/A,FALSE,"Plan1";#N/A,#N/A,FALSE,"Plan2"}</definedName>
    <definedName name="nmjdfhxj" localSheetId="0" hidden="1">{#N/A,#N/A,FALSE,"Plan1";#N/A,#N/A,FALSE,"Plan2"}</definedName>
    <definedName name="nmjdfhxj" localSheetId="18" hidden="1">{#N/A,#N/A,FALSE,"Plan1";#N/A,#N/A,FALSE,"Plan2"}</definedName>
    <definedName name="nmjdfhxj" localSheetId="10" hidden="1">{#N/A,#N/A,FALSE,"Plan1";#N/A,#N/A,FALSE,"Plan2"}</definedName>
    <definedName name="nmjdfhxj" localSheetId="12" hidden="1">{#N/A,#N/A,FALSE,"Plan1";#N/A,#N/A,FALSE,"Plan2"}</definedName>
    <definedName name="nmjdfhxj" hidden="1">{#N/A,#N/A,FALSE,"Plan1";#N/A,#N/A,FALSE,"Plan2"}</definedName>
    <definedName name="nnmn" localSheetId="19" hidden="1">{#N/A,#N/A,FALSE,"Plan1";#N/A,#N/A,FALSE,"Plan2"}</definedName>
    <definedName name="nnmn" localSheetId="21">{#N/A,#N/A,FALSE,"Plan1";#N/A,#N/A,FALSE,"Plan2"}</definedName>
    <definedName name="nnmn" localSheetId="14" hidden="1">{#N/A,#N/A,FALSE,"Plan1";#N/A,#N/A,FALSE,"Plan2"}</definedName>
    <definedName name="nnmn" localSheetId="4" hidden="1">{#N/A,#N/A,FALSE,"Plan1";#N/A,#N/A,FALSE,"Plan2"}</definedName>
    <definedName name="nnmn" localSheetId="8" hidden="1">{#N/A,#N/A,FALSE,"Plan1";#N/A,#N/A,FALSE,"Plan2"}</definedName>
    <definedName name="nnmn" localSheetId="2" hidden="1">{#N/A,#N/A,FALSE,"Plan1";#N/A,#N/A,FALSE,"Plan2"}</definedName>
    <definedName name="nnmn" localSheetId="1" hidden="1">{#N/A,#N/A,FALSE,"Plan1";#N/A,#N/A,FALSE,"Plan2"}</definedName>
    <definedName name="nnmn" localSheetId="13" hidden="1">{#N/A,#N/A,FALSE,"Plan1";#N/A,#N/A,FALSE,"Plan2"}</definedName>
    <definedName name="nnmn" localSheetId="20">{#N/A,#N/A,FALSE,"Plan1";#N/A,#N/A,FALSE,"Plan2"}</definedName>
    <definedName name="nnmn" localSheetId="24" hidden="1">{#N/A,#N/A,FALSE,"Plan1";#N/A,#N/A,FALSE,"Plan2"}</definedName>
    <definedName name="nnmn" localSheetId="0" hidden="1">{#N/A,#N/A,FALSE,"Plan1";#N/A,#N/A,FALSE,"Plan2"}</definedName>
    <definedName name="nnmn" localSheetId="18" hidden="1">{#N/A,#N/A,FALSE,"Plan1";#N/A,#N/A,FALSE,"Plan2"}</definedName>
    <definedName name="nnmn" localSheetId="10" hidden="1">{#N/A,#N/A,FALSE,"Plan1";#N/A,#N/A,FALSE,"Plan2"}</definedName>
    <definedName name="nnmn" localSheetId="12" hidden="1">{#N/A,#N/A,FALSE,"Plan1";#N/A,#N/A,FALSE,"Plan2"}</definedName>
    <definedName name="nnmn" hidden="1">{#N/A,#N/A,FALSE,"Plan1";#N/A,#N/A,FALSE,"Plan2"}</definedName>
    <definedName name="nnn" localSheetId="19" hidden="1">{#N/A,#N/A,FALSE,"Plan1";#N/A,#N/A,FALSE,"Plan2"}</definedName>
    <definedName name="nnn" localSheetId="21">{#N/A,#N/A,FALSE,"Plan1";#N/A,#N/A,FALSE,"Plan2"}</definedName>
    <definedName name="nnn" localSheetId="14" hidden="1">{#N/A,#N/A,FALSE,"Plan1";#N/A,#N/A,FALSE,"Plan2"}</definedName>
    <definedName name="nnn" localSheetId="4" hidden="1">{#N/A,#N/A,FALSE,"Plan1";#N/A,#N/A,FALSE,"Plan2"}</definedName>
    <definedName name="nnn" localSheetId="8" hidden="1">{#N/A,#N/A,FALSE,"$170M Cash";#N/A,#N/A,FALSE,"$250M Cash";#N/A,#N/A,FALSE,"$325M Cash"}</definedName>
    <definedName name="nnn" localSheetId="2" hidden="1">{#N/A,#N/A,FALSE,"Plan1";#N/A,#N/A,FALSE,"Plan2"}</definedName>
    <definedName name="nnn" localSheetId="1" hidden="1">{#N/A,#N/A,FALSE,"Plan1";#N/A,#N/A,FALSE,"Plan2"}</definedName>
    <definedName name="nnn" localSheetId="13" hidden="1">{#N/A,#N/A,FALSE,"Plan1";#N/A,#N/A,FALSE,"Plan2"}</definedName>
    <definedName name="nnn" localSheetId="20">{#N/A,#N/A,FALSE,"Plan1";#N/A,#N/A,FALSE,"Plan2"}</definedName>
    <definedName name="nnn" localSheetId="24" hidden="1">{#N/A,#N/A,FALSE,"$170M Cash";#N/A,#N/A,FALSE,"$250M Cash";#N/A,#N/A,FALSE,"$325M Cash"}</definedName>
    <definedName name="nnn" localSheetId="0" hidden="1">{#N/A,#N/A,FALSE,"Plan1";#N/A,#N/A,FALSE,"Plan2"}</definedName>
    <definedName name="nnn" localSheetId="18" hidden="1">{#N/A,#N/A,FALSE,"Plan1";#N/A,#N/A,FALSE,"Plan2"}</definedName>
    <definedName name="nnn" localSheetId="10" hidden="1">{#N/A,#N/A,FALSE,"Plan1";#N/A,#N/A,FALSE,"Plan2"}</definedName>
    <definedName name="nnn" localSheetId="12" hidden="1">{#N/A,#N/A,FALSE,"Plan1";#N/A,#N/A,FALSE,"Plan2"}</definedName>
    <definedName name="nnn" hidden="1">{#N/A,#N/A,FALSE,"Plan1";#N/A,#N/A,FALSE,"Plan2"}</definedName>
    <definedName name="nnnnnnnnnnn" localSheetId="19" hidden="1">{"HW",#N/A,FALSE,"1998"}</definedName>
    <definedName name="nnnnnnnnnnn" localSheetId="21">{"HW",#N/A,FALSE,"1998"}</definedName>
    <definedName name="nnnnnnnnnnn" localSheetId="14" hidden="1">{"HW",#N/A,FALSE,"1998"}</definedName>
    <definedName name="nnnnnnnnnnn" localSheetId="4" hidden="1">{"HW",#N/A,FALSE,"1998"}</definedName>
    <definedName name="nnnnnnnnnnn" localSheetId="8" hidden="1">{"HW",#N/A,FALSE,"1998"}</definedName>
    <definedName name="nnnnnnnnnnn" localSheetId="2" hidden="1">{"HW",#N/A,FALSE,"1998"}</definedName>
    <definedName name="nnnnnnnnnnn" localSheetId="1" hidden="1">{"HW",#N/A,FALSE,"1998"}</definedName>
    <definedName name="nnnnnnnnnnn" localSheetId="13" hidden="1">{"HW",#N/A,FALSE,"1998"}</definedName>
    <definedName name="nnnnnnnnnnn" localSheetId="20">{"HW",#N/A,FALSE,"1998"}</definedName>
    <definedName name="nnnnnnnnnnn" localSheetId="24" hidden="1">{"HW",#N/A,FALSE,"1998"}</definedName>
    <definedName name="nnnnnnnnnnn" localSheetId="0" hidden="1">{"HW",#N/A,FALSE,"1998"}</definedName>
    <definedName name="nnnnnnnnnnn" localSheetId="18" hidden="1">{"HW",#N/A,FALSE,"1998"}</definedName>
    <definedName name="nnnnnnnnnnn" localSheetId="10" hidden="1">{"HW",#N/A,FALSE,"1998"}</definedName>
    <definedName name="nnnnnnnnnnn" localSheetId="12" hidden="1">{"HW",#N/A,FALSE,"1998"}</definedName>
    <definedName name="nnnnnnnnnnn" hidden="1">{"HW",#N/A,FALSE,"1998"}</definedName>
    <definedName name="NNNNNNNNNNNNNNN" localSheetId="19" hidden="1">{#N/A,#N/A,FALSE,"Plan1";#N/A,#N/A,FALSE,"Plan2"}</definedName>
    <definedName name="NNNNNNNNNNNNNNN" localSheetId="21">{#N/A,#N/A,FALSE,"Plan1";#N/A,#N/A,FALSE,"Plan2"}</definedName>
    <definedName name="NNNNNNNNNNNNNNN" localSheetId="14" hidden="1">{#N/A,#N/A,FALSE,"Plan1";#N/A,#N/A,FALSE,"Plan2"}</definedName>
    <definedName name="NNNNNNNNNNNNNNN" localSheetId="4" hidden="1">{#N/A,#N/A,FALSE,"Plan1";#N/A,#N/A,FALSE,"Plan2"}</definedName>
    <definedName name="NNNNNNNNNNNNNNN" localSheetId="8" hidden="1">{#N/A,#N/A,FALSE,"Plan1";#N/A,#N/A,FALSE,"Plan2"}</definedName>
    <definedName name="NNNNNNNNNNNNNNN" localSheetId="2" hidden="1">{#N/A,#N/A,FALSE,"Plan1";#N/A,#N/A,FALSE,"Plan2"}</definedName>
    <definedName name="NNNNNNNNNNNNNNN" localSheetId="1" hidden="1">{#N/A,#N/A,FALSE,"Plan1";#N/A,#N/A,FALSE,"Plan2"}</definedName>
    <definedName name="NNNNNNNNNNNNNNN" localSheetId="13" hidden="1">{#N/A,#N/A,FALSE,"Plan1";#N/A,#N/A,FALSE,"Plan2"}</definedName>
    <definedName name="NNNNNNNNNNNNNNN" localSheetId="20">{#N/A,#N/A,FALSE,"Plan1";#N/A,#N/A,FALSE,"Plan2"}</definedName>
    <definedName name="NNNNNNNNNNNNNNN" localSheetId="24" hidden="1">{#N/A,#N/A,FALSE,"Plan1";#N/A,#N/A,FALSE,"Plan2"}</definedName>
    <definedName name="NNNNNNNNNNNNNNN" localSheetId="0" hidden="1">{#N/A,#N/A,FALSE,"Plan1";#N/A,#N/A,FALSE,"Plan2"}</definedName>
    <definedName name="NNNNNNNNNNNNNNN" localSheetId="18" hidden="1">{#N/A,#N/A,FALSE,"Plan1";#N/A,#N/A,FALSE,"Plan2"}</definedName>
    <definedName name="NNNNNNNNNNNNNNN" localSheetId="10" hidden="1">{#N/A,#N/A,FALSE,"Plan1";#N/A,#N/A,FALSE,"Plan2"}</definedName>
    <definedName name="NNNNNNNNNNNNNNN" localSheetId="12" hidden="1">{#N/A,#N/A,FALSE,"Plan1";#N/A,#N/A,FALSE,"Plan2"}</definedName>
    <definedName name="NNNNNNNNNNNNNNN" hidden="1">{#N/A,#N/A,FALSE,"Plan1";#N/A,#N/A,FALSE,"Plan2"}</definedName>
    <definedName name="nnnnnnnnnnnnnnnnnnnn" localSheetId="19" hidden="1">{#N/A,#N/A,FALSE,"Plan1";#N/A,#N/A,FALSE,"Plan2"}</definedName>
    <definedName name="nnnnnnnnnnnnnnnnnnnn" localSheetId="21">{#N/A,#N/A,FALSE,"Plan1";#N/A,#N/A,FALSE,"Plan2"}</definedName>
    <definedName name="nnnnnnnnnnnnnnnnnnnn" localSheetId="14" hidden="1">{#N/A,#N/A,FALSE,"Plan1";#N/A,#N/A,FALSE,"Plan2"}</definedName>
    <definedName name="nnnnnnnnnnnnnnnnnnnn" localSheetId="4" hidden="1">{#N/A,#N/A,FALSE,"Plan1";#N/A,#N/A,FALSE,"Plan2"}</definedName>
    <definedName name="nnnnnnnnnnnnnnnnnnnn" localSheetId="8" hidden="1">{#N/A,#N/A,FALSE,"Plan1";#N/A,#N/A,FALSE,"Plan2"}</definedName>
    <definedName name="nnnnnnnnnnnnnnnnnnnn" localSheetId="2" hidden="1">{#N/A,#N/A,FALSE,"Plan1";#N/A,#N/A,FALSE,"Plan2"}</definedName>
    <definedName name="nnnnnnnnnnnnnnnnnnnn" localSheetId="1" hidden="1">{#N/A,#N/A,FALSE,"Plan1";#N/A,#N/A,FALSE,"Plan2"}</definedName>
    <definedName name="nnnnnnnnnnnnnnnnnnnn" localSheetId="13" hidden="1">{#N/A,#N/A,FALSE,"Plan1";#N/A,#N/A,FALSE,"Plan2"}</definedName>
    <definedName name="nnnnnnnnnnnnnnnnnnnn" localSheetId="20">{#N/A,#N/A,FALSE,"Plan1";#N/A,#N/A,FALSE,"Plan2"}</definedName>
    <definedName name="nnnnnnnnnnnnnnnnnnnn" localSheetId="24" hidden="1">{#N/A,#N/A,FALSE,"Plan1";#N/A,#N/A,FALSE,"Plan2"}</definedName>
    <definedName name="nnnnnnnnnnnnnnnnnnnn" localSheetId="0" hidden="1">{#N/A,#N/A,FALSE,"Plan1";#N/A,#N/A,FALSE,"Plan2"}</definedName>
    <definedName name="nnnnnnnnnnnnnnnnnnnn" localSheetId="18" hidden="1">{#N/A,#N/A,FALSE,"Plan1";#N/A,#N/A,FALSE,"Plan2"}</definedName>
    <definedName name="nnnnnnnnnnnnnnnnnnnn" localSheetId="10" hidden="1">{#N/A,#N/A,FALSE,"Plan1";#N/A,#N/A,FALSE,"Plan2"}</definedName>
    <definedName name="nnnnnnnnnnnnnnnnnnnn" localSheetId="12" hidden="1">{#N/A,#N/A,FALSE,"Plan1";#N/A,#N/A,FALSE,"Plan2"}</definedName>
    <definedName name="nnnnnnnnnnnnnnnnnnnn" hidden="1">{#N/A,#N/A,FALSE,"Plan1";#N/A,#N/A,FALSE,"Plan2"}</definedName>
    <definedName name="NNXFT" localSheetId="19" hidden="1">{#N/A,#N/A,FALSE,"Plan1";#N/A,#N/A,FALSE,"Plan2"}</definedName>
    <definedName name="NNXFT" localSheetId="21">{#N/A,#N/A,FALSE,"Plan1";#N/A,#N/A,FALSE,"Plan2"}</definedName>
    <definedName name="NNXFT" localSheetId="14" hidden="1">{#N/A,#N/A,FALSE,"Plan1";#N/A,#N/A,FALSE,"Plan2"}</definedName>
    <definedName name="NNXFT" localSheetId="4" hidden="1">{#N/A,#N/A,FALSE,"Plan1";#N/A,#N/A,FALSE,"Plan2"}</definedName>
    <definedName name="NNXFT" localSheetId="8" hidden="1">{#N/A,#N/A,FALSE,"Plan1";#N/A,#N/A,FALSE,"Plan2"}</definedName>
    <definedName name="NNXFT" localSheetId="2" hidden="1">{#N/A,#N/A,FALSE,"Plan1";#N/A,#N/A,FALSE,"Plan2"}</definedName>
    <definedName name="NNXFT" localSheetId="1" hidden="1">{#N/A,#N/A,FALSE,"Plan1";#N/A,#N/A,FALSE,"Plan2"}</definedName>
    <definedName name="NNXFT" localSheetId="13" hidden="1">{#N/A,#N/A,FALSE,"Plan1";#N/A,#N/A,FALSE,"Plan2"}</definedName>
    <definedName name="NNXFT" localSheetId="20">{#N/A,#N/A,FALSE,"Plan1";#N/A,#N/A,FALSE,"Plan2"}</definedName>
    <definedName name="NNXFT" localSheetId="24" hidden="1">{#N/A,#N/A,FALSE,"Plan1";#N/A,#N/A,FALSE,"Plan2"}</definedName>
    <definedName name="NNXFT" localSheetId="0" hidden="1">{#N/A,#N/A,FALSE,"Plan1";#N/A,#N/A,FALSE,"Plan2"}</definedName>
    <definedName name="NNXFT" localSheetId="18" hidden="1">{#N/A,#N/A,FALSE,"Plan1";#N/A,#N/A,FALSE,"Plan2"}</definedName>
    <definedName name="NNXFT" localSheetId="10" hidden="1">{#N/A,#N/A,FALSE,"Plan1";#N/A,#N/A,FALSE,"Plan2"}</definedName>
    <definedName name="NNXFT" localSheetId="12" hidden="1">{#N/A,#N/A,FALSE,"Plan1";#N/A,#N/A,FALSE,"Plan2"}</definedName>
    <definedName name="NNXFT" hidden="1">{#N/A,#N/A,FALSE,"Plan1";#N/A,#N/A,FALSE,"Plan2"}</definedName>
    <definedName name="no" localSheetId="4">#REF!</definedName>
    <definedName name="no" localSheetId="8">#REF!</definedName>
    <definedName name="no" localSheetId="2">#REF!</definedName>
    <definedName name="no" localSheetId="24">#REF!</definedName>
    <definedName name="no">#REF!</definedName>
    <definedName name="NOME" localSheetId="4">#REF!</definedName>
    <definedName name="NOME" localSheetId="2">#REF!</definedName>
    <definedName name="NOME" localSheetId="24">#REF!</definedName>
    <definedName name="NOME">#REF!</definedName>
    <definedName name="nome2" localSheetId="4">#REF!</definedName>
    <definedName name="nome2" localSheetId="2">#REF!</definedName>
    <definedName name="nome2" localSheetId="24">#REF!</definedName>
    <definedName name="nome2">#REF!</definedName>
    <definedName name="NOMEITEM" localSheetId="4">#REF!</definedName>
    <definedName name="NOMEITEM" localSheetId="2">#REF!</definedName>
    <definedName name="NOMEITEM" localSheetId="24">#REF!</definedName>
    <definedName name="NOMEITEM">#REF!</definedName>
    <definedName name="NOMEOBRA" localSheetId="4">#REF!</definedName>
    <definedName name="NOMEOBRA" localSheetId="2">#REF!</definedName>
    <definedName name="NOMEOBRA" localSheetId="24">#REF!</definedName>
    <definedName name="NOMEOBRA">#REF!</definedName>
    <definedName name="nov17RJ" localSheetId="4">#REF!</definedName>
    <definedName name="nov17RJ" localSheetId="2">#REF!</definedName>
    <definedName name="nov17RJ" localSheetId="24">#REF!</definedName>
    <definedName name="nov17RJ">#REF!</definedName>
    <definedName name="NOVE" localSheetId="4">#REF!</definedName>
    <definedName name="NOVE" localSheetId="2">#REF!</definedName>
    <definedName name="NOVE" localSheetId="24">#REF!</definedName>
    <definedName name="NOVE">#REF!</definedName>
    <definedName name="NOVEMBRO" localSheetId="4">#REF!</definedName>
    <definedName name="NOVEMBRO" localSheetId="2">#REF!</definedName>
    <definedName name="NOVEMBRO" localSheetId="24">#REF!</definedName>
    <definedName name="NOVEMBRO">#REF!</definedName>
    <definedName name="nsdkfndgfdnatf" localSheetId="19" hidden="1">{#N/A,#N/A,FALSE,"Plan1";#N/A,#N/A,FALSE,"Plan2"}</definedName>
    <definedName name="nsdkfndgfdnatf" localSheetId="21">{#N/A,#N/A,FALSE,"Plan1";#N/A,#N/A,FALSE,"Plan2"}</definedName>
    <definedName name="nsdkfndgfdnatf" localSheetId="14" hidden="1">{#N/A,#N/A,FALSE,"Plan1";#N/A,#N/A,FALSE,"Plan2"}</definedName>
    <definedName name="nsdkfndgfdnatf" localSheetId="4" hidden="1">{#N/A,#N/A,FALSE,"Plan1";#N/A,#N/A,FALSE,"Plan2"}</definedName>
    <definedName name="nsdkfndgfdnatf" localSheetId="8" hidden="1">{#N/A,#N/A,FALSE,"Plan1";#N/A,#N/A,FALSE,"Plan2"}</definedName>
    <definedName name="nsdkfndgfdnatf" localSheetId="2" hidden="1">{#N/A,#N/A,FALSE,"Plan1";#N/A,#N/A,FALSE,"Plan2"}</definedName>
    <definedName name="nsdkfndgfdnatf" localSheetId="1" hidden="1">{#N/A,#N/A,FALSE,"Plan1";#N/A,#N/A,FALSE,"Plan2"}</definedName>
    <definedName name="nsdkfndgfdnatf" localSheetId="13" hidden="1">{#N/A,#N/A,FALSE,"Plan1";#N/A,#N/A,FALSE,"Plan2"}</definedName>
    <definedName name="nsdkfndgfdnatf" localSheetId="20">{#N/A,#N/A,FALSE,"Plan1";#N/A,#N/A,FALSE,"Plan2"}</definedName>
    <definedName name="nsdkfndgfdnatf" localSheetId="24" hidden="1">{#N/A,#N/A,FALSE,"Plan1";#N/A,#N/A,FALSE,"Plan2"}</definedName>
    <definedName name="nsdkfndgfdnatf" localSheetId="0" hidden="1">{#N/A,#N/A,FALSE,"Plan1";#N/A,#N/A,FALSE,"Plan2"}</definedName>
    <definedName name="nsdkfndgfdnatf" localSheetId="18" hidden="1">{#N/A,#N/A,FALSE,"Plan1";#N/A,#N/A,FALSE,"Plan2"}</definedName>
    <definedName name="nsdkfndgfdnatf" localSheetId="10" hidden="1">{#N/A,#N/A,FALSE,"Plan1";#N/A,#N/A,FALSE,"Plan2"}</definedName>
    <definedName name="nsdkfndgfdnatf" localSheetId="12" hidden="1">{#N/A,#N/A,FALSE,"Plan1";#N/A,#N/A,FALSE,"Plan2"}</definedName>
    <definedName name="nsdkfndgfdnatf" hidden="1">{#N/A,#N/A,FALSE,"Plan1";#N/A,#N/A,FALSE,"Plan2"}</definedName>
    <definedName name="nsfljdiljrf" localSheetId="19" hidden="1">{#N/A,#N/A,FALSE,"Plan1";#N/A,#N/A,FALSE,"Plan2"}</definedName>
    <definedName name="nsfljdiljrf" localSheetId="21">{#N/A,#N/A,FALSE,"Plan1";#N/A,#N/A,FALSE,"Plan2"}</definedName>
    <definedName name="nsfljdiljrf" localSheetId="14" hidden="1">{#N/A,#N/A,FALSE,"Plan1";#N/A,#N/A,FALSE,"Plan2"}</definedName>
    <definedName name="nsfljdiljrf" localSheetId="4" hidden="1">{#N/A,#N/A,FALSE,"Plan1";#N/A,#N/A,FALSE,"Plan2"}</definedName>
    <definedName name="nsfljdiljrf" localSheetId="8" hidden="1">{#N/A,#N/A,FALSE,"Plan1";#N/A,#N/A,FALSE,"Plan2"}</definedName>
    <definedName name="nsfljdiljrf" localSheetId="2" hidden="1">{#N/A,#N/A,FALSE,"Plan1";#N/A,#N/A,FALSE,"Plan2"}</definedName>
    <definedName name="nsfljdiljrf" localSheetId="1" hidden="1">{#N/A,#N/A,FALSE,"Plan1";#N/A,#N/A,FALSE,"Plan2"}</definedName>
    <definedName name="nsfljdiljrf" localSheetId="13" hidden="1">{#N/A,#N/A,FALSE,"Plan1";#N/A,#N/A,FALSE,"Plan2"}</definedName>
    <definedName name="nsfljdiljrf" localSheetId="20">{#N/A,#N/A,FALSE,"Plan1";#N/A,#N/A,FALSE,"Plan2"}</definedName>
    <definedName name="nsfljdiljrf" localSheetId="24" hidden="1">{#N/A,#N/A,FALSE,"Plan1";#N/A,#N/A,FALSE,"Plan2"}</definedName>
    <definedName name="nsfljdiljrf" localSheetId="0" hidden="1">{#N/A,#N/A,FALSE,"Plan1";#N/A,#N/A,FALSE,"Plan2"}</definedName>
    <definedName name="nsfljdiljrf" localSheetId="18" hidden="1">{#N/A,#N/A,FALSE,"Plan1";#N/A,#N/A,FALSE,"Plan2"}</definedName>
    <definedName name="nsfljdiljrf" localSheetId="10" hidden="1">{#N/A,#N/A,FALSE,"Plan1";#N/A,#N/A,FALSE,"Plan2"}</definedName>
    <definedName name="nsfljdiljrf" localSheetId="12" hidden="1">{#N/A,#N/A,FALSE,"Plan1";#N/A,#N/A,FALSE,"Plan2"}</definedName>
    <definedName name="nsfljdiljrf" hidden="1">{#N/A,#N/A,FALSE,"Plan1";#N/A,#N/A,FALSE,"Plan2"}</definedName>
    <definedName name="NUCOPIAS" localSheetId="4">#REF!</definedName>
    <definedName name="NUCOPIAS" localSheetId="2">#REF!</definedName>
    <definedName name="NUCOPIAS" localSheetId="24">#REF!</definedName>
    <definedName name="NUCOPIAS">#REF!</definedName>
    <definedName name="NUMOBRA" localSheetId="4">#REF!</definedName>
    <definedName name="NUMOBRA" localSheetId="2">#REF!</definedName>
    <definedName name="NUMOBRA" localSheetId="24">#REF!</definedName>
    <definedName name="NUMOBRA">#REF!</definedName>
    <definedName name="NutN" localSheetId="4">#REF!</definedName>
    <definedName name="NutN" localSheetId="2">#REF!</definedName>
    <definedName name="NutN" localSheetId="24">#REF!</definedName>
    <definedName name="NutN">#REF!</definedName>
    <definedName name="nzxcnnjkd" localSheetId="19" hidden="1">{#N/A,#N/A,FALSE,"Plan1";#N/A,#N/A,FALSE,"Plan2"}</definedName>
    <definedName name="nzxcnnjkd" localSheetId="21">{#N/A,#N/A,FALSE,"Plan1";#N/A,#N/A,FALSE,"Plan2"}</definedName>
    <definedName name="nzxcnnjkd" localSheetId="14" hidden="1">{#N/A,#N/A,FALSE,"Plan1";#N/A,#N/A,FALSE,"Plan2"}</definedName>
    <definedName name="nzxcnnjkd" localSheetId="4" hidden="1">{#N/A,#N/A,FALSE,"Plan1";#N/A,#N/A,FALSE,"Plan2"}</definedName>
    <definedName name="nzxcnnjkd" localSheetId="8" hidden="1">{#N/A,#N/A,FALSE,"Plan1";#N/A,#N/A,FALSE,"Plan2"}</definedName>
    <definedName name="nzxcnnjkd" localSheetId="2" hidden="1">{#N/A,#N/A,FALSE,"Plan1";#N/A,#N/A,FALSE,"Plan2"}</definedName>
    <definedName name="nzxcnnjkd" localSheetId="1" hidden="1">{#N/A,#N/A,FALSE,"Plan1";#N/A,#N/A,FALSE,"Plan2"}</definedName>
    <definedName name="nzxcnnjkd" localSheetId="13" hidden="1">{#N/A,#N/A,FALSE,"Plan1";#N/A,#N/A,FALSE,"Plan2"}</definedName>
    <definedName name="nzxcnnjkd" localSheetId="20">{#N/A,#N/A,FALSE,"Plan1";#N/A,#N/A,FALSE,"Plan2"}</definedName>
    <definedName name="nzxcnnjkd" localSheetId="24" hidden="1">{#N/A,#N/A,FALSE,"Plan1";#N/A,#N/A,FALSE,"Plan2"}</definedName>
    <definedName name="nzxcnnjkd" localSheetId="0" hidden="1">{#N/A,#N/A,FALSE,"Plan1";#N/A,#N/A,FALSE,"Plan2"}</definedName>
    <definedName name="nzxcnnjkd" localSheetId="18" hidden="1">{#N/A,#N/A,FALSE,"Plan1";#N/A,#N/A,FALSE,"Plan2"}</definedName>
    <definedName name="nzxcnnjkd" localSheetId="10" hidden="1">{#N/A,#N/A,FALSE,"Plan1";#N/A,#N/A,FALSE,"Plan2"}</definedName>
    <definedName name="nzxcnnjkd" localSheetId="12" hidden="1">{#N/A,#N/A,FALSE,"Plan1";#N/A,#N/A,FALSE,"Plan2"}</definedName>
    <definedName name="nzxcnnjkd" hidden="1">{#N/A,#N/A,FALSE,"Plan1";#N/A,#N/A,FALSE,"Plan2"}</definedName>
    <definedName name="OAE" localSheetId="19">#REF!</definedName>
    <definedName name="OAE" localSheetId="14">#REF!</definedName>
    <definedName name="OAE" localSheetId="4">#REF!</definedName>
    <definedName name="OAE" localSheetId="5">#REF!</definedName>
    <definedName name="OAE" localSheetId="2">#REF!</definedName>
    <definedName name="OAE" localSheetId="13">#REF!</definedName>
    <definedName name="OAE" localSheetId="24">#REF!</definedName>
    <definedName name="OAE" localSheetId="0">#REF!</definedName>
    <definedName name="OAE" localSheetId="18">#REF!</definedName>
    <definedName name="OAE">#REF!</definedName>
    <definedName name="OBRA" localSheetId="4">#REF!</definedName>
    <definedName name="OBRA" localSheetId="2">#REF!</definedName>
    <definedName name="OBRA" localSheetId="24">#REF!</definedName>
    <definedName name="OBRA">#REF!</definedName>
    <definedName name="Obra_Fin_Medição" localSheetId="4">#REF!</definedName>
    <definedName name="Obra_Fin_Medição" localSheetId="2">#REF!</definedName>
    <definedName name="Obra_Fin_Medição" localSheetId="24">#REF!</definedName>
    <definedName name="Obra_Fin_Medição">#REF!</definedName>
    <definedName name="OBRA_PROJETADO" localSheetId="4">#REF!</definedName>
    <definedName name="OBRA_PROJETADO" localSheetId="2">#REF!</definedName>
    <definedName name="OBRA_PROJETADO" localSheetId="24">#REF!</definedName>
    <definedName name="OBRA_PROJETADO">#REF!</definedName>
    <definedName name="Obra_Rel_Controladoria" localSheetId="4">#REF!</definedName>
    <definedName name="Obra_Rel_Controladoria" localSheetId="2">#REF!</definedName>
    <definedName name="Obra_Rel_Controladoria" localSheetId="24">#REF!</definedName>
    <definedName name="Obra_Rel_Controladoria">#REF!</definedName>
    <definedName name="Obra_Sienge" localSheetId="4">#REF!</definedName>
    <definedName name="Obra_Sienge" localSheetId="2">#REF!</definedName>
    <definedName name="Obra_Sienge" localSheetId="24">#REF!</definedName>
    <definedName name="Obra_Sienge">#REF!</definedName>
    <definedName name="Obra2_Fin_Medição" localSheetId="4">#REF!</definedName>
    <definedName name="Obra2_Fin_Medição" localSheetId="2">#REF!</definedName>
    <definedName name="Obra2_Fin_Medição" localSheetId="24">#REF!</definedName>
    <definedName name="Obra2_Fin_Medição">#REF!</definedName>
    <definedName name="OBRALOC" localSheetId="4">#REF!</definedName>
    <definedName name="OBRALOC" localSheetId="2">#REF!</definedName>
    <definedName name="OBRALOC" localSheetId="24">#REF!</definedName>
    <definedName name="OBRALOC">#REF!</definedName>
    <definedName name="OBRAS" localSheetId="4">#REF!</definedName>
    <definedName name="OBRAS" localSheetId="2">#REF!</definedName>
    <definedName name="OBRAS" localSheetId="24">#REF!</definedName>
    <definedName name="OBRAS">#REF!</definedName>
    <definedName name="Obras_Apoio_Rel_Controladoria" localSheetId="4">#REF!</definedName>
    <definedName name="Obras_Apoio_Rel_Controladoria" localSheetId="2">#REF!</definedName>
    <definedName name="Obras_Apoio_Rel_Controladoria" localSheetId="24">#REF!</definedName>
    <definedName name="Obras_Apoio_Rel_Controladoria">#REF!</definedName>
    <definedName name="OBRAS_REALIZADO" localSheetId="4">#REF!</definedName>
    <definedName name="OBRAS_REALIZADO" localSheetId="2">#REF!</definedName>
    <definedName name="OBRAS_REALIZADO" localSheetId="24">#REF!</definedName>
    <definedName name="OBRAS_REALIZADO">#REF!</definedName>
    <definedName name="OBRASEL" localSheetId="4">#REF!</definedName>
    <definedName name="OBRASEL" localSheetId="2">#REF!</definedName>
    <definedName name="OBRASEL" localSheetId="24">#REF!</definedName>
    <definedName name="OBRASEL">#REF!</definedName>
    <definedName name="odflgj" hidden="1">25</definedName>
    <definedName name="odfuudor" localSheetId="19" hidden="1">{#N/A,#N/A,FALSE,"Plan1";#N/A,#N/A,FALSE,"Plan2"}</definedName>
    <definedName name="odfuudor" localSheetId="21">{#N/A,#N/A,FALSE,"Plan1";#N/A,#N/A,FALSE,"Plan2"}</definedName>
    <definedName name="odfuudor" localSheetId="14" hidden="1">{#N/A,#N/A,FALSE,"Plan1";#N/A,#N/A,FALSE,"Plan2"}</definedName>
    <definedName name="odfuudor" localSheetId="4" hidden="1">{#N/A,#N/A,FALSE,"Plan1";#N/A,#N/A,FALSE,"Plan2"}</definedName>
    <definedName name="odfuudor" localSheetId="8" hidden="1">{#N/A,#N/A,FALSE,"Plan1";#N/A,#N/A,FALSE,"Plan2"}</definedName>
    <definedName name="odfuudor" localSheetId="2" hidden="1">{#N/A,#N/A,FALSE,"Plan1";#N/A,#N/A,FALSE,"Plan2"}</definedName>
    <definedName name="odfuudor" localSheetId="1" hidden="1">{#N/A,#N/A,FALSE,"Plan1";#N/A,#N/A,FALSE,"Plan2"}</definedName>
    <definedName name="odfuudor" localSheetId="13" hidden="1">{#N/A,#N/A,FALSE,"Plan1";#N/A,#N/A,FALSE,"Plan2"}</definedName>
    <definedName name="odfuudor" localSheetId="20">{#N/A,#N/A,FALSE,"Plan1";#N/A,#N/A,FALSE,"Plan2"}</definedName>
    <definedName name="odfuudor" localSheetId="24" hidden="1">{#N/A,#N/A,FALSE,"Plan1";#N/A,#N/A,FALSE,"Plan2"}</definedName>
    <definedName name="odfuudor" localSheetId="0" hidden="1">{#N/A,#N/A,FALSE,"Plan1";#N/A,#N/A,FALSE,"Plan2"}</definedName>
    <definedName name="odfuudor" localSheetId="18" hidden="1">{#N/A,#N/A,FALSE,"Plan1";#N/A,#N/A,FALSE,"Plan2"}</definedName>
    <definedName name="odfuudor" localSheetId="10" hidden="1">{#N/A,#N/A,FALSE,"Plan1";#N/A,#N/A,FALSE,"Plan2"}</definedName>
    <definedName name="odfuudor" localSheetId="12" hidden="1">{#N/A,#N/A,FALSE,"Plan1";#N/A,#N/A,FALSE,"Plan2"}</definedName>
    <definedName name="odfuudor" hidden="1">{#N/A,#N/A,FALSE,"Plan1";#N/A,#N/A,FALSE,"Plan2"}</definedName>
    <definedName name="ODH" localSheetId="4" hidden="1">#REF!</definedName>
    <definedName name="ODH" localSheetId="2" hidden="1">#REF!</definedName>
    <definedName name="ODH" localSheetId="24" hidden="1">#REF!</definedName>
    <definedName name="ODH" localSheetId="0" hidden="1">#REF!</definedName>
    <definedName name="ODH" hidden="1">#REF!</definedName>
    <definedName name="oficial_mes" localSheetId="4">#REF!</definedName>
    <definedName name="oficial_mes" localSheetId="2">#REF!</definedName>
    <definedName name="oficial_mes" localSheetId="24">#REF!</definedName>
    <definedName name="oficial_mes">#REF!</definedName>
    <definedName name="oficial2_mes" localSheetId="4">#REF!</definedName>
    <definedName name="oficial2_mes" localSheetId="2">#REF!</definedName>
    <definedName name="oficial2_mes" localSheetId="24">#REF!</definedName>
    <definedName name="oficial2_mes">#REF!</definedName>
    <definedName name="oiditrot" localSheetId="19" hidden="1">{#N/A,#N/A,FALSE,"Plan1";#N/A,#N/A,FALSE,"Plan2"}</definedName>
    <definedName name="oiditrot" localSheetId="21">{#N/A,#N/A,FALSE,"Plan1";#N/A,#N/A,FALSE,"Plan2"}</definedName>
    <definedName name="oiditrot" localSheetId="14" hidden="1">{#N/A,#N/A,FALSE,"Plan1";#N/A,#N/A,FALSE,"Plan2"}</definedName>
    <definedName name="oiditrot" localSheetId="4" hidden="1">{#N/A,#N/A,FALSE,"Plan1";#N/A,#N/A,FALSE,"Plan2"}</definedName>
    <definedName name="oiditrot" localSheetId="8" hidden="1">{#N/A,#N/A,FALSE,"Plan1";#N/A,#N/A,FALSE,"Plan2"}</definedName>
    <definedName name="oiditrot" localSheetId="2" hidden="1">{#N/A,#N/A,FALSE,"Plan1";#N/A,#N/A,FALSE,"Plan2"}</definedName>
    <definedName name="oiditrot" localSheetId="1" hidden="1">{#N/A,#N/A,FALSE,"Plan1";#N/A,#N/A,FALSE,"Plan2"}</definedName>
    <definedName name="oiditrot" localSheetId="13" hidden="1">{#N/A,#N/A,FALSE,"Plan1";#N/A,#N/A,FALSE,"Plan2"}</definedName>
    <definedName name="oiditrot" localSheetId="20">{#N/A,#N/A,FALSE,"Plan1";#N/A,#N/A,FALSE,"Plan2"}</definedName>
    <definedName name="oiditrot" localSheetId="24" hidden="1">{#N/A,#N/A,FALSE,"Plan1";#N/A,#N/A,FALSE,"Plan2"}</definedName>
    <definedName name="oiditrot" localSheetId="0" hidden="1">{#N/A,#N/A,FALSE,"Plan1";#N/A,#N/A,FALSE,"Plan2"}</definedName>
    <definedName name="oiditrot" localSheetId="18" hidden="1">{#N/A,#N/A,FALSE,"Plan1";#N/A,#N/A,FALSE,"Plan2"}</definedName>
    <definedName name="oiditrot" localSheetId="10" hidden="1">{#N/A,#N/A,FALSE,"Plan1";#N/A,#N/A,FALSE,"Plan2"}</definedName>
    <definedName name="oiditrot" localSheetId="12" hidden="1">{#N/A,#N/A,FALSE,"Plan1";#N/A,#N/A,FALSE,"Plan2"}</definedName>
    <definedName name="oiditrot" hidden="1">{#N/A,#N/A,FALSE,"Plan1";#N/A,#N/A,FALSE,"Plan2"}</definedName>
    <definedName name="oio" localSheetId="19" hidden="1">{#N/A,#N/A,FALSE,"Plan1";#N/A,#N/A,FALSE,"Plan2"}</definedName>
    <definedName name="oio" localSheetId="21">{#N/A,#N/A,FALSE,"Plan1";#N/A,#N/A,FALSE,"Plan2"}</definedName>
    <definedName name="oio" localSheetId="14" hidden="1">{#N/A,#N/A,FALSE,"Plan1";#N/A,#N/A,FALSE,"Plan2"}</definedName>
    <definedName name="oio" localSheetId="4" hidden="1">{#N/A,#N/A,FALSE,"Plan1";#N/A,#N/A,FALSE,"Plan2"}</definedName>
    <definedName name="oio" localSheetId="8" hidden="1">{#N/A,#N/A,FALSE,"Plan1";#N/A,#N/A,FALSE,"Plan2"}</definedName>
    <definedName name="oio" localSheetId="2" hidden="1">{#N/A,#N/A,FALSE,"Plan1";#N/A,#N/A,FALSE,"Plan2"}</definedName>
    <definedName name="oio" localSheetId="1" hidden="1">{#N/A,#N/A,FALSE,"Plan1";#N/A,#N/A,FALSE,"Plan2"}</definedName>
    <definedName name="oio" localSheetId="13" hidden="1">{#N/A,#N/A,FALSE,"Plan1";#N/A,#N/A,FALSE,"Plan2"}</definedName>
    <definedName name="oio" localSheetId="20">{#N/A,#N/A,FALSE,"Plan1";#N/A,#N/A,FALSE,"Plan2"}</definedName>
    <definedName name="oio" localSheetId="24" hidden="1">{#N/A,#N/A,FALSE,"Plan1";#N/A,#N/A,FALSE,"Plan2"}</definedName>
    <definedName name="oio" localSheetId="0" hidden="1">{#N/A,#N/A,FALSE,"Plan1";#N/A,#N/A,FALSE,"Plan2"}</definedName>
    <definedName name="oio" localSheetId="18" hidden="1">{#N/A,#N/A,FALSE,"Plan1";#N/A,#N/A,FALSE,"Plan2"}</definedName>
    <definedName name="oio" localSheetId="10" hidden="1">{#N/A,#N/A,FALSE,"Plan1";#N/A,#N/A,FALSE,"Plan2"}</definedName>
    <definedName name="oio" localSheetId="12" hidden="1">{#N/A,#N/A,FALSE,"Plan1";#N/A,#N/A,FALSE,"Plan2"}</definedName>
    <definedName name="oio" hidden="1">{#N/A,#N/A,FALSE,"Plan1";#N/A,#N/A,FALSE,"Plan2"}</definedName>
    <definedName name="OITO" localSheetId="4">#REF!</definedName>
    <definedName name="OITO" localSheetId="8">#REF!</definedName>
    <definedName name="OITO" localSheetId="2">#REF!</definedName>
    <definedName name="OITO" localSheetId="24">#REF!</definedName>
    <definedName name="OITO">#REF!</definedName>
    <definedName name="oiufioorif" localSheetId="4" hidden="1">#REF!</definedName>
    <definedName name="oiufioorif" localSheetId="24" hidden="1">#REF!</definedName>
    <definedName name="oiufioorif" localSheetId="0" hidden="1">#REF!</definedName>
    <definedName name="oiufioorif" hidden="1">#REF!</definedName>
    <definedName name="OJÇLJ" localSheetId="19" hidden="1">{#N/A,#N/A,FALSE,"Plan1";#N/A,#N/A,FALSE,"Plan2"}</definedName>
    <definedName name="OJÇLJ" localSheetId="21">{#N/A,#N/A,FALSE,"Plan1";#N/A,#N/A,FALSE,"Plan2"}</definedName>
    <definedName name="OJÇLJ" localSheetId="14" hidden="1">{#N/A,#N/A,FALSE,"Plan1";#N/A,#N/A,FALSE,"Plan2"}</definedName>
    <definedName name="OJÇLJ" localSheetId="4" hidden="1">{#N/A,#N/A,FALSE,"Plan1";#N/A,#N/A,FALSE,"Plan2"}</definedName>
    <definedName name="OJÇLJ" localSheetId="8" hidden="1">{#N/A,#N/A,FALSE,"Plan1";#N/A,#N/A,FALSE,"Plan2"}</definedName>
    <definedName name="OJÇLJ" localSheetId="2" hidden="1">{#N/A,#N/A,FALSE,"Plan1";#N/A,#N/A,FALSE,"Plan2"}</definedName>
    <definedName name="OJÇLJ" localSheetId="1" hidden="1">{#N/A,#N/A,FALSE,"Plan1";#N/A,#N/A,FALSE,"Plan2"}</definedName>
    <definedName name="OJÇLJ" localSheetId="13" hidden="1">{#N/A,#N/A,FALSE,"Plan1";#N/A,#N/A,FALSE,"Plan2"}</definedName>
    <definedName name="OJÇLJ" localSheetId="20">{#N/A,#N/A,FALSE,"Plan1";#N/A,#N/A,FALSE,"Plan2"}</definedName>
    <definedName name="OJÇLJ" localSheetId="24" hidden="1">{#N/A,#N/A,FALSE,"Plan1";#N/A,#N/A,FALSE,"Plan2"}</definedName>
    <definedName name="OJÇLJ" localSheetId="0" hidden="1">{#N/A,#N/A,FALSE,"Plan1";#N/A,#N/A,FALSE,"Plan2"}</definedName>
    <definedName name="OJÇLJ" localSheetId="18" hidden="1">{#N/A,#N/A,FALSE,"Plan1";#N/A,#N/A,FALSE,"Plan2"}</definedName>
    <definedName name="OJÇLJ" localSheetId="10" hidden="1">{#N/A,#N/A,FALSE,"Plan1";#N/A,#N/A,FALSE,"Plan2"}</definedName>
    <definedName name="OJÇLJ" localSheetId="12" hidden="1">{#N/A,#N/A,FALSE,"Plan1";#N/A,#N/A,FALSE,"Plan2"}</definedName>
    <definedName name="OJÇLJ" hidden="1">{#N/A,#N/A,FALSE,"Plan1";#N/A,#N/A,FALSE,"Plan2"}</definedName>
    <definedName name="ojkdfit" localSheetId="19" hidden="1">{#N/A,#N/A,FALSE,"Plan1";#N/A,#N/A,FALSE,"Plan2"}</definedName>
    <definedName name="ojkdfit" localSheetId="21">{#N/A,#N/A,FALSE,"Plan1";#N/A,#N/A,FALSE,"Plan2"}</definedName>
    <definedName name="ojkdfit" localSheetId="14" hidden="1">{#N/A,#N/A,FALSE,"Plan1";#N/A,#N/A,FALSE,"Plan2"}</definedName>
    <definedName name="ojkdfit" localSheetId="4" hidden="1">{#N/A,#N/A,FALSE,"Plan1";#N/A,#N/A,FALSE,"Plan2"}</definedName>
    <definedName name="ojkdfit" localSheetId="8" hidden="1">{#N/A,#N/A,FALSE,"Plan1";#N/A,#N/A,FALSE,"Plan2"}</definedName>
    <definedName name="ojkdfit" localSheetId="2" hidden="1">{#N/A,#N/A,FALSE,"Plan1";#N/A,#N/A,FALSE,"Plan2"}</definedName>
    <definedName name="ojkdfit" localSheetId="1" hidden="1">{#N/A,#N/A,FALSE,"Plan1";#N/A,#N/A,FALSE,"Plan2"}</definedName>
    <definedName name="ojkdfit" localSheetId="13" hidden="1">{#N/A,#N/A,FALSE,"Plan1";#N/A,#N/A,FALSE,"Plan2"}</definedName>
    <definedName name="ojkdfit" localSheetId="20">{#N/A,#N/A,FALSE,"Plan1";#N/A,#N/A,FALSE,"Plan2"}</definedName>
    <definedName name="ojkdfit" localSheetId="24" hidden="1">{#N/A,#N/A,FALSE,"Plan1";#N/A,#N/A,FALSE,"Plan2"}</definedName>
    <definedName name="ojkdfit" localSheetId="0" hidden="1">{#N/A,#N/A,FALSE,"Plan1";#N/A,#N/A,FALSE,"Plan2"}</definedName>
    <definedName name="ojkdfit" localSheetId="18" hidden="1">{#N/A,#N/A,FALSE,"Plan1";#N/A,#N/A,FALSE,"Plan2"}</definedName>
    <definedName name="ojkdfit" localSheetId="10" hidden="1">{#N/A,#N/A,FALSE,"Plan1";#N/A,#N/A,FALSE,"Plan2"}</definedName>
    <definedName name="ojkdfit" localSheetId="12" hidden="1">{#N/A,#N/A,FALSE,"Plan1";#N/A,#N/A,FALSE,"Plan2"}</definedName>
    <definedName name="ojkdfit" hidden="1">{#N/A,#N/A,FALSE,"Plan1";#N/A,#N/A,FALSE,"Plan2"}</definedName>
    <definedName name="oMISSOS" localSheetId="4" hidden="1">#REF!</definedName>
    <definedName name="oMISSOS" localSheetId="24" hidden="1">#REF!</definedName>
    <definedName name="oMISSOS" localSheetId="0" hidden="1">#REF!</definedName>
    <definedName name="oMISSOS" hidden="1">#REF!</definedName>
    <definedName name="ONZE" localSheetId="4">#REF!</definedName>
    <definedName name="ONZE" localSheetId="2">#REF!</definedName>
    <definedName name="ONZE" localSheetId="24">#REF!</definedName>
    <definedName name="ONZE">#REF!</definedName>
    <definedName name="ooo" localSheetId="19" hidden="1">{#N/A,#N/A,FALSE,"Plan1";#N/A,#N/A,FALSE,"Plan2"}</definedName>
    <definedName name="ooo" localSheetId="21">{#N/A,#N/A,FALSE,"Plan1";#N/A,#N/A,FALSE,"Plan2"}</definedName>
    <definedName name="ooo" localSheetId="14" hidden="1">{#N/A,#N/A,FALSE,"Plan1";#N/A,#N/A,FALSE,"Plan2"}</definedName>
    <definedName name="ooo" localSheetId="4" hidden="1">{#N/A,#N/A,FALSE,"Plan1";#N/A,#N/A,FALSE,"Plan2"}</definedName>
    <definedName name="ooo" localSheetId="8" hidden="1">{#N/A,#N/A,FALSE,"Plan1";#N/A,#N/A,FALSE,"Plan2"}</definedName>
    <definedName name="ooo" localSheetId="2" hidden="1">{#N/A,#N/A,FALSE,"Plan1";#N/A,#N/A,FALSE,"Plan2"}</definedName>
    <definedName name="ooo" localSheetId="1" hidden="1">{#N/A,#N/A,FALSE,"Plan1";#N/A,#N/A,FALSE,"Plan2"}</definedName>
    <definedName name="ooo" localSheetId="13" hidden="1">{#N/A,#N/A,FALSE,"Plan1";#N/A,#N/A,FALSE,"Plan2"}</definedName>
    <definedName name="ooo" localSheetId="20">{#N/A,#N/A,FALSE,"Plan1";#N/A,#N/A,FALSE,"Plan2"}</definedName>
    <definedName name="ooo" localSheetId="24" hidden="1">{#N/A,#N/A,FALSE,"Plan1";#N/A,#N/A,FALSE,"Plan2"}</definedName>
    <definedName name="ooo" localSheetId="0" hidden="1">{#N/A,#N/A,FALSE,"Plan1";#N/A,#N/A,FALSE,"Plan2"}</definedName>
    <definedName name="ooo" localSheetId="18" hidden="1">{#N/A,#N/A,FALSE,"Plan1";#N/A,#N/A,FALSE,"Plan2"}</definedName>
    <definedName name="ooo" localSheetId="10" hidden="1">{#N/A,#N/A,FALSE,"Plan1";#N/A,#N/A,FALSE,"Plan2"}</definedName>
    <definedName name="ooo" localSheetId="12" hidden="1">{#N/A,#N/A,FALSE,"Plan1";#N/A,#N/A,FALSE,"Plan2"}</definedName>
    <definedName name="ooo" hidden="1">{#N/A,#N/A,FALSE,"Plan1";#N/A,#N/A,FALSE,"Plan2"}</definedName>
    <definedName name="OPASEDWED" localSheetId="19" hidden="1">{"Econ Consolidado",#N/A,FALSE,"Econ Consol";"Fluxo de Caixa",#N/A,FALSE,"Fluxo Caixa";"Investimentos",#N/A,FALSE,"Investimentos"}</definedName>
    <definedName name="OPASEDWED" localSheetId="21">{"Econ Consolidado",#N/A,FALSE,"Econ Consol";"Fluxo de Caixa",#N/A,FALSE,"Fluxo Caixa";"Investimentos",#N/A,FALSE,"Investimentos"}</definedName>
    <definedName name="OPASEDWED" localSheetId="14" hidden="1">{"Econ Consolidado",#N/A,FALSE,"Econ Consol";"Fluxo de Caixa",#N/A,FALSE,"Fluxo Caixa";"Investimentos",#N/A,FALSE,"Investimentos"}</definedName>
    <definedName name="OPASEDWED" localSheetId="4" hidden="1">{"Econ Consolidado",#N/A,FALSE,"Econ Consol";"Fluxo de Caixa",#N/A,FALSE,"Fluxo Caixa";"Investimentos",#N/A,FALSE,"Investimentos"}</definedName>
    <definedName name="OPASEDWED" localSheetId="8" hidden="1">{"Econ Consolidado",#N/A,FALSE,"Econ Consol";"Fluxo de Caixa",#N/A,FALSE,"Fluxo Caixa";"Investimentos",#N/A,FALSE,"Investimentos"}</definedName>
    <definedName name="OPASEDWED" localSheetId="2" hidden="1">{"Econ Consolidado",#N/A,FALSE,"Econ Consol";"Fluxo de Caixa",#N/A,FALSE,"Fluxo Caixa";"Investimentos",#N/A,FALSE,"Investimentos"}</definedName>
    <definedName name="OPASEDWED" localSheetId="1" hidden="1">{"Econ Consolidado",#N/A,FALSE,"Econ Consol";"Fluxo de Caixa",#N/A,FALSE,"Fluxo Caixa";"Investimentos",#N/A,FALSE,"Investimentos"}</definedName>
    <definedName name="OPASEDWED" localSheetId="13" hidden="1">{"Econ Consolidado",#N/A,FALSE,"Econ Consol";"Fluxo de Caixa",#N/A,FALSE,"Fluxo Caixa";"Investimentos",#N/A,FALSE,"Investimentos"}</definedName>
    <definedName name="OPASEDWED" localSheetId="20">{"Econ Consolidado",#N/A,FALSE,"Econ Consol";"Fluxo de Caixa",#N/A,FALSE,"Fluxo Caixa";"Investimentos",#N/A,FALSE,"Investimentos"}</definedName>
    <definedName name="OPASEDWED" localSheetId="24" hidden="1">{"Econ Consolidado",#N/A,FALSE,"Econ Consol";"Fluxo de Caixa",#N/A,FALSE,"Fluxo Caixa";"Investimentos",#N/A,FALSE,"Investimentos"}</definedName>
    <definedName name="OPASEDWED" localSheetId="0" hidden="1">{"Econ Consolidado",#N/A,FALSE,"Econ Consol";"Fluxo de Caixa",#N/A,FALSE,"Fluxo Caixa";"Investimentos",#N/A,FALSE,"Investimentos"}</definedName>
    <definedName name="OPASEDWED" localSheetId="18" hidden="1">{"Econ Consolidado",#N/A,FALSE,"Econ Consol";"Fluxo de Caixa",#N/A,FALSE,"Fluxo Caixa";"Investimentos",#N/A,FALSE,"Investimentos"}</definedName>
    <definedName name="OPASEDWED" localSheetId="10" hidden="1">{"Econ Consolidado",#N/A,FALSE,"Econ Consol";"Fluxo de Caixa",#N/A,FALSE,"Fluxo Caixa";"Investimentos",#N/A,FALSE,"Investimentos"}</definedName>
    <definedName name="OPASEDWED" localSheetId="12" hidden="1">{"Econ Consolidado",#N/A,FALSE,"Econ Consol";"Fluxo de Caixa",#N/A,FALSE,"Fluxo Caixa";"Investimentos",#N/A,FALSE,"Investimentos"}</definedName>
    <definedName name="OPASEDWED" hidden="1">{"Econ Consolidado",#N/A,FALSE,"Econ Consol";"Fluxo de Caixa",#N/A,FALSE,"Fluxo Caixa";"Investimentos",#N/A,FALSE,"Investimentos"}</definedName>
    <definedName name="opcao_taxa_desconto" localSheetId="4">#REF!</definedName>
    <definedName name="opcao_taxa_desconto" localSheetId="2">#REF!</definedName>
    <definedName name="opcao_taxa_desconto" localSheetId="24">#REF!</definedName>
    <definedName name="opcao_taxa_desconto">#REF!</definedName>
    <definedName name="opções" localSheetId="4">#REF!</definedName>
    <definedName name="opções" localSheetId="2">#REF!</definedName>
    <definedName name="opções" localSheetId="24">#REF!</definedName>
    <definedName name="opções">#REF!</definedName>
    <definedName name="opiwre" localSheetId="19" hidden="1">{#N/A,#N/A,FALSE,"Plan1";#N/A,#N/A,FALSE,"Plan2"}</definedName>
    <definedName name="opiwre" localSheetId="21">{#N/A,#N/A,FALSE,"Plan1";#N/A,#N/A,FALSE,"Plan2"}</definedName>
    <definedName name="opiwre" localSheetId="14" hidden="1">{#N/A,#N/A,FALSE,"Plan1";#N/A,#N/A,FALSE,"Plan2"}</definedName>
    <definedName name="opiwre" localSheetId="4" hidden="1">{#N/A,#N/A,FALSE,"Plan1";#N/A,#N/A,FALSE,"Plan2"}</definedName>
    <definedName name="opiwre" localSheetId="8" hidden="1">{#N/A,#N/A,FALSE,"Plan1";#N/A,#N/A,FALSE,"Plan2"}</definedName>
    <definedName name="opiwre" localSheetId="2" hidden="1">{#N/A,#N/A,FALSE,"Plan1";#N/A,#N/A,FALSE,"Plan2"}</definedName>
    <definedName name="opiwre" localSheetId="1" hidden="1">{#N/A,#N/A,FALSE,"Plan1";#N/A,#N/A,FALSE,"Plan2"}</definedName>
    <definedName name="opiwre" localSheetId="13" hidden="1">{#N/A,#N/A,FALSE,"Plan1";#N/A,#N/A,FALSE,"Plan2"}</definedName>
    <definedName name="opiwre" localSheetId="20">{#N/A,#N/A,FALSE,"Plan1";#N/A,#N/A,FALSE,"Plan2"}</definedName>
    <definedName name="opiwre" localSheetId="24" hidden="1">{#N/A,#N/A,FALSE,"Plan1";#N/A,#N/A,FALSE,"Plan2"}</definedName>
    <definedName name="opiwre" localSheetId="0" hidden="1">{#N/A,#N/A,FALSE,"Plan1";#N/A,#N/A,FALSE,"Plan2"}</definedName>
    <definedName name="opiwre" localSheetId="18" hidden="1">{#N/A,#N/A,FALSE,"Plan1";#N/A,#N/A,FALSE,"Plan2"}</definedName>
    <definedName name="opiwre" localSheetId="10" hidden="1">{#N/A,#N/A,FALSE,"Plan1";#N/A,#N/A,FALSE,"Plan2"}</definedName>
    <definedName name="opiwre" localSheetId="12" hidden="1">{#N/A,#N/A,FALSE,"Plan1";#N/A,#N/A,FALSE,"Plan2"}</definedName>
    <definedName name="opiwre" hidden="1">{#N/A,#N/A,FALSE,"Plan1";#N/A,#N/A,FALSE,"Plan2"}</definedName>
    <definedName name="ORCAMEN" localSheetId="4">#REF!</definedName>
    <definedName name="ORCAMEN" localSheetId="2">#REF!</definedName>
    <definedName name="ORCAMEN" localSheetId="24">#REF!</definedName>
    <definedName name="ORCAMEN">#REF!</definedName>
    <definedName name="Orcamentistas" localSheetId="4">#REF!</definedName>
    <definedName name="Orcamentistas" localSheetId="2">#REF!</definedName>
    <definedName name="Orcamentistas" localSheetId="24">#REF!</definedName>
    <definedName name="Orcamentistas">#REF!</definedName>
    <definedName name="origem_recebiveis" localSheetId="4">#REF!</definedName>
    <definedName name="origem_recebiveis" localSheetId="2">#REF!</definedName>
    <definedName name="origem_recebiveis" localSheetId="24">#REF!</definedName>
    <definedName name="origem_recebiveis">#REF!</definedName>
    <definedName name="origem_unidades" localSheetId="4">#REF!</definedName>
    <definedName name="origem_unidades" localSheetId="2">#REF!</definedName>
    <definedName name="origem_unidades" localSheetId="24">#REF!</definedName>
    <definedName name="origem_unidades">#REF!</definedName>
    <definedName name="Origem2_Recebimento_Fin_Medições" localSheetId="4">#REF!</definedName>
    <definedName name="Origem2_Recebimento_Fin_Medições" localSheetId="2">#REF!</definedName>
    <definedName name="Origem2_Recebimento_Fin_Medições" localSheetId="24">#REF!</definedName>
    <definedName name="Origem2_Recebimento_Fin_Medições">#REF!</definedName>
    <definedName name="os" localSheetId="19" hidden="1">{#N/A,#N/A,FALSE,"TABLE"}</definedName>
    <definedName name="os" localSheetId="21">{#N/A,#N/A,FALSE,"TABLE"}</definedName>
    <definedName name="os" localSheetId="14" hidden="1">{#N/A,#N/A,FALSE,"TABLE"}</definedName>
    <definedName name="os" localSheetId="4" hidden="1">{#N/A,#N/A,FALSE,"TABLE"}</definedName>
    <definedName name="os" localSheetId="8" hidden="1">{#N/A,#N/A,FALSE,"TABLE"}</definedName>
    <definedName name="os" localSheetId="2" hidden="1">{#N/A,#N/A,FALSE,"TABLE"}</definedName>
    <definedName name="os" localSheetId="1" hidden="1">{#N/A,#N/A,FALSE,"TABLE"}</definedName>
    <definedName name="os" localSheetId="13" hidden="1">{#N/A,#N/A,FALSE,"TABLE"}</definedName>
    <definedName name="os" localSheetId="20">{#N/A,#N/A,FALSE,"TABLE"}</definedName>
    <definedName name="os" localSheetId="24" hidden="1">{#N/A,#N/A,FALSE,"TABLE"}</definedName>
    <definedName name="os" localSheetId="0" hidden="1">{#N/A,#N/A,FALSE,"TABLE"}</definedName>
    <definedName name="os" localSheetId="18" hidden="1">{#N/A,#N/A,FALSE,"TABLE"}</definedName>
    <definedName name="os" localSheetId="10" hidden="1">{#N/A,#N/A,FALSE,"TABLE"}</definedName>
    <definedName name="os" localSheetId="12" hidden="1">{#N/A,#N/A,FALSE,"TABLE"}</definedName>
    <definedName name="os" hidden="1">{#N/A,#N/A,FALSE,"TABLE"}</definedName>
    <definedName name="osca_cdi" localSheetId="4">#REF!</definedName>
    <definedName name="osca_cdi" localSheetId="2">#REF!</definedName>
    <definedName name="osca_cdi" localSheetId="24">#REF!</definedName>
    <definedName name="osca_cdi">#REF!</definedName>
    <definedName name="osca_hist" localSheetId="4">#REF!</definedName>
    <definedName name="osca_hist" localSheetId="2">#REF!</definedName>
    <definedName name="osca_hist" localSheetId="24">#REF!</definedName>
    <definedName name="osca_hist">#REF!</definedName>
    <definedName name="osca_uss" localSheetId="4">#REF!</definedName>
    <definedName name="osca_uss" localSheetId="2">#REF!</definedName>
    <definedName name="osca_uss" localSheetId="24">#REF!</definedName>
    <definedName name="osca_uss">#REF!</definedName>
    <definedName name="otodgkrjglsrd" localSheetId="19" hidden="1">{#N/A,#N/A,FALSE,"Plan1";#N/A,#N/A,FALSE,"Plan2"}</definedName>
    <definedName name="otodgkrjglsrd" localSheetId="21">{#N/A,#N/A,FALSE,"Plan1";#N/A,#N/A,FALSE,"Plan2"}</definedName>
    <definedName name="otodgkrjglsrd" localSheetId="14" hidden="1">{#N/A,#N/A,FALSE,"Plan1";#N/A,#N/A,FALSE,"Plan2"}</definedName>
    <definedName name="otodgkrjglsrd" localSheetId="4" hidden="1">{#N/A,#N/A,FALSE,"Plan1";#N/A,#N/A,FALSE,"Plan2"}</definedName>
    <definedName name="otodgkrjglsrd" localSheetId="8" hidden="1">{#N/A,#N/A,FALSE,"Plan1";#N/A,#N/A,FALSE,"Plan2"}</definedName>
    <definedName name="otodgkrjglsrd" localSheetId="2" hidden="1">{#N/A,#N/A,FALSE,"Plan1";#N/A,#N/A,FALSE,"Plan2"}</definedName>
    <definedName name="otodgkrjglsrd" localSheetId="1" hidden="1">{#N/A,#N/A,FALSE,"Plan1";#N/A,#N/A,FALSE,"Plan2"}</definedName>
    <definedName name="otodgkrjglsrd" localSheetId="13" hidden="1">{#N/A,#N/A,FALSE,"Plan1";#N/A,#N/A,FALSE,"Plan2"}</definedName>
    <definedName name="otodgkrjglsrd" localSheetId="20">{#N/A,#N/A,FALSE,"Plan1";#N/A,#N/A,FALSE,"Plan2"}</definedName>
    <definedName name="otodgkrjglsrd" localSheetId="24" hidden="1">{#N/A,#N/A,FALSE,"Plan1";#N/A,#N/A,FALSE,"Plan2"}</definedName>
    <definedName name="otodgkrjglsrd" localSheetId="0" hidden="1">{#N/A,#N/A,FALSE,"Plan1";#N/A,#N/A,FALSE,"Plan2"}</definedName>
    <definedName name="otodgkrjglsrd" localSheetId="18" hidden="1">{#N/A,#N/A,FALSE,"Plan1";#N/A,#N/A,FALSE,"Plan2"}</definedName>
    <definedName name="otodgkrjglsrd" localSheetId="10" hidden="1">{#N/A,#N/A,FALSE,"Plan1";#N/A,#N/A,FALSE,"Plan2"}</definedName>
    <definedName name="otodgkrjglsrd" localSheetId="12" hidden="1">{#N/A,#N/A,FALSE,"Plan1";#N/A,#N/A,FALSE,"Plan2"}</definedName>
    <definedName name="otodgkrjglsrd" hidden="1">{#N/A,#N/A,FALSE,"Plan1";#N/A,#N/A,FALSE,"Plan2"}</definedName>
    <definedName name="OUERWRSR" localSheetId="19" hidden="1">{#N/A,#N/A,FALSE,"Plan1";#N/A,#N/A,FALSE,"Plan2"}</definedName>
    <definedName name="OUERWRSR" localSheetId="21">{#N/A,#N/A,FALSE,"Plan1";#N/A,#N/A,FALSE,"Plan2"}</definedName>
    <definedName name="OUERWRSR" localSheetId="14" hidden="1">{#N/A,#N/A,FALSE,"Plan1";#N/A,#N/A,FALSE,"Plan2"}</definedName>
    <definedName name="OUERWRSR" localSheetId="4" hidden="1">{#N/A,#N/A,FALSE,"Plan1";#N/A,#N/A,FALSE,"Plan2"}</definedName>
    <definedName name="OUERWRSR" localSheetId="8" hidden="1">{#N/A,#N/A,FALSE,"Plan1";#N/A,#N/A,FALSE,"Plan2"}</definedName>
    <definedName name="OUERWRSR" localSheetId="2" hidden="1">{#N/A,#N/A,FALSE,"Plan1";#N/A,#N/A,FALSE,"Plan2"}</definedName>
    <definedName name="OUERWRSR" localSheetId="1" hidden="1">{#N/A,#N/A,FALSE,"Plan1";#N/A,#N/A,FALSE,"Plan2"}</definedName>
    <definedName name="OUERWRSR" localSheetId="13" hidden="1">{#N/A,#N/A,FALSE,"Plan1";#N/A,#N/A,FALSE,"Plan2"}</definedName>
    <definedName name="OUERWRSR" localSheetId="20">{#N/A,#N/A,FALSE,"Plan1";#N/A,#N/A,FALSE,"Plan2"}</definedName>
    <definedName name="OUERWRSR" localSheetId="24" hidden="1">{#N/A,#N/A,FALSE,"Plan1";#N/A,#N/A,FALSE,"Plan2"}</definedName>
    <definedName name="OUERWRSR" localSheetId="0" hidden="1">{#N/A,#N/A,FALSE,"Plan1";#N/A,#N/A,FALSE,"Plan2"}</definedName>
    <definedName name="OUERWRSR" localSheetId="18" hidden="1">{#N/A,#N/A,FALSE,"Plan1";#N/A,#N/A,FALSE,"Plan2"}</definedName>
    <definedName name="OUERWRSR" localSheetId="10" hidden="1">{#N/A,#N/A,FALSE,"Plan1";#N/A,#N/A,FALSE,"Plan2"}</definedName>
    <definedName name="OUERWRSR" localSheetId="12" hidden="1">{#N/A,#N/A,FALSE,"Plan1";#N/A,#N/A,FALSE,"Plan2"}</definedName>
    <definedName name="OUERWRSR" hidden="1">{#N/A,#N/A,FALSE,"Plan1";#N/A,#N/A,FALSE,"Plan2"}</definedName>
    <definedName name="out17RJ" localSheetId="4">#REF!</definedName>
    <definedName name="out17RJ" localSheetId="2">#REF!</definedName>
    <definedName name="out17RJ" localSheetId="24">#REF!</definedName>
    <definedName name="out17RJ">#REF!</definedName>
    <definedName name="outro" localSheetId="4" hidden="1">#REF!</definedName>
    <definedName name="outro" localSheetId="2" hidden="1">#REF!</definedName>
    <definedName name="outro" localSheetId="24" hidden="1">#REF!</definedName>
    <definedName name="outro" localSheetId="0" hidden="1">#REF!</definedName>
    <definedName name="outro" hidden="1">#REF!</definedName>
    <definedName name="OUTROS" localSheetId="4">#REF!</definedName>
    <definedName name="OUTROS" localSheetId="2">#REF!</definedName>
    <definedName name="OUTROS" localSheetId="24">#REF!</definedName>
    <definedName name="OUTROS">#REF!</definedName>
    <definedName name="OUTROS_CCUSTO" localSheetId="4">#REF!</definedName>
    <definedName name="OUTROS_CCUSTO" localSheetId="2">#REF!</definedName>
    <definedName name="OUTROS_CCUSTO" localSheetId="24">#REF!</definedName>
    <definedName name="OUTROS_CCUSTO">#REF!</definedName>
    <definedName name="Outros_Pisos" localSheetId="4">#REF!</definedName>
    <definedName name="Outros_Pisos" localSheetId="2">#REF!</definedName>
    <definedName name="Outros_Pisos" localSheetId="24">#REF!</definedName>
    <definedName name="Outros_Pisos">#REF!</definedName>
    <definedName name="Outros1" localSheetId="4">#REF!</definedName>
    <definedName name="Outros1" localSheetId="2">#REF!</definedName>
    <definedName name="Outros1" localSheetId="24">#REF!</definedName>
    <definedName name="Outros1">#REF!</definedName>
    <definedName name="OUTUBRO" localSheetId="4">#REF!</definedName>
    <definedName name="OUTUBRO" localSheetId="2">#REF!</definedName>
    <definedName name="OUTUBRO" localSheetId="24">#REF!</definedName>
    <definedName name="OUTUBRO">#REF!</definedName>
    <definedName name="overhaul"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 localSheetId="4">#REF!</definedName>
    <definedName name="oxfo_cdi" localSheetId="2">#REF!</definedName>
    <definedName name="oxfo_cdi" localSheetId="24">#REF!</definedName>
    <definedName name="oxfo_cdi">#REF!</definedName>
    <definedName name="oxfo_hist" localSheetId="4">#REF!</definedName>
    <definedName name="oxfo_hist" localSheetId="2">#REF!</definedName>
    <definedName name="oxfo_hist" localSheetId="24">#REF!</definedName>
    <definedName name="oxfo_hist">#REF!</definedName>
    <definedName name="oxfo_uss" localSheetId="4">#REF!</definedName>
    <definedName name="oxfo_uss" localSheetId="2">#REF!</definedName>
    <definedName name="oxfo_uss" localSheetId="24">#REF!</definedName>
    <definedName name="oxfo_uss">#REF!</definedName>
    <definedName name="P" localSheetId="4">#REF!</definedName>
    <definedName name="P" localSheetId="2">#REF!</definedName>
    <definedName name="P" localSheetId="24">#REF!</definedName>
    <definedName name="P">#REF!</definedName>
    <definedName name="PA" localSheetId="4">#REF!</definedName>
    <definedName name="PA" localSheetId="2">#REF!</definedName>
    <definedName name="PA" localSheetId="24">#REF!</definedName>
    <definedName name="PA">#REF!</definedName>
    <definedName name="Padrao_A" localSheetId="4">#REF!</definedName>
    <definedName name="Padrao_A" localSheetId="2">#REF!</definedName>
    <definedName name="Padrao_A" localSheetId="24">#REF!</definedName>
    <definedName name="Padrao_A">#REF!</definedName>
    <definedName name="Padrao_B" localSheetId="4">#REF!</definedName>
    <definedName name="Padrao_B" localSheetId="2">#REF!</definedName>
    <definedName name="Padrao_B" localSheetId="24">#REF!</definedName>
    <definedName name="Padrao_B">#REF!</definedName>
    <definedName name="Padrao_C" localSheetId="4">#REF!</definedName>
    <definedName name="Padrao_C" localSheetId="2">#REF!</definedName>
    <definedName name="Padrao_C" localSheetId="24">#REF!</definedName>
    <definedName name="Padrao_C">#REF!</definedName>
    <definedName name="Padrao_D" localSheetId="4">#REF!</definedName>
    <definedName name="Padrao_D" localSheetId="2">#REF!</definedName>
    <definedName name="Padrao_D" localSheetId="24">#REF!</definedName>
    <definedName name="Padrao_D">#REF!</definedName>
    <definedName name="Padrao_E" localSheetId="4">#REF!</definedName>
    <definedName name="Padrao_E" localSheetId="2">#REF!</definedName>
    <definedName name="Padrao_E" localSheetId="24">#REF!</definedName>
    <definedName name="Padrao_E">#REF!</definedName>
    <definedName name="Padrao_F" localSheetId="4">#REF!</definedName>
    <definedName name="Padrao_F" localSheetId="2">#REF!</definedName>
    <definedName name="Padrao_F" localSheetId="24">#REF!</definedName>
    <definedName name="Padrao_F">#REF!</definedName>
    <definedName name="Pagamento_Num" localSheetId="19">ROW()-Linha_Cabeçalho</definedName>
    <definedName name="Pagamento_Num" localSheetId="21">ROW()-Linha_Cabeçalho</definedName>
    <definedName name="Pagamento_Num" localSheetId="14">ROW()-Linha_Cabeçalho</definedName>
    <definedName name="Pagamento_Num" localSheetId="4">ROW()-Linha_Cabeçalho</definedName>
    <definedName name="Pagamento_Num" localSheetId="8">ROW()-Linha_Cabeçalho</definedName>
    <definedName name="Pagamento_Num" localSheetId="2">ROW()-Linha_Cabeçalho</definedName>
    <definedName name="Pagamento_Num" localSheetId="1">ROW()-Linha_Cabeçalho</definedName>
    <definedName name="Pagamento_Num" localSheetId="13">ROW()-Linha_Cabeçalho</definedName>
    <definedName name="Pagamento_Num" localSheetId="20">ROW()-Linha_Cabeçalho</definedName>
    <definedName name="Pagamento_Num" localSheetId="24">ROW()-Linha_Cabeçalho</definedName>
    <definedName name="Pagamento_Num" localSheetId="0">ROW()-Linha_Cabeçalho</definedName>
    <definedName name="Pagamento_Num" localSheetId="18">ROW()-Linha_Cabeçalho</definedName>
    <definedName name="Pagamento_Num">ROW()-Linha_Cabeçalho</definedName>
    <definedName name="Pago_Até_2015_Controladoria" localSheetId="4">#REF!</definedName>
    <definedName name="Pago_Até_2015_Controladoria" localSheetId="8">#REF!</definedName>
    <definedName name="Pago_Até_2015_Controladoria" localSheetId="2">#REF!</definedName>
    <definedName name="Pago_Até_2015_Controladoria" localSheetId="24">#REF!</definedName>
    <definedName name="Pago_Até_2015_Controladoria">#REF!</definedName>
    <definedName name="Pal_Workbook_GUID" hidden="1">"3HURD34M2XKWJ5V6M4BWCR5Q"</definedName>
    <definedName name="PAP" localSheetId="4">#REF!</definedName>
    <definedName name="PAP" localSheetId="2">#REF!</definedName>
    <definedName name="PAP" localSheetId="24">#REF!</definedName>
    <definedName name="PAP">#REF!</definedName>
    <definedName name="PARAM_FIS_1" localSheetId="4">#REF!</definedName>
    <definedName name="PARAM_FIS_1" localSheetId="2">#REF!</definedName>
    <definedName name="PARAM_FIS_1" localSheetId="24">#REF!</definedName>
    <definedName name="PARAM_FIS_1">#REF!</definedName>
    <definedName name="PARAM_FIS_2" localSheetId="4">#REF!</definedName>
    <definedName name="PARAM_FIS_2" localSheetId="2">#REF!</definedName>
    <definedName name="PARAM_FIS_2" localSheetId="24">#REF!</definedName>
    <definedName name="PARAM_FIS_2">#REF!</definedName>
    <definedName name="ParamValues1" localSheetId="19">#REF!</definedName>
    <definedName name="ParamValues1" localSheetId="14">#REF!</definedName>
    <definedName name="ParamValues1" localSheetId="4">#REF!</definedName>
    <definedName name="ParamValues1" localSheetId="15">#REF!</definedName>
    <definedName name="ParamValues1" localSheetId="8">#REF!</definedName>
    <definedName name="ParamValues1" localSheetId="2">#REF!</definedName>
    <definedName name="ParamValues1" localSheetId="13">#REF!</definedName>
    <definedName name="ParamValues1" localSheetId="24">[3]ParamValues!$A$1:$A$39</definedName>
    <definedName name="ParamValues1" localSheetId="0">#REF!</definedName>
    <definedName name="ParamValues1" localSheetId="18">#REF!</definedName>
    <definedName name="ParamValues1">#REF!</definedName>
    <definedName name="ParamValues2" localSheetId="4">#REF!</definedName>
    <definedName name="ParamValues2" localSheetId="2">#REF!</definedName>
    <definedName name="ParamValues2" localSheetId="24">#REF!</definedName>
    <definedName name="ParamValues2">#REF!</definedName>
    <definedName name="Parao_E" localSheetId="4">#REF!</definedName>
    <definedName name="Parao_E" localSheetId="2">#REF!</definedName>
    <definedName name="Parao_E" localSheetId="24">#REF!</definedName>
    <definedName name="Parao_E">#REF!</definedName>
    <definedName name="Parede1" localSheetId="4">#REF!</definedName>
    <definedName name="Parede1" localSheetId="2">#REF!</definedName>
    <definedName name="Parede1" localSheetId="24">#REF!</definedName>
    <definedName name="Parede1">#REF!</definedName>
    <definedName name="Parede2" localSheetId="4">#REF!</definedName>
    <definedName name="Parede2" localSheetId="2">#REF!</definedName>
    <definedName name="Parede2" localSheetId="24">#REF!</definedName>
    <definedName name="Parede2">#REF!</definedName>
    <definedName name="PAREDES" localSheetId="4">#REF!</definedName>
    <definedName name="PAREDES" localSheetId="2">#REF!</definedName>
    <definedName name="PAREDES" localSheetId="24">#REF!</definedName>
    <definedName name="PAREDES">#REF!</definedName>
    <definedName name="PAV" localSheetId="19">#REF!</definedName>
    <definedName name="PAV" localSheetId="14">#REF!</definedName>
    <definedName name="PAV" localSheetId="4">#REF!</definedName>
    <definedName name="PAV" localSheetId="5">#REF!</definedName>
    <definedName name="PAV" localSheetId="2">#REF!</definedName>
    <definedName name="PAV" localSheetId="13">#REF!</definedName>
    <definedName name="PAV" localSheetId="24">#REF!</definedName>
    <definedName name="PAV" localSheetId="0">#REF!</definedName>
    <definedName name="PAV" localSheetId="18">#REF!</definedName>
    <definedName name="PAV">#REF!</definedName>
    <definedName name="PAVILHAO" localSheetId="4">#REF!</definedName>
    <definedName name="PAVILHAO" localSheetId="2">#REF!</definedName>
    <definedName name="PAVILHAO" localSheetId="24">#REF!</definedName>
    <definedName name="PAVILHAO">#REF!</definedName>
    <definedName name="PAVT" localSheetId="4">#REF!</definedName>
    <definedName name="PAVT" localSheetId="2">#REF!</definedName>
    <definedName name="PAVT" localSheetId="24">#REF!</definedName>
    <definedName name="PAVT">#REF!</definedName>
    <definedName name="pçgktr" hidden="1">#REF!</definedName>
    <definedName name="PDER" localSheetId="4">#REF!</definedName>
    <definedName name="PDER" localSheetId="2">#REF!</definedName>
    <definedName name="PDER" localSheetId="24">#REF!</definedName>
    <definedName name="PDER">#REF!</definedName>
    <definedName name="PDIVERS" localSheetId="4">#REF!</definedName>
    <definedName name="PDIVERS" localSheetId="2">#REF!</definedName>
    <definedName name="PDIVERS" localSheetId="24">#REF!</definedName>
    <definedName name="PDIVERS">#REF!</definedName>
    <definedName name="PE" localSheetId="4">#REF!</definedName>
    <definedName name="PE" localSheetId="2">#REF!</definedName>
    <definedName name="PE" localSheetId="24">#REF!</definedName>
    <definedName name="PE">#REF!</definedName>
    <definedName name="PEMD" localSheetId="4">#REF!</definedName>
    <definedName name="PEMD" localSheetId="2">#REF!</definedName>
    <definedName name="PEMD" localSheetId="24">#REF!</definedName>
    <definedName name="PEMD">#REF!</definedName>
    <definedName name="Pendencias" localSheetId="19" hidden="1">{#N/A,#N/A,FALSE,"GERAL";#N/A,#N/A,FALSE,"012-96";#N/A,#N/A,FALSE,"018-96";#N/A,#N/A,FALSE,"027-96";#N/A,#N/A,FALSE,"059-96";#N/A,#N/A,FALSE,"076-96";#N/A,#N/A,FALSE,"019-97";#N/A,#N/A,FALSE,"021-97";#N/A,#N/A,FALSE,"022-97";#N/A,#N/A,FALSE,"028-97"}</definedName>
    <definedName name="Pendencias" localSheetId="21">{#N/A,#N/A,FALSE,"GERAL";#N/A,#N/A,FALSE,"012-96";#N/A,#N/A,FALSE,"018-96";#N/A,#N/A,FALSE,"027-96";#N/A,#N/A,FALSE,"059-96";#N/A,#N/A,FALSE,"076-96";#N/A,#N/A,FALSE,"019-97";#N/A,#N/A,FALSE,"021-97";#N/A,#N/A,FALSE,"022-97";#N/A,#N/A,FALSE,"028-97"}</definedName>
    <definedName name="Pendencias" localSheetId="14" hidden="1">{#N/A,#N/A,FALSE,"GERAL";#N/A,#N/A,FALSE,"012-96";#N/A,#N/A,FALSE,"018-96";#N/A,#N/A,FALSE,"027-96";#N/A,#N/A,FALSE,"059-96";#N/A,#N/A,FALSE,"076-96";#N/A,#N/A,FALSE,"019-97";#N/A,#N/A,FALSE,"021-97";#N/A,#N/A,FALSE,"022-97";#N/A,#N/A,FALSE,"028-97"}</definedName>
    <definedName name="Pendencias" localSheetId="4" hidden="1">{#N/A,#N/A,FALSE,"GERAL";#N/A,#N/A,FALSE,"012-96";#N/A,#N/A,FALSE,"018-96";#N/A,#N/A,FALSE,"027-96";#N/A,#N/A,FALSE,"059-96";#N/A,#N/A,FALSE,"076-96";#N/A,#N/A,FALSE,"019-97";#N/A,#N/A,FALSE,"021-97";#N/A,#N/A,FALSE,"022-97";#N/A,#N/A,FALSE,"028-97"}</definedName>
    <definedName name="Pendencias" localSheetId="8" hidden="1">{#N/A,#N/A,FALSE,"GERAL";#N/A,#N/A,FALSE,"012-96";#N/A,#N/A,FALSE,"018-96";#N/A,#N/A,FALSE,"027-96";#N/A,#N/A,FALSE,"059-96";#N/A,#N/A,FALSE,"076-96";#N/A,#N/A,FALSE,"019-97";#N/A,#N/A,FALSE,"021-97";#N/A,#N/A,FALSE,"022-97";#N/A,#N/A,FALSE,"028-97"}</definedName>
    <definedName name="Pendencias" localSheetId="2" hidden="1">{#N/A,#N/A,FALSE,"GERAL";#N/A,#N/A,FALSE,"012-96";#N/A,#N/A,FALSE,"018-96";#N/A,#N/A,FALSE,"027-96";#N/A,#N/A,FALSE,"059-96";#N/A,#N/A,FALSE,"076-96";#N/A,#N/A,FALSE,"019-97";#N/A,#N/A,FALSE,"021-97";#N/A,#N/A,FALSE,"022-97";#N/A,#N/A,FALSE,"028-97"}</definedName>
    <definedName name="Pendencias" localSheetId="1" hidden="1">{#N/A,#N/A,FALSE,"GERAL";#N/A,#N/A,FALSE,"012-96";#N/A,#N/A,FALSE,"018-96";#N/A,#N/A,FALSE,"027-96";#N/A,#N/A,FALSE,"059-96";#N/A,#N/A,FALSE,"076-96";#N/A,#N/A,FALSE,"019-97";#N/A,#N/A,FALSE,"021-97";#N/A,#N/A,FALSE,"022-97";#N/A,#N/A,FALSE,"028-97"}</definedName>
    <definedName name="Pendencias" localSheetId="13" hidden="1">{#N/A,#N/A,FALSE,"GERAL";#N/A,#N/A,FALSE,"012-96";#N/A,#N/A,FALSE,"018-96";#N/A,#N/A,FALSE,"027-96";#N/A,#N/A,FALSE,"059-96";#N/A,#N/A,FALSE,"076-96";#N/A,#N/A,FALSE,"019-97";#N/A,#N/A,FALSE,"021-97";#N/A,#N/A,FALSE,"022-97";#N/A,#N/A,FALSE,"028-97"}</definedName>
    <definedName name="Pendencias" localSheetId="20">{#N/A,#N/A,FALSE,"GERAL";#N/A,#N/A,FALSE,"012-96";#N/A,#N/A,FALSE,"018-96";#N/A,#N/A,FALSE,"027-96";#N/A,#N/A,FALSE,"059-96";#N/A,#N/A,FALSE,"076-96";#N/A,#N/A,FALSE,"019-97";#N/A,#N/A,FALSE,"021-97";#N/A,#N/A,FALSE,"022-97";#N/A,#N/A,FALSE,"028-97"}</definedName>
    <definedName name="Pendencias" localSheetId="24" hidden="1">{#N/A,#N/A,FALSE,"GERAL";#N/A,#N/A,FALSE,"012-96";#N/A,#N/A,FALSE,"018-96";#N/A,#N/A,FALSE,"027-96";#N/A,#N/A,FALSE,"059-96";#N/A,#N/A,FALSE,"076-96";#N/A,#N/A,FALSE,"019-97";#N/A,#N/A,FALSE,"021-97";#N/A,#N/A,FALSE,"022-97";#N/A,#N/A,FALSE,"028-97"}</definedName>
    <definedName name="Pendencias" localSheetId="0" hidden="1">{#N/A,#N/A,FALSE,"GERAL";#N/A,#N/A,FALSE,"012-96";#N/A,#N/A,FALSE,"018-96";#N/A,#N/A,FALSE,"027-96";#N/A,#N/A,FALSE,"059-96";#N/A,#N/A,FALSE,"076-96";#N/A,#N/A,FALSE,"019-97";#N/A,#N/A,FALSE,"021-97";#N/A,#N/A,FALSE,"022-97";#N/A,#N/A,FALSE,"028-97"}</definedName>
    <definedName name="Pendencias" localSheetId="18" hidden="1">{#N/A,#N/A,FALSE,"GERAL";#N/A,#N/A,FALSE,"012-96";#N/A,#N/A,FALSE,"018-96";#N/A,#N/A,FALSE,"027-96";#N/A,#N/A,FALSE,"059-96";#N/A,#N/A,FALSE,"076-96";#N/A,#N/A,FALSE,"019-97";#N/A,#N/A,FALSE,"021-97";#N/A,#N/A,FALSE,"022-97";#N/A,#N/A,FALSE,"028-97"}</definedName>
    <definedName name="Pendencias" localSheetId="10" hidden="1">{#N/A,#N/A,FALSE,"GERAL";#N/A,#N/A,FALSE,"012-96";#N/A,#N/A,FALSE,"018-96";#N/A,#N/A,FALSE,"027-96";#N/A,#N/A,FALSE,"059-96";#N/A,#N/A,FALSE,"076-96";#N/A,#N/A,FALSE,"019-97";#N/A,#N/A,FALSE,"021-97";#N/A,#N/A,FALSE,"022-97";#N/A,#N/A,FALSE,"028-97"}</definedName>
    <definedName name="Pendencias" localSheetId="12" hidden="1">{#N/A,#N/A,FALSE,"GERAL";#N/A,#N/A,FALSE,"012-96";#N/A,#N/A,FALSE,"018-96";#N/A,#N/A,FALSE,"027-96";#N/A,#N/A,FALSE,"059-96";#N/A,#N/A,FALSE,"076-96";#N/A,#N/A,FALSE,"019-97";#N/A,#N/A,FALSE,"021-97";#N/A,#N/A,FALSE,"022-97";#N/A,#N/A,FALSE,"028-97"}</definedName>
    <definedName name="Pendencias" hidden="1">{#N/A,#N/A,FALSE,"GERAL";#N/A,#N/A,FALSE,"012-96";#N/A,#N/A,FALSE,"018-96";#N/A,#N/A,FALSE,"027-96";#N/A,#N/A,FALSE,"059-96";#N/A,#N/A,FALSE,"076-96";#N/A,#N/A,FALSE,"019-97";#N/A,#N/A,FALSE,"021-97";#N/A,#N/A,FALSE,"022-97";#N/A,#N/A,FALSE,"028-97"}</definedName>
    <definedName name="pendencias2" localSheetId="19" hidden="1">{#N/A,#N/A,FALSE,"GERAL";#N/A,#N/A,FALSE,"012-96";#N/A,#N/A,FALSE,"018-96";#N/A,#N/A,FALSE,"027-96";#N/A,#N/A,FALSE,"059-96";#N/A,#N/A,FALSE,"076-96";#N/A,#N/A,FALSE,"019-97";#N/A,#N/A,FALSE,"021-97";#N/A,#N/A,FALSE,"022-97";#N/A,#N/A,FALSE,"028-97"}</definedName>
    <definedName name="pendencias2" localSheetId="21">{#N/A,#N/A,FALSE,"GERAL";#N/A,#N/A,FALSE,"012-96";#N/A,#N/A,FALSE,"018-96";#N/A,#N/A,FALSE,"027-96";#N/A,#N/A,FALSE,"059-96";#N/A,#N/A,FALSE,"076-96";#N/A,#N/A,FALSE,"019-97";#N/A,#N/A,FALSE,"021-97";#N/A,#N/A,FALSE,"022-97";#N/A,#N/A,FALSE,"028-97"}</definedName>
    <definedName name="pendencias2" localSheetId="14" hidden="1">{#N/A,#N/A,FALSE,"GERAL";#N/A,#N/A,FALSE,"012-96";#N/A,#N/A,FALSE,"018-96";#N/A,#N/A,FALSE,"027-96";#N/A,#N/A,FALSE,"059-96";#N/A,#N/A,FALSE,"076-96";#N/A,#N/A,FALSE,"019-97";#N/A,#N/A,FALSE,"021-97";#N/A,#N/A,FALSE,"022-97";#N/A,#N/A,FALSE,"028-97"}</definedName>
    <definedName name="pendencias2" localSheetId="4" hidden="1">{#N/A,#N/A,FALSE,"GERAL";#N/A,#N/A,FALSE,"012-96";#N/A,#N/A,FALSE,"018-96";#N/A,#N/A,FALSE,"027-96";#N/A,#N/A,FALSE,"059-96";#N/A,#N/A,FALSE,"076-96";#N/A,#N/A,FALSE,"019-97";#N/A,#N/A,FALSE,"021-97";#N/A,#N/A,FALSE,"022-97";#N/A,#N/A,FALSE,"028-97"}</definedName>
    <definedName name="pendencias2" localSheetId="8" hidden="1">{#N/A,#N/A,FALSE,"GERAL";#N/A,#N/A,FALSE,"012-96";#N/A,#N/A,FALSE,"018-96";#N/A,#N/A,FALSE,"027-96";#N/A,#N/A,FALSE,"059-96";#N/A,#N/A,FALSE,"076-96";#N/A,#N/A,FALSE,"019-97";#N/A,#N/A,FALSE,"021-97";#N/A,#N/A,FALSE,"022-97";#N/A,#N/A,FALSE,"028-97"}</definedName>
    <definedName name="pendencias2" localSheetId="2" hidden="1">{#N/A,#N/A,FALSE,"GERAL";#N/A,#N/A,FALSE,"012-96";#N/A,#N/A,FALSE,"018-96";#N/A,#N/A,FALSE,"027-96";#N/A,#N/A,FALSE,"059-96";#N/A,#N/A,FALSE,"076-96";#N/A,#N/A,FALSE,"019-97";#N/A,#N/A,FALSE,"021-97";#N/A,#N/A,FALSE,"022-97";#N/A,#N/A,FALSE,"028-97"}</definedName>
    <definedName name="pendencias2" localSheetId="1" hidden="1">{#N/A,#N/A,FALSE,"GERAL";#N/A,#N/A,FALSE,"012-96";#N/A,#N/A,FALSE,"018-96";#N/A,#N/A,FALSE,"027-96";#N/A,#N/A,FALSE,"059-96";#N/A,#N/A,FALSE,"076-96";#N/A,#N/A,FALSE,"019-97";#N/A,#N/A,FALSE,"021-97";#N/A,#N/A,FALSE,"022-97";#N/A,#N/A,FALSE,"028-97"}</definedName>
    <definedName name="pendencias2" localSheetId="13" hidden="1">{#N/A,#N/A,FALSE,"GERAL";#N/A,#N/A,FALSE,"012-96";#N/A,#N/A,FALSE,"018-96";#N/A,#N/A,FALSE,"027-96";#N/A,#N/A,FALSE,"059-96";#N/A,#N/A,FALSE,"076-96";#N/A,#N/A,FALSE,"019-97";#N/A,#N/A,FALSE,"021-97";#N/A,#N/A,FALSE,"022-97";#N/A,#N/A,FALSE,"028-97"}</definedName>
    <definedName name="pendencias2" localSheetId="20">{#N/A,#N/A,FALSE,"GERAL";#N/A,#N/A,FALSE,"012-96";#N/A,#N/A,FALSE,"018-96";#N/A,#N/A,FALSE,"027-96";#N/A,#N/A,FALSE,"059-96";#N/A,#N/A,FALSE,"076-96";#N/A,#N/A,FALSE,"019-97";#N/A,#N/A,FALSE,"021-97";#N/A,#N/A,FALSE,"022-97";#N/A,#N/A,FALSE,"028-97"}</definedName>
    <definedName name="pendencias2" localSheetId="24" hidden="1">{#N/A,#N/A,FALSE,"GERAL";#N/A,#N/A,FALSE,"012-96";#N/A,#N/A,FALSE,"018-96";#N/A,#N/A,FALSE,"027-96";#N/A,#N/A,FALSE,"059-96";#N/A,#N/A,FALSE,"076-96";#N/A,#N/A,FALSE,"019-97";#N/A,#N/A,FALSE,"021-97";#N/A,#N/A,FALSE,"022-97";#N/A,#N/A,FALSE,"028-97"}</definedName>
    <definedName name="pendencias2" localSheetId="0" hidden="1">{#N/A,#N/A,FALSE,"GERAL";#N/A,#N/A,FALSE,"012-96";#N/A,#N/A,FALSE,"018-96";#N/A,#N/A,FALSE,"027-96";#N/A,#N/A,FALSE,"059-96";#N/A,#N/A,FALSE,"076-96";#N/A,#N/A,FALSE,"019-97";#N/A,#N/A,FALSE,"021-97";#N/A,#N/A,FALSE,"022-97";#N/A,#N/A,FALSE,"028-97"}</definedName>
    <definedName name="pendencias2" localSheetId="18" hidden="1">{#N/A,#N/A,FALSE,"GERAL";#N/A,#N/A,FALSE,"012-96";#N/A,#N/A,FALSE,"018-96";#N/A,#N/A,FALSE,"027-96";#N/A,#N/A,FALSE,"059-96";#N/A,#N/A,FALSE,"076-96";#N/A,#N/A,FALSE,"019-97";#N/A,#N/A,FALSE,"021-97";#N/A,#N/A,FALSE,"022-97";#N/A,#N/A,FALSE,"028-97"}</definedName>
    <definedName name="pendencias2" localSheetId="10" hidden="1">{#N/A,#N/A,FALSE,"GERAL";#N/A,#N/A,FALSE,"012-96";#N/A,#N/A,FALSE,"018-96";#N/A,#N/A,FALSE,"027-96";#N/A,#N/A,FALSE,"059-96";#N/A,#N/A,FALSE,"076-96";#N/A,#N/A,FALSE,"019-97";#N/A,#N/A,FALSE,"021-97";#N/A,#N/A,FALSE,"022-97";#N/A,#N/A,FALSE,"028-97"}</definedName>
    <definedName name="pendencias2" localSheetId="12" hidden="1">{#N/A,#N/A,FALSE,"GERAL";#N/A,#N/A,FALSE,"012-96";#N/A,#N/A,FALSE,"018-96";#N/A,#N/A,FALSE,"027-96";#N/A,#N/A,FALSE,"059-96";#N/A,#N/A,FALSE,"076-96";#N/A,#N/A,FALSE,"019-97";#N/A,#N/A,FALSE,"021-97";#N/A,#N/A,FALSE,"022-97";#N/A,#N/A,FALSE,"028-97"}</definedName>
    <definedName name="pendencias2" hidden="1">{#N/A,#N/A,FALSE,"GERAL";#N/A,#N/A,FALSE,"012-96";#N/A,#N/A,FALSE,"018-96";#N/A,#N/A,FALSE,"027-96";#N/A,#N/A,FALSE,"059-96";#N/A,#N/A,FALSE,"076-96";#N/A,#N/A,FALSE,"019-97";#N/A,#N/A,FALSE,"021-97";#N/A,#N/A,FALSE,"022-97";#N/A,#N/A,FALSE,"028-97"}</definedName>
    <definedName name="pendencias3" localSheetId="19" hidden="1">{#N/A,#N/A,FALSE,"GERAL";#N/A,#N/A,FALSE,"012-96";#N/A,#N/A,FALSE,"018-96";#N/A,#N/A,FALSE,"027-96";#N/A,#N/A,FALSE,"059-96";#N/A,#N/A,FALSE,"076-96";#N/A,#N/A,FALSE,"019-97";#N/A,#N/A,FALSE,"021-97";#N/A,#N/A,FALSE,"022-97";#N/A,#N/A,FALSE,"028-97"}</definedName>
    <definedName name="pendencias3" localSheetId="21">{#N/A,#N/A,FALSE,"GERAL";#N/A,#N/A,FALSE,"012-96";#N/A,#N/A,FALSE,"018-96";#N/A,#N/A,FALSE,"027-96";#N/A,#N/A,FALSE,"059-96";#N/A,#N/A,FALSE,"076-96";#N/A,#N/A,FALSE,"019-97";#N/A,#N/A,FALSE,"021-97";#N/A,#N/A,FALSE,"022-97";#N/A,#N/A,FALSE,"028-97"}</definedName>
    <definedName name="pendencias3" localSheetId="14" hidden="1">{#N/A,#N/A,FALSE,"GERAL";#N/A,#N/A,FALSE,"012-96";#N/A,#N/A,FALSE,"018-96";#N/A,#N/A,FALSE,"027-96";#N/A,#N/A,FALSE,"059-96";#N/A,#N/A,FALSE,"076-96";#N/A,#N/A,FALSE,"019-97";#N/A,#N/A,FALSE,"021-97";#N/A,#N/A,FALSE,"022-97";#N/A,#N/A,FALSE,"028-97"}</definedName>
    <definedName name="pendencias3" localSheetId="4" hidden="1">{#N/A,#N/A,FALSE,"GERAL";#N/A,#N/A,FALSE,"012-96";#N/A,#N/A,FALSE,"018-96";#N/A,#N/A,FALSE,"027-96";#N/A,#N/A,FALSE,"059-96";#N/A,#N/A,FALSE,"076-96";#N/A,#N/A,FALSE,"019-97";#N/A,#N/A,FALSE,"021-97";#N/A,#N/A,FALSE,"022-97";#N/A,#N/A,FALSE,"028-97"}</definedName>
    <definedName name="pendencias3" localSheetId="8" hidden="1">{#N/A,#N/A,FALSE,"GERAL";#N/A,#N/A,FALSE,"012-96";#N/A,#N/A,FALSE,"018-96";#N/A,#N/A,FALSE,"027-96";#N/A,#N/A,FALSE,"059-96";#N/A,#N/A,FALSE,"076-96";#N/A,#N/A,FALSE,"019-97";#N/A,#N/A,FALSE,"021-97";#N/A,#N/A,FALSE,"022-97";#N/A,#N/A,FALSE,"028-97"}</definedName>
    <definedName name="pendencias3" localSheetId="2" hidden="1">{#N/A,#N/A,FALSE,"GERAL";#N/A,#N/A,FALSE,"012-96";#N/A,#N/A,FALSE,"018-96";#N/A,#N/A,FALSE,"027-96";#N/A,#N/A,FALSE,"059-96";#N/A,#N/A,FALSE,"076-96";#N/A,#N/A,FALSE,"019-97";#N/A,#N/A,FALSE,"021-97";#N/A,#N/A,FALSE,"022-97";#N/A,#N/A,FALSE,"028-97"}</definedName>
    <definedName name="pendencias3" localSheetId="1" hidden="1">{#N/A,#N/A,FALSE,"GERAL";#N/A,#N/A,FALSE,"012-96";#N/A,#N/A,FALSE,"018-96";#N/A,#N/A,FALSE,"027-96";#N/A,#N/A,FALSE,"059-96";#N/A,#N/A,FALSE,"076-96";#N/A,#N/A,FALSE,"019-97";#N/A,#N/A,FALSE,"021-97";#N/A,#N/A,FALSE,"022-97";#N/A,#N/A,FALSE,"028-97"}</definedName>
    <definedName name="pendencias3" localSheetId="13" hidden="1">{#N/A,#N/A,FALSE,"GERAL";#N/A,#N/A,FALSE,"012-96";#N/A,#N/A,FALSE,"018-96";#N/A,#N/A,FALSE,"027-96";#N/A,#N/A,FALSE,"059-96";#N/A,#N/A,FALSE,"076-96";#N/A,#N/A,FALSE,"019-97";#N/A,#N/A,FALSE,"021-97";#N/A,#N/A,FALSE,"022-97";#N/A,#N/A,FALSE,"028-97"}</definedName>
    <definedName name="pendencias3" localSheetId="20">{#N/A,#N/A,FALSE,"GERAL";#N/A,#N/A,FALSE,"012-96";#N/A,#N/A,FALSE,"018-96";#N/A,#N/A,FALSE,"027-96";#N/A,#N/A,FALSE,"059-96";#N/A,#N/A,FALSE,"076-96";#N/A,#N/A,FALSE,"019-97";#N/A,#N/A,FALSE,"021-97";#N/A,#N/A,FALSE,"022-97";#N/A,#N/A,FALSE,"028-97"}</definedName>
    <definedName name="pendencias3" localSheetId="24" hidden="1">{#N/A,#N/A,FALSE,"GERAL";#N/A,#N/A,FALSE,"012-96";#N/A,#N/A,FALSE,"018-96";#N/A,#N/A,FALSE,"027-96";#N/A,#N/A,FALSE,"059-96";#N/A,#N/A,FALSE,"076-96";#N/A,#N/A,FALSE,"019-97";#N/A,#N/A,FALSE,"021-97";#N/A,#N/A,FALSE,"022-97";#N/A,#N/A,FALSE,"028-97"}</definedName>
    <definedName name="pendencias3" localSheetId="0" hidden="1">{#N/A,#N/A,FALSE,"GERAL";#N/A,#N/A,FALSE,"012-96";#N/A,#N/A,FALSE,"018-96";#N/A,#N/A,FALSE,"027-96";#N/A,#N/A,FALSE,"059-96";#N/A,#N/A,FALSE,"076-96";#N/A,#N/A,FALSE,"019-97";#N/A,#N/A,FALSE,"021-97";#N/A,#N/A,FALSE,"022-97";#N/A,#N/A,FALSE,"028-97"}</definedName>
    <definedName name="pendencias3" localSheetId="18" hidden="1">{#N/A,#N/A,FALSE,"GERAL";#N/A,#N/A,FALSE,"012-96";#N/A,#N/A,FALSE,"018-96";#N/A,#N/A,FALSE,"027-96";#N/A,#N/A,FALSE,"059-96";#N/A,#N/A,FALSE,"076-96";#N/A,#N/A,FALSE,"019-97";#N/A,#N/A,FALSE,"021-97";#N/A,#N/A,FALSE,"022-97";#N/A,#N/A,FALSE,"028-97"}</definedName>
    <definedName name="pendencias3" localSheetId="10" hidden="1">{#N/A,#N/A,FALSE,"GERAL";#N/A,#N/A,FALSE,"012-96";#N/A,#N/A,FALSE,"018-96";#N/A,#N/A,FALSE,"027-96";#N/A,#N/A,FALSE,"059-96";#N/A,#N/A,FALSE,"076-96";#N/A,#N/A,FALSE,"019-97";#N/A,#N/A,FALSE,"021-97";#N/A,#N/A,FALSE,"022-97";#N/A,#N/A,FALSE,"028-97"}</definedName>
    <definedName name="pendencias3" localSheetId="12" hidden="1">{#N/A,#N/A,FALSE,"GERAL";#N/A,#N/A,FALSE,"012-96";#N/A,#N/A,FALSE,"018-96";#N/A,#N/A,FALSE,"027-96";#N/A,#N/A,FALSE,"059-96";#N/A,#N/A,FALSE,"076-96";#N/A,#N/A,FALSE,"019-97";#N/A,#N/A,FALSE,"021-97";#N/A,#N/A,FALSE,"022-97";#N/A,#N/A,FALSE,"028-97"}</definedName>
    <definedName name="pendencias3" hidden="1">{#N/A,#N/A,FALSE,"GERAL";#N/A,#N/A,FALSE,"012-96";#N/A,#N/A,FALSE,"018-96";#N/A,#N/A,FALSE,"027-96";#N/A,#N/A,FALSE,"059-96";#N/A,#N/A,FALSE,"076-96";#N/A,#N/A,FALSE,"019-97";#N/A,#N/A,FALSE,"021-97";#N/A,#N/A,FALSE,"022-97";#N/A,#N/A,FALSE,"028-97"}</definedName>
    <definedName name="perfura" localSheetId="4">#REF!</definedName>
    <definedName name="perfura" localSheetId="2">#REF!</definedName>
    <definedName name="perfura" localSheetId="24">#REF!</definedName>
    <definedName name="perfura">#REF!</definedName>
    <definedName name="Perímetro_lajão" localSheetId="4">#REF!</definedName>
    <definedName name="Perímetro_lajão" localSheetId="2">#REF!</definedName>
    <definedName name="Perímetro_lajão" localSheetId="24">#REF!</definedName>
    <definedName name="Perímetro_lajão" localSheetId="0">#REF!</definedName>
    <definedName name="Perímetro_lajão">#REF!</definedName>
    <definedName name="Perímetro_Terreno" localSheetId="4">#REF!</definedName>
    <definedName name="Perímetro_Terreno" localSheetId="2">#REF!</definedName>
    <definedName name="Perímetro_Terreno" localSheetId="24">#REF!</definedName>
    <definedName name="Perímetro_Terreno" localSheetId="0">#REF!</definedName>
    <definedName name="Perímetro_Terreno">#REF!</definedName>
    <definedName name="Perímetro_torre" localSheetId="4">#REF!</definedName>
    <definedName name="Perímetro_torre" localSheetId="2">#REF!</definedName>
    <definedName name="Perímetro_torre" localSheetId="24">#REF!</definedName>
    <definedName name="Perímetro_torre" localSheetId="0">#REF!</definedName>
    <definedName name="Perímetro_torre">#REF!</definedName>
    <definedName name="pessoal" localSheetId="4">#REF!</definedName>
    <definedName name="pessoal" localSheetId="2">#REF!</definedName>
    <definedName name="pessoal" localSheetId="24">#REF!</definedName>
    <definedName name="pessoal">#REF!</definedName>
    <definedName name="petro2" hidden="1">#REF!</definedName>
    <definedName name="PhyG" localSheetId="4">#REF!</definedName>
    <definedName name="PhyG" localSheetId="2">#REF!</definedName>
    <definedName name="PhyG" localSheetId="24">#REF!</definedName>
    <definedName name="PhyG">#REF!</definedName>
    <definedName name="PhyGS" localSheetId="4">#REF!</definedName>
    <definedName name="PhyGS" localSheetId="2">#REF!</definedName>
    <definedName name="PhyGS" localSheetId="24">#REF!</definedName>
    <definedName name="PhyGS">#REF!</definedName>
    <definedName name="PI" localSheetId="4">#REF!</definedName>
    <definedName name="PI" localSheetId="2">#REF!</definedName>
    <definedName name="PI" localSheetId="24">#REF!</definedName>
    <definedName name="PI">#REF!</definedName>
    <definedName name="piaz"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piaz" hidden="1">{TRUE,TRUE,-1.25,-15.5,604.5,366.75,FALSE,FALSE,TRUE,TRUE,0,1,#N/A,1,#N/A,9.0125,24.4117647058824,1,FALSE,FALSE,3,TRUE,1,FALSE,100,"Swvu.PLANILHA2.","ACwvu.PLANILHA2.",#N/A,FALSE,FALSE,0.787401575,0.34,0.46,0.5,1,"","",FALSE,FALSE,FALSE,FALSE,1,#N/A,1,1,FALSE,FALSE,#N/A,#N/A,FALSE,FALSE,FALSE,9,65532,65532,FALSE,FALSE,TRUE,TRUE,TRUE}</definedName>
    <definedName name="PIEQUIP" localSheetId="4">#REF!</definedName>
    <definedName name="PIEQUIP" localSheetId="2">#REF!</definedName>
    <definedName name="PIEQUIP" localSheetId="24">#REF!</definedName>
    <definedName name="PIEQUIP">#REF!</definedName>
    <definedName name="Pintura" localSheetId="8">#REF!</definedName>
    <definedName name="Pintura" localSheetId="2">#REF!</definedName>
    <definedName name="Pintura" localSheetId="24">'[1]M.O.'!#REF!</definedName>
    <definedName name="Pintura">#REF!</definedName>
    <definedName name="PIS_COFINS" localSheetId="4">#REF!</definedName>
    <definedName name="PIS_COFINS" localSheetId="8">#REF!</definedName>
    <definedName name="PIS_COFINS" localSheetId="2">#REF!</definedName>
    <definedName name="PIS_COFINS" localSheetId="24">#REF!</definedName>
    <definedName name="PIS_COFINS">#REF!</definedName>
    <definedName name="PisCofins" localSheetId="4">#REF!</definedName>
    <definedName name="PisCofins" localSheetId="2">#REF!</definedName>
    <definedName name="PisCofins" localSheetId="24">#REF!</definedName>
    <definedName name="PisCofins">#REF!</definedName>
    <definedName name="Piso1" localSheetId="4">#REF!</definedName>
    <definedName name="Piso1" localSheetId="2">#REF!</definedName>
    <definedName name="Piso1" localSheetId="24">#REF!</definedName>
    <definedName name="Piso1">#REF!</definedName>
    <definedName name="Piso2" localSheetId="4">#REF!</definedName>
    <definedName name="Piso2" localSheetId="2">#REF!</definedName>
    <definedName name="Piso2" localSheetId="24">#REF!</definedName>
    <definedName name="Piso2">#REF!</definedName>
    <definedName name="PISOS" localSheetId="4">#REF!</definedName>
    <definedName name="PISOS" localSheetId="2">#REF!</definedName>
    <definedName name="PISOS" localSheetId="24">#REF!</definedName>
    <definedName name="PISOS">#REF!</definedName>
    <definedName name="PL" localSheetId="4">#REF!</definedName>
    <definedName name="PL" localSheetId="2">#REF!</definedName>
    <definedName name="PL" localSheetId="24">#REF!</definedName>
    <definedName name="PL">#REF!</definedName>
    <definedName name="PLACAS" localSheetId="19" hidden="1">{#N/A,#N/A,TRUE,"Quinzena 01 à 15-04-98 "}</definedName>
    <definedName name="PLACAS" localSheetId="21">{#N/A,#N/A,TRUE,"Quinzena 01 à 15-04-98 "}</definedName>
    <definedName name="PLACAS" localSheetId="14" hidden="1">{#N/A,#N/A,TRUE,"Quinzena 01 à 15-04-98 "}</definedName>
    <definedName name="PLACAS" localSheetId="4" hidden="1">{#N/A,#N/A,TRUE,"Quinzena 01 à 15-04-98 "}</definedName>
    <definedName name="PLACAS" localSheetId="8" hidden="1">{#N/A,#N/A,TRUE,"Quinzena 01 à 15-04-98 "}</definedName>
    <definedName name="PLACAS" localSheetId="2" hidden="1">{#N/A,#N/A,TRUE,"Quinzena 01 à 15-04-98 "}</definedName>
    <definedName name="PLACAS" localSheetId="1" hidden="1">{#N/A,#N/A,TRUE,"Quinzena 01 à 15-04-98 "}</definedName>
    <definedName name="PLACAS" localSheetId="13" hidden="1">{#N/A,#N/A,TRUE,"Quinzena 01 à 15-04-98 "}</definedName>
    <definedName name="PLACAS" localSheetId="20">{#N/A,#N/A,TRUE,"Quinzena 01 à 15-04-98 "}</definedName>
    <definedName name="PLACAS" localSheetId="24" hidden="1">{#N/A,#N/A,TRUE,"Quinzena 01 à 15-04-98 "}</definedName>
    <definedName name="PLACAS" localSheetId="0" hidden="1">{#N/A,#N/A,TRUE,"Quinzena 01 à 15-04-98 "}</definedName>
    <definedName name="PLACAS" localSheetId="18" hidden="1">{#N/A,#N/A,TRUE,"Quinzena 01 à 15-04-98 "}</definedName>
    <definedName name="PLACAS" localSheetId="10" hidden="1">{#N/A,#N/A,TRUE,"Quinzena 01 à 15-04-98 "}</definedName>
    <definedName name="PLACAS" localSheetId="12" hidden="1">{#N/A,#N/A,TRUE,"Quinzena 01 à 15-04-98 "}</definedName>
    <definedName name="PLACAS" hidden="1">{#N/A,#N/A,TRUE,"Quinzena 01 à 15-04-98 "}</definedName>
    <definedName name="Placas_Areas" localSheetId="19" hidden="1">{#N/A,#N/A,TRUE,"Quinzena 01 à 15-04-98 "}</definedName>
    <definedName name="Placas_Areas" localSheetId="21">{#N/A,#N/A,TRUE,"Quinzena 01 à 15-04-98 "}</definedName>
    <definedName name="Placas_Areas" localSheetId="14" hidden="1">{#N/A,#N/A,TRUE,"Quinzena 01 à 15-04-98 "}</definedName>
    <definedName name="Placas_Areas" localSheetId="4" hidden="1">{#N/A,#N/A,TRUE,"Quinzena 01 à 15-04-98 "}</definedName>
    <definedName name="Placas_Areas" localSheetId="8" hidden="1">{#N/A,#N/A,TRUE,"Quinzena 01 à 15-04-98 "}</definedName>
    <definedName name="Placas_Areas" localSheetId="2" hidden="1">{#N/A,#N/A,TRUE,"Quinzena 01 à 15-04-98 "}</definedName>
    <definedName name="Placas_Areas" localSheetId="1" hidden="1">{#N/A,#N/A,TRUE,"Quinzena 01 à 15-04-98 "}</definedName>
    <definedName name="Placas_Areas" localSheetId="13" hidden="1">{#N/A,#N/A,TRUE,"Quinzena 01 à 15-04-98 "}</definedName>
    <definedName name="Placas_Areas" localSheetId="20">{#N/A,#N/A,TRUE,"Quinzena 01 à 15-04-98 "}</definedName>
    <definedName name="Placas_Areas" localSheetId="24" hidden="1">{#N/A,#N/A,TRUE,"Quinzena 01 à 15-04-98 "}</definedName>
    <definedName name="Placas_Areas" localSheetId="0" hidden="1">{#N/A,#N/A,TRUE,"Quinzena 01 à 15-04-98 "}</definedName>
    <definedName name="Placas_Areas" localSheetId="18" hidden="1">{#N/A,#N/A,TRUE,"Quinzena 01 à 15-04-98 "}</definedName>
    <definedName name="Placas_Areas" localSheetId="10" hidden="1">{#N/A,#N/A,TRUE,"Quinzena 01 à 15-04-98 "}</definedName>
    <definedName name="Placas_Areas" localSheetId="12" hidden="1">{#N/A,#N/A,TRUE,"Quinzena 01 à 15-04-98 "}</definedName>
    <definedName name="Placas_Areas" hidden="1">{#N/A,#N/A,TRUE,"Quinzena 01 à 15-04-98 "}</definedName>
    <definedName name="plan" localSheetId="4" hidden="1">#REF!</definedName>
    <definedName name="PLAN" localSheetId="2">#REF!</definedName>
    <definedName name="plan" localSheetId="24" hidden="1">#REF!</definedName>
    <definedName name="plan" localSheetId="0" hidden="1">#REF!</definedName>
    <definedName name="PLAN">#REF!</definedName>
    <definedName name="plan2"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hidden="1">{TRUE,TRUE,-1.25,-15.5,604.5,366.75,FALSE,FALSE,TRUE,TRUE,0,1,#N/A,1,#N/A,9.0125,24.4117647058824,1,FALSE,FALSE,3,TRUE,1,FALSE,100,"Swvu.PLANILHA2.","ACwvu.PLANILHA2.",#N/A,FALSE,FALSE,0.787401575,0.34,0.46,0.5,1,"","",FALSE,FALSE,FALSE,FALSE,1,#N/A,1,1,FALSE,FALSE,#N/A,#N/A,FALSE,FALSE,FALSE,9,65532,65532,FALSE,FALSE,TRUE,TRUE,TRUE}</definedName>
    <definedName name="PLANILHA" localSheetId="4">#REF!</definedName>
    <definedName name="PLANILHA" localSheetId="2">#REF!</definedName>
    <definedName name="PLANILHA" localSheetId="24">#REF!</definedName>
    <definedName name="PLANILHA">#REF!</definedName>
    <definedName name="Planilha2" localSheetId="4">#REF!</definedName>
    <definedName name="Planilha2" localSheetId="2">#REF!</definedName>
    <definedName name="Planilha2" localSheetId="24">#REF!</definedName>
    <definedName name="Planilha2">#REF!</definedName>
    <definedName name="plasçdeaw" localSheetId="19" hidden="1">{#N/A,#N/A,FALSE,"Plan1";#N/A,#N/A,FALSE,"Plan2"}</definedName>
    <definedName name="plasçdeaw" localSheetId="21">{#N/A,#N/A,FALSE,"Plan1";#N/A,#N/A,FALSE,"Plan2"}</definedName>
    <definedName name="plasçdeaw" localSheetId="14" hidden="1">{#N/A,#N/A,FALSE,"Plan1";#N/A,#N/A,FALSE,"Plan2"}</definedName>
    <definedName name="plasçdeaw" localSheetId="4" hidden="1">{#N/A,#N/A,FALSE,"Plan1";#N/A,#N/A,FALSE,"Plan2"}</definedName>
    <definedName name="plasçdeaw" localSheetId="8" hidden="1">{#N/A,#N/A,FALSE,"Plan1";#N/A,#N/A,FALSE,"Plan2"}</definedName>
    <definedName name="plasçdeaw" localSheetId="2" hidden="1">{#N/A,#N/A,FALSE,"Plan1";#N/A,#N/A,FALSE,"Plan2"}</definedName>
    <definedName name="plasçdeaw" localSheetId="1" hidden="1">{#N/A,#N/A,FALSE,"Plan1";#N/A,#N/A,FALSE,"Plan2"}</definedName>
    <definedName name="plasçdeaw" localSheetId="13" hidden="1">{#N/A,#N/A,FALSE,"Plan1";#N/A,#N/A,FALSE,"Plan2"}</definedName>
    <definedName name="plasçdeaw" localSheetId="20">{#N/A,#N/A,FALSE,"Plan1";#N/A,#N/A,FALSE,"Plan2"}</definedName>
    <definedName name="plasçdeaw" localSheetId="24" hidden="1">{#N/A,#N/A,FALSE,"Plan1";#N/A,#N/A,FALSE,"Plan2"}</definedName>
    <definedName name="plasçdeaw" localSheetId="0" hidden="1">{#N/A,#N/A,FALSE,"Plan1";#N/A,#N/A,FALSE,"Plan2"}</definedName>
    <definedName name="plasçdeaw" localSheetId="18" hidden="1">{#N/A,#N/A,FALSE,"Plan1";#N/A,#N/A,FALSE,"Plan2"}</definedName>
    <definedName name="plasçdeaw" localSheetId="10" hidden="1">{#N/A,#N/A,FALSE,"Plan1";#N/A,#N/A,FALSE,"Plan2"}</definedName>
    <definedName name="plasçdeaw" localSheetId="12" hidden="1">{#N/A,#N/A,FALSE,"Plan1";#N/A,#N/A,FALSE,"Plan2"}</definedName>
    <definedName name="plasçdeaw" hidden="1">{#N/A,#N/A,FALSE,"Plan1";#N/A,#N/A,FALSE,"Plan2"}</definedName>
    <definedName name="plaslrswe" localSheetId="19" hidden="1">{#N/A,#N/A,FALSE,"Plan1";#N/A,#N/A,FALSE,"Plan2"}</definedName>
    <definedName name="plaslrswe" localSheetId="21">{#N/A,#N/A,FALSE,"Plan1";#N/A,#N/A,FALSE,"Plan2"}</definedName>
    <definedName name="plaslrswe" localSheetId="14" hidden="1">{#N/A,#N/A,FALSE,"Plan1";#N/A,#N/A,FALSE,"Plan2"}</definedName>
    <definedName name="plaslrswe" localSheetId="4" hidden="1">{#N/A,#N/A,FALSE,"Plan1";#N/A,#N/A,FALSE,"Plan2"}</definedName>
    <definedName name="plaslrswe" localSheetId="8" hidden="1">{#N/A,#N/A,FALSE,"Plan1";#N/A,#N/A,FALSE,"Plan2"}</definedName>
    <definedName name="plaslrswe" localSheetId="2" hidden="1">{#N/A,#N/A,FALSE,"Plan1";#N/A,#N/A,FALSE,"Plan2"}</definedName>
    <definedName name="plaslrswe" localSheetId="1" hidden="1">{#N/A,#N/A,FALSE,"Plan1";#N/A,#N/A,FALSE,"Plan2"}</definedName>
    <definedName name="plaslrswe" localSheetId="13" hidden="1">{#N/A,#N/A,FALSE,"Plan1";#N/A,#N/A,FALSE,"Plan2"}</definedName>
    <definedName name="plaslrswe" localSheetId="20">{#N/A,#N/A,FALSE,"Plan1";#N/A,#N/A,FALSE,"Plan2"}</definedName>
    <definedName name="plaslrswe" localSheetId="24" hidden="1">{#N/A,#N/A,FALSE,"Plan1";#N/A,#N/A,FALSE,"Plan2"}</definedName>
    <definedName name="plaslrswe" localSheetId="0" hidden="1">{#N/A,#N/A,FALSE,"Plan1";#N/A,#N/A,FALSE,"Plan2"}</definedName>
    <definedName name="plaslrswe" localSheetId="18" hidden="1">{#N/A,#N/A,FALSE,"Plan1";#N/A,#N/A,FALSE,"Plan2"}</definedName>
    <definedName name="plaslrswe" localSheetId="10" hidden="1">{#N/A,#N/A,FALSE,"Plan1";#N/A,#N/A,FALSE,"Plan2"}</definedName>
    <definedName name="plaslrswe" localSheetId="12" hidden="1">{#N/A,#N/A,FALSE,"Plan1";#N/A,#N/A,FALSE,"Plan2"}</definedName>
    <definedName name="plaslrswe" hidden="1">{#N/A,#N/A,FALSE,"Plan1";#N/A,#N/A,FALSE,"Plan2"}</definedName>
    <definedName name="pls" localSheetId="4" hidden="1">#REF!</definedName>
    <definedName name="pls" localSheetId="2" hidden="1">#REF!</definedName>
    <definedName name="pls" localSheetId="24" hidden="1">#REF!</definedName>
    <definedName name="pls" localSheetId="0" hidden="1">#REF!</definedName>
    <definedName name="pls" hidden="1">#REF!</definedName>
    <definedName name="plsearpef" localSheetId="19" hidden="1">{#N/A,#N/A,FALSE,"Plan1";#N/A,#N/A,FALSE,"Plan2"}</definedName>
    <definedName name="plsearpef" localSheetId="21">{#N/A,#N/A,FALSE,"Plan1";#N/A,#N/A,FALSE,"Plan2"}</definedName>
    <definedName name="plsearpef" localSheetId="14" hidden="1">{#N/A,#N/A,FALSE,"Plan1";#N/A,#N/A,FALSE,"Plan2"}</definedName>
    <definedName name="plsearpef" localSheetId="4" hidden="1">{#N/A,#N/A,FALSE,"Plan1";#N/A,#N/A,FALSE,"Plan2"}</definedName>
    <definedName name="plsearpef" localSheetId="8" hidden="1">{#N/A,#N/A,FALSE,"Plan1";#N/A,#N/A,FALSE,"Plan2"}</definedName>
    <definedName name="plsearpef" localSheetId="2" hidden="1">{#N/A,#N/A,FALSE,"Plan1";#N/A,#N/A,FALSE,"Plan2"}</definedName>
    <definedName name="plsearpef" localSheetId="1" hidden="1">{#N/A,#N/A,FALSE,"Plan1";#N/A,#N/A,FALSE,"Plan2"}</definedName>
    <definedName name="plsearpef" localSheetId="13" hidden="1">{#N/A,#N/A,FALSE,"Plan1";#N/A,#N/A,FALSE,"Plan2"}</definedName>
    <definedName name="plsearpef" localSheetId="20">{#N/A,#N/A,FALSE,"Plan1";#N/A,#N/A,FALSE,"Plan2"}</definedName>
    <definedName name="plsearpef" localSheetId="24" hidden="1">{#N/A,#N/A,FALSE,"Plan1";#N/A,#N/A,FALSE,"Plan2"}</definedName>
    <definedName name="plsearpef" localSheetId="0" hidden="1">{#N/A,#N/A,FALSE,"Plan1";#N/A,#N/A,FALSE,"Plan2"}</definedName>
    <definedName name="plsearpef" localSheetId="18" hidden="1">{#N/A,#N/A,FALSE,"Plan1";#N/A,#N/A,FALSE,"Plan2"}</definedName>
    <definedName name="plsearpef" localSheetId="10" hidden="1">{#N/A,#N/A,FALSE,"Plan1";#N/A,#N/A,FALSE,"Plan2"}</definedName>
    <definedName name="plsearpef" localSheetId="12" hidden="1">{#N/A,#N/A,FALSE,"Plan1";#N/A,#N/A,FALSE,"Plan2"}</definedName>
    <definedName name="plsearpef" hidden="1">{#N/A,#N/A,FALSE,"Plan1";#N/A,#N/A,FALSE,"Plan2"}</definedName>
    <definedName name="plss" localSheetId="19" hidden="1">{#N/A,#N/A,FALSE,"Plan1";#N/A,#N/A,FALSE,"Plan2"}</definedName>
    <definedName name="plss" localSheetId="21">{#N/A,#N/A,FALSE,"Plan1";#N/A,#N/A,FALSE,"Plan2"}</definedName>
    <definedName name="plss" localSheetId="14" hidden="1">{#N/A,#N/A,FALSE,"Plan1";#N/A,#N/A,FALSE,"Plan2"}</definedName>
    <definedName name="plss" localSheetId="4" hidden="1">{#N/A,#N/A,FALSE,"Plan1";#N/A,#N/A,FALSE,"Plan2"}</definedName>
    <definedName name="plss" localSheetId="8" hidden="1">{#N/A,#N/A,FALSE,"Plan1";#N/A,#N/A,FALSE,"Plan2"}</definedName>
    <definedName name="plss" localSheetId="2" hidden="1">{#N/A,#N/A,FALSE,"Plan1";#N/A,#N/A,FALSE,"Plan2"}</definedName>
    <definedName name="plss" localSheetId="1" hidden="1">{#N/A,#N/A,FALSE,"Plan1";#N/A,#N/A,FALSE,"Plan2"}</definedName>
    <definedName name="plss" localSheetId="13" hidden="1">{#N/A,#N/A,FALSE,"Plan1";#N/A,#N/A,FALSE,"Plan2"}</definedName>
    <definedName name="plss" localSheetId="20">{#N/A,#N/A,FALSE,"Plan1";#N/A,#N/A,FALSE,"Plan2"}</definedName>
    <definedName name="plss" localSheetId="24" hidden="1">{#N/A,#N/A,FALSE,"Plan1";#N/A,#N/A,FALSE,"Plan2"}</definedName>
    <definedName name="plss" localSheetId="0" hidden="1">{#N/A,#N/A,FALSE,"Plan1";#N/A,#N/A,FALSE,"Plan2"}</definedName>
    <definedName name="plss" localSheetId="18" hidden="1">{#N/A,#N/A,FALSE,"Plan1";#N/A,#N/A,FALSE,"Plan2"}</definedName>
    <definedName name="plss" localSheetId="10" hidden="1">{#N/A,#N/A,FALSE,"Plan1";#N/A,#N/A,FALSE,"Plan2"}</definedName>
    <definedName name="plss" localSheetId="12" hidden="1">{#N/A,#N/A,FALSE,"Plan1";#N/A,#N/A,FALSE,"Plan2"}</definedName>
    <definedName name="plss" hidden="1">{#N/A,#N/A,FALSE,"Plan1";#N/A,#N/A,FALSE,"Plan2"}</definedName>
    <definedName name="PMUR" localSheetId="4">#REF!</definedName>
    <definedName name="PMUR" localSheetId="2">#REF!</definedName>
    <definedName name="PMUR" localSheetId="24">#REF!</definedName>
    <definedName name="PMUR">#REF!</definedName>
    <definedName name="PN2건축"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 localSheetId="4">#REF!</definedName>
    <definedName name="Ponderações" localSheetId="2">#REF!</definedName>
    <definedName name="Ponderações" localSheetId="24">#REF!</definedName>
    <definedName name="Ponderações">#REF!</definedName>
    <definedName name="Pós_Chaves" localSheetId="4">#REF!</definedName>
    <definedName name="Pós_Chaves" localSheetId="2">#REF!</definedName>
    <definedName name="Pós_Chaves" localSheetId="24">#REF!</definedName>
    <definedName name="Pós_Chaves">#REF!</definedName>
    <definedName name="pr" localSheetId="19">#REF!</definedName>
    <definedName name="pr" localSheetId="14">#REF!</definedName>
    <definedName name="pr" localSheetId="4">#REF!</definedName>
    <definedName name="pr" localSheetId="5">#REF!</definedName>
    <definedName name="pr" localSheetId="2">#REF!</definedName>
    <definedName name="pr" localSheetId="13">#REF!</definedName>
    <definedName name="pr" localSheetId="24">#REF!</definedName>
    <definedName name="pr" localSheetId="0">#REF!</definedName>
    <definedName name="pr" localSheetId="18">#REF!</definedName>
    <definedName name="pr">#REF!</definedName>
    <definedName name="PRAZO" localSheetId="4">#REF!</definedName>
    <definedName name="PRAZO" localSheetId="2">#REF!</definedName>
    <definedName name="PRAZO" localSheetId="24">#REF!</definedName>
    <definedName name="PRAZO">#REF!</definedName>
    <definedName name="Prazo_da_Estrutura" localSheetId="4">#REF!</definedName>
    <definedName name="Prazo_da_Estrutura" localSheetId="2">#REF!</definedName>
    <definedName name="Prazo_da_Estrutura" localSheetId="24">#REF!</definedName>
    <definedName name="Prazo_da_Estrutura" localSheetId="0">#REF!</definedName>
    <definedName name="Prazo_da_Estrutura">#REF!</definedName>
    <definedName name="PRAZO_EDITAL" localSheetId="4">#REF!</definedName>
    <definedName name="PRAZO_EDITAL" localSheetId="2">#REF!</definedName>
    <definedName name="PRAZO_EDITAL" localSheetId="24">#REF!</definedName>
    <definedName name="PRAZO_EDITAL">#REF!</definedName>
    <definedName name="Prazo_Obra" localSheetId="4">#REF!</definedName>
    <definedName name="Prazo_Obra" localSheetId="2">#REF!</definedName>
    <definedName name="Prazo_Obra" localSheetId="24">#REF!</definedName>
    <definedName name="Prazo_Obra" localSheetId="0">#REF!</definedName>
    <definedName name="Prazo_Obra">#REF!</definedName>
    <definedName name="PRAZO_ORC" localSheetId="4">#REF!</definedName>
    <definedName name="PRAZO_ORC" localSheetId="2">#REF!</definedName>
    <definedName name="PRAZO_ORC" localSheetId="24">#REF!</definedName>
    <definedName name="PRAZO_ORC">#REF!</definedName>
    <definedName name="prazo2" localSheetId="4">#REF!</definedName>
    <definedName name="prazo2" localSheetId="2">#REF!</definedName>
    <definedName name="prazo2" localSheetId="24">#REF!</definedName>
    <definedName name="prazo2">#REF!</definedName>
    <definedName name="PRE" localSheetId="19">#REF!</definedName>
    <definedName name="PRE" localSheetId="14">#REF!</definedName>
    <definedName name="PRE" localSheetId="4">#REF!</definedName>
    <definedName name="PRE" localSheetId="5">#REF!</definedName>
    <definedName name="PRE" localSheetId="2">#REF!</definedName>
    <definedName name="PRE" localSheetId="13">#REF!</definedName>
    <definedName name="PRE" localSheetId="24">#REF!</definedName>
    <definedName name="PRE" localSheetId="0">#REF!</definedName>
    <definedName name="PRE" localSheetId="18">#REF!</definedName>
    <definedName name="PRE">#REF!</definedName>
    <definedName name="PREÇ" localSheetId="4">OFFSET(#REF!,0,0,COUNTA(#REF!),1)</definedName>
    <definedName name="PREÇ" localSheetId="2">OFFSET(#REF!,0,0,COUNTA(#REF!),1)</definedName>
    <definedName name="PREÇ" localSheetId="24">OFFSET(#REF!,0,0,COUNTA(#REF!),1)</definedName>
    <definedName name="PREÇ">OFFSET(#REF!,0,0,COUNTA(#REF!),1)</definedName>
    <definedName name="Previsão_Inicial_abr_16" localSheetId="4">#REF!</definedName>
    <definedName name="Previsão_Inicial_abr_16" localSheetId="2">#REF!</definedName>
    <definedName name="Previsão_Inicial_abr_16" localSheetId="24">#REF!</definedName>
    <definedName name="Previsão_Inicial_abr_16">#REF!</definedName>
    <definedName name="Previsão_Inicial_ago_16" localSheetId="4">#REF!</definedName>
    <definedName name="Previsão_Inicial_ago_16" localSheetId="2">#REF!</definedName>
    <definedName name="Previsão_Inicial_ago_16" localSheetId="24">#REF!</definedName>
    <definedName name="Previsão_Inicial_ago_16">#REF!</definedName>
    <definedName name="Previsão_Inicial_dez_16" localSheetId="4">#REF!</definedName>
    <definedName name="Previsão_Inicial_dez_16" localSheetId="2">#REF!</definedName>
    <definedName name="Previsão_Inicial_dez_16" localSheetId="24">#REF!</definedName>
    <definedName name="Previsão_Inicial_dez_16">#REF!</definedName>
    <definedName name="Previsão_Inicial_fev_16" localSheetId="4">#REF!</definedName>
    <definedName name="Previsão_Inicial_fev_16" localSheetId="2">#REF!</definedName>
    <definedName name="Previsão_Inicial_fev_16" localSheetId="24">#REF!</definedName>
    <definedName name="Previsão_Inicial_fev_16">#REF!</definedName>
    <definedName name="Previsão_Inicial_jan_16" localSheetId="4">#REF!</definedName>
    <definedName name="Previsão_Inicial_jan_16" localSheetId="2">#REF!</definedName>
    <definedName name="Previsão_Inicial_jan_16" localSheetId="24">#REF!</definedName>
    <definedName name="Previsão_Inicial_jan_16">#REF!</definedName>
    <definedName name="Previsão_Inicial_jul_16" localSheetId="4">#REF!</definedName>
    <definedName name="Previsão_Inicial_jul_16" localSheetId="2">#REF!</definedName>
    <definedName name="Previsão_Inicial_jul_16" localSheetId="24">#REF!</definedName>
    <definedName name="Previsão_Inicial_jul_16">#REF!</definedName>
    <definedName name="Previsão_Inicial_jun_16" localSheetId="4">#REF!</definedName>
    <definedName name="Previsão_Inicial_jun_16" localSheetId="2">#REF!</definedName>
    <definedName name="Previsão_Inicial_jun_16" localSheetId="24">#REF!</definedName>
    <definedName name="Previsão_Inicial_jun_16">#REF!</definedName>
    <definedName name="Previsão_Inicial_mai_16" localSheetId="4">#REF!</definedName>
    <definedName name="Previsão_Inicial_mai_16" localSheetId="2">#REF!</definedName>
    <definedName name="Previsão_Inicial_mai_16" localSheetId="24">#REF!</definedName>
    <definedName name="Previsão_Inicial_mai_16">#REF!</definedName>
    <definedName name="Previsão_Inicial_mar_16" localSheetId="4">#REF!</definedName>
    <definedName name="Previsão_Inicial_mar_16" localSheetId="2">#REF!</definedName>
    <definedName name="Previsão_Inicial_mar_16" localSheetId="24">#REF!</definedName>
    <definedName name="Previsão_Inicial_mar_16">#REF!</definedName>
    <definedName name="Previsão_Inicial_nov_16" localSheetId="4">#REF!</definedName>
    <definedName name="Previsão_Inicial_nov_16" localSheetId="2">#REF!</definedName>
    <definedName name="Previsão_Inicial_nov_16" localSheetId="24">#REF!</definedName>
    <definedName name="Previsão_Inicial_nov_16">#REF!</definedName>
    <definedName name="Previsão_Inicial_out_16" localSheetId="4">#REF!</definedName>
    <definedName name="Previsão_Inicial_out_16" localSheetId="2">#REF!</definedName>
    <definedName name="Previsão_Inicial_out_16" localSheetId="24">#REF!</definedName>
    <definedName name="Previsão_Inicial_out_16">#REF!</definedName>
    <definedName name="Previsão_Inicial_set_16" localSheetId="4">#REF!</definedName>
    <definedName name="Previsão_Inicial_set_16" localSheetId="2">#REF!</definedName>
    <definedName name="Previsão_Inicial_set_16" localSheetId="24">#REF!</definedName>
    <definedName name="Previsão_Inicial_set_16">#REF!</definedName>
    <definedName name="Previsão_Vento1" localSheetId="4">#REF!</definedName>
    <definedName name="Previsão_Vento1" localSheetId="2">#REF!</definedName>
    <definedName name="Previsão_Vento1" localSheetId="24">#REF!</definedName>
    <definedName name="Previsão_Vento1">#REF!</definedName>
    <definedName name="Previsto_a_medir_Fin_Medições" localSheetId="4">#REF!</definedName>
    <definedName name="Previsto_a_medir_Fin_Medições" localSheetId="2">#REF!</definedName>
    <definedName name="Previsto_a_medir_Fin_Medições" localSheetId="24">#REF!</definedName>
    <definedName name="Previsto_a_medir_Fin_Medições">#REF!</definedName>
    <definedName name="print" localSheetId="19" hidden="1">{#N/A,#N/A,FALSE,"$170M Cash";#N/A,#N/A,FALSE,"$250M Cash";#N/A,#N/A,FALSE,"$325M Cash"}</definedName>
    <definedName name="print" localSheetId="21">{#N/A,#N/A,FALSE,"$170M Cash";#N/A,#N/A,FALSE,"$250M Cash";#N/A,#N/A,FALSE,"$325M Cash"}</definedName>
    <definedName name="print" localSheetId="14" hidden="1">{#N/A,#N/A,FALSE,"$170M Cash";#N/A,#N/A,FALSE,"$250M Cash";#N/A,#N/A,FALSE,"$325M Cash"}</definedName>
    <definedName name="print" localSheetId="4" hidden="1">{#N/A,#N/A,FALSE,"$170M Cash";#N/A,#N/A,FALSE,"$250M Cash";#N/A,#N/A,FALSE,"$325M Cash"}</definedName>
    <definedName name="print" localSheetId="8" hidden="1">{#N/A,#N/A,FALSE,"$170M Cash";#N/A,#N/A,FALSE,"$250M Cash";#N/A,#N/A,FALSE,"$325M Cash"}</definedName>
    <definedName name="print" localSheetId="2" hidden="1">{#N/A,#N/A,FALSE,"$170M Cash";#N/A,#N/A,FALSE,"$250M Cash";#N/A,#N/A,FALSE,"$325M Cash"}</definedName>
    <definedName name="print" localSheetId="1" hidden="1">{#N/A,#N/A,FALSE,"$170M Cash";#N/A,#N/A,FALSE,"$250M Cash";#N/A,#N/A,FALSE,"$325M Cash"}</definedName>
    <definedName name="print" localSheetId="13" hidden="1">{#N/A,#N/A,FALSE,"$170M Cash";#N/A,#N/A,FALSE,"$250M Cash";#N/A,#N/A,FALSE,"$325M Cash"}</definedName>
    <definedName name="print" localSheetId="20">{#N/A,#N/A,FALSE,"$170M Cash";#N/A,#N/A,FALSE,"$250M Cash";#N/A,#N/A,FALSE,"$325M Cash"}</definedName>
    <definedName name="print" localSheetId="24" hidden="1">{#N/A,#N/A,FALSE,"$170M Cash";#N/A,#N/A,FALSE,"$250M Cash";#N/A,#N/A,FALSE,"$325M Cash"}</definedName>
    <definedName name="print" localSheetId="0" hidden="1">{#N/A,#N/A,FALSE,"$170M Cash";#N/A,#N/A,FALSE,"$250M Cash";#N/A,#N/A,FALSE,"$325M Cash"}</definedName>
    <definedName name="print" localSheetId="18" hidden="1">{#N/A,#N/A,FALSE,"$170M Cash";#N/A,#N/A,FALSE,"$250M Cash";#N/A,#N/A,FALSE,"$325M Cash"}</definedName>
    <definedName name="print" localSheetId="10" hidden="1">{#N/A,#N/A,FALSE,"$170M Cash";#N/A,#N/A,FALSE,"$250M Cash";#N/A,#N/A,FALSE,"$325M Cash"}</definedName>
    <definedName name="print" localSheetId="12" hidden="1">{#N/A,#N/A,FALSE,"$170M Cash";#N/A,#N/A,FALSE,"$250M Cash";#N/A,#N/A,FALSE,"$325M Cash"}</definedName>
    <definedName name="print" hidden="1">{#N/A,#N/A,FALSE,"$170M Cash";#N/A,#N/A,FALSE,"$250M Cash";#N/A,#N/A,FALSE,"$325M Cash"}</definedName>
    <definedName name="Print_Area" localSheetId="2">#REF!</definedName>
    <definedName name="Print_Area" localSheetId="24">MOBILIÁRIO!$B$5:$G$74</definedName>
    <definedName name="Print_Area">#REF!</definedName>
    <definedName name="Print_Area_MI" localSheetId="19">#REF!</definedName>
    <definedName name="Print_Area_MI" localSheetId="14">#REF!</definedName>
    <definedName name="Print_Area_MI" localSheetId="4">#REF!</definedName>
    <definedName name="Print_Area_MI" localSheetId="5">#REF!</definedName>
    <definedName name="Print_Area_MI" localSheetId="2">#REF!</definedName>
    <definedName name="Print_Area_MI" localSheetId="13">#REF!</definedName>
    <definedName name="Print_Area_MI" localSheetId="24">#REF!</definedName>
    <definedName name="Print_Area_MI" localSheetId="0">#REF!</definedName>
    <definedName name="Print_Area_MI" localSheetId="18">#REF!</definedName>
    <definedName name="Print_Area_MI">#REF!</definedName>
    <definedName name="Print_Titles" localSheetId="2">#REF!</definedName>
    <definedName name="Print_Titles" localSheetId="24">#REF!</definedName>
    <definedName name="Print_Titles">#REF!</definedName>
    <definedName name="PRINT_TITLES_MI" localSheetId="4">#REF!</definedName>
    <definedName name="PRINT_TITLES_MI" localSheetId="2">#REF!</definedName>
    <definedName name="PRINT_TITLES_MI" localSheetId="24">#REF!</definedName>
    <definedName name="PRINT_TITLES_MI">#REF!</definedName>
    <definedName name="programa" localSheetId="4">#REF!</definedName>
    <definedName name="programa" localSheetId="2">#REF!</definedName>
    <definedName name="programa" localSheetId="24">#REF!</definedName>
    <definedName name="programa">#REF!</definedName>
    <definedName name="Programaa" localSheetId="4">#REF!</definedName>
    <definedName name="Programaa" localSheetId="2">#REF!</definedName>
    <definedName name="Programaa" localSheetId="24">#REF!</definedName>
    <definedName name="Programaa">#REF!</definedName>
    <definedName name="Projeção_torre" localSheetId="4">#REF!</definedName>
    <definedName name="Projeção_torre" localSheetId="2">#REF!</definedName>
    <definedName name="Projeção_torre" localSheetId="24">#REF!</definedName>
    <definedName name="Projeção_torre" localSheetId="0">#REF!</definedName>
    <definedName name="Projeção_torre">#REF!</definedName>
    <definedName name="projeto_nome_com" localSheetId="4">IF((COUNTA(#REF!)-2)&gt;1,"TERRENO "&amp;VLOOKUP(#REF!,#REF!,8,0),VLOOKUP(#REF!,#REF!,3,0))</definedName>
    <definedName name="projeto_nome_com" localSheetId="2">IF((COUNTA(#REF!)-2)&gt;1,"TERRENO "&amp;VLOOKUP(#REF!,#REF!,8,0),VLOOKUP(#REF!,#REF!,3,0))</definedName>
    <definedName name="projeto_nome_com" localSheetId="24">IF((COUNTA(#REF!)-2)&gt;1,"TERRENO "&amp;VLOOKUP(#REF!,#REF!,8,0),VLOOKUP(#REF!,#REF!,3,0))</definedName>
    <definedName name="projeto_nome_com">IF((COUNTA(#REF!)-2)&gt;1,"TERRENO "&amp;VLOOKUP(#REF!,#REF!,8,0),VLOOKUP(#REF!,#REF!,3,0))</definedName>
    <definedName name="PROPAGANDA" localSheetId="4">#REF!</definedName>
    <definedName name="PROPAGANDA" localSheetId="2">#REF!</definedName>
    <definedName name="PROPAGANDA" localSheetId="24">#REF!</definedName>
    <definedName name="PROPAGANDA">#REF!</definedName>
    <definedName name="ptirigyiotut" localSheetId="19" hidden="1">{#N/A,#N/A,FALSE,"Plan1";#N/A,#N/A,FALSE,"Plan2"}</definedName>
    <definedName name="ptirigyiotut" localSheetId="21">{#N/A,#N/A,FALSE,"Plan1";#N/A,#N/A,FALSE,"Plan2"}</definedName>
    <definedName name="ptirigyiotut" localSheetId="14" hidden="1">{#N/A,#N/A,FALSE,"Plan1";#N/A,#N/A,FALSE,"Plan2"}</definedName>
    <definedName name="ptirigyiotut" localSheetId="4" hidden="1">{#N/A,#N/A,FALSE,"Plan1";#N/A,#N/A,FALSE,"Plan2"}</definedName>
    <definedName name="ptirigyiotut" localSheetId="8" hidden="1">{#N/A,#N/A,FALSE,"Plan1";#N/A,#N/A,FALSE,"Plan2"}</definedName>
    <definedName name="ptirigyiotut" localSheetId="2" hidden="1">{#N/A,#N/A,FALSE,"Plan1";#N/A,#N/A,FALSE,"Plan2"}</definedName>
    <definedName name="ptirigyiotut" localSheetId="1" hidden="1">{#N/A,#N/A,FALSE,"Plan1";#N/A,#N/A,FALSE,"Plan2"}</definedName>
    <definedName name="ptirigyiotut" localSheetId="13" hidden="1">{#N/A,#N/A,FALSE,"Plan1";#N/A,#N/A,FALSE,"Plan2"}</definedName>
    <definedName name="ptirigyiotut" localSheetId="20">{#N/A,#N/A,FALSE,"Plan1";#N/A,#N/A,FALSE,"Plan2"}</definedName>
    <definedName name="ptirigyiotut" localSheetId="24" hidden="1">{#N/A,#N/A,FALSE,"Plan1";#N/A,#N/A,FALSE,"Plan2"}</definedName>
    <definedName name="ptirigyiotut" localSheetId="0" hidden="1">{#N/A,#N/A,FALSE,"Plan1";#N/A,#N/A,FALSE,"Plan2"}</definedName>
    <definedName name="ptirigyiotut" localSheetId="18" hidden="1">{#N/A,#N/A,FALSE,"Plan1";#N/A,#N/A,FALSE,"Plan2"}</definedName>
    <definedName name="ptirigyiotut" localSheetId="10" hidden="1">{#N/A,#N/A,FALSE,"Plan1";#N/A,#N/A,FALSE,"Plan2"}</definedName>
    <definedName name="ptirigyiotut" localSheetId="12" hidden="1">{#N/A,#N/A,FALSE,"Plan1";#N/A,#N/A,FALSE,"Plan2"}</definedName>
    <definedName name="ptirigyiotut" hidden="1">{#N/A,#N/A,FALSE,"Plan1";#N/A,#N/A,FALSE,"Plan2"}</definedName>
    <definedName name="PWER3" localSheetId="19" hidden="1">{#N/A,#N/A,FALSE,"Plan1";#N/A,#N/A,FALSE,"Plan2"}</definedName>
    <definedName name="PWER3" localSheetId="21">{#N/A,#N/A,FALSE,"Plan1";#N/A,#N/A,FALSE,"Plan2"}</definedName>
    <definedName name="PWER3" localSheetId="14" hidden="1">{#N/A,#N/A,FALSE,"Plan1";#N/A,#N/A,FALSE,"Plan2"}</definedName>
    <definedName name="PWER3" localSheetId="4" hidden="1">{#N/A,#N/A,FALSE,"Plan1";#N/A,#N/A,FALSE,"Plan2"}</definedName>
    <definedName name="PWER3" localSheetId="8" hidden="1">{#N/A,#N/A,FALSE,"Plan1";#N/A,#N/A,FALSE,"Plan2"}</definedName>
    <definedName name="PWER3" localSheetId="2" hidden="1">{#N/A,#N/A,FALSE,"Plan1";#N/A,#N/A,FALSE,"Plan2"}</definedName>
    <definedName name="PWER3" localSheetId="1" hidden="1">{#N/A,#N/A,FALSE,"Plan1";#N/A,#N/A,FALSE,"Plan2"}</definedName>
    <definedName name="PWER3" localSheetId="13" hidden="1">{#N/A,#N/A,FALSE,"Plan1";#N/A,#N/A,FALSE,"Plan2"}</definedName>
    <definedName name="PWER3" localSheetId="20">{#N/A,#N/A,FALSE,"Plan1";#N/A,#N/A,FALSE,"Plan2"}</definedName>
    <definedName name="PWER3" localSheetId="24" hidden="1">{#N/A,#N/A,FALSE,"Plan1";#N/A,#N/A,FALSE,"Plan2"}</definedName>
    <definedName name="PWER3" localSheetId="0" hidden="1">{#N/A,#N/A,FALSE,"Plan1";#N/A,#N/A,FALSE,"Plan2"}</definedName>
    <definedName name="PWER3" localSheetId="18" hidden="1">{#N/A,#N/A,FALSE,"Plan1";#N/A,#N/A,FALSE,"Plan2"}</definedName>
    <definedName name="PWER3" localSheetId="10" hidden="1">{#N/A,#N/A,FALSE,"Plan1";#N/A,#N/A,FALSE,"Plan2"}</definedName>
    <definedName name="PWER3" localSheetId="12" hidden="1">{#N/A,#N/A,FALSE,"Plan1";#N/A,#N/A,FALSE,"Plan2"}</definedName>
    <definedName name="PWER3" hidden="1">{#N/A,#N/A,FALSE,"Plan1";#N/A,#N/A,FALSE,"Plan2"}</definedName>
    <definedName name="q" localSheetId="4" hidden="1">#REF!</definedName>
    <definedName name="q" localSheetId="2">#REF!</definedName>
    <definedName name="q" localSheetId="24" hidden="1">#REF!</definedName>
    <definedName name="q" localSheetId="0" hidden="1">#REF!</definedName>
    <definedName name="q">#REF!</definedName>
    <definedName name="QCLIENTE_PCLIENTE" localSheetId="4">#REF!</definedName>
    <definedName name="QCLIENTE_PCLIENTE" localSheetId="2">#REF!</definedName>
    <definedName name="QCLIENTE_PCLIENTE" localSheetId="24">#REF!</definedName>
    <definedName name="QCLIENTE_PCLIENTE">#REF!</definedName>
    <definedName name="QCliente_PCliente1" localSheetId="4">#REF!</definedName>
    <definedName name="QCliente_PCliente1" localSheetId="2">#REF!</definedName>
    <definedName name="QCliente_PCliente1" localSheetId="24">#REF!</definedName>
    <definedName name="QCliente_PCliente1">#REF!</definedName>
    <definedName name="qe" localSheetId="19">#REF!</definedName>
    <definedName name="qe" localSheetId="14">#REF!</definedName>
    <definedName name="qe" localSheetId="4">#REF!</definedName>
    <definedName name="qe" localSheetId="5">#REF!</definedName>
    <definedName name="qe" localSheetId="2">#REF!</definedName>
    <definedName name="qe" localSheetId="13">#REF!</definedName>
    <definedName name="qe" localSheetId="24">#REF!</definedName>
    <definedName name="qe" localSheetId="0">#REF!</definedName>
    <definedName name="qe" localSheetId="18">#REF!</definedName>
    <definedName name="qe">#REF!</definedName>
    <definedName name="qee" localSheetId="19">#REF!</definedName>
    <definedName name="qee" localSheetId="14">#REF!</definedName>
    <definedName name="qee" localSheetId="4">#REF!</definedName>
    <definedName name="qee" localSheetId="5">#REF!</definedName>
    <definedName name="qee" localSheetId="2">#REF!</definedName>
    <definedName name="qee" localSheetId="13">#REF!</definedName>
    <definedName name="qee" localSheetId="24">#REF!</definedName>
    <definedName name="qee" localSheetId="0">#REF!</definedName>
    <definedName name="qee" localSheetId="18">#REF!</definedName>
    <definedName name="qee">#REF!</definedName>
    <definedName name="qkqh1" localSheetId="19" hidden="1">{#N/A,#N/A,FALSE,"명세표"}</definedName>
    <definedName name="qkqh1" localSheetId="21">{#N/A,#N/A,FALSE,"명세표"}</definedName>
    <definedName name="qkqh1" localSheetId="14" hidden="1">{#N/A,#N/A,FALSE,"명세표"}</definedName>
    <definedName name="qkqh1" localSheetId="4" hidden="1">{#N/A,#N/A,FALSE,"명세표"}</definedName>
    <definedName name="qkqh1" localSheetId="8" hidden="1">{#N/A,#N/A,FALSE,"명세표"}</definedName>
    <definedName name="qkqh1" localSheetId="2" hidden="1">{#N/A,#N/A,FALSE,"명세표"}</definedName>
    <definedName name="qkqh1" localSheetId="1" hidden="1">{#N/A,#N/A,FALSE,"명세표"}</definedName>
    <definedName name="qkqh1" localSheetId="13" hidden="1">{#N/A,#N/A,FALSE,"명세표"}</definedName>
    <definedName name="qkqh1" localSheetId="20">{#N/A,#N/A,FALSE,"명세표"}</definedName>
    <definedName name="qkqh1" localSheetId="24" hidden="1">{#N/A,#N/A,FALSE,"명세표"}</definedName>
    <definedName name="qkqh1" localSheetId="0" hidden="1">{#N/A,#N/A,FALSE,"명세표"}</definedName>
    <definedName name="qkqh1" localSheetId="18" hidden="1">{#N/A,#N/A,FALSE,"명세표"}</definedName>
    <definedName name="qkqh1" localSheetId="10" hidden="1">{#N/A,#N/A,FALSE,"명세표"}</definedName>
    <definedName name="qkqh1" localSheetId="12" hidden="1">{#N/A,#N/A,FALSE,"명세표"}</definedName>
    <definedName name="qkqh1" hidden="1">{#N/A,#N/A,FALSE,"명세표"}</definedName>
    <definedName name="QOAS_POAS" localSheetId="4">#REF!</definedName>
    <definedName name="QOAS_POAS" localSheetId="2">#REF!</definedName>
    <definedName name="QOAS_POAS" localSheetId="24">#REF!</definedName>
    <definedName name="QOAS_POAS">#REF!</definedName>
    <definedName name="QQ"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 localSheetId="4">#REF!:#REF!</definedName>
    <definedName name="QQQ" localSheetId="8">#REF!:#REF!</definedName>
    <definedName name="QQQ" localSheetId="2">#REF!:#REF!</definedName>
    <definedName name="QQQ" localSheetId="24">#REF!:#REF!</definedName>
    <definedName name="QQQ">#REF!:#REF!</definedName>
    <definedName name="QQQQQQQQ" localSheetId="4" hidden="1">#REF!</definedName>
    <definedName name="QQQQQQQQ" localSheetId="2" hidden="1">#REF!</definedName>
    <definedName name="QQQQQQQQ" localSheetId="24" hidden="1">#REF!</definedName>
    <definedName name="QQQQQQQQ" localSheetId="0" hidden="1">#REF!</definedName>
    <definedName name="QQQQQQQQ" hidden="1">#REF!</definedName>
    <definedName name="QREAL_PCLIENTE" localSheetId="4">#REF!</definedName>
    <definedName name="QREAL_PCLIENTE" localSheetId="2">#REF!</definedName>
    <definedName name="QREAL_PCLIENTE" localSheetId="24">#REF!</definedName>
    <definedName name="QREAL_PCLIENTE">#REF!</definedName>
    <definedName name="QReal_PCliente1" localSheetId="4">#REF!</definedName>
    <definedName name="QReal_PCliente1" localSheetId="2">#REF!</definedName>
    <definedName name="QReal_PCliente1" localSheetId="24">#REF!</definedName>
    <definedName name="QReal_PCliente1">#REF!</definedName>
    <definedName name="QSQWSE" localSheetId="19" hidden="1">{#N/A,#N/A,FALSE,"Plan1";#N/A,#N/A,FALSE,"Plan2"}</definedName>
    <definedName name="QSQWSE" localSheetId="21">{#N/A,#N/A,FALSE,"Plan1";#N/A,#N/A,FALSE,"Plan2"}</definedName>
    <definedName name="QSQWSE" localSheetId="14" hidden="1">{#N/A,#N/A,FALSE,"Plan1";#N/A,#N/A,FALSE,"Plan2"}</definedName>
    <definedName name="QSQWSE" localSheetId="4" hidden="1">{#N/A,#N/A,FALSE,"Plan1";#N/A,#N/A,FALSE,"Plan2"}</definedName>
    <definedName name="QSQWSE" localSheetId="8" hidden="1">{#N/A,#N/A,FALSE,"Plan1";#N/A,#N/A,FALSE,"Plan2"}</definedName>
    <definedName name="QSQWSE" localSheetId="2" hidden="1">{#N/A,#N/A,FALSE,"Plan1";#N/A,#N/A,FALSE,"Plan2"}</definedName>
    <definedName name="QSQWSE" localSheetId="1" hidden="1">{#N/A,#N/A,FALSE,"Plan1";#N/A,#N/A,FALSE,"Plan2"}</definedName>
    <definedName name="QSQWSE" localSheetId="13" hidden="1">{#N/A,#N/A,FALSE,"Plan1";#N/A,#N/A,FALSE,"Plan2"}</definedName>
    <definedName name="QSQWSE" localSheetId="20">{#N/A,#N/A,FALSE,"Plan1";#N/A,#N/A,FALSE,"Plan2"}</definedName>
    <definedName name="QSQWSE" localSheetId="24" hidden="1">{#N/A,#N/A,FALSE,"Plan1";#N/A,#N/A,FALSE,"Plan2"}</definedName>
    <definedName name="QSQWSE" localSheetId="0" hidden="1">{#N/A,#N/A,FALSE,"Plan1";#N/A,#N/A,FALSE,"Plan2"}</definedName>
    <definedName name="QSQWSE" localSheetId="18" hidden="1">{#N/A,#N/A,FALSE,"Plan1";#N/A,#N/A,FALSE,"Plan2"}</definedName>
    <definedName name="QSQWSE" localSheetId="10" hidden="1">{#N/A,#N/A,FALSE,"Plan1";#N/A,#N/A,FALSE,"Plan2"}</definedName>
    <definedName name="QSQWSE" localSheetId="12" hidden="1">{#N/A,#N/A,FALSE,"Plan1";#N/A,#N/A,FALSE,"Plan2"}</definedName>
    <definedName name="QSQWSE" hidden="1">{#N/A,#N/A,FALSE,"Plan1";#N/A,#N/A,FALSE,"Plan2"}</definedName>
    <definedName name="qtd_mensal" localSheetId="4">#REF!</definedName>
    <definedName name="qtd_mensal" localSheetId="2">#REF!</definedName>
    <definedName name="qtd_mensal" localSheetId="24">#REF!</definedName>
    <definedName name="qtd_mensal">#REF!</definedName>
    <definedName name="qtd3esta" localSheetId="4">#REF!</definedName>
    <definedName name="qtd3esta" localSheetId="2">#REF!</definedName>
    <definedName name="qtd3esta" localSheetId="24">#REF!</definedName>
    <definedName name="qtd3esta">#REF!</definedName>
    <definedName name="qtdbase" localSheetId="4">#REF!</definedName>
    <definedName name="qtdbase" localSheetId="2">#REF!</definedName>
    <definedName name="qtdbase" localSheetId="24">#REF!</definedName>
    <definedName name="qtdbase">#REF!</definedName>
    <definedName name="qtdbltub" localSheetId="4">#REF!</definedName>
    <definedName name="qtdbltub" localSheetId="2">#REF!</definedName>
    <definedName name="qtdbltub" localSheetId="24">#REF!</definedName>
    <definedName name="qtdbltub">#REF!</definedName>
    <definedName name="qtdestac" localSheetId="4">#REF!</definedName>
    <definedName name="qtdestac" localSheetId="2">#REF!</definedName>
    <definedName name="qtdestac" localSheetId="24">#REF!</definedName>
    <definedName name="qtdestac">#REF!</definedName>
    <definedName name="qtdsap" localSheetId="4">#REF!</definedName>
    <definedName name="qtdsap" localSheetId="2">#REF!</definedName>
    <definedName name="qtdsap" localSheetId="24">#REF!</definedName>
    <definedName name="qtdsap">#REF!</definedName>
    <definedName name="qtdtub" localSheetId="4">#REF!</definedName>
    <definedName name="qtdtub" localSheetId="2">#REF!</definedName>
    <definedName name="qtdtub" localSheetId="24">#REF!</definedName>
    <definedName name="qtdtub">#REF!</definedName>
    <definedName name="QTNULO" localSheetId="4">#REF!</definedName>
    <definedName name="QTNULO" localSheetId="2">#REF!</definedName>
    <definedName name="QTNULO" localSheetId="24">#REF!</definedName>
    <definedName name="QTNULO">#REF!</definedName>
    <definedName name="QTPADRAO" localSheetId="4">#REF!</definedName>
    <definedName name="QTPADRAO" localSheetId="2">#REF!</definedName>
    <definedName name="QTPADRAO" localSheetId="24">#REF!</definedName>
    <definedName name="QTPADRAO">#REF!</definedName>
    <definedName name="QTRES" localSheetId="4">#REF!</definedName>
    <definedName name="QTRES" localSheetId="2">#REF!</definedName>
    <definedName name="QTRES" localSheetId="24">#REF!</definedName>
    <definedName name="QTRES">#REF!</definedName>
    <definedName name="QuadraE" localSheetId="4">#REF!</definedName>
    <definedName name="QuadraE" localSheetId="2">#REF!</definedName>
    <definedName name="QuadraE" localSheetId="24">#REF!</definedName>
    <definedName name="QuadraE">#REF!</definedName>
    <definedName name="quadrocompar." localSheetId="4">#REF!</definedName>
    <definedName name="quadrocompar." localSheetId="2">#REF!</definedName>
    <definedName name="quadrocompar." localSheetId="24">#REF!</definedName>
    <definedName name="quadrocompar.">#REF!</definedName>
    <definedName name="QUANT" localSheetId="4">#REF!</definedName>
    <definedName name="QUANT" localSheetId="2">#REF!</definedName>
    <definedName name="QUANT" localSheetId="24">#REF!</definedName>
    <definedName name="QUANT">#REF!</definedName>
    <definedName name="Quant_Aptos" localSheetId="4">#REF!</definedName>
    <definedName name="Quant_Aptos" localSheetId="2">#REF!</definedName>
    <definedName name="Quant_Aptos" localSheetId="24">#REF!</definedName>
    <definedName name="Quant_Aptos" localSheetId="0">#REF!</definedName>
    <definedName name="Quant_Aptos">#REF!</definedName>
    <definedName name="Quant_Cremalheira" localSheetId="4">#REF!</definedName>
    <definedName name="Quant_Cremalheira" localSheetId="2">#REF!</definedName>
    <definedName name="Quant_Cremalheira" localSheetId="24">#REF!</definedName>
    <definedName name="Quant_Cremalheira" localSheetId="0">#REF!</definedName>
    <definedName name="Quant_Cremalheira">#REF!</definedName>
    <definedName name="Quant_grua" localSheetId="4">#REF!</definedName>
    <definedName name="Quant_grua" localSheetId="2">#REF!</definedName>
    <definedName name="Quant_grua" localSheetId="24">#REF!</definedName>
    <definedName name="Quant_grua" localSheetId="0">#REF!</definedName>
    <definedName name="Quant_grua">#REF!</definedName>
    <definedName name="Quant_pav_lajão" localSheetId="4">#REF!</definedName>
    <definedName name="Quant_pav_lajão" localSheetId="2">#REF!</definedName>
    <definedName name="Quant_pav_lajão" localSheetId="24">#REF!</definedName>
    <definedName name="Quant_pav_lajão" localSheetId="0">#REF!</definedName>
    <definedName name="Quant_pav_lajão">#REF!</definedName>
    <definedName name="Quant_tipo" localSheetId="4">#REF!</definedName>
    <definedName name="Quant_tipo" localSheetId="2">#REF!</definedName>
    <definedName name="Quant_tipo" localSheetId="24">#REF!</definedName>
    <definedName name="Quant_tipo" localSheetId="0">#REF!</definedName>
    <definedName name="Quant_tipo">#REF!</definedName>
    <definedName name="Quant_torres" localSheetId="4">#REF!</definedName>
    <definedName name="Quant_torres" localSheetId="2">#REF!</definedName>
    <definedName name="Quant_torres" localSheetId="24">#REF!</definedName>
    <definedName name="Quant_torres" localSheetId="0">#REF!</definedName>
    <definedName name="Quant_torres">#REF!</definedName>
    <definedName name="Quantidade_Elevadores" localSheetId="4">#REF!</definedName>
    <definedName name="Quantidade_Elevadores" localSheetId="2">#REF!</definedName>
    <definedName name="Quantidade_Elevadores" localSheetId="24">#REF!</definedName>
    <definedName name="Quantidade_Elevadores" localSheetId="0">#REF!</definedName>
    <definedName name="Quantidade_Elevadores">#REF!</definedName>
    <definedName name="QUANTP" localSheetId="4">#REF!</definedName>
    <definedName name="QUANTP" localSheetId="2">#REF!</definedName>
    <definedName name="QUANTP" localSheetId="24">#REF!</definedName>
    <definedName name="QUANTP">#REF!</definedName>
    <definedName name="QUATRO" localSheetId="4">#REF!</definedName>
    <definedName name="QUATRO" localSheetId="2">#REF!</definedName>
    <definedName name="QUATRO" localSheetId="24">#REF!</definedName>
    <definedName name="QUATRO">#REF!</definedName>
    <definedName name="QUINZE" localSheetId="4">#REF!</definedName>
    <definedName name="QUINZE" localSheetId="2">#REF!</definedName>
    <definedName name="QUINZE" localSheetId="24">#REF!</definedName>
    <definedName name="QUINZE">#REF!</definedName>
    <definedName name="qwdqw" localSheetId="19" hidden="1">{#N/A,#N/A,FALSE,"Plan1";#N/A,#N/A,FALSE,"Plan2"}</definedName>
    <definedName name="qwdqw" localSheetId="21">{#N/A,#N/A,FALSE,"Plan1";#N/A,#N/A,FALSE,"Plan2"}</definedName>
    <definedName name="qwdqw" localSheetId="14" hidden="1">{#N/A,#N/A,FALSE,"Plan1";#N/A,#N/A,FALSE,"Plan2"}</definedName>
    <definedName name="qwdqw" localSheetId="4" hidden="1">{#N/A,#N/A,FALSE,"Plan1";#N/A,#N/A,FALSE,"Plan2"}</definedName>
    <definedName name="qwdqw" localSheetId="8" hidden="1">{#N/A,#N/A,FALSE,"Plan1";#N/A,#N/A,FALSE,"Plan2"}</definedName>
    <definedName name="qwdqw" localSheetId="2" hidden="1">{#N/A,#N/A,FALSE,"Plan1";#N/A,#N/A,FALSE,"Plan2"}</definedName>
    <definedName name="qwdqw" localSheetId="1" hidden="1">{#N/A,#N/A,FALSE,"Plan1";#N/A,#N/A,FALSE,"Plan2"}</definedName>
    <definedName name="qwdqw" localSheetId="13" hidden="1">{#N/A,#N/A,FALSE,"Plan1";#N/A,#N/A,FALSE,"Plan2"}</definedName>
    <definedName name="qwdqw" localSheetId="20">{#N/A,#N/A,FALSE,"Plan1";#N/A,#N/A,FALSE,"Plan2"}</definedName>
    <definedName name="qwdqw" localSheetId="24" hidden="1">{#N/A,#N/A,FALSE,"Plan1";#N/A,#N/A,FALSE,"Plan2"}</definedName>
    <definedName name="qwdqw" localSheetId="0" hidden="1">{#N/A,#N/A,FALSE,"Plan1";#N/A,#N/A,FALSE,"Plan2"}</definedName>
    <definedName name="qwdqw" localSheetId="18" hidden="1">{#N/A,#N/A,FALSE,"Plan1";#N/A,#N/A,FALSE,"Plan2"}</definedName>
    <definedName name="qwdqw" localSheetId="10" hidden="1">{#N/A,#N/A,FALSE,"Plan1";#N/A,#N/A,FALSE,"Plan2"}</definedName>
    <definedName name="qwdqw" localSheetId="12" hidden="1">{#N/A,#N/A,FALSE,"Plan1";#N/A,#N/A,FALSE,"Plan2"}</definedName>
    <definedName name="qwdqw" hidden="1">{#N/A,#N/A,FALSE,"Plan1";#N/A,#N/A,FALSE,"Plan2"}</definedName>
    <definedName name="qweqwe" localSheetId="19" hidden="1">{#N/A,#N/A,FALSE,"Plan1";#N/A,#N/A,FALSE,"Plan2"}</definedName>
    <definedName name="qweqwe" localSheetId="21">{#N/A,#N/A,FALSE,"Plan1";#N/A,#N/A,FALSE,"Plan2"}</definedName>
    <definedName name="qweqwe" localSheetId="14" hidden="1">{#N/A,#N/A,FALSE,"Plan1";#N/A,#N/A,FALSE,"Plan2"}</definedName>
    <definedName name="qweqwe" localSheetId="4" hidden="1">{#N/A,#N/A,FALSE,"Plan1";#N/A,#N/A,FALSE,"Plan2"}</definedName>
    <definedName name="qweqwe" localSheetId="8" hidden="1">{#N/A,#N/A,FALSE,"Plan1";#N/A,#N/A,FALSE,"Plan2"}</definedName>
    <definedName name="qweqwe" localSheetId="2" hidden="1">{#N/A,#N/A,FALSE,"Plan1";#N/A,#N/A,FALSE,"Plan2"}</definedName>
    <definedName name="qweqwe" localSheetId="1" hidden="1">{#N/A,#N/A,FALSE,"Plan1";#N/A,#N/A,FALSE,"Plan2"}</definedName>
    <definedName name="qweqwe" localSheetId="13" hidden="1">{#N/A,#N/A,FALSE,"Plan1";#N/A,#N/A,FALSE,"Plan2"}</definedName>
    <definedName name="qweqwe" localSheetId="20">{#N/A,#N/A,FALSE,"Plan1";#N/A,#N/A,FALSE,"Plan2"}</definedName>
    <definedName name="qweqwe" localSheetId="24" hidden="1">{#N/A,#N/A,FALSE,"Plan1";#N/A,#N/A,FALSE,"Plan2"}</definedName>
    <definedName name="qweqwe" localSheetId="0" hidden="1">{#N/A,#N/A,FALSE,"Plan1";#N/A,#N/A,FALSE,"Plan2"}</definedName>
    <definedName name="qweqwe" localSheetId="18" hidden="1">{#N/A,#N/A,FALSE,"Plan1";#N/A,#N/A,FALSE,"Plan2"}</definedName>
    <definedName name="qweqwe" localSheetId="10" hidden="1">{#N/A,#N/A,FALSE,"Plan1";#N/A,#N/A,FALSE,"Plan2"}</definedName>
    <definedName name="qweqwe" localSheetId="12" hidden="1">{#N/A,#N/A,FALSE,"Plan1";#N/A,#N/A,FALSE,"Plan2"}</definedName>
    <definedName name="qweqwe" hidden="1">{#N/A,#N/A,FALSE,"Plan1";#N/A,#N/A,FALSE,"Plan2"}</definedName>
    <definedName name="qweqwe4"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hidden="1">{TRUE,TRUE,-1.25,-15.5,604.5,366.75,FALSE,FALSE,TRUE,TRUE,0,1,#N/A,1,#N/A,9.0125,24.4117647058824,1,FALSE,FALSE,3,TRUE,1,FALSE,100,"Swvu.PLANILHA2.","ACwvu.PLANILHA2.",#N/A,FALSE,FALSE,0.787401575,0.34,0.46,0.5,1,"","",FALSE,FALSE,FALSE,FALSE,1,#N/A,1,1,FALSE,FALSE,#N/A,#N/A,FALSE,FALSE,FALSE,9,65532,65532,FALSE,FALSE,TRUE,TRUE,TRUE}</definedName>
    <definedName name="qwewqe" localSheetId="4" hidden="1">#REF!</definedName>
    <definedName name="qwewqe" localSheetId="2" hidden="1">#REF!</definedName>
    <definedName name="qwewqe" localSheetId="24" hidden="1">#REF!</definedName>
    <definedName name="qwewqe" localSheetId="0" hidden="1">#REF!</definedName>
    <definedName name="qwewqe" hidden="1">#REF!</definedName>
    <definedName name="qwqw" localSheetId="24" hidden="1">#REF!</definedName>
    <definedName name="qwqw" localSheetId="0" hidden="1">#REF!</definedName>
    <definedName name="qwqw" hidden="1">#REF!</definedName>
    <definedName name="R.imobAtualiz" localSheetId="4">#REF!</definedName>
    <definedName name="R.imobAtualiz" localSheetId="2">#REF!</definedName>
    <definedName name="R.imobAtualiz" localSheetId="24">#REF!</definedName>
    <definedName name="R.imobAtualiz">#REF!</definedName>
    <definedName name="R_CorretAtualiz" localSheetId="4">#REF!</definedName>
    <definedName name="R_CorretAtualiz" localSheetId="2">#REF!</definedName>
    <definedName name="R_CorretAtualiz" localSheetId="24">#REF!</definedName>
    <definedName name="R_CorretAtualiz">#REF!</definedName>
    <definedName name="R_G.Cobr.Atualiz" localSheetId="4">#REF!</definedName>
    <definedName name="R_G.Cobr.Atualiz" localSheetId="2">#REF!</definedName>
    <definedName name="R_G.Cobr.Atualiz" localSheetId="24">#REF!</definedName>
    <definedName name="R_G.Cobr.Atualiz">#REF!</definedName>
    <definedName name="R_PmaisJAtualiz" localSheetId="4">#REF!</definedName>
    <definedName name="R_PmaisJAtualiz" localSheetId="2">#REF!</definedName>
    <definedName name="R_PmaisJAtualiz" localSheetId="24">#REF!</definedName>
    <definedName name="R_PmaisJAtualiz">#REF!</definedName>
    <definedName name="R_Prev.PerdaAtualiz" localSheetId="4">#REF!</definedName>
    <definedName name="R_Prev.PerdaAtualiz" localSheetId="2">#REF!</definedName>
    <definedName name="R_Prev.PerdaAtualiz" localSheetId="24">#REF!</definedName>
    <definedName name="R_Prev.PerdaAtualiz">#REF!</definedName>
    <definedName name="RADIO" localSheetId="19" hidden="1">{"HW",#N/A,FALSE,"1998"}</definedName>
    <definedName name="RADIO" localSheetId="21">{"HW",#N/A,FALSE,"1998"}</definedName>
    <definedName name="RADIO" localSheetId="14" hidden="1">{"HW",#N/A,FALSE,"1998"}</definedName>
    <definedName name="RADIO" localSheetId="4" hidden="1">{"HW",#N/A,FALSE,"1998"}</definedName>
    <definedName name="RADIO" localSheetId="8" hidden="1">{"HW",#N/A,FALSE,"1998"}</definedName>
    <definedName name="RADIO" localSheetId="2" hidden="1">{"HW",#N/A,FALSE,"1998"}</definedName>
    <definedName name="RADIO" localSheetId="1" hidden="1">{"HW",#N/A,FALSE,"1998"}</definedName>
    <definedName name="RADIO" localSheetId="13" hidden="1">{"HW",#N/A,FALSE,"1998"}</definedName>
    <definedName name="RADIO" localSheetId="20">{"HW",#N/A,FALSE,"1998"}</definedName>
    <definedName name="RADIO" localSheetId="24" hidden="1">{"HW",#N/A,FALSE,"1998"}</definedName>
    <definedName name="RADIO" localSheetId="0" hidden="1">{"HW",#N/A,FALSE,"1998"}</definedName>
    <definedName name="RADIO" localSheetId="18" hidden="1">{"HW",#N/A,FALSE,"1998"}</definedName>
    <definedName name="RADIO" localSheetId="10" hidden="1">{"HW",#N/A,FALSE,"1998"}</definedName>
    <definedName name="RADIO" localSheetId="12" hidden="1">{"HW",#N/A,FALSE,"1998"}</definedName>
    <definedName name="RADIO" hidden="1">{"HW",#N/A,FALSE,"1998"}</definedName>
    <definedName name="RANGE" localSheetId="4">#REF!</definedName>
    <definedName name="RANGE" localSheetId="2">#REF!</definedName>
    <definedName name="RANGE" localSheetId="24">#REF!</definedName>
    <definedName name="RANGE">#REF!</definedName>
    <definedName name="RANGE1" localSheetId="4">#REF!</definedName>
    <definedName name="RANGE1" localSheetId="2">#REF!</definedName>
    <definedName name="RANGE1" localSheetId="24">#REF!</definedName>
    <definedName name="RANGE1">#REF!</definedName>
    <definedName name="RANGE2" localSheetId="4">#REF!</definedName>
    <definedName name="RANGE2" localSheetId="2">#REF!</definedName>
    <definedName name="RANGE2" localSheetId="24">#REF!</definedName>
    <definedName name="RANGE2">#REF!</definedName>
    <definedName name="RARQIMP" localSheetId="4">#REF!</definedName>
    <definedName name="RARQIMP" localSheetId="2">#REF!</definedName>
    <definedName name="RARQIMP" localSheetId="24">#REF!</definedName>
    <definedName name="RARQIMP">#REF!</definedName>
    <definedName name="RawData" localSheetId="4">#REF!</definedName>
    <definedName name="RawData" localSheetId="2">#REF!</definedName>
    <definedName name="RawData" localSheetId="24">#REF!</definedName>
    <definedName name="RawData">#REF!</definedName>
    <definedName name="RE" localSheetId="4">#REF!</definedName>
    <definedName name="RE" localSheetId="2">#REF!</definedName>
    <definedName name="RE" localSheetId="24">#REF!</definedName>
    <definedName name="RE">#REF!</definedName>
    <definedName name="RECADUC" localSheetId="4">#REF!</definedName>
    <definedName name="RECADUC" localSheetId="2">#REF!</definedName>
    <definedName name="RECADUC" localSheetId="24">#REF!</definedName>
    <definedName name="RECADUC">#REF!</definedName>
    <definedName name="Recebido_Acumulado_2015_Controladoria" localSheetId="4">#REF!</definedName>
    <definedName name="Recebido_Acumulado_2015_Controladoria" localSheetId="2">#REF!</definedName>
    <definedName name="Recebido_Acumulado_2015_Controladoria" localSheetId="24">#REF!</definedName>
    <definedName name="Recebido_Acumulado_2015_Controladoria">#REF!</definedName>
    <definedName name="RE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REF" hidden="1">{TRUE,TRUE,-1.25,-15.5,604.5,366.75,FALSE,FALSE,TRUE,TRUE,0,1,#N/A,1,#N/A,9.0125,24.4117647058824,1,FALSE,FALSE,3,TRUE,1,FALSE,100,"Swvu.PLANILHA2.","ACwvu.PLANILHA2.",#N/A,FALSE,FALSE,0.787401575,0.34,0.46,0.5,1,"","",FALSE,FALSE,FALSE,FALSE,1,#N/A,1,1,FALSE,FALSE,#N/A,#N/A,FALSE,FALSE,FALSE,9,65532,65532,FALSE,FALSE,TRUE,TRUE,TRUE}</definedName>
    <definedName name="reforsu" localSheetId="19">#REF!</definedName>
    <definedName name="reforsu" localSheetId="14">#REF!</definedName>
    <definedName name="reforsu" localSheetId="4">#REF!</definedName>
    <definedName name="reforsu" localSheetId="5">#REF!</definedName>
    <definedName name="reforsu" localSheetId="2">#REF!</definedName>
    <definedName name="reforsu" localSheetId="13">#REF!</definedName>
    <definedName name="reforsu" localSheetId="24">#REF!</definedName>
    <definedName name="reforsu" localSheetId="0">#REF!</definedName>
    <definedName name="reforsu" localSheetId="18">#REF!</definedName>
    <definedName name="reforsu">#REF!</definedName>
    <definedName name="REL_RJ" localSheetId="4">#REF!</definedName>
    <definedName name="REL_RJ" localSheetId="2">#REF!</definedName>
    <definedName name="REL_RJ" localSheetId="24">#REF!</definedName>
    <definedName name="REL_RJ">#REF!</definedName>
    <definedName name="REL_SP" localSheetId="4">#REF!</definedName>
    <definedName name="REL_SP" localSheetId="2">#REF!</definedName>
    <definedName name="REL_SP" localSheetId="24">#REF!</definedName>
    <definedName name="REL_SP">#REF!</definedName>
    <definedName name="relat3" localSheetId="4">#REF!</definedName>
    <definedName name="relat3" localSheetId="2">#REF!</definedName>
    <definedName name="relat3" localSheetId="24">#REF!</definedName>
    <definedName name="relat3">#REF!</definedName>
    <definedName name="ren" localSheetId="19">#REF!</definedName>
    <definedName name="ren" localSheetId="14">#REF!</definedName>
    <definedName name="ren" localSheetId="4">#REF!</definedName>
    <definedName name="ren" localSheetId="5">#REF!</definedName>
    <definedName name="ren" localSheetId="2">#REF!</definedName>
    <definedName name="ren" localSheetId="13">#REF!</definedName>
    <definedName name="ren" localSheetId="24">#REF!</definedName>
    <definedName name="ren" localSheetId="0">#REF!</definedName>
    <definedName name="ren" localSheetId="18">#REF!</definedName>
    <definedName name="ren">#REF!</definedName>
    <definedName name="REPETIÇÃO" localSheetId="4">#REF!</definedName>
    <definedName name="REPETIÇÃO" localSheetId="2">#REF!</definedName>
    <definedName name="REPETIÇÃO" localSheetId="24">#REF!</definedName>
    <definedName name="REPETIÇÃO" localSheetId="16">#REF!</definedName>
    <definedName name="REPETIÇÃO">#REF!</definedName>
    <definedName name="ReqC" localSheetId="4">#REF!</definedName>
    <definedName name="ReqC" localSheetId="2">#REF!</definedName>
    <definedName name="ReqC" localSheetId="24">#REF!</definedName>
    <definedName name="ReqC">#REF!</definedName>
    <definedName name="Responsável_Rel_Controladoria" localSheetId="4">#REF!</definedName>
    <definedName name="Responsável_Rel_Controladoria" localSheetId="2">#REF!</definedName>
    <definedName name="Responsável_Rel_Controladoria" localSheetId="24">#REF!</definedName>
    <definedName name="Responsável_Rel_Controladoria">#REF!</definedName>
    <definedName name="resum" localSheetId="19" hidden="1">{"'Ethernet Hubs'!$A$1:$F$14","'Licences'!$A$1:$F$16","'Ports and Converters'!$A$1:$F$46","'Standard Routers'!$A$1:$F$28","'Ports and Converters'!$A$1:$G$46","'Router Chassis'!$A$1:$F$21","'Cables and Connectors'!$A$1:$F$41","'Support, Training and Docs'!$A$1:$F$6","'Management'!$A$1:$F$8"}</definedName>
    <definedName name="resum" localSheetId="21">{"'Ethernet Hubs'!$A$1:$F$14","'Licences'!$A$1:$F$16","'Ports and Converters'!$A$1:$F$46","'Standard Routers'!$A$1:$F$28","'Ports and Converters'!$A$1:$G$46","'Router Chassis'!$A$1:$F$21","'Cables and Connectors'!$A$1:$F$41","'Support, Training and Docs'!$A$1:$F$6","'Management'!$A$1:$F$8"}</definedName>
    <definedName name="resum" localSheetId="14" hidden="1">{"'Ethernet Hubs'!$A$1:$F$14","'Licences'!$A$1:$F$16","'Ports and Converters'!$A$1:$F$46","'Standard Routers'!$A$1:$F$28","'Ports and Converters'!$A$1:$G$46","'Router Chassis'!$A$1:$F$21","'Cables and Connectors'!$A$1:$F$41","'Support, Training and Docs'!$A$1:$F$6","'Management'!$A$1:$F$8"}</definedName>
    <definedName name="resum" localSheetId="4" hidden="1">{"'Ethernet Hubs'!$A$1:$F$14","'Licences'!$A$1:$F$16","'Ports and Converters'!$A$1:$F$46","'Standard Routers'!$A$1:$F$28","'Ports and Converters'!$A$1:$G$46","'Router Chassis'!$A$1:$F$21","'Cables and Connectors'!$A$1:$F$41","'Support, Training and Docs'!$A$1:$F$6","'Management'!$A$1:$F$8"}</definedName>
    <definedName name="resum" localSheetId="8" hidden="1">{"'Ethernet Hubs'!$A$1:$F$14","'Licences'!$A$1:$F$16","'Ports and Converters'!$A$1:$F$46","'Standard Routers'!$A$1:$F$28","'Ports and Converters'!$A$1:$G$46","'Router Chassis'!$A$1:$F$21","'Cables and Connectors'!$A$1:$F$41","'Support, Training and Docs'!$A$1:$F$6","'Management'!$A$1:$F$8"}</definedName>
    <definedName name="resum" localSheetId="2" hidden="1">{"'Ethernet Hubs'!$A$1:$F$14","'Licences'!$A$1:$F$16","'Ports and Converters'!$A$1:$F$46","'Standard Routers'!$A$1:$F$28","'Ports and Converters'!$A$1:$G$46","'Router Chassis'!$A$1:$F$21","'Cables and Connectors'!$A$1:$F$41","'Support, Training and Docs'!$A$1:$F$6","'Management'!$A$1:$F$8"}</definedName>
    <definedName name="resum" localSheetId="1" hidden="1">{"'Ethernet Hubs'!$A$1:$F$14","'Licences'!$A$1:$F$16","'Ports and Converters'!$A$1:$F$46","'Standard Routers'!$A$1:$F$28","'Ports and Converters'!$A$1:$G$46","'Router Chassis'!$A$1:$F$21","'Cables and Connectors'!$A$1:$F$41","'Support, Training and Docs'!$A$1:$F$6","'Management'!$A$1:$F$8"}</definedName>
    <definedName name="resum" localSheetId="13" hidden="1">{"'Ethernet Hubs'!$A$1:$F$14","'Licences'!$A$1:$F$16","'Ports and Converters'!$A$1:$F$46","'Standard Routers'!$A$1:$F$28","'Ports and Converters'!$A$1:$G$46","'Router Chassis'!$A$1:$F$21","'Cables and Connectors'!$A$1:$F$41","'Support, Training and Docs'!$A$1:$F$6","'Management'!$A$1:$F$8"}</definedName>
    <definedName name="resum" localSheetId="20">{"'Ethernet Hubs'!$A$1:$F$14","'Licences'!$A$1:$F$16","'Ports and Converters'!$A$1:$F$46","'Standard Routers'!$A$1:$F$28","'Ports and Converters'!$A$1:$G$46","'Router Chassis'!$A$1:$F$21","'Cables and Connectors'!$A$1:$F$41","'Support, Training and Docs'!$A$1:$F$6","'Management'!$A$1:$F$8"}</definedName>
    <definedName name="resum" localSheetId="24" hidden="1">{"'Ethernet Hubs'!$A$1:$F$14","'Licences'!$A$1:$F$16","'Ports and Converters'!$A$1:$F$46","'Standard Routers'!$A$1:$F$28","'Ports and Converters'!$A$1:$G$46","'Router Chassis'!$A$1:$F$21","'Cables and Connectors'!$A$1:$F$41","'Support, Training and Docs'!$A$1:$F$6","'Management'!$A$1:$F$8"}</definedName>
    <definedName name="resum" localSheetId="0" hidden="1">{"'Ethernet Hubs'!$A$1:$F$14","'Licences'!$A$1:$F$16","'Ports and Converters'!$A$1:$F$46","'Standard Routers'!$A$1:$F$28","'Ports and Converters'!$A$1:$G$46","'Router Chassis'!$A$1:$F$21","'Cables and Connectors'!$A$1:$F$41","'Support, Training and Docs'!$A$1:$F$6","'Management'!$A$1:$F$8"}</definedName>
    <definedName name="resum" localSheetId="18" hidden="1">{"'Ethernet Hubs'!$A$1:$F$14","'Licences'!$A$1:$F$16","'Ports and Converters'!$A$1:$F$46","'Standard Routers'!$A$1:$F$28","'Ports and Converters'!$A$1:$G$46","'Router Chassis'!$A$1:$F$21","'Cables and Connectors'!$A$1:$F$41","'Support, Training and Docs'!$A$1:$F$6","'Management'!$A$1:$F$8"}</definedName>
    <definedName name="resum" localSheetId="10" hidden="1">{"'Ethernet Hubs'!$A$1:$F$14","'Licences'!$A$1:$F$16","'Ports and Converters'!$A$1:$F$46","'Standard Routers'!$A$1:$F$28","'Ports and Converters'!$A$1:$G$46","'Router Chassis'!$A$1:$F$21","'Cables and Connectors'!$A$1:$F$41","'Support, Training and Docs'!$A$1:$F$6","'Management'!$A$1:$F$8"}</definedName>
    <definedName name="resum" localSheetId="12" hidden="1">{"'Ethernet Hubs'!$A$1:$F$14","'Licences'!$A$1:$F$16","'Ports and Converters'!$A$1:$F$46","'Standard Routers'!$A$1:$F$28","'Ports and Converters'!$A$1:$G$46","'Router Chassis'!$A$1:$F$21","'Cables and Connectors'!$A$1:$F$41","'Support, Training and Docs'!$A$1:$F$6","'Management'!$A$1:$F$8"}</definedName>
    <definedName name="resum" hidden="1">{"'Ethernet Hubs'!$A$1:$F$14","'Licences'!$A$1:$F$16","'Ports and Converters'!$A$1:$F$46","'Standard Routers'!$A$1:$F$28","'Ports and Converters'!$A$1:$G$46","'Router Chassis'!$A$1:$F$21","'Cables and Connectors'!$A$1:$F$41","'Support, Training and Docs'!$A$1:$F$6","'Management'!$A$1:$F$8"}</definedName>
    <definedName name="RESUMO" localSheetId="4">#REF!</definedName>
    <definedName name="RESUMO" localSheetId="2">#REF!</definedName>
    <definedName name="RESUMO" localSheetId="24">#REF!</definedName>
    <definedName name="RESUMO">#REF!</definedName>
    <definedName name="RESUMO2" localSheetId="19" hidden="1">{#N/A,#N/A,TRUE,"Quinzena 01 à 15-04-98 "}</definedName>
    <definedName name="RESUMO2" localSheetId="21">{#N/A,#N/A,TRUE,"Quinzena 01 à 15-04-98 "}</definedName>
    <definedName name="RESUMO2" localSheetId="14" hidden="1">{#N/A,#N/A,TRUE,"Quinzena 01 à 15-04-98 "}</definedName>
    <definedName name="RESUMO2" localSheetId="4" hidden="1">{#N/A,#N/A,TRUE,"Quinzena 01 à 15-04-98 "}</definedName>
    <definedName name="RESUMO2" localSheetId="8" hidden="1">{#N/A,#N/A,TRUE,"Quinzena 01 à 15-04-98 "}</definedName>
    <definedName name="RESUMO2" localSheetId="2" hidden="1">{#N/A,#N/A,TRUE,"Quinzena 01 à 15-04-98 "}</definedName>
    <definedName name="RESUMO2" localSheetId="1" hidden="1">{#N/A,#N/A,TRUE,"Quinzena 01 à 15-04-98 "}</definedName>
    <definedName name="RESUMO2" localSheetId="13" hidden="1">{#N/A,#N/A,TRUE,"Quinzena 01 à 15-04-98 "}</definedName>
    <definedName name="RESUMO2" localSheetId="20">{#N/A,#N/A,TRUE,"Quinzena 01 à 15-04-98 "}</definedName>
    <definedName name="RESUMO2" localSheetId="24" hidden="1">{#N/A,#N/A,TRUE,"Quinzena 01 à 15-04-98 "}</definedName>
    <definedName name="RESUMO2" localSheetId="0" hidden="1">{#N/A,#N/A,TRUE,"Quinzena 01 à 15-04-98 "}</definedName>
    <definedName name="RESUMO2" localSheetId="18" hidden="1">{#N/A,#N/A,TRUE,"Quinzena 01 à 15-04-98 "}</definedName>
    <definedName name="RESUMO2" localSheetId="10" hidden="1">{#N/A,#N/A,TRUE,"Quinzena 01 à 15-04-98 "}</definedName>
    <definedName name="RESUMO2" localSheetId="12" hidden="1">{#N/A,#N/A,TRUE,"Quinzena 01 à 15-04-98 "}</definedName>
    <definedName name="RESUMO2" hidden="1">{#N/A,#N/A,TRUE,"Quinzena 01 à 15-04-98 "}</definedName>
    <definedName name="REV" localSheetId="19">#REF!</definedName>
    <definedName name="REV" localSheetId="14">#REF!</definedName>
    <definedName name="REV" localSheetId="4">#REF!</definedName>
    <definedName name="REV" localSheetId="5">#REF!</definedName>
    <definedName name="REV" localSheetId="2">#REF!</definedName>
    <definedName name="REV" localSheetId="13">#REF!</definedName>
    <definedName name="REV" localSheetId="24">#REF!</definedName>
    <definedName name="REV" localSheetId="0">#REF!</definedName>
    <definedName name="REV" localSheetId="18">#REF!</definedName>
    <definedName name="REV">#REF!</definedName>
    <definedName name="RF" localSheetId="19" hidden="1">{#N/A,#N/A,FALSE,"CCTV"}</definedName>
    <definedName name="RF" localSheetId="21">{#N/A,#N/A,FALSE,"CCTV"}</definedName>
    <definedName name="RF" localSheetId="14" hidden="1">{#N/A,#N/A,FALSE,"CCTV"}</definedName>
    <definedName name="RF" localSheetId="4" hidden="1">{#N/A,#N/A,FALSE,"CCTV"}</definedName>
    <definedName name="RF" localSheetId="8" hidden="1">{#N/A,#N/A,FALSE,"CCTV"}</definedName>
    <definedName name="RF" localSheetId="2" hidden="1">{#N/A,#N/A,FALSE,"CCTV"}</definedName>
    <definedName name="RF" localSheetId="1" hidden="1">{#N/A,#N/A,FALSE,"CCTV"}</definedName>
    <definedName name="RF" localSheetId="13" hidden="1">{#N/A,#N/A,FALSE,"CCTV"}</definedName>
    <definedName name="RF" localSheetId="20">{#N/A,#N/A,FALSE,"CCTV"}</definedName>
    <definedName name="RF" localSheetId="24" hidden="1">{#N/A,#N/A,FALSE,"CCTV"}</definedName>
    <definedName name="RF" localSheetId="0" hidden="1">{#N/A,#N/A,FALSE,"CCTV"}</definedName>
    <definedName name="RF" localSheetId="18" hidden="1">{#N/A,#N/A,FALSE,"CCTV"}</definedName>
    <definedName name="RF" localSheetId="10" hidden="1">{#N/A,#N/A,FALSE,"CCTV"}</definedName>
    <definedName name="RF" localSheetId="12" hidden="1">{#N/A,#N/A,FALSE,"CCTV"}</definedName>
    <definedName name="RF" hidden="1">{#N/A,#N/A,FALSE,"CCTV"}</definedName>
    <definedName name="rgedrfrgfdg" localSheetId="19" hidden="1">{#N/A,#N/A,FALSE,"Plan1";#N/A,#N/A,FALSE,"Plan2"}</definedName>
    <definedName name="rgedrfrgfdg" localSheetId="21">{#N/A,#N/A,FALSE,"Plan1";#N/A,#N/A,FALSE,"Plan2"}</definedName>
    <definedName name="rgedrfrgfdg" localSheetId="14" hidden="1">{#N/A,#N/A,FALSE,"Plan1";#N/A,#N/A,FALSE,"Plan2"}</definedName>
    <definedName name="rgedrfrgfdg" localSheetId="4" hidden="1">{#N/A,#N/A,FALSE,"Plan1";#N/A,#N/A,FALSE,"Plan2"}</definedName>
    <definedName name="rgedrfrgfdg" localSheetId="8" hidden="1">{#N/A,#N/A,FALSE,"Plan1";#N/A,#N/A,FALSE,"Plan2"}</definedName>
    <definedName name="rgedrfrgfdg" localSheetId="2" hidden="1">{#N/A,#N/A,FALSE,"Plan1";#N/A,#N/A,FALSE,"Plan2"}</definedName>
    <definedName name="rgedrfrgfdg" localSheetId="1" hidden="1">{#N/A,#N/A,FALSE,"Plan1";#N/A,#N/A,FALSE,"Plan2"}</definedName>
    <definedName name="rgedrfrgfdg" localSheetId="13" hidden="1">{#N/A,#N/A,FALSE,"Plan1";#N/A,#N/A,FALSE,"Plan2"}</definedName>
    <definedName name="rgedrfrgfdg" localSheetId="20">{#N/A,#N/A,FALSE,"Plan1";#N/A,#N/A,FALSE,"Plan2"}</definedName>
    <definedName name="rgedrfrgfdg" localSheetId="24" hidden="1">{#N/A,#N/A,FALSE,"Plan1";#N/A,#N/A,FALSE,"Plan2"}</definedName>
    <definedName name="rgedrfrgfdg" localSheetId="0" hidden="1">{#N/A,#N/A,FALSE,"Plan1";#N/A,#N/A,FALSE,"Plan2"}</definedName>
    <definedName name="rgedrfrgfdg" localSheetId="18" hidden="1">{#N/A,#N/A,FALSE,"Plan1";#N/A,#N/A,FALSE,"Plan2"}</definedName>
    <definedName name="rgedrfrgfdg" localSheetId="10" hidden="1">{#N/A,#N/A,FALSE,"Plan1";#N/A,#N/A,FALSE,"Plan2"}</definedName>
    <definedName name="rgedrfrgfdg" localSheetId="12" hidden="1">{#N/A,#N/A,FALSE,"Plan1";#N/A,#N/A,FALSE,"Plan2"}</definedName>
    <definedName name="rgedrfrgfdg" hidden="1">{#N/A,#N/A,FALSE,"Plan1";#N/A,#N/A,FALSE,"Plan2"}</definedName>
    <definedName name="rhdrmq"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 localSheetId="4">#REF!</definedName>
    <definedName name="RI" localSheetId="2">#REF!</definedName>
    <definedName name="RI" localSheetId="24">#REF!</definedName>
    <definedName name="RI">#REF!</definedName>
    <definedName name="ridbeb" localSheetId="4">#REF!</definedName>
    <definedName name="ridbeb" localSheetId="2">#REF!</definedName>
    <definedName name="ridbeb" localSheetId="24">#REF!</definedName>
    <definedName name="ridbeb">#REF!</definedName>
    <definedName name="RIDCHAF" localSheetId="4">#REF!</definedName>
    <definedName name="RIDCHAF" localSheetId="2">#REF!</definedName>
    <definedName name="RIDCHAF" localSheetId="24">#REF!</definedName>
    <definedName name="RIDCHAF">#REF!</definedName>
    <definedName name="ridres05" localSheetId="4">#REF!</definedName>
    <definedName name="ridres05" localSheetId="2">#REF!</definedName>
    <definedName name="ridres05" localSheetId="24">#REF!</definedName>
    <definedName name="ridres05">#REF!</definedName>
    <definedName name="RIDRES10" localSheetId="4">#REF!</definedName>
    <definedName name="RIDRES10" localSheetId="2">#REF!</definedName>
    <definedName name="RIDRES10" localSheetId="24">#REF!</definedName>
    <definedName name="RIDRES10">#REF!</definedName>
    <definedName name="RIDRES15" localSheetId="4">#REF!</definedName>
    <definedName name="RIDRES15" localSheetId="2">#REF!</definedName>
    <definedName name="RIDRES15" localSheetId="24">#REF!</definedName>
    <definedName name="RIDRES15">#REF!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SwapState" hidden="1">"True"</definedName>
    <definedName name="RiskUpdateDisplay" hidden="1">FALSE</definedName>
    <definedName name="RiskUseDifferentSeedForEachSim" hidden="1">FALSE</definedName>
    <definedName name="RiskUseFixedSeed" hidden="1">FALSE</definedName>
    <definedName name="RiskUseMultipleCPUs" hidden="1">TRUE</definedName>
    <definedName name="RO" localSheetId="4">#REF!</definedName>
    <definedName name="RO" localSheetId="2">#REF!</definedName>
    <definedName name="RO" localSheetId="24">#REF!</definedName>
    <definedName name="RO">#REF!</definedName>
    <definedName name="Rodapé" localSheetId="4">#REF!</definedName>
    <definedName name="Rodapé" localSheetId="2">#REF!</definedName>
    <definedName name="Rodapé" localSheetId="24">#REF!</definedName>
    <definedName name="Rodapé">#REF!</definedName>
    <definedName name="RODAPÉS" localSheetId="4">#REF!</definedName>
    <definedName name="RODAPÉS" localSheetId="2">#REF!</definedName>
    <definedName name="RODAPÉS" localSheetId="24">#REF!</definedName>
    <definedName name="RODAPÉS">#REF!</definedName>
    <definedName name="ROMANO" localSheetId="4">#REF!</definedName>
    <definedName name="ROMANO" localSheetId="2">#REF!</definedName>
    <definedName name="ROMANO" localSheetId="24">#REF!</definedName>
    <definedName name="ROMANO">#REF!</definedName>
    <definedName name="ROTCOMP" localSheetId="4">#REF!</definedName>
    <definedName name="ROTCOMP" localSheetId="2">#REF!</definedName>
    <definedName name="ROTCOMP" localSheetId="24">#REF!</definedName>
    <definedName name="ROTCOMP">#REF!</definedName>
    <definedName name="ROTIMP" localSheetId="4">#REF!</definedName>
    <definedName name="ROTIMP" localSheetId="2">#REF!</definedName>
    <definedName name="ROTIMP" localSheetId="24">#REF!</definedName>
    <definedName name="ROTIMP">#REF!</definedName>
    <definedName name="ROTRES" localSheetId="4">#REF!</definedName>
    <definedName name="ROTRES" localSheetId="2">#REF!</definedName>
    <definedName name="ROTRES" localSheetId="24">#REF!</definedName>
    <definedName name="ROTRES">#REF!</definedName>
    <definedName name="RQTADUC" localSheetId="4">#REF!</definedName>
    <definedName name="RQTADUC" localSheetId="2">#REF!</definedName>
    <definedName name="RQTADUC" localSheetId="24">#REF!</definedName>
    <definedName name="RQTADUC">#REF!</definedName>
    <definedName name="rqtbeb" localSheetId="4">#REF!</definedName>
    <definedName name="rqtbeb" localSheetId="2">#REF!</definedName>
    <definedName name="rqtbeb" localSheetId="24">#REF!</definedName>
    <definedName name="rqtbeb">#REF!</definedName>
    <definedName name="RQTCHAF" localSheetId="4">#REF!</definedName>
    <definedName name="RQTCHAF" localSheetId="2">#REF!</definedName>
    <definedName name="RQTCHAF" localSheetId="24">#REF!</definedName>
    <definedName name="RQTCHAF">#REF!</definedName>
    <definedName name="RQTDERV" localSheetId="4">#REF!</definedName>
    <definedName name="RQTDERV" localSheetId="2">#REF!</definedName>
    <definedName name="RQTDERV" localSheetId="24">#REF!</definedName>
    <definedName name="RQTDERV">#REF!</definedName>
    <definedName name="rres05" localSheetId="4">#REF!</definedName>
    <definedName name="rres05" localSheetId="2">#REF!</definedName>
    <definedName name="rres05" localSheetId="24">#REF!</definedName>
    <definedName name="rres05">#REF!</definedName>
    <definedName name="RRES10" localSheetId="4">#REF!</definedName>
    <definedName name="RRES10" localSheetId="2">#REF!</definedName>
    <definedName name="RRES10" localSheetId="24">#REF!</definedName>
    <definedName name="RRES10">#REF!</definedName>
    <definedName name="RRES15" localSheetId="4">#REF!</definedName>
    <definedName name="RRES15" localSheetId="2">#REF!</definedName>
    <definedName name="RRES15" localSheetId="24">#REF!</definedName>
    <definedName name="RRES15">#REF!</definedName>
    <definedName name="RRES20" localSheetId="4">#REF!</definedName>
    <definedName name="RRES20" localSheetId="2">#REF!</definedName>
    <definedName name="RRES20" localSheetId="24">#REF!</definedName>
    <definedName name="RRES20">#REF!</definedName>
    <definedName name="RRR" localSheetId="4" hidden="1">#REF!</definedName>
    <definedName name="RRR" localSheetId="0" hidden="1">#REF!</definedName>
    <definedName name="RRR" hidden="1">#REF!</definedName>
    <definedName name="rrrrr" localSheetId="19" hidden="1">{"'장비'!$A$3:$M$12"}</definedName>
    <definedName name="rrrrr" localSheetId="21">{"'장비'!$A$3:$M$12"}</definedName>
    <definedName name="rrrrr" localSheetId="14" hidden="1">{"'장비'!$A$3:$M$12"}</definedName>
    <definedName name="rrrrr" localSheetId="4" hidden="1">{"'장비'!$A$3:$M$12"}</definedName>
    <definedName name="rrrrr" localSheetId="8" hidden="1">{"'장비'!$A$3:$M$12"}</definedName>
    <definedName name="rrrrr" localSheetId="2" hidden="1">{"'장비'!$A$3:$M$12"}</definedName>
    <definedName name="rrrrr" localSheetId="1" hidden="1">{"'장비'!$A$3:$M$12"}</definedName>
    <definedName name="rrrrr" localSheetId="13" hidden="1">{"'장비'!$A$3:$M$12"}</definedName>
    <definedName name="rrrrr" localSheetId="20">{"'장비'!$A$3:$M$12"}</definedName>
    <definedName name="rrrrr" localSheetId="24" hidden="1">{"'장비'!$A$3:$M$12"}</definedName>
    <definedName name="rrrrr" localSheetId="0" hidden="1">{"'장비'!$A$3:$M$12"}</definedName>
    <definedName name="rrrrr" localSheetId="18" hidden="1">{"'장비'!$A$3:$M$12"}</definedName>
    <definedName name="rrrrr" localSheetId="10" hidden="1">{"'장비'!$A$3:$M$12"}</definedName>
    <definedName name="rrrrr" localSheetId="12" hidden="1">{"'장비'!$A$3:$M$12"}</definedName>
    <definedName name="rrrrr" hidden="1">{"'장비'!$A$3:$M$12"}</definedName>
    <definedName name="rrrrrrrr" localSheetId="19" hidden="1">{"'장비'!$A$3:$M$12"}</definedName>
    <definedName name="rrrrrrrr" localSheetId="21">{"'장비'!$A$3:$M$12"}</definedName>
    <definedName name="rrrrrrrr" localSheetId="14" hidden="1">{"'장비'!$A$3:$M$12"}</definedName>
    <definedName name="rrrrrrrr" localSheetId="4" hidden="1">{"'장비'!$A$3:$M$12"}</definedName>
    <definedName name="rrrrrrrr" localSheetId="8" hidden="1">{"'장비'!$A$3:$M$12"}</definedName>
    <definedName name="rrrrrrrr" localSheetId="2" hidden="1">{"'장비'!$A$3:$M$12"}</definedName>
    <definedName name="rrrrrrrr" localSheetId="1" hidden="1">{"'장비'!$A$3:$M$12"}</definedName>
    <definedName name="rrrrrrrr" localSheetId="13" hidden="1">{"'장비'!$A$3:$M$12"}</definedName>
    <definedName name="rrrrrrrr" localSheetId="20">{"'장비'!$A$3:$M$12"}</definedName>
    <definedName name="rrrrrrrr" localSheetId="24" hidden="1">{"'장비'!$A$3:$M$12"}</definedName>
    <definedName name="rrrrrrrr" localSheetId="0" hidden="1">{"'장비'!$A$3:$M$12"}</definedName>
    <definedName name="rrrrrrrr" localSheetId="18" hidden="1">{"'장비'!$A$3:$M$12"}</definedName>
    <definedName name="rrrrrrrr" localSheetId="10" hidden="1">{"'장비'!$A$3:$M$12"}</definedName>
    <definedName name="rrrrrrrr" localSheetId="12" hidden="1">{"'장비'!$A$3:$M$12"}</definedName>
    <definedName name="rrrrrrrr" hidden="1">{"'장비'!$A$3:$M$12"}</definedName>
    <definedName name="rrrrrrrrrrr" localSheetId="19" hidden="1">{#N/A,#N/A,TRUE,"Quinzena 01 à 15-04-98 "}</definedName>
    <definedName name="rrrrrrrrrrr" localSheetId="21">{#N/A,#N/A,TRUE,"Quinzena 01 à 15-04-98 "}</definedName>
    <definedName name="rrrrrrrrrrr" localSheetId="14" hidden="1">{#N/A,#N/A,TRUE,"Quinzena 01 à 15-04-98 "}</definedName>
    <definedName name="rrrrrrrrrrr" localSheetId="4" hidden="1">{#N/A,#N/A,TRUE,"Quinzena 01 à 15-04-98 "}</definedName>
    <definedName name="rrrrrrrrrrr" localSheetId="8" hidden="1">{#N/A,#N/A,TRUE,"Quinzena 01 à 15-04-98 "}</definedName>
    <definedName name="rrrrrrrrrrr" localSheetId="2" hidden="1">{#N/A,#N/A,TRUE,"Quinzena 01 à 15-04-98 "}</definedName>
    <definedName name="rrrrrrrrrrr" localSheetId="1" hidden="1">{#N/A,#N/A,TRUE,"Quinzena 01 à 15-04-98 "}</definedName>
    <definedName name="rrrrrrrrrrr" localSheetId="13" hidden="1">{#N/A,#N/A,TRUE,"Quinzena 01 à 15-04-98 "}</definedName>
    <definedName name="rrrrrrrrrrr" localSheetId="20">{#N/A,#N/A,TRUE,"Quinzena 01 à 15-04-98 "}</definedName>
    <definedName name="rrrrrrrrrrr" localSheetId="24" hidden="1">{#N/A,#N/A,TRUE,"Quinzena 01 à 15-04-98 "}</definedName>
    <definedName name="rrrrrrrrrrr" localSheetId="0" hidden="1">{#N/A,#N/A,TRUE,"Quinzena 01 à 15-04-98 "}</definedName>
    <definedName name="rrrrrrrrrrr" localSheetId="18" hidden="1">{#N/A,#N/A,TRUE,"Quinzena 01 à 15-04-98 "}</definedName>
    <definedName name="rrrrrrrrrrr" localSheetId="10" hidden="1">{#N/A,#N/A,TRUE,"Quinzena 01 à 15-04-98 "}</definedName>
    <definedName name="rrrrrrrrrrr" localSheetId="12" hidden="1">{#N/A,#N/A,TRUE,"Quinzena 01 à 15-04-98 "}</definedName>
    <definedName name="rrrrrrrrrrr" hidden="1">{#N/A,#N/A,TRUE,"Quinzena 01 à 15-04-98 "}</definedName>
    <definedName name="RSEQ" localSheetId="4">#REF!</definedName>
    <definedName name="RSEQ" localSheetId="2">#REF!</definedName>
    <definedName name="RSEQ" localSheetId="24">#REF!</definedName>
    <definedName name="RSEQ">#REF!</definedName>
    <definedName name="RSUBTOT" localSheetId="4">#REF!</definedName>
    <definedName name="RSUBTOT" localSheetId="2">#REF!</definedName>
    <definedName name="RSUBTOT" localSheetId="24">#REF!</definedName>
    <definedName name="RSUBTOT">#REF!</definedName>
    <definedName name="rtitbeb" localSheetId="4">#REF!</definedName>
    <definedName name="rtitbeb" localSheetId="2">#REF!</definedName>
    <definedName name="rtitbeb" localSheetId="24">#REF!</definedName>
    <definedName name="rtitbeb">#REF!</definedName>
    <definedName name="RTITCHAF" localSheetId="4">#REF!</definedName>
    <definedName name="RTITCHAF" localSheetId="2">#REF!</definedName>
    <definedName name="RTITCHAF" localSheetId="24">#REF!</definedName>
    <definedName name="RTITCHAF">#REF!</definedName>
    <definedName name="rtubos" localSheetId="4">#REF!</definedName>
    <definedName name="rtubos" localSheetId="2">#REF!</definedName>
    <definedName name="rtubos" localSheetId="24">#REF!</definedName>
    <definedName name="rtubos">#REF!</definedName>
    <definedName name="RTYE" localSheetId="19" hidden="1">{"'장비'!$A$3:$M$12"}</definedName>
    <definedName name="RTYE" localSheetId="21">{"'장비'!$A$3:$M$12"}</definedName>
    <definedName name="RTYE" localSheetId="14" hidden="1">{"'장비'!$A$3:$M$12"}</definedName>
    <definedName name="RTYE" localSheetId="4" hidden="1">{"'장비'!$A$3:$M$12"}</definedName>
    <definedName name="RTYE" localSheetId="8" hidden="1">{"'장비'!$A$3:$M$12"}</definedName>
    <definedName name="RTYE" localSheetId="2" hidden="1">{"'장비'!$A$3:$M$12"}</definedName>
    <definedName name="RTYE" localSheetId="1" hidden="1">{"'장비'!$A$3:$M$12"}</definedName>
    <definedName name="RTYE" localSheetId="13" hidden="1">{"'장비'!$A$3:$M$12"}</definedName>
    <definedName name="RTYE" localSheetId="20">{"'장비'!$A$3:$M$12"}</definedName>
    <definedName name="RTYE" localSheetId="24" hidden="1">{"'장비'!$A$3:$M$12"}</definedName>
    <definedName name="RTYE" localSheetId="0" hidden="1">{"'장비'!$A$3:$M$12"}</definedName>
    <definedName name="RTYE" localSheetId="18" hidden="1">{"'장비'!$A$3:$M$12"}</definedName>
    <definedName name="RTYE" localSheetId="10" hidden="1">{"'장비'!$A$3:$M$12"}</definedName>
    <definedName name="RTYE" localSheetId="12" hidden="1">{"'장비'!$A$3:$M$12"}</definedName>
    <definedName name="RTYE" hidden="1">{"'장비'!$A$3:$M$12"}</definedName>
    <definedName name="s" localSheetId="4">#REF!</definedName>
    <definedName name="s" localSheetId="2">#REF!</definedName>
    <definedName name="s" localSheetId="24">#REF!</definedName>
    <definedName name="s">#REF!</definedName>
    <definedName name="sa" localSheetId="19">#REF!</definedName>
    <definedName name="sa"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14">#REF!</definedName>
    <definedName name="sa"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5">#REF!</definedName>
    <definedName name="sa" localSheetId="15">#REF!</definedName>
    <definedName name="sa" localSheetId="8">#REF!</definedName>
    <definedName name="sa"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13">#REF!</definedName>
    <definedName name="sa"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24">#REF!</definedName>
    <definedName name="sa"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18">#REF!</definedName>
    <definedName name="sa"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 localSheetId="19" hidden="1">{#N/A,#N/A,FALSE,"GERAL";#N/A,#N/A,FALSE,"012-96";#N/A,#N/A,FALSE,"018-96";#N/A,#N/A,FALSE,"027-96";#N/A,#N/A,FALSE,"059-96";#N/A,#N/A,FALSE,"076-96";#N/A,#N/A,FALSE,"019-97";#N/A,#N/A,FALSE,"021-97";#N/A,#N/A,FALSE,"022-97";#N/A,#N/A,FALSE,"028-97"}</definedName>
    <definedName name="saa" localSheetId="21">{#N/A,#N/A,FALSE,"GERAL";#N/A,#N/A,FALSE,"012-96";#N/A,#N/A,FALSE,"018-96";#N/A,#N/A,FALSE,"027-96";#N/A,#N/A,FALSE,"059-96";#N/A,#N/A,FALSE,"076-96";#N/A,#N/A,FALSE,"019-97";#N/A,#N/A,FALSE,"021-97";#N/A,#N/A,FALSE,"022-97";#N/A,#N/A,FALSE,"028-97"}</definedName>
    <definedName name="saa" localSheetId="14" hidden="1">{#N/A,#N/A,FALSE,"GERAL";#N/A,#N/A,FALSE,"012-96";#N/A,#N/A,FALSE,"018-96";#N/A,#N/A,FALSE,"027-96";#N/A,#N/A,FALSE,"059-96";#N/A,#N/A,FALSE,"076-96";#N/A,#N/A,FALSE,"019-97";#N/A,#N/A,FALSE,"021-97";#N/A,#N/A,FALSE,"022-97";#N/A,#N/A,FALSE,"028-97"}</definedName>
    <definedName name="saa" localSheetId="4" hidden="1">{#N/A,#N/A,FALSE,"GERAL";#N/A,#N/A,FALSE,"012-96";#N/A,#N/A,FALSE,"018-96";#N/A,#N/A,FALSE,"027-96";#N/A,#N/A,FALSE,"059-96";#N/A,#N/A,FALSE,"076-96";#N/A,#N/A,FALSE,"019-97";#N/A,#N/A,FALSE,"021-97";#N/A,#N/A,FALSE,"022-97";#N/A,#N/A,FALSE,"028-97"}</definedName>
    <definedName name="saa" localSheetId="8" hidden="1">{#N/A,#N/A,FALSE,"GERAL";#N/A,#N/A,FALSE,"012-96";#N/A,#N/A,FALSE,"018-96";#N/A,#N/A,FALSE,"027-96";#N/A,#N/A,FALSE,"059-96";#N/A,#N/A,FALSE,"076-96";#N/A,#N/A,FALSE,"019-97";#N/A,#N/A,FALSE,"021-97";#N/A,#N/A,FALSE,"022-97";#N/A,#N/A,FALSE,"028-97"}</definedName>
    <definedName name="saa" localSheetId="2" hidden="1">{#N/A,#N/A,FALSE,"GERAL";#N/A,#N/A,FALSE,"012-96";#N/A,#N/A,FALSE,"018-96";#N/A,#N/A,FALSE,"027-96";#N/A,#N/A,FALSE,"059-96";#N/A,#N/A,FALSE,"076-96";#N/A,#N/A,FALSE,"019-97";#N/A,#N/A,FALSE,"021-97";#N/A,#N/A,FALSE,"022-97";#N/A,#N/A,FALSE,"028-97"}</definedName>
    <definedName name="saa" localSheetId="1" hidden="1">{#N/A,#N/A,FALSE,"GERAL";#N/A,#N/A,FALSE,"012-96";#N/A,#N/A,FALSE,"018-96";#N/A,#N/A,FALSE,"027-96";#N/A,#N/A,FALSE,"059-96";#N/A,#N/A,FALSE,"076-96";#N/A,#N/A,FALSE,"019-97";#N/A,#N/A,FALSE,"021-97";#N/A,#N/A,FALSE,"022-97";#N/A,#N/A,FALSE,"028-97"}</definedName>
    <definedName name="saa" localSheetId="13" hidden="1">{#N/A,#N/A,FALSE,"GERAL";#N/A,#N/A,FALSE,"012-96";#N/A,#N/A,FALSE,"018-96";#N/A,#N/A,FALSE,"027-96";#N/A,#N/A,FALSE,"059-96";#N/A,#N/A,FALSE,"076-96";#N/A,#N/A,FALSE,"019-97";#N/A,#N/A,FALSE,"021-97";#N/A,#N/A,FALSE,"022-97";#N/A,#N/A,FALSE,"028-97"}</definedName>
    <definedName name="saa" localSheetId="20">{#N/A,#N/A,FALSE,"GERAL";#N/A,#N/A,FALSE,"012-96";#N/A,#N/A,FALSE,"018-96";#N/A,#N/A,FALSE,"027-96";#N/A,#N/A,FALSE,"059-96";#N/A,#N/A,FALSE,"076-96";#N/A,#N/A,FALSE,"019-97";#N/A,#N/A,FALSE,"021-97";#N/A,#N/A,FALSE,"022-97";#N/A,#N/A,FALSE,"028-97"}</definedName>
    <definedName name="saa" localSheetId="24" hidden="1">{#N/A,#N/A,FALSE,"GERAL";#N/A,#N/A,FALSE,"012-96";#N/A,#N/A,FALSE,"018-96";#N/A,#N/A,FALSE,"027-96";#N/A,#N/A,FALSE,"059-96";#N/A,#N/A,FALSE,"076-96";#N/A,#N/A,FALSE,"019-97";#N/A,#N/A,FALSE,"021-97";#N/A,#N/A,FALSE,"022-97";#N/A,#N/A,FALSE,"028-97"}</definedName>
    <definedName name="saa" localSheetId="0" hidden="1">{#N/A,#N/A,FALSE,"GERAL";#N/A,#N/A,FALSE,"012-96";#N/A,#N/A,FALSE,"018-96";#N/A,#N/A,FALSE,"027-96";#N/A,#N/A,FALSE,"059-96";#N/A,#N/A,FALSE,"076-96";#N/A,#N/A,FALSE,"019-97";#N/A,#N/A,FALSE,"021-97";#N/A,#N/A,FALSE,"022-97";#N/A,#N/A,FALSE,"028-97"}</definedName>
    <definedName name="saa" localSheetId="18" hidden="1">{#N/A,#N/A,FALSE,"GERAL";#N/A,#N/A,FALSE,"012-96";#N/A,#N/A,FALSE,"018-96";#N/A,#N/A,FALSE,"027-96";#N/A,#N/A,FALSE,"059-96";#N/A,#N/A,FALSE,"076-96";#N/A,#N/A,FALSE,"019-97";#N/A,#N/A,FALSE,"021-97";#N/A,#N/A,FALSE,"022-97";#N/A,#N/A,FALSE,"028-97"}</definedName>
    <definedName name="saa" localSheetId="10" hidden="1">{#N/A,#N/A,FALSE,"GERAL";#N/A,#N/A,FALSE,"012-96";#N/A,#N/A,FALSE,"018-96";#N/A,#N/A,FALSE,"027-96";#N/A,#N/A,FALSE,"059-96";#N/A,#N/A,FALSE,"076-96";#N/A,#N/A,FALSE,"019-97";#N/A,#N/A,FALSE,"021-97";#N/A,#N/A,FALSE,"022-97";#N/A,#N/A,FALSE,"028-97"}</definedName>
    <definedName name="saa" localSheetId="12" hidden="1">{#N/A,#N/A,FALSE,"GERAL";#N/A,#N/A,FALSE,"012-96";#N/A,#N/A,FALSE,"018-96";#N/A,#N/A,FALSE,"027-96";#N/A,#N/A,FALSE,"059-96";#N/A,#N/A,FALSE,"076-96";#N/A,#N/A,FALSE,"019-97";#N/A,#N/A,FALSE,"021-97";#N/A,#N/A,FALSE,"022-97";#N/A,#N/A,FALSE,"028-97"}</definedName>
    <definedName name="saa" hidden="1">{#N/A,#N/A,FALSE,"GERAL";#N/A,#N/A,FALSE,"012-96";#N/A,#N/A,FALSE,"018-96";#N/A,#N/A,FALSE,"027-96";#N/A,#N/A,FALSE,"059-96";#N/A,#N/A,FALSE,"076-96";#N/A,#N/A,FALSE,"019-97";#N/A,#N/A,FALSE,"021-97";#N/A,#N/A,FALSE,"022-97";#N/A,#N/A,FALSE,"028-97"}</definedName>
    <definedName name="sad"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ad" hidden="1">{TRUE,TRUE,-1.25,-15.5,604.5,366.75,FALSE,FALSE,TRUE,TRUE,0,1,#N/A,1,#N/A,9.0125,24.4117647058824,1,FALSE,FALSE,3,TRUE,1,FALSE,100,"Swvu.PLANILHA2.","ACwvu.PLANILHA2.",#N/A,FALSE,FALSE,0.787401575,0.34,0.46,0.5,1,"","",FALSE,FALSE,FALSE,FALSE,1,#N/A,1,1,FALSE,FALSE,#N/A,#N/A,FALSE,FALSE,FALSE,9,65532,65532,FALSE,FALSE,TRUE,TRUE,TRUE}</definedName>
    <definedName name="sadasd" localSheetId="19" hidden="1">{#N/A,#N/A,FALSE,"Plan1";#N/A,#N/A,FALSE,"Plan2"}</definedName>
    <definedName name="sadasd" localSheetId="21">{#N/A,#N/A,FALSE,"Plan1";#N/A,#N/A,FALSE,"Plan2"}</definedName>
    <definedName name="sadasd" localSheetId="14" hidden="1">{#N/A,#N/A,FALSE,"Plan1";#N/A,#N/A,FALSE,"Plan2"}</definedName>
    <definedName name="sadasd" localSheetId="4" hidden="1">{#N/A,#N/A,FALSE,"Plan1";#N/A,#N/A,FALSE,"Plan2"}</definedName>
    <definedName name="sadasd" localSheetId="8" hidden="1">{#N/A,#N/A,FALSE,"Plan1";#N/A,#N/A,FALSE,"Plan2"}</definedName>
    <definedName name="sadasd" localSheetId="2" hidden="1">{#N/A,#N/A,FALSE,"Plan1";#N/A,#N/A,FALSE,"Plan2"}</definedName>
    <definedName name="sadasd" localSheetId="1" hidden="1">{#N/A,#N/A,FALSE,"Plan1";#N/A,#N/A,FALSE,"Plan2"}</definedName>
    <definedName name="sadasd" localSheetId="13" hidden="1">{#N/A,#N/A,FALSE,"Plan1";#N/A,#N/A,FALSE,"Plan2"}</definedName>
    <definedName name="sadasd" localSheetId="20">{#N/A,#N/A,FALSE,"Plan1";#N/A,#N/A,FALSE,"Plan2"}</definedName>
    <definedName name="sadasd" localSheetId="24" hidden="1">{#N/A,#N/A,FALSE,"Plan1";#N/A,#N/A,FALSE,"Plan2"}</definedName>
    <definedName name="sadasd" localSheetId="0" hidden="1">{#N/A,#N/A,FALSE,"Plan1";#N/A,#N/A,FALSE,"Plan2"}</definedName>
    <definedName name="sadasd" localSheetId="18" hidden="1">{#N/A,#N/A,FALSE,"Plan1";#N/A,#N/A,FALSE,"Plan2"}</definedName>
    <definedName name="sadasd" localSheetId="10" hidden="1">{#N/A,#N/A,FALSE,"Plan1";#N/A,#N/A,FALSE,"Plan2"}</definedName>
    <definedName name="sadasd" localSheetId="12" hidden="1">{#N/A,#N/A,FALSE,"Plan1";#N/A,#N/A,FALSE,"Plan2"}</definedName>
    <definedName name="sadasd" hidden="1">{#N/A,#N/A,FALSE,"Plan1";#N/A,#N/A,FALSE,"Plan2"}</definedName>
    <definedName name="sadked"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hidden="1">{TRUE,TRUE,-1.25,-15.5,604.5,366.75,FALSE,FALSE,TRUE,TRUE,0,1,#N/A,1,#N/A,9.0125,24.4117647058824,1,FALSE,FALSE,3,TRUE,1,FALSE,100,"Swvu.PLANILHA2.","ACwvu.PLANILHA2.",#N/A,FALSE,FALSE,0.787401575,0.34,0.46,0.5,1,"","",FALSE,FALSE,FALSE,FALSE,1,#N/A,1,1,FALSE,FALSE,#N/A,#N/A,FALSE,FALSE,FALSE,9,65532,65532,FALSE,FALSE,TRUE,TRUE,TRUE}</definedName>
    <definedName name="sadkrjkedft" localSheetId="19" hidden="1">{#N/A,#N/A,FALSE,"Plan1";#N/A,#N/A,FALSE,"Plan2"}</definedName>
    <definedName name="sadkrjkedft" localSheetId="21">{#N/A,#N/A,FALSE,"Plan1";#N/A,#N/A,FALSE,"Plan2"}</definedName>
    <definedName name="sadkrjkedft" localSheetId="14" hidden="1">{#N/A,#N/A,FALSE,"Plan1";#N/A,#N/A,FALSE,"Plan2"}</definedName>
    <definedName name="sadkrjkedft" localSheetId="4" hidden="1">{#N/A,#N/A,FALSE,"Plan1";#N/A,#N/A,FALSE,"Plan2"}</definedName>
    <definedName name="sadkrjkedft" localSheetId="8" hidden="1">{#N/A,#N/A,FALSE,"Plan1";#N/A,#N/A,FALSE,"Plan2"}</definedName>
    <definedName name="sadkrjkedft" localSheetId="2" hidden="1">{#N/A,#N/A,FALSE,"Plan1";#N/A,#N/A,FALSE,"Plan2"}</definedName>
    <definedName name="sadkrjkedft" localSheetId="1" hidden="1">{#N/A,#N/A,FALSE,"Plan1";#N/A,#N/A,FALSE,"Plan2"}</definedName>
    <definedName name="sadkrjkedft" localSheetId="13" hidden="1">{#N/A,#N/A,FALSE,"Plan1";#N/A,#N/A,FALSE,"Plan2"}</definedName>
    <definedName name="sadkrjkedft" localSheetId="20">{#N/A,#N/A,FALSE,"Plan1";#N/A,#N/A,FALSE,"Plan2"}</definedName>
    <definedName name="sadkrjkedft" localSheetId="24" hidden="1">{#N/A,#N/A,FALSE,"Plan1";#N/A,#N/A,FALSE,"Plan2"}</definedName>
    <definedName name="sadkrjkedft" localSheetId="0" hidden="1">{#N/A,#N/A,FALSE,"Plan1";#N/A,#N/A,FALSE,"Plan2"}</definedName>
    <definedName name="sadkrjkedft" localSheetId="18" hidden="1">{#N/A,#N/A,FALSE,"Plan1";#N/A,#N/A,FALSE,"Plan2"}</definedName>
    <definedName name="sadkrjkedft" localSheetId="10" hidden="1">{#N/A,#N/A,FALSE,"Plan1";#N/A,#N/A,FALSE,"Plan2"}</definedName>
    <definedName name="sadkrjkedft" localSheetId="12" hidden="1">{#N/A,#N/A,FALSE,"Plan1";#N/A,#N/A,FALSE,"Plan2"}</definedName>
    <definedName name="sadkrjkedft" hidden="1">{#N/A,#N/A,FALSE,"Plan1";#N/A,#N/A,FALSE,"Plan2"}</definedName>
    <definedName name="SADSRTR" localSheetId="19" hidden="1">{#N/A,#N/A,FALSE,"Plan1";#N/A,#N/A,FALSE,"Plan2"}</definedName>
    <definedName name="SADSRTR" localSheetId="21">{#N/A,#N/A,FALSE,"Plan1";#N/A,#N/A,FALSE,"Plan2"}</definedName>
    <definedName name="SADSRTR" localSheetId="14" hidden="1">{#N/A,#N/A,FALSE,"Plan1";#N/A,#N/A,FALSE,"Plan2"}</definedName>
    <definedName name="SADSRTR" localSheetId="4" hidden="1">{#N/A,#N/A,FALSE,"Plan1";#N/A,#N/A,FALSE,"Plan2"}</definedName>
    <definedName name="SADSRTR" localSheetId="8" hidden="1">{#N/A,#N/A,FALSE,"Plan1";#N/A,#N/A,FALSE,"Plan2"}</definedName>
    <definedName name="SADSRTR" localSheetId="2" hidden="1">{#N/A,#N/A,FALSE,"Plan1";#N/A,#N/A,FALSE,"Plan2"}</definedName>
    <definedName name="SADSRTR" localSheetId="1" hidden="1">{#N/A,#N/A,FALSE,"Plan1";#N/A,#N/A,FALSE,"Plan2"}</definedName>
    <definedName name="SADSRTR" localSheetId="13" hidden="1">{#N/A,#N/A,FALSE,"Plan1";#N/A,#N/A,FALSE,"Plan2"}</definedName>
    <definedName name="SADSRTR" localSheetId="20">{#N/A,#N/A,FALSE,"Plan1";#N/A,#N/A,FALSE,"Plan2"}</definedName>
    <definedName name="SADSRTR" localSheetId="24" hidden="1">{#N/A,#N/A,FALSE,"Plan1";#N/A,#N/A,FALSE,"Plan2"}</definedName>
    <definedName name="SADSRTR" localSheetId="0" hidden="1">{#N/A,#N/A,FALSE,"Plan1";#N/A,#N/A,FALSE,"Plan2"}</definedName>
    <definedName name="SADSRTR" localSheetId="18" hidden="1">{#N/A,#N/A,FALSE,"Plan1";#N/A,#N/A,FALSE,"Plan2"}</definedName>
    <definedName name="SADSRTR" localSheetId="10" hidden="1">{#N/A,#N/A,FALSE,"Plan1";#N/A,#N/A,FALSE,"Plan2"}</definedName>
    <definedName name="SADSRTR" localSheetId="12" hidden="1">{#N/A,#N/A,FALSE,"Plan1";#N/A,#N/A,FALSE,"Plan2"}</definedName>
    <definedName name="SADSRTR" hidden="1">{#N/A,#N/A,FALSE,"Plan1";#N/A,#N/A,FALSE,"Plan2"}</definedName>
    <definedName name="sadwde" localSheetId="19" hidden="1">{#N/A,#N/A,FALSE,"Plan1";#N/A,#N/A,FALSE,"Plan2"}</definedName>
    <definedName name="sadwde" localSheetId="21">{#N/A,#N/A,FALSE,"Plan1";#N/A,#N/A,FALSE,"Plan2"}</definedName>
    <definedName name="sadwde" localSheetId="14" hidden="1">{#N/A,#N/A,FALSE,"Plan1";#N/A,#N/A,FALSE,"Plan2"}</definedName>
    <definedName name="sadwde" localSheetId="4" hidden="1">{#N/A,#N/A,FALSE,"Plan1";#N/A,#N/A,FALSE,"Plan2"}</definedName>
    <definedName name="sadwde" localSheetId="8" hidden="1">{#N/A,#N/A,FALSE,"Plan1";#N/A,#N/A,FALSE,"Plan2"}</definedName>
    <definedName name="sadwde" localSheetId="2" hidden="1">{#N/A,#N/A,FALSE,"Plan1";#N/A,#N/A,FALSE,"Plan2"}</definedName>
    <definedName name="sadwde" localSheetId="1" hidden="1">{#N/A,#N/A,FALSE,"Plan1";#N/A,#N/A,FALSE,"Plan2"}</definedName>
    <definedName name="sadwde" localSheetId="13" hidden="1">{#N/A,#N/A,FALSE,"Plan1";#N/A,#N/A,FALSE,"Plan2"}</definedName>
    <definedName name="sadwde" localSheetId="20">{#N/A,#N/A,FALSE,"Plan1";#N/A,#N/A,FALSE,"Plan2"}</definedName>
    <definedName name="sadwde" localSheetId="24" hidden="1">{#N/A,#N/A,FALSE,"Plan1";#N/A,#N/A,FALSE,"Plan2"}</definedName>
    <definedName name="sadwde" localSheetId="0" hidden="1">{#N/A,#N/A,FALSE,"Plan1";#N/A,#N/A,FALSE,"Plan2"}</definedName>
    <definedName name="sadwde" localSheetId="18" hidden="1">{#N/A,#N/A,FALSE,"Plan1";#N/A,#N/A,FALSE,"Plan2"}</definedName>
    <definedName name="sadwde" localSheetId="10" hidden="1">{#N/A,#N/A,FALSE,"Plan1";#N/A,#N/A,FALSE,"Plan2"}</definedName>
    <definedName name="sadwde" localSheetId="12" hidden="1">{#N/A,#N/A,FALSE,"Plan1";#N/A,#N/A,FALSE,"Plan2"}</definedName>
    <definedName name="sadwde" hidden="1">{#N/A,#N/A,FALSE,"Plan1";#N/A,#N/A,FALSE,"Plan2"}</definedName>
    <definedName name="Salas" localSheetId="4">#REF!</definedName>
    <definedName name="Salas" localSheetId="2">#REF!</definedName>
    <definedName name="Salas" localSheetId="24">#REF!</definedName>
    <definedName name="Salas">#REF!</definedName>
    <definedName name="sanjay" localSheetId="19" hidden="1">{#N/A,#N/A,FALSE,"TABLE"}</definedName>
    <definedName name="sanjay" localSheetId="21">{#N/A,#N/A,FALSE,"TABLE"}</definedName>
    <definedName name="sanjay" localSheetId="14" hidden="1">{#N/A,#N/A,FALSE,"TABLE"}</definedName>
    <definedName name="sanjay" localSheetId="4" hidden="1">{#N/A,#N/A,FALSE,"TABLE"}</definedName>
    <definedName name="sanjay" localSheetId="8" hidden="1">{#N/A,#N/A,FALSE,"TABLE"}</definedName>
    <definedName name="sanjay" localSheetId="2" hidden="1">{#N/A,#N/A,FALSE,"TABLE"}</definedName>
    <definedName name="sanjay" localSheetId="1" hidden="1">{#N/A,#N/A,FALSE,"TABLE"}</definedName>
    <definedName name="sanjay" localSheetId="13" hidden="1">{#N/A,#N/A,FALSE,"TABLE"}</definedName>
    <definedName name="sanjay" localSheetId="20">{#N/A,#N/A,FALSE,"TABLE"}</definedName>
    <definedName name="sanjay" localSheetId="24" hidden="1">{#N/A,#N/A,FALSE,"TABLE"}</definedName>
    <definedName name="sanjay" localSheetId="0" hidden="1">{#N/A,#N/A,FALSE,"TABLE"}</definedName>
    <definedName name="sanjay" localSheetId="18" hidden="1">{#N/A,#N/A,FALSE,"TABLE"}</definedName>
    <definedName name="sanjay" localSheetId="10" hidden="1">{#N/A,#N/A,FALSE,"TABLE"}</definedName>
    <definedName name="sanjay" localSheetId="12" hidden="1">{#N/A,#N/A,FALSE,"TABLE"}</definedName>
    <definedName name="sanjay" hidden="1">{#N/A,#N/A,FALSE,"TABLE"}</definedName>
    <definedName name="sapata" localSheetId="4">#REF!</definedName>
    <definedName name="sapata" localSheetId="2">#REF!</definedName>
    <definedName name="sapata" localSheetId="24">#REF!</definedName>
    <definedName name="sapata">#REF!</definedName>
    <definedName name="SAPBEXrevision" hidden="1">14</definedName>
    <definedName name="SAPBEXsysID" hidden="1">"BW3"</definedName>
    <definedName name="SAPBEXwbID" hidden="1">"3SO04G3IWYENSZLK6QOKKYLB2"</definedName>
    <definedName name="SAS" localSheetId="19" hidden="1">{#N/A,#N/A,FALSE,"Plan1";#N/A,#N/A,FALSE,"Plan2"}</definedName>
    <definedName name="SAS" localSheetId="21">{#N/A,#N/A,FALSE,"Plan1";#N/A,#N/A,FALSE,"Plan2"}</definedName>
    <definedName name="SAS" localSheetId="14" hidden="1">{#N/A,#N/A,FALSE,"Plan1";#N/A,#N/A,FALSE,"Plan2"}</definedName>
    <definedName name="SAS" localSheetId="4" hidden="1">{#N/A,#N/A,FALSE,"Plan1";#N/A,#N/A,FALSE,"Plan2"}</definedName>
    <definedName name="SAS" localSheetId="8" hidden="1">{#N/A,#N/A,FALSE,"Plan1";#N/A,#N/A,FALSE,"Plan2"}</definedName>
    <definedName name="SAS" localSheetId="2" hidden="1">{#N/A,#N/A,FALSE,"Plan1";#N/A,#N/A,FALSE,"Plan2"}</definedName>
    <definedName name="SAS" localSheetId="1" hidden="1">{#N/A,#N/A,FALSE,"Plan1";#N/A,#N/A,FALSE,"Plan2"}</definedName>
    <definedName name="SAS" localSheetId="13" hidden="1">{#N/A,#N/A,FALSE,"Plan1";#N/A,#N/A,FALSE,"Plan2"}</definedName>
    <definedName name="SAS" localSheetId="20">{#N/A,#N/A,FALSE,"Plan1";#N/A,#N/A,FALSE,"Plan2"}</definedName>
    <definedName name="SAS" localSheetId="24" hidden="1">{#N/A,#N/A,FALSE,"Plan1";#N/A,#N/A,FALSE,"Plan2"}</definedName>
    <definedName name="SAS" localSheetId="0" hidden="1">{#N/A,#N/A,FALSE,"Plan1";#N/A,#N/A,FALSE,"Plan2"}</definedName>
    <definedName name="SAS" localSheetId="18" hidden="1">{#N/A,#N/A,FALSE,"Plan1";#N/A,#N/A,FALSE,"Plan2"}</definedName>
    <definedName name="SAS" localSheetId="10" hidden="1">{#N/A,#N/A,FALSE,"Plan1";#N/A,#N/A,FALSE,"Plan2"}</definedName>
    <definedName name="SAS" localSheetId="12" hidden="1">{#N/A,#N/A,FALSE,"Plan1";#N/A,#N/A,FALSE,"Plan2"}</definedName>
    <definedName name="SAS" hidden="1">{#N/A,#N/A,FALSE,"Plan1";#N/A,#N/A,FALSE,"Plan2"}</definedName>
    <definedName name="sasads" localSheetId="19" hidden="1">{#N/A,#N/A,FALSE,"Plan1";#N/A,#N/A,FALSE,"Plan2"}</definedName>
    <definedName name="sasads" localSheetId="21">{#N/A,#N/A,FALSE,"Plan1";#N/A,#N/A,FALSE,"Plan2"}</definedName>
    <definedName name="sasads" localSheetId="14" hidden="1">{#N/A,#N/A,FALSE,"Plan1";#N/A,#N/A,FALSE,"Plan2"}</definedName>
    <definedName name="sasads" localSheetId="4" hidden="1">{#N/A,#N/A,FALSE,"Plan1";#N/A,#N/A,FALSE,"Plan2"}</definedName>
    <definedName name="sasads" localSheetId="8" hidden="1">{#N/A,#N/A,FALSE,"Plan1";#N/A,#N/A,FALSE,"Plan2"}</definedName>
    <definedName name="sasads" localSheetId="2" hidden="1">{#N/A,#N/A,FALSE,"Plan1";#N/A,#N/A,FALSE,"Plan2"}</definedName>
    <definedName name="sasads" localSheetId="1" hidden="1">{#N/A,#N/A,FALSE,"Plan1";#N/A,#N/A,FALSE,"Plan2"}</definedName>
    <definedName name="sasads" localSheetId="13" hidden="1">{#N/A,#N/A,FALSE,"Plan1";#N/A,#N/A,FALSE,"Plan2"}</definedName>
    <definedName name="sasads" localSheetId="20">{#N/A,#N/A,FALSE,"Plan1";#N/A,#N/A,FALSE,"Plan2"}</definedName>
    <definedName name="sasads" localSheetId="24" hidden="1">{#N/A,#N/A,FALSE,"Plan1";#N/A,#N/A,FALSE,"Plan2"}</definedName>
    <definedName name="sasads" localSheetId="0" hidden="1">{#N/A,#N/A,FALSE,"Plan1";#N/A,#N/A,FALSE,"Plan2"}</definedName>
    <definedName name="sasads" localSheetId="18" hidden="1">{#N/A,#N/A,FALSE,"Plan1";#N/A,#N/A,FALSE,"Plan2"}</definedName>
    <definedName name="sasads" localSheetId="10" hidden="1">{#N/A,#N/A,FALSE,"Plan1";#N/A,#N/A,FALSE,"Plan2"}</definedName>
    <definedName name="sasads" localSheetId="12" hidden="1">{#N/A,#N/A,FALSE,"Plan1";#N/A,#N/A,FALSE,"Plan2"}</definedName>
    <definedName name="sasads" hidden="1">{#N/A,#N/A,FALSE,"Plan1";#N/A,#N/A,FALSE,"Plan2"}</definedName>
    <definedName name="SC" localSheetId="4" hidden="1">#REF!</definedName>
    <definedName name="SC" localSheetId="2" hidden="1">#REF!</definedName>
    <definedName name="SC" localSheetId="24" hidden="1">#REF!</definedName>
    <definedName name="SC" localSheetId="0" hidden="1">#REF!</definedName>
    <definedName name="SC" hidden="1">#REF!</definedName>
    <definedName name="sçadldfsfd" hidden="1">25</definedName>
    <definedName name="sda" localSheetId="4">#REF!</definedName>
    <definedName name="sda" localSheetId="8">#REF!</definedName>
    <definedName name="sda" localSheetId="2">#REF!</definedName>
    <definedName name="sda" localSheetId="24">#REF!</definedName>
    <definedName name="sda">#REF!</definedName>
    <definedName name="sdae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hidden="1">{TRUE,TRUE,-1.25,-15.5,604.5,366.75,FALSE,FALSE,TRUE,TRUE,0,1,#N/A,1,#N/A,9.0125,24.4117647058824,1,FALSE,FALSE,3,TRUE,1,FALSE,100,"Swvu.PLANILHA2.","ACwvu.PLANILHA2.",#N/A,FALSE,FALSE,0.787401575,0.34,0.46,0.5,1,"","",FALSE,FALSE,FALSE,FALSE,1,#N/A,1,1,FALSE,FALSE,#N/A,#N/A,FALSE,FALSE,FALSE,9,65532,65532,FALSE,FALSE,TRUE,TRUE,TRUE}</definedName>
    <definedName name="SDAOTGFR" localSheetId="19" hidden="1">{#N/A,#N/A,FALSE,"Plan1";#N/A,#N/A,FALSE,"Plan2"}</definedName>
    <definedName name="SDAOTGFR" localSheetId="21">{#N/A,#N/A,FALSE,"Plan1";#N/A,#N/A,FALSE,"Plan2"}</definedName>
    <definedName name="SDAOTGFR" localSheetId="14" hidden="1">{#N/A,#N/A,FALSE,"Plan1";#N/A,#N/A,FALSE,"Plan2"}</definedName>
    <definedName name="SDAOTGFR" localSheetId="4" hidden="1">{#N/A,#N/A,FALSE,"Plan1";#N/A,#N/A,FALSE,"Plan2"}</definedName>
    <definedName name="SDAOTGFR" localSheetId="8" hidden="1">{#N/A,#N/A,FALSE,"Plan1";#N/A,#N/A,FALSE,"Plan2"}</definedName>
    <definedName name="SDAOTGFR" localSheetId="2" hidden="1">{#N/A,#N/A,FALSE,"Plan1";#N/A,#N/A,FALSE,"Plan2"}</definedName>
    <definedName name="SDAOTGFR" localSheetId="1" hidden="1">{#N/A,#N/A,FALSE,"Plan1";#N/A,#N/A,FALSE,"Plan2"}</definedName>
    <definedName name="SDAOTGFR" localSheetId="13" hidden="1">{#N/A,#N/A,FALSE,"Plan1";#N/A,#N/A,FALSE,"Plan2"}</definedName>
    <definedName name="SDAOTGFR" localSheetId="20">{#N/A,#N/A,FALSE,"Plan1";#N/A,#N/A,FALSE,"Plan2"}</definedName>
    <definedName name="SDAOTGFR" localSheetId="24" hidden="1">{#N/A,#N/A,FALSE,"Plan1";#N/A,#N/A,FALSE,"Plan2"}</definedName>
    <definedName name="SDAOTGFR" localSheetId="0" hidden="1">{#N/A,#N/A,FALSE,"Plan1";#N/A,#N/A,FALSE,"Plan2"}</definedName>
    <definedName name="SDAOTGFR" localSheetId="18" hidden="1">{#N/A,#N/A,FALSE,"Plan1";#N/A,#N/A,FALSE,"Plan2"}</definedName>
    <definedName name="SDAOTGFR" localSheetId="10" hidden="1">{#N/A,#N/A,FALSE,"Plan1";#N/A,#N/A,FALSE,"Plan2"}</definedName>
    <definedName name="SDAOTGFR" localSheetId="12" hidden="1">{#N/A,#N/A,FALSE,"Plan1";#N/A,#N/A,FALSE,"Plan2"}</definedName>
    <definedName name="SDAOTGFR" hidden="1">{#N/A,#N/A,FALSE,"Plan1";#N/A,#N/A,FALSE,"Plan2"}</definedName>
    <definedName name="sdckd" localSheetId="19" hidden="1">{#N/A,#N/A,FALSE,"Plan1";#N/A,#N/A,FALSE,"Plan2"}</definedName>
    <definedName name="sdckd" localSheetId="21">{#N/A,#N/A,FALSE,"Plan1";#N/A,#N/A,FALSE,"Plan2"}</definedName>
    <definedName name="sdckd" localSheetId="14" hidden="1">{#N/A,#N/A,FALSE,"Plan1";#N/A,#N/A,FALSE,"Plan2"}</definedName>
    <definedName name="sdckd" localSheetId="4" hidden="1">{#N/A,#N/A,FALSE,"Plan1";#N/A,#N/A,FALSE,"Plan2"}</definedName>
    <definedName name="sdckd" localSheetId="8" hidden="1">{#N/A,#N/A,FALSE,"Plan1";#N/A,#N/A,FALSE,"Plan2"}</definedName>
    <definedName name="sdckd" localSheetId="2" hidden="1">{#N/A,#N/A,FALSE,"Plan1";#N/A,#N/A,FALSE,"Plan2"}</definedName>
    <definedName name="sdckd" localSheetId="1" hidden="1">{#N/A,#N/A,FALSE,"Plan1";#N/A,#N/A,FALSE,"Plan2"}</definedName>
    <definedName name="sdckd" localSheetId="13" hidden="1">{#N/A,#N/A,FALSE,"Plan1";#N/A,#N/A,FALSE,"Plan2"}</definedName>
    <definedName name="sdckd" localSheetId="20">{#N/A,#N/A,FALSE,"Plan1";#N/A,#N/A,FALSE,"Plan2"}</definedName>
    <definedName name="sdckd" localSheetId="24" hidden="1">{#N/A,#N/A,FALSE,"Plan1";#N/A,#N/A,FALSE,"Plan2"}</definedName>
    <definedName name="sdckd" localSheetId="0" hidden="1">{#N/A,#N/A,FALSE,"Plan1";#N/A,#N/A,FALSE,"Plan2"}</definedName>
    <definedName name="sdckd" localSheetId="18" hidden="1">{#N/A,#N/A,FALSE,"Plan1";#N/A,#N/A,FALSE,"Plan2"}</definedName>
    <definedName name="sdckd" localSheetId="10" hidden="1">{#N/A,#N/A,FALSE,"Plan1";#N/A,#N/A,FALSE,"Plan2"}</definedName>
    <definedName name="sdckd" localSheetId="12" hidden="1">{#N/A,#N/A,FALSE,"Plan1";#N/A,#N/A,FALSE,"Plan2"}</definedName>
    <definedName name="sdckd" hidden="1">{#N/A,#N/A,FALSE,"Plan1";#N/A,#N/A,FALSE,"Plan2"}</definedName>
    <definedName name="SDDFKSEDE" localSheetId="19" hidden="1">{#N/A,#N/A,FALSE,"Plan1";#N/A,#N/A,FALSE,"Plan2"}</definedName>
    <definedName name="SDDFKSEDE" localSheetId="21">{#N/A,#N/A,FALSE,"Plan1";#N/A,#N/A,FALSE,"Plan2"}</definedName>
    <definedName name="SDDFKSEDE" localSheetId="14" hidden="1">{#N/A,#N/A,FALSE,"Plan1";#N/A,#N/A,FALSE,"Plan2"}</definedName>
    <definedName name="SDDFKSEDE" localSheetId="4" hidden="1">{#N/A,#N/A,FALSE,"Plan1";#N/A,#N/A,FALSE,"Plan2"}</definedName>
    <definedName name="SDDFKSEDE" localSheetId="8" hidden="1">{#N/A,#N/A,FALSE,"Plan1";#N/A,#N/A,FALSE,"Plan2"}</definedName>
    <definedName name="SDDFKSEDE" localSheetId="2" hidden="1">{#N/A,#N/A,FALSE,"Plan1";#N/A,#N/A,FALSE,"Plan2"}</definedName>
    <definedName name="SDDFKSEDE" localSheetId="1" hidden="1">{#N/A,#N/A,FALSE,"Plan1";#N/A,#N/A,FALSE,"Plan2"}</definedName>
    <definedName name="SDDFKSEDE" localSheetId="13" hidden="1">{#N/A,#N/A,FALSE,"Plan1";#N/A,#N/A,FALSE,"Plan2"}</definedName>
    <definedName name="SDDFKSEDE" localSheetId="20">{#N/A,#N/A,FALSE,"Plan1";#N/A,#N/A,FALSE,"Plan2"}</definedName>
    <definedName name="SDDFKSEDE" localSheetId="24" hidden="1">{#N/A,#N/A,FALSE,"Plan1";#N/A,#N/A,FALSE,"Plan2"}</definedName>
    <definedName name="SDDFKSEDE" localSheetId="0" hidden="1">{#N/A,#N/A,FALSE,"Plan1";#N/A,#N/A,FALSE,"Plan2"}</definedName>
    <definedName name="SDDFKSEDE" localSheetId="18" hidden="1">{#N/A,#N/A,FALSE,"Plan1";#N/A,#N/A,FALSE,"Plan2"}</definedName>
    <definedName name="SDDFKSEDE" localSheetId="10" hidden="1">{#N/A,#N/A,FALSE,"Plan1";#N/A,#N/A,FALSE,"Plan2"}</definedName>
    <definedName name="SDDFKSEDE" localSheetId="12" hidden="1">{#N/A,#N/A,FALSE,"Plan1";#N/A,#N/A,FALSE,"Plan2"}</definedName>
    <definedName name="SDDFKSEDE" hidden="1">{#N/A,#N/A,FALSE,"Plan1";#N/A,#N/A,FALSE,"Plan2"}</definedName>
    <definedName name="sddkslker" localSheetId="19" hidden="1">{#N/A,#N/A,FALSE,"Plan1";#N/A,#N/A,FALSE,"Plan2"}</definedName>
    <definedName name="sddkslker" localSheetId="21">{#N/A,#N/A,FALSE,"Plan1";#N/A,#N/A,FALSE,"Plan2"}</definedName>
    <definedName name="sddkslker" localSheetId="14" hidden="1">{#N/A,#N/A,FALSE,"Plan1";#N/A,#N/A,FALSE,"Plan2"}</definedName>
    <definedName name="sddkslker" localSheetId="4" hidden="1">{#N/A,#N/A,FALSE,"Plan1";#N/A,#N/A,FALSE,"Plan2"}</definedName>
    <definedName name="sddkslker" localSheetId="8" hidden="1">{#N/A,#N/A,FALSE,"Plan1";#N/A,#N/A,FALSE,"Plan2"}</definedName>
    <definedName name="sddkslker" localSheetId="2" hidden="1">{#N/A,#N/A,FALSE,"Plan1";#N/A,#N/A,FALSE,"Plan2"}</definedName>
    <definedName name="sddkslker" localSheetId="1" hidden="1">{#N/A,#N/A,FALSE,"Plan1";#N/A,#N/A,FALSE,"Plan2"}</definedName>
    <definedName name="sddkslker" localSheetId="13" hidden="1">{#N/A,#N/A,FALSE,"Plan1";#N/A,#N/A,FALSE,"Plan2"}</definedName>
    <definedName name="sddkslker" localSheetId="20">{#N/A,#N/A,FALSE,"Plan1";#N/A,#N/A,FALSE,"Plan2"}</definedName>
    <definedName name="sddkslker" localSheetId="24" hidden="1">{#N/A,#N/A,FALSE,"Plan1";#N/A,#N/A,FALSE,"Plan2"}</definedName>
    <definedName name="sddkslker" localSheetId="0" hidden="1">{#N/A,#N/A,FALSE,"Plan1";#N/A,#N/A,FALSE,"Plan2"}</definedName>
    <definedName name="sddkslker" localSheetId="18" hidden="1">{#N/A,#N/A,FALSE,"Plan1";#N/A,#N/A,FALSE,"Plan2"}</definedName>
    <definedName name="sddkslker" localSheetId="10" hidden="1">{#N/A,#N/A,FALSE,"Plan1";#N/A,#N/A,FALSE,"Plan2"}</definedName>
    <definedName name="sddkslker" localSheetId="12" hidden="1">{#N/A,#N/A,FALSE,"Plan1";#N/A,#N/A,FALSE,"Plan2"}</definedName>
    <definedName name="sddkslker" hidden="1">{#N/A,#N/A,FALSE,"Plan1";#N/A,#N/A,FALSE,"Plan2"}</definedName>
    <definedName name="sdefr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hidden="1">{TRUE,TRUE,-1.25,-15.5,604.5,366.75,FALSE,FALSE,TRUE,TRUE,0,1,#N/A,1,#N/A,9.0125,24.4117647058824,1,FALSE,FALSE,3,TRUE,1,FALSE,100,"Swvu.PLANILHA2.","ACwvu.PLANILHA2.",#N/A,FALSE,FALSE,0.787401575,0.34,0.46,0.5,1,"","",FALSE,FALSE,FALSE,FALSE,1,#N/A,1,1,FALSE,FALSE,#N/A,#N/A,FALSE,FALSE,FALSE,9,65532,65532,FALSE,FALSE,TRUE,TRUE,TRUE}</definedName>
    <definedName name="sdert" localSheetId="4" hidden="1">#REF!</definedName>
    <definedName name="sdert" localSheetId="2" hidden="1">#REF!</definedName>
    <definedName name="sdert" localSheetId="24" hidden="1">#REF!</definedName>
    <definedName name="sdert" localSheetId="0" hidden="1">#REF!</definedName>
    <definedName name="sdert" hidden="1">#REF!</definedName>
    <definedName name="sdfd"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dfd" hidden="1">{TRUE,TRUE,-1.25,-15.5,604.5,366.75,FALSE,FALSE,TRUE,TRUE,0,1,#N/A,1,#N/A,9.0125,24.4117647058824,1,FALSE,FALSE,3,TRUE,1,FALSE,100,"Swvu.PLANILHA2.","ACwvu.PLANILHA2.",#N/A,FALSE,FALSE,0.787401575,0.34,0.46,0.5,1,"","",FALSE,FALSE,FALSE,FALSE,1,#N/A,1,1,FALSE,FALSE,#N/A,#N/A,FALSE,FALSE,FALSE,9,65532,65532,FALSE,FALSE,TRUE,TRUE,TRUE}</definedName>
    <definedName name="sdfdds" localSheetId="19" hidden="1">{#N/A,#N/A,FALSE,"Plan1";#N/A,#N/A,FALSE,"Plan2"}</definedName>
    <definedName name="sdfdds" localSheetId="21">{#N/A,#N/A,FALSE,"Plan1";#N/A,#N/A,FALSE,"Plan2"}</definedName>
    <definedName name="sdfdds" localSheetId="14" hidden="1">{#N/A,#N/A,FALSE,"Plan1";#N/A,#N/A,FALSE,"Plan2"}</definedName>
    <definedName name="sdfdds" localSheetId="4" hidden="1">{#N/A,#N/A,FALSE,"Plan1";#N/A,#N/A,FALSE,"Plan2"}</definedName>
    <definedName name="sdfdds" localSheetId="8" hidden="1">{#N/A,#N/A,FALSE,"Plan1";#N/A,#N/A,FALSE,"Plan2"}</definedName>
    <definedName name="sdfdds" localSheetId="2" hidden="1">{#N/A,#N/A,FALSE,"Plan1";#N/A,#N/A,FALSE,"Plan2"}</definedName>
    <definedName name="sdfdds" localSheetId="1" hidden="1">{#N/A,#N/A,FALSE,"Plan1";#N/A,#N/A,FALSE,"Plan2"}</definedName>
    <definedName name="sdfdds" localSheetId="13" hidden="1">{#N/A,#N/A,FALSE,"Plan1";#N/A,#N/A,FALSE,"Plan2"}</definedName>
    <definedName name="sdfdds" localSheetId="20">{#N/A,#N/A,FALSE,"Plan1";#N/A,#N/A,FALSE,"Plan2"}</definedName>
    <definedName name="sdfdds" localSheetId="24" hidden="1">{#N/A,#N/A,FALSE,"Plan1";#N/A,#N/A,FALSE,"Plan2"}</definedName>
    <definedName name="sdfdds" localSheetId="0" hidden="1">{#N/A,#N/A,FALSE,"Plan1";#N/A,#N/A,FALSE,"Plan2"}</definedName>
    <definedName name="sdfdds" localSheetId="18" hidden="1">{#N/A,#N/A,FALSE,"Plan1";#N/A,#N/A,FALSE,"Plan2"}</definedName>
    <definedName name="sdfdds" localSheetId="10" hidden="1">{#N/A,#N/A,FALSE,"Plan1";#N/A,#N/A,FALSE,"Plan2"}</definedName>
    <definedName name="sdfdds" localSheetId="12" hidden="1">{#N/A,#N/A,FALSE,"Plan1";#N/A,#N/A,FALSE,"Plan2"}</definedName>
    <definedName name="sdfdds" hidden="1">{#N/A,#N/A,FALSE,"Plan1";#N/A,#N/A,FALSE,"Plan2"}</definedName>
    <definedName name="sdfdfc" localSheetId="19" hidden="1">{#N/A,#N/A,FALSE,"Plan1";#N/A,#N/A,FALSE,"Plan2"}</definedName>
    <definedName name="sdfdfc" localSheetId="21">{#N/A,#N/A,FALSE,"Plan1";#N/A,#N/A,FALSE,"Plan2"}</definedName>
    <definedName name="sdfdfc" localSheetId="14" hidden="1">{#N/A,#N/A,FALSE,"Plan1";#N/A,#N/A,FALSE,"Plan2"}</definedName>
    <definedName name="sdfdfc" localSheetId="4" hidden="1">{#N/A,#N/A,FALSE,"Plan1";#N/A,#N/A,FALSE,"Plan2"}</definedName>
    <definedName name="sdfdfc" localSheetId="8" hidden="1">{#N/A,#N/A,FALSE,"Plan1";#N/A,#N/A,FALSE,"Plan2"}</definedName>
    <definedName name="sdfdfc" localSheetId="2" hidden="1">{#N/A,#N/A,FALSE,"Plan1";#N/A,#N/A,FALSE,"Plan2"}</definedName>
    <definedName name="sdfdfc" localSheetId="1" hidden="1">{#N/A,#N/A,FALSE,"Plan1";#N/A,#N/A,FALSE,"Plan2"}</definedName>
    <definedName name="sdfdfc" localSheetId="13" hidden="1">{#N/A,#N/A,FALSE,"Plan1";#N/A,#N/A,FALSE,"Plan2"}</definedName>
    <definedName name="sdfdfc" localSheetId="20">{#N/A,#N/A,FALSE,"Plan1";#N/A,#N/A,FALSE,"Plan2"}</definedName>
    <definedName name="sdfdfc" localSheetId="24" hidden="1">{#N/A,#N/A,FALSE,"Plan1";#N/A,#N/A,FALSE,"Plan2"}</definedName>
    <definedName name="sdfdfc" localSheetId="0" hidden="1">{#N/A,#N/A,FALSE,"Plan1";#N/A,#N/A,FALSE,"Plan2"}</definedName>
    <definedName name="sdfdfc" localSheetId="18" hidden="1">{#N/A,#N/A,FALSE,"Plan1";#N/A,#N/A,FALSE,"Plan2"}</definedName>
    <definedName name="sdfdfc" localSheetId="10" hidden="1">{#N/A,#N/A,FALSE,"Plan1";#N/A,#N/A,FALSE,"Plan2"}</definedName>
    <definedName name="sdfdfc" localSheetId="12" hidden="1">{#N/A,#N/A,FALSE,"Plan1";#N/A,#N/A,FALSE,"Plan2"}</definedName>
    <definedName name="sdfdfc" hidden="1">{#N/A,#N/A,FALSE,"Plan1";#N/A,#N/A,FALSE,"Plan2"}</definedName>
    <definedName name="sdfdf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hidden="1">{TRUE,TRUE,-1.25,-15.5,604.5,366.75,FALSE,FALSE,TRUE,TRUE,0,1,#N/A,1,#N/A,9.0125,24.4117647058824,1,FALSE,FALSE,3,TRUE,1,FALSE,100,"Swvu.PLANILHA2.","ACwvu.PLANILHA2.",#N/A,FALSE,FALSE,0.787401575,0.34,0.46,0.5,1,"","",FALSE,FALSE,FALSE,FALSE,1,#N/A,1,1,FALSE,FALSE,#N/A,#N/A,FALSE,FALSE,FALSE,9,65532,65532,FALSE,FALSE,TRUE,TRUE,TRUE}</definedName>
    <definedName name="sdfdgft" localSheetId="19" hidden="1">{#N/A,#N/A,FALSE,"Plan1";#N/A,#N/A,FALSE,"Plan2"}</definedName>
    <definedName name="sdfdgft" localSheetId="21">{#N/A,#N/A,FALSE,"Plan1";#N/A,#N/A,FALSE,"Plan2"}</definedName>
    <definedName name="sdfdgft" localSheetId="14" hidden="1">{#N/A,#N/A,FALSE,"Plan1";#N/A,#N/A,FALSE,"Plan2"}</definedName>
    <definedName name="sdfdgft" localSheetId="4" hidden="1">{#N/A,#N/A,FALSE,"Plan1";#N/A,#N/A,FALSE,"Plan2"}</definedName>
    <definedName name="sdfdgft" localSheetId="8" hidden="1">{#N/A,#N/A,FALSE,"Plan1";#N/A,#N/A,FALSE,"Plan2"}</definedName>
    <definedName name="sdfdgft" localSheetId="2" hidden="1">{#N/A,#N/A,FALSE,"Plan1";#N/A,#N/A,FALSE,"Plan2"}</definedName>
    <definedName name="sdfdgft" localSheetId="1" hidden="1">{#N/A,#N/A,FALSE,"Plan1";#N/A,#N/A,FALSE,"Plan2"}</definedName>
    <definedName name="sdfdgft" localSheetId="13" hidden="1">{#N/A,#N/A,FALSE,"Plan1";#N/A,#N/A,FALSE,"Plan2"}</definedName>
    <definedName name="sdfdgft" localSheetId="20">{#N/A,#N/A,FALSE,"Plan1";#N/A,#N/A,FALSE,"Plan2"}</definedName>
    <definedName name="sdfdgft" localSheetId="24" hidden="1">{#N/A,#N/A,FALSE,"Plan1";#N/A,#N/A,FALSE,"Plan2"}</definedName>
    <definedName name="sdfdgft" localSheetId="0" hidden="1">{#N/A,#N/A,FALSE,"Plan1";#N/A,#N/A,FALSE,"Plan2"}</definedName>
    <definedName name="sdfdgft" localSheetId="18" hidden="1">{#N/A,#N/A,FALSE,"Plan1";#N/A,#N/A,FALSE,"Plan2"}</definedName>
    <definedName name="sdfdgft" localSheetId="10" hidden="1">{#N/A,#N/A,FALSE,"Plan1";#N/A,#N/A,FALSE,"Plan2"}</definedName>
    <definedName name="sdfdgft" localSheetId="12" hidden="1">{#N/A,#N/A,FALSE,"Plan1";#N/A,#N/A,FALSE,"Plan2"}</definedName>
    <definedName name="sdfdgft" hidden="1">{#N/A,#N/A,FALSE,"Plan1";#N/A,#N/A,FALSE,"Plan2"}</definedName>
    <definedName name="sdfdsf" localSheetId="19" hidden="1">{#N/A,#N/A,FALSE,"Plan1";#N/A,#N/A,FALSE,"Plan2"}</definedName>
    <definedName name="sdfdsf" localSheetId="21">{#N/A,#N/A,FALSE,"Plan1";#N/A,#N/A,FALSE,"Plan2"}</definedName>
    <definedName name="sdfdsf" localSheetId="14" hidden="1">{#N/A,#N/A,FALSE,"Plan1";#N/A,#N/A,FALSE,"Plan2"}</definedName>
    <definedName name="sdfdsf" localSheetId="4" hidden="1">{#N/A,#N/A,FALSE,"Plan1";#N/A,#N/A,FALSE,"Plan2"}</definedName>
    <definedName name="sdfdsf" localSheetId="8" hidden="1">{#N/A,#N/A,FALSE,"Plan1";#N/A,#N/A,FALSE,"Plan2"}</definedName>
    <definedName name="sdfdsf" localSheetId="2" hidden="1">{#N/A,#N/A,FALSE,"Plan1";#N/A,#N/A,FALSE,"Plan2"}</definedName>
    <definedName name="sdfdsf" localSheetId="1" hidden="1">{#N/A,#N/A,FALSE,"Plan1";#N/A,#N/A,FALSE,"Plan2"}</definedName>
    <definedName name="sdfdsf" localSheetId="13" hidden="1">{#N/A,#N/A,FALSE,"Plan1";#N/A,#N/A,FALSE,"Plan2"}</definedName>
    <definedName name="sdfdsf" localSheetId="20">{#N/A,#N/A,FALSE,"Plan1";#N/A,#N/A,FALSE,"Plan2"}</definedName>
    <definedName name="sdfdsf" localSheetId="24" hidden="1">{#N/A,#N/A,FALSE,"Plan1";#N/A,#N/A,FALSE,"Plan2"}</definedName>
    <definedName name="sdfdsf" localSheetId="0" hidden="1">{#N/A,#N/A,FALSE,"Plan1";#N/A,#N/A,FALSE,"Plan2"}</definedName>
    <definedName name="sdfdsf" localSheetId="18" hidden="1">{#N/A,#N/A,FALSE,"Plan1";#N/A,#N/A,FALSE,"Plan2"}</definedName>
    <definedName name="sdfdsf" localSheetId="10" hidden="1">{#N/A,#N/A,FALSE,"Plan1";#N/A,#N/A,FALSE,"Plan2"}</definedName>
    <definedName name="sdfdsf" localSheetId="12" hidden="1">{#N/A,#N/A,FALSE,"Plan1";#N/A,#N/A,FALSE,"Plan2"}</definedName>
    <definedName name="sdfdsf" hidden="1">{#N/A,#N/A,FALSE,"Plan1";#N/A,#N/A,FALSE,"Plan2"}</definedName>
    <definedName name="sdfdsf\da" localSheetId="19" hidden="1">{#N/A,#N/A,FALSE,"Plan1";#N/A,#N/A,FALSE,"Plan2"}</definedName>
    <definedName name="sdfdsf\da" localSheetId="14" hidden="1">{#N/A,#N/A,FALSE,"Plan1";#N/A,#N/A,FALSE,"Plan2"}</definedName>
    <definedName name="sdfdsf\da" localSheetId="4" hidden="1">{#N/A,#N/A,FALSE,"Plan1";#N/A,#N/A,FALSE,"Plan2"}</definedName>
    <definedName name="sdfdsf\da" localSheetId="8" hidden="1">{#N/A,#N/A,FALSE,"Plan1";#N/A,#N/A,FALSE,"Plan2"}</definedName>
    <definedName name="sdfdsf\da" localSheetId="2" hidden="1">{#N/A,#N/A,FALSE,"Plan1";#N/A,#N/A,FALSE,"Plan2"}</definedName>
    <definedName name="sdfdsf\da" localSheetId="1" hidden="1">{#N/A,#N/A,FALSE,"Plan1";#N/A,#N/A,FALSE,"Plan2"}</definedName>
    <definedName name="sdfdsf\da" localSheetId="13" hidden="1">{#N/A,#N/A,FALSE,"Plan1";#N/A,#N/A,FALSE,"Plan2"}</definedName>
    <definedName name="sdfdsf\da" localSheetId="24" hidden="1">{#N/A,#N/A,FALSE,"Plan1";#N/A,#N/A,FALSE,"Plan2"}</definedName>
    <definedName name="sdfdsf\da" localSheetId="0" hidden="1">{#N/A,#N/A,FALSE,"Plan1";#N/A,#N/A,FALSE,"Plan2"}</definedName>
    <definedName name="sdfdsf\da" localSheetId="18" hidden="1">{#N/A,#N/A,FALSE,"Plan1";#N/A,#N/A,FALSE,"Plan2"}</definedName>
    <definedName name="sdfdsf\da" localSheetId="10" hidden="1">{#N/A,#N/A,FALSE,"Plan1";#N/A,#N/A,FALSE,"Plan2"}</definedName>
    <definedName name="sdfdsf\da" localSheetId="12" hidden="1">{#N/A,#N/A,FALSE,"Plan1";#N/A,#N/A,FALSE,"Plan2"}</definedName>
    <definedName name="sdfdsf\da" hidden="1">{#N/A,#N/A,FALSE,"Plan1";#N/A,#N/A,FALSE,"Plan2"}</definedName>
    <definedName name="SDFEDRT" localSheetId="19" hidden="1">{#N/A,#N/A,FALSE,"Plan1";#N/A,#N/A,FALSE,"Plan2"}</definedName>
    <definedName name="SDFEDRT" localSheetId="21">{#N/A,#N/A,FALSE,"Plan1";#N/A,#N/A,FALSE,"Plan2"}</definedName>
    <definedName name="SDFEDRT" localSheetId="14" hidden="1">{#N/A,#N/A,FALSE,"Plan1";#N/A,#N/A,FALSE,"Plan2"}</definedName>
    <definedName name="SDFEDRT" localSheetId="4" hidden="1">{#N/A,#N/A,FALSE,"Plan1";#N/A,#N/A,FALSE,"Plan2"}</definedName>
    <definedName name="SDFEDRT" localSheetId="8" hidden="1">{#N/A,#N/A,FALSE,"Plan1";#N/A,#N/A,FALSE,"Plan2"}</definedName>
    <definedName name="SDFEDRT" localSheetId="2" hidden="1">{#N/A,#N/A,FALSE,"Plan1";#N/A,#N/A,FALSE,"Plan2"}</definedName>
    <definedName name="SDFEDRT" localSheetId="1" hidden="1">{#N/A,#N/A,FALSE,"Plan1";#N/A,#N/A,FALSE,"Plan2"}</definedName>
    <definedName name="SDFEDRT" localSheetId="13" hidden="1">{#N/A,#N/A,FALSE,"Plan1";#N/A,#N/A,FALSE,"Plan2"}</definedName>
    <definedName name="SDFEDRT" localSheetId="20">{#N/A,#N/A,FALSE,"Plan1";#N/A,#N/A,FALSE,"Plan2"}</definedName>
    <definedName name="SDFEDRT" localSheetId="24" hidden="1">{#N/A,#N/A,FALSE,"Plan1";#N/A,#N/A,FALSE,"Plan2"}</definedName>
    <definedName name="SDFEDRT" localSheetId="0" hidden="1">{#N/A,#N/A,FALSE,"Plan1";#N/A,#N/A,FALSE,"Plan2"}</definedName>
    <definedName name="SDFEDRT" localSheetId="18" hidden="1">{#N/A,#N/A,FALSE,"Plan1";#N/A,#N/A,FALSE,"Plan2"}</definedName>
    <definedName name="SDFEDRT" localSheetId="10" hidden="1">{#N/A,#N/A,FALSE,"Plan1";#N/A,#N/A,FALSE,"Plan2"}</definedName>
    <definedName name="SDFEDRT" localSheetId="12" hidden="1">{#N/A,#N/A,FALSE,"Plan1";#N/A,#N/A,FALSE,"Plan2"}</definedName>
    <definedName name="SDFEDRT" hidden="1">{#N/A,#N/A,FALSE,"Plan1";#N/A,#N/A,FALSE,"Plan2"}</definedName>
    <definedName name="sdfer" localSheetId="19" hidden="1">{#N/A,#N/A,FALSE,"Plan1";#N/A,#N/A,FALSE,"Plan2"}</definedName>
    <definedName name="sdfer" localSheetId="21">{#N/A,#N/A,FALSE,"Plan1";#N/A,#N/A,FALSE,"Plan2"}</definedName>
    <definedName name="sdfer" localSheetId="14" hidden="1">{#N/A,#N/A,FALSE,"Plan1";#N/A,#N/A,FALSE,"Plan2"}</definedName>
    <definedName name="sdfer" localSheetId="4" hidden="1">{#N/A,#N/A,FALSE,"Plan1";#N/A,#N/A,FALSE,"Plan2"}</definedName>
    <definedName name="sdfer" localSheetId="8" hidden="1">{#N/A,#N/A,FALSE,"Plan1";#N/A,#N/A,FALSE,"Plan2"}</definedName>
    <definedName name="sdfer" localSheetId="2" hidden="1">{#N/A,#N/A,FALSE,"Plan1";#N/A,#N/A,FALSE,"Plan2"}</definedName>
    <definedName name="sdfer" localSheetId="1" hidden="1">{#N/A,#N/A,FALSE,"Plan1";#N/A,#N/A,FALSE,"Plan2"}</definedName>
    <definedName name="sdfer" localSheetId="13" hidden="1">{#N/A,#N/A,FALSE,"Plan1";#N/A,#N/A,FALSE,"Plan2"}</definedName>
    <definedName name="sdfer" localSheetId="20">{#N/A,#N/A,FALSE,"Plan1";#N/A,#N/A,FALSE,"Plan2"}</definedName>
    <definedName name="sdfer" localSheetId="24" hidden="1">{#N/A,#N/A,FALSE,"Plan1";#N/A,#N/A,FALSE,"Plan2"}</definedName>
    <definedName name="sdfer" localSheetId="0" hidden="1">{#N/A,#N/A,FALSE,"Plan1";#N/A,#N/A,FALSE,"Plan2"}</definedName>
    <definedName name="sdfer" localSheetId="18" hidden="1">{#N/A,#N/A,FALSE,"Plan1";#N/A,#N/A,FALSE,"Plan2"}</definedName>
    <definedName name="sdfer" localSheetId="10" hidden="1">{#N/A,#N/A,FALSE,"Plan1";#N/A,#N/A,FALSE,"Plan2"}</definedName>
    <definedName name="sdfer" localSheetId="12" hidden="1">{#N/A,#N/A,FALSE,"Plan1";#N/A,#N/A,FALSE,"Plan2"}</definedName>
    <definedName name="sdfer" hidden="1">{#N/A,#N/A,FALSE,"Plan1";#N/A,#N/A,FALSE,"Plan2"}</definedName>
    <definedName name="sdferr" localSheetId="19" hidden="1">{#N/A,#N/A,FALSE,"Plan1";#N/A,#N/A,FALSE,"Plan2"}</definedName>
    <definedName name="sdferr" localSheetId="21">{#N/A,#N/A,FALSE,"Plan1";#N/A,#N/A,FALSE,"Plan2"}</definedName>
    <definedName name="sdferr" localSheetId="14" hidden="1">{#N/A,#N/A,FALSE,"Plan1";#N/A,#N/A,FALSE,"Plan2"}</definedName>
    <definedName name="sdferr" localSheetId="4" hidden="1">{#N/A,#N/A,FALSE,"Plan1";#N/A,#N/A,FALSE,"Plan2"}</definedName>
    <definedName name="sdferr" localSheetId="8" hidden="1">{#N/A,#N/A,FALSE,"Plan1";#N/A,#N/A,FALSE,"Plan2"}</definedName>
    <definedName name="sdferr" localSheetId="2" hidden="1">{#N/A,#N/A,FALSE,"Plan1";#N/A,#N/A,FALSE,"Plan2"}</definedName>
    <definedName name="sdferr" localSheetId="1" hidden="1">{#N/A,#N/A,FALSE,"Plan1";#N/A,#N/A,FALSE,"Plan2"}</definedName>
    <definedName name="sdferr" localSheetId="13" hidden="1">{#N/A,#N/A,FALSE,"Plan1";#N/A,#N/A,FALSE,"Plan2"}</definedName>
    <definedName name="sdferr" localSheetId="20">{#N/A,#N/A,FALSE,"Plan1";#N/A,#N/A,FALSE,"Plan2"}</definedName>
    <definedName name="sdferr" localSheetId="24" hidden="1">{#N/A,#N/A,FALSE,"Plan1";#N/A,#N/A,FALSE,"Plan2"}</definedName>
    <definedName name="sdferr" localSheetId="0" hidden="1">{#N/A,#N/A,FALSE,"Plan1";#N/A,#N/A,FALSE,"Plan2"}</definedName>
    <definedName name="sdferr" localSheetId="18" hidden="1">{#N/A,#N/A,FALSE,"Plan1";#N/A,#N/A,FALSE,"Plan2"}</definedName>
    <definedName name="sdferr" localSheetId="10" hidden="1">{#N/A,#N/A,FALSE,"Plan1";#N/A,#N/A,FALSE,"Plan2"}</definedName>
    <definedName name="sdferr" localSheetId="12" hidden="1">{#N/A,#N/A,FALSE,"Plan1";#N/A,#N/A,FALSE,"Plan2"}</definedName>
    <definedName name="sdferr" hidden="1">{#N/A,#N/A,FALSE,"Plan1";#N/A,#N/A,FALSE,"Plan2"}</definedName>
    <definedName name="sdfe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hidden="1">{TRUE,TRUE,-1.25,-15.5,604.5,366.75,FALSE,FALSE,TRUE,TRUE,0,1,#N/A,1,#N/A,9.0125,24.4117647058824,1,FALSE,FALSE,3,TRUE,1,FALSE,100,"Swvu.PLANILHA2.","ACwvu.PLANILHA2.",#N/A,FALSE,FALSE,0.787401575,0.34,0.46,0.5,1,"","",FALSE,FALSE,FALSE,FALSE,1,#N/A,1,1,FALSE,FALSE,#N/A,#N/A,FALSE,FALSE,FALSE,9,65532,65532,FALSE,FALSE,TRUE,TRUE,TRUE}</definedName>
    <definedName name="SDFGJFSRF" localSheetId="19" hidden="1">{#N/A,#N/A,FALSE,"Plan1";#N/A,#N/A,FALSE,"Plan2"}</definedName>
    <definedName name="SDFGJFSRF" localSheetId="21">{#N/A,#N/A,FALSE,"Plan1";#N/A,#N/A,FALSE,"Plan2"}</definedName>
    <definedName name="SDFGJFSRF" localSheetId="14" hidden="1">{#N/A,#N/A,FALSE,"Plan1";#N/A,#N/A,FALSE,"Plan2"}</definedName>
    <definedName name="SDFGJFSRF" localSheetId="4" hidden="1">{#N/A,#N/A,FALSE,"Plan1";#N/A,#N/A,FALSE,"Plan2"}</definedName>
    <definedName name="SDFGJFSRF" localSheetId="8" hidden="1">{#N/A,#N/A,FALSE,"Plan1";#N/A,#N/A,FALSE,"Plan2"}</definedName>
    <definedName name="SDFGJFSRF" localSheetId="2" hidden="1">{#N/A,#N/A,FALSE,"Plan1";#N/A,#N/A,FALSE,"Plan2"}</definedName>
    <definedName name="SDFGJFSRF" localSheetId="1" hidden="1">{#N/A,#N/A,FALSE,"Plan1";#N/A,#N/A,FALSE,"Plan2"}</definedName>
    <definedName name="SDFGJFSRF" localSheetId="13" hidden="1">{#N/A,#N/A,FALSE,"Plan1";#N/A,#N/A,FALSE,"Plan2"}</definedName>
    <definedName name="SDFGJFSRF" localSheetId="20">{#N/A,#N/A,FALSE,"Plan1";#N/A,#N/A,FALSE,"Plan2"}</definedName>
    <definedName name="SDFGJFSRF" localSheetId="24" hidden="1">{#N/A,#N/A,FALSE,"Plan1";#N/A,#N/A,FALSE,"Plan2"}</definedName>
    <definedName name="SDFGJFSRF" localSheetId="0" hidden="1">{#N/A,#N/A,FALSE,"Plan1";#N/A,#N/A,FALSE,"Plan2"}</definedName>
    <definedName name="SDFGJFSRF" localSheetId="18" hidden="1">{#N/A,#N/A,FALSE,"Plan1";#N/A,#N/A,FALSE,"Plan2"}</definedName>
    <definedName name="SDFGJFSRF" localSheetId="10" hidden="1">{#N/A,#N/A,FALSE,"Plan1";#N/A,#N/A,FALSE,"Plan2"}</definedName>
    <definedName name="SDFGJFSRF" localSheetId="12" hidden="1">{#N/A,#N/A,FALSE,"Plan1";#N/A,#N/A,FALSE,"Plan2"}</definedName>
    <definedName name="SDFGJFSRF" hidden="1">{#N/A,#N/A,FALSE,"Plan1";#N/A,#N/A,FALSE,"Plan2"}</definedName>
    <definedName name="sdfgtr" localSheetId="19" hidden="1">{#N/A,#N/A,FALSE,"Plan1";#N/A,#N/A,FALSE,"Plan2"}</definedName>
    <definedName name="sdfgtr" localSheetId="21">{#N/A,#N/A,FALSE,"Plan1";#N/A,#N/A,FALSE,"Plan2"}</definedName>
    <definedName name="sdfgtr" localSheetId="14" hidden="1">{#N/A,#N/A,FALSE,"Plan1";#N/A,#N/A,FALSE,"Plan2"}</definedName>
    <definedName name="sdfgtr" localSheetId="4" hidden="1">{#N/A,#N/A,FALSE,"Plan1";#N/A,#N/A,FALSE,"Plan2"}</definedName>
    <definedName name="sdfgtr" localSheetId="8" hidden="1">{#N/A,#N/A,FALSE,"Plan1";#N/A,#N/A,FALSE,"Plan2"}</definedName>
    <definedName name="sdfgtr" localSheetId="2" hidden="1">{#N/A,#N/A,FALSE,"Plan1";#N/A,#N/A,FALSE,"Plan2"}</definedName>
    <definedName name="sdfgtr" localSheetId="1" hidden="1">{#N/A,#N/A,FALSE,"Plan1";#N/A,#N/A,FALSE,"Plan2"}</definedName>
    <definedName name="sdfgtr" localSheetId="13" hidden="1">{#N/A,#N/A,FALSE,"Plan1";#N/A,#N/A,FALSE,"Plan2"}</definedName>
    <definedName name="sdfgtr" localSheetId="20">{#N/A,#N/A,FALSE,"Plan1";#N/A,#N/A,FALSE,"Plan2"}</definedName>
    <definedName name="sdfgtr" localSheetId="24" hidden="1">{#N/A,#N/A,FALSE,"Plan1";#N/A,#N/A,FALSE,"Plan2"}</definedName>
    <definedName name="sdfgtr" localSheetId="0" hidden="1">{#N/A,#N/A,FALSE,"Plan1";#N/A,#N/A,FALSE,"Plan2"}</definedName>
    <definedName name="sdfgtr" localSheetId="18" hidden="1">{#N/A,#N/A,FALSE,"Plan1";#N/A,#N/A,FALSE,"Plan2"}</definedName>
    <definedName name="sdfgtr" localSheetId="10" hidden="1">{#N/A,#N/A,FALSE,"Plan1";#N/A,#N/A,FALSE,"Plan2"}</definedName>
    <definedName name="sdfgtr" localSheetId="12" hidden="1">{#N/A,#N/A,FALSE,"Plan1";#N/A,#N/A,FALSE,"Plan2"}</definedName>
    <definedName name="sdfgtr" hidden="1">{#N/A,#N/A,FALSE,"Plan1";#N/A,#N/A,FALSE,"Plan2"}</definedName>
    <definedName name="sdfjdetrt" localSheetId="19" hidden="1">{#N/A,#N/A,FALSE,"Plan1";#N/A,#N/A,FALSE,"Plan2"}</definedName>
    <definedName name="sdfjdetrt" localSheetId="21">{#N/A,#N/A,FALSE,"Plan1";#N/A,#N/A,FALSE,"Plan2"}</definedName>
    <definedName name="sdfjdetrt" localSheetId="14" hidden="1">{#N/A,#N/A,FALSE,"Plan1";#N/A,#N/A,FALSE,"Plan2"}</definedName>
    <definedName name="sdfjdetrt" localSheetId="4" hidden="1">{#N/A,#N/A,FALSE,"Plan1";#N/A,#N/A,FALSE,"Plan2"}</definedName>
    <definedName name="sdfjdetrt" localSheetId="8" hidden="1">{#N/A,#N/A,FALSE,"Plan1";#N/A,#N/A,FALSE,"Plan2"}</definedName>
    <definedName name="sdfjdetrt" localSheetId="2" hidden="1">{#N/A,#N/A,FALSE,"Plan1";#N/A,#N/A,FALSE,"Plan2"}</definedName>
    <definedName name="sdfjdetrt" localSheetId="1" hidden="1">{#N/A,#N/A,FALSE,"Plan1";#N/A,#N/A,FALSE,"Plan2"}</definedName>
    <definedName name="sdfjdetrt" localSheetId="13" hidden="1">{#N/A,#N/A,FALSE,"Plan1";#N/A,#N/A,FALSE,"Plan2"}</definedName>
    <definedName name="sdfjdetrt" localSheetId="20">{#N/A,#N/A,FALSE,"Plan1";#N/A,#N/A,FALSE,"Plan2"}</definedName>
    <definedName name="sdfjdetrt" localSheetId="24" hidden="1">{#N/A,#N/A,FALSE,"Plan1";#N/A,#N/A,FALSE,"Plan2"}</definedName>
    <definedName name="sdfjdetrt" localSheetId="0" hidden="1">{#N/A,#N/A,FALSE,"Plan1";#N/A,#N/A,FALSE,"Plan2"}</definedName>
    <definedName name="sdfjdetrt" localSheetId="18" hidden="1">{#N/A,#N/A,FALSE,"Plan1";#N/A,#N/A,FALSE,"Plan2"}</definedName>
    <definedName name="sdfjdetrt" localSheetId="10" hidden="1">{#N/A,#N/A,FALSE,"Plan1";#N/A,#N/A,FALSE,"Plan2"}</definedName>
    <definedName name="sdfjdetrt" localSheetId="12" hidden="1">{#N/A,#N/A,FALSE,"Plan1";#N/A,#N/A,FALSE,"Plan2"}</definedName>
    <definedName name="sdfjdetrt" hidden="1">{#N/A,#N/A,FALSE,"Plan1";#N/A,#N/A,FALSE,"Plan2"}</definedName>
    <definedName name="SDFJDRTJEIDR" localSheetId="19" hidden="1">{#N/A,#N/A,FALSE,"Plan1";#N/A,#N/A,FALSE,"Plan2"}</definedName>
    <definedName name="SDFJDRTJEIDR" localSheetId="21">{#N/A,#N/A,FALSE,"Plan1";#N/A,#N/A,FALSE,"Plan2"}</definedName>
    <definedName name="SDFJDRTJEIDR" localSheetId="14" hidden="1">{#N/A,#N/A,FALSE,"Plan1";#N/A,#N/A,FALSE,"Plan2"}</definedName>
    <definedName name="SDFJDRTJEIDR" localSheetId="4" hidden="1">{#N/A,#N/A,FALSE,"Plan1";#N/A,#N/A,FALSE,"Plan2"}</definedName>
    <definedName name="SDFJDRTJEIDR" localSheetId="8" hidden="1">{#N/A,#N/A,FALSE,"Plan1";#N/A,#N/A,FALSE,"Plan2"}</definedName>
    <definedName name="SDFJDRTJEIDR" localSheetId="2" hidden="1">{#N/A,#N/A,FALSE,"Plan1";#N/A,#N/A,FALSE,"Plan2"}</definedName>
    <definedName name="SDFJDRTJEIDR" localSheetId="1" hidden="1">{#N/A,#N/A,FALSE,"Plan1";#N/A,#N/A,FALSE,"Plan2"}</definedName>
    <definedName name="SDFJDRTJEIDR" localSheetId="13" hidden="1">{#N/A,#N/A,FALSE,"Plan1";#N/A,#N/A,FALSE,"Plan2"}</definedName>
    <definedName name="SDFJDRTJEIDR" localSheetId="20">{#N/A,#N/A,FALSE,"Plan1";#N/A,#N/A,FALSE,"Plan2"}</definedName>
    <definedName name="SDFJDRTJEIDR" localSheetId="24" hidden="1">{#N/A,#N/A,FALSE,"Plan1";#N/A,#N/A,FALSE,"Plan2"}</definedName>
    <definedName name="SDFJDRTJEIDR" localSheetId="0" hidden="1">{#N/A,#N/A,FALSE,"Plan1";#N/A,#N/A,FALSE,"Plan2"}</definedName>
    <definedName name="SDFJDRTJEIDR" localSheetId="18" hidden="1">{#N/A,#N/A,FALSE,"Plan1";#N/A,#N/A,FALSE,"Plan2"}</definedName>
    <definedName name="SDFJDRTJEIDR" localSheetId="10" hidden="1">{#N/A,#N/A,FALSE,"Plan1";#N/A,#N/A,FALSE,"Plan2"}</definedName>
    <definedName name="SDFJDRTJEIDR" localSheetId="12" hidden="1">{#N/A,#N/A,FALSE,"Plan1";#N/A,#N/A,FALSE,"Plan2"}</definedName>
    <definedName name="SDFJDRTJEIDR" hidden="1">{#N/A,#N/A,FALSE,"Plan1";#N/A,#N/A,FALSE,"Plan2"}</definedName>
    <definedName name="sdfjergtij" localSheetId="19" hidden="1">{#N/A,#N/A,FALSE,"Plan1";#N/A,#N/A,FALSE,"Plan2"}</definedName>
    <definedName name="sdfjergtij" localSheetId="21">{#N/A,#N/A,FALSE,"Plan1";#N/A,#N/A,FALSE,"Plan2"}</definedName>
    <definedName name="sdfjergtij" localSheetId="14" hidden="1">{#N/A,#N/A,FALSE,"Plan1";#N/A,#N/A,FALSE,"Plan2"}</definedName>
    <definedName name="sdfjergtij" localSheetId="4" hidden="1">{#N/A,#N/A,FALSE,"Plan1";#N/A,#N/A,FALSE,"Plan2"}</definedName>
    <definedName name="sdfjergtij" localSheetId="8" hidden="1">{#N/A,#N/A,FALSE,"Plan1";#N/A,#N/A,FALSE,"Plan2"}</definedName>
    <definedName name="sdfjergtij" localSheetId="2" hidden="1">{#N/A,#N/A,FALSE,"Plan1";#N/A,#N/A,FALSE,"Plan2"}</definedName>
    <definedName name="sdfjergtij" localSheetId="1" hidden="1">{#N/A,#N/A,FALSE,"Plan1";#N/A,#N/A,FALSE,"Plan2"}</definedName>
    <definedName name="sdfjergtij" localSheetId="13" hidden="1">{#N/A,#N/A,FALSE,"Plan1";#N/A,#N/A,FALSE,"Plan2"}</definedName>
    <definedName name="sdfjergtij" localSheetId="20">{#N/A,#N/A,FALSE,"Plan1";#N/A,#N/A,FALSE,"Plan2"}</definedName>
    <definedName name="sdfjergtij" localSheetId="24" hidden="1">{#N/A,#N/A,FALSE,"Plan1";#N/A,#N/A,FALSE,"Plan2"}</definedName>
    <definedName name="sdfjergtij" localSheetId="0" hidden="1">{#N/A,#N/A,FALSE,"Plan1";#N/A,#N/A,FALSE,"Plan2"}</definedName>
    <definedName name="sdfjergtij" localSheetId="18" hidden="1">{#N/A,#N/A,FALSE,"Plan1";#N/A,#N/A,FALSE,"Plan2"}</definedName>
    <definedName name="sdfjergtij" localSheetId="10" hidden="1">{#N/A,#N/A,FALSE,"Plan1";#N/A,#N/A,FALSE,"Plan2"}</definedName>
    <definedName name="sdfjergtij" localSheetId="12" hidden="1">{#N/A,#N/A,FALSE,"Plan1";#N/A,#N/A,FALSE,"Plan2"}</definedName>
    <definedName name="sdfjergtij" hidden="1">{#N/A,#N/A,FALSE,"Plan1";#N/A,#N/A,FALSE,"Plan2"}</definedName>
    <definedName name="SDFOPJKWE" localSheetId="19" hidden="1">{#N/A,#N/A,FALSE,"Plan1";#N/A,#N/A,FALSE,"Plan2"}</definedName>
    <definedName name="SDFOPJKWE" localSheetId="21">{#N/A,#N/A,FALSE,"Plan1";#N/A,#N/A,FALSE,"Plan2"}</definedName>
    <definedName name="SDFOPJKWE" localSheetId="14" hidden="1">{#N/A,#N/A,FALSE,"Plan1";#N/A,#N/A,FALSE,"Plan2"}</definedName>
    <definedName name="SDFOPJKWE" localSheetId="4" hidden="1">{#N/A,#N/A,FALSE,"Plan1";#N/A,#N/A,FALSE,"Plan2"}</definedName>
    <definedName name="SDFOPJKWE" localSheetId="8" hidden="1">{#N/A,#N/A,FALSE,"Plan1";#N/A,#N/A,FALSE,"Plan2"}</definedName>
    <definedName name="SDFOPJKWE" localSheetId="2" hidden="1">{#N/A,#N/A,FALSE,"Plan1";#N/A,#N/A,FALSE,"Plan2"}</definedName>
    <definedName name="SDFOPJKWE" localSheetId="1" hidden="1">{#N/A,#N/A,FALSE,"Plan1";#N/A,#N/A,FALSE,"Plan2"}</definedName>
    <definedName name="SDFOPJKWE" localSheetId="13" hidden="1">{#N/A,#N/A,FALSE,"Plan1";#N/A,#N/A,FALSE,"Plan2"}</definedName>
    <definedName name="SDFOPJKWE" localSheetId="20">{#N/A,#N/A,FALSE,"Plan1";#N/A,#N/A,FALSE,"Plan2"}</definedName>
    <definedName name="SDFOPJKWE" localSheetId="24" hidden="1">{#N/A,#N/A,FALSE,"Plan1";#N/A,#N/A,FALSE,"Plan2"}</definedName>
    <definedName name="SDFOPJKWE" localSheetId="0" hidden="1">{#N/A,#N/A,FALSE,"Plan1";#N/A,#N/A,FALSE,"Plan2"}</definedName>
    <definedName name="SDFOPJKWE" localSheetId="18" hidden="1">{#N/A,#N/A,FALSE,"Plan1";#N/A,#N/A,FALSE,"Plan2"}</definedName>
    <definedName name="SDFOPJKWE" localSheetId="10" hidden="1">{#N/A,#N/A,FALSE,"Plan1";#N/A,#N/A,FALSE,"Plan2"}</definedName>
    <definedName name="SDFOPJKWE" localSheetId="12" hidden="1">{#N/A,#N/A,FALSE,"Plan1";#N/A,#N/A,FALSE,"Plan2"}</definedName>
    <definedName name="SDFOPJKWE" hidden="1">{#N/A,#N/A,FALSE,"Plan1";#N/A,#N/A,FALSE,"Plan2"}</definedName>
    <definedName name="sdfrdt5"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hidden="1">{TRUE,TRUE,-1.25,-15.5,604.5,366.75,FALSE,FALSE,TRUE,TRUE,0,1,#N/A,1,#N/A,9.0125,24.4117647058824,1,FALSE,FALSE,3,TRUE,1,FALSE,100,"Swvu.PLANILHA2.","ACwvu.PLANILHA2.",#N/A,FALSE,FALSE,0.787401575,0.34,0.46,0.5,1,"","",FALSE,FALSE,FALSE,FALSE,1,#N/A,1,1,FALSE,FALSE,#N/A,#N/A,FALSE,FALSE,FALSE,9,65532,65532,FALSE,FALSE,TRUE,TRUE,TRUE}</definedName>
    <definedName name="sdfrt" localSheetId="19" hidden="1">{#N/A,#N/A,FALSE,"Plan1";#N/A,#N/A,FALSE,"Plan2"}</definedName>
    <definedName name="sdfrt" localSheetId="21">{#N/A,#N/A,FALSE,"Plan1";#N/A,#N/A,FALSE,"Plan2"}</definedName>
    <definedName name="sdfrt" localSheetId="14" hidden="1">{#N/A,#N/A,FALSE,"Plan1";#N/A,#N/A,FALSE,"Plan2"}</definedName>
    <definedName name="sdfrt" localSheetId="4" hidden="1">{#N/A,#N/A,FALSE,"Plan1";#N/A,#N/A,FALSE,"Plan2"}</definedName>
    <definedName name="sdfrt" localSheetId="8" hidden="1">{#N/A,#N/A,FALSE,"Plan1";#N/A,#N/A,FALSE,"Plan2"}</definedName>
    <definedName name="sdfrt" localSheetId="2" hidden="1">{#N/A,#N/A,FALSE,"Plan1";#N/A,#N/A,FALSE,"Plan2"}</definedName>
    <definedName name="sdfrt" localSheetId="1" hidden="1">{#N/A,#N/A,FALSE,"Plan1";#N/A,#N/A,FALSE,"Plan2"}</definedName>
    <definedName name="sdfrt" localSheetId="13" hidden="1">{#N/A,#N/A,FALSE,"Plan1";#N/A,#N/A,FALSE,"Plan2"}</definedName>
    <definedName name="sdfrt" localSheetId="20">{#N/A,#N/A,FALSE,"Plan1";#N/A,#N/A,FALSE,"Plan2"}</definedName>
    <definedName name="sdfrt" localSheetId="24" hidden="1">{#N/A,#N/A,FALSE,"Plan1";#N/A,#N/A,FALSE,"Plan2"}</definedName>
    <definedName name="sdfrt" localSheetId="0" hidden="1">{#N/A,#N/A,FALSE,"Plan1";#N/A,#N/A,FALSE,"Plan2"}</definedName>
    <definedName name="sdfrt" localSheetId="18" hidden="1">{#N/A,#N/A,FALSE,"Plan1";#N/A,#N/A,FALSE,"Plan2"}</definedName>
    <definedName name="sdfrt" localSheetId="10" hidden="1">{#N/A,#N/A,FALSE,"Plan1";#N/A,#N/A,FALSE,"Plan2"}</definedName>
    <definedName name="sdfrt" localSheetId="12" hidden="1">{#N/A,#N/A,FALSE,"Plan1";#N/A,#N/A,FALSE,"Plan2"}</definedName>
    <definedName name="sdfrt" hidden="1">{#N/A,#N/A,FALSE,"Plan1";#N/A,#N/A,FALSE,"Plan2"}</definedName>
    <definedName name="SDFRTKK" localSheetId="19" hidden="1">{#N/A,#N/A,FALSE,"Plan1";#N/A,#N/A,FALSE,"Plan2"}</definedName>
    <definedName name="SDFRTKK" localSheetId="21">{#N/A,#N/A,FALSE,"Plan1";#N/A,#N/A,FALSE,"Plan2"}</definedName>
    <definedName name="SDFRTKK" localSheetId="14" hidden="1">{#N/A,#N/A,FALSE,"Plan1";#N/A,#N/A,FALSE,"Plan2"}</definedName>
    <definedName name="SDFRTKK" localSheetId="4" hidden="1">{#N/A,#N/A,FALSE,"Plan1";#N/A,#N/A,FALSE,"Plan2"}</definedName>
    <definedName name="SDFRTKK" localSheetId="8" hidden="1">{#N/A,#N/A,FALSE,"Plan1";#N/A,#N/A,FALSE,"Plan2"}</definedName>
    <definedName name="SDFRTKK" localSheetId="2" hidden="1">{#N/A,#N/A,FALSE,"Plan1";#N/A,#N/A,FALSE,"Plan2"}</definedName>
    <definedName name="SDFRTKK" localSheetId="1" hidden="1">{#N/A,#N/A,FALSE,"Plan1";#N/A,#N/A,FALSE,"Plan2"}</definedName>
    <definedName name="SDFRTKK" localSheetId="13" hidden="1">{#N/A,#N/A,FALSE,"Plan1";#N/A,#N/A,FALSE,"Plan2"}</definedName>
    <definedName name="SDFRTKK" localSheetId="20">{#N/A,#N/A,FALSE,"Plan1";#N/A,#N/A,FALSE,"Plan2"}</definedName>
    <definedName name="SDFRTKK" localSheetId="24" hidden="1">{#N/A,#N/A,FALSE,"Plan1";#N/A,#N/A,FALSE,"Plan2"}</definedName>
    <definedName name="SDFRTKK" localSheetId="0" hidden="1">{#N/A,#N/A,FALSE,"Plan1";#N/A,#N/A,FALSE,"Plan2"}</definedName>
    <definedName name="SDFRTKK" localSheetId="18" hidden="1">{#N/A,#N/A,FALSE,"Plan1";#N/A,#N/A,FALSE,"Plan2"}</definedName>
    <definedName name="SDFRTKK" localSheetId="10" hidden="1">{#N/A,#N/A,FALSE,"Plan1";#N/A,#N/A,FALSE,"Plan2"}</definedName>
    <definedName name="SDFRTKK" localSheetId="12" hidden="1">{#N/A,#N/A,FALSE,"Plan1";#N/A,#N/A,FALSE,"Plan2"}</definedName>
    <definedName name="SDFRTKK" hidden="1">{#N/A,#N/A,FALSE,"Plan1";#N/A,#N/A,FALSE,"Plan2"}</definedName>
    <definedName name="SDFRTR" localSheetId="19" hidden="1">{#N/A,#N/A,FALSE,"Plan1";#N/A,#N/A,FALSE,"Plan2"}</definedName>
    <definedName name="SDFRTR" localSheetId="21">{#N/A,#N/A,FALSE,"Plan1";#N/A,#N/A,FALSE,"Plan2"}</definedName>
    <definedName name="SDFRTR" localSheetId="14" hidden="1">{#N/A,#N/A,FALSE,"Plan1";#N/A,#N/A,FALSE,"Plan2"}</definedName>
    <definedName name="SDFRTR" localSheetId="4" hidden="1">{#N/A,#N/A,FALSE,"Plan1";#N/A,#N/A,FALSE,"Plan2"}</definedName>
    <definedName name="SDFRTR" localSheetId="8" hidden="1">{#N/A,#N/A,FALSE,"Plan1";#N/A,#N/A,FALSE,"Plan2"}</definedName>
    <definedName name="SDFRTR" localSheetId="2" hidden="1">{#N/A,#N/A,FALSE,"Plan1";#N/A,#N/A,FALSE,"Plan2"}</definedName>
    <definedName name="SDFRTR" localSheetId="1" hidden="1">{#N/A,#N/A,FALSE,"Plan1";#N/A,#N/A,FALSE,"Plan2"}</definedName>
    <definedName name="SDFRTR" localSheetId="13" hidden="1">{#N/A,#N/A,FALSE,"Plan1";#N/A,#N/A,FALSE,"Plan2"}</definedName>
    <definedName name="SDFRTR" localSheetId="20">{#N/A,#N/A,FALSE,"Plan1";#N/A,#N/A,FALSE,"Plan2"}</definedName>
    <definedName name="SDFRTR" localSheetId="24" hidden="1">{#N/A,#N/A,FALSE,"Plan1";#N/A,#N/A,FALSE,"Plan2"}</definedName>
    <definedName name="SDFRTR" localSheetId="0" hidden="1">{#N/A,#N/A,FALSE,"Plan1";#N/A,#N/A,FALSE,"Plan2"}</definedName>
    <definedName name="SDFRTR" localSheetId="18" hidden="1">{#N/A,#N/A,FALSE,"Plan1";#N/A,#N/A,FALSE,"Plan2"}</definedName>
    <definedName name="SDFRTR" localSheetId="10" hidden="1">{#N/A,#N/A,FALSE,"Plan1";#N/A,#N/A,FALSE,"Plan2"}</definedName>
    <definedName name="SDFRTR" localSheetId="12" hidden="1">{#N/A,#N/A,FALSE,"Plan1";#N/A,#N/A,FALSE,"Plan2"}</definedName>
    <definedName name="SDFRTR" hidden="1">{#N/A,#N/A,FALSE,"Plan1";#N/A,#N/A,FALSE,"Plan2"}</definedName>
    <definedName name="sdfry6" localSheetId="19" hidden="1">{#N/A,#N/A,FALSE,"Plan1";#N/A,#N/A,FALSE,"Plan2"}</definedName>
    <definedName name="sdfry6" localSheetId="21">{#N/A,#N/A,FALSE,"Plan1";#N/A,#N/A,FALSE,"Plan2"}</definedName>
    <definedName name="sdfry6" localSheetId="14" hidden="1">{#N/A,#N/A,FALSE,"Plan1";#N/A,#N/A,FALSE,"Plan2"}</definedName>
    <definedName name="sdfry6" localSheetId="4" hidden="1">{#N/A,#N/A,FALSE,"Plan1";#N/A,#N/A,FALSE,"Plan2"}</definedName>
    <definedName name="sdfry6" localSheetId="8" hidden="1">{#N/A,#N/A,FALSE,"Plan1";#N/A,#N/A,FALSE,"Plan2"}</definedName>
    <definedName name="sdfry6" localSheetId="2" hidden="1">{#N/A,#N/A,FALSE,"Plan1";#N/A,#N/A,FALSE,"Plan2"}</definedName>
    <definedName name="sdfry6" localSheetId="1" hidden="1">{#N/A,#N/A,FALSE,"Plan1";#N/A,#N/A,FALSE,"Plan2"}</definedName>
    <definedName name="sdfry6" localSheetId="13" hidden="1">{#N/A,#N/A,FALSE,"Plan1";#N/A,#N/A,FALSE,"Plan2"}</definedName>
    <definedName name="sdfry6" localSheetId="20">{#N/A,#N/A,FALSE,"Plan1";#N/A,#N/A,FALSE,"Plan2"}</definedName>
    <definedName name="sdfry6" localSheetId="24" hidden="1">{#N/A,#N/A,FALSE,"Plan1";#N/A,#N/A,FALSE,"Plan2"}</definedName>
    <definedName name="sdfry6" localSheetId="0" hidden="1">{#N/A,#N/A,FALSE,"Plan1";#N/A,#N/A,FALSE,"Plan2"}</definedName>
    <definedName name="sdfry6" localSheetId="18" hidden="1">{#N/A,#N/A,FALSE,"Plan1";#N/A,#N/A,FALSE,"Plan2"}</definedName>
    <definedName name="sdfry6" localSheetId="10" hidden="1">{#N/A,#N/A,FALSE,"Plan1";#N/A,#N/A,FALSE,"Plan2"}</definedName>
    <definedName name="sdfry6" localSheetId="12" hidden="1">{#N/A,#N/A,FALSE,"Plan1";#N/A,#N/A,FALSE,"Plan2"}</definedName>
    <definedName name="sdfry6" hidden="1">{#N/A,#N/A,FALSE,"Plan1";#N/A,#N/A,FALSE,"Plan2"}</definedName>
    <definedName name="sdfsaf" localSheetId="19" hidden="1">{#N/A,#N/A,FALSE,"Plan1";#N/A,#N/A,FALSE,"Plan2"}</definedName>
    <definedName name="sdfsaf" localSheetId="21">{#N/A,#N/A,FALSE,"Plan1";#N/A,#N/A,FALSE,"Plan2"}</definedName>
    <definedName name="sdfsaf" localSheetId="14" hidden="1">{#N/A,#N/A,FALSE,"Plan1";#N/A,#N/A,FALSE,"Plan2"}</definedName>
    <definedName name="sdfsaf" localSheetId="4" hidden="1">{#N/A,#N/A,FALSE,"Plan1";#N/A,#N/A,FALSE,"Plan2"}</definedName>
    <definedName name="sdfsaf" localSheetId="8" hidden="1">{#N/A,#N/A,FALSE,"Plan1";#N/A,#N/A,FALSE,"Plan2"}</definedName>
    <definedName name="sdfsaf" localSheetId="2" hidden="1">{#N/A,#N/A,FALSE,"Plan1";#N/A,#N/A,FALSE,"Plan2"}</definedName>
    <definedName name="sdfsaf" localSheetId="1" hidden="1">{#N/A,#N/A,FALSE,"Plan1";#N/A,#N/A,FALSE,"Plan2"}</definedName>
    <definedName name="sdfsaf" localSheetId="13" hidden="1">{#N/A,#N/A,FALSE,"Plan1";#N/A,#N/A,FALSE,"Plan2"}</definedName>
    <definedName name="sdfsaf" localSheetId="20">{#N/A,#N/A,FALSE,"Plan1";#N/A,#N/A,FALSE,"Plan2"}</definedName>
    <definedName name="sdfsaf" localSheetId="24" hidden="1">{#N/A,#N/A,FALSE,"Plan1";#N/A,#N/A,FALSE,"Plan2"}</definedName>
    <definedName name="sdfsaf" localSheetId="0" hidden="1">{#N/A,#N/A,FALSE,"Plan1";#N/A,#N/A,FALSE,"Plan2"}</definedName>
    <definedName name="sdfsaf" localSheetId="18" hidden="1">{#N/A,#N/A,FALSE,"Plan1";#N/A,#N/A,FALSE,"Plan2"}</definedName>
    <definedName name="sdfsaf" localSheetId="10" hidden="1">{#N/A,#N/A,FALSE,"Plan1";#N/A,#N/A,FALSE,"Plan2"}</definedName>
    <definedName name="sdfsaf" localSheetId="12" hidden="1">{#N/A,#N/A,FALSE,"Plan1";#N/A,#N/A,FALSE,"Plan2"}</definedName>
    <definedName name="sdfsaf" hidden="1">{#N/A,#N/A,FALSE,"Plan1";#N/A,#N/A,FALSE,"Plan2"}</definedName>
    <definedName name="sdfsd" localSheetId="19" hidden="1">{"'Estimativa de Lançamento-JAN'!$A$1:$AI$85"}</definedName>
    <definedName name="sdfsd" localSheetId="21">{"'Estimativa de Lançamento-JAN'!$A$1:$AI$85"}</definedName>
    <definedName name="sdfsd" localSheetId="14" hidden="1">{"'Estimativa de Lançamento-JAN'!$A$1:$AI$85"}</definedName>
    <definedName name="sdfsd" localSheetId="4" hidden="1">{"'Estimativa de Lançamento-JAN'!$A$1:$AI$85"}</definedName>
    <definedName name="sdfsd" localSheetId="8" hidden="1">{"'Estimativa de Lançamento-JAN'!$A$1:$AI$85"}</definedName>
    <definedName name="sdfsd" localSheetId="2" hidden="1">{"'Estimativa de Lançamento-JAN'!$A$1:$AI$85"}</definedName>
    <definedName name="sdfsd" localSheetId="1" hidden="1">{"'Estimativa de Lançamento-JAN'!$A$1:$AI$85"}</definedName>
    <definedName name="sdfsd" localSheetId="13" hidden="1">{"'Estimativa de Lançamento-JAN'!$A$1:$AI$85"}</definedName>
    <definedName name="sdfsd" localSheetId="20">{"'Estimativa de Lançamento-JAN'!$A$1:$AI$85"}</definedName>
    <definedName name="sdfsd" localSheetId="24" hidden="1">{"'Estimativa de Lançamento-JAN'!$A$1:$AI$85"}</definedName>
    <definedName name="sdfsd" localSheetId="0" hidden="1">{"'Estimativa de Lançamento-JAN'!$A$1:$AI$85"}</definedName>
    <definedName name="sdfsd" localSheetId="18" hidden="1">{"'Estimativa de Lançamento-JAN'!$A$1:$AI$85"}</definedName>
    <definedName name="sdfsd" localSheetId="10" hidden="1">{"'Estimativa de Lançamento-JAN'!$A$1:$AI$85"}</definedName>
    <definedName name="sdfsd" localSheetId="12" hidden="1">{"'Estimativa de Lançamento-JAN'!$A$1:$AI$85"}</definedName>
    <definedName name="sdfsd" hidden="1">{"'Estimativa de Lançamento-JAN'!$A$1:$AI$85"}</definedName>
    <definedName name="sdfsdfg" localSheetId="19" hidden="1">{#N/A,#N/A,FALSE,"Plan1";#N/A,#N/A,FALSE,"Plan2"}</definedName>
    <definedName name="sdfsdfg" localSheetId="21">{#N/A,#N/A,FALSE,"Plan1";#N/A,#N/A,FALSE,"Plan2"}</definedName>
    <definedName name="sdfsdfg" localSheetId="14" hidden="1">{#N/A,#N/A,FALSE,"Plan1";#N/A,#N/A,FALSE,"Plan2"}</definedName>
    <definedName name="sdfsdfg" localSheetId="4" hidden="1">{#N/A,#N/A,FALSE,"Plan1";#N/A,#N/A,FALSE,"Plan2"}</definedName>
    <definedName name="sdfsdfg" localSheetId="8" hidden="1">{#N/A,#N/A,FALSE,"Plan1";#N/A,#N/A,FALSE,"Plan2"}</definedName>
    <definedName name="sdfsdfg" localSheetId="2" hidden="1">{#N/A,#N/A,FALSE,"Plan1";#N/A,#N/A,FALSE,"Plan2"}</definedName>
    <definedName name="sdfsdfg" localSheetId="1" hidden="1">{#N/A,#N/A,FALSE,"Plan1";#N/A,#N/A,FALSE,"Plan2"}</definedName>
    <definedName name="sdfsdfg" localSheetId="13" hidden="1">{#N/A,#N/A,FALSE,"Plan1";#N/A,#N/A,FALSE,"Plan2"}</definedName>
    <definedName name="sdfsdfg" localSheetId="20">{#N/A,#N/A,FALSE,"Plan1";#N/A,#N/A,FALSE,"Plan2"}</definedName>
    <definedName name="sdfsdfg" localSheetId="24" hidden="1">{#N/A,#N/A,FALSE,"Plan1";#N/A,#N/A,FALSE,"Plan2"}</definedName>
    <definedName name="sdfsdfg" localSheetId="0" hidden="1">{#N/A,#N/A,FALSE,"Plan1";#N/A,#N/A,FALSE,"Plan2"}</definedName>
    <definedName name="sdfsdfg" localSheetId="18" hidden="1">{#N/A,#N/A,FALSE,"Plan1";#N/A,#N/A,FALSE,"Plan2"}</definedName>
    <definedName name="sdfsdfg" localSheetId="10" hidden="1">{#N/A,#N/A,FALSE,"Plan1";#N/A,#N/A,FALSE,"Plan2"}</definedName>
    <definedName name="sdfsdfg" localSheetId="12" hidden="1">{#N/A,#N/A,FALSE,"Plan1";#N/A,#N/A,FALSE,"Plan2"}</definedName>
    <definedName name="sdfsdfg" hidden="1">{#N/A,#N/A,FALSE,"Plan1";#N/A,#N/A,FALSE,"Plan2"}</definedName>
    <definedName name="SDFSDFK" localSheetId="19" hidden="1">{#N/A,#N/A,FALSE,"Plan1";#N/A,#N/A,FALSE,"Plan2"}</definedName>
    <definedName name="SDFSDFK" localSheetId="21">{#N/A,#N/A,FALSE,"Plan1";#N/A,#N/A,FALSE,"Plan2"}</definedName>
    <definedName name="SDFSDFK" localSheetId="14" hidden="1">{#N/A,#N/A,FALSE,"Plan1";#N/A,#N/A,FALSE,"Plan2"}</definedName>
    <definedName name="SDFSDFK" localSheetId="4" hidden="1">{#N/A,#N/A,FALSE,"Plan1";#N/A,#N/A,FALSE,"Plan2"}</definedName>
    <definedName name="SDFSDFK" localSheetId="8" hidden="1">{#N/A,#N/A,FALSE,"Plan1";#N/A,#N/A,FALSE,"Plan2"}</definedName>
    <definedName name="SDFSDFK" localSheetId="2" hidden="1">{#N/A,#N/A,FALSE,"Plan1";#N/A,#N/A,FALSE,"Plan2"}</definedName>
    <definedName name="SDFSDFK" localSheetId="1" hidden="1">{#N/A,#N/A,FALSE,"Plan1";#N/A,#N/A,FALSE,"Plan2"}</definedName>
    <definedName name="SDFSDFK" localSheetId="13" hidden="1">{#N/A,#N/A,FALSE,"Plan1";#N/A,#N/A,FALSE,"Plan2"}</definedName>
    <definedName name="SDFSDFK" localSheetId="20">{#N/A,#N/A,FALSE,"Plan1";#N/A,#N/A,FALSE,"Plan2"}</definedName>
    <definedName name="SDFSDFK" localSheetId="24" hidden="1">{#N/A,#N/A,FALSE,"Plan1";#N/A,#N/A,FALSE,"Plan2"}</definedName>
    <definedName name="SDFSDFK" localSheetId="0" hidden="1">{#N/A,#N/A,FALSE,"Plan1";#N/A,#N/A,FALSE,"Plan2"}</definedName>
    <definedName name="SDFSDFK" localSheetId="18" hidden="1">{#N/A,#N/A,FALSE,"Plan1";#N/A,#N/A,FALSE,"Plan2"}</definedName>
    <definedName name="SDFSDFK" localSheetId="10" hidden="1">{#N/A,#N/A,FALSE,"Plan1";#N/A,#N/A,FALSE,"Plan2"}</definedName>
    <definedName name="SDFSDFK" localSheetId="12" hidden="1">{#N/A,#N/A,FALSE,"Plan1";#N/A,#N/A,FALSE,"Plan2"}</definedName>
    <definedName name="SDFSDFK" hidden="1">{#N/A,#N/A,FALSE,"Plan1";#N/A,#N/A,FALSE,"Plan2"}</definedName>
    <definedName name="sdfsdgftret" localSheetId="19" hidden="1">{#N/A,#N/A,FALSE,"Plan1";#N/A,#N/A,FALSE,"Plan2"}</definedName>
    <definedName name="sdfsdgftret" localSheetId="21">{#N/A,#N/A,FALSE,"Plan1";#N/A,#N/A,FALSE,"Plan2"}</definedName>
    <definedName name="sdfsdgftret" localSheetId="14" hidden="1">{#N/A,#N/A,FALSE,"Plan1";#N/A,#N/A,FALSE,"Plan2"}</definedName>
    <definedName name="sdfsdgftret" localSheetId="4" hidden="1">{#N/A,#N/A,FALSE,"Plan1";#N/A,#N/A,FALSE,"Plan2"}</definedName>
    <definedName name="sdfsdgftret" localSheetId="8" hidden="1">{#N/A,#N/A,FALSE,"Plan1";#N/A,#N/A,FALSE,"Plan2"}</definedName>
    <definedName name="sdfsdgftret" localSheetId="2" hidden="1">{#N/A,#N/A,FALSE,"Plan1";#N/A,#N/A,FALSE,"Plan2"}</definedName>
    <definedName name="sdfsdgftret" localSheetId="1" hidden="1">{#N/A,#N/A,FALSE,"Plan1";#N/A,#N/A,FALSE,"Plan2"}</definedName>
    <definedName name="sdfsdgftret" localSheetId="13" hidden="1">{#N/A,#N/A,FALSE,"Plan1";#N/A,#N/A,FALSE,"Plan2"}</definedName>
    <definedName name="sdfsdgftret" localSheetId="20">{#N/A,#N/A,FALSE,"Plan1";#N/A,#N/A,FALSE,"Plan2"}</definedName>
    <definedName name="sdfsdgftret" localSheetId="24" hidden="1">{#N/A,#N/A,FALSE,"Plan1";#N/A,#N/A,FALSE,"Plan2"}</definedName>
    <definedName name="sdfsdgftret" localSheetId="0" hidden="1">{#N/A,#N/A,FALSE,"Plan1";#N/A,#N/A,FALSE,"Plan2"}</definedName>
    <definedName name="sdfsdgftret" localSheetId="18" hidden="1">{#N/A,#N/A,FALSE,"Plan1";#N/A,#N/A,FALSE,"Plan2"}</definedName>
    <definedName name="sdfsdgftret" localSheetId="10" hidden="1">{#N/A,#N/A,FALSE,"Plan1";#N/A,#N/A,FALSE,"Plan2"}</definedName>
    <definedName name="sdfsdgftret" localSheetId="12" hidden="1">{#N/A,#N/A,FALSE,"Plan1";#N/A,#N/A,FALSE,"Plan2"}</definedName>
    <definedName name="sdfsdgftret" hidden="1">{#N/A,#N/A,FALSE,"Plan1";#N/A,#N/A,FALSE,"Plan2"}</definedName>
    <definedName name="sdfsdr" hidden="1">1</definedName>
    <definedName name="sdfsf" localSheetId="19" hidden="1">{#N/A,#N/A,FALSE,"Plan1";#N/A,#N/A,FALSE,"Plan2"}</definedName>
    <definedName name="sdfsf" localSheetId="21">{#N/A,#N/A,FALSE,"Plan1";#N/A,#N/A,FALSE,"Plan2"}</definedName>
    <definedName name="sdfsf" localSheetId="14" hidden="1">{#N/A,#N/A,FALSE,"Plan1";#N/A,#N/A,FALSE,"Plan2"}</definedName>
    <definedName name="sdfsf" localSheetId="4" hidden="1">{#N/A,#N/A,FALSE,"Plan1";#N/A,#N/A,FALSE,"Plan2"}</definedName>
    <definedName name="SDFSF" localSheetId="8" hidden="1">{#N/A,#N/A,FALSE,"GERAL";#N/A,#N/A,FALSE,"012-96";#N/A,#N/A,FALSE,"018-96";#N/A,#N/A,FALSE,"027-96";#N/A,#N/A,FALSE,"059-96";#N/A,#N/A,FALSE,"076-96";#N/A,#N/A,FALSE,"019-97";#N/A,#N/A,FALSE,"021-97";#N/A,#N/A,FALSE,"022-97";#N/A,#N/A,FALSE,"028-97"}</definedName>
    <definedName name="sdfsf" localSheetId="2" hidden="1">{#N/A,#N/A,FALSE,"Plan1";#N/A,#N/A,FALSE,"Plan2"}</definedName>
    <definedName name="sdfsf" localSheetId="1" hidden="1">{#N/A,#N/A,FALSE,"Plan1";#N/A,#N/A,FALSE,"Plan2"}</definedName>
    <definedName name="sdfsf" localSheetId="13" hidden="1">{#N/A,#N/A,FALSE,"Plan1";#N/A,#N/A,FALSE,"Plan2"}</definedName>
    <definedName name="sdfsf" localSheetId="20">{#N/A,#N/A,FALSE,"Plan1";#N/A,#N/A,FALSE,"Plan2"}</definedName>
    <definedName name="SDFSF" localSheetId="24" hidden="1">{#N/A,#N/A,FALSE,"GERAL";#N/A,#N/A,FALSE,"012-96";#N/A,#N/A,FALSE,"018-96";#N/A,#N/A,FALSE,"027-96";#N/A,#N/A,FALSE,"059-96";#N/A,#N/A,FALSE,"076-96";#N/A,#N/A,FALSE,"019-97";#N/A,#N/A,FALSE,"021-97";#N/A,#N/A,FALSE,"022-97";#N/A,#N/A,FALSE,"028-97"}</definedName>
    <definedName name="sdfsf" localSheetId="0" hidden="1">{#N/A,#N/A,FALSE,"Plan1";#N/A,#N/A,FALSE,"Plan2"}</definedName>
    <definedName name="sdfsf" localSheetId="18" hidden="1">{#N/A,#N/A,FALSE,"Plan1";#N/A,#N/A,FALSE,"Plan2"}</definedName>
    <definedName name="sdfsf" localSheetId="10" hidden="1">{#N/A,#N/A,FALSE,"Plan1";#N/A,#N/A,FALSE,"Plan2"}</definedName>
    <definedName name="sdfsf" localSheetId="12" hidden="1">{#N/A,#N/A,FALSE,"Plan1";#N/A,#N/A,FALSE,"Plan2"}</definedName>
    <definedName name="sdfsf" hidden="1">{#N/A,#N/A,FALSE,"Plan1";#N/A,#N/A,FALSE,"Plan2"}</definedName>
    <definedName name="SDFSFRT" localSheetId="19" hidden="1">{"Econ Consolidado",#N/A,FALSE,"Econ Consol";"Fluxo de Caixa",#N/A,FALSE,"Fluxo Caixa";"Investimentos",#N/A,FALSE,"Investimentos"}</definedName>
    <definedName name="SDFSFRT" localSheetId="21">{"Econ Consolidado",#N/A,FALSE,"Econ Consol";"Fluxo de Caixa",#N/A,FALSE,"Fluxo Caixa";"Investimentos",#N/A,FALSE,"Investimentos"}</definedName>
    <definedName name="SDFSFRT" localSheetId="14" hidden="1">{"Econ Consolidado",#N/A,FALSE,"Econ Consol";"Fluxo de Caixa",#N/A,FALSE,"Fluxo Caixa";"Investimentos",#N/A,FALSE,"Investimentos"}</definedName>
    <definedName name="SDFSFRT" localSheetId="4" hidden="1">{"Econ Consolidado",#N/A,FALSE,"Econ Consol";"Fluxo de Caixa",#N/A,FALSE,"Fluxo Caixa";"Investimentos",#N/A,FALSE,"Investimentos"}</definedName>
    <definedName name="SDFSFRT" localSheetId="8" hidden="1">{"Econ Consolidado",#N/A,FALSE,"Econ Consol";"Fluxo de Caixa",#N/A,FALSE,"Fluxo Caixa";"Investimentos",#N/A,FALSE,"Investimentos"}</definedName>
    <definedName name="SDFSFRT" localSheetId="2" hidden="1">{"Econ Consolidado",#N/A,FALSE,"Econ Consol";"Fluxo de Caixa",#N/A,FALSE,"Fluxo Caixa";"Investimentos",#N/A,FALSE,"Investimentos"}</definedName>
    <definedName name="SDFSFRT" localSheetId="1" hidden="1">{"Econ Consolidado",#N/A,FALSE,"Econ Consol";"Fluxo de Caixa",#N/A,FALSE,"Fluxo Caixa";"Investimentos",#N/A,FALSE,"Investimentos"}</definedName>
    <definedName name="SDFSFRT" localSheetId="13" hidden="1">{"Econ Consolidado",#N/A,FALSE,"Econ Consol";"Fluxo de Caixa",#N/A,FALSE,"Fluxo Caixa";"Investimentos",#N/A,FALSE,"Investimentos"}</definedName>
    <definedName name="SDFSFRT" localSheetId="20">{"Econ Consolidado",#N/A,FALSE,"Econ Consol";"Fluxo de Caixa",#N/A,FALSE,"Fluxo Caixa";"Investimentos",#N/A,FALSE,"Investimentos"}</definedName>
    <definedName name="SDFSFRT" localSheetId="24" hidden="1">{"Econ Consolidado",#N/A,FALSE,"Econ Consol";"Fluxo de Caixa",#N/A,FALSE,"Fluxo Caixa";"Investimentos",#N/A,FALSE,"Investimentos"}</definedName>
    <definedName name="SDFSFRT" localSheetId="0" hidden="1">{"Econ Consolidado",#N/A,FALSE,"Econ Consol";"Fluxo de Caixa",#N/A,FALSE,"Fluxo Caixa";"Investimentos",#N/A,FALSE,"Investimentos"}</definedName>
    <definedName name="SDFSFRT" localSheetId="18" hidden="1">{"Econ Consolidado",#N/A,FALSE,"Econ Consol";"Fluxo de Caixa",#N/A,FALSE,"Fluxo Caixa";"Investimentos",#N/A,FALSE,"Investimentos"}</definedName>
    <definedName name="SDFSFRT" localSheetId="10" hidden="1">{"Econ Consolidado",#N/A,FALSE,"Econ Consol";"Fluxo de Caixa",#N/A,FALSE,"Fluxo Caixa";"Investimentos",#N/A,FALSE,"Investimentos"}</definedName>
    <definedName name="SDFSFRT" localSheetId="12" hidden="1">{"Econ Consolidado",#N/A,FALSE,"Econ Consol";"Fluxo de Caixa",#N/A,FALSE,"Fluxo Caixa";"Investimentos",#N/A,FALSE,"Investimentos"}</definedName>
    <definedName name="SDFSFRT" hidden="1">{"Econ Consolidado",#N/A,FALSE,"Econ Consol";"Fluxo de Caixa",#N/A,FALSE,"Fluxo Caixa";"Investimentos",#N/A,FALSE,"Investimentos"}</definedName>
    <definedName name="sdfsr" localSheetId="19" hidden="1">{#N/A,#N/A,FALSE,"Plan1";#N/A,#N/A,FALSE,"Plan2"}</definedName>
    <definedName name="sdfsr" localSheetId="21">{#N/A,#N/A,FALSE,"Plan1";#N/A,#N/A,FALSE,"Plan2"}</definedName>
    <definedName name="sdfsr" localSheetId="14" hidden="1">{#N/A,#N/A,FALSE,"Plan1";#N/A,#N/A,FALSE,"Plan2"}</definedName>
    <definedName name="sdfsr" localSheetId="4" hidden="1">{#N/A,#N/A,FALSE,"Plan1";#N/A,#N/A,FALSE,"Plan2"}</definedName>
    <definedName name="sdfsr" localSheetId="8" hidden="1">{#N/A,#N/A,FALSE,"Plan1";#N/A,#N/A,FALSE,"Plan2"}</definedName>
    <definedName name="sdfsr" localSheetId="2" hidden="1">{#N/A,#N/A,FALSE,"Plan1";#N/A,#N/A,FALSE,"Plan2"}</definedName>
    <definedName name="sdfsr" localSheetId="1" hidden="1">{#N/A,#N/A,FALSE,"Plan1";#N/A,#N/A,FALSE,"Plan2"}</definedName>
    <definedName name="sdfsr" localSheetId="13" hidden="1">{#N/A,#N/A,FALSE,"Plan1";#N/A,#N/A,FALSE,"Plan2"}</definedName>
    <definedName name="sdfsr" localSheetId="20">{#N/A,#N/A,FALSE,"Plan1";#N/A,#N/A,FALSE,"Plan2"}</definedName>
    <definedName name="sdfsr" localSheetId="24" hidden="1">{#N/A,#N/A,FALSE,"Plan1";#N/A,#N/A,FALSE,"Plan2"}</definedName>
    <definedName name="sdfsr" localSheetId="0" hidden="1">{#N/A,#N/A,FALSE,"Plan1";#N/A,#N/A,FALSE,"Plan2"}</definedName>
    <definedName name="sdfsr" localSheetId="18" hidden="1">{#N/A,#N/A,FALSE,"Plan1";#N/A,#N/A,FALSE,"Plan2"}</definedName>
    <definedName name="sdfsr" localSheetId="10" hidden="1">{#N/A,#N/A,FALSE,"Plan1";#N/A,#N/A,FALSE,"Plan2"}</definedName>
    <definedName name="sdfsr" localSheetId="12" hidden="1">{#N/A,#N/A,FALSE,"Plan1";#N/A,#N/A,FALSE,"Plan2"}</definedName>
    <definedName name="sdfsr" hidden="1">{#N/A,#N/A,FALSE,"Plan1";#N/A,#N/A,FALSE,"Plan2"}</definedName>
    <definedName name="sdfty" localSheetId="19" hidden="1">{#N/A,#N/A,FALSE,"Plan1";#N/A,#N/A,FALSE,"Plan2"}</definedName>
    <definedName name="sdfty" localSheetId="21">{#N/A,#N/A,FALSE,"Plan1";#N/A,#N/A,FALSE,"Plan2"}</definedName>
    <definedName name="sdfty" localSheetId="14" hidden="1">{#N/A,#N/A,FALSE,"Plan1";#N/A,#N/A,FALSE,"Plan2"}</definedName>
    <definedName name="sdfty" localSheetId="4" hidden="1">{#N/A,#N/A,FALSE,"Plan1";#N/A,#N/A,FALSE,"Plan2"}</definedName>
    <definedName name="sdfty" localSheetId="8" hidden="1">{#N/A,#N/A,FALSE,"Plan1";#N/A,#N/A,FALSE,"Plan2"}</definedName>
    <definedName name="sdfty" localSheetId="2" hidden="1">{#N/A,#N/A,FALSE,"Plan1";#N/A,#N/A,FALSE,"Plan2"}</definedName>
    <definedName name="sdfty" localSheetId="1" hidden="1">{#N/A,#N/A,FALSE,"Plan1";#N/A,#N/A,FALSE,"Plan2"}</definedName>
    <definedName name="sdfty" localSheetId="13" hidden="1">{#N/A,#N/A,FALSE,"Plan1";#N/A,#N/A,FALSE,"Plan2"}</definedName>
    <definedName name="sdfty" localSheetId="20">{#N/A,#N/A,FALSE,"Plan1";#N/A,#N/A,FALSE,"Plan2"}</definedName>
    <definedName name="sdfty" localSheetId="24" hidden="1">{#N/A,#N/A,FALSE,"Plan1";#N/A,#N/A,FALSE,"Plan2"}</definedName>
    <definedName name="sdfty" localSheetId="0" hidden="1">{#N/A,#N/A,FALSE,"Plan1";#N/A,#N/A,FALSE,"Plan2"}</definedName>
    <definedName name="sdfty" localSheetId="18" hidden="1">{#N/A,#N/A,FALSE,"Plan1";#N/A,#N/A,FALSE,"Plan2"}</definedName>
    <definedName name="sdfty" localSheetId="10" hidden="1">{#N/A,#N/A,FALSE,"Plan1";#N/A,#N/A,FALSE,"Plan2"}</definedName>
    <definedName name="sdfty" localSheetId="12" hidden="1">{#N/A,#N/A,FALSE,"Plan1";#N/A,#N/A,FALSE,"Plan2"}</definedName>
    <definedName name="sdfty" hidden="1">{#N/A,#N/A,FALSE,"Plan1";#N/A,#N/A,FALSE,"Plan2"}</definedName>
    <definedName name="sdgdf" localSheetId="19" hidden="1">{#N/A,#N/A,FALSE,"Plan1";#N/A,#N/A,FALSE,"Plan2"}</definedName>
    <definedName name="sdgdf" localSheetId="21">{#N/A,#N/A,FALSE,"Plan1";#N/A,#N/A,FALSE,"Plan2"}</definedName>
    <definedName name="sdgdf" localSheetId="14" hidden="1">{#N/A,#N/A,FALSE,"Plan1";#N/A,#N/A,FALSE,"Plan2"}</definedName>
    <definedName name="sdgdf" localSheetId="4" hidden="1">{#N/A,#N/A,FALSE,"Plan1";#N/A,#N/A,FALSE,"Plan2"}</definedName>
    <definedName name="sdgdf" localSheetId="8" hidden="1">{#N/A,#N/A,FALSE,"Plan1";#N/A,#N/A,FALSE,"Plan2"}</definedName>
    <definedName name="sdgdf" localSheetId="2" hidden="1">{#N/A,#N/A,FALSE,"Plan1";#N/A,#N/A,FALSE,"Plan2"}</definedName>
    <definedName name="sdgdf" localSheetId="1" hidden="1">{#N/A,#N/A,FALSE,"Plan1";#N/A,#N/A,FALSE,"Plan2"}</definedName>
    <definedName name="sdgdf" localSheetId="13" hidden="1">{#N/A,#N/A,FALSE,"Plan1";#N/A,#N/A,FALSE,"Plan2"}</definedName>
    <definedName name="sdgdf" localSheetId="20">{#N/A,#N/A,FALSE,"Plan1";#N/A,#N/A,FALSE,"Plan2"}</definedName>
    <definedName name="sdgdf" localSheetId="24" hidden="1">{#N/A,#N/A,FALSE,"Plan1";#N/A,#N/A,FALSE,"Plan2"}</definedName>
    <definedName name="sdgdf" localSheetId="0" hidden="1">{#N/A,#N/A,FALSE,"Plan1";#N/A,#N/A,FALSE,"Plan2"}</definedName>
    <definedName name="sdgdf" localSheetId="18" hidden="1">{#N/A,#N/A,FALSE,"Plan1";#N/A,#N/A,FALSE,"Plan2"}</definedName>
    <definedName name="sdgdf" localSheetId="10" hidden="1">{#N/A,#N/A,FALSE,"Plan1";#N/A,#N/A,FALSE,"Plan2"}</definedName>
    <definedName name="sdgdf" localSheetId="12" hidden="1">{#N/A,#N/A,FALSE,"Plan1";#N/A,#N/A,FALSE,"Plan2"}</definedName>
    <definedName name="sdgdf" hidden="1">{#N/A,#N/A,FALSE,"Plan1";#N/A,#N/A,FALSE,"Plan2"}</definedName>
    <definedName name="sdgfrt" localSheetId="19" hidden="1">{#N/A,#N/A,FALSE,"Plan1";#N/A,#N/A,FALSE,"Plan2"}</definedName>
    <definedName name="sdgfrt" localSheetId="21">{#N/A,#N/A,FALSE,"Plan1";#N/A,#N/A,FALSE,"Plan2"}</definedName>
    <definedName name="sdgfrt" localSheetId="14" hidden="1">{#N/A,#N/A,FALSE,"Plan1";#N/A,#N/A,FALSE,"Plan2"}</definedName>
    <definedName name="sdgfrt" localSheetId="4" hidden="1">{#N/A,#N/A,FALSE,"Plan1";#N/A,#N/A,FALSE,"Plan2"}</definedName>
    <definedName name="sdgfrt" localSheetId="8" hidden="1">{#N/A,#N/A,FALSE,"Plan1";#N/A,#N/A,FALSE,"Plan2"}</definedName>
    <definedName name="sdgfrt" localSheetId="2" hidden="1">{#N/A,#N/A,FALSE,"Plan1";#N/A,#N/A,FALSE,"Plan2"}</definedName>
    <definedName name="sdgfrt" localSheetId="1" hidden="1">{#N/A,#N/A,FALSE,"Plan1";#N/A,#N/A,FALSE,"Plan2"}</definedName>
    <definedName name="sdgfrt" localSheetId="13" hidden="1">{#N/A,#N/A,FALSE,"Plan1";#N/A,#N/A,FALSE,"Plan2"}</definedName>
    <definedName name="sdgfrt" localSheetId="20">{#N/A,#N/A,FALSE,"Plan1";#N/A,#N/A,FALSE,"Plan2"}</definedName>
    <definedName name="sdgfrt" localSheetId="24" hidden="1">{#N/A,#N/A,FALSE,"Plan1";#N/A,#N/A,FALSE,"Plan2"}</definedName>
    <definedName name="sdgfrt" localSheetId="0" hidden="1">{#N/A,#N/A,FALSE,"Plan1";#N/A,#N/A,FALSE,"Plan2"}</definedName>
    <definedName name="sdgfrt" localSheetId="18" hidden="1">{#N/A,#N/A,FALSE,"Plan1";#N/A,#N/A,FALSE,"Plan2"}</definedName>
    <definedName name="sdgfrt" localSheetId="10" hidden="1">{#N/A,#N/A,FALSE,"Plan1";#N/A,#N/A,FALSE,"Plan2"}</definedName>
    <definedName name="sdgfrt" localSheetId="12" hidden="1">{#N/A,#N/A,FALSE,"Plan1";#N/A,#N/A,FALSE,"Plan2"}</definedName>
    <definedName name="sdgfrt" hidden="1">{#N/A,#N/A,FALSE,"Plan1";#N/A,#N/A,FALSE,"Plan2"}</definedName>
    <definedName name="sdgft" localSheetId="19" hidden="1">{#N/A,#N/A,FALSE,"Plan1";#N/A,#N/A,FALSE,"Plan2"}</definedName>
    <definedName name="sdgft" localSheetId="21">{#N/A,#N/A,FALSE,"Plan1";#N/A,#N/A,FALSE,"Plan2"}</definedName>
    <definedName name="sdgft" localSheetId="14" hidden="1">{#N/A,#N/A,FALSE,"Plan1";#N/A,#N/A,FALSE,"Plan2"}</definedName>
    <definedName name="sdgft" localSheetId="4" hidden="1">{#N/A,#N/A,FALSE,"Plan1";#N/A,#N/A,FALSE,"Plan2"}</definedName>
    <definedName name="sdgft" localSheetId="8" hidden="1">{#N/A,#N/A,FALSE,"Plan1";#N/A,#N/A,FALSE,"Plan2"}</definedName>
    <definedName name="sdgft" localSheetId="2" hidden="1">{#N/A,#N/A,FALSE,"Plan1";#N/A,#N/A,FALSE,"Plan2"}</definedName>
    <definedName name="sdgft" localSheetId="1" hidden="1">{#N/A,#N/A,FALSE,"Plan1";#N/A,#N/A,FALSE,"Plan2"}</definedName>
    <definedName name="sdgft" localSheetId="13" hidden="1">{#N/A,#N/A,FALSE,"Plan1";#N/A,#N/A,FALSE,"Plan2"}</definedName>
    <definedName name="sdgft" localSheetId="20">{#N/A,#N/A,FALSE,"Plan1";#N/A,#N/A,FALSE,"Plan2"}</definedName>
    <definedName name="sdgft" localSheetId="24" hidden="1">{#N/A,#N/A,FALSE,"Plan1";#N/A,#N/A,FALSE,"Plan2"}</definedName>
    <definedName name="sdgft" localSheetId="0" hidden="1">{#N/A,#N/A,FALSE,"Plan1";#N/A,#N/A,FALSE,"Plan2"}</definedName>
    <definedName name="sdgft" localSheetId="18" hidden="1">{#N/A,#N/A,FALSE,"Plan1";#N/A,#N/A,FALSE,"Plan2"}</definedName>
    <definedName name="sdgft" localSheetId="10" hidden="1">{#N/A,#N/A,FALSE,"Plan1";#N/A,#N/A,FALSE,"Plan2"}</definedName>
    <definedName name="sdgft" localSheetId="12" hidden="1">{#N/A,#N/A,FALSE,"Plan1";#N/A,#N/A,FALSE,"Plan2"}</definedName>
    <definedName name="sdgft" hidden="1">{#N/A,#N/A,FALSE,"Plan1";#N/A,#N/A,FALSE,"Plan2"}</definedName>
    <definedName name="sdgt" localSheetId="19" hidden="1">{#N/A,#N/A,FALSE,"Plan1";#N/A,#N/A,FALSE,"Plan2"}</definedName>
    <definedName name="sdgt" localSheetId="21">{#N/A,#N/A,FALSE,"Plan1";#N/A,#N/A,FALSE,"Plan2"}</definedName>
    <definedName name="sdgt" localSheetId="14" hidden="1">{#N/A,#N/A,FALSE,"Plan1";#N/A,#N/A,FALSE,"Plan2"}</definedName>
    <definedName name="sdgt" localSheetId="4" hidden="1">{#N/A,#N/A,FALSE,"Plan1";#N/A,#N/A,FALSE,"Plan2"}</definedName>
    <definedName name="sdgt" localSheetId="8" hidden="1">{#N/A,#N/A,FALSE,"Plan1";#N/A,#N/A,FALSE,"Plan2"}</definedName>
    <definedName name="sdgt" localSheetId="2" hidden="1">{#N/A,#N/A,FALSE,"Plan1";#N/A,#N/A,FALSE,"Plan2"}</definedName>
    <definedName name="sdgt" localSheetId="1" hidden="1">{#N/A,#N/A,FALSE,"Plan1";#N/A,#N/A,FALSE,"Plan2"}</definedName>
    <definedName name="sdgt" localSheetId="13" hidden="1">{#N/A,#N/A,FALSE,"Plan1";#N/A,#N/A,FALSE,"Plan2"}</definedName>
    <definedName name="sdgt" localSheetId="20">{#N/A,#N/A,FALSE,"Plan1";#N/A,#N/A,FALSE,"Plan2"}</definedName>
    <definedName name="sdgt" localSheetId="24" hidden="1">{#N/A,#N/A,FALSE,"Plan1";#N/A,#N/A,FALSE,"Plan2"}</definedName>
    <definedName name="sdgt" localSheetId="0" hidden="1">{#N/A,#N/A,FALSE,"Plan1";#N/A,#N/A,FALSE,"Plan2"}</definedName>
    <definedName name="sdgt" localSheetId="18" hidden="1">{#N/A,#N/A,FALSE,"Plan1";#N/A,#N/A,FALSE,"Plan2"}</definedName>
    <definedName name="sdgt" localSheetId="10" hidden="1">{#N/A,#N/A,FALSE,"Plan1";#N/A,#N/A,FALSE,"Plan2"}</definedName>
    <definedName name="sdgt" localSheetId="12" hidden="1">{#N/A,#N/A,FALSE,"Plan1";#N/A,#N/A,FALSE,"Plan2"}</definedName>
    <definedName name="sdgt" hidden="1">{#N/A,#N/A,FALSE,"Plan1";#N/A,#N/A,FALSE,"Plan2"}</definedName>
    <definedName name="sdgtry" localSheetId="4" hidden="1">#REF!</definedName>
    <definedName name="sdgtry" localSheetId="2" hidden="1">#REF!</definedName>
    <definedName name="sdgtry" localSheetId="24" hidden="1">#REF!</definedName>
    <definedName name="sdgtry" localSheetId="0" hidden="1">#REF!</definedName>
    <definedName name="sdgtry" hidden="1">#REF!</definedName>
    <definedName name="sdhfghdsfg" localSheetId="19" hidden="1">{#N/A,#N/A,FALSE,"Plan1";#N/A,#N/A,FALSE,"Plan2"}</definedName>
    <definedName name="sdhfghdsfg" localSheetId="21">{#N/A,#N/A,FALSE,"Plan1";#N/A,#N/A,FALSE,"Plan2"}</definedName>
    <definedName name="sdhfghdsfg" localSheetId="14" hidden="1">{#N/A,#N/A,FALSE,"Plan1";#N/A,#N/A,FALSE,"Plan2"}</definedName>
    <definedName name="sdhfghdsfg" localSheetId="4" hidden="1">{#N/A,#N/A,FALSE,"Plan1";#N/A,#N/A,FALSE,"Plan2"}</definedName>
    <definedName name="sdhfghdsfg" localSheetId="8" hidden="1">{#N/A,#N/A,FALSE,"Plan1";#N/A,#N/A,FALSE,"Plan2"}</definedName>
    <definedName name="sdhfghdsfg" localSheetId="2" hidden="1">{#N/A,#N/A,FALSE,"Plan1";#N/A,#N/A,FALSE,"Plan2"}</definedName>
    <definedName name="sdhfghdsfg" localSheetId="1" hidden="1">{#N/A,#N/A,FALSE,"Plan1";#N/A,#N/A,FALSE,"Plan2"}</definedName>
    <definedName name="sdhfghdsfg" localSheetId="13" hidden="1">{#N/A,#N/A,FALSE,"Plan1";#N/A,#N/A,FALSE,"Plan2"}</definedName>
    <definedName name="sdhfghdsfg" localSheetId="20">{#N/A,#N/A,FALSE,"Plan1";#N/A,#N/A,FALSE,"Plan2"}</definedName>
    <definedName name="sdhfghdsfg" localSheetId="24" hidden="1">{#N/A,#N/A,FALSE,"Plan1";#N/A,#N/A,FALSE,"Plan2"}</definedName>
    <definedName name="sdhfghdsfg" localSheetId="0" hidden="1">{#N/A,#N/A,FALSE,"Plan1";#N/A,#N/A,FALSE,"Plan2"}</definedName>
    <definedName name="sdhfghdsfg" localSheetId="18" hidden="1">{#N/A,#N/A,FALSE,"Plan1";#N/A,#N/A,FALSE,"Plan2"}</definedName>
    <definedName name="sdhfghdsfg" localSheetId="10" hidden="1">{#N/A,#N/A,FALSE,"Plan1";#N/A,#N/A,FALSE,"Plan2"}</definedName>
    <definedName name="sdhfghdsfg" localSheetId="12" hidden="1">{#N/A,#N/A,FALSE,"Plan1";#N/A,#N/A,FALSE,"Plan2"}</definedName>
    <definedName name="sdhfghdsfg" hidden="1">{#N/A,#N/A,FALSE,"Plan1";#N/A,#N/A,FALSE,"Plan2"}</definedName>
    <definedName name="SDHFJKHDFJRE" localSheetId="19" hidden="1">{#N/A,#N/A,FALSE,"Plan1";#N/A,#N/A,FALSE,"Plan2"}</definedName>
    <definedName name="SDHFJKHDFJRE" localSheetId="21">{#N/A,#N/A,FALSE,"Plan1";#N/A,#N/A,FALSE,"Plan2"}</definedName>
    <definedName name="SDHFJKHDFJRE" localSheetId="14" hidden="1">{#N/A,#N/A,FALSE,"Plan1";#N/A,#N/A,FALSE,"Plan2"}</definedName>
    <definedName name="SDHFJKHDFJRE" localSheetId="4" hidden="1">{#N/A,#N/A,FALSE,"Plan1";#N/A,#N/A,FALSE,"Plan2"}</definedName>
    <definedName name="SDHFJKHDFJRE" localSheetId="8" hidden="1">{#N/A,#N/A,FALSE,"Plan1";#N/A,#N/A,FALSE,"Plan2"}</definedName>
    <definedName name="SDHFJKHDFJRE" localSheetId="2" hidden="1">{#N/A,#N/A,FALSE,"Plan1";#N/A,#N/A,FALSE,"Plan2"}</definedName>
    <definedName name="SDHFJKHDFJRE" localSheetId="1" hidden="1">{#N/A,#N/A,FALSE,"Plan1";#N/A,#N/A,FALSE,"Plan2"}</definedName>
    <definedName name="SDHFJKHDFJRE" localSheetId="13" hidden="1">{#N/A,#N/A,FALSE,"Plan1";#N/A,#N/A,FALSE,"Plan2"}</definedName>
    <definedName name="SDHFJKHDFJRE" localSheetId="20">{#N/A,#N/A,FALSE,"Plan1";#N/A,#N/A,FALSE,"Plan2"}</definedName>
    <definedName name="SDHFJKHDFJRE" localSheetId="24" hidden="1">{#N/A,#N/A,FALSE,"Plan1";#N/A,#N/A,FALSE,"Plan2"}</definedName>
    <definedName name="SDHFJKHDFJRE" localSheetId="0" hidden="1">{#N/A,#N/A,FALSE,"Plan1";#N/A,#N/A,FALSE,"Plan2"}</definedName>
    <definedName name="SDHFJKHDFJRE" localSheetId="18" hidden="1">{#N/A,#N/A,FALSE,"Plan1";#N/A,#N/A,FALSE,"Plan2"}</definedName>
    <definedName name="SDHFJKHDFJRE" localSheetId="10" hidden="1">{#N/A,#N/A,FALSE,"Plan1";#N/A,#N/A,FALSE,"Plan2"}</definedName>
    <definedName name="SDHFJKHDFJRE" localSheetId="12" hidden="1">{#N/A,#N/A,FALSE,"Plan1";#N/A,#N/A,FALSE,"Plan2"}</definedName>
    <definedName name="SDHFJKHDFJRE" hidden="1">{#N/A,#N/A,FALSE,"Plan1";#N/A,#N/A,FALSE,"Plan2"}</definedName>
    <definedName name="SDHKFDRKGTR" localSheetId="19" hidden="1">{#N/A,#N/A,FALSE,"Plan1";#N/A,#N/A,FALSE,"Plan2"}</definedName>
    <definedName name="SDHKFDRKGTR" localSheetId="21">{#N/A,#N/A,FALSE,"Plan1";#N/A,#N/A,FALSE,"Plan2"}</definedName>
    <definedName name="SDHKFDRKGTR" localSheetId="14" hidden="1">{#N/A,#N/A,FALSE,"Plan1";#N/A,#N/A,FALSE,"Plan2"}</definedName>
    <definedName name="SDHKFDRKGTR" localSheetId="4" hidden="1">{#N/A,#N/A,FALSE,"Plan1";#N/A,#N/A,FALSE,"Plan2"}</definedName>
    <definedName name="SDHKFDRKGTR" localSheetId="8" hidden="1">{#N/A,#N/A,FALSE,"Plan1";#N/A,#N/A,FALSE,"Plan2"}</definedName>
    <definedName name="SDHKFDRKGTR" localSheetId="2" hidden="1">{#N/A,#N/A,FALSE,"Plan1";#N/A,#N/A,FALSE,"Plan2"}</definedName>
    <definedName name="SDHKFDRKGTR" localSheetId="1" hidden="1">{#N/A,#N/A,FALSE,"Plan1";#N/A,#N/A,FALSE,"Plan2"}</definedName>
    <definedName name="SDHKFDRKGTR" localSheetId="13" hidden="1">{#N/A,#N/A,FALSE,"Plan1";#N/A,#N/A,FALSE,"Plan2"}</definedName>
    <definedName name="SDHKFDRKGTR" localSheetId="20">{#N/A,#N/A,FALSE,"Plan1";#N/A,#N/A,FALSE,"Plan2"}</definedName>
    <definedName name="SDHKFDRKGTR" localSheetId="24" hidden="1">{#N/A,#N/A,FALSE,"Plan1";#N/A,#N/A,FALSE,"Plan2"}</definedName>
    <definedName name="SDHKFDRKGTR" localSheetId="0" hidden="1">{#N/A,#N/A,FALSE,"Plan1";#N/A,#N/A,FALSE,"Plan2"}</definedName>
    <definedName name="SDHKFDRKGTR" localSheetId="18" hidden="1">{#N/A,#N/A,FALSE,"Plan1";#N/A,#N/A,FALSE,"Plan2"}</definedName>
    <definedName name="SDHKFDRKGTR" localSheetId="10" hidden="1">{#N/A,#N/A,FALSE,"Plan1";#N/A,#N/A,FALSE,"Plan2"}</definedName>
    <definedName name="SDHKFDRKGTR" localSheetId="12" hidden="1">{#N/A,#N/A,FALSE,"Plan1";#N/A,#N/A,FALSE,"Plan2"}</definedName>
    <definedName name="SDHKFDRKGTR" hidden="1">{#N/A,#N/A,FALSE,"Plan1";#N/A,#N/A,FALSE,"Plan2"}</definedName>
    <definedName name="sdjdswger" localSheetId="19" hidden="1">{#N/A,#N/A,FALSE,"Plan1";#N/A,#N/A,FALSE,"Plan2"}</definedName>
    <definedName name="sdjdswger" localSheetId="21">{#N/A,#N/A,FALSE,"Plan1";#N/A,#N/A,FALSE,"Plan2"}</definedName>
    <definedName name="sdjdswger" localSheetId="14" hidden="1">{#N/A,#N/A,FALSE,"Plan1";#N/A,#N/A,FALSE,"Plan2"}</definedName>
    <definedName name="sdjdswger" localSheetId="4" hidden="1">{#N/A,#N/A,FALSE,"Plan1";#N/A,#N/A,FALSE,"Plan2"}</definedName>
    <definedName name="sdjdswger" localSheetId="8" hidden="1">{#N/A,#N/A,FALSE,"Plan1";#N/A,#N/A,FALSE,"Plan2"}</definedName>
    <definedName name="sdjdswger" localSheetId="2" hidden="1">{#N/A,#N/A,FALSE,"Plan1";#N/A,#N/A,FALSE,"Plan2"}</definedName>
    <definedName name="sdjdswger" localSheetId="1" hidden="1">{#N/A,#N/A,FALSE,"Plan1";#N/A,#N/A,FALSE,"Plan2"}</definedName>
    <definedName name="sdjdswger" localSheetId="13" hidden="1">{#N/A,#N/A,FALSE,"Plan1";#N/A,#N/A,FALSE,"Plan2"}</definedName>
    <definedName name="sdjdswger" localSheetId="20">{#N/A,#N/A,FALSE,"Plan1";#N/A,#N/A,FALSE,"Plan2"}</definedName>
    <definedName name="sdjdswger" localSheetId="24" hidden="1">{#N/A,#N/A,FALSE,"Plan1";#N/A,#N/A,FALSE,"Plan2"}</definedName>
    <definedName name="sdjdswger" localSheetId="0" hidden="1">{#N/A,#N/A,FALSE,"Plan1";#N/A,#N/A,FALSE,"Plan2"}</definedName>
    <definedName name="sdjdswger" localSheetId="18" hidden="1">{#N/A,#N/A,FALSE,"Plan1";#N/A,#N/A,FALSE,"Plan2"}</definedName>
    <definedName name="sdjdswger" localSheetId="10" hidden="1">{#N/A,#N/A,FALSE,"Plan1";#N/A,#N/A,FALSE,"Plan2"}</definedName>
    <definedName name="sdjdswger" localSheetId="12" hidden="1">{#N/A,#N/A,FALSE,"Plan1";#N/A,#N/A,FALSE,"Plan2"}</definedName>
    <definedName name="sdjdswger" hidden="1">{#N/A,#N/A,FALSE,"Plan1";#N/A,#N/A,FALSE,"Plan2"}</definedName>
    <definedName name="sdjfdf" localSheetId="19" hidden="1">{#N/A,#N/A,FALSE,"Plan1";#N/A,#N/A,FALSE,"Plan2"}</definedName>
    <definedName name="sdjfdf" localSheetId="21">{#N/A,#N/A,FALSE,"Plan1";#N/A,#N/A,FALSE,"Plan2"}</definedName>
    <definedName name="sdjfdf" localSheetId="14" hidden="1">{#N/A,#N/A,FALSE,"Plan1";#N/A,#N/A,FALSE,"Plan2"}</definedName>
    <definedName name="sdjfdf" localSheetId="4" hidden="1">{#N/A,#N/A,FALSE,"Plan1";#N/A,#N/A,FALSE,"Plan2"}</definedName>
    <definedName name="sdjfdf" localSheetId="8" hidden="1">{#N/A,#N/A,FALSE,"Plan1";#N/A,#N/A,FALSE,"Plan2"}</definedName>
    <definedName name="sdjfdf" localSheetId="2" hidden="1">{#N/A,#N/A,FALSE,"Plan1";#N/A,#N/A,FALSE,"Plan2"}</definedName>
    <definedName name="sdjfdf" localSheetId="1" hidden="1">{#N/A,#N/A,FALSE,"Plan1";#N/A,#N/A,FALSE,"Plan2"}</definedName>
    <definedName name="sdjfdf" localSheetId="13" hidden="1">{#N/A,#N/A,FALSE,"Plan1";#N/A,#N/A,FALSE,"Plan2"}</definedName>
    <definedName name="sdjfdf" localSheetId="20">{#N/A,#N/A,FALSE,"Plan1";#N/A,#N/A,FALSE,"Plan2"}</definedName>
    <definedName name="sdjfdf" localSheetId="24" hidden="1">{#N/A,#N/A,FALSE,"Plan1";#N/A,#N/A,FALSE,"Plan2"}</definedName>
    <definedName name="sdjfdf" localSheetId="0" hidden="1">{#N/A,#N/A,FALSE,"Plan1";#N/A,#N/A,FALSE,"Plan2"}</definedName>
    <definedName name="sdjfdf" localSheetId="18" hidden="1">{#N/A,#N/A,FALSE,"Plan1";#N/A,#N/A,FALSE,"Plan2"}</definedName>
    <definedName name="sdjfdf" localSheetId="10" hidden="1">{#N/A,#N/A,FALSE,"Plan1";#N/A,#N/A,FALSE,"Plan2"}</definedName>
    <definedName name="sdjfdf" localSheetId="12" hidden="1">{#N/A,#N/A,FALSE,"Plan1";#N/A,#N/A,FALSE,"Plan2"}</definedName>
    <definedName name="sdjfdf" hidden="1">{#N/A,#N/A,FALSE,"Plan1";#N/A,#N/A,FALSE,"Plan2"}</definedName>
    <definedName name="sdjfhdjk" localSheetId="19" hidden="1">{#N/A,#N/A,FALSE,"Plan1";#N/A,#N/A,FALSE,"Plan2"}</definedName>
    <definedName name="sdjfhdjk" localSheetId="21">{#N/A,#N/A,FALSE,"Plan1";#N/A,#N/A,FALSE,"Plan2"}</definedName>
    <definedName name="sdjfhdjk" localSheetId="14" hidden="1">{#N/A,#N/A,FALSE,"Plan1";#N/A,#N/A,FALSE,"Plan2"}</definedName>
    <definedName name="sdjfhdjk" localSheetId="4" hidden="1">{#N/A,#N/A,FALSE,"Plan1";#N/A,#N/A,FALSE,"Plan2"}</definedName>
    <definedName name="sdjfhdjk" localSheetId="8" hidden="1">{#N/A,#N/A,FALSE,"Plan1";#N/A,#N/A,FALSE,"Plan2"}</definedName>
    <definedName name="sdjfhdjk" localSheetId="2" hidden="1">{#N/A,#N/A,FALSE,"Plan1";#N/A,#N/A,FALSE,"Plan2"}</definedName>
    <definedName name="sdjfhdjk" localSheetId="1" hidden="1">{#N/A,#N/A,FALSE,"Plan1";#N/A,#N/A,FALSE,"Plan2"}</definedName>
    <definedName name="sdjfhdjk" localSheetId="13" hidden="1">{#N/A,#N/A,FALSE,"Plan1";#N/A,#N/A,FALSE,"Plan2"}</definedName>
    <definedName name="sdjfhdjk" localSheetId="20">{#N/A,#N/A,FALSE,"Plan1";#N/A,#N/A,FALSE,"Plan2"}</definedName>
    <definedName name="sdjfhdjk" localSheetId="24" hidden="1">{#N/A,#N/A,FALSE,"Plan1";#N/A,#N/A,FALSE,"Plan2"}</definedName>
    <definedName name="sdjfhdjk" localSheetId="0" hidden="1">{#N/A,#N/A,FALSE,"Plan1";#N/A,#N/A,FALSE,"Plan2"}</definedName>
    <definedName name="sdjfhdjk" localSheetId="18" hidden="1">{#N/A,#N/A,FALSE,"Plan1";#N/A,#N/A,FALSE,"Plan2"}</definedName>
    <definedName name="sdjfhdjk" localSheetId="10" hidden="1">{#N/A,#N/A,FALSE,"Plan1";#N/A,#N/A,FALSE,"Plan2"}</definedName>
    <definedName name="sdjfhdjk" localSheetId="12" hidden="1">{#N/A,#N/A,FALSE,"Plan1";#N/A,#N/A,FALSE,"Plan2"}</definedName>
    <definedName name="sdjfhdjk" hidden="1">{#N/A,#N/A,FALSE,"Plan1";#N/A,#N/A,FALSE,"Plan2"}</definedName>
    <definedName name="SDJFJDER" localSheetId="19" hidden="1">{#N/A,#N/A,FALSE,"Plan1";#N/A,#N/A,FALSE,"Plan2"}</definedName>
    <definedName name="SDJFJDER" localSheetId="21">{#N/A,#N/A,FALSE,"Plan1";#N/A,#N/A,FALSE,"Plan2"}</definedName>
    <definedName name="SDJFJDER" localSheetId="14" hidden="1">{#N/A,#N/A,FALSE,"Plan1";#N/A,#N/A,FALSE,"Plan2"}</definedName>
    <definedName name="SDJFJDER" localSheetId="4" hidden="1">{#N/A,#N/A,FALSE,"Plan1";#N/A,#N/A,FALSE,"Plan2"}</definedName>
    <definedName name="SDJFJDER" localSheetId="8" hidden="1">{#N/A,#N/A,FALSE,"Plan1";#N/A,#N/A,FALSE,"Plan2"}</definedName>
    <definedName name="SDJFJDER" localSheetId="2" hidden="1">{#N/A,#N/A,FALSE,"Plan1";#N/A,#N/A,FALSE,"Plan2"}</definedName>
    <definedName name="SDJFJDER" localSheetId="1" hidden="1">{#N/A,#N/A,FALSE,"Plan1";#N/A,#N/A,FALSE,"Plan2"}</definedName>
    <definedName name="SDJFJDER" localSheetId="13" hidden="1">{#N/A,#N/A,FALSE,"Plan1";#N/A,#N/A,FALSE,"Plan2"}</definedName>
    <definedName name="SDJFJDER" localSheetId="20">{#N/A,#N/A,FALSE,"Plan1";#N/A,#N/A,FALSE,"Plan2"}</definedName>
    <definedName name="SDJFJDER" localSheetId="24" hidden="1">{#N/A,#N/A,FALSE,"Plan1";#N/A,#N/A,FALSE,"Plan2"}</definedName>
    <definedName name="SDJFJDER" localSheetId="0" hidden="1">{#N/A,#N/A,FALSE,"Plan1";#N/A,#N/A,FALSE,"Plan2"}</definedName>
    <definedName name="SDJFJDER" localSheetId="18" hidden="1">{#N/A,#N/A,FALSE,"Plan1";#N/A,#N/A,FALSE,"Plan2"}</definedName>
    <definedName name="SDJFJDER" localSheetId="10" hidden="1">{#N/A,#N/A,FALSE,"Plan1";#N/A,#N/A,FALSE,"Plan2"}</definedName>
    <definedName name="SDJFJDER" localSheetId="12" hidden="1">{#N/A,#N/A,FALSE,"Plan1";#N/A,#N/A,FALSE,"Plan2"}</definedName>
    <definedName name="SDJFJDER" hidden="1">{#N/A,#N/A,FALSE,"Plan1";#N/A,#N/A,FALSE,"Plan2"}</definedName>
    <definedName name="sdjflsdjfl" localSheetId="19" hidden="1">{#N/A,#N/A,FALSE,"Plan1";#N/A,#N/A,FALSE,"Plan2"}</definedName>
    <definedName name="sdjflsdjfl" localSheetId="21">{#N/A,#N/A,FALSE,"Plan1";#N/A,#N/A,FALSE,"Plan2"}</definedName>
    <definedName name="sdjflsdjfl" localSheetId="14" hidden="1">{#N/A,#N/A,FALSE,"Plan1";#N/A,#N/A,FALSE,"Plan2"}</definedName>
    <definedName name="sdjflsdjfl" localSheetId="4" hidden="1">{#N/A,#N/A,FALSE,"Plan1";#N/A,#N/A,FALSE,"Plan2"}</definedName>
    <definedName name="sdjflsdjfl" localSheetId="8" hidden="1">{#N/A,#N/A,FALSE,"Plan1";#N/A,#N/A,FALSE,"Plan2"}</definedName>
    <definedName name="sdjflsdjfl" localSheetId="2" hidden="1">{#N/A,#N/A,FALSE,"Plan1";#N/A,#N/A,FALSE,"Plan2"}</definedName>
    <definedName name="sdjflsdjfl" localSheetId="1" hidden="1">{#N/A,#N/A,FALSE,"Plan1";#N/A,#N/A,FALSE,"Plan2"}</definedName>
    <definedName name="sdjflsdjfl" localSheetId="13" hidden="1">{#N/A,#N/A,FALSE,"Plan1";#N/A,#N/A,FALSE,"Plan2"}</definedName>
    <definedName name="sdjflsdjfl" localSheetId="20">{#N/A,#N/A,FALSE,"Plan1";#N/A,#N/A,FALSE,"Plan2"}</definedName>
    <definedName name="sdjflsdjfl" localSheetId="24" hidden="1">{#N/A,#N/A,FALSE,"Plan1";#N/A,#N/A,FALSE,"Plan2"}</definedName>
    <definedName name="sdjflsdjfl" localSheetId="0" hidden="1">{#N/A,#N/A,FALSE,"Plan1";#N/A,#N/A,FALSE,"Plan2"}</definedName>
    <definedName name="sdjflsdjfl" localSheetId="18" hidden="1">{#N/A,#N/A,FALSE,"Plan1";#N/A,#N/A,FALSE,"Plan2"}</definedName>
    <definedName name="sdjflsdjfl" localSheetId="10" hidden="1">{#N/A,#N/A,FALSE,"Plan1";#N/A,#N/A,FALSE,"Plan2"}</definedName>
    <definedName name="sdjflsdjfl" localSheetId="12" hidden="1">{#N/A,#N/A,FALSE,"Plan1";#N/A,#N/A,FALSE,"Plan2"}</definedName>
    <definedName name="sdjflsdjfl" hidden="1">{#N/A,#N/A,FALSE,"Plan1";#N/A,#N/A,FALSE,"Plan2"}</definedName>
    <definedName name="SDJHF" localSheetId="19" hidden="1">{#N/A,#N/A,FALSE,"Plan1";#N/A,#N/A,FALSE,"Plan2"}</definedName>
    <definedName name="SDJHF" localSheetId="21">{#N/A,#N/A,FALSE,"Plan1";#N/A,#N/A,FALSE,"Plan2"}</definedName>
    <definedName name="SDJHF" localSheetId="14" hidden="1">{#N/A,#N/A,FALSE,"Plan1";#N/A,#N/A,FALSE,"Plan2"}</definedName>
    <definedName name="SDJHF" localSheetId="4" hidden="1">{#N/A,#N/A,FALSE,"Plan1";#N/A,#N/A,FALSE,"Plan2"}</definedName>
    <definedName name="SDJHF" localSheetId="8" hidden="1">{#N/A,#N/A,FALSE,"Plan1";#N/A,#N/A,FALSE,"Plan2"}</definedName>
    <definedName name="SDJHF" localSheetId="2" hidden="1">{#N/A,#N/A,FALSE,"Plan1";#N/A,#N/A,FALSE,"Plan2"}</definedName>
    <definedName name="SDJHF" localSheetId="1" hidden="1">{#N/A,#N/A,FALSE,"Plan1";#N/A,#N/A,FALSE,"Plan2"}</definedName>
    <definedName name="SDJHF" localSheetId="13" hidden="1">{#N/A,#N/A,FALSE,"Plan1";#N/A,#N/A,FALSE,"Plan2"}</definedName>
    <definedName name="SDJHF" localSheetId="20">{#N/A,#N/A,FALSE,"Plan1";#N/A,#N/A,FALSE,"Plan2"}</definedName>
    <definedName name="SDJHF" localSheetId="24" hidden="1">{#N/A,#N/A,FALSE,"Plan1";#N/A,#N/A,FALSE,"Plan2"}</definedName>
    <definedName name="SDJHF" localSheetId="0" hidden="1">{#N/A,#N/A,FALSE,"Plan1";#N/A,#N/A,FALSE,"Plan2"}</definedName>
    <definedName name="SDJHF" localSheetId="18" hidden="1">{#N/A,#N/A,FALSE,"Plan1";#N/A,#N/A,FALSE,"Plan2"}</definedName>
    <definedName name="SDJHF" localSheetId="10" hidden="1">{#N/A,#N/A,FALSE,"Plan1";#N/A,#N/A,FALSE,"Plan2"}</definedName>
    <definedName name="SDJHF" localSheetId="12" hidden="1">{#N/A,#N/A,FALSE,"Plan1";#N/A,#N/A,FALSE,"Plan2"}</definedName>
    <definedName name="SDJHF" hidden="1">{#N/A,#N/A,FALSE,"Plan1";#N/A,#N/A,FALSE,"Plan2"}</definedName>
    <definedName name="sdjrderertrr" localSheetId="19" hidden="1">{#N/A,#N/A,FALSE,"Plan1";#N/A,#N/A,FALSE,"Plan2"}</definedName>
    <definedName name="sdjrderertrr" localSheetId="21">{#N/A,#N/A,FALSE,"Plan1";#N/A,#N/A,FALSE,"Plan2"}</definedName>
    <definedName name="sdjrderertrr" localSheetId="14" hidden="1">{#N/A,#N/A,FALSE,"Plan1";#N/A,#N/A,FALSE,"Plan2"}</definedName>
    <definedName name="sdjrderertrr" localSheetId="4" hidden="1">{#N/A,#N/A,FALSE,"Plan1";#N/A,#N/A,FALSE,"Plan2"}</definedName>
    <definedName name="sdjrderertrr" localSheetId="8" hidden="1">{#N/A,#N/A,FALSE,"Plan1";#N/A,#N/A,FALSE,"Plan2"}</definedName>
    <definedName name="sdjrderertrr" localSheetId="2" hidden="1">{#N/A,#N/A,FALSE,"Plan1";#N/A,#N/A,FALSE,"Plan2"}</definedName>
    <definedName name="sdjrderertrr" localSheetId="1" hidden="1">{#N/A,#N/A,FALSE,"Plan1";#N/A,#N/A,FALSE,"Plan2"}</definedName>
    <definedName name="sdjrderertrr" localSheetId="13" hidden="1">{#N/A,#N/A,FALSE,"Plan1";#N/A,#N/A,FALSE,"Plan2"}</definedName>
    <definedName name="sdjrderertrr" localSheetId="20">{#N/A,#N/A,FALSE,"Plan1";#N/A,#N/A,FALSE,"Plan2"}</definedName>
    <definedName name="sdjrderertrr" localSheetId="24" hidden="1">{#N/A,#N/A,FALSE,"Plan1";#N/A,#N/A,FALSE,"Plan2"}</definedName>
    <definedName name="sdjrderertrr" localSheetId="0" hidden="1">{#N/A,#N/A,FALSE,"Plan1";#N/A,#N/A,FALSE,"Plan2"}</definedName>
    <definedName name="sdjrderertrr" localSheetId="18" hidden="1">{#N/A,#N/A,FALSE,"Plan1";#N/A,#N/A,FALSE,"Plan2"}</definedName>
    <definedName name="sdjrderertrr" localSheetId="10" hidden="1">{#N/A,#N/A,FALSE,"Plan1";#N/A,#N/A,FALSE,"Plan2"}</definedName>
    <definedName name="sdjrderertrr" localSheetId="12" hidden="1">{#N/A,#N/A,FALSE,"Plan1";#N/A,#N/A,FALSE,"Plan2"}</definedName>
    <definedName name="sdjrderertrr" hidden="1">{#N/A,#N/A,FALSE,"Plan1";#N/A,#N/A,FALSE,"Plan2"}</definedName>
    <definedName name="sdkdjk" localSheetId="19" hidden="1">{#N/A,#N/A,FALSE,"Plan1";#N/A,#N/A,FALSE,"Plan2"}</definedName>
    <definedName name="sdkdjk" localSheetId="21">{#N/A,#N/A,FALSE,"Plan1";#N/A,#N/A,FALSE,"Plan2"}</definedName>
    <definedName name="sdkdjk" localSheetId="14" hidden="1">{#N/A,#N/A,FALSE,"Plan1";#N/A,#N/A,FALSE,"Plan2"}</definedName>
    <definedName name="sdkdjk" localSheetId="4" hidden="1">{#N/A,#N/A,FALSE,"Plan1";#N/A,#N/A,FALSE,"Plan2"}</definedName>
    <definedName name="sdkdjk" localSheetId="8" hidden="1">{#N/A,#N/A,FALSE,"Plan1";#N/A,#N/A,FALSE,"Plan2"}</definedName>
    <definedName name="sdkdjk" localSheetId="2" hidden="1">{#N/A,#N/A,FALSE,"Plan1";#N/A,#N/A,FALSE,"Plan2"}</definedName>
    <definedName name="sdkdjk" localSheetId="1" hidden="1">{#N/A,#N/A,FALSE,"Plan1";#N/A,#N/A,FALSE,"Plan2"}</definedName>
    <definedName name="sdkdjk" localSheetId="13" hidden="1">{#N/A,#N/A,FALSE,"Plan1";#N/A,#N/A,FALSE,"Plan2"}</definedName>
    <definedName name="sdkdjk" localSheetId="20">{#N/A,#N/A,FALSE,"Plan1";#N/A,#N/A,FALSE,"Plan2"}</definedName>
    <definedName name="sdkdjk" localSheetId="24" hidden="1">{#N/A,#N/A,FALSE,"Plan1";#N/A,#N/A,FALSE,"Plan2"}</definedName>
    <definedName name="sdkdjk" localSheetId="0" hidden="1">{#N/A,#N/A,FALSE,"Plan1";#N/A,#N/A,FALSE,"Plan2"}</definedName>
    <definedName name="sdkdjk" localSheetId="18" hidden="1">{#N/A,#N/A,FALSE,"Plan1";#N/A,#N/A,FALSE,"Plan2"}</definedName>
    <definedName name="sdkdjk" localSheetId="10" hidden="1">{#N/A,#N/A,FALSE,"Plan1";#N/A,#N/A,FALSE,"Plan2"}</definedName>
    <definedName name="sdkdjk" localSheetId="12" hidden="1">{#N/A,#N/A,FALSE,"Plan1";#N/A,#N/A,FALSE,"Plan2"}</definedName>
    <definedName name="sdkdjk" hidden="1">{#N/A,#N/A,FALSE,"Plan1";#N/A,#N/A,FALSE,"Plan2"}</definedName>
    <definedName name="sdkfjhkdgfhk"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hidden="1">{TRUE,TRUE,-1.25,-15.5,604.5,366.75,FALSE,FALSE,TRUE,TRUE,0,1,#N/A,1,#N/A,9.0125,24.4117647058824,1,FALSE,FALSE,3,TRUE,1,FALSE,100,"Swvu.PLANILHA2.","ACwvu.PLANILHA2.",#N/A,FALSE,FALSE,0.787401575,0.34,0.46,0.5,1,"","",FALSE,FALSE,FALSE,FALSE,1,#N/A,1,1,FALSE,FALSE,#N/A,#N/A,FALSE,FALSE,FALSE,9,65532,65532,FALSE,FALSE,TRUE,TRUE,TRUE}</definedName>
    <definedName name="sdkfnjd" localSheetId="19" hidden="1">{#N/A,#N/A,FALSE,"Plan1";#N/A,#N/A,FALSE,"Plan2"}</definedName>
    <definedName name="sdkfnjd" localSheetId="21">{#N/A,#N/A,FALSE,"Plan1";#N/A,#N/A,FALSE,"Plan2"}</definedName>
    <definedName name="sdkfnjd" localSheetId="14" hidden="1">{#N/A,#N/A,FALSE,"Plan1";#N/A,#N/A,FALSE,"Plan2"}</definedName>
    <definedName name="sdkfnjd" localSheetId="4" hidden="1">{#N/A,#N/A,FALSE,"Plan1";#N/A,#N/A,FALSE,"Plan2"}</definedName>
    <definedName name="sdkfnjd" localSheetId="8" hidden="1">{#N/A,#N/A,FALSE,"Plan1";#N/A,#N/A,FALSE,"Plan2"}</definedName>
    <definedName name="sdkfnjd" localSheetId="2" hidden="1">{#N/A,#N/A,FALSE,"Plan1";#N/A,#N/A,FALSE,"Plan2"}</definedName>
    <definedName name="sdkfnjd" localSheetId="1" hidden="1">{#N/A,#N/A,FALSE,"Plan1";#N/A,#N/A,FALSE,"Plan2"}</definedName>
    <definedName name="sdkfnjd" localSheetId="13" hidden="1">{#N/A,#N/A,FALSE,"Plan1";#N/A,#N/A,FALSE,"Plan2"}</definedName>
    <definedName name="sdkfnjd" localSheetId="20">{#N/A,#N/A,FALSE,"Plan1";#N/A,#N/A,FALSE,"Plan2"}</definedName>
    <definedName name="sdkfnjd" localSheetId="24" hidden="1">{#N/A,#N/A,FALSE,"Plan1";#N/A,#N/A,FALSE,"Plan2"}</definedName>
    <definedName name="sdkfnjd" localSheetId="0" hidden="1">{#N/A,#N/A,FALSE,"Plan1";#N/A,#N/A,FALSE,"Plan2"}</definedName>
    <definedName name="sdkfnjd" localSheetId="18" hidden="1">{#N/A,#N/A,FALSE,"Plan1";#N/A,#N/A,FALSE,"Plan2"}</definedName>
    <definedName name="sdkfnjd" localSheetId="10" hidden="1">{#N/A,#N/A,FALSE,"Plan1";#N/A,#N/A,FALSE,"Plan2"}</definedName>
    <definedName name="sdkfnjd" localSheetId="12" hidden="1">{#N/A,#N/A,FALSE,"Plan1";#N/A,#N/A,FALSE,"Plan2"}</definedName>
    <definedName name="sdkfnjd" hidden="1">{#N/A,#N/A,FALSE,"Plan1";#N/A,#N/A,FALSE,"Plan2"}</definedName>
    <definedName name="sdkk" localSheetId="19" hidden="1">{#N/A,#N/A,FALSE,"Plan1";#N/A,#N/A,FALSE,"Plan2"}</definedName>
    <definedName name="sdkk" localSheetId="21">{#N/A,#N/A,FALSE,"Plan1";#N/A,#N/A,FALSE,"Plan2"}</definedName>
    <definedName name="sdkk" localSheetId="14" hidden="1">{#N/A,#N/A,FALSE,"Plan1";#N/A,#N/A,FALSE,"Plan2"}</definedName>
    <definedName name="sdkk" localSheetId="4" hidden="1">{#N/A,#N/A,FALSE,"Plan1";#N/A,#N/A,FALSE,"Plan2"}</definedName>
    <definedName name="sdkk" localSheetId="8" hidden="1">{#N/A,#N/A,FALSE,"Plan1";#N/A,#N/A,FALSE,"Plan2"}</definedName>
    <definedName name="sdkk" localSheetId="2" hidden="1">{#N/A,#N/A,FALSE,"Plan1";#N/A,#N/A,FALSE,"Plan2"}</definedName>
    <definedName name="sdkk" localSheetId="1" hidden="1">{#N/A,#N/A,FALSE,"Plan1";#N/A,#N/A,FALSE,"Plan2"}</definedName>
    <definedName name="sdkk" localSheetId="13" hidden="1">{#N/A,#N/A,FALSE,"Plan1";#N/A,#N/A,FALSE,"Plan2"}</definedName>
    <definedName name="sdkk" localSheetId="20">{#N/A,#N/A,FALSE,"Plan1";#N/A,#N/A,FALSE,"Plan2"}</definedName>
    <definedName name="sdkk" localSheetId="24" hidden="1">{#N/A,#N/A,FALSE,"Plan1";#N/A,#N/A,FALSE,"Plan2"}</definedName>
    <definedName name="sdkk" localSheetId="0" hidden="1">{#N/A,#N/A,FALSE,"Plan1";#N/A,#N/A,FALSE,"Plan2"}</definedName>
    <definedName name="sdkk" localSheetId="18" hidden="1">{#N/A,#N/A,FALSE,"Plan1";#N/A,#N/A,FALSE,"Plan2"}</definedName>
    <definedName name="sdkk" localSheetId="10" hidden="1">{#N/A,#N/A,FALSE,"Plan1";#N/A,#N/A,FALSE,"Plan2"}</definedName>
    <definedName name="sdkk" localSheetId="12" hidden="1">{#N/A,#N/A,FALSE,"Plan1";#N/A,#N/A,FALSE,"Plan2"}</definedName>
    <definedName name="sdkk" hidden="1">{#N/A,#N/A,FALSE,"Plan1";#N/A,#N/A,FALSE,"Plan2"}</definedName>
    <definedName name="sdlfsdflj" localSheetId="19" hidden="1">{#N/A,#N/A,FALSE,"Plan1";#N/A,#N/A,FALSE,"Plan2"}</definedName>
    <definedName name="sdlfsdflj" localSheetId="21">{#N/A,#N/A,FALSE,"Plan1";#N/A,#N/A,FALSE,"Plan2"}</definedName>
    <definedName name="sdlfsdflj" localSheetId="14" hidden="1">{#N/A,#N/A,FALSE,"Plan1";#N/A,#N/A,FALSE,"Plan2"}</definedName>
    <definedName name="sdlfsdflj" localSheetId="4" hidden="1">{#N/A,#N/A,FALSE,"Plan1";#N/A,#N/A,FALSE,"Plan2"}</definedName>
    <definedName name="sdlfsdflj" localSheetId="8" hidden="1">{#N/A,#N/A,FALSE,"Plan1";#N/A,#N/A,FALSE,"Plan2"}</definedName>
    <definedName name="sdlfsdflj" localSheetId="2" hidden="1">{#N/A,#N/A,FALSE,"Plan1";#N/A,#N/A,FALSE,"Plan2"}</definedName>
    <definedName name="sdlfsdflj" localSheetId="1" hidden="1">{#N/A,#N/A,FALSE,"Plan1";#N/A,#N/A,FALSE,"Plan2"}</definedName>
    <definedName name="sdlfsdflj" localSheetId="13" hidden="1">{#N/A,#N/A,FALSE,"Plan1";#N/A,#N/A,FALSE,"Plan2"}</definedName>
    <definedName name="sdlfsdflj" localSheetId="20">{#N/A,#N/A,FALSE,"Plan1";#N/A,#N/A,FALSE,"Plan2"}</definedName>
    <definedName name="sdlfsdflj" localSheetId="24" hidden="1">{#N/A,#N/A,FALSE,"Plan1";#N/A,#N/A,FALSE,"Plan2"}</definedName>
    <definedName name="sdlfsdflj" localSheetId="0" hidden="1">{#N/A,#N/A,FALSE,"Plan1";#N/A,#N/A,FALSE,"Plan2"}</definedName>
    <definedName name="sdlfsdflj" localSheetId="18" hidden="1">{#N/A,#N/A,FALSE,"Plan1";#N/A,#N/A,FALSE,"Plan2"}</definedName>
    <definedName name="sdlfsdflj" localSheetId="10" hidden="1">{#N/A,#N/A,FALSE,"Plan1";#N/A,#N/A,FALSE,"Plan2"}</definedName>
    <definedName name="sdlfsdflj" localSheetId="12" hidden="1">{#N/A,#N/A,FALSE,"Plan1";#N/A,#N/A,FALSE,"Plan2"}</definedName>
    <definedName name="sdlfsdflj" hidden="1">{#N/A,#N/A,FALSE,"Plan1";#N/A,#N/A,FALSE,"Plan2"}</definedName>
    <definedName name="sdmfmdfsgfd" localSheetId="19" hidden="1">{#N/A,#N/A,FALSE,"Plan1";#N/A,#N/A,FALSE,"Plan2"}</definedName>
    <definedName name="sdmfmdfsgfd" localSheetId="21">{#N/A,#N/A,FALSE,"Plan1";#N/A,#N/A,FALSE,"Plan2"}</definedName>
    <definedName name="sdmfmdfsgfd" localSheetId="14" hidden="1">{#N/A,#N/A,FALSE,"Plan1";#N/A,#N/A,FALSE,"Plan2"}</definedName>
    <definedName name="sdmfmdfsgfd" localSheetId="4" hidden="1">{#N/A,#N/A,FALSE,"Plan1";#N/A,#N/A,FALSE,"Plan2"}</definedName>
    <definedName name="sdmfmdfsgfd" localSheetId="8" hidden="1">{#N/A,#N/A,FALSE,"Plan1";#N/A,#N/A,FALSE,"Plan2"}</definedName>
    <definedName name="sdmfmdfsgfd" localSheetId="2" hidden="1">{#N/A,#N/A,FALSE,"Plan1";#N/A,#N/A,FALSE,"Plan2"}</definedName>
    <definedName name="sdmfmdfsgfd" localSheetId="1" hidden="1">{#N/A,#N/A,FALSE,"Plan1";#N/A,#N/A,FALSE,"Plan2"}</definedName>
    <definedName name="sdmfmdfsgfd" localSheetId="13" hidden="1">{#N/A,#N/A,FALSE,"Plan1";#N/A,#N/A,FALSE,"Plan2"}</definedName>
    <definedName name="sdmfmdfsgfd" localSheetId="20">{#N/A,#N/A,FALSE,"Plan1";#N/A,#N/A,FALSE,"Plan2"}</definedName>
    <definedName name="sdmfmdfsgfd" localSheetId="24" hidden="1">{#N/A,#N/A,FALSE,"Plan1";#N/A,#N/A,FALSE,"Plan2"}</definedName>
    <definedName name="sdmfmdfsgfd" localSheetId="0" hidden="1">{#N/A,#N/A,FALSE,"Plan1";#N/A,#N/A,FALSE,"Plan2"}</definedName>
    <definedName name="sdmfmdfsgfd" localSheetId="18" hidden="1">{#N/A,#N/A,FALSE,"Plan1";#N/A,#N/A,FALSE,"Plan2"}</definedName>
    <definedName name="sdmfmdfsgfd" localSheetId="10" hidden="1">{#N/A,#N/A,FALSE,"Plan1";#N/A,#N/A,FALSE,"Plan2"}</definedName>
    <definedName name="sdmfmdfsgfd" localSheetId="12" hidden="1">{#N/A,#N/A,FALSE,"Plan1";#N/A,#N/A,FALSE,"Plan2"}</definedName>
    <definedName name="sdmfmdfsgfd" hidden="1">{#N/A,#N/A,FALSE,"Plan1";#N/A,#N/A,FALSE,"Plan2"}</definedName>
    <definedName name="sd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dr" hidden="1">{TRUE,TRUE,-1.25,-15.5,604.5,366.75,FALSE,FALSE,TRUE,TRUE,0,1,#N/A,1,#N/A,9.0125,24.4117647058824,1,FALSE,FALSE,3,TRUE,1,FALSE,100,"Swvu.PLANILHA2.","ACwvu.PLANILHA2.",#N/A,FALSE,FALSE,0.787401575,0.34,0.46,0.5,1,"","",FALSE,FALSE,FALSE,FALSE,1,#N/A,1,1,FALSE,FALSE,#N/A,#N/A,FALSE,FALSE,FALSE,9,65532,65532,FALSE,FALSE,TRUE,TRUE,TRUE}</definedName>
    <definedName name="sdrfgt" localSheetId="19" hidden="1">{#N/A,#N/A,FALSE,"Plan1";#N/A,#N/A,FALSE,"Plan2"}</definedName>
    <definedName name="sdrfgt" localSheetId="21">{#N/A,#N/A,FALSE,"Plan1";#N/A,#N/A,FALSE,"Plan2"}</definedName>
    <definedName name="sdrfgt" localSheetId="14" hidden="1">{#N/A,#N/A,FALSE,"Plan1";#N/A,#N/A,FALSE,"Plan2"}</definedName>
    <definedName name="sdrfgt" localSheetId="4" hidden="1">{#N/A,#N/A,FALSE,"Plan1";#N/A,#N/A,FALSE,"Plan2"}</definedName>
    <definedName name="sdrfgt" localSheetId="8" hidden="1">{#N/A,#N/A,FALSE,"Plan1";#N/A,#N/A,FALSE,"Plan2"}</definedName>
    <definedName name="sdrfgt" localSheetId="2" hidden="1">{#N/A,#N/A,FALSE,"Plan1";#N/A,#N/A,FALSE,"Plan2"}</definedName>
    <definedName name="sdrfgt" localSheetId="1" hidden="1">{#N/A,#N/A,FALSE,"Plan1";#N/A,#N/A,FALSE,"Plan2"}</definedName>
    <definedName name="sdrfgt" localSheetId="13" hidden="1">{#N/A,#N/A,FALSE,"Plan1";#N/A,#N/A,FALSE,"Plan2"}</definedName>
    <definedName name="sdrfgt" localSheetId="20">{#N/A,#N/A,FALSE,"Plan1";#N/A,#N/A,FALSE,"Plan2"}</definedName>
    <definedName name="sdrfgt" localSheetId="24" hidden="1">{#N/A,#N/A,FALSE,"Plan1";#N/A,#N/A,FALSE,"Plan2"}</definedName>
    <definedName name="sdrfgt" localSheetId="0" hidden="1">{#N/A,#N/A,FALSE,"Plan1";#N/A,#N/A,FALSE,"Plan2"}</definedName>
    <definedName name="sdrfgt" localSheetId="18" hidden="1">{#N/A,#N/A,FALSE,"Plan1";#N/A,#N/A,FALSE,"Plan2"}</definedName>
    <definedName name="sdrfgt" localSheetId="10" hidden="1">{#N/A,#N/A,FALSE,"Plan1";#N/A,#N/A,FALSE,"Plan2"}</definedName>
    <definedName name="sdrfgt" localSheetId="12" hidden="1">{#N/A,#N/A,FALSE,"Plan1";#N/A,#N/A,FALSE,"Plan2"}</definedName>
    <definedName name="sdrfgt" hidden="1">{#N/A,#N/A,FALSE,"Plan1";#N/A,#N/A,FALSE,"Plan2"}</definedName>
    <definedName name="sdsd" localSheetId="19" hidden="1">{#N/A,#N/A,FALSE,"Plan1";#N/A,#N/A,FALSE,"Plan2"}</definedName>
    <definedName name="sdsd" localSheetId="21">{#N/A,#N/A,FALSE,"Plan1";#N/A,#N/A,FALSE,"Plan2"}</definedName>
    <definedName name="sdsd" localSheetId="14" hidden="1">{#N/A,#N/A,FALSE,"Plan1";#N/A,#N/A,FALSE,"Plan2"}</definedName>
    <definedName name="sdsd" localSheetId="4" hidden="1">{#N/A,#N/A,FALSE,"Plan1";#N/A,#N/A,FALSE,"Plan2"}</definedName>
    <definedName name="sdsd" localSheetId="8" hidden="1">{#N/A,#N/A,FALSE,"Plan1";#N/A,#N/A,FALSE,"Plan2"}</definedName>
    <definedName name="sdsd" localSheetId="2" hidden="1">{#N/A,#N/A,FALSE,"Plan1";#N/A,#N/A,FALSE,"Plan2"}</definedName>
    <definedName name="sdsd" localSheetId="1" hidden="1">{#N/A,#N/A,FALSE,"Plan1";#N/A,#N/A,FALSE,"Plan2"}</definedName>
    <definedName name="sdsd" localSheetId="13" hidden="1">{#N/A,#N/A,FALSE,"Plan1";#N/A,#N/A,FALSE,"Plan2"}</definedName>
    <definedName name="sdsd" localSheetId="20">{#N/A,#N/A,FALSE,"Plan1";#N/A,#N/A,FALSE,"Plan2"}</definedName>
    <definedName name="sdsd" localSheetId="24" hidden="1">{#N/A,#N/A,FALSE,"Plan1";#N/A,#N/A,FALSE,"Plan2"}</definedName>
    <definedName name="sdsd" localSheetId="0" hidden="1">{#N/A,#N/A,FALSE,"Plan1";#N/A,#N/A,FALSE,"Plan2"}</definedName>
    <definedName name="sdsd" localSheetId="18" hidden="1">{#N/A,#N/A,FALSE,"Plan1";#N/A,#N/A,FALSE,"Plan2"}</definedName>
    <definedName name="sdsd" localSheetId="10" hidden="1">{#N/A,#N/A,FALSE,"Plan1";#N/A,#N/A,FALSE,"Plan2"}</definedName>
    <definedName name="sdsd" localSheetId="12" hidden="1">{#N/A,#N/A,FALSE,"Plan1";#N/A,#N/A,FALSE,"Plan2"}</definedName>
    <definedName name="sdsd" hidden="1">{#N/A,#N/A,FALSE,"Plan1";#N/A,#N/A,FALSE,"Plan2"}</definedName>
    <definedName name="sdser" localSheetId="19" hidden="1">{#N/A,#N/A,FALSE,"Plan1";#N/A,#N/A,FALSE,"Plan2"}</definedName>
    <definedName name="sdser" localSheetId="21">{#N/A,#N/A,FALSE,"Plan1";#N/A,#N/A,FALSE,"Plan2"}</definedName>
    <definedName name="sdser" localSheetId="14" hidden="1">{#N/A,#N/A,FALSE,"Plan1";#N/A,#N/A,FALSE,"Plan2"}</definedName>
    <definedName name="sdser" localSheetId="4" hidden="1">{#N/A,#N/A,FALSE,"Plan1";#N/A,#N/A,FALSE,"Plan2"}</definedName>
    <definedName name="sdser" localSheetId="8" hidden="1">{#N/A,#N/A,FALSE,"Plan1";#N/A,#N/A,FALSE,"Plan2"}</definedName>
    <definedName name="sdser" localSheetId="2" hidden="1">{#N/A,#N/A,FALSE,"Plan1";#N/A,#N/A,FALSE,"Plan2"}</definedName>
    <definedName name="sdser" localSheetId="1" hidden="1">{#N/A,#N/A,FALSE,"Plan1";#N/A,#N/A,FALSE,"Plan2"}</definedName>
    <definedName name="sdser" localSheetId="13" hidden="1">{#N/A,#N/A,FALSE,"Plan1";#N/A,#N/A,FALSE,"Plan2"}</definedName>
    <definedName name="sdser" localSheetId="20">{#N/A,#N/A,FALSE,"Plan1";#N/A,#N/A,FALSE,"Plan2"}</definedName>
    <definedName name="sdser" localSheetId="24" hidden="1">{#N/A,#N/A,FALSE,"Plan1";#N/A,#N/A,FALSE,"Plan2"}</definedName>
    <definedName name="sdser" localSheetId="0" hidden="1">{#N/A,#N/A,FALSE,"Plan1";#N/A,#N/A,FALSE,"Plan2"}</definedName>
    <definedName name="sdser" localSheetId="18" hidden="1">{#N/A,#N/A,FALSE,"Plan1";#N/A,#N/A,FALSE,"Plan2"}</definedName>
    <definedName name="sdser" localSheetId="10" hidden="1">{#N/A,#N/A,FALSE,"Plan1";#N/A,#N/A,FALSE,"Plan2"}</definedName>
    <definedName name="sdser" localSheetId="12" hidden="1">{#N/A,#N/A,FALSE,"Plan1";#N/A,#N/A,FALSE,"Plan2"}</definedName>
    <definedName name="sdser" hidden="1">{#N/A,#N/A,FALSE,"Plan1";#N/A,#N/A,FALSE,"Plan2"}</definedName>
    <definedName name="sdsre" localSheetId="19" hidden="1">{#N/A,#N/A,FALSE,"Plan1";#N/A,#N/A,FALSE,"Plan2"}</definedName>
    <definedName name="sdsre" localSheetId="21">{#N/A,#N/A,FALSE,"Plan1";#N/A,#N/A,FALSE,"Plan2"}</definedName>
    <definedName name="sdsre" localSheetId="14" hidden="1">{#N/A,#N/A,FALSE,"Plan1";#N/A,#N/A,FALSE,"Plan2"}</definedName>
    <definedName name="sdsre" localSheetId="4" hidden="1">{#N/A,#N/A,FALSE,"Plan1";#N/A,#N/A,FALSE,"Plan2"}</definedName>
    <definedName name="sdsre" localSheetId="8" hidden="1">{#N/A,#N/A,FALSE,"Plan1";#N/A,#N/A,FALSE,"Plan2"}</definedName>
    <definedName name="sdsre" localSheetId="2" hidden="1">{#N/A,#N/A,FALSE,"Plan1";#N/A,#N/A,FALSE,"Plan2"}</definedName>
    <definedName name="sdsre" localSheetId="1" hidden="1">{#N/A,#N/A,FALSE,"Plan1";#N/A,#N/A,FALSE,"Plan2"}</definedName>
    <definedName name="sdsre" localSheetId="13" hidden="1">{#N/A,#N/A,FALSE,"Plan1";#N/A,#N/A,FALSE,"Plan2"}</definedName>
    <definedName name="sdsre" localSheetId="20">{#N/A,#N/A,FALSE,"Plan1";#N/A,#N/A,FALSE,"Plan2"}</definedName>
    <definedName name="sdsre" localSheetId="24" hidden="1">{#N/A,#N/A,FALSE,"Plan1";#N/A,#N/A,FALSE,"Plan2"}</definedName>
    <definedName name="sdsre" localSheetId="0" hidden="1">{#N/A,#N/A,FALSE,"Plan1";#N/A,#N/A,FALSE,"Plan2"}</definedName>
    <definedName name="sdsre" localSheetId="18" hidden="1">{#N/A,#N/A,FALSE,"Plan1";#N/A,#N/A,FALSE,"Plan2"}</definedName>
    <definedName name="sdsre" localSheetId="10" hidden="1">{#N/A,#N/A,FALSE,"Plan1";#N/A,#N/A,FALSE,"Plan2"}</definedName>
    <definedName name="sdsre" localSheetId="12" hidden="1">{#N/A,#N/A,FALSE,"Plan1";#N/A,#N/A,FALSE,"Plan2"}</definedName>
    <definedName name="sdsre" hidden="1">{#N/A,#N/A,FALSE,"Plan1";#N/A,#N/A,FALSE,"Plan2"}</definedName>
    <definedName name="sdss" localSheetId="19" hidden="1">{#N/A,#N/A,FALSE,"Plan1";#N/A,#N/A,FALSE,"Plan2"}</definedName>
    <definedName name="sdss" localSheetId="21">{#N/A,#N/A,FALSE,"Plan1";#N/A,#N/A,FALSE,"Plan2"}</definedName>
    <definedName name="sdss" localSheetId="14" hidden="1">{#N/A,#N/A,FALSE,"Plan1";#N/A,#N/A,FALSE,"Plan2"}</definedName>
    <definedName name="sdss" localSheetId="4" hidden="1">{#N/A,#N/A,FALSE,"Plan1";#N/A,#N/A,FALSE,"Plan2"}</definedName>
    <definedName name="sdss" localSheetId="8" hidden="1">{#N/A,#N/A,FALSE,"Plan1";#N/A,#N/A,FALSE,"Plan2"}</definedName>
    <definedName name="sdss" localSheetId="2" hidden="1">{#N/A,#N/A,FALSE,"Plan1";#N/A,#N/A,FALSE,"Plan2"}</definedName>
    <definedName name="sdss" localSheetId="1" hidden="1">{#N/A,#N/A,FALSE,"Plan1";#N/A,#N/A,FALSE,"Plan2"}</definedName>
    <definedName name="sdss" localSheetId="13" hidden="1">{#N/A,#N/A,FALSE,"Plan1";#N/A,#N/A,FALSE,"Plan2"}</definedName>
    <definedName name="sdss" localSheetId="20">{#N/A,#N/A,FALSE,"Plan1";#N/A,#N/A,FALSE,"Plan2"}</definedName>
    <definedName name="sdss" localSheetId="24" hidden="1">{#N/A,#N/A,FALSE,"Plan1";#N/A,#N/A,FALSE,"Plan2"}</definedName>
    <definedName name="sdss" localSheetId="0" hidden="1">{#N/A,#N/A,FALSE,"Plan1";#N/A,#N/A,FALSE,"Plan2"}</definedName>
    <definedName name="sdss" localSheetId="18" hidden="1">{#N/A,#N/A,FALSE,"Plan1";#N/A,#N/A,FALSE,"Plan2"}</definedName>
    <definedName name="sdss" localSheetId="10" hidden="1">{#N/A,#N/A,FALSE,"Plan1";#N/A,#N/A,FALSE,"Plan2"}</definedName>
    <definedName name="sdss" localSheetId="12" hidden="1">{#N/A,#N/A,FALSE,"Plan1";#N/A,#N/A,FALSE,"Plan2"}</definedName>
    <definedName name="sdss" hidden="1">{#N/A,#N/A,FALSE,"Plan1";#N/A,#N/A,FALSE,"Plan2"}</definedName>
    <definedName name="sdtrtg" localSheetId="4" hidden="1">#REF!</definedName>
    <definedName name="sdtrtg" localSheetId="2" hidden="1">#REF!</definedName>
    <definedName name="sdtrtg" localSheetId="24" hidden="1">#REF!</definedName>
    <definedName name="sdtrtg" localSheetId="0" hidden="1">#REF!</definedName>
    <definedName name="sdtrtg" hidden="1">#REF!</definedName>
    <definedName name="sdusi"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hidden="1">{TRUE,TRUE,-1.25,-15.5,604.5,366.75,FALSE,FALSE,TRUE,TRUE,0,1,#N/A,1,#N/A,9.0125,24.4117647058824,1,FALSE,FALSE,3,TRUE,1,FALSE,100,"Swvu.PLANILHA2.","ACwvu.PLANILHA2.",#N/A,FALSE,FALSE,0.787401575,0.34,0.46,0.5,1,"","",FALSE,FALSE,FALSE,FALSE,1,#N/A,1,1,FALSE,FALSE,#N/A,#N/A,FALSE,FALSE,FALSE,9,65532,65532,FALSE,FALSE,TRUE,TRUE,TRUE}</definedName>
    <definedName name="SDWER" localSheetId="19" hidden="1">{"Econ Consolidado",#N/A,FALSE,"Econ Consol";"Fluxo de Caixa",#N/A,FALSE,"Fluxo Caixa";"Investimentos",#N/A,FALSE,"Investimentos"}</definedName>
    <definedName name="SDWER" localSheetId="21">{"Econ Consolidado",#N/A,FALSE,"Econ Consol";"Fluxo de Caixa",#N/A,FALSE,"Fluxo Caixa";"Investimentos",#N/A,FALSE,"Investimentos"}</definedName>
    <definedName name="SDWER" localSheetId="14" hidden="1">{"Econ Consolidado",#N/A,FALSE,"Econ Consol";"Fluxo de Caixa",#N/A,FALSE,"Fluxo Caixa";"Investimentos",#N/A,FALSE,"Investimentos"}</definedName>
    <definedName name="SDWER" localSheetId="4" hidden="1">{"Econ Consolidado",#N/A,FALSE,"Econ Consol";"Fluxo de Caixa",#N/A,FALSE,"Fluxo Caixa";"Investimentos",#N/A,FALSE,"Investimentos"}</definedName>
    <definedName name="SDWER" localSheetId="8" hidden="1">{"Econ Consolidado",#N/A,FALSE,"Econ Consol";"Fluxo de Caixa",#N/A,FALSE,"Fluxo Caixa";"Investimentos",#N/A,FALSE,"Investimentos"}</definedName>
    <definedName name="SDWER" localSheetId="2" hidden="1">{"Econ Consolidado",#N/A,FALSE,"Econ Consol";"Fluxo de Caixa",#N/A,FALSE,"Fluxo Caixa";"Investimentos",#N/A,FALSE,"Investimentos"}</definedName>
    <definedName name="SDWER" localSheetId="1" hidden="1">{"Econ Consolidado",#N/A,FALSE,"Econ Consol";"Fluxo de Caixa",#N/A,FALSE,"Fluxo Caixa";"Investimentos",#N/A,FALSE,"Investimentos"}</definedName>
    <definedName name="SDWER" localSheetId="13" hidden="1">{"Econ Consolidado",#N/A,FALSE,"Econ Consol";"Fluxo de Caixa",#N/A,FALSE,"Fluxo Caixa";"Investimentos",#N/A,FALSE,"Investimentos"}</definedName>
    <definedName name="SDWER" localSheetId="20">{"Econ Consolidado",#N/A,FALSE,"Econ Consol";"Fluxo de Caixa",#N/A,FALSE,"Fluxo Caixa";"Investimentos",#N/A,FALSE,"Investimentos"}</definedName>
    <definedName name="SDWER" localSheetId="24" hidden="1">{"Econ Consolidado",#N/A,FALSE,"Econ Consol";"Fluxo de Caixa",#N/A,FALSE,"Fluxo Caixa";"Investimentos",#N/A,FALSE,"Investimentos"}</definedName>
    <definedName name="SDWER" localSheetId="0" hidden="1">{"Econ Consolidado",#N/A,FALSE,"Econ Consol";"Fluxo de Caixa",#N/A,FALSE,"Fluxo Caixa";"Investimentos",#N/A,FALSE,"Investimentos"}</definedName>
    <definedName name="SDWER" localSheetId="18" hidden="1">{"Econ Consolidado",#N/A,FALSE,"Econ Consol";"Fluxo de Caixa",#N/A,FALSE,"Fluxo Caixa";"Investimentos",#N/A,FALSE,"Investimentos"}</definedName>
    <definedName name="SDWER" localSheetId="10" hidden="1">{"Econ Consolidado",#N/A,FALSE,"Econ Consol";"Fluxo de Caixa",#N/A,FALSE,"Fluxo Caixa";"Investimentos",#N/A,FALSE,"Investimentos"}</definedName>
    <definedName name="SDWER" localSheetId="12" hidden="1">{"Econ Consolidado",#N/A,FALSE,"Econ Consol";"Fluxo de Caixa",#N/A,FALSE,"Fluxo Caixa";"Investimentos",#N/A,FALSE,"Investimentos"}</definedName>
    <definedName name="SDWER" hidden="1">{"Econ Consolidado",#N/A,FALSE,"Econ Consol";"Fluxo de Caixa",#N/A,FALSE,"Fluxo Caixa";"Investimentos",#N/A,FALSE,"Investimentos"}</definedName>
    <definedName name="sdxfrt" localSheetId="19" hidden="1">{#N/A,#N/A,FALSE,"Plan1";#N/A,#N/A,FALSE,"Plan2"}</definedName>
    <definedName name="sdxfrt" localSheetId="21">{#N/A,#N/A,FALSE,"Plan1";#N/A,#N/A,FALSE,"Plan2"}</definedName>
    <definedName name="sdxfrt" localSheetId="14" hidden="1">{#N/A,#N/A,FALSE,"Plan1";#N/A,#N/A,FALSE,"Plan2"}</definedName>
    <definedName name="sdxfrt" localSheetId="4" hidden="1">{#N/A,#N/A,FALSE,"Plan1";#N/A,#N/A,FALSE,"Plan2"}</definedName>
    <definedName name="sdxfrt" localSheetId="8" hidden="1">{#N/A,#N/A,FALSE,"Plan1";#N/A,#N/A,FALSE,"Plan2"}</definedName>
    <definedName name="sdxfrt" localSheetId="2" hidden="1">{#N/A,#N/A,FALSE,"Plan1";#N/A,#N/A,FALSE,"Plan2"}</definedName>
    <definedName name="sdxfrt" localSheetId="1" hidden="1">{#N/A,#N/A,FALSE,"Plan1";#N/A,#N/A,FALSE,"Plan2"}</definedName>
    <definedName name="sdxfrt" localSheetId="13" hidden="1">{#N/A,#N/A,FALSE,"Plan1";#N/A,#N/A,FALSE,"Plan2"}</definedName>
    <definedName name="sdxfrt" localSheetId="20">{#N/A,#N/A,FALSE,"Plan1";#N/A,#N/A,FALSE,"Plan2"}</definedName>
    <definedName name="sdxfrt" localSheetId="24" hidden="1">{#N/A,#N/A,FALSE,"Plan1";#N/A,#N/A,FALSE,"Plan2"}</definedName>
    <definedName name="sdxfrt" localSheetId="0" hidden="1">{#N/A,#N/A,FALSE,"Plan1";#N/A,#N/A,FALSE,"Plan2"}</definedName>
    <definedName name="sdxfrt" localSheetId="18" hidden="1">{#N/A,#N/A,FALSE,"Plan1";#N/A,#N/A,FALSE,"Plan2"}</definedName>
    <definedName name="sdxfrt" localSheetId="10" hidden="1">{#N/A,#N/A,FALSE,"Plan1";#N/A,#N/A,FALSE,"Plan2"}</definedName>
    <definedName name="sdxfrt" localSheetId="12" hidden="1">{#N/A,#N/A,FALSE,"Plan1";#N/A,#N/A,FALSE,"Plan2"}</definedName>
    <definedName name="sdxfrt" hidden="1">{#N/A,#N/A,FALSE,"Plan1";#N/A,#N/A,FALSE,"Plan2"}</definedName>
    <definedName name="SDZFERF" localSheetId="19" hidden="1">{#N/A,#N/A,FALSE,"Plan1";#N/A,#N/A,FALSE,"Plan2"}</definedName>
    <definedName name="SDZFERF" localSheetId="21">{#N/A,#N/A,FALSE,"Plan1";#N/A,#N/A,FALSE,"Plan2"}</definedName>
    <definedName name="SDZFERF" localSheetId="14" hidden="1">{#N/A,#N/A,FALSE,"Plan1";#N/A,#N/A,FALSE,"Plan2"}</definedName>
    <definedName name="SDZFERF" localSheetId="4" hidden="1">{#N/A,#N/A,FALSE,"Plan1";#N/A,#N/A,FALSE,"Plan2"}</definedName>
    <definedName name="SDZFERF" localSheetId="8" hidden="1">{#N/A,#N/A,FALSE,"Plan1";#N/A,#N/A,FALSE,"Plan2"}</definedName>
    <definedName name="SDZFERF" localSheetId="2" hidden="1">{#N/A,#N/A,FALSE,"Plan1";#N/A,#N/A,FALSE,"Plan2"}</definedName>
    <definedName name="SDZFERF" localSheetId="1" hidden="1">{#N/A,#N/A,FALSE,"Plan1";#N/A,#N/A,FALSE,"Plan2"}</definedName>
    <definedName name="SDZFERF" localSheetId="13" hidden="1">{#N/A,#N/A,FALSE,"Plan1";#N/A,#N/A,FALSE,"Plan2"}</definedName>
    <definedName name="SDZFERF" localSheetId="20">{#N/A,#N/A,FALSE,"Plan1";#N/A,#N/A,FALSE,"Plan2"}</definedName>
    <definedName name="SDZFERF" localSheetId="24" hidden="1">{#N/A,#N/A,FALSE,"Plan1";#N/A,#N/A,FALSE,"Plan2"}</definedName>
    <definedName name="SDZFERF" localSheetId="0" hidden="1">{#N/A,#N/A,FALSE,"Plan1";#N/A,#N/A,FALSE,"Plan2"}</definedName>
    <definedName name="SDZFERF" localSheetId="18" hidden="1">{#N/A,#N/A,FALSE,"Plan1";#N/A,#N/A,FALSE,"Plan2"}</definedName>
    <definedName name="SDZFERF" localSheetId="10" hidden="1">{#N/A,#N/A,FALSE,"Plan1";#N/A,#N/A,FALSE,"Plan2"}</definedName>
    <definedName name="SDZFERF" localSheetId="12" hidden="1">{#N/A,#N/A,FALSE,"Plan1";#N/A,#N/A,FALSE,"Plan2"}</definedName>
    <definedName name="SDZFERF" hidden="1">{#N/A,#N/A,FALSE,"Plan1";#N/A,#N/A,FALSE,"Plan2"}</definedName>
    <definedName name="se" localSheetId="4">#REF!</definedName>
    <definedName name="se" localSheetId="2">#REF!</definedName>
    <definedName name="se" localSheetId="24">#REF!</definedName>
    <definedName name="se">#REF!</definedName>
    <definedName name="SEDE" localSheetId="4">#REF!</definedName>
    <definedName name="SEDE" localSheetId="2">#REF!</definedName>
    <definedName name="SEDE" localSheetId="24">#REF!</definedName>
    <definedName name="SEDE">#REF!</definedName>
    <definedName name="sefret4r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hidden="1">{TRUE,TRUE,-1.25,-15.5,604.5,366.75,FALSE,FALSE,TRUE,TRUE,0,1,#N/A,1,#N/A,9.0125,24.4117647058824,1,FALSE,FALSE,3,TRUE,1,FALSE,100,"Swvu.PLANILHA2.","ACwvu.PLANILHA2.",#N/A,FALSE,FALSE,0.787401575,0.34,0.46,0.5,1,"","",FALSE,FALSE,FALSE,FALSE,1,#N/A,1,1,FALSE,FALSE,#N/A,#N/A,FALSE,FALSE,FALSE,9,65532,65532,FALSE,FALSE,TRUE,TRUE,TRUE}</definedName>
    <definedName name="SEG" localSheetId="19">#REF!</definedName>
    <definedName name="SEG" localSheetId="14">#REF!</definedName>
    <definedName name="SEG" localSheetId="4">#REF!</definedName>
    <definedName name="SEG" localSheetId="5">#REF!</definedName>
    <definedName name="SEG" localSheetId="2">#REF!</definedName>
    <definedName name="SEG" localSheetId="13">#REF!</definedName>
    <definedName name="SEG" localSheetId="24">#REF!</definedName>
    <definedName name="SEG" localSheetId="0">#REF!</definedName>
    <definedName name="SEG" localSheetId="18">#REF!</definedName>
    <definedName name="SEG">#REF!</definedName>
    <definedName name="segftru" localSheetId="19" hidden="1">{#N/A,#N/A,FALSE,"Plan1";#N/A,#N/A,FALSE,"Plan2"}</definedName>
    <definedName name="segftru" localSheetId="21">{#N/A,#N/A,FALSE,"Plan1";#N/A,#N/A,FALSE,"Plan2"}</definedName>
    <definedName name="segftru" localSheetId="14" hidden="1">{#N/A,#N/A,FALSE,"Plan1";#N/A,#N/A,FALSE,"Plan2"}</definedName>
    <definedName name="segftru" localSheetId="4" hidden="1">{#N/A,#N/A,FALSE,"Plan1";#N/A,#N/A,FALSE,"Plan2"}</definedName>
    <definedName name="segftru" localSheetId="8" hidden="1">{#N/A,#N/A,FALSE,"Plan1";#N/A,#N/A,FALSE,"Plan2"}</definedName>
    <definedName name="segftru" localSheetId="2" hidden="1">{#N/A,#N/A,FALSE,"Plan1";#N/A,#N/A,FALSE,"Plan2"}</definedName>
    <definedName name="segftru" localSheetId="1" hidden="1">{#N/A,#N/A,FALSE,"Plan1";#N/A,#N/A,FALSE,"Plan2"}</definedName>
    <definedName name="segftru" localSheetId="13" hidden="1">{#N/A,#N/A,FALSE,"Plan1";#N/A,#N/A,FALSE,"Plan2"}</definedName>
    <definedName name="segftru" localSheetId="20">{#N/A,#N/A,FALSE,"Plan1";#N/A,#N/A,FALSE,"Plan2"}</definedName>
    <definedName name="segftru" localSheetId="24" hidden="1">{#N/A,#N/A,FALSE,"Plan1";#N/A,#N/A,FALSE,"Plan2"}</definedName>
    <definedName name="segftru" localSheetId="0" hidden="1">{#N/A,#N/A,FALSE,"Plan1";#N/A,#N/A,FALSE,"Plan2"}</definedName>
    <definedName name="segftru" localSheetId="18" hidden="1">{#N/A,#N/A,FALSE,"Plan1";#N/A,#N/A,FALSE,"Plan2"}</definedName>
    <definedName name="segftru" localSheetId="10" hidden="1">{#N/A,#N/A,FALSE,"Plan1";#N/A,#N/A,FALSE,"Plan2"}</definedName>
    <definedName name="segftru" localSheetId="12" hidden="1">{#N/A,#N/A,FALSE,"Plan1";#N/A,#N/A,FALSE,"Plan2"}</definedName>
    <definedName name="segftru" hidden="1">{#N/A,#N/A,FALSE,"Plan1";#N/A,#N/A,FALSE,"Plan2"}</definedName>
    <definedName name="SegmentaçãodeDados_UF1">""</definedName>
    <definedName name="SegmentaçãodeDados_UF11">""</definedName>
    <definedName name="SegmentaçãodeDados_UF12">""</definedName>
    <definedName name="SEIS" localSheetId="4">#REF!</definedName>
    <definedName name="SEIS" localSheetId="2">#REF!</definedName>
    <definedName name="SEIS" localSheetId="24">#REF!</definedName>
    <definedName name="SEIS">#REF!</definedName>
    <definedName name="sencount" localSheetId="4" hidden="1">1</definedName>
    <definedName name="sencount" localSheetId="8" hidden="1">1</definedName>
    <definedName name="sencount" localSheetId="2" hidden="1">3</definedName>
    <definedName name="sencount" localSheetId="24" hidden="1">1</definedName>
    <definedName name="sencount" localSheetId="0" hidden="1">3</definedName>
    <definedName name="sencount" hidden="1">3</definedName>
    <definedName name="SEQUENCIA" localSheetId="4">#REF!</definedName>
    <definedName name="SEQUENCIA" localSheetId="8">#REF!</definedName>
    <definedName name="SEQUENCIA" localSheetId="2">#REF!</definedName>
    <definedName name="SEQUENCIA" localSheetId="24">#REF!</definedName>
    <definedName name="SEQUENCIA">#REF!</definedName>
    <definedName name="SEREWRSWE" localSheetId="19" hidden="1">{"tabela",#N/A,FALSE,"Tabela";"decoração",#N/A,FALSE,"Decor.";"Informações",#N/A,FALSE,"Inform."}</definedName>
    <definedName name="SEREWRSWE" localSheetId="21">{"tabela",#N/A,FALSE,"Tabela";"decoração",#N/A,FALSE,"Decor.";"Informações",#N/A,FALSE,"Inform."}</definedName>
    <definedName name="SEREWRSWE" localSheetId="14" hidden="1">{"tabela",#N/A,FALSE,"Tabela";"decoração",#N/A,FALSE,"Decor.";"Informações",#N/A,FALSE,"Inform."}</definedName>
    <definedName name="SEREWRSWE" localSheetId="4" hidden="1">{"tabela",#N/A,FALSE,"Tabela";"decoração",#N/A,FALSE,"Decor.";"Informações",#N/A,FALSE,"Inform."}</definedName>
    <definedName name="SEREWRSWE" localSheetId="8" hidden="1">{"tabela",#N/A,FALSE,"Tabela";"decoração",#N/A,FALSE,"Decor.";"Informações",#N/A,FALSE,"Inform."}</definedName>
    <definedName name="SEREWRSWE" localSheetId="2" hidden="1">{"tabela",#N/A,FALSE,"Tabela";"decoração",#N/A,FALSE,"Decor.";"Informações",#N/A,FALSE,"Inform."}</definedName>
    <definedName name="SEREWRSWE" localSheetId="1" hidden="1">{"tabela",#N/A,FALSE,"Tabela";"decoração",#N/A,FALSE,"Decor.";"Informações",#N/A,FALSE,"Inform."}</definedName>
    <definedName name="SEREWRSWE" localSheetId="13" hidden="1">{"tabela",#N/A,FALSE,"Tabela";"decoração",#N/A,FALSE,"Decor.";"Informações",#N/A,FALSE,"Inform."}</definedName>
    <definedName name="SEREWRSWE" localSheetId="20">{"tabela",#N/A,FALSE,"Tabela";"decoração",#N/A,FALSE,"Decor.";"Informações",#N/A,FALSE,"Inform."}</definedName>
    <definedName name="SEREWRSWE" localSheetId="24" hidden="1">{"tabela",#N/A,FALSE,"Tabela";"decoração",#N/A,FALSE,"Decor.";"Informações",#N/A,FALSE,"Inform."}</definedName>
    <definedName name="SEREWRSWE" localSheetId="0" hidden="1">{"tabela",#N/A,FALSE,"Tabela";"decoração",#N/A,FALSE,"Decor.";"Informações",#N/A,FALSE,"Inform."}</definedName>
    <definedName name="SEREWRSWE" localSheetId="18" hidden="1">{"tabela",#N/A,FALSE,"Tabela";"decoração",#N/A,FALSE,"Decor.";"Informações",#N/A,FALSE,"Inform."}</definedName>
    <definedName name="SEREWRSWE" localSheetId="10" hidden="1">{"tabela",#N/A,FALSE,"Tabela";"decoração",#N/A,FALSE,"Decor.";"Informações",#N/A,FALSE,"Inform."}</definedName>
    <definedName name="SEREWRSWE" localSheetId="12" hidden="1">{"tabela",#N/A,FALSE,"Tabela";"decoração",#N/A,FALSE,"Decor.";"Informações",#N/A,FALSE,"Inform."}</definedName>
    <definedName name="SEREWRSWE" hidden="1">{"tabela",#N/A,FALSE,"Tabela";"decoração",#N/A,FALSE,"Decor.";"Informações",#N/A,FALSE,"Inform."}</definedName>
    <definedName name="Set_17" localSheetId="4">#REF!</definedName>
    <definedName name="Set_17" localSheetId="2">#REF!</definedName>
    <definedName name="Set_17" localSheetId="24">#REF!</definedName>
    <definedName name="Set_17">#REF!</definedName>
    <definedName name="SETE" localSheetId="4">#REF!</definedName>
    <definedName name="SETE" localSheetId="2">#REF!</definedName>
    <definedName name="SETE" localSheetId="24">#REF!</definedName>
    <definedName name="SETE">#REF!</definedName>
    <definedName name="SETEMBRO" localSheetId="4">#REF!</definedName>
    <definedName name="SETEMBRO" localSheetId="2">#REF!</definedName>
    <definedName name="SETEMBRO" localSheetId="24">#REF!</definedName>
    <definedName name="SETEMBRO">#REF!</definedName>
    <definedName name="setRJ17" localSheetId="4">#REF!</definedName>
    <definedName name="setRJ17" localSheetId="2">#REF!</definedName>
    <definedName name="setRJ17" localSheetId="24">#REF!</definedName>
    <definedName name="setRJ17">#REF!</definedName>
    <definedName name="severo" localSheetId="4">#REF!</definedName>
    <definedName name="severo" localSheetId="2">#REF!</definedName>
    <definedName name="severo" localSheetId="24">#REF!</definedName>
    <definedName name="severo">#REF!</definedName>
    <definedName name="sf" localSheetId="19" hidden="1">{#N/A,#N/A,FALSE,"Plan1";#N/A,#N/A,FALSE,"Plan2"}</definedName>
    <definedName name="sf" localSheetId="21">{#N/A,#N/A,FALSE,"Plan1";#N/A,#N/A,FALSE,"Plan2"}</definedName>
    <definedName name="sf" localSheetId="14" hidden="1">{#N/A,#N/A,FALSE,"Plan1";#N/A,#N/A,FALSE,"Plan2"}</definedName>
    <definedName name="sf" localSheetId="4" hidden="1">{#N/A,#N/A,FALSE,"Plan1";#N/A,#N/A,FALSE,"Plan2"}</definedName>
    <definedName name="sf" localSheetId="8" hidden="1">{#N/A,#N/A,FALSE,"Plan1";#N/A,#N/A,FALSE,"Plan2"}</definedName>
    <definedName name="sf" localSheetId="2" hidden="1">{#N/A,#N/A,FALSE,"Plan1";#N/A,#N/A,FALSE,"Plan2"}</definedName>
    <definedName name="sf" localSheetId="1" hidden="1">{#N/A,#N/A,FALSE,"Plan1";#N/A,#N/A,FALSE,"Plan2"}</definedName>
    <definedName name="sf" localSheetId="13" hidden="1">{#N/A,#N/A,FALSE,"Plan1";#N/A,#N/A,FALSE,"Plan2"}</definedName>
    <definedName name="sf" localSheetId="20">{#N/A,#N/A,FALSE,"Plan1";#N/A,#N/A,FALSE,"Plan2"}</definedName>
    <definedName name="sf" localSheetId="24" hidden="1">{#N/A,#N/A,FALSE,"Plan1";#N/A,#N/A,FALSE,"Plan2"}</definedName>
    <definedName name="sf" localSheetId="0" hidden="1">{#N/A,#N/A,FALSE,"Plan1";#N/A,#N/A,FALSE,"Plan2"}</definedName>
    <definedName name="sf" localSheetId="18" hidden="1">{#N/A,#N/A,FALSE,"Plan1";#N/A,#N/A,FALSE,"Plan2"}</definedName>
    <definedName name="sf" localSheetId="10" hidden="1">{#N/A,#N/A,FALSE,"Plan1";#N/A,#N/A,FALSE,"Plan2"}</definedName>
    <definedName name="sf" localSheetId="12" hidden="1">{#N/A,#N/A,FALSE,"Plan1";#N/A,#N/A,FALSE,"Plan2"}</definedName>
    <definedName name="sf" hidden="1">{#N/A,#N/A,FALSE,"Plan1";#N/A,#N/A,FALSE,"Plan2"}</definedName>
    <definedName name="sfcrer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hidden="1">{TRUE,TRUE,-1.25,-15.5,604.5,366.75,FALSE,FALSE,TRUE,TRUE,0,1,#N/A,1,#N/A,9.0125,24.4117647058824,1,FALSE,FALSE,3,TRUE,1,FALSE,100,"Swvu.PLANILHA2.","ACwvu.PLANILHA2.",#N/A,FALSE,FALSE,0.787401575,0.34,0.46,0.5,1,"","",FALSE,FALSE,FALSE,FALSE,1,#N/A,1,1,FALSE,FALSE,#N/A,#N/A,FALSE,FALSE,FALSE,9,65532,65532,FALSE,FALSE,TRUE,TRUE,TRUE}</definedName>
    <definedName name="sfddfd" localSheetId="19" hidden="1">{#N/A,#N/A,FALSE,"Plan1";#N/A,#N/A,FALSE,"Plan2"}</definedName>
    <definedName name="sfddfd" localSheetId="21">{#N/A,#N/A,FALSE,"Plan1";#N/A,#N/A,FALSE,"Plan2"}</definedName>
    <definedName name="sfddfd" localSheetId="14" hidden="1">{#N/A,#N/A,FALSE,"Plan1";#N/A,#N/A,FALSE,"Plan2"}</definedName>
    <definedName name="sfddfd" localSheetId="4" hidden="1">{#N/A,#N/A,FALSE,"Plan1";#N/A,#N/A,FALSE,"Plan2"}</definedName>
    <definedName name="sfddfd" localSheetId="8" hidden="1">{#N/A,#N/A,FALSE,"Plan1";#N/A,#N/A,FALSE,"Plan2"}</definedName>
    <definedName name="sfddfd" localSheetId="2" hidden="1">{#N/A,#N/A,FALSE,"Plan1";#N/A,#N/A,FALSE,"Plan2"}</definedName>
    <definedName name="sfddfd" localSheetId="1" hidden="1">{#N/A,#N/A,FALSE,"Plan1";#N/A,#N/A,FALSE,"Plan2"}</definedName>
    <definedName name="sfddfd" localSheetId="13" hidden="1">{#N/A,#N/A,FALSE,"Plan1";#N/A,#N/A,FALSE,"Plan2"}</definedName>
    <definedName name="sfddfd" localSheetId="20">{#N/A,#N/A,FALSE,"Plan1";#N/A,#N/A,FALSE,"Plan2"}</definedName>
    <definedName name="sfddfd" localSheetId="24" hidden="1">{#N/A,#N/A,FALSE,"Plan1";#N/A,#N/A,FALSE,"Plan2"}</definedName>
    <definedName name="sfddfd" localSheetId="0" hidden="1">{#N/A,#N/A,FALSE,"Plan1";#N/A,#N/A,FALSE,"Plan2"}</definedName>
    <definedName name="sfddfd" localSheetId="18" hidden="1">{#N/A,#N/A,FALSE,"Plan1";#N/A,#N/A,FALSE,"Plan2"}</definedName>
    <definedName name="sfddfd" localSheetId="10" hidden="1">{#N/A,#N/A,FALSE,"Plan1";#N/A,#N/A,FALSE,"Plan2"}</definedName>
    <definedName name="sfddfd" localSheetId="12" hidden="1">{#N/A,#N/A,FALSE,"Plan1";#N/A,#N/A,FALSE,"Plan2"}</definedName>
    <definedName name="sfddfd" hidden="1">{#N/A,#N/A,FALSE,"Plan1";#N/A,#N/A,FALSE,"Plan2"}</definedName>
    <definedName name="sfds" localSheetId="19" hidden="1">{#N/A,#N/A,FALSE,"Plan1";#N/A,#N/A,FALSE,"Plan2"}</definedName>
    <definedName name="sfds" localSheetId="21">{#N/A,#N/A,FALSE,"Plan1";#N/A,#N/A,FALSE,"Plan2"}</definedName>
    <definedName name="sfds" localSheetId="14" hidden="1">{#N/A,#N/A,FALSE,"Plan1";#N/A,#N/A,FALSE,"Plan2"}</definedName>
    <definedName name="sfds" localSheetId="4" hidden="1">{#N/A,#N/A,FALSE,"Plan1";#N/A,#N/A,FALSE,"Plan2"}</definedName>
    <definedName name="sfds" localSheetId="8" hidden="1">{#N/A,#N/A,FALSE,"Plan1";#N/A,#N/A,FALSE,"Plan2"}</definedName>
    <definedName name="sfds" localSheetId="2" hidden="1">{#N/A,#N/A,FALSE,"Plan1";#N/A,#N/A,FALSE,"Plan2"}</definedName>
    <definedName name="sfds" localSheetId="1" hidden="1">{#N/A,#N/A,FALSE,"Plan1";#N/A,#N/A,FALSE,"Plan2"}</definedName>
    <definedName name="sfds" localSheetId="13" hidden="1">{#N/A,#N/A,FALSE,"Plan1";#N/A,#N/A,FALSE,"Plan2"}</definedName>
    <definedName name="sfds" localSheetId="20">{#N/A,#N/A,FALSE,"Plan1";#N/A,#N/A,FALSE,"Plan2"}</definedName>
    <definedName name="sfds" localSheetId="24" hidden="1">{#N/A,#N/A,FALSE,"Plan1";#N/A,#N/A,FALSE,"Plan2"}</definedName>
    <definedName name="sfds" localSheetId="0" hidden="1">{#N/A,#N/A,FALSE,"Plan1";#N/A,#N/A,FALSE,"Plan2"}</definedName>
    <definedName name="sfds" localSheetId="18" hidden="1">{#N/A,#N/A,FALSE,"Plan1";#N/A,#N/A,FALSE,"Plan2"}</definedName>
    <definedName name="sfds" localSheetId="10" hidden="1">{#N/A,#N/A,FALSE,"Plan1";#N/A,#N/A,FALSE,"Plan2"}</definedName>
    <definedName name="sfds" localSheetId="12" hidden="1">{#N/A,#N/A,FALSE,"Plan1";#N/A,#N/A,FALSE,"Plan2"}</definedName>
    <definedName name="sfds" hidden="1">{#N/A,#N/A,FALSE,"Plan1";#N/A,#N/A,FALSE,"Plan2"}</definedName>
    <definedName name="sfdsd" localSheetId="19" hidden="1">{#N/A,#N/A,FALSE,"Plan1";#N/A,#N/A,FALSE,"Plan2"}</definedName>
    <definedName name="sfdsd" localSheetId="21">{#N/A,#N/A,FALSE,"Plan1";#N/A,#N/A,FALSE,"Plan2"}</definedName>
    <definedName name="sfdsd" localSheetId="14" hidden="1">{#N/A,#N/A,FALSE,"Plan1";#N/A,#N/A,FALSE,"Plan2"}</definedName>
    <definedName name="sfdsd" localSheetId="4" hidden="1">{#N/A,#N/A,FALSE,"Plan1";#N/A,#N/A,FALSE,"Plan2"}</definedName>
    <definedName name="sfdsd" localSheetId="8" hidden="1">{#N/A,#N/A,FALSE,"Plan1";#N/A,#N/A,FALSE,"Plan2"}</definedName>
    <definedName name="sfdsd" localSheetId="2" hidden="1">{#N/A,#N/A,FALSE,"Plan1";#N/A,#N/A,FALSE,"Plan2"}</definedName>
    <definedName name="sfdsd" localSheetId="1" hidden="1">{#N/A,#N/A,FALSE,"Plan1";#N/A,#N/A,FALSE,"Plan2"}</definedName>
    <definedName name="sfdsd" localSheetId="13" hidden="1">{#N/A,#N/A,FALSE,"Plan1";#N/A,#N/A,FALSE,"Plan2"}</definedName>
    <definedName name="sfdsd" localSheetId="20">{#N/A,#N/A,FALSE,"Plan1";#N/A,#N/A,FALSE,"Plan2"}</definedName>
    <definedName name="sfdsd" localSheetId="24" hidden="1">{#N/A,#N/A,FALSE,"Plan1";#N/A,#N/A,FALSE,"Plan2"}</definedName>
    <definedName name="sfdsd" localSheetId="0" hidden="1">{#N/A,#N/A,FALSE,"Plan1";#N/A,#N/A,FALSE,"Plan2"}</definedName>
    <definedName name="sfdsd" localSheetId="18" hidden="1">{#N/A,#N/A,FALSE,"Plan1";#N/A,#N/A,FALSE,"Plan2"}</definedName>
    <definedName name="sfdsd" localSheetId="10" hidden="1">{#N/A,#N/A,FALSE,"Plan1";#N/A,#N/A,FALSE,"Plan2"}</definedName>
    <definedName name="sfdsd" localSheetId="12" hidden="1">{#N/A,#N/A,FALSE,"Plan1";#N/A,#N/A,FALSE,"Plan2"}</definedName>
    <definedName name="sfdsd" hidden="1">{#N/A,#N/A,FALSE,"Plan1";#N/A,#N/A,FALSE,"Plan2"}</definedName>
    <definedName name="SFDSF" hidden="1">34</definedName>
    <definedName name="sfrsdrgt" localSheetId="19" hidden="1">{#N/A,#N/A,FALSE,"Plan1";#N/A,#N/A,FALSE,"Plan2"}</definedName>
    <definedName name="sfrsdrgt" localSheetId="21">{#N/A,#N/A,FALSE,"Plan1";#N/A,#N/A,FALSE,"Plan2"}</definedName>
    <definedName name="sfrsdrgt" localSheetId="14" hidden="1">{#N/A,#N/A,FALSE,"Plan1";#N/A,#N/A,FALSE,"Plan2"}</definedName>
    <definedName name="sfrsdrgt" localSheetId="4" hidden="1">{#N/A,#N/A,FALSE,"Plan1";#N/A,#N/A,FALSE,"Plan2"}</definedName>
    <definedName name="sfrsdrgt" localSheetId="8" hidden="1">{#N/A,#N/A,FALSE,"Plan1";#N/A,#N/A,FALSE,"Plan2"}</definedName>
    <definedName name="sfrsdrgt" localSheetId="2" hidden="1">{#N/A,#N/A,FALSE,"Plan1";#N/A,#N/A,FALSE,"Plan2"}</definedName>
    <definedName name="sfrsdrgt" localSheetId="1" hidden="1">{#N/A,#N/A,FALSE,"Plan1";#N/A,#N/A,FALSE,"Plan2"}</definedName>
    <definedName name="sfrsdrgt" localSheetId="13" hidden="1">{#N/A,#N/A,FALSE,"Plan1";#N/A,#N/A,FALSE,"Plan2"}</definedName>
    <definedName name="sfrsdrgt" localSheetId="20">{#N/A,#N/A,FALSE,"Plan1";#N/A,#N/A,FALSE,"Plan2"}</definedName>
    <definedName name="sfrsdrgt" localSheetId="24" hidden="1">{#N/A,#N/A,FALSE,"Plan1";#N/A,#N/A,FALSE,"Plan2"}</definedName>
    <definedName name="sfrsdrgt" localSheetId="0" hidden="1">{#N/A,#N/A,FALSE,"Plan1";#N/A,#N/A,FALSE,"Plan2"}</definedName>
    <definedName name="sfrsdrgt" localSheetId="18" hidden="1">{#N/A,#N/A,FALSE,"Plan1";#N/A,#N/A,FALSE,"Plan2"}</definedName>
    <definedName name="sfrsdrgt" localSheetId="10" hidden="1">{#N/A,#N/A,FALSE,"Plan1";#N/A,#N/A,FALSE,"Plan2"}</definedName>
    <definedName name="sfrsdrgt" localSheetId="12" hidden="1">{#N/A,#N/A,FALSE,"Plan1";#N/A,#N/A,FALSE,"Plan2"}</definedName>
    <definedName name="sfrsdrgt" hidden="1">{#N/A,#N/A,FALSE,"Plan1";#N/A,#N/A,FALSE,"Plan2"}</definedName>
    <definedName name="SFRT" localSheetId="19" hidden="1">{#N/A,#N/A,FALSE,"Plan1";#N/A,#N/A,FALSE,"Plan2"}</definedName>
    <definedName name="SFRT" localSheetId="21">{#N/A,#N/A,FALSE,"Plan1";#N/A,#N/A,FALSE,"Plan2"}</definedName>
    <definedName name="SFRT" localSheetId="14" hidden="1">{#N/A,#N/A,FALSE,"Plan1";#N/A,#N/A,FALSE,"Plan2"}</definedName>
    <definedName name="SFRT" localSheetId="4" hidden="1">{#N/A,#N/A,FALSE,"Plan1";#N/A,#N/A,FALSE,"Plan2"}</definedName>
    <definedName name="SFRT" localSheetId="8" hidden="1">{#N/A,#N/A,FALSE,"Plan1";#N/A,#N/A,FALSE,"Plan2"}</definedName>
    <definedName name="SFRT" localSheetId="2" hidden="1">{#N/A,#N/A,FALSE,"Plan1";#N/A,#N/A,FALSE,"Plan2"}</definedName>
    <definedName name="SFRT" localSheetId="1" hidden="1">{#N/A,#N/A,FALSE,"Plan1";#N/A,#N/A,FALSE,"Plan2"}</definedName>
    <definedName name="SFRT" localSheetId="13" hidden="1">{#N/A,#N/A,FALSE,"Plan1";#N/A,#N/A,FALSE,"Plan2"}</definedName>
    <definedName name="SFRT" localSheetId="20">{#N/A,#N/A,FALSE,"Plan1";#N/A,#N/A,FALSE,"Plan2"}</definedName>
    <definedName name="SFRT" localSheetId="24" hidden="1">{#N/A,#N/A,FALSE,"Plan1";#N/A,#N/A,FALSE,"Plan2"}</definedName>
    <definedName name="SFRT" localSheetId="0" hidden="1">{#N/A,#N/A,FALSE,"Plan1";#N/A,#N/A,FALSE,"Plan2"}</definedName>
    <definedName name="SFRT" localSheetId="18" hidden="1">{#N/A,#N/A,FALSE,"Plan1";#N/A,#N/A,FALSE,"Plan2"}</definedName>
    <definedName name="SFRT" localSheetId="10" hidden="1">{#N/A,#N/A,FALSE,"Plan1";#N/A,#N/A,FALSE,"Plan2"}</definedName>
    <definedName name="SFRT" localSheetId="12" hidden="1">{#N/A,#N/A,FALSE,"Plan1";#N/A,#N/A,FALSE,"Plan2"}</definedName>
    <definedName name="SFRT" hidden="1">{#N/A,#N/A,FALSE,"Plan1";#N/A,#N/A,FALSE,"Plan2"}</definedName>
    <definedName name="sfsdferf" localSheetId="19" hidden="1">{#N/A,#N/A,FALSE,"Plan1";#N/A,#N/A,FALSE,"Plan2"}</definedName>
    <definedName name="sfsdferf" localSheetId="21">{#N/A,#N/A,FALSE,"Plan1";#N/A,#N/A,FALSE,"Plan2"}</definedName>
    <definedName name="sfsdferf" localSheetId="14" hidden="1">{#N/A,#N/A,FALSE,"Plan1";#N/A,#N/A,FALSE,"Plan2"}</definedName>
    <definedName name="sfsdferf" localSheetId="4" hidden="1">{#N/A,#N/A,FALSE,"Plan1";#N/A,#N/A,FALSE,"Plan2"}</definedName>
    <definedName name="sfsdferf" localSheetId="8" hidden="1">{#N/A,#N/A,FALSE,"Plan1";#N/A,#N/A,FALSE,"Plan2"}</definedName>
    <definedName name="sfsdferf" localSheetId="2" hidden="1">{#N/A,#N/A,FALSE,"Plan1";#N/A,#N/A,FALSE,"Plan2"}</definedName>
    <definedName name="sfsdferf" localSheetId="1" hidden="1">{#N/A,#N/A,FALSE,"Plan1";#N/A,#N/A,FALSE,"Plan2"}</definedName>
    <definedName name="sfsdferf" localSheetId="13" hidden="1">{#N/A,#N/A,FALSE,"Plan1";#N/A,#N/A,FALSE,"Plan2"}</definedName>
    <definedName name="sfsdferf" localSheetId="20">{#N/A,#N/A,FALSE,"Plan1";#N/A,#N/A,FALSE,"Plan2"}</definedName>
    <definedName name="sfsdferf" localSheetId="24" hidden="1">{#N/A,#N/A,FALSE,"Plan1";#N/A,#N/A,FALSE,"Plan2"}</definedName>
    <definedName name="sfsdferf" localSheetId="0" hidden="1">{#N/A,#N/A,FALSE,"Plan1";#N/A,#N/A,FALSE,"Plan2"}</definedName>
    <definedName name="sfsdferf" localSheetId="18" hidden="1">{#N/A,#N/A,FALSE,"Plan1";#N/A,#N/A,FALSE,"Plan2"}</definedName>
    <definedName name="sfsdferf" localSheetId="10" hidden="1">{#N/A,#N/A,FALSE,"Plan1";#N/A,#N/A,FALSE,"Plan2"}</definedName>
    <definedName name="sfsdferf" localSheetId="12" hidden="1">{#N/A,#N/A,FALSE,"Plan1";#N/A,#N/A,FALSE,"Plan2"}</definedName>
    <definedName name="sfsdferf" hidden="1">{#N/A,#N/A,FALSE,"Plan1";#N/A,#N/A,FALSE,"Plan2"}</definedName>
    <definedName name="sfsdfs" hidden="1">34</definedName>
    <definedName name="SFSDS" localSheetId="19" hidden="1">{#N/A,#N/A,FALSE,"Plan1";#N/A,#N/A,FALSE,"Plan2"}</definedName>
    <definedName name="SFSDS" localSheetId="21">{#N/A,#N/A,FALSE,"Plan1";#N/A,#N/A,FALSE,"Plan2"}</definedName>
    <definedName name="SFSDS" localSheetId="14" hidden="1">{#N/A,#N/A,FALSE,"Plan1";#N/A,#N/A,FALSE,"Plan2"}</definedName>
    <definedName name="SFSDS" localSheetId="4" hidden="1">{#N/A,#N/A,FALSE,"Plan1";#N/A,#N/A,FALSE,"Plan2"}</definedName>
    <definedName name="SFSDS" localSheetId="8" hidden="1">{#N/A,#N/A,FALSE,"Plan1";#N/A,#N/A,FALSE,"Plan2"}</definedName>
    <definedName name="SFSDS" localSheetId="2" hidden="1">{#N/A,#N/A,FALSE,"Plan1";#N/A,#N/A,FALSE,"Plan2"}</definedName>
    <definedName name="SFSDS" localSheetId="1" hidden="1">{#N/A,#N/A,FALSE,"Plan1";#N/A,#N/A,FALSE,"Plan2"}</definedName>
    <definedName name="SFSDS" localSheetId="13" hidden="1">{#N/A,#N/A,FALSE,"Plan1";#N/A,#N/A,FALSE,"Plan2"}</definedName>
    <definedName name="SFSDS" localSheetId="20">{#N/A,#N/A,FALSE,"Plan1";#N/A,#N/A,FALSE,"Plan2"}</definedName>
    <definedName name="SFSDS" localSheetId="24" hidden="1">{#N/A,#N/A,FALSE,"Plan1";#N/A,#N/A,FALSE,"Plan2"}</definedName>
    <definedName name="SFSDS" localSheetId="0" hidden="1">{#N/A,#N/A,FALSE,"Plan1";#N/A,#N/A,FALSE,"Plan2"}</definedName>
    <definedName name="SFSDS" localSheetId="18" hidden="1">{#N/A,#N/A,FALSE,"Plan1";#N/A,#N/A,FALSE,"Plan2"}</definedName>
    <definedName name="SFSDS" localSheetId="10" hidden="1">{#N/A,#N/A,FALSE,"Plan1";#N/A,#N/A,FALSE,"Plan2"}</definedName>
    <definedName name="SFSDS" localSheetId="12" hidden="1">{#N/A,#N/A,FALSE,"Plan1";#N/A,#N/A,FALSE,"Plan2"}</definedName>
    <definedName name="SFSDS" hidden="1">{#N/A,#N/A,FALSE,"Plan1";#N/A,#N/A,FALSE,"Plan2"}</definedName>
    <definedName name="SGarantia" localSheetId="4">#REF!</definedName>
    <definedName name="SGarantia" localSheetId="2">#REF!</definedName>
    <definedName name="SGarantia" localSheetId="24">#REF!</definedName>
    <definedName name="SGarantia">#REF!</definedName>
    <definedName name="sgtghty" localSheetId="19" hidden="1">{#N/A,#N/A,FALSE,"Plan1";#N/A,#N/A,FALSE,"Plan2"}</definedName>
    <definedName name="sgtghty" localSheetId="21">{#N/A,#N/A,FALSE,"Plan1";#N/A,#N/A,FALSE,"Plan2"}</definedName>
    <definedName name="sgtghty" localSheetId="14" hidden="1">{#N/A,#N/A,FALSE,"Plan1";#N/A,#N/A,FALSE,"Plan2"}</definedName>
    <definedName name="sgtghty" localSheetId="4" hidden="1">{#N/A,#N/A,FALSE,"Plan1";#N/A,#N/A,FALSE,"Plan2"}</definedName>
    <definedName name="sgtghty" localSheetId="8" hidden="1">{#N/A,#N/A,FALSE,"Plan1";#N/A,#N/A,FALSE,"Plan2"}</definedName>
    <definedName name="sgtghty" localSheetId="2" hidden="1">{#N/A,#N/A,FALSE,"Plan1";#N/A,#N/A,FALSE,"Plan2"}</definedName>
    <definedName name="sgtghty" localSheetId="1" hidden="1">{#N/A,#N/A,FALSE,"Plan1";#N/A,#N/A,FALSE,"Plan2"}</definedName>
    <definedName name="sgtghty" localSheetId="13" hidden="1">{#N/A,#N/A,FALSE,"Plan1";#N/A,#N/A,FALSE,"Plan2"}</definedName>
    <definedName name="sgtghty" localSheetId="20">{#N/A,#N/A,FALSE,"Plan1";#N/A,#N/A,FALSE,"Plan2"}</definedName>
    <definedName name="sgtghty" localSheetId="24" hidden="1">{#N/A,#N/A,FALSE,"Plan1";#N/A,#N/A,FALSE,"Plan2"}</definedName>
    <definedName name="sgtghty" localSheetId="0" hidden="1">{#N/A,#N/A,FALSE,"Plan1";#N/A,#N/A,FALSE,"Plan2"}</definedName>
    <definedName name="sgtghty" localSheetId="18" hidden="1">{#N/A,#N/A,FALSE,"Plan1";#N/A,#N/A,FALSE,"Plan2"}</definedName>
    <definedName name="sgtghty" localSheetId="10" hidden="1">{#N/A,#N/A,FALSE,"Plan1";#N/A,#N/A,FALSE,"Plan2"}</definedName>
    <definedName name="sgtghty" localSheetId="12" hidden="1">{#N/A,#N/A,FALSE,"Plan1";#N/A,#N/A,FALSE,"Plan2"}</definedName>
    <definedName name="sgtghty" hidden="1">{#N/A,#N/A,FALSE,"Plan1";#N/A,#N/A,FALSE,"Plan2"}</definedName>
    <definedName name="SH" localSheetId="19" hidden="1">{#N/A,#N/A,FALSE,"GERAL";#N/A,#N/A,FALSE,"012-96";#N/A,#N/A,FALSE,"018-96";#N/A,#N/A,FALSE,"027-96";#N/A,#N/A,FALSE,"059-96";#N/A,#N/A,FALSE,"076-96";#N/A,#N/A,FALSE,"019-97";#N/A,#N/A,FALSE,"021-97";#N/A,#N/A,FALSE,"022-97";#N/A,#N/A,FALSE,"028-97"}</definedName>
    <definedName name="SH" localSheetId="21">{#N/A,#N/A,FALSE,"GERAL";#N/A,#N/A,FALSE,"012-96";#N/A,#N/A,FALSE,"018-96";#N/A,#N/A,FALSE,"027-96";#N/A,#N/A,FALSE,"059-96";#N/A,#N/A,FALSE,"076-96";#N/A,#N/A,FALSE,"019-97";#N/A,#N/A,FALSE,"021-97";#N/A,#N/A,FALSE,"022-97";#N/A,#N/A,FALSE,"028-97"}</definedName>
    <definedName name="SH" localSheetId="14" hidden="1">{#N/A,#N/A,FALSE,"GERAL";#N/A,#N/A,FALSE,"012-96";#N/A,#N/A,FALSE,"018-96";#N/A,#N/A,FALSE,"027-96";#N/A,#N/A,FALSE,"059-96";#N/A,#N/A,FALSE,"076-96";#N/A,#N/A,FALSE,"019-97";#N/A,#N/A,FALSE,"021-97";#N/A,#N/A,FALSE,"022-97";#N/A,#N/A,FALSE,"028-97"}</definedName>
    <definedName name="SH" localSheetId="4" hidden="1">{#N/A,#N/A,FALSE,"GERAL";#N/A,#N/A,FALSE,"012-96";#N/A,#N/A,FALSE,"018-96";#N/A,#N/A,FALSE,"027-96";#N/A,#N/A,FALSE,"059-96";#N/A,#N/A,FALSE,"076-96";#N/A,#N/A,FALSE,"019-97";#N/A,#N/A,FALSE,"021-97";#N/A,#N/A,FALSE,"022-97";#N/A,#N/A,FALSE,"028-97"}</definedName>
    <definedName name="SH" localSheetId="8" hidden="1">{#N/A,#N/A,FALSE,"GERAL";#N/A,#N/A,FALSE,"012-96";#N/A,#N/A,FALSE,"018-96";#N/A,#N/A,FALSE,"027-96";#N/A,#N/A,FALSE,"059-96";#N/A,#N/A,FALSE,"076-96";#N/A,#N/A,FALSE,"019-97";#N/A,#N/A,FALSE,"021-97";#N/A,#N/A,FALSE,"022-97";#N/A,#N/A,FALSE,"028-97"}</definedName>
    <definedName name="SH" localSheetId="2" hidden="1">{#N/A,#N/A,FALSE,"GERAL";#N/A,#N/A,FALSE,"012-96";#N/A,#N/A,FALSE,"018-96";#N/A,#N/A,FALSE,"027-96";#N/A,#N/A,FALSE,"059-96";#N/A,#N/A,FALSE,"076-96";#N/A,#N/A,FALSE,"019-97";#N/A,#N/A,FALSE,"021-97";#N/A,#N/A,FALSE,"022-97";#N/A,#N/A,FALSE,"028-97"}</definedName>
    <definedName name="SH" localSheetId="1" hidden="1">{#N/A,#N/A,FALSE,"GERAL";#N/A,#N/A,FALSE,"012-96";#N/A,#N/A,FALSE,"018-96";#N/A,#N/A,FALSE,"027-96";#N/A,#N/A,FALSE,"059-96";#N/A,#N/A,FALSE,"076-96";#N/A,#N/A,FALSE,"019-97";#N/A,#N/A,FALSE,"021-97";#N/A,#N/A,FALSE,"022-97";#N/A,#N/A,FALSE,"028-97"}</definedName>
    <definedName name="SH" localSheetId="13" hidden="1">{#N/A,#N/A,FALSE,"GERAL";#N/A,#N/A,FALSE,"012-96";#N/A,#N/A,FALSE,"018-96";#N/A,#N/A,FALSE,"027-96";#N/A,#N/A,FALSE,"059-96";#N/A,#N/A,FALSE,"076-96";#N/A,#N/A,FALSE,"019-97";#N/A,#N/A,FALSE,"021-97";#N/A,#N/A,FALSE,"022-97";#N/A,#N/A,FALSE,"028-97"}</definedName>
    <definedName name="SH" localSheetId="20">{#N/A,#N/A,FALSE,"GERAL";#N/A,#N/A,FALSE,"012-96";#N/A,#N/A,FALSE,"018-96";#N/A,#N/A,FALSE,"027-96";#N/A,#N/A,FALSE,"059-96";#N/A,#N/A,FALSE,"076-96";#N/A,#N/A,FALSE,"019-97";#N/A,#N/A,FALSE,"021-97";#N/A,#N/A,FALSE,"022-97";#N/A,#N/A,FALSE,"028-97"}</definedName>
    <definedName name="SH" localSheetId="24" hidden="1">{#N/A,#N/A,FALSE,"GERAL";#N/A,#N/A,FALSE,"012-96";#N/A,#N/A,FALSE,"018-96";#N/A,#N/A,FALSE,"027-96";#N/A,#N/A,FALSE,"059-96";#N/A,#N/A,FALSE,"076-96";#N/A,#N/A,FALSE,"019-97";#N/A,#N/A,FALSE,"021-97";#N/A,#N/A,FALSE,"022-97";#N/A,#N/A,FALSE,"028-97"}</definedName>
    <definedName name="SH" localSheetId="0" hidden="1">{#N/A,#N/A,FALSE,"GERAL";#N/A,#N/A,FALSE,"012-96";#N/A,#N/A,FALSE,"018-96";#N/A,#N/A,FALSE,"027-96";#N/A,#N/A,FALSE,"059-96";#N/A,#N/A,FALSE,"076-96";#N/A,#N/A,FALSE,"019-97";#N/A,#N/A,FALSE,"021-97";#N/A,#N/A,FALSE,"022-97";#N/A,#N/A,FALSE,"028-97"}</definedName>
    <definedName name="SH" localSheetId="18" hidden="1">{#N/A,#N/A,FALSE,"GERAL";#N/A,#N/A,FALSE,"012-96";#N/A,#N/A,FALSE,"018-96";#N/A,#N/A,FALSE,"027-96";#N/A,#N/A,FALSE,"059-96";#N/A,#N/A,FALSE,"076-96";#N/A,#N/A,FALSE,"019-97";#N/A,#N/A,FALSE,"021-97";#N/A,#N/A,FALSE,"022-97";#N/A,#N/A,FALSE,"028-97"}</definedName>
    <definedName name="SH" localSheetId="10" hidden="1">{#N/A,#N/A,FALSE,"GERAL";#N/A,#N/A,FALSE,"012-96";#N/A,#N/A,FALSE,"018-96";#N/A,#N/A,FALSE,"027-96";#N/A,#N/A,FALSE,"059-96";#N/A,#N/A,FALSE,"076-96";#N/A,#N/A,FALSE,"019-97";#N/A,#N/A,FALSE,"021-97";#N/A,#N/A,FALSE,"022-97";#N/A,#N/A,FALSE,"028-97"}</definedName>
    <definedName name="SH" localSheetId="12" hidden="1">{#N/A,#N/A,FALSE,"GERAL";#N/A,#N/A,FALSE,"012-96";#N/A,#N/A,FALSE,"018-96";#N/A,#N/A,FALSE,"027-96";#N/A,#N/A,FALSE,"059-96";#N/A,#N/A,FALSE,"076-96";#N/A,#N/A,FALSE,"019-97";#N/A,#N/A,FALSE,"021-97";#N/A,#N/A,FALSE,"022-97";#N/A,#N/A,FALSE,"028-97"}</definedName>
    <definedName name="SH" hidden="1">{#N/A,#N/A,FALSE,"GERAL";#N/A,#N/A,FALSE,"012-96";#N/A,#N/A,FALSE,"018-96";#N/A,#N/A,FALSE,"027-96";#N/A,#N/A,FALSE,"059-96";#N/A,#N/A,FALSE,"076-96";#N/A,#N/A,FALSE,"019-97";#N/A,#N/A,FALSE,"021-97";#N/A,#N/A,FALSE,"022-97";#N/A,#N/A,FALSE,"028-97"}</definedName>
    <definedName name="SHARED_FORMULA_0" localSheetId="21">#REF!</definedName>
    <definedName name="SHARED_FORMULA_0" localSheetId="20">#REF!</definedName>
    <definedName name="SHARED_FORMULA_0">#N/A</definedName>
    <definedName name="SHARED_FORMULA_1" localSheetId="21">#REF!</definedName>
    <definedName name="SHARED_FORMULA_1" localSheetId="20">#REF!</definedName>
    <definedName name="SHARED_FORMULA_1">#N/A</definedName>
    <definedName name="SHARED_FORMULA_10" localSheetId="21">#REF!</definedName>
    <definedName name="SHARED_FORMULA_10" localSheetId="20">#REF!</definedName>
    <definedName name="SHARED_FORMULA_10">#N/A</definedName>
    <definedName name="SHARED_FORMULA_11" localSheetId="21">#REF!</definedName>
    <definedName name="SHARED_FORMULA_11" localSheetId="20">#REF!</definedName>
    <definedName name="SHARED_FORMULA_11">#N/A</definedName>
    <definedName name="SHARED_FORMULA_12" localSheetId="21">#REF!</definedName>
    <definedName name="SHARED_FORMULA_12" localSheetId="20">#REF!</definedName>
    <definedName name="SHARED_FORMULA_12">#N/A</definedName>
    <definedName name="SHARED_FORMULA_13" localSheetId="21">#REF!</definedName>
    <definedName name="SHARED_FORMULA_13" localSheetId="20">#REF!</definedName>
    <definedName name="SHARED_FORMULA_13">#N/A</definedName>
    <definedName name="SHARED_FORMULA_14" localSheetId="21">#REF!</definedName>
    <definedName name="SHARED_FORMULA_14" localSheetId="20">#REF!</definedName>
    <definedName name="SHARED_FORMULA_14">#N/A</definedName>
    <definedName name="SHARED_FORMULA_15" localSheetId="21">#REF!</definedName>
    <definedName name="SHARED_FORMULA_15" localSheetId="20">#REF!</definedName>
    <definedName name="SHARED_FORMULA_15">#N/A</definedName>
    <definedName name="SHARED_FORMULA_16" localSheetId="21">#REF!</definedName>
    <definedName name="SHARED_FORMULA_16" localSheetId="20">#REF!</definedName>
    <definedName name="SHARED_FORMULA_16">#N/A</definedName>
    <definedName name="SHARED_FORMULA_17" localSheetId="21">#REF!</definedName>
    <definedName name="SHARED_FORMULA_17" localSheetId="20">#REF!</definedName>
    <definedName name="SHARED_FORMULA_17">#N/A</definedName>
    <definedName name="SHARED_FORMULA_18" localSheetId="21">#REF!</definedName>
    <definedName name="SHARED_FORMULA_18" localSheetId="20">#REF!</definedName>
    <definedName name="SHARED_FORMULA_18">#N/A</definedName>
    <definedName name="SHARED_FORMULA_19" localSheetId="21">#REF!</definedName>
    <definedName name="SHARED_FORMULA_19" localSheetId="20">#REF!</definedName>
    <definedName name="SHARED_FORMULA_19">#N/A</definedName>
    <definedName name="SHARED_FORMULA_2" localSheetId="21">#REF!</definedName>
    <definedName name="SHARED_FORMULA_2" localSheetId="20">#REF!</definedName>
    <definedName name="SHARED_FORMULA_2">#N/A</definedName>
    <definedName name="SHARED_FORMULA_20" localSheetId="21">#REF!</definedName>
    <definedName name="SHARED_FORMULA_20" localSheetId="20">#REF!</definedName>
    <definedName name="SHARED_FORMULA_20">#N/A</definedName>
    <definedName name="SHARED_FORMULA_21" localSheetId="21">#REF!</definedName>
    <definedName name="SHARED_FORMULA_21" localSheetId="20">#REF!</definedName>
    <definedName name="SHARED_FORMULA_21">#N/A</definedName>
    <definedName name="SHARED_FORMULA_22" localSheetId="21">#REF!</definedName>
    <definedName name="SHARED_FORMULA_22" localSheetId="20">#REF!</definedName>
    <definedName name="SHARED_FORMULA_22">#N/A</definedName>
    <definedName name="SHARED_FORMULA_23" localSheetId="21">#REF!</definedName>
    <definedName name="SHARED_FORMULA_23" localSheetId="20">#REF!</definedName>
    <definedName name="SHARED_FORMULA_23">#N/A</definedName>
    <definedName name="SHARED_FORMULA_24" localSheetId="21">#REF!</definedName>
    <definedName name="SHARED_FORMULA_24" localSheetId="20">#REF!</definedName>
    <definedName name="SHARED_FORMULA_24">#N/A</definedName>
    <definedName name="SHARED_FORMULA_25" localSheetId="21">#REF!</definedName>
    <definedName name="SHARED_FORMULA_25" localSheetId="20">#REF!</definedName>
    <definedName name="SHARED_FORMULA_25">#N/A</definedName>
    <definedName name="SHARED_FORMULA_26" localSheetId="21">#REF!</definedName>
    <definedName name="SHARED_FORMULA_26" localSheetId="20">#REF!</definedName>
    <definedName name="SHARED_FORMULA_26">#N/A</definedName>
    <definedName name="SHARED_FORMULA_27" localSheetId="21">#REF!</definedName>
    <definedName name="SHARED_FORMULA_27" localSheetId="20">#REF!</definedName>
    <definedName name="SHARED_FORMULA_27">#N/A</definedName>
    <definedName name="SHARED_FORMULA_28" localSheetId="21">#REF!</definedName>
    <definedName name="SHARED_FORMULA_28" localSheetId="20">#REF!</definedName>
    <definedName name="SHARED_FORMULA_28">#N/A</definedName>
    <definedName name="SHARED_FORMULA_29" localSheetId="21">#REF!</definedName>
    <definedName name="SHARED_FORMULA_29" localSheetId="20">#REF!</definedName>
    <definedName name="SHARED_FORMULA_29">#N/A</definedName>
    <definedName name="SHARED_FORMULA_3" localSheetId="21">#REF!</definedName>
    <definedName name="SHARED_FORMULA_3" localSheetId="20">#REF!</definedName>
    <definedName name="SHARED_FORMULA_3">#N/A</definedName>
    <definedName name="SHARED_FORMULA_30" localSheetId="21">#REF!</definedName>
    <definedName name="SHARED_FORMULA_30" localSheetId="20">#REF!</definedName>
    <definedName name="SHARED_FORMULA_30">#N/A</definedName>
    <definedName name="SHARED_FORMULA_31" localSheetId="21">#REF!</definedName>
    <definedName name="SHARED_FORMULA_31" localSheetId="20">#REF!</definedName>
    <definedName name="SHARED_FORMULA_31">#N/A</definedName>
    <definedName name="SHARED_FORMULA_32" localSheetId="21">#REF!</definedName>
    <definedName name="SHARED_FORMULA_32" localSheetId="20">#REF!</definedName>
    <definedName name="SHARED_FORMULA_32">#N/A</definedName>
    <definedName name="SHARED_FORMULA_33" localSheetId="21">#REF!</definedName>
    <definedName name="SHARED_FORMULA_33" localSheetId="20">#REF!</definedName>
    <definedName name="SHARED_FORMULA_33">#N/A</definedName>
    <definedName name="SHARED_FORMULA_34" localSheetId="21">#REF!</definedName>
    <definedName name="SHARED_FORMULA_34" localSheetId="20">#REF!</definedName>
    <definedName name="SHARED_FORMULA_34">#N/A</definedName>
    <definedName name="SHARED_FORMULA_35" localSheetId="21">#REF!</definedName>
    <definedName name="SHARED_FORMULA_35" localSheetId="20">#REF!</definedName>
    <definedName name="SHARED_FORMULA_35">#N/A</definedName>
    <definedName name="SHARED_FORMULA_36" localSheetId="21">#REF!</definedName>
    <definedName name="SHARED_FORMULA_36" localSheetId="20">#REF!</definedName>
    <definedName name="SHARED_FORMULA_36">#N/A</definedName>
    <definedName name="SHARED_FORMULA_37" localSheetId="21">#REF!</definedName>
    <definedName name="SHARED_FORMULA_37" localSheetId="20">#REF!</definedName>
    <definedName name="SHARED_FORMULA_37">#N/A</definedName>
    <definedName name="SHARED_FORMULA_38" localSheetId="21">#REF!</definedName>
    <definedName name="SHARED_FORMULA_38" localSheetId="20">#REF!</definedName>
    <definedName name="SHARED_FORMULA_38">#N/A</definedName>
    <definedName name="SHARED_FORMULA_39" localSheetId="21">#REF!</definedName>
    <definedName name="SHARED_FORMULA_39" localSheetId="20">#REF!</definedName>
    <definedName name="SHARED_FORMULA_39">#N/A</definedName>
    <definedName name="SHARED_FORMULA_4" localSheetId="21">#REF!</definedName>
    <definedName name="SHARED_FORMULA_4" localSheetId="20">#REF!</definedName>
    <definedName name="SHARED_FORMULA_4">#N/A</definedName>
    <definedName name="SHARED_FORMULA_40" localSheetId="21">#REF!</definedName>
    <definedName name="SHARED_FORMULA_40" localSheetId="20">#REF!</definedName>
    <definedName name="SHARED_FORMULA_40">#N/A</definedName>
    <definedName name="SHARED_FORMULA_41" localSheetId="21">#REF!</definedName>
    <definedName name="SHARED_FORMULA_41" localSheetId="20">#REF!</definedName>
    <definedName name="SHARED_FORMULA_41">#N/A</definedName>
    <definedName name="SHARED_FORMULA_42" localSheetId="21">#REF!</definedName>
    <definedName name="SHARED_FORMULA_42" localSheetId="20">#REF!</definedName>
    <definedName name="SHARED_FORMULA_42">#N/A</definedName>
    <definedName name="SHARED_FORMULA_43" localSheetId="21">#REF!</definedName>
    <definedName name="SHARED_FORMULA_43" localSheetId="20">#REF!</definedName>
    <definedName name="SHARED_FORMULA_43">#N/A</definedName>
    <definedName name="SHARED_FORMULA_44" localSheetId="21">#REF!</definedName>
    <definedName name="SHARED_FORMULA_44" localSheetId="20">#REF!</definedName>
    <definedName name="SHARED_FORMULA_44">#N/A</definedName>
    <definedName name="SHARED_FORMULA_45" localSheetId="21">#REF!</definedName>
    <definedName name="SHARED_FORMULA_45" localSheetId="20">#REF!</definedName>
    <definedName name="SHARED_FORMULA_45">#N/A</definedName>
    <definedName name="SHARED_FORMULA_46" localSheetId="21">#REF!</definedName>
    <definedName name="SHARED_FORMULA_46" localSheetId="20">#REF!</definedName>
    <definedName name="SHARED_FORMULA_46">#N/A</definedName>
    <definedName name="SHARED_FORMULA_47" localSheetId="21">#REF!</definedName>
    <definedName name="SHARED_FORMULA_47" localSheetId="20">#REF!</definedName>
    <definedName name="SHARED_FORMULA_47">#N/A</definedName>
    <definedName name="SHARED_FORMULA_48" localSheetId="21">#REF!</definedName>
    <definedName name="SHARED_FORMULA_48" localSheetId="20">#REF!</definedName>
    <definedName name="SHARED_FORMULA_48">#N/A</definedName>
    <definedName name="SHARED_FORMULA_49" localSheetId="21">#REF!</definedName>
    <definedName name="SHARED_FORMULA_49" localSheetId="20">#REF!</definedName>
    <definedName name="SHARED_FORMULA_49">#N/A</definedName>
    <definedName name="SHARED_FORMULA_5" localSheetId="21">#REF!</definedName>
    <definedName name="SHARED_FORMULA_5" localSheetId="20">#REF!</definedName>
    <definedName name="SHARED_FORMULA_5">#N/A</definedName>
    <definedName name="SHARED_FORMULA_50" localSheetId="21">#REF!</definedName>
    <definedName name="SHARED_FORMULA_50" localSheetId="20">#REF!</definedName>
    <definedName name="SHARED_FORMULA_50">#N/A</definedName>
    <definedName name="SHARED_FORMULA_51" localSheetId="21">#REF!</definedName>
    <definedName name="SHARED_FORMULA_51" localSheetId="20">#REF!</definedName>
    <definedName name="SHARED_FORMULA_51">#N/A</definedName>
    <definedName name="SHARED_FORMULA_52" localSheetId="21">#REF!</definedName>
    <definedName name="SHARED_FORMULA_52" localSheetId="20">#REF!</definedName>
    <definedName name="SHARED_FORMULA_52">#N/A</definedName>
    <definedName name="SHARED_FORMULA_53" localSheetId="21">#REF!</definedName>
    <definedName name="SHARED_FORMULA_53" localSheetId="20">#REF!</definedName>
    <definedName name="SHARED_FORMULA_53">#N/A</definedName>
    <definedName name="SHARED_FORMULA_54" localSheetId="21">#REF!</definedName>
    <definedName name="SHARED_FORMULA_54" localSheetId="20">#REF!</definedName>
    <definedName name="SHARED_FORMULA_54">#N/A</definedName>
    <definedName name="SHARED_FORMULA_55" localSheetId="21">#REF!</definedName>
    <definedName name="SHARED_FORMULA_55" localSheetId="20">#REF!</definedName>
    <definedName name="SHARED_FORMULA_55">#N/A</definedName>
    <definedName name="SHARED_FORMULA_56" localSheetId="21">#REF!</definedName>
    <definedName name="SHARED_FORMULA_56" localSheetId="20">#REF!</definedName>
    <definedName name="SHARED_FORMULA_56">#N/A</definedName>
    <definedName name="SHARED_FORMULA_57" localSheetId="21">#REF!</definedName>
    <definedName name="SHARED_FORMULA_57" localSheetId="20">#REF!</definedName>
    <definedName name="SHARED_FORMULA_57">#N/A</definedName>
    <definedName name="SHARED_FORMULA_58" localSheetId="21">#REF!</definedName>
    <definedName name="SHARED_FORMULA_58" localSheetId="20">#REF!</definedName>
    <definedName name="SHARED_FORMULA_58">#N/A</definedName>
    <definedName name="SHARED_FORMULA_59" localSheetId="21">#REF!</definedName>
    <definedName name="SHARED_FORMULA_59" localSheetId="20">#REF!</definedName>
    <definedName name="SHARED_FORMULA_59">#N/A</definedName>
    <definedName name="SHARED_FORMULA_6" localSheetId="21">#REF!</definedName>
    <definedName name="SHARED_FORMULA_6" localSheetId="20">#REF!</definedName>
    <definedName name="SHARED_FORMULA_6">#N/A</definedName>
    <definedName name="SHARED_FORMULA_60" localSheetId="21">#REF!</definedName>
    <definedName name="SHARED_FORMULA_60" localSheetId="20">#REF!</definedName>
    <definedName name="SHARED_FORMULA_60">#N/A</definedName>
    <definedName name="SHARED_FORMULA_61" localSheetId="21">#REF!</definedName>
    <definedName name="SHARED_FORMULA_61" localSheetId="20">#REF!</definedName>
    <definedName name="SHARED_FORMULA_61">#N/A</definedName>
    <definedName name="SHARED_FORMULA_62" localSheetId="21">#REF!</definedName>
    <definedName name="SHARED_FORMULA_62" localSheetId="20">#REF!</definedName>
    <definedName name="SHARED_FORMULA_62">#N/A</definedName>
    <definedName name="SHARED_FORMULA_7" localSheetId="21">#REF!</definedName>
    <definedName name="SHARED_FORMULA_7" localSheetId="20">#REF!</definedName>
    <definedName name="SHARED_FORMULA_7">#N/A</definedName>
    <definedName name="SHARED_FORMULA_8" localSheetId="21">#REF!</definedName>
    <definedName name="SHARED_FORMULA_8" localSheetId="20">#REF!</definedName>
    <definedName name="SHARED_FORMULA_8">#N/A</definedName>
    <definedName name="SHARED_FORMULA_9" localSheetId="21">#REF!</definedName>
    <definedName name="SHARED_FORMULA_9" localSheetId="20">#REF!</definedName>
    <definedName name="SHARED_FORMULA_9">#N/A</definedName>
    <definedName name="SIH" localSheetId="19">#REF!</definedName>
    <definedName name="SIH" localSheetId="14">#REF!</definedName>
    <definedName name="SIH" localSheetId="4">#REF!</definedName>
    <definedName name="SIH" localSheetId="5">#REF!</definedName>
    <definedName name="SIH" localSheetId="2">#REF!</definedName>
    <definedName name="SIH" localSheetId="13">#REF!</definedName>
    <definedName name="SIH" localSheetId="24">#REF!</definedName>
    <definedName name="SIH" localSheetId="0">#REF!</definedName>
    <definedName name="SIH" localSheetId="18">#REF!</definedName>
    <definedName name="SIH">#REF!</definedName>
    <definedName name="SISTEM1" localSheetId="4">#REF!</definedName>
    <definedName name="SISTEM1" localSheetId="2">#REF!</definedName>
    <definedName name="SISTEM1" localSheetId="24">#REF!</definedName>
    <definedName name="SISTEM1">#REF!</definedName>
    <definedName name="SISTEM2" localSheetId="4">#REF!</definedName>
    <definedName name="SISTEM2" localSheetId="2">#REF!</definedName>
    <definedName name="SISTEM2" localSheetId="24">#REF!</definedName>
    <definedName name="SISTEM2">#REF!</definedName>
    <definedName name="SIV" localSheetId="19">#REF!</definedName>
    <definedName name="SIV" localSheetId="14">#REF!</definedName>
    <definedName name="SIV" localSheetId="4">#REF!</definedName>
    <definedName name="SIV" localSheetId="5">#REF!</definedName>
    <definedName name="SIV" localSheetId="2">#REF!</definedName>
    <definedName name="SIV" localSheetId="13">#REF!</definedName>
    <definedName name="SIV" localSheetId="24">#REF!</definedName>
    <definedName name="SIV" localSheetId="0">#REF!</definedName>
    <definedName name="SIV" localSheetId="18">#REF!</definedName>
    <definedName name="SIV">#REF!</definedName>
    <definedName name="sjawe" localSheetId="19" hidden="1">{#N/A,#N/A,FALSE,"Plan1";#N/A,#N/A,FALSE,"Plan2"}</definedName>
    <definedName name="sjawe" localSheetId="21">{#N/A,#N/A,FALSE,"Plan1";#N/A,#N/A,FALSE,"Plan2"}</definedName>
    <definedName name="sjawe" localSheetId="14" hidden="1">{#N/A,#N/A,FALSE,"Plan1";#N/A,#N/A,FALSE,"Plan2"}</definedName>
    <definedName name="sjawe" localSheetId="4" hidden="1">{#N/A,#N/A,FALSE,"Plan1";#N/A,#N/A,FALSE,"Plan2"}</definedName>
    <definedName name="sjawe" localSheetId="8" hidden="1">{#N/A,#N/A,FALSE,"Plan1";#N/A,#N/A,FALSE,"Plan2"}</definedName>
    <definedName name="sjawe" localSheetId="2" hidden="1">{#N/A,#N/A,FALSE,"Plan1";#N/A,#N/A,FALSE,"Plan2"}</definedName>
    <definedName name="sjawe" localSheetId="1" hidden="1">{#N/A,#N/A,FALSE,"Plan1";#N/A,#N/A,FALSE,"Plan2"}</definedName>
    <definedName name="sjawe" localSheetId="13" hidden="1">{#N/A,#N/A,FALSE,"Plan1";#N/A,#N/A,FALSE,"Plan2"}</definedName>
    <definedName name="sjawe" localSheetId="20">{#N/A,#N/A,FALSE,"Plan1";#N/A,#N/A,FALSE,"Plan2"}</definedName>
    <definedName name="sjawe" localSheetId="24" hidden="1">{#N/A,#N/A,FALSE,"Plan1";#N/A,#N/A,FALSE,"Plan2"}</definedName>
    <definedName name="sjawe" localSheetId="0" hidden="1">{#N/A,#N/A,FALSE,"Plan1";#N/A,#N/A,FALSE,"Plan2"}</definedName>
    <definedName name="sjawe" localSheetId="18" hidden="1">{#N/A,#N/A,FALSE,"Plan1";#N/A,#N/A,FALSE,"Plan2"}</definedName>
    <definedName name="sjawe" localSheetId="10" hidden="1">{#N/A,#N/A,FALSE,"Plan1";#N/A,#N/A,FALSE,"Plan2"}</definedName>
    <definedName name="sjawe" localSheetId="12" hidden="1">{#N/A,#N/A,FALSE,"Plan1";#N/A,#N/A,FALSE,"Plan2"}</definedName>
    <definedName name="sjawe" hidden="1">{#N/A,#N/A,FALSE,"Plan1";#N/A,#N/A,FALSE,"Plan2"}</definedName>
    <definedName name="sjdffd" localSheetId="19" hidden="1">{#N/A,#N/A,FALSE,"Plan1";#N/A,#N/A,FALSE,"Plan2"}</definedName>
    <definedName name="sjdffd" localSheetId="21">{#N/A,#N/A,FALSE,"Plan1";#N/A,#N/A,FALSE,"Plan2"}</definedName>
    <definedName name="sjdffd" localSheetId="14" hidden="1">{#N/A,#N/A,FALSE,"Plan1";#N/A,#N/A,FALSE,"Plan2"}</definedName>
    <definedName name="sjdffd" localSheetId="4" hidden="1">{#N/A,#N/A,FALSE,"Plan1";#N/A,#N/A,FALSE,"Plan2"}</definedName>
    <definedName name="sjdffd" localSheetId="8" hidden="1">{#N/A,#N/A,FALSE,"Plan1";#N/A,#N/A,FALSE,"Plan2"}</definedName>
    <definedName name="sjdffd" localSheetId="2" hidden="1">{#N/A,#N/A,FALSE,"Plan1";#N/A,#N/A,FALSE,"Plan2"}</definedName>
    <definedName name="sjdffd" localSheetId="1" hidden="1">{#N/A,#N/A,FALSE,"Plan1";#N/A,#N/A,FALSE,"Plan2"}</definedName>
    <definedName name="sjdffd" localSheetId="13" hidden="1">{#N/A,#N/A,FALSE,"Plan1";#N/A,#N/A,FALSE,"Plan2"}</definedName>
    <definedName name="sjdffd" localSheetId="20">{#N/A,#N/A,FALSE,"Plan1";#N/A,#N/A,FALSE,"Plan2"}</definedName>
    <definedName name="sjdffd" localSheetId="24" hidden="1">{#N/A,#N/A,FALSE,"Plan1";#N/A,#N/A,FALSE,"Plan2"}</definedName>
    <definedName name="sjdffd" localSheetId="0" hidden="1">{#N/A,#N/A,FALSE,"Plan1";#N/A,#N/A,FALSE,"Plan2"}</definedName>
    <definedName name="sjdffd" localSheetId="18" hidden="1">{#N/A,#N/A,FALSE,"Plan1";#N/A,#N/A,FALSE,"Plan2"}</definedName>
    <definedName name="sjdffd" localSheetId="10" hidden="1">{#N/A,#N/A,FALSE,"Plan1";#N/A,#N/A,FALSE,"Plan2"}</definedName>
    <definedName name="sjdffd" localSheetId="12" hidden="1">{#N/A,#N/A,FALSE,"Plan1";#N/A,#N/A,FALSE,"Plan2"}</definedName>
    <definedName name="sjdffd" hidden="1">{#N/A,#N/A,FALSE,"Plan1";#N/A,#N/A,FALSE,"Plan2"}</definedName>
    <definedName name="SJDFHDJS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hidden="1">{TRUE,TRUE,-1.25,-15.5,604.5,366.75,FALSE,FALSE,TRUE,TRUE,0,1,#N/A,1,#N/A,9.0125,24.4117647058824,1,FALSE,FALSE,3,TRUE,1,FALSE,100,"Swvu.PLANILHA2.","ACwvu.PLANILHA2.",#N/A,FALSE,FALSE,0.787401575,0.34,0.46,0.5,1,"","",FALSE,FALSE,FALSE,FALSE,1,#N/A,1,1,FALSE,FALSE,#N/A,#N/A,FALSE,FALSE,FALSE,9,65532,65532,FALSE,FALSE,TRUE,TRUE,TRUE}</definedName>
    <definedName name="SJDHFHRE" localSheetId="19" hidden="1">{#N/A,#N/A,FALSE,"Plan1";#N/A,#N/A,FALSE,"Plan2"}</definedName>
    <definedName name="SJDHFHRE" localSheetId="21">{#N/A,#N/A,FALSE,"Plan1";#N/A,#N/A,FALSE,"Plan2"}</definedName>
    <definedName name="SJDHFHRE" localSheetId="14" hidden="1">{#N/A,#N/A,FALSE,"Plan1";#N/A,#N/A,FALSE,"Plan2"}</definedName>
    <definedName name="SJDHFHRE" localSheetId="4" hidden="1">{#N/A,#N/A,FALSE,"Plan1";#N/A,#N/A,FALSE,"Plan2"}</definedName>
    <definedName name="SJDHFHRE" localSheetId="8" hidden="1">{#N/A,#N/A,FALSE,"Plan1";#N/A,#N/A,FALSE,"Plan2"}</definedName>
    <definedName name="SJDHFHRE" localSheetId="2" hidden="1">{#N/A,#N/A,FALSE,"Plan1";#N/A,#N/A,FALSE,"Plan2"}</definedName>
    <definedName name="SJDHFHRE" localSheetId="1" hidden="1">{#N/A,#N/A,FALSE,"Plan1";#N/A,#N/A,FALSE,"Plan2"}</definedName>
    <definedName name="SJDHFHRE" localSheetId="13" hidden="1">{#N/A,#N/A,FALSE,"Plan1";#N/A,#N/A,FALSE,"Plan2"}</definedName>
    <definedName name="SJDHFHRE" localSheetId="20">{#N/A,#N/A,FALSE,"Plan1";#N/A,#N/A,FALSE,"Plan2"}</definedName>
    <definedName name="SJDHFHRE" localSheetId="24" hidden="1">{#N/A,#N/A,FALSE,"Plan1";#N/A,#N/A,FALSE,"Plan2"}</definedName>
    <definedName name="SJDHFHRE" localSheetId="0" hidden="1">{#N/A,#N/A,FALSE,"Plan1";#N/A,#N/A,FALSE,"Plan2"}</definedName>
    <definedName name="SJDHFHRE" localSheetId="18" hidden="1">{#N/A,#N/A,FALSE,"Plan1";#N/A,#N/A,FALSE,"Plan2"}</definedName>
    <definedName name="SJDHFHRE" localSheetId="10" hidden="1">{#N/A,#N/A,FALSE,"Plan1";#N/A,#N/A,FALSE,"Plan2"}</definedName>
    <definedName name="SJDHFHRE" localSheetId="12" hidden="1">{#N/A,#N/A,FALSE,"Plan1";#N/A,#N/A,FALSE,"Plan2"}</definedName>
    <definedName name="SJDHFHRE" hidden="1">{#N/A,#N/A,FALSE,"Plan1";#N/A,#N/A,FALSE,"Plan2"}</definedName>
    <definedName name="SJDKJDE" localSheetId="19" hidden="1">{"Econ Consolidado",#N/A,FALSE,"Econ Consol";"Fluxo de Caixa",#N/A,FALSE,"Fluxo Caixa";"Investimentos",#N/A,FALSE,"Investimentos"}</definedName>
    <definedName name="SJDKJDE" localSheetId="21">{"Econ Consolidado",#N/A,FALSE,"Econ Consol";"Fluxo de Caixa",#N/A,FALSE,"Fluxo Caixa";"Investimentos",#N/A,FALSE,"Investimentos"}</definedName>
    <definedName name="SJDKJDE" localSheetId="14" hidden="1">{"Econ Consolidado",#N/A,FALSE,"Econ Consol";"Fluxo de Caixa",#N/A,FALSE,"Fluxo Caixa";"Investimentos",#N/A,FALSE,"Investimentos"}</definedName>
    <definedName name="SJDKJDE" localSheetId="4" hidden="1">{"Econ Consolidado",#N/A,FALSE,"Econ Consol";"Fluxo de Caixa",#N/A,FALSE,"Fluxo Caixa";"Investimentos",#N/A,FALSE,"Investimentos"}</definedName>
    <definedName name="SJDKJDE" localSheetId="8" hidden="1">{"Econ Consolidado",#N/A,FALSE,"Econ Consol";"Fluxo de Caixa",#N/A,FALSE,"Fluxo Caixa";"Investimentos",#N/A,FALSE,"Investimentos"}</definedName>
    <definedName name="SJDKJDE" localSheetId="2" hidden="1">{"Econ Consolidado",#N/A,FALSE,"Econ Consol";"Fluxo de Caixa",#N/A,FALSE,"Fluxo Caixa";"Investimentos",#N/A,FALSE,"Investimentos"}</definedName>
    <definedName name="SJDKJDE" localSheetId="1" hidden="1">{"Econ Consolidado",#N/A,FALSE,"Econ Consol";"Fluxo de Caixa",#N/A,FALSE,"Fluxo Caixa";"Investimentos",#N/A,FALSE,"Investimentos"}</definedName>
    <definedName name="SJDKJDE" localSheetId="13" hidden="1">{"Econ Consolidado",#N/A,FALSE,"Econ Consol";"Fluxo de Caixa",#N/A,FALSE,"Fluxo Caixa";"Investimentos",#N/A,FALSE,"Investimentos"}</definedName>
    <definedName name="SJDKJDE" localSheetId="20">{"Econ Consolidado",#N/A,FALSE,"Econ Consol";"Fluxo de Caixa",#N/A,FALSE,"Fluxo Caixa";"Investimentos",#N/A,FALSE,"Investimentos"}</definedName>
    <definedName name="SJDKJDE" localSheetId="24" hidden="1">{"Econ Consolidado",#N/A,FALSE,"Econ Consol";"Fluxo de Caixa",#N/A,FALSE,"Fluxo Caixa";"Investimentos",#N/A,FALSE,"Investimentos"}</definedName>
    <definedName name="SJDKJDE" localSheetId="0" hidden="1">{"Econ Consolidado",#N/A,FALSE,"Econ Consol";"Fluxo de Caixa",#N/A,FALSE,"Fluxo Caixa";"Investimentos",#N/A,FALSE,"Investimentos"}</definedName>
    <definedName name="SJDKJDE" localSheetId="18" hidden="1">{"Econ Consolidado",#N/A,FALSE,"Econ Consol";"Fluxo de Caixa",#N/A,FALSE,"Fluxo Caixa";"Investimentos",#N/A,FALSE,"Investimentos"}</definedName>
    <definedName name="SJDKJDE" localSheetId="10" hidden="1">{"Econ Consolidado",#N/A,FALSE,"Econ Consol";"Fluxo de Caixa",#N/A,FALSE,"Fluxo Caixa";"Investimentos",#N/A,FALSE,"Investimentos"}</definedName>
    <definedName name="SJDKJDE" localSheetId="12" hidden="1">{"Econ Consolidado",#N/A,FALSE,"Econ Consol";"Fluxo de Caixa",#N/A,FALSE,"Fluxo Caixa";"Investimentos",#N/A,FALSE,"Investimentos"}</definedName>
    <definedName name="SJDKJDE" hidden="1">{"Econ Consolidado",#N/A,FALSE,"Econ Consol";"Fluxo de Caixa",#N/A,FALSE,"Fluxo Caixa";"Investimentos",#N/A,FALSE,"Investimentos"}</definedName>
    <definedName name="sjekwjri" localSheetId="19" hidden="1">{#N/A,#N/A,FALSE,"Plan1";#N/A,#N/A,FALSE,"Plan2"}</definedName>
    <definedName name="sjekwjri" localSheetId="21">{#N/A,#N/A,FALSE,"Plan1";#N/A,#N/A,FALSE,"Plan2"}</definedName>
    <definedName name="sjekwjri" localSheetId="14" hidden="1">{#N/A,#N/A,FALSE,"Plan1";#N/A,#N/A,FALSE,"Plan2"}</definedName>
    <definedName name="sjekwjri" localSheetId="4" hidden="1">{#N/A,#N/A,FALSE,"Plan1";#N/A,#N/A,FALSE,"Plan2"}</definedName>
    <definedName name="sjekwjri" localSheetId="8" hidden="1">{#N/A,#N/A,FALSE,"Plan1";#N/A,#N/A,FALSE,"Plan2"}</definedName>
    <definedName name="sjekwjri" localSheetId="2" hidden="1">{#N/A,#N/A,FALSE,"Plan1";#N/A,#N/A,FALSE,"Plan2"}</definedName>
    <definedName name="sjekwjri" localSheetId="1" hidden="1">{#N/A,#N/A,FALSE,"Plan1";#N/A,#N/A,FALSE,"Plan2"}</definedName>
    <definedName name="sjekwjri" localSheetId="13" hidden="1">{#N/A,#N/A,FALSE,"Plan1";#N/A,#N/A,FALSE,"Plan2"}</definedName>
    <definedName name="sjekwjri" localSheetId="20">{#N/A,#N/A,FALSE,"Plan1";#N/A,#N/A,FALSE,"Plan2"}</definedName>
    <definedName name="sjekwjri" localSheetId="24" hidden="1">{#N/A,#N/A,FALSE,"Plan1";#N/A,#N/A,FALSE,"Plan2"}</definedName>
    <definedName name="sjekwjri" localSheetId="0" hidden="1">{#N/A,#N/A,FALSE,"Plan1";#N/A,#N/A,FALSE,"Plan2"}</definedName>
    <definedName name="sjekwjri" localSheetId="18" hidden="1">{#N/A,#N/A,FALSE,"Plan1";#N/A,#N/A,FALSE,"Plan2"}</definedName>
    <definedName name="sjekwjri" localSheetId="10" hidden="1">{#N/A,#N/A,FALSE,"Plan1";#N/A,#N/A,FALSE,"Plan2"}</definedName>
    <definedName name="sjekwjri" localSheetId="12" hidden="1">{#N/A,#N/A,FALSE,"Plan1";#N/A,#N/A,FALSE,"Plan2"}</definedName>
    <definedName name="sjekwjri" hidden="1">{#N/A,#N/A,FALSE,"Plan1";#N/A,#N/A,FALSE,"Plan2"}</definedName>
    <definedName name="sjfkdhsfds" localSheetId="19" hidden="1">{#N/A,#N/A,FALSE,"Plan1";#N/A,#N/A,FALSE,"Plan2"}</definedName>
    <definedName name="sjfkdhsfds" localSheetId="21">{#N/A,#N/A,FALSE,"Plan1";#N/A,#N/A,FALSE,"Plan2"}</definedName>
    <definedName name="sjfkdhsfds" localSheetId="14" hidden="1">{#N/A,#N/A,FALSE,"Plan1";#N/A,#N/A,FALSE,"Plan2"}</definedName>
    <definedName name="sjfkdhsfds" localSheetId="4" hidden="1">{#N/A,#N/A,FALSE,"Plan1";#N/A,#N/A,FALSE,"Plan2"}</definedName>
    <definedName name="sjfkdhsfds" localSheetId="8" hidden="1">{#N/A,#N/A,FALSE,"Plan1";#N/A,#N/A,FALSE,"Plan2"}</definedName>
    <definedName name="sjfkdhsfds" localSheetId="2" hidden="1">{#N/A,#N/A,FALSE,"Plan1";#N/A,#N/A,FALSE,"Plan2"}</definedName>
    <definedName name="sjfkdhsfds" localSheetId="1" hidden="1">{#N/A,#N/A,FALSE,"Plan1";#N/A,#N/A,FALSE,"Plan2"}</definedName>
    <definedName name="sjfkdhsfds" localSheetId="13" hidden="1">{#N/A,#N/A,FALSE,"Plan1";#N/A,#N/A,FALSE,"Plan2"}</definedName>
    <definedName name="sjfkdhsfds" localSheetId="20">{#N/A,#N/A,FALSE,"Plan1";#N/A,#N/A,FALSE,"Plan2"}</definedName>
    <definedName name="sjfkdhsfds" localSheetId="24" hidden="1">{#N/A,#N/A,FALSE,"Plan1";#N/A,#N/A,FALSE,"Plan2"}</definedName>
    <definedName name="sjfkdhsfds" localSheetId="0" hidden="1">{#N/A,#N/A,FALSE,"Plan1";#N/A,#N/A,FALSE,"Plan2"}</definedName>
    <definedName name="sjfkdhsfds" localSheetId="18" hidden="1">{#N/A,#N/A,FALSE,"Plan1";#N/A,#N/A,FALSE,"Plan2"}</definedName>
    <definedName name="sjfkdhsfds" localSheetId="10" hidden="1">{#N/A,#N/A,FALSE,"Plan1";#N/A,#N/A,FALSE,"Plan2"}</definedName>
    <definedName name="sjfkdhsfds" localSheetId="12" hidden="1">{#N/A,#N/A,FALSE,"Plan1";#N/A,#N/A,FALSE,"Plan2"}</definedName>
    <definedName name="sjfkdhsfds" hidden="1">{#N/A,#N/A,FALSE,"Plan1";#N/A,#N/A,FALSE,"Plan2"}</definedName>
    <definedName name="sjkdljslkrje" localSheetId="19" hidden="1">{#N/A,#N/A,FALSE,"Plan1";#N/A,#N/A,FALSE,"Plan2"}</definedName>
    <definedName name="sjkdljslkrje" localSheetId="21">{#N/A,#N/A,FALSE,"Plan1";#N/A,#N/A,FALSE,"Plan2"}</definedName>
    <definedName name="sjkdljslkrje" localSheetId="14" hidden="1">{#N/A,#N/A,FALSE,"Plan1";#N/A,#N/A,FALSE,"Plan2"}</definedName>
    <definedName name="sjkdljslkrje" localSheetId="4" hidden="1">{#N/A,#N/A,FALSE,"Plan1";#N/A,#N/A,FALSE,"Plan2"}</definedName>
    <definedName name="sjkdljslkrje" localSheetId="8" hidden="1">{#N/A,#N/A,FALSE,"Plan1";#N/A,#N/A,FALSE,"Plan2"}</definedName>
    <definedName name="sjkdljslkrje" localSheetId="2" hidden="1">{#N/A,#N/A,FALSE,"Plan1";#N/A,#N/A,FALSE,"Plan2"}</definedName>
    <definedName name="sjkdljslkrje" localSheetId="1" hidden="1">{#N/A,#N/A,FALSE,"Plan1";#N/A,#N/A,FALSE,"Plan2"}</definedName>
    <definedName name="sjkdljslkrje" localSheetId="13" hidden="1">{#N/A,#N/A,FALSE,"Plan1";#N/A,#N/A,FALSE,"Plan2"}</definedName>
    <definedName name="sjkdljslkrje" localSheetId="20">{#N/A,#N/A,FALSE,"Plan1";#N/A,#N/A,FALSE,"Plan2"}</definedName>
    <definedName name="sjkdljslkrje" localSheetId="24" hidden="1">{#N/A,#N/A,FALSE,"Plan1";#N/A,#N/A,FALSE,"Plan2"}</definedName>
    <definedName name="sjkdljslkrje" localSheetId="0" hidden="1">{#N/A,#N/A,FALSE,"Plan1";#N/A,#N/A,FALSE,"Plan2"}</definedName>
    <definedName name="sjkdljslkrje" localSheetId="18" hidden="1">{#N/A,#N/A,FALSE,"Plan1";#N/A,#N/A,FALSE,"Plan2"}</definedName>
    <definedName name="sjkdljslkrje" localSheetId="10" hidden="1">{#N/A,#N/A,FALSE,"Plan1";#N/A,#N/A,FALSE,"Plan2"}</definedName>
    <definedName name="sjkdljslkrje" localSheetId="12" hidden="1">{#N/A,#N/A,FALSE,"Plan1";#N/A,#N/A,FALSE,"Plan2"}</definedName>
    <definedName name="sjkdljslkrje" hidden="1">{#N/A,#N/A,FALSE,"Plan1";#N/A,#N/A,FALSE,"Plan2"}</definedName>
    <definedName name="skadadaszs" localSheetId="19" hidden="1">{#N/A,#N/A,FALSE,"Plan1";#N/A,#N/A,FALSE,"Plan2"}</definedName>
    <definedName name="skadadaszs" localSheetId="21">{#N/A,#N/A,FALSE,"Plan1";#N/A,#N/A,FALSE,"Plan2"}</definedName>
    <definedName name="skadadaszs" localSheetId="14" hidden="1">{#N/A,#N/A,FALSE,"Plan1";#N/A,#N/A,FALSE,"Plan2"}</definedName>
    <definedName name="skadadaszs" localSheetId="4" hidden="1">{#N/A,#N/A,FALSE,"Plan1";#N/A,#N/A,FALSE,"Plan2"}</definedName>
    <definedName name="skadadaszs" localSheetId="8" hidden="1">{#N/A,#N/A,FALSE,"Plan1";#N/A,#N/A,FALSE,"Plan2"}</definedName>
    <definedName name="skadadaszs" localSheetId="2" hidden="1">{#N/A,#N/A,FALSE,"Plan1";#N/A,#N/A,FALSE,"Plan2"}</definedName>
    <definedName name="skadadaszs" localSheetId="1" hidden="1">{#N/A,#N/A,FALSE,"Plan1";#N/A,#N/A,FALSE,"Plan2"}</definedName>
    <definedName name="skadadaszs" localSheetId="13" hidden="1">{#N/A,#N/A,FALSE,"Plan1";#N/A,#N/A,FALSE,"Plan2"}</definedName>
    <definedName name="skadadaszs" localSheetId="20">{#N/A,#N/A,FALSE,"Plan1";#N/A,#N/A,FALSE,"Plan2"}</definedName>
    <definedName name="skadadaszs" localSheetId="24" hidden="1">{#N/A,#N/A,FALSE,"Plan1";#N/A,#N/A,FALSE,"Plan2"}</definedName>
    <definedName name="skadadaszs" localSheetId="0" hidden="1">{#N/A,#N/A,FALSE,"Plan1";#N/A,#N/A,FALSE,"Plan2"}</definedName>
    <definedName name="skadadaszs" localSheetId="18" hidden="1">{#N/A,#N/A,FALSE,"Plan1";#N/A,#N/A,FALSE,"Plan2"}</definedName>
    <definedName name="skadadaszs" localSheetId="10" hidden="1">{#N/A,#N/A,FALSE,"Plan1";#N/A,#N/A,FALSE,"Plan2"}</definedName>
    <definedName name="skadadaszs" localSheetId="12" hidden="1">{#N/A,#N/A,FALSE,"Plan1";#N/A,#N/A,FALSE,"Plan2"}</definedName>
    <definedName name="skadadaszs" hidden="1">{#N/A,#N/A,FALSE,"Plan1";#N/A,#N/A,FALSE,"Plan2"}</definedName>
    <definedName name="SKASH" localSheetId="19" hidden="1">{#N/A,#N/A,FALSE,"Plan1";#N/A,#N/A,FALSE,"Plan2"}</definedName>
    <definedName name="SKASH" localSheetId="21">{#N/A,#N/A,FALSE,"Plan1";#N/A,#N/A,FALSE,"Plan2"}</definedName>
    <definedName name="SKASH" localSheetId="14" hidden="1">{#N/A,#N/A,FALSE,"Plan1";#N/A,#N/A,FALSE,"Plan2"}</definedName>
    <definedName name="SKASH" localSheetId="4" hidden="1">{#N/A,#N/A,FALSE,"Plan1";#N/A,#N/A,FALSE,"Plan2"}</definedName>
    <definedName name="SKASH" localSheetId="8" hidden="1">{#N/A,#N/A,FALSE,"Plan1";#N/A,#N/A,FALSE,"Plan2"}</definedName>
    <definedName name="SKASH" localSheetId="2" hidden="1">{#N/A,#N/A,FALSE,"Plan1";#N/A,#N/A,FALSE,"Plan2"}</definedName>
    <definedName name="SKASH" localSheetId="1" hidden="1">{#N/A,#N/A,FALSE,"Plan1";#N/A,#N/A,FALSE,"Plan2"}</definedName>
    <definedName name="SKASH" localSheetId="13" hidden="1">{#N/A,#N/A,FALSE,"Plan1";#N/A,#N/A,FALSE,"Plan2"}</definedName>
    <definedName name="SKASH" localSheetId="20">{#N/A,#N/A,FALSE,"Plan1";#N/A,#N/A,FALSE,"Plan2"}</definedName>
    <definedName name="SKASH" localSheetId="24" hidden="1">{#N/A,#N/A,FALSE,"Plan1";#N/A,#N/A,FALSE,"Plan2"}</definedName>
    <definedName name="SKASH" localSheetId="0" hidden="1">{#N/A,#N/A,FALSE,"Plan1";#N/A,#N/A,FALSE,"Plan2"}</definedName>
    <definedName name="SKASH" localSheetId="18" hidden="1">{#N/A,#N/A,FALSE,"Plan1";#N/A,#N/A,FALSE,"Plan2"}</definedName>
    <definedName name="SKASH" localSheetId="10" hidden="1">{#N/A,#N/A,FALSE,"Plan1";#N/A,#N/A,FALSE,"Plan2"}</definedName>
    <definedName name="SKASH" localSheetId="12" hidden="1">{#N/A,#N/A,FALSE,"Plan1";#N/A,#N/A,FALSE,"Plan2"}</definedName>
    <definedName name="SKASH" hidden="1">{#N/A,#N/A,FALSE,"Plan1";#N/A,#N/A,FALSE,"Plan2"}</definedName>
    <definedName name="skldfrde" localSheetId="19" hidden="1">{#N/A,#N/A,FALSE,"Plan1";#N/A,#N/A,FALSE,"Plan2"}</definedName>
    <definedName name="skldfrde" localSheetId="21">{#N/A,#N/A,FALSE,"Plan1";#N/A,#N/A,FALSE,"Plan2"}</definedName>
    <definedName name="skldfrde" localSheetId="14" hidden="1">{#N/A,#N/A,FALSE,"Plan1";#N/A,#N/A,FALSE,"Plan2"}</definedName>
    <definedName name="skldfrde" localSheetId="4" hidden="1">{#N/A,#N/A,FALSE,"Plan1";#N/A,#N/A,FALSE,"Plan2"}</definedName>
    <definedName name="skldfrde" localSheetId="8" hidden="1">{#N/A,#N/A,FALSE,"Plan1";#N/A,#N/A,FALSE,"Plan2"}</definedName>
    <definedName name="skldfrde" localSheetId="2" hidden="1">{#N/A,#N/A,FALSE,"Plan1";#N/A,#N/A,FALSE,"Plan2"}</definedName>
    <definedName name="skldfrde" localSheetId="1" hidden="1">{#N/A,#N/A,FALSE,"Plan1";#N/A,#N/A,FALSE,"Plan2"}</definedName>
    <definedName name="skldfrde" localSheetId="13" hidden="1">{#N/A,#N/A,FALSE,"Plan1";#N/A,#N/A,FALSE,"Plan2"}</definedName>
    <definedName name="skldfrde" localSheetId="20">{#N/A,#N/A,FALSE,"Plan1";#N/A,#N/A,FALSE,"Plan2"}</definedName>
    <definedName name="skldfrde" localSheetId="24" hidden="1">{#N/A,#N/A,FALSE,"Plan1";#N/A,#N/A,FALSE,"Plan2"}</definedName>
    <definedName name="skldfrde" localSheetId="0" hidden="1">{#N/A,#N/A,FALSE,"Plan1";#N/A,#N/A,FALSE,"Plan2"}</definedName>
    <definedName name="skldfrde" localSheetId="18" hidden="1">{#N/A,#N/A,FALSE,"Plan1";#N/A,#N/A,FALSE,"Plan2"}</definedName>
    <definedName name="skldfrde" localSheetId="10" hidden="1">{#N/A,#N/A,FALSE,"Plan1";#N/A,#N/A,FALSE,"Plan2"}</definedName>
    <definedName name="skldfrde" localSheetId="12" hidden="1">{#N/A,#N/A,FALSE,"Plan1";#N/A,#N/A,FALSE,"Plan2"}</definedName>
    <definedName name="skldfrde" hidden="1">{#N/A,#N/A,FALSE,"Plan1";#N/A,#N/A,FALSE,"Plan2"}</definedName>
    <definedName name="skosroer" localSheetId="19" hidden="1">{#N/A,#N/A,FALSE,"Plan1";#N/A,#N/A,FALSE,"Plan2"}</definedName>
    <definedName name="skosroer" localSheetId="21">{#N/A,#N/A,FALSE,"Plan1";#N/A,#N/A,FALSE,"Plan2"}</definedName>
    <definedName name="skosroer" localSheetId="14" hidden="1">{#N/A,#N/A,FALSE,"Plan1";#N/A,#N/A,FALSE,"Plan2"}</definedName>
    <definedName name="skosroer" localSheetId="4" hidden="1">{#N/A,#N/A,FALSE,"Plan1";#N/A,#N/A,FALSE,"Plan2"}</definedName>
    <definedName name="skosroer" localSheetId="8" hidden="1">{#N/A,#N/A,FALSE,"Plan1";#N/A,#N/A,FALSE,"Plan2"}</definedName>
    <definedName name="skosroer" localSheetId="2" hidden="1">{#N/A,#N/A,FALSE,"Plan1";#N/A,#N/A,FALSE,"Plan2"}</definedName>
    <definedName name="skosroer" localSheetId="1" hidden="1">{#N/A,#N/A,FALSE,"Plan1";#N/A,#N/A,FALSE,"Plan2"}</definedName>
    <definedName name="skosroer" localSheetId="13" hidden="1">{#N/A,#N/A,FALSE,"Plan1";#N/A,#N/A,FALSE,"Plan2"}</definedName>
    <definedName name="skosroer" localSheetId="20">{#N/A,#N/A,FALSE,"Plan1";#N/A,#N/A,FALSE,"Plan2"}</definedName>
    <definedName name="skosroer" localSheetId="24" hidden="1">{#N/A,#N/A,FALSE,"Plan1";#N/A,#N/A,FALSE,"Plan2"}</definedName>
    <definedName name="skosroer" localSheetId="0" hidden="1">{#N/A,#N/A,FALSE,"Plan1";#N/A,#N/A,FALSE,"Plan2"}</definedName>
    <definedName name="skosroer" localSheetId="18" hidden="1">{#N/A,#N/A,FALSE,"Plan1";#N/A,#N/A,FALSE,"Plan2"}</definedName>
    <definedName name="skosroer" localSheetId="10" hidden="1">{#N/A,#N/A,FALSE,"Plan1";#N/A,#N/A,FALSE,"Plan2"}</definedName>
    <definedName name="skosroer" localSheetId="12" hidden="1">{#N/A,#N/A,FALSE,"Plan1";#N/A,#N/A,FALSE,"Plan2"}</definedName>
    <definedName name="skosroer" hidden="1">{#N/A,#N/A,FALSE,"Plan1";#N/A,#N/A,FALSE,"Plan2"}</definedName>
    <definedName name="SO" localSheetId="4">#REF!</definedName>
    <definedName name="SO" localSheetId="2">#REF!</definedName>
    <definedName name="SO" localSheetId="24">#REF!</definedName>
    <definedName name="SO">#REF!</definedName>
    <definedName name="solver_lin" hidden="1">0</definedName>
    <definedName name="solver_num" hidden="1">0</definedName>
    <definedName name="solver_rel1" hidden="1">3</definedName>
    <definedName name="solver_rhs1" hidden="1">0</definedName>
    <definedName name="solver_tmp" hidden="1">0</definedName>
    <definedName name="solver_typ" hidden="1">1</definedName>
    <definedName name="solver_val" hidden="1">0</definedName>
    <definedName name="soma" localSheetId="4">#REF!</definedName>
    <definedName name="soma" localSheetId="2">#REF!</definedName>
    <definedName name="soma" localSheetId="24">#REF!</definedName>
    <definedName name="soma">#REF!</definedName>
    <definedName name="sp"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 localSheetId="19" hidden="1">{#N/A,#N/A,FALSE,"Plan1";#N/A,#N/A,FALSE,"Plan2"}</definedName>
    <definedName name="sQEWWE" localSheetId="21">{#N/A,#N/A,FALSE,"Plan1";#N/A,#N/A,FALSE,"Plan2"}</definedName>
    <definedName name="sQEWWE" localSheetId="14" hidden="1">{#N/A,#N/A,FALSE,"Plan1";#N/A,#N/A,FALSE,"Plan2"}</definedName>
    <definedName name="sQEWWE" localSheetId="4" hidden="1">{#N/A,#N/A,FALSE,"Plan1";#N/A,#N/A,FALSE,"Plan2"}</definedName>
    <definedName name="sQEWWE" localSheetId="8" hidden="1">{#N/A,#N/A,FALSE,"Plan1";#N/A,#N/A,FALSE,"Plan2"}</definedName>
    <definedName name="sQEWWE" localSheetId="2" hidden="1">{#N/A,#N/A,FALSE,"Plan1";#N/A,#N/A,FALSE,"Plan2"}</definedName>
    <definedName name="sQEWWE" localSheetId="1" hidden="1">{#N/A,#N/A,FALSE,"Plan1";#N/A,#N/A,FALSE,"Plan2"}</definedName>
    <definedName name="sQEWWE" localSheetId="13" hidden="1">{#N/A,#N/A,FALSE,"Plan1";#N/A,#N/A,FALSE,"Plan2"}</definedName>
    <definedName name="sQEWWE" localSheetId="20">{#N/A,#N/A,FALSE,"Plan1";#N/A,#N/A,FALSE,"Plan2"}</definedName>
    <definedName name="sQEWWE" localSheetId="24" hidden="1">{#N/A,#N/A,FALSE,"Plan1";#N/A,#N/A,FALSE,"Plan2"}</definedName>
    <definedName name="sQEWWE" localSheetId="0" hidden="1">{#N/A,#N/A,FALSE,"Plan1";#N/A,#N/A,FALSE,"Plan2"}</definedName>
    <definedName name="sQEWWE" localSheetId="18" hidden="1">{#N/A,#N/A,FALSE,"Plan1";#N/A,#N/A,FALSE,"Plan2"}</definedName>
    <definedName name="sQEWWE" localSheetId="10" hidden="1">{#N/A,#N/A,FALSE,"Plan1";#N/A,#N/A,FALSE,"Plan2"}</definedName>
    <definedName name="sQEWWE" localSheetId="12" hidden="1">{#N/A,#N/A,FALSE,"Plan1";#N/A,#N/A,FALSE,"Plan2"}</definedName>
    <definedName name="sQEWWE" hidden="1">{#N/A,#N/A,FALSE,"Plan1";#N/A,#N/A,FALSE,"Plan2"}</definedName>
    <definedName name="SR" localSheetId="4" hidden="1">#REF!</definedName>
    <definedName name="SR" localSheetId="2" hidden="1">#REF!</definedName>
    <definedName name="SR" localSheetId="24" hidden="1">#REF!</definedName>
    <definedName name="SR" localSheetId="0" hidden="1">#REF!</definedName>
    <definedName name="SR" hidden="1">#REF!</definedName>
    <definedName name="SRH" localSheetId="19" hidden="1">{#N/A,#N/A,FALSE,"GERAL";#N/A,#N/A,FALSE,"012-96";#N/A,#N/A,FALSE,"018-96";#N/A,#N/A,FALSE,"027-96";#N/A,#N/A,FALSE,"059-96";#N/A,#N/A,FALSE,"076-96";#N/A,#N/A,FALSE,"019-97";#N/A,#N/A,FALSE,"021-97";#N/A,#N/A,FALSE,"022-97";#N/A,#N/A,FALSE,"028-97"}</definedName>
    <definedName name="SRH" localSheetId="21">{#N/A,#N/A,FALSE,"GERAL";#N/A,#N/A,FALSE,"012-96";#N/A,#N/A,FALSE,"018-96";#N/A,#N/A,FALSE,"027-96";#N/A,#N/A,FALSE,"059-96";#N/A,#N/A,FALSE,"076-96";#N/A,#N/A,FALSE,"019-97";#N/A,#N/A,FALSE,"021-97";#N/A,#N/A,FALSE,"022-97";#N/A,#N/A,FALSE,"028-97"}</definedName>
    <definedName name="SRH" localSheetId="14" hidden="1">{#N/A,#N/A,FALSE,"GERAL";#N/A,#N/A,FALSE,"012-96";#N/A,#N/A,FALSE,"018-96";#N/A,#N/A,FALSE,"027-96";#N/A,#N/A,FALSE,"059-96";#N/A,#N/A,FALSE,"076-96";#N/A,#N/A,FALSE,"019-97";#N/A,#N/A,FALSE,"021-97";#N/A,#N/A,FALSE,"022-97";#N/A,#N/A,FALSE,"028-97"}</definedName>
    <definedName name="SRH" localSheetId="4" hidden="1">{#N/A,#N/A,FALSE,"GERAL";#N/A,#N/A,FALSE,"012-96";#N/A,#N/A,FALSE,"018-96";#N/A,#N/A,FALSE,"027-96";#N/A,#N/A,FALSE,"059-96";#N/A,#N/A,FALSE,"076-96";#N/A,#N/A,FALSE,"019-97";#N/A,#N/A,FALSE,"021-97";#N/A,#N/A,FALSE,"022-97";#N/A,#N/A,FALSE,"028-97"}</definedName>
    <definedName name="SRH" localSheetId="8" hidden="1">{#N/A,#N/A,FALSE,"GERAL";#N/A,#N/A,FALSE,"012-96";#N/A,#N/A,FALSE,"018-96";#N/A,#N/A,FALSE,"027-96";#N/A,#N/A,FALSE,"059-96";#N/A,#N/A,FALSE,"076-96";#N/A,#N/A,FALSE,"019-97";#N/A,#N/A,FALSE,"021-97";#N/A,#N/A,FALSE,"022-97";#N/A,#N/A,FALSE,"028-97"}</definedName>
    <definedName name="SRH" localSheetId="2" hidden="1">{#N/A,#N/A,FALSE,"GERAL";#N/A,#N/A,FALSE,"012-96";#N/A,#N/A,FALSE,"018-96";#N/A,#N/A,FALSE,"027-96";#N/A,#N/A,FALSE,"059-96";#N/A,#N/A,FALSE,"076-96";#N/A,#N/A,FALSE,"019-97";#N/A,#N/A,FALSE,"021-97";#N/A,#N/A,FALSE,"022-97";#N/A,#N/A,FALSE,"028-97"}</definedName>
    <definedName name="SRH" localSheetId="1" hidden="1">{#N/A,#N/A,FALSE,"GERAL";#N/A,#N/A,FALSE,"012-96";#N/A,#N/A,FALSE,"018-96";#N/A,#N/A,FALSE,"027-96";#N/A,#N/A,FALSE,"059-96";#N/A,#N/A,FALSE,"076-96";#N/A,#N/A,FALSE,"019-97";#N/A,#N/A,FALSE,"021-97";#N/A,#N/A,FALSE,"022-97";#N/A,#N/A,FALSE,"028-97"}</definedName>
    <definedName name="SRH" localSheetId="13" hidden="1">{#N/A,#N/A,FALSE,"GERAL";#N/A,#N/A,FALSE,"012-96";#N/A,#N/A,FALSE,"018-96";#N/A,#N/A,FALSE,"027-96";#N/A,#N/A,FALSE,"059-96";#N/A,#N/A,FALSE,"076-96";#N/A,#N/A,FALSE,"019-97";#N/A,#N/A,FALSE,"021-97";#N/A,#N/A,FALSE,"022-97";#N/A,#N/A,FALSE,"028-97"}</definedName>
    <definedName name="SRH" localSheetId="20">{#N/A,#N/A,FALSE,"GERAL";#N/A,#N/A,FALSE,"012-96";#N/A,#N/A,FALSE,"018-96";#N/A,#N/A,FALSE,"027-96";#N/A,#N/A,FALSE,"059-96";#N/A,#N/A,FALSE,"076-96";#N/A,#N/A,FALSE,"019-97";#N/A,#N/A,FALSE,"021-97";#N/A,#N/A,FALSE,"022-97";#N/A,#N/A,FALSE,"028-97"}</definedName>
    <definedName name="SRH" localSheetId="24" hidden="1">{#N/A,#N/A,FALSE,"GERAL";#N/A,#N/A,FALSE,"012-96";#N/A,#N/A,FALSE,"018-96";#N/A,#N/A,FALSE,"027-96";#N/A,#N/A,FALSE,"059-96";#N/A,#N/A,FALSE,"076-96";#N/A,#N/A,FALSE,"019-97";#N/A,#N/A,FALSE,"021-97";#N/A,#N/A,FALSE,"022-97";#N/A,#N/A,FALSE,"028-97"}</definedName>
    <definedName name="SRH" localSheetId="0" hidden="1">{#N/A,#N/A,FALSE,"GERAL";#N/A,#N/A,FALSE,"012-96";#N/A,#N/A,FALSE,"018-96";#N/A,#N/A,FALSE,"027-96";#N/A,#N/A,FALSE,"059-96";#N/A,#N/A,FALSE,"076-96";#N/A,#N/A,FALSE,"019-97";#N/A,#N/A,FALSE,"021-97";#N/A,#N/A,FALSE,"022-97";#N/A,#N/A,FALSE,"028-97"}</definedName>
    <definedName name="SRH" localSheetId="18" hidden="1">{#N/A,#N/A,FALSE,"GERAL";#N/A,#N/A,FALSE,"012-96";#N/A,#N/A,FALSE,"018-96";#N/A,#N/A,FALSE,"027-96";#N/A,#N/A,FALSE,"059-96";#N/A,#N/A,FALSE,"076-96";#N/A,#N/A,FALSE,"019-97";#N/A,#N/A,FALSE,"021-97";#N/A,#N/A,FALSE,"022-97";#N/A,#N/A,FALSE,"028-97"}</definedName>
    <definedName name="SRH" localSheetId="10" hidden="1">{#N/A,#N/A,FALSE,"GERAL";#N/A,#N/A,FALSE,"012-96";#N/A,#N/A,FALSE,"018-96";#N/A,#N/A,FALSE,"027-96";#N/A,#N/A,FALSE,"059-96";#N/A,#N/A,FALSE,"076-96";#N/A,#N/A,FALSE,"019-97";#N/A,#N/A,FALSE,"021-97";#N/A,#N/A,FALSE,"022-97";#N/A,#N/A,FALSE,"028-97"}</definedName>
    <definedName name="SRH" localSheetId="12" hidden="1">{#N/A,#N/A,FALSE,"GERAL";#N/A,#N/A,FALSE,"012-96";#N/A,#N/A,FALSE,"018-96";#N/A,#N/A,FALSE,"027-96";#N/A,#N/A,FALSE,"059-96";#N/A,#N/A,FALSE,"076-96";#N/A,#N/A,FALSE,"019-97";#N/A,#N/A,FALSE,"021-97";#N/A,#N/A,FALSE,"022-97";#N/A,#N/A,FALSE,"028-97"}</definedName>
    <definedName name="SRH" hidden="1">{#N/A,#N/A,FALSE,"GERAL";#N/A,#N/A,FALSE,"012-96";#N/A,#N/A,FALSE,"018-96";#N/A,#N/A,FALSE,"027-96";#N/A,#N/A,FALSE,"059-96";#N/A,#N/A,FALSE,"076-96";#N/A,#N/A,FALSE,"019-97";#N/A,#N/A,FALSE,"021-97";#N/A,#N/A,FALSE,"022-97";#N/A,#N/A,FALSE,"028-97"}</definedName>
    <definedName name="SRTSRT" localSheetId="19" hidden="1">{#N/A,#N/A,FALSE,"GERAL";#N/A,#N/A,FALSE,"012-96";#N/A,#N/A,FALSE,"018-96";#N/A,#N/A,FALSE,"027-96";#N/A,#N/A,FALSE,"059-96";#N/A,#N/A,FALSE,"076-96";#N/A,#N/A,FALSE,"019-97";#N/A,#N/A,FALSE,"021-97";#N/A,#N/A,FALSE,"022-97";#N/A,#N/A,FALSE,"028-97"}</definedName>
    <definedName name="SRTSRT" localSheetId="21">{#N/A,#N/A,FALSE,"GERAL";#N/A,#N/A,FALSE,"012-96";#N/A,#N/A,FALSE,"018-96";#N/A,#N/A,FALSE,"027-96";#N/A,#N/A,FALSE,"059-96";#N/A,#N/A,FALSE,"076-96";#N/A,#N/A,FALSE,"019-97";#N/A,#N/A,FALSE,"021-97";#N/A,#N/A,FALSE,"022-97";#N/A,#N/A,FALSE,"028-97"}</definedName>
    <definedName name="SRTSRT" localSheetId="14" hidden="1">{#N/A,#N/A,FALSE,"GERAL";#N/A,#N/A,FALSE,"012-96";#N/A,#N/A,FALSE,"018-96";#N/A,#N/A,FALSE,"027-96";#N/A,#N/A,FALSE,"059-96";#N/A,#N/A,FALSE,"076-96";#N/A,#N/A,FALSE,"019-97";#N/A,#N/A,FALSE,"021-97";#N/A,#N/A,FALSE,"022-97";#N/A,#N/A,FALSE,"028-97"}</definedName>
    <definedName name="SRTSRT" localSheetId="4" hidden="1">{#N/A,#N/A,FALSE,"GERAL";#N/A,#N/A,FALSE,"012-96";#N/A,#N/A,FALSE,"018-96";#N/A,#N/A,FALSE,"027-96";#N/A,#N/A,FALSE,"059-96";#N/A,#N/A,FALSE,"076-96";#N/A,#N/A,FALSE,"019-97";#N/A,#N/A,FALSE,"021-97";#N/A,#N/A,FALSE,"022-97";#N/A,#N/A,FALSE,"028-97"}</definedName>
    <definedName name="SRTSRT" localSheetId="8" hidden="1">{#N/A,#N/A,FALSE,"GERAL";#N/A,#N/A,FALSE,"012-96";#N/A,#N/A,FALSE,"018-96";#N/A,#N/A,FALSE,"027-96";#N/A,#N/A,FALSE,"059-96";#N/A,#N/A,FALSE,"076-96";#N/A,#N/A,FALSE,"019-97";#N/A,#N/A,FALSE,"021-97";#N/A,#N/A,FALSE,"022-97";#N/A,#N/A,FALSE,"028-97"}</definedName>
    <definedName name="SRTSRT" localSheetId="2" hidden="1">{#N/A,#N/A,FALSE,"GERAL";#N/A,#N/A,FALSE,"012-96";#N/A,#N/A,FALSE,"018-96";#N/A,#N/A,FALSE,"027-96";#N/A,#N/A,FALSE,"059-96";#N/A,#N/A,FALSE,"076-96";#N/A,#N/A,FALSE,"019-97";#N/A,#N/A,FALSE,"021-97";#N/A,#N/A,FALSE,"022-97";#N/A,#N/A,FALSE,"028-97"}</definedName>
    <definedName name="SRTSRT" localSheetId="1" hidden="1">{#N/A,#N/A,FALSE,"GERAL";#N/A,#N/A,FALSE,"012-96";#N/A,#N/A,FALSE,"018-96";#N/A,#N/A,FALSE,"027-96";#N/A,#N/A,FALSE,"059-96";#N/A,#N/A,FALSE,"076-96";#N/A,#N/A,FALSE,"019-97";#N/A,#N/A,FALSE,"021-97";#N/A,#N/A,FALSE,"022-97";#N/A,#N/A,FALSE,"028-97"}</definedName>
    <definedName name="SRTSRT" localSheetId="13" hidden="1">{#N/A,#N/A,FALSE,"GERAL";#N/A,#N/A,FALSE,"012-96";#N/A,#N/A,FALSE,"018-96";#N/A,#N/A,FALSE,"027-96";#N/A,#N/A,FALSE,"059-96";#N/A,#N/A,FALSE,"076-96";#N/A,#N/A,FALSE,"019-97";#N/A,#N/A,FALSE,"021-97";#N/A,#N/A,FALSE,"022-97";#N/A,#N/A,FALSE,"028-97"}</definedName>
    <definedName name="SRTSRT" localSheetId="20">{#N/A,#N/A,FALSE,"GERAL";#N/A,#N/A,FALSE,"012-96";#N/A,#N/A,FALSE,"018-96";#N/A,#N/A,FALSE,"027-96";#N/A,#N/A,FALSE,"059-96";#N/A,#N/A,FALSE,"076-96";#N/A,#N/A,FALSE,"019-97";#N/A,#N/A,FALSE,"021-97";#N/A,#N/A,FALSE,"022-97";#N/A,#N/A,FALSE,"028-97"}</definedName>
    <definedName name="SRTSRT" localSheetId="24" hidden="1">{#N/A,#N/A,FALSE,"GERAL";#N/A,#N/A,FALSE,"012-96";#N/A,#N/A,FALSE,"018-96";#N/A,#N/A,FALSE,"027-96";#N/A,#N/A,FALSE,"059-96";#N/A,#N/A,FALSE,"076-96";#N/A,#N/A,FALSE,"019-97";#N/A,#N/A,FALSE,"021-97";#N/A,#N/A,FALSE,"022-97";#N/A,#N/A,FALSE,"028-97"}</definedName>
    <definedName name="SRTSRT" localSheetId="0" hidden="1">{#N/A,#N/A,FALSE,"GERAL";#N/A,#N/A,FALSE,"012-96";#N/A,#N/A,FALSE,"018-96";#N/A,#N/A,FALSE,"027-96";#N/A,#N/A,FALSE,"059-96";#N/A,#N/A,FALSE,"076-96";#N/A,#N/A,FALSE,"019-97";#N/A,#N/A,FALSE,"021-97";#N/A,#N/A,FALSE,"022-97";#N/A,#N/A,FALSE,"028-97"}</definedName>
    <definedName name="SRTSRT" localSheetId="18" hidden="1">{#N/A,#N/A,FALSE,"GERAL";#N/A,#N/A,FALSE,"012-96";#N/A,#N/A,FALSE,"018-96";#N/A,#N/A,FALSE,"027-96";#N/A,#N/A,FALSE,"059-96";#N/A,#N/A,FALSE,"076-96";#N/A,#N/A,FALSE,"019-97";#N/A,#N/A,FALSE,"021-97";#N/A,#N/A,FALSE,"022-97";#N/A,#N/A,FALSE,"028-97"}</definedName>
    <definedName name="SRTSRT" localSheetId="10" hidden="1">{#N/A,#N/A,FALSE,"GERAL";#N/A,#N/A,FALSE,"012-96";#N/A,#N/A,FALSE,"018-96";#N/A,#N/A,FALSE,"027-96";#N/A,#N/A,FALSE,"059-96";#N/A,#N/A,FALSE,"076-96";#N/A,#N/A,FALSE,"019-97";#N/A,#N/A,FALSE,"021-97";#N/A,#N/A,FALSE,"022-97";#N/A,#N/A,FALSE,"028-97"}</definedName>
    <definedName name="SRTSRT" localSheetId="12" hidden="1">{#N/A,#N/A,FALSE,"GERAL";#N/A,#N/A,FALSE,"012-96";#N/A,#N/A,FALSE,"018-96";#N/A,#N/A,FALSE,"027-96";#N/A,#N/A,FALSE,"059-96";#N/A,#N/A,FALSE,"076-96";#N/A,#N/A,FALSE,"019-97";#N/A,#N/A,FALSE,"021-97";#N/A,#N/A,FALSE,"022-97";#N/A,#N/A,FALSE,"028-97"}</definedName>
    <definedName name="SRTSRT" hidden="1">{#N/A,#N/A,FALSE,"GERAL";#N/A,#N/A,FALSE,"012-96";#N/A,#N/A,FALSE,"018-96";#N/A,#N/A,FALSE,"027-96";#N/A,#N/A,FALSE,"059-96";#N/A,#N/A,FALSE,"076-96";#N/A,#N/A,FALSE,"019-97";#N/A,#N/A,FALSE,"021-97";#N/A,#N/A,FALSE,"022-97";#N/A,#N/A,FALSE,"028-97"}</definedName>
    <definedName name="SRTST" localSheetId="19" hidden="1">{#N/A,#N/A,FALSE,"GERAL";#N/A,#N/A,FALSE,"012-96";#N/A,#N/A,FALSE,"018-96";#N/A,#N/A,FALSE,"027-96";#N/A,#N/A,FALSE,"059-96";#N/A,#N/A,FALSE,"076-96";#N/A,#N/A,FALSE,"019-97";#N/A,#N/A,FALSE,"021-97";#N/A,#N/A,FALSE,"022-97";#N/A,#N/A,FALSE,"028-97"}</definedName>
    <definedName name="SRTST" localSheetId="21">{#N/A,#N/A,FALSE,"GERAL";#N/A,#N/A,FALSE,"012-96";#N/A,#N/A,FALSE,"018-96";#N/A,#N/A,FALSE,"027-96";#N/A,#N/A,FALSE,"059-96";#N/A,#N/A,FALSE,"076-96";#N/A,#N/A,FALSE,"019-97";#N/A,#N/A,FALSE,"021-97";#N/A,#N/A,FALSE,"022-97";#N/A,#N/A,FALSE,"028-97"}</definedName>
    <definedName name="SRTST" localSheetId="14" hidden="1">{#N/A,#N/A,FALSE,"GERAL";#N/A,#N/A,FALSE,"012-96";#N/A,#N/A,FALSE,"018-96";#N/A,#N/A,FALSE,"027-96";#N/A,#N/A,FALSE,"059-96";#N/A,#N/A,FALSE,"076-96";#N/A,#N/A,FALSE,"019-97";#N/A,#N/A,FALSE,"021-97";#N/A,#N/A,FALSE,"022-97";#N/A,#N/A,FALSE,"028-97"}</definedName>
    <definedName name="SRTST" localSheetId="4" hidden="1">{#N/A,#N/A,FALSE,"GERAL";#N/A,#N/A,FALSE,"012-96";#N/A,#N/A,FALSE,"018-96";#N/A,#N/A,FALSE,"027-96";#N/A,#N/A,FALSE,"059-96";#N/A,#N/A,FALSE,"076-96";#N/A,#N/A,FALSE,"019-97";#N/A,#N/A,FALSE,"021-97";#N/A,#N/A,FALSE,"022-97";#N/A,#N/A,FALSE,"028-97"}</definedName>
    <definedName name="SRTST" localSheetId="8" hidden="1">{#N/A,#N/A,FALSE,"GERAL";#N/A,#N/A,FALSE,"012-96";#N/A,#N/A,FALSE,"018-96";#N/A,#N/A,FALSE,"027-96";#N/A,#N/A,FALSE,"059-96";#N/A,#N/A,FALSE,"076-96";#N/A,#N/A,FALSE,"019-97";#N/A,#N/A,FALSE,"021-97";#N/A,#N/A,FALSE,"022-97";#N/A,#N/A,FALSE,"028-97"}</definedName>
    <definedName name="SRTST" localSheetId="2" hidden="1">{#N/A,#N/A,FALSE,"GERAL";#N/A,#N/A,FALSE,"012-96";#N/A,#N/A,FALSE,"018-96";#N/A,#N/A,FALSE,"027-96";#N/A,#N/A,FALSE,"059-96";#N/A,#N/A,FALSE,"076-96";#N/A,#N/A,FALSE,"019-97";#N/A,#N/A,FALSE,"021-97";#N/A,#N/A,FALSE,"022-97";#N/A,#N/A,FALSE,"028-97"}</definedName>
    <definedName name="SRTST" localSheetId="1" hidden="1">{#N/A,#N/A,FALSE,"GERAL";#N/A,#N/A,FALSE,"012-96";#N/A,#N/A,FALSE,"018-96";#N/A,#N/A,FALSE,"027-96";#N/A,#N/A,FALSE,"059-96";#N/A,#N/A,FALSE,"076-96";#N/A,#N/A,FALSE,"019-97";#N/A,#N/A,FALSE,"021-97";#N/A,#N/A,FALSE,"022-97";#N/A,#N/A,FALSE,"028-97"}</definedName>
    <definedName name="SRTST" localSheetId="13" hidden="1">{#N/A,#N/A,FALSE,"GERAL";#N/A,#N/A,FALSE,"012-96";#N/A,#N/A,FALSE,"018-96";#N/A,#N/A,FALSE,"027-96";#N/A,#N/A,FALSE,"059-96";#N/A,#N/A,FALSE,"076-96";#N/A,#N/A,FALSE,"019-97";#N/A,#N/A,FALSE,"021-97";#N/A,#N/A,FALSE,"022-97";#N/A,#N/A,FALSE,"028-97"}</definedName>
    <definedName name="SRTST" localSheetId="20">{#N/A,#N/A,FALSE,"GERAL";#N/A,#N/A,FALSE,"012-96";#N/A,#N/A,FALSE,"018-96";#N/A,#N/A,FALSE,"027-96";#N/A,#N/A,FALSE,"059-96";#N/A,#N/A,FALSE,"076-96";#N/A,#N/A,FALSE,"019-97";#N/A,#N/A,FALSE,"021-97";#N/A,#N/A,FALSE,"022-97";#N/A,#N/A,FALSE,"028-97"}</definedName>
    <definedName name="SRTST" localSheetId="24" hidden="1">{#N/A,#N/A,FALSE,"GERAL";#N/A,#N/A,FALSE,"012-96";#N/A,#N/A,FALSE,"018-96";#N/A,#N/A,FALSE,"027-96";#N/A,#N/A,FALSE,"059-96";#N/A,#N/A,FALSE,"076-96";#N/A,#N/A,FALSE,"019-97";#N/A,#N/A,FALSE,"021-97";#N/A,#N/A,FALSE,"022-97";#N/A,#N/A,FALSE,"028-97"}</definedName>
    <definedName name="SRTST" localSheetId="0" hidden="1">{#N/A,#N/A,FALSE,"GERAL";#N/A,#N/A,FALSE,"012-96";#N/A,#N/A,FALSE,"018-96";#N/A,#N/A,FALSE,"027-96";#N/A,#N/A,FALSE,"059-96";#N/A,#N/A,FALSE,"076-96";#N/A,#N/A,FALSE,"019-97";#N/A,#N/A,FALSE,"021-97";#N/A,#N/A,FALSE,"022-97";#N/A,#N/A,FALSE,"028-97"}</definedName>
    <definedName name="SRTST" localSheetId="18" hidden="1">{#N/A,#N/A,FALSE,"GERAL";#N/A,#N/A,FALSE,"012-96";#N/A,#N/A,FALSE,"018-96";#N/A,#N/A,FALSE,"027-96";#N/A,#N/A,FALSE,"059-96";#N/A,#N/A,FALSE,"076-96";#N/A,#N/A,FALSE,"019-97";#N/A,#N/A,FALSE,"021-97";#N/A,#N/A,FALSE,"022-97";#N/A,#N/A,FALSE,"028-97"}</definedName>
    <definedName name="SRTST" localSheetId="10" hidden="1">{#N/A,#N/A,FALSE,"GERAL";#N/A,#N/A,FALSE,"012-96";#N/A,#N/A,FALSE,"018-96";#N/A,#N/A,FALSE,"027-96";#N/A,#N/A,FALSE,"059-96";#N/A,#N/A,FALSE,"076-96";#N/A,#N/A,FALSE,"019-97";#N/A,#N/A,FALSE,"021-97";#N/A,#N/A,FALSE,"022-97";#N/A,#N/A,FALSE,"028-97"}</definedName>
    <definedName name="SRTST" localSheetId="12" hidden="1">{#N/A,#N/A,FALSE,"GERAL";#N/A,#N/A,FALSE,"012-96";#N/A,#N/A,FALSE,"018-96";#N/A,#N/A,FALSE,"027-96";#N/A,#N/A,FALSE,"059-96";#N/A,#N/A,FALSE,"076-96";#N/A,#N/A,FALSE,"019-97";#N/A,#N/A,FALSE,"021-97";#N/A,#N/A,FALSE,"022-97";#N/A,#N/A,FALSE,"028-97"}</definedName>
    <definedName name="SRTST" hidden="1">{#N/A,#N/A,FALSE,"GERAL";#N/A,#N/A,FALSE,"012-96";#N/A,#N/A,FALSE,"018-96";#N/A,#N/A,FALSE,"027-96";#N/A,#N/A,FALSE,"059-96";#N/A,#N/A,FALSE,"076-96";#N/A,#N/A,FALSE,"019-97";#N/A,#N/A,FALSE,"021-97";#N/A,#N/A,FALSE,"022-97";#N/A,#N/A,FALSE,"028-97"}</definedName>
    <definedName name="ss" localSheetId="19">#REF!</definedName>
    <definedName name="ss" localSheetId="14">#REF!</definedName>
    <definedName name="SS" localSheetId="4" hidden="1">#REF!</definedName>
    <definedName name="ss" localSheetId="5">#REF!</definedName>
    <definedName name="ss" localSheetId="13">#REF!</definedName>
    <definedName name="ss" localSheetId="24">#REF!</definedName>
    <definedName name="ss" localSheetId="18">#REF!</definedName>
    <definedName name="SS" hidden="1">#REF!</definedName>
    <definedName name="sssss" localSheetId="4" hidden="1">#REF!</definedName>
    <definedName name="sssss" localSheetId="2" hidden="1">#REF!</definedName>
    <definedName name="sssss" localSheetId="24" hidden="1">#REF!</definedName>
    <definedName name="sssss" localSheetId="0" hidden="1">#REF!</definedName>
    <definedName name="sssss" hidden="1">#REF!</definedName>
    <definedName name="stake_cury" localSheetId="4">#REF!</definedName>
    <definedName name="stake_cury" localSheetId="2">#REF!</definedName>
    <definedName name="stake_cury" localSheetId="24">#REF!</definedName>
    <definedName name="stake_cury">#REF!</definedName>
    <definedName name="status_projeto" localSheetId="4" hidden="1">OFFSET(INDEX(#REF!,MATCH(#REF!,#REF!,0)),1,0,COUNTA(#REF!)-1)</definedName>
    <definedName name="status_projeto" localSheetId="2" hidden="1">OFFSET(INDEX(#REF!,MATCH(#REF!,#REF!,0)),1,0,COUNTA(#REF!)-1)</definedName>
    <definedName name="status_projeto" localSheetId="24" hidden="1">OFFSET(INDEX(#REF!,MATCH(#REF!,#REF!,0)),1,0,COUNTA(#REF!)-1)</definedName>
    <definedName name="status_projeto" localSheetId="0" hidden="1">OFFSET(INDEX(#REF!,MATCH(#REF!,#REF!,0)),1,0,COUNTA(#REF!)-1)</definedName>
    <definedName name="status_projeto" hidden="1">OFFSET(INDEX(#REF!,MATCH(#REF!,#REF!,0)),1,0,COUNTA(#REF!)-1)</definedName>
    <definedName name="SUB_TOTAL_1" localSheetId="4">#REF!</definedName>
    <definedName name="SUB_TOTAL_1" localSheetId="2">#REF!</definedName>
    <definedName name="SUB_TOTAL_1" localSheetId="24">#REF!</definedName>
    <definedName name="SUB_TOTAL_1">#REF!</definedName>
    <definedName name="SUBDER" localSheetId="4">#REF!</definedName>
    <definedName name="SUBDER" localSheetId="2">#REF!</definedName>
    <definedName name="SUBDER" localSheetId="24">#REF!</definedName>
    <definedName name="SUBDER">#REF!</definedName>
    <definedName name="SUBDIV" localSheetId="4">#REF!</definedName>
    <definedName name="SUBDIV" localSheetId="2">#REF!</definedName>
    <definedName name="SUBDIV" localSheetId="24">#REF!</definedName>
    <definedName name="SUBDIV">#REF!</definedName>
    <definedName name="SUBEQP" localSheetId="4">#REF!</definedName>
    <definedName name="SUBEQP" localSheetId="2">#REF!</definedName>
    <definedName name="SUBEQP" localSheetId="24">#REF!</definedName>
    <definedName name="SUBEQP">#REF!</definedName>
    <definedName name="SUBMUR" localSheetId="4">#REF!</definedName>
    <definedName name="SUBMUR" localSheetId="2">#REF!</definedName>
    <definedName name="SUBMUR" localSheetId="24">#REF!</definedName>
    <definedName name="SUBMUR">#REF!</definedName>
    <definedName name="summ" localSheetId="4" hidden="1">#REF!</definedName>
    <definedName name="summ" localSheetId="0" hidden="1">#REF!</definedName>
    <definedName name="summ" hidden="1">#REF!</definedName>
    <definedName name="susref" localSheetId="19">#REF!</definedName>
    <definedName name="susref" localSheetId="14">#REF!</definedName>
    <definedName name="susref" localSheetId="4">#REF!</definedName>
    <definedName name="susref" localSheetId="5">#REF!</definedName>
    <definedName name="susref" localSheetId="2">#REF!</definedName>
    <definedName name="susref" localSheetId="13">#REF!</definedName>
    <definedName name="susref" localSheetId="24">#REF!</definedName>
    <definedName name="susref" localSheetId="0">#REF!</definedName>
    <definedName name="susref" localSheetId="18">#REF!</definedName>
    <definedName name="susref">#REF!</definedName>
    <definedName name="Swvu.Características." hidden="1">#REF!</definedName>
    <definedName name="Swvu.Ciclos." hidden="1">#REF!</definedName>
    <definedName name="Swvu.Custos." hidden="1">#REF!</definedName>
    <definedName name="Swvu.PLANILHA2." hidden="1">#REF!</definedName>
    <definedName name="Swvu.Recursos." hidden="1">#REF!</definedName>
    <definedName name="T_actual" localSheetId="4">#REF!</definedName>
    <definedName name="T_actual" localSheetId="2">#REF!</definedName>
    <definedName name="T_actual" localSheetId="24">#REF!</definedName>
    <definedName name="T_actual">#REF!</definedName>
    <definedName name="t_cc" localSheetId="4">#REF!</definedName>
    <definedName name="t_cc" localSheetId="2">#REF!</definedName>
    <definedName name="t_cc" localSheetId="24">#REF!</definedName>
    <definedName name="t_cc">#REF!</definedName>
    <definedName name="t_KSB1_Transport" localSheetId="4">#REF!</definedName>
    <definedName name="t_KSB1_Transport" localSheetId="2">#REF!</definedName>
    <definedName name="t_KSB1_Transport" localSheetId="24">#REF!</definedName>
    <definedName name="t_KSB1_Transport">#REF!</definedName>
    <definedName name="tab"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tab" hidden="1">{TRUE,TRUE,-1.25,-15.5,604.5,366.75,FALSE,FALSE,TRUE,TRUE,0,1,#N/A,1,#N/A,9.0125,24.4117647058824,1,FALSE,FALSE,3,TRUE,1,FALSE,100,"Swvu.PLANILHA2.","ACwvu.PLANILHA2.",#N/A,FALSE,FALSE,0.787401575,0.34,0.46,0.5,1,"","",FALSE,FALSE,FALSE,FALSE,1,#N/A,1,1,FALSE,FALSE,#N/A,#N/A,FALSE,FALSE,FALSE,9,65532,65532,FALSE,FALSE,TRUE,TRUE,TRUE}</definedName>
    <definedName name="TAB_GASTOS" localSheetId="4">#REF!</definedName>
    <definedName name="TAB_GASTOS" localSheetId="2">#REF!</definedName>
    <definedName name="TAB_GASTOS" localSheetId="24">#REF!</definedName>
    <definedName name="TAB_GASTOS">#REF!</definedName>
    <definedName name="TABACABAMENTOS" localSheetId="4">#REF!</definedName>
    <definedName name="TABACABAMENTOS" localSheetId="2">#REF!</definedName>
    <definedName name="TABACABAMENTOS" localSheetId="24">#REF!</definedName>
    <definedName name="TABACABAMENTOS">#REF!</definedName>
    <definedName name="tabela" localSheetId="4">#REF!</definedName>
    <definedName name="tabela" localSheetId="2">#REF!</definedName>
    <definedName name="tabela" localSheetId="24">#REF!</definedName>
    <definedName name="tabela">#REF!</definedName>
    <definedName name="Tabela_Atribuição" localSheetId="4">#REF!</definedName>
    <definedName name="Tabela_Atribuição" localSheetId="2">#REF!</definedName>
    <definedName name="Tabela_Atribuição" localSheetId="24">#REF!</definedName>
    <definedName name="Tabela_Atribuição">#REF!</definedName>
    <definedName name="TABELA_DE_REVESTIMENTOS" localSheetId="4">#REF!</definedName>
    <definedName name="TABELA_DE_REVESTIMENTOS" localSheetId="2">#REF!</definedName>
    <definedName name="TABELA_DE_REVESTIMENTOS" localSheetId="24">#REF!</definedName>
    <definedName name="TABELA_DE_REVESTIMENTOS">#REF!</definedName>
    <definedName name="Tabela_Recursos" localSheetId="4">#REF!</definedName>
    <definedName name="Tabela_Recursos" localSheetId="2">#REF!</definedName>
    <definedName name="Tabela_Recursos" localSheetId="24">#REF!</definedName>
    <definedName name="Tabela_Recursos">#REF!</definedName>
    <definedName name="Tabela_Tarefas" localSheetId="4">#REF!</definedName>
    <definedName name="Tabela_Tarefas" localSheetId="2">#REF!</definedName>
    <definedName name="Tabela_Tarefas" localSheetId="24">#REF!</definedName>
    <definedName name="Tabela_Tarefas">#REF!</definedName>
    <definedName name="Tabela1" localSheetId="4">#REF!</definedName>
    <definedName name="Tabela1" localSheetId="2">#REF!</definedName>
    <definedName name="Tabela1" localSheetId="24">#REF!</definedName>
    <definedName name="Tabela1">#REF!</definedName>
    <definedName name="Tabela2" localSheetId="4">#REF!</definedName>
    <definedName name="Tabela2" localSheetId="2">#REF!</definedName>
    <definedName name="Tabela2" localSheetId="24">#REF!</definedName>
    <definedName name="Tabela2">#REF!</definedName>
    <definedName name="tabela3" localSheetId="4">#REF!</definedName>
    <definedName name="tabela3" localSheetId="2">#REF!</definedName>
    <definedName name="tabela3" localSheetId="24">#REF!</definedName>
    <definedName name="tabela3">#REF!</definedName>
    <definedName name="TABREF" localSheetId="4">#REF!</definedName>
    <definedName name="TABREF" localSheetId="2">#REF!</definedName>
    <definedName name="TABREF" localSheetId="24">#REF!</definedName>
    <definedName name="TABREF">#REF!</definedName>
    <definedName name="tania" localSheetId="19">#REF!</definedName>
    <definedName name="tania" localSheetId="14">#REF!</definedName>
    <definedName name="tania" localSheetId="4">#REF!</definedName>
    <definedName name="tania" localSheetId="5">#REF!</definedName>
    <definedName name="tania" localSheetId="2">#REF!</definedName>
    <definedName name="tania" localSheetId="13">#REF!</definedName>
    <definedName name="tania" localSheetId="24">#REF!</definedName>
    <definedName name="tania" localSheetId="0">#REF!</definedName>
    <definedName name="tania" localSheetId="18">#REF!</definedName>
    <definedName name="tania">#REF!</definedName>
    <definedName name="TAUX2" localSheetId="4">OFFSET(#REF!,0,0,COUNTA(#REF!)+1,1)</definedName>
    <definedName name="TAUX2" localSheetId="2">OFFSET(#REF!,0,0,COUNTA(#REF!)+1,1)</definedName>
    <definedName name="TAUX2" localSheetId="24">OFFSET(#REF!,0,0,COUNTA(#REF!)+1,1)</definedName>
    <definedName name="TAUX2">OFFSET(#REF!,0,0,COUNTA(#REF!)+1,1)</definedName>
    <definedName name="TAUX3" localSheetId="4">OFFSET(#REF!,0,0,COUNTA(#REF!)+1,1)</definedName>
    <definedName name="TAUX3" localSheetId="2">OFFSET(#REF!,0,0,COUNTA(#REF!)+1,1)</definedName>
    <definedName name="TAUX3" localSheetId="24">OFFSET(#REF!,0,0,COUNTA(#REF!)+1,1)</definedName>
    <definedName name="TAUX3">OFFSET(#REF!,0,0,COUNTA(#REF!)+1,1)</definedName>
    <definedName name="TAXA_VENTO" localSheetId="4">#REF!</definedName>
    <definedName name="TAXA_VENTO" localSheetId="2">#REF!</definedName>
    <definedName name="TAXA_VENTO" localSheetId="24">#REF!</definedName>
    <definedName name="TAXA_VENTO">#REF!</definedName>
    <definedName name="TAXAS" localSheetId="4">#REF!</definedName>
    <definedName name="TAXAS" localSheetId="2">#REF!</definedName>
    <definedName name="TAXAS" localSheetId="24">#REF!</definedName>
    <definedName name="TAXAS">#REF!</definedName>
    <definedName name="TbDin" localSheetId="4">OFFSET(#REF!,0,0,COUNTA(#REF!),13)</definedName>
    <definedName name="TbDin" localSheetId="2">OFFSET(#REF!,0,0,COUNTA(#REF!),13)</definedName>
    <definedName name="TbDin" localSheetId="24">OFFSET(#REF!,0,0,COUNTA(#REF!),13)</definedName>
    <definedName name="TbDin">OFFSET(#REF!,0,0,COUNTA(#REF!),13)</definedName>
    <definedName name="tc" localSheetId="19">#REF!</definedName>
    <definedName name="tc" localSheetId="14">#REF!</definedName>
    <definedName name="tc" localSheetId="4">#REF!</definedName>
    <definedName name="tc" localSheetId="5">#REF!</definedName>
    <definedName name="tc" localSheetId="2">#REF!</definedName>
    <definedName name="tc" localSheetId="13">#REF!</definedName>
    <definedName name="tc" localSheetId="24">#REF!</definedName>
    <definedName name="tc" localSheetId="0">#REF!</definedName>
    <definedName name="tc" localSheetId="18">#REF!</definedName>
    <definedName name="tc">#REF!</definedName>
    <definedName name="TE" localSheetId="4">#REF!</definedName>
    <definedName name="TE" localSheetId="2">#REF!</definedName>
    <definedName name="TE" localSheetId="24">#REF!</definedName>
    <definedName name="TE">#REF!</definedName>
    <definedName name="TECLA" localSheetId="4">#REF!</definedName>
    <definedName name="TECLA" localSheetId="2">#REF!</definedName>
    <definedName name="TECLA" localSheetId="24">#REF!</definedName>
    <definedName name="TECLA">#REF!</definedName>
    <definedName name="Tendência_Obra_Controladoria" localSheetId="4">#REF!</definedName>
    <definedName name="Tendência_Obra_Controladoria" localSheetId="2">#REF!</definedName>
    <definedName name="Tendência_Obra_Controladoria" localSheetId="24">#REF!</definedName>
    <definedName name="Tendência_Obra_Controladoria">#REF!</definedName>
    <definedName name="TERRENO" localSheetId="4">#REF!</definedName>
    <definedName name="TERRENO" localSheetId="2">#REF!</definedName>
    <definedName name="TERRENO" localSheetId="24">#REF!</definedName>
    <definedName name="TERRENO">#REF!</definedName>
    <definedName name="Test" localSheetId="19" hidden="1">{"'Edit'!$A$1:$V$2277"}</definedName>
    <definedName name="Test" localSheetId="21">{"'Edit'!$A$1:$V$2277"}</definedName>
    <definedName name="Test" localSheetId="14" hidden="1">{"'Edit'!$A$1:$V$2277"}</definedName>
    <definedName name="Test" localSheetId="4" hidden="1">{"'Edit'!$A$1:$V$2277"}</definedName>
    <definedName name="Test" localSheetId="8" hidden="1">{"'Edit'!$A$1:$V$2277"}</definedName>
    <definedName name="Test" localSheetId="2" hidden="1">{"'Edit'!$A$1:$V$2277"}</definedName>
    <definedName name="Test" localSheetId="1" hidden="1">{"'Edit'!$A$1:$V$2277"}</definedName>
    <definedName name="Test" localSheetId="13" hidden="1">{"'Edit'!$A$1:$V$2277"}</definedName>
    <definedName name="Test" localSheetId="20">{"'Edit'!$A$1:$V$2277"}</definedName>
    <definedName name="Test" localSheetId="24" hidden="1">{"'Edit'!$A$1:$V$2277"}</definedName>
    <definedName name="Test" localSheetId="0" hidden="1">{"'Edit'!$A$1:$V$2277"}</definedName>
    <definedName name="Test" localSheetId="18" hidden="1">{"'Edit'!$A$1:$V$2277"}</definedName>
    <definedName name="Test" localSheetId="10" hidden="1">{"'Edit'!$A$1:$V$2277"}</definedName>
    <definedName name="Test" localSheetId="12" hidden="1">{"'Edit'!$A$1:$V$2277"}</definedName>
    <definedName name="Test" hidden="1">{"'Edit'!$A$1:$V$2277"}</definedName>
    <definedName name="TESTANDO" localSheetId="19" hidden="1">{#N/A,#N/A,TRUE,"Quinzena 01 à 15-04-98 "}</definedName>
    <definedName name="TESTANDO" localSheetId="21">{#N/A,#N/A,TRUE,"Quinzena 01 à 15-04-98 "}</definedName>
    <definedName name="TESTANDO" localSheetId="14" hidden="1">{#N/A,#N/A,TRUE,"Quinzena 01 à 15-04-98 "}</definedName>
    <definedName name="TESTANDO" localSheetId="4" hidden="1">{#N/A,#N/A,TRUE,"Quinzena 01 à 15-04-98 "}</definedName>
    <definedName name="TESTANDO" localSheetId="8" hidden="1">{#N/A,#N/A,TRUE,"Quinzena 01 à 15-04-98 "}</definedName>
    <definedName name="TESTANDO" localSheetId="2" hidden="1">{#N/A,#N/A,TRUE,"Quinzena 01 à 15-04-98 "}</definedName>
    <definedName name="TESTANDO" localSheetId="1" hidden="1">{#N/A,#N/A,TRUE,"Quinzena 01 à 15-04-98 "}</definedName>
    <definedName name="TESTANDO" localSheetId="13" hidden="1">{#N/A,#N/A,TRUE,"Quinzena 01 à 15-04-98 "}</definedName>
    <definedName name="TESTANDO" localSheetId="20">{#N/A,#N/A,TRUE,"Quinzena 01 à 15-04-98 "}</definedName>
    <definedName name="TESTANDO" localSheetId="24" hidden="1">{#N/A,#N/A,TRUE,"Quinzena 01 à 15-04-98 "}</definedName>
    <definedName name="TESTANDO" localSheetId="0" hidden="1">{#N/A,#N/A,TRUE,"Quinzena 01 à 15-04-98 "}</definedName>
    <definedName name="TESTANDO" localSheetId="18" hidden="1">{#N/A,#N/A,TRUE,"Quinzena 01 à 15-04-98 "}</definedName>
    <definedName name="TESTANDO" localSheetId="10" hidden="1">{#N/A,#N/A,TRUE,"Quinzena 01 à 15-04-98 "}</definedName>
    <definedName name="TESTANDO" localSheetId="12" hidden="1">{#N/A,#N/A,TRUE,"Quinzena 01 à 15-04-98 "}</definedName>
    <definedName name="TESTANDO" hidden="1">{#N/A,#N/A,TRUE,"Quinzena 01 à 15-04-98 "}</definedName>
    <definedName name="teste" localSheetId="4">#REF!</definedName>
    <definedName name="teste" localSheetId="2">#REF!</definedName>
    <definedName name="teste" localSheetId="24">#REF!</definedName>
    <definedName name="teste">#REF!</definedName>
    <definedName name="teste1" localSheetId="19" hidden="1">{#N/A,#N/A,FALSE,"GERAL";#N/A,#N/A,FALSE,"012-96";#N/A,#N/A,FALSE,"018-96";#N/A,#N/A,FALSE,"027-96";#N/A,#N/A,FALSE,"059-96";#N/A,#N/A,FALSE,"076-96";#N/A,#N/A,FALSE,"019-97";#N/A,#N/A,FALSE,"021-97";#N/A,#N/A,FALSE,"022-97";#N/A,#N/A,FALSE,"028-97"}</definedName>
    <definedName name="teste1" localSheetId="21">{#N/A,#N/A,FALSE,"GERAL";#N/A,#N/A,FALSE,"012-96";#N/A,#N/A,FALSE,"018-96";#N/A,#N/A,FALSE,"027-96";#N/A,#N/A,FALSE,"059-96";#N/A,#N/A,FALSE,"076-96";#N/A,#N/A,FALSE,"019-97";#N/A,#N/A,FALSE,"021-97";#N/A,#N/A,FALSE,"022-97";#N/A,#N/A,FALSE,"028-97"}</definedName>
    <definedName name="teste1" localSheetId="14" hidden="1">{#N/A,#N/A,FALSE,"GERAL";#N/A,#N/A,FALSE,"012-96";#N/A,#N/A,FALSE,"018-96";#N/A,#N/A,FALSE,"027-96";#N/A,#N/A,FALSE,"059-96";#N/A,#N/A,FALSE,"076-96";#N/A,#N/A,FALSE,"019-97";#N/A,#N/A,FALSE,"021-97";#N/A,#N/A,FALSE,"022-97";#N/A,#N/A,FALSE,"028-97"}</definedName>
    <definedName name="teste1" localSheetId="4" hidden="1">{#N/A,#N/A,FALSE,"GERAL";#N/A,#N/A,FALSE,"012-96";#N/A,#N/A,FALSE,"018-96";#N/A,#N/A,FALSE,"027-96";#N/A,#N/A,FALSE,"059-96";#N/A,#N/A,FALSE,"076-96";#N/A,#N/A,FALSE,"019-97";#N/A,#N/A,FALSE,"021-97";#N/A,#N/A,FALSE,"022-97";#N/A,#N/A,FALSE,"028-97"}</definedName>
    <definedName name="teste1" localSheetId="8" hidden="1">{#N/A,#N/A,FALSE,"GERAL";#N/A,#N/A,FALSE,"012-96";#N/A,#N/A,FALSE,"018-96";#N/A,#N/A,FALSE,"027-96";#N/A,#N/A,FALSE,"059-96";#N/A,#N/A,FALSE,"076-96";#N/A,#N/A,FALSE,"019-97";#N/A,#N/A,FALSE,"021-97";#N/A,#N/A,FALSE,"022-97";#N/A,#N/A,FALSE,"028-97"}</definedName>
    <definedName name="teste1" localSheetId="2" hidden="1">{#N/A,#N/A,FALSE,"GERAL";#N/A,#N/A,FALSE,"012-96";#N/A,#N/A,FALSE,"018-96";#N/A,#N/A,FALSE,"027-96";#N/A,#N/A,FALSE,"059-96";#N/A,#N/A,FALSE,"076-96";#N/A,#N/A,FALSE,"019-97";#N/A,#N/A,FALSE,"021-97";#N/A,#N/A,FALSE,"022-97";#N/A,#N/A,FALSE,"028-97"}</definedName>
    <definedName name="teste1" localSheetId="1" hidden="1">{#N/A,#N/A,FALSE,"GERAL";#N/A,#N/A,FALSE,"012-96";#N/A,#N/A,FALSE,"018-96";#N/A,#N/A,FALSE,"027-96";#N/A,#N/A,FALSE,"059-96";#N/A,#N/A,FALSE,"076-96";#N/A,#N/A,FALSE,"019-97";#N/A,#N/A,FALSE,"021-97";#N/A,#N/A,FALSE,"022-97";#N/A,#N/A,FALSE,"028-97"}</definedName>
    <definedName name="teste1" localSheetId="13" hidden="1">{#N/A,#N/A,FALSE,"GERAL";#N/A,#N/A,FALSE,"012-96";#N/A,#N/A,FALSE,"018-96";#N/A,#N/A,FALSE,"027-96";#N/A,#N/A,FALSE,"059-96";#N/A,#N/A,FALSE,"076-96";#N/A,#N/A,FALSE,"019-97";#N/A,#N/A,FALSE,"021-97";#N/A,#N/A,FALSE,"022-97";#N/A,#N/A,FALSE,"028-97"}</definedName>
    <definedName name="teste1" localSheetId="20">{#N/A,#N/A,FALSE,"GERAL";#N/A,#N/A,FALSE,"012-96";#N/A,#N/A,FALSE,"018-96";#N/A,#N/A,FALSE,"027-96";#N/A,#N/A,FALSE,"059-96";#N/A,#N/A,FALSE,"076-96";#N/A,#N/A,FALSE,"019-97";#N/A,#N/A,FALSE,"021-97";#N/A,#N/A,FALSE,"022-97";#N/A,#N/A,FALSE,"028-97"}</definedName>
    <definedName name="teste1" localSheetId="24" hidden="1">{#N/A,#N/A,FALSE,"GERAL";#N/A,#N/A,FALSE,"012-96";#N/A,#N/A,FALSE,"018-96";#N/A,#N/A,FALSE,"027-96";#N/A,#N/A,FALSE,"059-96";#N/A,#N/A,FALSE,"076-96";#N/A,#N/A,FALSE,"019-97";#N/A,#N/A,FALSE,"021-97";#N/A,#N/A,FALSE,"022-97";#N/A,#N/A,FALSE,"028-97"}</definedName>
    <definedName name="teste1" localSheetId="0" hidden="1">{#N/A,#N/A,FALSE,"GERAL";#N/A,#N/A,FALSE,"012-96";#N/A,#N/A,FALSE,"018-96";#N/A,#N/A,FALSE,"027-96";#N/A,#N/A,FALSE,"059-96";#N/A,#N/A,FALSE,"076-96";#N/A,#N/A,FALSE,"019-97";#N/A,#N/A,FALSE,"021-97";#N/A,#N/A,FALSE,"022-97";#N/A,#N/A,FALSE,"028-97"}</definedName>
    <definedName name="teste1" localSheetId="18" hidden="1">{#N/A,#N/A,FALSE,"GERAL";#N/A,#N/A,FALSE,"012-96";#N/A,#N/A,FALSE,"018-96";#N/A,#N/A,FALSE,"027-96";#N/A,#N/A,FALSE,"059-96";#N/A,#N/A,FALSE,"076-96";#N/A,#N/A,FALSE,"019-97";#N/A,#N/A,FALSE,"021-97";#N/A,#N/A,FALSE,"022-97";#N/A,#N/A,FALSE,"028-97"}</definedName>
    <definedName name="teste1" localSheetId="10" hidden="1">{#N/A,#N/A,FALSE,"GERAL";#N/A,#N/A,FALSE,"012-96";#N/A,#N/A,FALSE,"018-96";#N/A,#N/A,FALSE,"027-96";#N/A,#N/A,FALSE,"059-96";#N/A,#N/A,FALSE,"076-96";#N/A,#N/A,FALSE,"019-97";#N/A,#N/A,FALSE,"021-97";#N/A,#N/A,FALSE,"022-97";#N/A,#N/A,FALSE,"028-97"}</definedName>
    <definedName name="teste1" localSheetId="12" hidden="1">{#N/A,#N/A,FALSE,"GERAL";#N/A,#N/A,FALSE,"012-96";#N/A,#N/A,FALSE,"018-96";#N/A,#N/A,FALSE,"027-96";#N/A,#N/A,FALSE,"059-96";#N/A,#N/A,FALSE,"076-96";#N/A,#N/A,FALSE,"019-97";#N/A,#N/A,FALSE,"021-97";#N/A,#N/A,FALSE,"022-97";#N/A,#N/A,FALSE,"028-97"}</definedName>
    <definedName name="teste1" hidden="1">{#N/A,#N/A,FALSE,"GERAL";#N/A,#N/A,FALSE,"012-96";#N/A,#N/A,FALSE,"018-96";#N/A,#N/A,FALSE,"027-96";#N/A,#N/A,FALSE,"059-96";#N/A,#N/A,FALSE,"076-96";#N/A,#N/A,FALSE,"019-97";#N/A,#N/A,FALSE,"021-97";#N/A,#N/A,FALSE,"022-97";#N/A,#N/A,FALSE,"028-97"}</definedName>
    <definedName name="teste3" localSheetId="4">#REF!</definedName>
    <definedName name="teste3" localSheetId="2">#REF!</definedName>
    <definedName name="teste3" localSheetId="24">#REF!</definedName>
    <definedName name="teste3">#REF!</definedName>
    <definedName name="TESTHKEY" localSheetId="4">#REF!</definedName>
    <definedName name="TESTHKEY" localSheetId="2">#REF!</definedName>
    <definedName name="TESTHKEY" localSheetId="24">#REF!</definedName>
    <definedName name="TESTHKEY">#REF!</definedName>
    <definedName name="teto1" localSheetId="4">#REF!</definedName>
    <definedName name="teto1" localSheetId="2">#REF!</definedName>
    <definedName name="teto1" localSheetId="24">#REF!</definedName>
    <definedName name="teto1">#REF!</definedName>
    <definedName name="Teto2" localSheetId="4">#REF!</definedName>
    <definedName name="Teto2" localSheetId="2">#REF!</definedName>
    <definedName name="Teto2" localSheetId="24">#REF!</definedName>
    <definedName name="Teto2">#REF!</definedName>
    <definedName name="tetuytw" localSheetId="4">#REF!</definedName>
    <definedName name="tetuytw" localSheetId="2">#REF!</definedName>
    <definedName name="tetuytw" localSheetId="24">#REF!</definedName>
    <definedName name="tetuytw">#REF!</definedName>
    <definedName name="TextRefCopyRangeCount" hidden="1">1</definedName>
    <definedName name="thjgsergsr" localSheetId="19" hidden="1">{#N/A,#N/A,FALSE,"Plan1";#N/A,#N/A,FALSE,"Plan2"}</definedName>
    <definedName name="thjgsergsr" localSheetId="21">{#N/A,#N/A,FALSE,"Plan1";#N/A,#N/A,FALSE,"Plan2"}</definedName>
    <definedName name="thjgsergsr" localSheetId="14" hidden="1">{#N/A,#N/A,FALSE,"Plan1";#N/A,#N/A,FALSE,"Plan2"}</definedName>
    <definedName name="thjgsergsr" localSheetId="4" hidden="1">{#N/A,#N/A,FALSE,"Plan1";#N/A,#N/A,FALSE,"Plan2"}</definedName>
    <definedName name="thjgsergsr" localSheetId="8" hidden="1">{#N/A,#N/A,FALSE,"Plan1";#N/A,#N/A,FALSE,"Plan2"}</definedName>
    <definedName name="thjgsergsr" localSheetId="2" hidden="1">{#N/A,#N/A,FALSE,"Plan1";#N/A,#N/A,FALSE,"Plan2"}</definedName>
    <definedName name="thjgsergsr" localSheetId="1" hidden="1">{#N/A,#N/A,FALSE,"Plan1";#N/A,#N/A,FALSE,"Plan2"}</definedName>
    <definedName name="thjgsergsr" localSheetId="13" hidden="1">{#N/A,#N/A,FALSE,"Plan1";#N/A,#N/A,FALSE,"Plan2"}</definedName>
    <definedName name="thjgsergsr" localSheetId="20">{#N/A,#N/A,FALSE,"Plan1";#N/A,#N/A,FALSE,"Plan2"}</definedName>
    <definedName name="thjgsergsr" localSheetId="24" hidden="1">{#N/A,#N/A,FALSE,"Plan1";#N/A,#N/A,FALSE,"Plan2"}</definedName>
    <definedName name="thjgsergsr" localSheetId="0" hidden="1">{#N/A,#N/A,FALSE,"Plan1";#N/A,#N/A,FALSE,"Plan2"}</definedName>
    <definedName name="thjgsergsr" localSheetId="18" hidden="1">{#N/A,#N/A,FALSE,"Plan1";#N/A,#N/A,FALSE,"Plan2"}</definedName>
    <definedName name="thjgsergsr" localSheetId="10" hidden="1">{#N/A,#N/A,FALSE,"Plan1";#N/A,#N/A,FALSE,"Plan2"}</definedName>
    <definedName name="thjgsergsr" localSheetId="12" hidden="1">{#N/A,#N/A,FALSE,"Plan1";#N/A,#N/A,FALSE,"Plan2"}</definedName>
    <definedName name="thjgsergsr" hidden="1">{#N/A,#N/A,FALSE,"Plan1";#N/A,#N/A,FALSE,"Plan2"}</definedName>
    <definedName name="THYJ" localSheetId="19" hidden="1">{#N/A,#N/A,FALSE,"Plan1";#N/A,#N/A,FALSE,"Plan2"}</definedName>
    <definedName name="THYJ" localSheetId="21">{#N/A,#N/A,FALSE,"Plan1";#N/A,#N/A,FALSE,"Plan2"}</definedName>
    <definedName name="THYJ" localSheetId="14" hidden="1">{#N/A,#N/A,FALSE,"Plan1";#N/A,#N/A,FALSE,"Plan2"}</definedName>
    <definedName name="THYJ" localSheetId="4" hidden="1">{#N/A,#N/A,FALSE,"Plan1";#N/A,#N/A,FALSE,"Plan2"}</definedName>
    <definedName name="THYJ" localSheetId="8" hidden="1">{#N/A,#N/A,FALSE,"Plan1";#N/A,#N/A,FALSE,"Plan2"}</definedName>
    <definedName name="THYJ" localSheetId="2" hidden="1">{#N/A,#N/A,FALSE,"Plan1";#N/A,#N/A,FALSE,"Plan2"}</definedName>
    <definedName name="THYJ" localSheetId="1" hidden="1">{#N/A,#N/A,FALSE,"Plan1";#N/A,#N/A,FALSE,"Plan2"}</definedName>
    <definedName name="THYJ" localSheetId="13" hidden="1">{#N/A,#N/A,FALSE,"Plan1";#N/A,#N/A,FALSE,"Plan2"}</definedName>
    <definedName name="THYJ" localSheetId="20">{#N/A,#N/A,FALSE,"Plan1";#N/A,#N/A,FALSE,"Plan2"}</definedName>
    <definedName name="THYJ" localSheetId="24" hidden="1">{#N/A,#N/A,FALSE,"Plan1";#N/A,#N/A,FALSE,"Plan2"}</definedName>
    <definedName name="THYJ" localSheetId="0" hidden="1">{#N/A,#N/A,FALSE,"Plan1";#N/A,#N/A,FALSE,"Plan2"}</definedName>
    <definedName name="THYJ" localSheetId="18" hidden="1">{#N/A,#N/A,FALSE,"Plan1";#N/A,#N/A,FALSE,"Plan2"}</definedName>
    <definedName name="THYJ" localSheetId="10" hidden="1">{#N/A,#N/A,FALSE,"Plan1";#N/A,#N/A,FALSE,"Plan2"}</definedName>
    <definedName name="THYJ" localSheetId="12" hidden="1">{#N/A,#N/A,FALSE,"Plan1";#N/A,#N/A,FALSE,"Plan2"}</definedName>
    <definedName name="THYJ" hidden="1">{#N/A,#N/A,FALSE,"Plan1";#N/A,#N/A,FALSE,"Plan2"}</definedName>
    <definedName name="tihjgih" localSheetId="19" hidden="1">{#N/A,#N/A,FALSE,"Plan1";#N/A,#N/A,FALSE,"Plan2"}</definedName>
    <definedName name="tihjgih" localSheetId="21">{#N/A,#N/A,FALSE,"Plan1";#N/A,#N/A,FALSE,"Plan2"}</definedName>
    <definedName name="tihjgih" localSheetId="14" hidden="1">{#N/A,#N/A,FALSE,"Plan1";#N/A,#N/A,FALSE,"Plan2"}</definedName>
    <definedName name="tihjgih" localSheetId="4" hidden="1">{#N/A,#N/A,FALSE,"Plan1";#N/A,#N/A,FALSE,"Plan2"}</definedName>
    <definedName name="tihjgih" localSheetId="8" hidden="1">{#N/A,#N/A,FALSE,"Plan1";#N/A,#N/A,FALSE,"Plan2"}</definedName>
    <definedName name="tihjgih" localSheetId="2" hidden="1">{#N/A,#N/A,FALSE,"Plan1";#N/A,#N/A,FALSE,"Plan2"}</definedName>
    <definedName name="tihjgih" localSheetId="1" hidden="1">{#N/A,#N/A,FALSE,"Plan1";#N/A,#N/A,FALSE,"Plan2"}</definedName>
    <definedName name="tihjgih" localSheetId="13" hidden="1">{#N/A,#N/A,FALSE,"Plan1";#N/A,#N/A,FALSE,"Plan2"}</definedName>
    <definedName name="tihjgih" localSheetId="20">{#N/A,#N/A,FALSE,"Plan1";#N/A,#N/A,FALSE,"Plan2"}</definedName>
    <definedName name="tihjgih" localSheetId="24" hidden="1">{#N/A,#N/A,FALSE,"Plan1";#N/A,#N/A,FALSE,"Plan2"}</definedName>
    <definedName name="tihjgih" localSheetId="0" hidden="1">{#N/A,#N/A,FALSE,"Plan1";#N/A,#N/A,FALSE,"Plan2"}</definedName>
    <definedName name="tihjgih" localSheetId="18" hidden="1">{#N/A,#N/A,FALSE,"Plan1";#N/A,#N/A,FALSE,"Plan2"}</definedName>
    <definedName name="tihjgih" localSheetId="10" hidden="1">{#N/A,#N/A,FALSE,"Plan1";#N/A,#N/A,FALSE,"Plan2"}</definedName>
    <definedName name="tihjgih" localSheetId="12" hidden="1">{#N/A,#N/A,FALSE,"Plan1";#N/A,#N/A,FALSE,"Plan2"}</definedName>
    <definedName name="tihjgih" hidden="1">{#N/A,#N/A,FALSE,"Plan1";#N/A,#N/A,FALSE,"Plan2"}</definedName>
    <definedName name="TIPO_CTT" localSheetId="4">#REF!</definedName>
    <definedName name="TIPO_CTT" localSheetId="2">#REF!</definedName>
    <definedName name="TIPO_CTT" localSheetId="24">#REF!</definedName>
    <definedName name="TIPO_CTT">#REF!</definedName>
    <definedName name="Tipo_de_Diretoria" localSheetId="4">#REF!</definedName>
    <definedName name="Tipo_de_Diretoria" localSheetId="2">#REF!</definedName>
    <definedName name="Tipo_de_Diretoria" localSheetId="24">#REF!</definedName>
    <definedName name="Tipo_de_Diretoria">#REF!</definedName>
    <definedName name="Tipo_de_Gestao" localSheetId="4">#REF!</definedName>
    <definedName name="Tipo_de_Gestao" localSheetId="2">#REF!</definedName>
    <definedName name="Tipo_de_Gestao" localSheetId="24">#REF!</definedName>
    <definedName name="Tipo_de_Gestao">#REF!</definedName>
    <definedName name="Tipo_de_Padrao" localSheetId="4">#REF!</definedName>
    <definedName name="Tipo_de_Padrao" localSheetId="2">#REF!</definedName>
    <definedName name="Tipo_de_Padrao" localSheetId="24">#REF!</definedName>
    <definedName name="Tipo_de_Padrao">#REF!</definedName>
    <definedName name="Tipo_de_Regiao" localSheetId="4">#REF!</definedName>
    <definedName name="Tipo_de_Regiao" localSheetId="2">#REF!</definedName>
    <definedName name="Tipo_de_Regiao" localSheetId="24">#REF!</definedName>
    <definedName name="Tipo_de_Regiao">#REF!</definedName>
    <definedName name="Tipo_de_Segmento" localSheetId="4">#REF!</definedName>
    <definedName name="Tipo_de_Segmento" localSheetId="2">#REF!</definedName>
    <definedName name="Tipo_de_Segmento" localSheetId="24">#REF!</definedName>
    <definedName name="Tipo_de_Segmento">#REF!</definedName>
    <definedName name="Tipo_de_Status" localSheetId="4">#REF!</definedName>
    <definedName name="Tipo_de_Status" localSheetId="2">#REF!</definedName>
    <definedName name="Tipo_de_Status" localSheetId="24">#REF!</definedName>
    <definedName name="Tipo_de_Status">#REF!</definedName>
    <definedName name="Tipo_de_UF" localSheetId="4">#REF!</definedName>
    <definedName name="Tipo_de_UF" localSheetId="2">#REF!</definedName>
    <definedName name="Tipo_de_UF" localSheetId="24">#REF!</definedName>
    <definedName name="Tipo_de_UF">#REF!</definedName>
    <definedName name="Tipo_de_Unidade_de_Negocio" localSheetId="4">#REF!</definedName>
    <definedName name="Tipo_de_Unidade_de_Negocio" localSheetId="2">#REF!</definedName>
    <definedName name="Tipo_de_Unidade_de_Negocio" localSheetId="24">#REF!</definedName>
    <definedName name="Tipo_de_Unidade_de_Negocio">#REF!</definedName>
    <definedName name="Tipo_do_cliente" localSheetId="4">#REF!</definedName>
    <definedName name="Tipo_do_cliente" localSheetId="2">#REF!</definedName>
    <definedName name="Tipo_do_cliente" localSheetId="24">#REF!</definedName>
    <definedName name="Tipo_do_cliente">#REF!</definedName>
    <definedName name="tipo_subtotal" localSheetId="4">#REF!</definedName>
    <definedName name="tipo_subtotal" localSheetId="2">#REF!</definedName>
    <definedName name="tipo_subtotal" localSheetId="24">#REF!</definedName>
    <definedName name="tipo_subtotal">#REF!</definedName>
    <definedName name="tipobloco" localSheetId="4">#REF!</definedName>
    <definedName name="tipobloco" localSheetId="2">#REF!</definedName>
    <definedName name="tipobloco" localSheetId="24">#REF!</definedName>
    <definedName name="tipobloco">#REF!</definedName>
    <definedName name="titbeb" localSheetId="4">#REF!</definedName>
    <definedName name="titbeb" localSheetId="2">#REF!</definedName>
    <definedName name="titbeb" localSheetId="24">#REF!</definedName>
    <definedName name="titbeb">#REF!</definedName>
    <definedName name="TITCHAF" localSheetId="4">#REF!</definedName>
    <definedName name="TITCHAF" localSheetId="2">#REF!</definedName>
    <definedName name="TITCHAF" localSheetId="24">#REF!</definedName>
    <definedName name="TITCHAF">#REF!</definedName>
    <definedName name="TituloMkt" localSheetId="4">#REF!</definedName>
    <definedName name="TituloMkt" localSheetId="2">#REF!</definedName>
    <definedName name="TituloMkt" localSheetId="24">#REF!</definedName>
    <definedName name="TituloMkt">#REF!</definedName>
    <definedName name="titulos" localSheetId="19">#REF!</definedName>
    <definedName name="titulos" localSheetId="14">#REF!</definedName>
    <definedName name="titulos" localSheetId="4">#REF!</definedName>
    <definedName name="titulos" localSheetId="2">#REF!</definedName>
    <definedName name="titulos" localSheetId="13">#REF!</definedName>
    <definedName name="titulos" localSheetId="24">#REF!</definedName>
    <definedName name="titulos" localSheetId="0">#REF!</definedName>
    <definedName name="titulos" localSheetId="18">#REF!</definedName>
    <definedName name="titulos">#REF!</definedName>
    <definedName name="_xlnm.Print_Titles" localSheetId="19">#REF!</definedName>
    <definedName name="_xlnm.Print_Titles" localSheetId="14">#REF!</definedName>
    <definedName name="_xlnm.Print_Titles" localSheetId="4">#REF!</definedName>
    <definedName name="_xlnm.Print_Titles" localSheetId="8">#REF!</definedName>
    <definedName name="_xlnm.Print_Titles" localSheetId="2">#REF!</definedName>
    <definedName name="_xlnm.Print_Titles" localSheetId="13">#REF!</definedName>
    <definedName name="_xlnm.Print_Titles" localSheetId="24">#REF!</definedName>
    <definedName name="_xlnm.Print_Titles" localSheetId="0">#REF!</definedName>
    <definedName name="_xlnm.Print_Titles" localSheetId="18">#REF!</definedName>
    <definedName name="_xlnm.Print_Titles" localSheetId="16">'Piso Arm.Térreo'!$1:$6</definedName>
    <definedName name="_xlnm.Print_Titles">#REF!</definedName>
    <definedName name="Títulos_impressão_IM" localSheetId="4">#REF!</definedName>
    <definedName name="Títulos_impressão_IM" localSheetId="2">#REF!</definedName>
    <definedName name="Títulos_impressão_IM" localSheetId="24">#REF!</definedName>
    <definedName name="Títulos_impressão_IM">#REF!</definedName>
    <definedName name="TMO" localSheetId="4">#REF!</definedName>
    <definedName name="TMO" localSheetId="2">#REF!</definedName>
    <definedName name="TMO" localSheetId="24">#REF!</definedName>
    <definedName name="TMO">#REF!</definedName>
    <definedName name="TOLTAL2" localSheetId="4">#REF!</definedName>
    <definedName name="TOLTAL2" localSheetId="2">#REF!</definedName>
    <definedName name="TOLTAL2" localSheetId="24">#REF!</definedName>
    <definedName name="TOLTAL2">#REF!</definedName>
    <definedName name="TOT" localSheetId="19">#REF!</definedName>
    <definedName name="TOT" localSheetId="14">#REF!</definedName>
    <definedName name="TOT" localSheetId="4">#REF!</definedName>
    <definedName name="TOT" localSheetId="5">#REF!</definedName>
    <definedName name="TOT" localSheetId="2">#REF!</definedName>
    <definedName name="TOT" localSheetId="13">#REF!</definedName>
    <definedName name="TOT" localSheetId="24">#REF!</definedName>
    <definedName name="TOT" localSheetId="0">#REF!</definedName>
    <definedName name="TOT" localSheetId="18">#REF!</definedName>
    <definedName name="TOT">#REF!</definedName>
    <definedName name="tot3estac" localSheetId="4">#REF!</definedName>
    <definedName name="tot3estac" localSheetId="2">#REF!</definedName>
    <definedName name="tot3estac" localSheetId="24">#REF!</definedName>
    <definedName name="tot3estac">#REF!</definedName>
    <definedName name="TOTAIS" localSheetId="4">#REF!</definedName>
    <definedName name="TOTAIS" localSheetId="2">#REF!</definedName>
    <definedName name="TOTAIS" localSheetId="24">#REF!</definedName>
    <definedName name="TOTAIS">#REF!</definedName>
    <definedName name="Total" localSheetId="19">#REF!</definedName>
    <definedName name="Total" localSheetId="14">#REF!</definedName>
    <definedName name="Total" localSheetId="4">#REF!</definedName>
    <definedName name="Total" localSheetId="5">#REF!</definedName>
    <definedName name="Total" localSheetId="2">#REF!</definedName>
    <definedName name="Total" localSheetId="13">#REF!</definedName>
    <definedName name="Total" localSheetId="24">#REF!</definedName>
    <definedName name="Total" localSheetId="0">#REF!</definedName>
    <definedName name="Total" localSheetId="18">#REF!</definedName>
    <definedName name="Total">#REF!</definedName>
    <definedName name="Total_2016_Rel_Controladoria" localSheetId="4">#REF!</definedName>
    <definedName name="Total_2016_Rel_Controladoria" localSheetId="2">#REF!</definedName>
    <definedName name="Total_2016_Rel_Controladoria" localSheetId="24">#REF!</definedName>
    <definedName name="Total_2016_Rel_Controladoria">#REF!</definedName>
    <definedName name="Total_Parcelas_MAP" localSheetId="4">#REF!</definedName>
    <definedName name="Total_Parcelas_MAP" localSheetId="2">#REF!</definedName>
    <definedName name="Total_Parcelas_MAP" localSheetId="24">#REF!</definedName>
    <definedName name="Total_Parcelas_MAP">#REF!</definedName>
    <definedName name="total_unid" localSheetId="4">#REF!</definedName>
    <definedName name="total_unid" localSheetId="2">#REF!</definedName>
    <definedName name="total_unid" localSheetId="24">#REF!</definedName>
    <definedName name="total_unid">#REF!</definedName>
    <definedName name="TOTAL1" localSheetId="4">#REF!</definedName>
    <definedName name="TOTAL1" localSheetId="2">#REF!</definedName>
    <definedName name="TOTAL1" localSheetId="24">#REF!</definedName>
    <definedName name="TOTAL1">#REF!</definedName>
    <definedName name="TOTAL10" localSheetId="4">#REF!</definedName>
    <definedName name="TOTAL10" localSheetId="2">#REF!</definedName>
    <definedName name="TOTAL10" localSheetId="24">#REF!</definedName>
    <definedName name="TOTAL10">#REF!</definedName>
    <definedName name="TOTAL11" localSheetId="4">#REF!</definedName>
    <definedName name="TOTAL11" localSheetId="2">#REF!</definedName>
    <definedName name="TOTAL11" localSheetId="24">#REF!</definedName>
    <definedName name="TOTAL11">#REF!</definedName>
    <definedName name="TOTAL12" localSheetId="4">#REF!</definedName>
    <definedName name="TOTAL12" localSheetId="2">#REF!</definedName>
    <definedName name="TOTAL12" localSheetId="24">#REF!</definedName>
    <definedName name="TOTAL12">#REF!</definedName>
    <definedName name="TOTAL13" localSheetId="4">#REF!</definedName>
    <definedName name="TOTAL13" localSheetId="2">#REF!</definedName>
    <definedName name="TOTAL13" localSheetId="24">#REF!</definedName>
    <definedName name="TOTAL13">#REF!</definedName>
    <definedName name="TOTAL14" localSheetId="4">#REF!</definedName>
    <definedName name="TOTAL14" localSheetId="2">#REF!</definedName>
    <definedName name="TOTAL14" localSheetId="24">#REF!</definedName>
    <definedName name="TOTAL14">#REF!</definedName>
    <definedName name="TOTAL15" localSheetId="4">#REF!</definedName>
    <definedName name="TOTAL15" localSheetId="2">#REF!</definedName>
    <definedName name="TOTAL15" localSheetId="24">#REF!</definedName>
    <definedName name="TOTAL15">#REF!</definedName>
    <definedName name="TOTAL16" localSheetId="4">#REF!</definedName>
    <definedName name="TOTAL16" localSheetId="2">#REF!</definedName>
    <definedName name="TOTAL16" localSheetId="24">#REF!</definedName>
    <definedName name="TOTAL16">#REF!</definedName>
    <definedName name="TOTAL2" localSheetId="4">#REF!</definedName>
    <definedName name="TOTAL2" localSheetId="2">#REF!</definedName>
    <definedName name="TOTAL2" localSheetId="24">#REF!</definedName>
    <definedName name="TOTAL2">#REF!</definedName>
    <definedName name="TOTAL3" localSheetId="4">#REF!</definedName>
    <definedName name="TOTAL3" localSheetId="2">#REF!</definedName>
    <definedName name="TOTAL3" localSheetId="24">#REF!</definedName>
    <definedName name="TOTAL3">#REF!</definedName>
    <definedName name="TOTAL4" localSheetId="4">#REF!</definedName>
    <definedName name="TOTAL4" localSheetId="2">#REF!</definedName>
    <definedName name="TOTAL4" localSheetId="24">#REF!</definedName>
    <definedName name="TOTAL4">#REF!</definedName>
    <definedName name="TOTAL5" localSheetId="4">#REF!</definedName>
    <definedName name="TOTAL5" localSheetId="2">#REF!</definedName>
    <definedName name="TOTAL5" localSheetId="24">#REF!</definedName>
    <definedName name="TOTAL5">#REF!</definedName>
    <definedName name="TOTAL6" localSheetId="4">#REF!</definedName>
    <definedName name="TOTAL6" localSheetId="2">#REF!</definedName>
    <definedName name="TOTAL6" localSheetId="24">#REF!</definedName>
    <definedName name="TOTAL6">#REF!</definedName>
    <definedName name="TOTAL7" localSheetId="4">#REF!</definedName>
    <definedName name="TOTAL7" localSheetId="2">#REF!</definedName>
    <definedName name="TOTAL7" localSheetId="24">#REF!</definedName>
    <definedName name="TOTAL7">#REF!</definedName>
    <definedName name="TOTAL8" localSheetId="4">#REF!</definedName>
    <definedName name="TOTAL8" localSheetId="2">#REF!</definedName>
    <definedName name="TOTAL8" localSheetId="24">#REF!</definedName>
    <definedName name="TOTAL8">#REF!</definedName>
    <definedName name="TOTAL9" localSheetId="4">#REF!</definedName>
    <definedName name="TOTAL9" localSheetId="2">#REF!</definedName>
    <definedName name="TOTAL9" localSheetId="24">#REF!</definedName>
    <definedName name="TOTAL9">#REF!</definedName>
    <definedName name="TOTALITEM" localSheetId="4">#REF!</definedName>
    <definedName name="TOTALITEM" localSheetId="2">#REF!</definedName>
    <definedName name="TOTALITEM" localSheetId="24">#REF!</definedName>
    <definedName name="TOTALITEM">#REF!</definedName>
    <definedName name="totbase" localSheetId="4">#REF!</definedName>
    <definedName name="totbase" localSheetId="2">#REF!</definedName>
    <definedName name="totbase" localSheetId="24">#REF!</definedName>
    <definedName name="totbase">#REF!</definedName>
    <definedName name="totestaca" localSheetId="4">#REF!</definedName>
    <definedName name="totestaca" localSheetId="2">#REF!</definedName>
    <definedName name="totestaca" localSheetId="24">#REF!</definedName>
    <definedName name="totestaca">#REF!</definedName>
    <definedName name="TOTG" localSheetId="4">OFFSET(#REF!,0,0,COUNTA(#REF!),1)</definedName>
    <definedName name="TOTG" localSheetId="2">OFFSET(#REF!,0,0,COUNTA(#REF!),1)</definedName>
    <definedName name="TOTG" localSheetId="24">OFFSET(#REF!,0,0,COUNTA(#REF!),1)</definedName>
    <definedName name="TOTG">OFFSET(#REF!,0,0,COUNTA(#REF!),1)</definedName>
    <definedName name="totperfura" localSheetId="4">#REF!</definedName>
    <definedName name="totperfura" localSheetId="2">#REF!</definedName>
    <definedName name="totperfura" localSheetId="24">#REF!</definedName>
    <definedName name="totperfura">#REF!</definedName>
    <definedName name="TOTQTS" localSheetId="4">#REF!</definedName>
    <definedName name="TOTQTS" localSheetId="2">#REF!</definedName>
    <definedName name="TOTQTS" localSheetId="24">#REF!</definedName>
    <definedName name="TOTQTS">#REF!</definedName>
    <definedName name="TOTT" localSheetId="4">OFFSET(#REF!,0,0,COUNTA(#REF!)+1,1)</definedName>
    <definedName name="TOTT" localSheetId="2">OFFSET(#REF!,0,0,COUNTA(#REF!)+1,1)</definedName>
    <definedName name="TOTT" localSheetId="24">OFFSET(#REF!,0,0,COUNTA(#REF!)+1,1)</definedName>
    <definedName name="TOTT">OFFSET(#REF!,0,0,COUNTA(#REF!)+1,1)</definedName>
    <definedName name="TR" localSheetId="4">#REF!</definedName>
    <definedName name="TR" localSheetId="2">#REF!</definedName>
    <definedName name="TR" localSheetId="24">#REF!</definedName>
    <definedName name="TR">#REF!</definedName>
    <definedName name="Transferencia1" localSheetId="4">#REF!</definedName>
    <definedName name="Transferencia1" localSheetId="2">#REF!</definedName>
    <definedName name="Transferencia1" localSheetId="24">#REF!</definedName>
    <definedName name="Transferencia1">#REF!</definedName>
    <definedName name="TRES" localSheetId="4">#REF!</definedName>
    <definedName name="TRES" localSheetId="2">#REF!</definedName>
    <definedName name="TRES" localSheetId="24">#REF!</definedName>
    <definedName name="TRES">#REF!</definedName>
    <definedName name="TREZE" localSheetId="4">#REF!</definedName>
    <definedName name="TREZE" localSheetId="2">#REF!</definedName>
    <definedName name="TREZE" localSheetId="24">#REF!</definedName>
    <definedName name="TREZE">#REF!</definedName>
    <definedName name="tri" localSheetId="4">#REF!</definedName>
    <definedName name="tri" localSheetId="2">#REF!</definedName>
    <definedName name="tri" localSheetId="24">#REF!</definedName>
    <definedName name="tri">#REF!</definedName>
    <definedName name="Trimestre_data_base" localSheetId="4">#REF!</definedName>
    <definedName name="Trimestre_data_base" localSheetId="2">#REF!</definedName>
    <definedName name="Trimestre_data_base" localSheetId="24">#REF!</definedName>
    <definedName name="Trimestre_data_base">#REF!</definedName>
    <definedName name="trjyidih" localSheetId="19" hidden="1">{#N/A,#N/A,FALSE,"Plan1";#N/A,#N/A,FALSE,"Plan2"}</definedName>
    <definedName name="trjyidih" localSheetId="21">{#N/A,#N/A,FALSE,"Plan1";#N/A,#N/A,FALSE,"Plan2"}</definedName>
    <definedName name="trjyidih" localSheetId="14" hidden="1">{#N/A,#N/A,FALSE,"Plan1";#N/A,#N/A,FALSE,"Plan2"}</definedName>
    <definedName name="trjyidih" localSheetId="4" hidden="1">{#N/A,#N/A,FALSE,"Plan1";#N/A,#N/A,FALSE,"Plan2"}</definedName>
    <definedName name="trjyidih" localSheetId="8" hidden="1">{#N/A,#N/A,FALSE,"Plan1";#N/A,#N/A,FALSE,"Plan2"}</definedName>
    <definedName name="trjyidih" localSheetId="2" hidden="1">{#N/A,#N/A,FALSE,"Plan1";#N/A,#N/A,FALSE,"Plan2"}</definedName>
    <definedName name="trjyidih" localSheetId="1" hidden="1">{#N/A,#N/A,FALSE,"Plan1";#N/A,#N/A,FALSE,"Plan2"}</definedName>
    <definedName name="trjyidih" localSheetId="13" hidden="1">{#N/A,#N/A,FALSE,"Plan1";#N/A,#N/A,FALSE,"Plan2"}</definedName>
    <definedName name="trjyidih" localSheetId="20">{#N/A,#N/A,FALSE,"Plan1";#N/A,#N/A,FALSE,"Plan2"}</definedName>
    <definedName name="trjyidih" localSheetId="24" hidden="1">{#N/A,#N/A,FALSE,"Plan1";#N/A,#N/A,FALSE,"Plan2"}</definedName>
    <definedName name="trjyidih" localSheetId="0" hidden="1">{#N/A,#N/A,FALSE,"Plan1";#N/A,#N/A,FALSE,"Plan2"}</definedName>
    <definedName name="trjyidih" localSheetId="18" hidden="1">{#N/A,#N/A,FALSE,"Plan1";#N/A,#N/A,FALSE,"Plan2"}</definedName>
    <definedName name="trjyidih" localSheetId="10" hidden="1">{#N/A,#N/A,FALSE,"Plan1";#N/A,#N/A,FALSE,"Plan2"}</definedName>
    <definedName name="trjyidih" localSheetId="12" hidden="1">{#N/A,#N/A,FALSE,"Plan1";#N/A,#N/A,FALSE,"Plan2"}</definedName>
    <definedName name="trjyidih" hidden="1">{#N/A,#N/A,FALSE,"Plan1";#N/A,#N/A,FALSE,"Plan2"}</definedName>
    <definedName name="TRP" localSheetId="19">#REF!</definedName>
    <definedName name="TRP" localSheetId="14">#REF!</definedName>
    <definedName name="TRP" localSheetId="4">#REF!</definedName>
    <definedName name="TRP" localSheetId="5">#REF!</definedName>
    <definedName name="TRP" localSheetId="2">#REF!</definedName>
    <definedName name="TRP" localSheetId="13">#REF!</definedName>
    <definedName name="TRP" localSheetId="24">#REF!</definedName>
    <definedName name="TRP" localSheetId="0">#REF!</definedName>
    <definedName name="TRP" localSheetId="18">#REF!</definedName>
    <definedName name="TRP">#REF!</definedName>
    <definedName name="TTT" localSheetId="4">#REF!</definedName>
    <definedName name="TTT" localSheetId="2">#REF!</definedName>
    <definedName name="TTT" localSheetId="24">#REF!</definedName>
    <definedName name="TTT">#REF!</definedName>
    <definedName name="TURNO" localSheetId="4">#REF!</definedName>
    <definedName name="TURNO" localSheetId="2">#REF!</definedName>
    <definedName name="TURNO" localSheetId="24">#REF!</definedName>
    <definedName name="TURNO">#REF!</definedName>
    <definedName name="tuyedjsksj" localSheetId="19" hidden="1">{#N/A,#N/A,FALSE,"Plan1";#N/A,#N/A,FALSE,"Plan2"}</definedName>
    <definedName name="tuyedjsksj" localSheetId="21">{#N/A,#N/A,FALSE,"Plan1";#N/A,#N/A,FALSE,"Plan2"}</definedName>
    <definedName name="tuyedjsksj" localSheetId="14" hidden="1">{#N/A,#N/A,FALSE,"Plan1";#N/A,#N/A,FALSE,"Plan2"}</definedName>
    <definedName name="tuyedjsksj" localSheetId="4" hidden="1">{#N/A,#N/A,FALSE,"Plan1";#N/A,#N/A,FALSE,"Plan2"}</definedName>
    <definedName name="tuyedjsksj" localSheetId="8" hidden="1">{#N/A,#N/A,FALSE,"Plan1";#N/A,#N/A,FALSE,"Plan2"}</definedName>
    <definedName name="tuyedjsksj" localSheetId="2" hidden="1">{#N/A,#N/A,FALSE,"Plan1";#N/A,#N/A,FALSE,"Plan2"}</definedName>
    <definedName name="tuyedjsksj" localSheetId="1" hidden="1">{#N/A,#N/A,FALSE,"Plan1";#N/A,#N/A,FALSE,"Plan2"}</definedName>
    <definedName name="tuyedjsksj" localSheetId="13" hidden="1">{#N/A,#N/A,FALSE,"Plan1";#N/A,#N/A,FALSE,"Plan2"}</definedName>
    <definedName name="tuyedjsksj" localSheetId="20">{#N/A,#N/A,FALSE,"Plan1";#N/A,#N/A,FALSE,"Plan2"}</definedName>
    <definedName name="tuyedjsksj" localSheetId="24" hidden="1">{#N/A,#N/A,FALSE,"Plan1";#N/A,#N/A,FALSE,"Plan2"}</definedName>
    <definedName name="tuyedjsksj" localSheetId="0" hidden="1">{#N/A,#N/A,FALSE,"Plan1";#N/A,#N/A,FALSE,"Plan2"}</definedName>
    <definedName name="tuyedjsksj" localSheetId="18" hidden="1">{#N/A,#N/A,FALSE,"Plan1";#N/A,#N/A,FALSE,"Plan2"}</definedName>
    <definedName name="tuyedjsksj" localSheetId="10" hidden="1">{#N/A,#N/A,FALSE,"Plan1";#N/A,#N/A,FALSE,"Plan2"}</definedName>
    <definedName name="tuyedjsksj" localSheetId="12" hidden="1">{#N/A,#N/A,FALSE,"Plan1";#N/A,#N/A,FALSE,"Plan2"}</definedName>
    <definedName name="tuyedjsksj" hidden="1">{#N/A,#N/A,FALSE,"Plan1";#N/A,#N/A,FALSE,"Plan2"}</definedName>
    <definedName name="TX_ADM" localSheetId="4">#REF!</definedName>
    <definedName name="TX_ADM" localSheetId="2">#REF!</definedName>
    <definedName name="TX_ADM" localSheetId="24">#REF!</definedName>
    <definedName name="TX_ADM">#REF!</definedName>
    <definedName name="tx_desconto_real" localSheetId="4">#REF!</definedName>
    <definedName name="tx_desconto_real" localSheetId="2">#REF!</definedName>
    <definedName name="tx_desconto_real" localSheetId="24">#REF!</definedName>
    <definedName name="tx_desconto_real">#REF!</definedName>
    <definedName name="TxAplicMes" localSheetId="4">#REF!</definedName>
    <definedName name="TxAplicMes" localSheetId="2">#REF!</definedName>
    <definedName name="TxAplicMes" localSheetId="24">#REF!</definedName>
    <definedName name="TxAplicMes">#REF!</definedName>
    <definedName name="TxCdiMes" localSheetId="4">#REF!</definedName>
    <definedName name="TxCdiMes" localSheetId="2">#REF!</definedName>
    <definedName name="TxCdiMes" localSheetId="24">#REF!</definedName>
    <definedName name="TxCdiMes">#REF!</definedName>
    <definedName name="TxDescMes" localSheetId="4">#REF!</definedName>
    <definedName name="TxDescMes" localSheetId="2">#REF!</definedName>
    <definedName name="TxDescMes" localSheetId="24">#REF!</definedName>
    <definedName name="TxDescMes">#REF!</definedName>
    <definedName name="TxSecuritizacaoMes" localSheetId="4">#REF!</definedName>
    <definedName name="TxSecuritizacaoMes" localSheetId="2">#REF!</definedName>
    <definedName name="TxSecuritizacaoMes" localSheetId="24">#REF!</definedName>
    <definedName name="TxSecuritizacaoMes">#REF!</definedName>
    <definedName name="TxSfhEco" localSheetId="4">#REF!</definedName>
    <definedName name="TxSfhEco" localSheetId="2">#REF!</definedName>
    <definedName name="TxSfhEco" localSheetId="24">#REF!</definedName>
    <definedName name="TxSfhEco">#REF!</definedName>
    <definedName name="TxSfhMap" localSheetId="4">#REF!</definedName>
    <definedName name="TxSfhMap" localSheetId="2">#REF!</definedName>
    <definedName name="TxSfhMap" localSheetId="24">#REF!</definedName>
    <definedName name="TxSfhMap">#REF!</definedName>
    <definedName name="TXTEQUIP" localSheetId="4">#REF!</definedName>
    <definedName name="TXTEQUIP" localSheetId="2">#REF!</definedName>
    <definedName name="TXTEQUIP" localSheetId="24">#REF!</definedName>
    <definedName name="TXTEQUIP">#REF!</definedName>
    <definedName name="TXTMARCA" localSheetId="4">#REF!</definedName>
    <definedName name="TXTMARCA" localSheetId="2">#REF!</definedName>
    <definedName name="TXTMARCA" localSheetId="24">#REF!</definedName>
    <definedName name="TXTMARCA">#REF!</definedName>
    <definedName name="TXTMOD" localSheetId="4">#REF!</definedName>
    <definedName name="TXTMOD" localSheetId="2">#REF!</definedName>
    <definedName name="TXTMOD" localSheetId="24">#REF!</definedName>
    <definedName name="TXTMOD">#REF!</definedName>
    <definedName name="TXTPOT" localSheetId="4">#REF!</definedName>
    <definedName name="TXTPOT" localSheetId="2">#REF!</definedName>
    <definedName name="TXTPOT" localSheetId="24">#REF!</definedName>
    <definedName name="TXTPOT">#REF!</definedName>
    <definedName name="TYHGFHFHG" localSheetId="19" hidden="1">{#N/A,#N/A,FALSE,"Plan1";#N/A,#N/A,FALSE,"Plan2"}</definedName>
    <definedName name="TYHGFHFHG" localSheetId="21">{#N/A,#N/A,FALSE,"Plan1";#N/A,#N/A,FALSE,"Plan2"}</definedName>
    <definedName name="TYHGFHFHG" localSheetId="14" hidden="1">{#N/A,#N/A,FALSE,"Plan1";#N/A,#N/A,FALSE,"Plan2"}</definedName>
    <definedName name="TYHGFHFHG" localSheetId="4" hidden="1">{#N/A,#N/A,FALSE,"Plan1";#N/A,#N/A,FALSE,"Plan2"}</definedName>
    <definedName name="TYHGFHFHG" localSheetId="8" hidden="1">{#N/A,#N/A,FALSE,"Plan1";#N/A,#N/A,FALSE,"Plan2"}</definedName>
    <definedName name="TYHGFHFHG" localSheetId="2" hidden="1">{#N/A,#N/A,FALSE,"Plan1";#N/A,#N/A,FALSE,"Plan2"}</definedName>
    <definedName name="TYHGFHFHG" localSheetId="1" hidden="1">{#N/A,#N/A,FALSE,"Plan1";#N/A,#N/A,FALSE,"Plan2"}</definedName>
    <definedName name="TYHGFHFHG" localSheetId="13" hidden="1">{#N/A,#N/A,FALSE,"Plan1";#N/A,#N/A,FALSE,"Plan2"}</definedName>
    <definedName name="TYHGFHFHG" localSheetId="20">{#N/A,#N/A,FALSE,"Plan1";#N/A,#N/A,FALSE,"Plan2"}</definedName>
    <definedName name="TYHGFHFHG" localSheetId="24" hidden="1">{#N/A,#N/A,FALSE,"Plan1";#N/A,#N/A,FALSE,"Plan2"}</definedName>
    <definedName name="TYHGFHFHG" localSheetId="0" hidden="1">{#N/A,#N/A,FALSE,"Plan1";#N/A,#N/A,FALSE,"Plan2"}</definedName>
    <definedName name="TYHGFHFHG" localSheetId="18" hidden="1">{#N/A,#N/A,FALSE,"Plan1";#N/A,#N/A,FALSE,"Plan2"}</definedName>
    <definedName name="TYHGFHFHG" localSheetId="10" hidden="1">{#N/A,#N/A,FALSE,"Plan1";#N/A,#N/A,FALSE,"Plan2"}</definedName>
    <definedName name="TYHGFHFHG" localSheetId="12" hidden="1">{#N/A,#N/A,FALSE,"Plan1";#N/A,#N/A,FALSE,"Plan2"}</definedName>
    <definedName name="TYHGFHFHG" hidden="1">{#N/A,#N/A,FALSE,"Plan1";#N/A,#N/A,FALSE,"Plan2"}</definedName>
    <definedName name="u" localSheetId="6">{#N/A,#N/A,FALSE,"ET-CAPA";#N/A,#N/A,FALSE,"ET-PAG1";#N/A,#N/A,FALSE,"ET-PAG2";#N/A,#N/A,FALSE,"ET-PAG3";#N/A,#N/A,FALSE,"ET-PAG4";#N/A,#N/A,FALSE,"ET-PAG5"}</definedName>
    <definedName name="u" localSheetId="19" hidden="1">{#N/A,#N/A,FALSE,"ET-CAPA";#N/A,#N/A,FALSE,"ET-PAG1";#N/A,#N/A,FALSE,"ET-PAG2";#N/A,#N/A,FALSE,"ET-PAG3";#N/A,#N/A,FALSE,"ET-PAG4";#N/A,#N/A,FALSE,"ET-PAG5"}</definedName>
    <definedName name="u" localSheetId="21">{#N/A,#N/A,FALSE,"ET-CAPA";#N/A,#N/A,FALSE,"ET-PAG1";#N/A,#N/A,FALSE,"ET-PAG2";#N/A,#N/A,FALSE,"ET-PAG3";#N/A,#N/A,FALSE,"ET-PAG4";#N/A,#N/A,FALSE,"ET-PAG5"}</definedName>
    <definedName name="u" localSheetId="14" hidden="1">{#N/A,#N/A,FALSE,"ET-CAPA";#N/A,#N/A,FALSE,"ET-PAG1";#N/A,#N/A,FALSE,"ET-PAG2";#N/A,#N/A,FALSE,"ET-PAG3";#N/A,#N/A,FALSE,"ET-PAG4";#N/A,#N/A,FALSE,"ET-PAG5"}</definedName>
    <definedName name="u" localSheetId="4">{#N/A,#N/A,FALSE,"ET-CAPA";#N/A,#N/A,FALSE,"ET-PAG1";#N/A,#N/A,FALSE,"ET-PAG2";#N/A,#N/A,FALSE,"ET-PAG3";#N/A,#N/A,FALSE,"ET-PAG4";#N/A,#N/A,FALSE,"ET-PAG5"}</definedName>
    <definedName name="u" localSheetId="5">{#N/A,#N/A,FALSE,"ET-CAPA";#N/A,#N/A,FALSE,"ET-PAG1";#N/A,#N/A,FALSE,"ET-PAG2";#N/A,#N/A,FALSE,"ET-PAG3";#N/A,#N/A,FALSE,"ET-PAG4";#N/A,#N/A,FALSE,"ET-PAG5"}</definedName>
    <definedName name="u" localSheetId="15" hidden="1">{#N/A,#N/A,FALSE,"ET-CAPA";#N/A,#N/A,FALSE,"ET-PAG1";#N/A,#N/A,FALSE,"ET-PAG2";#N/A,#N/A,FALSE,"ET-PAG3";#N/A,#N/A,FALSE,"ET-PAG4";#N/A,#N/A,FALSE,"ET-PAG5"}</definedName>
    <definedName name="u" localSheetId="8">{#N/A,#N/A,FALSE,"ET-CAPA";#N/A,#N/A,FALSE,"ET-PAG1";#N/A,#N/A,FALSE,"ET-PAG2";#N/A,#N/A,FALSE,"ET-PAG3";#N/A,#N/A,FALSE,"ET-PAG4";#N/A,#N/A,FALSE,"ET-PAG5"}</definedName>
    <definedName name="u" localSheetId="2" hidden="1">{#N/A,#N/A,FALSE,"ET-CAPA";#N/A,#N/A,FALSE,"ET-PAG1";#N/A,#N/A,FALSE,"ET-PAG2";#N/A,#N/A,FALSE,"ET-PAG3";#N/A,#N/A,FALSE,"ET-PAG4";#N/A,#N/A,FALSE,"ET-PAG5"}</definedName>
    <definedName name="u" localSheetId="1" hidden="1">{#N/A,#N/A,FALSE,"ET-CAPA";#N/A,#N/A,FALSE,"ET-PAG1";#N/A,#N/A,FALSE,"ET-PAG2";#N/A,#N/A,FALSE,"ET-PAG3";#N/A,#N/A,FALSE,"ET-PAG4";#N/A,#N/A,FALSE,"ET-PAG5"}</definedName>
    <definedName name="u" localSheetId="13" hidden="1">{#N/A,#N/A,FALSE,"ET-CAPA";#N/A,#N/A,FALSE,"ET-PAG1";#N/A,#N/A,FALSE,"ET-PAG2";#N/A,#N/A,FALSE,"ET-PAG3";#N/A,#N/A,FALSE,"ET-PAG4";#N/A,#N/A,FALSE,"ET-PAG5"}</definedName>
    <definedName name="u" localSheetId="20">{#N/A,#N/A,FALSE,"ET-CAPA";#N/A,#N/A,FALSE,"ET-PAG1";#N/A,#N/A,FALSE,"ET-PAG2";#N/A,#N/A,FALSE,"ET-PAG3";#N/A,#N/A,FALSE,"ET-PAG4";#N/A,#N/A,FALSE,"ET-PAG5"}</definedName>
    <definedName name="u" localSheetId="24" hidden="1">{#N/A,#N/A,FALSE,"ET-CAPA";#N/A,#N/A,FALSE,"ET-PAG1";#N/A,#N/A,FALSE,"ET-PAG2";#N/A,#N/A,FALSE,"ET-PAG3";#N/A,#N/A,FALSE,"ET-PAG4";#N/A,#N/A,FALSE,"ET-PAG5"}</definedName>
    <definedName name="u" localSheetId="0" hidden="1">{#N/A,#N/A,FALSE,"ET-CAPA";#N/A,#N/A,FALSE,"ET-PAG1";#N/A,#N/A,FALSE,"ET-PAG2";#N/A,#N/A,FALSE,"ET-PAG3";#N/A,#N/A,FALSE,"ET-PAG4";#N/A,#N/A,FALSE,"ET-PAG5"}</definedName>
    <definedName name="u" localSheetId="18" hidden="1">{#N/A,#N/A,FALSE,"ET-CAPA";#N/A,#N/A,FALSE,"ET-PAG1";#N/A,#N/A,FALSE,"ET-PAG2";#N/A,#N/A,FALSE,"ET-PAG3";#N/A,#N/A,FALSE,"ET-PAG4";#N/A,#N/A,FALSE,"ET-PAG5"}</definedName>
    <definedName name="u" localSheetId="10" hidden="1">{#N/A,#N/A,FALSE,"ET-CAPA";#N/A,#N/A,FALSE,"ET-PAG1";#N/A,#N/A,FALSE,"ET-PAG2";#N/A,#N/A,FALSE,"ET-PAG3";#N/A,#N/A,FALSE,"ET-PAG4";#N/A,#N/A,FALSE,"ET-PAG5"}</definedName>
    <definedName name="u" localSheetId="12" hidden="1">{#N/A,#N/A,FALSE,"ET-CAPA";#N/A,#N/A,FALSE,"ET-PAG1";#N/A,#N/A,FALSE,"ET-PAG2";#N/A,#N/A,FALSE,"ET-PAG3";#N/A,#N/A,FALSE,"ET-PAG4";#N/A,#N/A,FALSE,"ET-PAG5"}</definedName>
    <definedName name="u" hidden="1">{#N/A,#N/A,FALSE,"ET-CAPA";#N/A,#N/A,FALSE,"ET-PAG1";#N/A,#N/A,FALSE,"ET-PAG2";#N/A,#N/A,FALSE,"ET-PAG3";#N/A,#N/A,FALSE,"ET-PAG4";#N/A,#N/A,FALSE,"ET-PAG5"}</definedName>
    <definedName name="udhgfhfg" localSheetId="19" hidden="1">{#N/A,#N/A,FALSE,"Plan1";#N/A,#N/A,FALSE,"Plan2"}</definedName>
    <definedName name="udhgfhfg" localSheetId="21">{#N/A,#N/A,FALSE,"Plan1";#N/A,#N/A,FALSE,"Plan2"}</definedName>
    <definedName name="udhgfhfg" localSheetId="14" hidden="1">{#N/A,#N/A,FALSE,"Plan1";#N/A,#N/A,FALSE,"Plan2"}</definedName>
    <definedName name="udhgfhfg" localSheetId="4" hidden="1">{#N/A,#N/A,FALSE,"Plan1";#N/A,#N/A,FALSE,"Plan2"}</definedName>
    <definedName name="udhgfhfg" localSheetId="8" hidden="1">{#N/A,#N/A,FALSE,"Plan1";#N/A,#N/A,FALSE,"Plan2"}</definedName>
    <definedName name="udhgfhfg" localSheetId="2" hidden="1">{#N/A,#N/A,FALSE,"Plan1";#N/A,#N/A,FALSE,"Plan2"}</definedName>
    <definedName name="udhgfhfg" localSheetId="1" hidden="1">{#N/A,#N/A,FALSE,"Plan1";#N/A,#N/A,FALSE,"Plan2"}</definedName>
    <definedName name="udhgfhfg" localSheetId="13" hidden="1">{#N/A,#N/A,FALSE,"Plan1";#N/A,#N/A,FALSE,"Plan2"}</definedName>
    <definedName name="udhgfhfg" localSheetId="20">{#N/A,#N/A,FALSE,"Plan1";#N/A,#N/A,FALSE,"Plan2"}</definedName>
    <definedName name="udhgfhfg" localSheetId="24" hidden="1">{#N/A,#N/A,FALSE,"Plan1";#N/A,#N/A,FALSE,"Plan2"}</definedName>
    <definedName name="udhgfhfg" localSheetId="0" hidden="1">{#N/A,#N/A,FALSE,"Plan1";#N/A,#N/A,FALSE,"Plan2"}</definedName>
    <definedName name="udhgfhfg" localSheetId="18" hidden="1">{#N/A,#N/A,FALSE,"Plan1";#N/A,#N/A,FALSE,"Plan2"}</definedName>
    <definedName name="udhgfhfg" localSheetId="10" hidden="1">{#N/A,#N/A,FALSE,"Plan1";#N/A,#N/A,FALSE,"Plan2"}</definedName>
    <definedName name="udhgfhfg" localSheetId="12" hidden="1">{#N/A,#N/A,FALSE,"Plan1";#N/A,#N/A,FALSE,"Plan2"}</definedName>
    <definedName name="udhgfhfg" hidden="1">{#N/A,#N/A,FALSE,"Plan1";#N/A,#N/A,FALSE,"Plan2"}</definedName>
    <definedName name="ueiutriuef" localSheetId="19" hidden="1">{#N/A,#N/A,FALSE,"Plan1";#N/A,#N/A,FALSE,"Plan2"}</definedName>
    <definedName name="ueiutriuef" localSheetId="21">{#N/A,#N/A,FALSE,"Plan1";#N/A,#N/A,FALSE,"Plan2"}</definedName>
    <definedName name="ueiutriuef" localSheetId="14" hidden="1">{#N/A,#N/A,FALSE,"Plan1";#N/A,#N/A,FALSE,"Plan2"}</definedName>
    <definedName name="ueiutriuef" localSheetId="4" hidden="1">{#N/A,#N/A,FALSE,"Plan1";#N/A,#N/A,FALSE,"Plan2"}</definedName>
    <definedName name="ueiutriuef" localSheetId="8" hidden="1">{#N/A,#N/A,FALSE,"Plan1";#N/A,#N/A,FALSE,"Plan2"}</definedName>
    <definedName name="ueiutriuef" localSheetId="2" hidden="1">{#N/A,#N/A,FALSE,"Plan1";#N/A,#N/A,FALSE,"Plan2"}</definedName>
    <definedName name="ueiutriuef" localSheetId="1" hidden="1">{#N/A,#N/A,FALSE,"Plan1";#N/A,#N/A,FALSE,"Plan2"}</definedName>
    <definedName name="ueiutriuef" localSheetId="13" hidden="1">{#N/A,#N/A,FALSE,"Plan1";#N/A,#N/A,FALSE,"Plan2"}</definedName>
    <definedName name="ueiutriuef" localSheetId="20">{#N/A,#N/A,FALSE,"Plan1";#N/A,#N/A,FALSE,"Plan2"}</definedName>
    <definedName name="ueiutriuef" localSheetId="24" hidden="1">{#N/A,#N/A,FALSE,"Plan1";#N/A,#N/A,FALSE,"Plan2"}</definedName>
    <definedName name="ueiutriuef" localSheetId="0" hidden="1">{#N/A,#N/A,FALSE,"Plan1";#N/A,#N/A,FALSE,"Plan2"}</definedName>
    <definedName name="ueiutriuef" localSheetId="18" hidden="1">{#N/A,#N/A,FALSE,"Plan1";#N/A,#N/A,FALSE,"Plan2"}</definedName>
    <definedName name="ueiutriuef" localSheetId="10" hidden="1">{#N/A,#N/A,FALSE,"Plan1";#N/A,#N/A,FALSE,"Plan2"}</definedName>
    <definedName name="ueiutriuef" localSheetId="12" hidden="1">{#N/A,#N/A,FALSE,"Plan1";#N/A,#N/A,FALSE,"Plan2"}</definedName>
    <definedName name="ueiutriuef" hidden="1">{#N/A,#N/A,FALSE,"Plan1";#N/A,#N/A,FALSE,"Plan2"}</definedName>
    <definedName name="UENSIT" localSheetId="4">#REF!</definedName>
    <definedName name="UENSIT" localSheetId="2">#REF!</definedName>
    <definedName name="UENSIT" localSheetId="24">#REF!</definedName>
    <definedName name="UENSIT">#REF!</definedName>
    <definedName name="UENSITS" localSheetId="4">#REF!</definedName>
    <definedName name="UENSITS" localSheetId="2">#REF!</definedName>
    <definedName name="UENSITS" localSheetId="24">#REF!</definedName>
    <definedName name="UENSITS">#REF!</definedName>
    <definedName name="UHGSDUS" localSheetId="19" hidden="1">{#N/A,#N/A,FALSE,"Plan1";#N/A,#N/A,FALSE,"Plan2"}</definedName>
    <definedName name="UHGSDUS" localSheetId="21">{#N/A,#N/A,FALSE,"Plan1";#N/A,#N/A,FALSE,"Plan2"}</definedName>
    <definedName name="UHGSDUS" localSheetId="14" hidden="1">{#N/A,#N/A,FALSE,"Plan1";#N/A,#N/A,FALSE,"Plan2"}</definedName>
    <definedName name="UHGSDUS" localSheetId="4" hidden="1">{#N/A,#N/A,FALSE,"Plan1";#N/A,#N/A,FALSE,"Plan2"}</definedName>
    <definedName name="UHGSDUS" localSheetId="8" hidden="1">{#N/A,#N/A,FALSE,"Plan1";#N/A,#N/A,FALSE,"Plan2"}</definedName>
    <definedName name="UHGSDUS" localSheetId="2" hidden="1">{#N/A,#N/A,FALSE,"Plan1";#N/A,#N/A,FALSE,"Plan2"}</definedName>
    <definedName name="UHGSDUS" localSheetId="1" hidden="1">{#N/A,#N/A,FALSE,"Plan1";#N/A,#N/A,FALSE,"Plan2"}</definedName>
    <definedName name="UHGSDUS" localSheetId="13" hidden="1">{#N/A,#N/A,FALSE,"Plan1";#N/A,#N/A,FALSE,"Plan2"}</definedName>
    <definedName name="UHGSDUS" localSheetId="20">{#N/A,#N/A,FALSE,"Plan1";#N/A,#N/A,FALSE,"Plan2"}</definedName>
    <definedName name="UHGSDUS" localSheetId="24" hidden="1">{#N/A,#N/A,FALSE,"Plan1";#N/A,#N/A,FALSE,"Plan2"}</definedName>
    <definedName name="UHGSDUS" localSheetId="0" hidden="1">{#N/A,#N/A,FALSE,"Plan1";#N/A,#N/A,FALSE,"Plan2"}</definedName>
    <definedName name="UHGSDUS" localSheetId="18" hidden="1">{#N/A,#N/A,FALSE,"Plan1";#N/A,#N/A,FALSE,"Plan2"}</definedName>
    <definedName name="UHGSDUS" localSheetId="10" hidden="1">{#N/A,#N/A,FALSE,"Plan1";#N/A,#N/A,FALSE,"Plan2"}</definedName>
    <definedName name="UHGSDUS" localSheetId="12" hidden="1">{#N/A,#N/A,FALSE,"Plan1";#N/A,#N/A,FALSE,"Plan2"}</definedName>
    <definedName name="UHGSDUS" hidden="1">{#N/A,#N/A,FALSE,"Plan1";#N/A,#N/A,FALSE,"Plan2"}</definedName>
    <definedName name="UI" localSheetId="4" hidden="1">#REF!</definedName>
    <definedName name="UI" localSheetId="2" hidden="1">#REF!</definedName>
    <definedName name="UI" localSheetId="24" hidden="1">#REF!</definedName>
    <definedName name="UI" localSheetId="0" hidden="1">#REF!</definedName>
    <definedName name="UI" hidden="1">#REF!</definedName>
    <definedName name="UIHWER45R" localSheetId="19" hidden="1">{#N/A,#N/A,FALSE,"Plan1";#N/A,#N/A,FALSE,"Plan2"}</definedName>
    <definedName name="UIHWER45R" localSheetId="21">{#N/A,#N/A,FALSE,"Plan1";#N/A,#N/A,FALSE,"Plan2"}</definedName>
    <definedName name="UIHWER45R" localSheetId="14" hidden="1">{#N/A,#N/A,FALSE,"Plan1";#N/A,#N/A,FALSE,"Plan2"}</definedName>
    <definedName name="UIHWER45R" localSheetId="4" hidden="1">{#N/A,#N/A,FALSE,"Plan1";#N/A,#N/A,FALSE,"Plan2"}</definedName>
    <definedName name="UIHWER45R" localSheetId="8" hidden="1">{#N/A,#N/A,FALSE,"Plan1";#N/A,#N/A,FALSE,"Plan2"}</definedName>
    <definedName name="UIHWER45R" localSheetId="2" hidden="1">{#N/A,#N/A,FALSE,"Plan1";#N/A,#N/A,FALSE,"Plan2"}</definedName>
    <definedName name="UIHWER45R" localSheetId="1" hidden="1">{#N/A,#N/A,FALSE,"Plan1";#N/A,#N/A,FALSE,"Plan2"}</definedName>
    <definedName name="UIHWER45R" localSheetId="13" hidden="1">{#N/A,#N/A,FALSE,"Plan1";#N/A,#N/A,FALSE,"Plan2"}</definedName>
    <definedName name="UIHWER45R" localSheetId="20">{#N/A,#N/A,FALSE,"Plan1";#N/A,#N/A,FALSE,"Plan2"}</definedName>
    <definedName name="UIHWER45R" localSheetId="24" hidden="1">{#N/A,#N/A,FALSE,"Plan1";#N/A,#N/A,FALSE,"Plan2"}</definedName>
    <definedName name="UIHWER45R" localSheetId="0" hidden="1">{#N/A,#N/A,FALSE,"Plan1";#N/A,#N/A,FALSE,"Plan2"}</definedName>
    <definedName name="UIHWER45R" localSheetId="18" hidden="1">{#N/A,#N/A,FALSE,"Plan1";#N/A,#N/A,FALSE,"Plan2"}</definedName>
    <definedName name="UIHWER45R" localSheetId="10" hidden="1">{#N/A,#N/A,FALSE,"Plan1";#N/A,#N/A,FALSE,"Plan2"}</definedName>
    <definedName name="UIHWER45R" localSheetId="12" hidden="1">{#N/A,#N/A,FALSE,"Plan1";#N/A,#N/A,FALSE,"Plan2"}</definedName>
    <definedName name="UIHWER45R" hidden="1">{#N/A,#N/A,FALSE,"Plan1";#N/A,#N/A,FALSE,"Plan2"}</definedName>
    <definedName name="uiosderuiu" localSheetId="19" hidden="1">{#N/A,#N/A,FALSE,"Plan1";#N/A,#N/A,FALSE,"Plan2"}</definedName>
    <definedName name="uiosderuiu" localSheetId="21">{#N/A,#N/A,FALSE,"Plan1";#N/A,#N/A,FALSE,"Plan2"}</definedName>
    <definedName name="uiosderuiu" localSheetId="14" hidden="1">{#N/A,#N/A,FALSE,"Plan1";#N/A,#N/A,FALSE,"Plan2"}</definedName>
    <definedName name="uiosderuiu" localSheetId="4" hidden="1">{#N/A,#N/A,FALSE,"Plan1";#N/A,#N/A,FALSE,"Plan2"}</definedName>
    <definedName name="uiosderuiu" localSheetId="8" hidden="1">{#N/A,#N/A,FALSE,"Plan1";#N/A,#N/A,FALSE,"Plan2"}</definedName>
    <definedName name="uiosderuiu" localSheetId="2" hidden="1">{#N/A,#N/A,FALSE,"Plan1";#N/A,#N/A,FALSE,"Plan2"}</definedName>
    <definedName name="uiosderuiu" localSheetId="1" hidden="1">{#N/A,#N/A,FALSE,"Plan1";#N/A,#N/A,FALSE,"Plan2"}</definedName>
    <definedName name="uiosderuiu" localSheetId="13" hidden="1">{#N/A,#N/A,FALSE,"Plan1";#N/A,#N/A,FALSE,"Plan2"}</definedName>
    <definedName name="uiosderuiu" localSheetId="20">{#N/A,#N/A,FALSE,"Plan1";#N/A,#N/A,FALSE,"Plan2"}</definedName>
    <definedName name="uiosderuiu" localSheetId="24" hidden="1">{#N/A,#N/A,FALSE,"Plan1";#N/A,#N/A,FALSE,"Plan2"}</definedName>
    <definedName name="uiosderuiu" localSheetId="0" hidden="1">{#N/A,#N/A,FALSE,"Plan1";#N/A,#N/A,FALSE,"Plan2"}</definedName>
    <definedName name="uiosderuiu" localSheetId="18" hidden="1">{#N/A,#N/A,FALSE,"Plan1";#N/A,#N/A,FALSE,"Plan2"}</definedName>
    <definedName name="uiosderuiu" localSheetId="10" hidden="1">{#N/A,#N/A,FALSE,"Plan1";#N/A,#N/A,FALSE,"Plan2"}</definedName>
    <definedName name="uiosderuiu" localSheetId="12" hidden="1">{#N/A,#N/A,FALSE,"Plan1";#N/A,#N/A,FALSE,"Plan2"}</definedName>
    <definedName name="uiosderuiu" hidden="1">{#N/A,#N/A,FALSE,"Plan1";#N/A,#N/A,FALSE,"Plan2"}</definedName>
    <definedName name="UIOURET" localSheetId="19" hidden="1">{#N/A,#N/A,FALSE,"Plan1";#N/A,#N/A,FALSE,"Plan2"}</definedName>
    <definedName name="UIOURET" localSheetId="21">{#N/A,#N/A,FALSE,"Plan1";#N/A,#N/A,FALSE,"Plan2"}</definedName>
    <definedName name="UIOURET" localSheetId="14" hidden="1">{#N/A,#N/A,FALSE,"Plan1";#N/A,#N/A,FALSE,"Plan2"}</definedName>
    <definedName name="UIOURET" localSheetId="4" hidden="1">{#N/A,#N/A,FALSE,"Plan1";#N/A,#N/A,FALSE,"Plan2"}</definedName>
    <definedName name="UIOURET" localSheetId="8" hidden="1">{#N/A,#N/A,FALSE,"Plan1";#N/A,#N/A,FALSE,"Plan2"}</definedName>
    <definedName name="UIOURET" localSheetId="2" hidden="1">{#N/A,#N/A,FALSE,"Plan1";#N/A,#N/A,FALSE,"Plan2"}</definedName>
    <definedName name="UIOURET" localSheetId="1" hidden="1">{#N/A,#N/A,FALSE,"Plan1";#N/A,#N/A,FALSE,"Plan2"}</definedName>
    <definedName name="UIOURET" localSheetId="13" hidden="1">{#N/A,#N/A,FALSE,"Plan1";#N/A,#N/A,FALSE,"Plan2"}</definedName>
    <definedName name="UIOURET" localSheetId="20">{#N/A,#N/A,FALSE,"Plan1";#N/A,#N/A,FALSE,"Plan2"}</definedName>
    <definedName name="UIOURET" localSheetId="24" hidden="1">{#N/A,#N/A,FALSE,"Plan1";#N/A,#N/A,FALSE,"Plan2"}</definedName>
    <definedName name="UIOURET" localSheetId="0" hidden="1">{#N/A,#N/A,FALSE,"Plan1";#N/A,#N/A,FALSE,"Plan2"}</definedName>
    <definedName name="UIOURET" localSheetId="18" hidden="1">{#N/A,#N/A,FALSE,"Plan1";#N/A,#N/A,FALSE,"Plan2"}</definedName>
    <definedName name="UIOURET" localSheetId="10" hidden="1">{#N/A,#N/A,FALSE,"Plan1";#N/A,#N/A,FALSE,"Plan2"}</definedName>
    <definedName name="UIOURET" localSheetId="12" hidden="1">{#N/A,#N/A,FALSE,"Plan1";#N/A,#N/A,FALSE,"Plan2"}</definedName>
    <definedName name="UIOURET" hidden="1">{#N/A,#N/A,FALSE,"Plan1";#N/A,#N/A,FALSE,"Plan2"}</definedName>
    <definedName name="uiwuer" localSheetId="19" hidden="1">{#N/A,#N/A,FALSE,"Plan1";#N/A,#N/A,FALSE,"Plan2"}</definedName>
    <definedName name="uiwuer" localSheetId="21">{#N/A,#N/A,FALSE,"Plan1";#N/A,#N/A,FALSE,"Plan2"}</definedName>
    <definedName name="uiwuer" localSheetId="14" hidden="1">{#N/A,#N/A,FALSE,"Plan1";#N/A,#N/A,FALSE,"Plan2"}</definedName>
    <definedName name="uiwuer" localSheetId="4" hidden="1">{#N/A,#N/A,FALSE,"Plan1";#N/A,#N/A,FALSE,"Plan2"}</definedName>
    <definedName name="uiwuer" localSheetId="8" hidden="1">{#N/A,#N/A,FALSE,"Plan1";#N/A,#N/A,FALSE,"Plan2"}</definedName>
    <definedName name="uiwuer" localSheetId="2" hidden="1">{#N/A,#N/A,FALSE,"Plan1";#N/A,#N/A,FALSE,"Plan2"}</definedName>
    <definedName name="uiwuer" localSheetId="1" hidden="1">{#N/A,#N/A,FALSE,"Plan1";#N/A,#N/A,FALSE,"Plan2"}</definedName>
    <definedName name="uiwuer" localSheetId="13" hidden="1">{#N/A,#N/A,FALSE,"Plan1";#N/A,#N/A,FALSE,"Plan2"}</definedName>
    <definedName name="uiwuer" localSheetId="20">{#N/A,#N/A,FALSE,"Plan1";#N/A,#N/A,FALSE,"Plan2"}</definedName>
    <definedName name="uiwuer" localSheetId="24" hidden="1">{#N/A,#N/A,FALSE,"Plan1";#N/A,#N/A,FALSE,"Plan2"}</definedName>
    <definedName name="uiwuer" localSheetId="0" hidden="1">{#N/A,#N/A,FALSE,"Plan1";#N/A,#N/A,FALSE,"Plan2"}</definedName>
    <definedName name="uiwuer" localSheetId="18" hidden="1">{#N/A,#N/A,FALSE,"Plan1";#N/A,#N/A,FALSE,"Plan2"}</definedName>
    <definedName name="uiwuer" localSheetId="10" hidden="1">{#N/A,#N/A,FALSE,"Plan1";#N/A,#N/A,FALSE,"Plan2"}</definedName>
    <definedName name="uiwuer" localSheetId="12" hidden="1">{#N/A,#N/A,FALSE,"Plan1";#N/A,#N/A,FALSE,"Plan2"}</definedName>
    <definedName name="uiwuer" hidden="1">{#N/A,#N/A,FALSE,"Plan1";#N/A,#N/A,FALSE,"Plan2"}</definedName>
    <definedName name="UKHDFDSGUDFKD" localSheetId="19" hidden="1">{#N/A,#N/A,FALSE,"Plan1";#N/A,#N/A,FALSE,"Plan2"}</definedName>
    <definedName name="UKHDFDSGUDFKD" localSheetId="21">{#N/A,#N/A,FALSE,"Plan1";#N/A,#N/A,FALSE,"Plan2"}</definedName>
    <definedName name="UKHDFDSGUDFKD" localSheetId="14" hidden="1">{#N/A,#N/A,FALSE,"Plan1";#N/A,#N/A,FALSE,"Plan2"}</definedName>
    <definedName name="UKHDFDSGUDFKD" localSheetId="4" hidden="1">{#N/A,#N/A,FALSE,"Plan1";#N/A,#N/A,FALSE,"Plan2"}</definedName>
    <definedName name="UKHDFDSGUDFKD" localSheetId="8" hidden="1">{#N/A,#N/A,FALSE,"Plan1";#N/A,#N/A,FALSE,"Plan2"}</definedName>
    <definedName name="UKHDFDSGUDFKD" localSheetId="2" hidden="1">{#N/A,#N/A,FALSE,"Plan1";#N/A,#N/A,FALSE,"Plan2"}</definedName>
    <definedName name="UKHDFDSGUDFKD" localSheetId="1" hidden="1">{#N/A,#N/A,FALSE,"Plan1";#N/A,#N/A,FALSE,"Plan2"}</definedName>
    <definedName name="UKHDFDSGUDFKD" localSheetId="13" hidden="1">{#N/A,#N/A,FALSE,"Plan1";#N/A,#N/A,FALSE,"Plan2"}</definedName>
    <definedName name="UKHDFDSGUDFKD" localSheetId="20">{#N/A,#N/A,FALSE,"Plan1";#N/A,#N/A,FALSE,"Plan2"}</definedName>
    <definedName name="UKHDFDSGUDFKD" localSheetId="24" hidden="1">{#N/A,#N/A,FALSE,"Plan1";#N/A,#N/A,FALSE,"Plan2"}</definedName>
    <definedName name="UKHDFDSGUDFKD" localSheetId="0" hidden="1">{#N/A,#N/A,FALSE,"Plan1";#N/A,#N/A,FALSE,"Plan2"}</definedName>
    <definedName name="UKHDFDSGUDFKD" localSheetId="18" hidden="1">{#N/A,#N/A,FALSE,"Plan1";#N/A,#N/A,FALSE,"Plan2"}</definedName>
    <definedName name="UKHDFDSGUDFKD" localSheetId="10" hidden="1">{#N/A,#N/A,FALSE,"Plan1";#N/A,#N/A,FALSE,"Plan2"}</definedName>
    <definedName name="UKHDFDSGUDFKD" localSheetId="12" hidden="1">{#N/A,#N/A,FALSE,"Plan1";#N/A,#N/A,FALSE,"Plan2"}</definedName>
    <definedName name="UKHDFDSGUDFKD" hidden="1">{#N/A,#N/A,FALSE,"Plan1";#N/A,#N/A,FALSE,"Plan2"}</definedName>
    <definedName name="um" localSheetId="4" hidden="1">0</definedName>
    <definedName name="um" localSheetId="8" hidden="1">0</definedName>
    <definedName name="UM" localSheetId="2">#REF!</definedName>
    <definedName name="um" localSheetId="24" hidden="1">0</definedName>
    <definedName name="um" localSheetId="0" hidden="1">0</definedName>
    <definedName name="UM">#REF!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 localSheetId="4">OFFSET(#REF!,0,0,COUNTA(#REF!),1)</definedName>
    <definedName name="UNID" localSheetId="2">OFFSET(#REF!,0,0,COUNTA(#REF!),1)</definedName>
    <definedName name="UNID" localSheetId="24">OFFSET(#REF!,0,0,COUNTA(#REF!),1)</definedName>
    <definedName name="UNID">OFFSET(#REF!,0,0,COUNTA(#REF!),1)</definedName>
    <definedName name="unit" localSheetId="19" hidden="1">{#N/A,#N/A,FALSE,"GERAL";#N/A,#N/A,FALSE,"012-96";#N/A,#N/A,FALSE,"018-96";#N/A,#N/A,FALSE,"027-96";#N/A,#N/A,FALSE,"059-96";#N/A,#N/A,FALSE,"076-96";#N/A,#N/A,FALSE,"019-97";#N/A,#N/A,FALSE,"021-97";#N/A,#N/A,FALSE,"022-97";#N/A,#N/A,FALSE,"028-97"}</definedName>
    <definedName name="unit" localSheetId="21">{#N/A,#N/A,FALSE,"GERAL";#N/A,#N/A,FALSE,"012-96";#N/A,#N/A,FALSE,"018-96";#N/A,#N/A,FALSE,"027-96";#N/A,#N/A,FALSE,"059-96";#N/A,#N/A,FALSE,"076-96";#N/A,#N/A,FALSE,"019-97";#N/A,#N/A,FALSE,"021-97";#N/A,#N/A,FALSE,"022-97";#N/A,#N/A,FALSE,"028-97"}</definedName>
    <definedName name="unit" localSheetId="14" hidden="1">{#N/A,#N/A,FALSE,"GERAL";#N/A,#N/A,FALSE,"012-96";#N/A,#N/A,FALSE,"018-96";#N/A,#N/A,FALSE,"027-96";#N/A,#N/A,FALSE,"059-96";#N/A,#N/A,FALSE,"076-96";#N/A,#N/A,FALSE,"019-97";#N/A,#N/A,FALSE,"021-97";#N/A,#N/A,FALSE,"022-97";#N/A,#N/A,FALSE,"028-97"}</definedName>
    <definedName name="unit" localSheetId="4" hidden="1">{#N/A,#N/A,FALSE,"GERAL";#N/A,#N/A,FALSE,"012-96";#N/A,#N/A,FALSE,"018-96";#N/A,#N/A,FALSE,"027-96";#N/A,#N/A,FALSE,"059-96";#N/A,#N/A,FALSE,"076-96";#N/A,#N/A,FALSE,"019-97";#N/A,#N/A,FALSE,"021-97";#N/A,#N/A,FALSE,"022-97";#N/A,#N/A,FALSE,"028-97"}</definedName>
    <definedName name="unit" localSheetId="8" hidden="1">{#N/A,#N/A,FALSE,"GERAL";#N/A,#N/A,FALSE,"012-96";#N/A,#N/A,FALSE,"018-96";#N/A,#N/A,FALSE,"027-96";#N/A,#N/A,FALSE,"059-96";#N/A,#N/A,FALSE,"076-96";#N/A,#N/A,FALSE,"019-97";#N/A,#N/A,FALSE,"021-97";#N/A,#N/A,FALSE,"022-97";#N/A,#N/A,FALSE,"028-97"}</definedName>
    <definedName name="unit" localSheetId="2" hidden="1">{#N/A,#N/A,FALSE,"GERAL";#N/A,#N/A,FALSE,"012-96";#N/A,#N/A,FALSE,"018-96";#N/A,#N/A,FALSE,"027-96";#N/A,#N/A,FALSE,"059-96";#N/A,#N/A,FALSE,"076-96";#N/A,#N/A,FALSE,"019-97";#N/A,#N/A,FALSE,"021-97";#N/A,#N/A,FALSE,"022-97";#N/A,#N/A,FALSE,"028-97"}</definedName>
    <definedName name="unit" localSheetId="1" hidden="1">{#N/A,#N/A,FALSE,"GERAL";#N/A,#N/A,FALSE,"012-96";#N/A,#N/A,FALSE,"018-96";#N/A,#N/A,FALSE,"027-96";#N/A,#N/A,FALSE,"059-96";#N/A,#N/A,FALSE,"076-96";#N/A,#N/A,FALSE,"019-97";#N/A,#N/A,FALSE,"021-97";#N/A,#N/A,FALSE,"022-97";#N/A,#N/A,FALSE,"028-97"}</definedName>
    <definedName name="unit" localSheetId="13" hidden="1">{#N/A,#N/A,FALSE,"GERAL";#N/A,#N/A,FALSE,"012-96";#N/A,#N/A,FALSE,"018-96";#N/A,#N/A,FALSE,"027-96";#N/A,#N/A,FALSE,"059-96";#N/A,#N/A,FALSE,"076-96";#N/A,#N/A,FALSE,"019-97";#N/A,#N/A,FALSE,"021-97";#N/A,#N/A,FALSE,"022-97";#N/A,#N/A,FALSE,"028-97"}</definedName>
    <definedName name="unit" localSheetId="20">{#N/A,#N/A,FALSE,"GERAL";#N/A,#N/A,FALSE,"012-96";#N/A,#N/A,FALSE,"018-96";#N/A,#N/A,FALSE,"027-96";#N/A,#N/A,FALSE,"059-96";#N/A,#N/A,FALSE,"076-96";#N/A,#N/A,FALSE,"019-97";#N/A,#N/A,FALSE,"021-97";#N/A,#N/A,FALSE,"022-97";#N/A,#N/A,FALSE,"028-97"}</definedName>
    <definedName name="unit" localSheetId="24" hidden="1">{#N/A,#N/A,FALSE,"GERAL";#N/A,#N/A,FALSE,"012-96";#N/A,#N/A,FALSE,"018-96";#N/A,#N/A,FALSE,"027-96";#N/A,#N/A,FALSE,"059-96";#N/A,#N/A,FALSE,"076-96";#N/A,#N/A,FALSE,"019-97";#N/A,#N/A,FALSE,"021-97";#N/A,#N/A,FALSE,"022-97";#N/A,#N/A,FALSE,"028-97"}</definedName>
    <definedName name="unit" localSheetId="0" hidden="1">{#N/A,#N/A,FALSE,"GERAL";#N/A,#N/A,FALSE,"012-96";#N/A,#N/A,FALSE,"018-96";#N/A,#N/A,FALSE,"027-96";#N/A,#N/A,FALSE,"059-96";#N/A,#N/A,FALSE,"076-96";#N/A,#N/A,FALSE,"019-97";#N/A,#N/A,FALSE,"021-97";#N/A,#N/A,FALSE,"022-97";#N/A,#N/A,FALSE,"028-97"}</definedName>
    <definedName name="unit" localSheetId="18" hidden="1">{#N/A,#N/A,FALSE,"GERAL";#N/A,#N/A,FALSE,"012-96";#N/A,#N/A,FALSE,"018-96";#N/A,#N/A,FALSE,"027-96";#N/A,#N/A,FALSE,"059-96";#N/A,#N/A,FALSE,"076-96";#N/A,#N/A,FALSE,"019-97";#N/A,#N/A,FALSE,"021-97";#N/A,#N/A,FALSE,"022-97";#N/A,#N/A,FALSE,"028-97"}</definedName>
    <definedName name="unit" localSheetId="10" hidden="1">{#N/A,#N/A,FALSE,"GERAL";#N/A,#N/A,FALSE,"012-96";#N/A,#N/A,FALSE,"018-96";#N/A,#N/A,FALSE,"027-96";#N/A,#N/A,FALSE,"059-96";#N/A,#N/A,FALSE,"076-96";#N/A,#N/A,FALSE,"019-97";#N/A,#N/A,FALSE,"021-97";#N/A,#N/A,FALSE,"022-97";#N/A,#N/A,FALSE,"028-97"}</definedName>
    <definedName name="unit" localSheetId="12" hidden="1">{#N/A,#N/A,FALSE,"GERAL";#N/A,#N/A,FALSE,"012-96";#N/A,#N/A,FALSE,"018-96";#N/A,#N/A,FALSE,"027-96";#N/A,#N/A,FALSE,"059-96";#N/A,#N/A,FALSE,"076-96";#N/A,#N/A,FALSE,"019-97";#N/A,#N/A,FALSE,"021-97";#N/A,#N/A,FALSE,"022-97";#N/A,#N/A,FALSE,"028-97"}</definedName>
    <definedName name="unit" hidden="1">{#N/A,#N/A,FALSE,"GERAL";#N/A,#N/A,FALSE,"012-96";#N/A,#N/A,FALSE,"018-96";#N/A,#N/A,FALSE,"027-96";#N/A,#N/A,FALSE,"059-96";#N/A,#N/A,FALSE,"076-96";#N/A,#N/A,FALSE,"019-97";#N/A,#N/A,FALSE,"021-97";#N/A,#N/A,FALSE,"022-97";#N/A,#N/A,FALSE,"028-97"}</definedName>
    <definedName name="univ_cdi" localSheetId="4">#REF!</definedName>
    <definedName name="univ_cdi" localSheetId="2">#REF!</definedName>
    <definedName name="univ_cdi" localSheetId="24">#REF!</definedName>
    <definedName name="univ_cdi">#REF!</definedName>
    <definedName name="univ_hist" localSheetId="4">#REF!</definedName>
    <definedName name="univ_hist" localSheetId="2">#REF!</definedName>
    <definedName name="univ_hist" localSheetId="24">#REF!</definedName>
    <definedName name="univ_hist">#REF!</definedName>
    <definedName name="univ_uss" localSheetId="4">#REF!</definedName>
    <definedName name="univ_uss" localSheetId="2">#REF!</definedName>
    <definedName name="univ_uss" localSheetId="24">#REF!</definedName>
    <definedName name="univ_uss">#REF!</definedName>
    <definedName name="UPS"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 localSheetId="19" hidden="1">{#N/A,#N/A,FALSE,"Plan1";#N/A,#N/A,FALSE,"Plan2"}</definedName>
    <definedName name="uryrtyt" localSheetId="21">{#N/A,#N/A,FALSE,"Plan1";#N/A,#N/A,FALSE,"Plan2"}</definedName>
    <definedName name="uryrtyt" localSheetId="14" hidden="1">{#N/A,#N/A,FALSE,"Plan1";#N/A,#N/A,FALSE,"Plan2"}</definedName>
    <definedName name="uryrtyt" localSheetId="4" hidden="1">{#N/A,#N/A,FALSE,"Plan1";#N/A,#N/A,FALSE,"Plan2"}</definedName>
    <definedName name="uryrtyt" localSheetId="8" hidden="1">{#N/A,#N/A,FALSE,"Plan1";#N/A,#N/A,FALSE,"Plan2"}</definedName>
    <definedName name="uryrtyt" localSheetId="2" hidden="1">{#N/A,#N/A,FALSE,"Plan1";#N/A,#N/A,FALSE,"Plan2"}</definedName>
    <definedName name="uryrtyt" localSheetId="1" hidden="1">{#N/A,#N/A,FALSE,"Plan1";#N/A,#N/A,FALSE,"Plan2"}</definedName>
    <definedName name="uryrtyt" localSheetId="13" hidden="1">{#N/A,#N/A,FALSE,"Plan1";#N/A,#N/A,FALSE,"Plan2"}</definedName>
    <definedName name="uryrtyt" localSheetId="20">{#N/A,#N/A,FALSE,"Plan1";#N/A,#N/A,FALSE,"Plan2"}</definedName>
    <definedName name="uryrtyt" localSheetId="24" hidden="1">{#N/A,#N/A,FALSE,"Plan1";#N/A,#N/A,FALSE,"Plan2"}</definedName>
    <definedName name="uryrtyt" localSheetId="0" hidden="1">{#N/A,#N/A,FALSE,"Plan1";#N/A,#N/A,FALSE,"Plan2"}</definedName>
    <definedName name="uryrtyt" localSheetId="18" hidden="1">{#N/A,#N/A,FALSE,"Plan1";#N/A,#N/A,FALSE,"Plan2"}</definedName>
    <definedName name="uryrtyt" localSheetId="10" hidden="1">{#N/A,#N/A,FALSE,"Plan1";#N/A,#N/A,FALSE,"Plan2"}</definedName>
    <definedName name="uryrtyt" localSheetId="12" hidden="1">{#N/A,#N/A,FALSE,"Plan1";#N/A,#N/A,FALSE,"Plan2"}</definedName>
    <definedName name="uryrtyt" hidden="1">{#N/A,#N/A,FALSE,"Plan1";#N/A,#N/A,FALSE,"Plan2"}</definedName>
    <definedName name="V" localSheetId="4">#REF!</definedName>
    <definedName name="V" localSheetId="8">#REF!</definedName>
    <definedName name="V" localSheetId="2">#REF!</definedName>
    <definedName name="V" localSheetId="24">#REF!</definedName>
    <definedName name="V">#REF!</definedName>
    <definedName name="VALIDADE_EXECUÇÃO" localSheetId="4">#REF!</definedName>
    <definedName name="VALIDADE_EXECUÇÃO" localSheetId="2">#REF!</definedName>
    <definedName name="VALIDADE_EXECUÇÃO" localSheetId="24">#REF!</definedName>
    <definedName name="VALIDADE_EXECUÇÃO">#REF!</definedName>
    <definedName name="Valor_PLS_Controladoria" localSheetId="4">#REF!</definedName>
    <definedName name="Valor_PLS_Controladoria" localSheetId="2">#REF!</definedName>
    <definedName name="Valor_PLS_Controladoria" localSheetId="24">#REF!</definedName>
    <definedName name="Valor_PLS_Controladoria">#REF!</definedName>
    <definedName name="Valor_Previsto_Fin_Medições" localSheetId="4">#REF!</definedName>
    <definedName name="Valor_Previsto_Fin_Medições" localSheetId="2">#REF!</definedName>
    <definedName name="Valor_Previsto_Fin_Medições" localSheetId="24">#REF!</definedName>
    <definedName name="Valor_Previsto_Fin_Medições">#REF!</definedName>
    <definedName name="VALOR_REAIS" localSheetId="4">#REF!</definedName>
    <definedName name="VALOR_REAIS" localSheetId="2">#REF!</definedName>
    <definedName name="VALOR_REAIS" localSheetId="24">#REF!</definedName>
    <definedName name="VALOR_REAIS">#REF!</definedName>
    <definedName name="Valor_Recebido_Fin_Medições" localSheetId="4">#REF!</definedName>
    <definedName name="Valor_Recebido_Fin_Medições" localSheetId="2">#REF!</definedName>
    <definedName name="Valor_Recebido_Fin_Medições" localSheetId="24">#REF!</definedName>
    <definedName name="Valor_Recebido_Fin_Medições">#REF!</definedName>
    <definedName name="Valor_Sienge" localSheetId="4">#REF!</definedName>
    <definedName name="Valor_Sienge" localSheetId="2">#REF!</definedName>
    <definedName name="Valor_Sienge" localSheetId="24">#REF!</definedName>
    <definedName name="Valor_Sienge">#REF!</definedName>
    <definedName name="VALOR_VENDA" localSheetId="4">#REF!</definedName>
    <definedName name="VALOR_VENDA" localSheetId="2">#REF!</definedName>
    <definedName name="VALOR_VENDA" localSheetId="24">#REF!</definedName>
    <definedName name="VALOR_VENDA">#REF!</definedName>
    <definedName name="valores_diferidos" localSheetId="4">#REF!</definedName>
    <definedName name="valores_diferidos" localSheetId="2">#REF!</definedName>
    <definedName name="valores_diferidos" localSheetId="24">#REF!</definedName>
    <definedName name="valores_diferidos">#REF!</definedName>
    <definedName name="valve"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 localSheetId="4">#REF!</definedName>
    <definedName name="VAOS" localSheetId="2">#REF!</definedName>
    <definedName name="VAOS" localSheetId="24">#REF!</definedName>
    <definedName name="VAOS">#REF!</definedName>
    <definedName name="vdsgfrhgfr" localSheetId="19" hidden="1">{#N/A,#N/A,FALSE,"Plan1";#N/A,#N/A,FALSE,"Plan2"}</definedName>
    <definedName name="vdsgfrhgfr" localSheetId="21">{#N/A,#N/A,FALSE,"Plan1";#N/A,#N/A,FALSE,"Plan2"}</definedName>
    <definedName name="vdsgfrhgfr" localSheetId="14" hidden="1">{#N/A,#N/A,FALSE,"Plan1";#N/A,#N/A,FALSE,"Plan2"}</definedName>
    <definedName name="vdsgfrhgfr" localSheetId="4" hidden="1">{#N/A,#N/A,FALSE,"Plan1";#N/A,#N/A,FALSE,"Plan2"}</definedName>
    <definedName name="vdsgfrhgfr" localSheetId="8" hidden="1">{#N/A,#N/A,FALSE,"Plan1";#N/A,#N/A,FALSE,"Plan2"}</definedName>
    <definedName name="vdsgfrhgfr" localSheetId="2" hidden="1">{#N/A,#N/A,FALSE,"Plan1";#N/A,#N/A,FALSE,"Plan2"}</definedName>
    <definedName name="vdsgfrhgfr" localSheetId="1" hidden="1">{#N/A,#N/A,FALSE,"Plan1";#N/A,#N/A,FALSE,"Plan2"}</definedName>
    <definedName name="vdsgfrhgfr" localSheetId="13" hidden="1">{#N/A,#N/A,FALSE,"Plan1";#N/A,#N/A,FALSE,"Plan2"}</definedName>
    <definedName name="vdsgfrhgfr" localSheetId="20">{#N/A,#N/A,FALSE,"Plan1";#N/A,#N/A,FALSE,"Plan2"}</definedName>
    <definedName name="vdsgfrhgfr" localSheetId="24" hidden="1">{#N/A,#N/A,FALSE,"Plan1";#N/A,#N/A,FALSE,"Plan2"}</definedName>
    <definedName name="vdsgfrhgfr" localSheetId="0" hidden="1">{#N/A,#N/A,FALSE,"Plan1";#N/A,#N/A,FALSE,"Plan2"}</definedName>
    <definedName name="vdsgfrhgfr" localSheetId="18" hidden="1">{#N/A,#N/A,FALSE,"Plan1";#N/A,#N/A,FALSE,"Plan2"}</definedName>
    <definedName name="vdsgfrhgfr" localSheetId="10" hidden="1">{#N/A,#N/A,FALSE,"Plan1";#N/A,#N/A,FALSE,"Plan2"}</definedName>
    <definedName name="vdsgfrhgfr" localSheetId="12" hidden="1">{#N/A,#N/A,FALSE,"Plan1";#N/A,#N/A,FALSE,"Plan2"}</definedName>
    <definedName name="vdsgfrhgfr" hidden="1">{#N/A,#N/A,FALSE,"Plan1";#N/A,#N/A,FALSE,"Plan2"}</definedName>
    <definedName name="Veiculos" localSheetId="4">#REF!</definedName>
    <definedName name="Veiculos" localSheetId="2">#REF!</definedName>
    <definedName name="Veiculos" localSheetId="24">#REF!</definedName>
    <definedName name="Veiculos">#REF!</definedName>
    <definedName name="VENDA_ADOTADA" localSheetId="4">#REF!</definedName>
    <definedName name="VENDA_ADOTADA" localSheetId="2">#REF!</definedName>
    <definedName name="VENDA_ADOTADA" localSheetId="24">#REF!</definedName>
    <definedName name="VENDA_ADOTADA">#REF!</definedName>
    <definedName name="VENDAFINAL_R" localSheetId="4">#REF!</definedName>
    <definedName name="VENDAFINAL_R" localSheetId="2">#REF!</definedName>
    <definedName name="VENDAFINAL_R" localSheetId="24">#REF!</definedName>
    <definedName name="VENDAFINAL_R">#REF!</definedName>
    <definedName name="VENDAFINAL_U" localSheetId="4">#REF!</definedName>
    <definedName name="VENDAFINAL_U" localSheetId="2">#REF!</definedName>
    <definedName name="VENDAFINAL_U" localSheetId="24">#REF!</definedName>
    <definedName name="VENDAFINAL_U">#REF!</definedName>
    <definedName name="Vendas" localSheetId="4">#REF!</definedName>
    <definedName name="Vendas" localSheetId="2">#REF!</definedName>
    <definedName name="Vendas" localSheetId="24">#REF!</definedName>
    <definedName name="Vendas">#REF!</definedName>
    <definedName name="vendas_" localSheetId="4">#REF!</definedName>
    <definedName name="vendas_" localSheetId="2">#REF!</definedName>
    <definedName name="vendas_" localSheetId="24">#REF!</definedName>
    <definedName name="vendas_">#REF!</definedName>
    <definedName name="VERIFICAR" localSheetId="19" hidden="1">{#N/A,#N/A,TRUE,"Quinzena 01 à 15-04-98 "}</definedName>
    <definedName name="VERIFICAR" localSheetId="21">{#N/A,#N/A,TRUE,"Quinzena 01 à 15-04-98 "}</definedName>
    <definedName name="VERIFICAR" localSheetId="14" hidden="1">{#N/A,#N/A,TRUE,"Quinzena 01 à 15-04-98 "}</definedName>
    <definedName name="VERIFICAR" localSheetId="4" hidden="1">{#N/A,#N/A,TRUE,"Quinzena 01 à 15-04-98 "}</definedName>
    <definedName name="VERIFICAR" localSheetId="8" hidden="1">{#N/A,#N/A,TRUE,"Quinzena 01 à 15-04-98 "}</definedName>
    <definedName name="VERIFICAR" localSheetId="2" hidden="1">{#N/A,#N/A,TRUE,"Quinzena 01 à 15-04-98 "}</definedName>
    <definedName name="VERIFICAR" localSheetId="1" hidden="1">{#N/A,#N/A,TRUE,"Quinzena 01 à 15-04-98 "}</definedName>
    <definedName name="VERIFICAR" localSheetId="13" hidden="1">{#N/A,#N/A,TRUE,"Quinzena 01 à 15-04-98 "}</definedName>
    <definedName name="VERIFICAR" localSheetId="20">{#N/A,#N/A,TRUE,"Quinzena 01 à 15-04-98 "}</definedName>
    <definedName name="VERIFICAR" localSheetId="24" hidden="1">{#N/A,#N/A,TRUE,"Quinzena 01 à 15-04-98 "}</definedName>
    <definedName name="VERIFICAR" localSheetId="0" hidden="1">{#N/A,#N/A,TRUE,"Quinzena 01 à 15-04-98 "}</definedName>
    <definedName name="VERIFICAR" localSheetId="18" hidden="1">{#N/A,#N/A,TRUE,"Quinzena 01 à 15-04-98 "}</definedName>
    <definedName name="VERIFICAR" localSheetId="10" hidden="1">{#N/A,#N/A,TRUE,"Quinzena 01 à 15-04-98 "}</definedName>
    <definedName name="VERIFICAR" localSheetId="12" hidden="1">{#N/A,#N/A,TRUE,"Quinzena 01 à 15-04-98 "}</definedName>
    <definedName name="VERIFICAR" hidden="1">{#N/A,#N/A,TRUE,"Quinzena 01 à 15-04-98 "}</definedName>
    <definedName name="versao_estudo" localSheetId="4">#REF!</definedName>
    <definedName name="versao_estudo" localSheetId="2">#REF!</definedName>
    <definedName name="versao_estudo" localSheetId="24">#REF!</definedName>
    <definedName name="versao_estudo">#REF!</definedName>
    <definedName name="vfbg" localSheetId="4">#REF!</definedName>
    <definedName name="vfbg" localSheetId="2">#REF!</definedName>
    <definedName name="vfbg" localSheetId="24">#REF!</definedName>
    <definedName name="vfbg">#REF!</definedName>
    <definedName name="vfnijfd"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hidden="1">{TRUE,TRUE,-1.25,-15.5,604.5,366.75,FALSE,FALSE,TRUE,TRUE,0,1,#N/A,1,#N/A,9.0125,24.4117647058824,1,FALSE,FALSE,3,TRUE,1,FALSE,100,"Swvu.PLANILHA2.","ACwvu.PLANILHA2.",#N/A,FALSE,FALSE,0.787401575,0.34,0.46,0.5,1,"","",FALSE,FALSE,FALSE,FALSE,1,#N/A,1,1,FALSE,FALSE,#N/A,#N/A,FALSE,FALSE,FALSE,9,65532,65532,FALSE,FALSE,TRUE,TRUE,TRUE}</definedName>
    <definedName name="VFV" localSheetId="19" hidden="1">{#N/A,#N/A,FALSE,"Plan1";#N/A,#N/A,FALSE,"Plan2"}</definedName>
    <definedName name="VFV" localSheetId="21">{#N/A,#N/A,FALSE,"Plan1";#N/A,#N/A,FALSE,"Plan2"}</definedName>
    <definedName name="VFV" localSheetId="14" hidden="1">{#N/A,#N/A,FALSE,"Plan1";#N/A,#N/A,FALSE,"Plan2"}</definedName>
    <definedName name="VFV" localSheetId="4" hidden="1">{#N/A,#N/A,FALSE,"Plan1";#N/A,#N/A,FALSE,"Plan2"}</definedName>
    <definedName name="VFV" localSheetId="8" hidden="1">{#N/A,#N/A,FALSE,"Plan1";#N/A,#N/A,FALSE,"Plan2"}</definedName>
    <definedName name="VFV" localSheetId="2" hidden="1">{#N/A,#N/A,FALSE,"Plan1";#N/A,#N/A,FALSE,"Plan2"}</definedName>
    <definedName name="VFV" localSheetId="1" hidden="1">{#N/A,#N/A,FALSE,"Plan1";#N/A,#N/A,FALSE,"Plan2"}</definedName>
    <definedName name="VFV" localSheetId="13" hidden="1">{#N/A,#N/A,FALSE,"Plan1";#N/A,#N/A,FALSE,"Plan2"}</definedName>
    <definedName name="VFV" localSheetId="20">{#N/A,#N/A,FALSE,"Plan1";#N/A,#N/A,FALSE,"Plan2"}</definedName>
    <definedName name="VFV" localSheetId="24" hidden="1">{#N/A,#N/A,FALSE,"Plan1";#N/A,#N/A,FALSE,"Plan2"}</definedName>
    <definedName name="VFV" localSheetId="0" hidden="1">{#N/A,#N/A,FALSE,"Plan1";#N/A,#N/A,FALSE,"Plan2"}</definedName>
    <definedName name="VFV" localSheetId="18" hidden="1">{#N/A,#N/A,FALSE,"Plan1";#N/A,#N/A,FALSE,"Plan2"}</definedName>
    <definedName name="VFV" localSheetId="10" hidden="1">{#N/A,#N/A,FALSE,"Plan1";#N/A,#N/A,FALSE,"Plan2"}</definedName>
    <definedName name="VFV" localSheetId="12" hidden="1">{#N/A,#N/A,FALSE,"Plan1";#N/A,#N/A,FALSE,"Plan2"}</definedName>
    <definedName name="VFV" hidden="1">{#N/A,#N/A,FALSE,"Plan1";#N/A,#N/A,FALSE,"Plan2"}</definedName>
    <definedName name="VI" localSheetId="4">#REF!</definedName>
    <definedName name="VI" localSheetId="8">#REF!</definedName>
    <definedName name="VI" localSheetId="2">#REF!</definedName>
    <definedName name="VI" localSheetId="24">#REF!</definedName>
    <definedName name="VI">#REF!</definedName>
    <definedName name="VINTE" localSheetId="4">#REF!</definedName>
    <definedName name="VINTE" localSheetId="2">#REF!</definedName>
    <definedName name="VINTE" localSheetId="24">#REF!</definedName>
    <definedName name="VINTE">#REF!</definedName>
    <definedName name="visao_cashflow" localSheetId="4">#REF!</definedName>
    <definedName name="visao_cashflow" localSheetId="2">#REF!</definedName>
    <definedName name="visao_cashflow" localSheetId="24">#REF!</definedName>
    <definedName name="visao_cashflow">#REF!</definedName>
    <definedName name="visao_VL" localSheetId="4">#REF!</definedName>
    <definedName name="visao_VL" localSheetId="2">#REF!</definedName>
    <definedName name="visao_VL" localSheetId="24">#REF!</definedName>
    <definedName name="visao_VL">#REF!</definedName>
    <definedName name="vl_cd" localSheetId="4">#REF!</definedName>
    <definedName name="vl_cd" localSheetId="2">#REF!</definedName>
    <definedName name="vl_cd" localSheetId="24">#REF!</definedName>
    <definedName name="vl_cd">#REF!</definedName>
    <definedName name="vl_k1" localSheetId="4">#REF!</definedName>
    <definedName name="vl_k1" localSheetId="2">#REF!</definedName>
    <definedName name="vl_k1" localSheetId="24">#REF!</definedName>
    <definedName name="vl_k1">#REF!</definedName>
    <definedName name="vl_k2" localSheetId="4">#REF!</definedName>
    <definedName name="vl_k2" localSheetId="2">#REF!</definedName>
    <definedName name="vl_k2" localSheetId="24">#REF!</definedName>
    <definedName name="vl_k2">#REF!</definedName>
    <definedName name="vl_k3" localSheetId="4">#REF!</definedName>
    <definedName name="vl_k3" localSheetId="2">#REF!</definedName>
    <definedName name="vl_k3" localSheetId="24">#REF!</definedName>
    <definedName name="vl_k3">#REF!</definedName>
    <definedName name="vld_classificacao" localSheetId="19" hidden="1">IF(#REF!="Ativa",OFFSET(INDEX(rng_list_classificacao,MATCH(#REF!,rng_list_classificacao,0)),1,0,COUNTA(rng_list_classificacao)-1),#REF!)</definedName>
    <definedName name="vld_classificacao" localSheetId="21">IF(#REF!="Ativa",OFFSET(INDEX(rng_list_classificacao,MATCH(#REF!,rng_list_classificacao,0)),1,0,COUNTA(rng_list_classificacao)-1),#REF!)</definedName>
    <definedName name="vld_classificacao" localSheetId="14" hidden="1">IF(#REF!="Ativa",OFFSET(INDEX(rng_list_classificacao,MATCH(#REF!,rng_list_classificacao,0)),1,0,COUNTA(rng_list_classificacao)-1),#REF!)</definedName>
    <definedName name="vld_classificacao" localSheetId="4" hidden="1">IF(#REF!="Ativa",OFFSET(INDEX(rng_list_classificacao,MATCH(#REF!,rng_list_classificacao,0)),1,0,COUNTA(rng_list_classificacao)-1),#REF!)</definedName>
    <definedName name="vld_classificacao" localSheetId="8" hidden="1">IF(#REF!="Ativa",OFFSET(INDEX(rng_list_classificacao,MATCH(#REF!,rng_list_classificacao,0)),1,0,COUNTA(rng_list_classificacao)-1),#REF!)</definedName>
    <definedName name="vld_classificacao" localSheetId="2" hidden="1">IF(#REF!="Ativa",OFFSET(INDEX(rng_list_classificacao,MATCH(#REF!,rng_list_classificacao,0)),1,0,COUNTA(rng_list_classificacao)-1),#REF!)</definedName>
    <definedName name="vld_classificacao" localSheetId="1" hidden="1">IF(#REF!="Ativa",OFFSET(INDEX(rng_list_classificacao,MATCH(#REF!,rng_list_classificacao,0)),1,0,COUNTA(rng_list_classificacao)-1),#REF!)</definedName>
    <definedName name="vld_classificacao" localSheetId="13" hidden="1">IF(#REF!="Ativa",OFFSET(INDEX(rng_list_classificacao,MATCH(#REF!,rng_list_classificacao,0)),1,0,COUNTA(rng_list_classificacao)-1),#REF!)</definedName>
    <definedName name="vld_classificacao" localSheetId="20">IF(#REF!="Ativa",OFFSET(INDEX(rng_list_classificacao,MATCH(#REF!,rng_list_classificacao,0)),1,0,COUNTA(rng_list_classificacao)-1),#REF!)</definedName>
    <definedName name="vld_classificacao" localSheetId="24" hidden="1">IF(#REF!="Ativa",OFFSET(INDEX(rng_list_classificacao,MATCH(#REF!,rng_list_classificacao,0)),1,0,COUNTA(rng_list_classificacao)-1),#REF!)</definedName>
    <definedName name="vld_classificacao" localSheetId="0" hidden="1">IF(#REF!="Ativa",OFFSET(INDEX(rng_list_classificacao,MATCH(#REF!,rng_list_classificacao,0)),1,0,COUNTA(rng_list_classificacao)-1),#REF!)</definedName>
    <definedName name="vld_classificacao" localSheetId="18" hidden="1">IF(#REF!="Ativa",OFFSET(INDEX(rng_list_classificacao,MATCH(#REF!,rng_list_classificacao,0)),1,0,COUNTA(rng_list_classificacao)-1),#REF!)</definedName>
    <definedName name="vld_classificacao" localSheetId="10" hidden="1">IF(#REF!="Ativa",OFFSET(INDEX(rng_list_classificacao,MATCH(#REF!,rng_list_classificacao,0)),1,0,COUNTA(rng_list_classificacao)-1),#REF!)</definedName>
    <definedName name="vld_classificacao" localSheetId="17" hidden="1">IF(#REF!="Ativa",OFFSET(INDEX(rng_list_classificacao,MATCH(#REF!,rng_list_classificacao,0)),1,0,COUNTA(rng_list_classificacao)-1),#REF!)</definedName>
    <definedName name="vld_classificacao" localSheetId="12" hidden="1">IF(#REF!="Ativa",OFFSET(INDEX(rng_list_classificacao,MATCH(#REF!,rng_list_classificacao,0)),1,0,COUNTA(rng_list_classificacao)-1),#REF!)</definedName>
    <definedName name="vld_classificacao" hidden="1">IF(#REF!="Ativa",OFFSET(INDEX(rng_list_classificacao,MATCH(#REF!,rng_list_classificacao,0)),1,0,COUNTA(rng_list_classificacao)-1),#REF!)</definedName>
    <definedName name="vld_regional" localSheetId="19" hidden="1">OFFSET(INDEX(rng_list_regional,MATCH(#REF!,rng_list_regional,0)),1,0,COUNTA(rng_list_regional)-1)</definedName>
    <definedName name="vld_regional" localSheetId="21">OFFSET(INDEX(rng_list_regional,MATCH(#REF!,rng_list_regional,0)),1,0,COUNTA(rng_list_regional)-1)</definedName>
    <definedName name="vld_regional" localSheetId="14" hidden="1">OFFSET(INDEX(rng_list_regional,MATCH(#REF!,rng_list_regional,0)),1,0,COUNTA(rng_list_regional)-1)</definedName>
    <definedName name="vld_regional" localSheetId="4" hidden="1">OFFSET(INDEX(rng_list_regional,MATCH(#REF!,rng_list_regional,0)),1,0,COUNTA(rng_list_regional)-1)</definedName>
    <definedName name="vld_regional" localSheetId="8" hidden="1">OFFSET(INDEX(rng_list_regional,MATCH(#REF!,rng_list_regional,0)),1,0,COUNTA(rng_list_regional)-1)</definedName>
    <definedName name="vld_regional" localSheetId="2" hidden="1">OFFSET(INDEX(rng_list_regional,MATCH(#REF!,rng_list_regional,0)),1,0,COUNTA(rng_list_regional)-1)</definedName>
    <definedName name="vld_regional" localSheetId="1" hidden="1">OFFSET(INDEX(rng_list_regional,MATCH(#REF!,rng_list_regional,0)),1,0,COUNTA(rng_list_regional)-1)</definedName>
    <definedName name="vld_regional" localSheetId="13" hidden="1">OFFSET(INDEX(rng_list_regional,MATCH(#REF!,rng_list_regional,0)),1,0,COUNTA(rng_list_regional)-1)</definedName>
    <definedName name="vld_regional" localSheetId="20">OFFSET(INDEX(rng_list_regional,MATCH(#REF!,rng_list_regional,0)),1,0,COUNTA(rng_list_regional)-1)</definedName>
    <definedName name="vld_regional" localSheetId="24" hidden="1">OFFSET(INDEX(rng_list_regional,MATCH(#REF!,rng_list_regional,0)),1,0,COUNTA(rng_list_regional)-1)</definedName>
    <definedName name="vld_regional" localSheetId="0" hidden="1">OFFSET(INDEX(rng_list_regional,MATCH(#REF!,rng_list_regional,0)),1,0,COUNTA(rng_list_regional)-1)</definedName>
    <definedName name="vld_regional" localSheetId="18" hidden="1">OFFSET(INDEX(rng_list_regional,MATCH(#REF!,rng_list_regional,0)),1,0,COUNTA(rng_list_regional)-1)</definedName>
    <definedName name="vld_regional" localSheetId="10" hidden="1">OFFSET(INDEX(rng_list_regional,MATCH(#REF!,rng_list_regional,0)),1,0,COUNTA(rng_list_regional)-1)</definedName>
    <definedName name="vld_regional" localSheetId="17" hidden="1">OFFSET(INDEX(rng_list_regional,MATCH(#REF!,rng_list_regional,0)),1,0,COUNTA(rng_list_regional)-1)</definedName>
    <definedName name="vld_regional" localSheetId="12" hidden="1">OFFSET(INDEX(rng_list_regional,MATCH(#REF!,rng_list_regional,0)),1,0,COUNTA(rng_list_regional)-1)</definedName>
    <definedName name="vld_regional" hidden="1">OFFSET(INDEX(rng_list_regional,MATCH(#REF!,rng_list_regional,0)),1,0,COUNTA(rng_list_regional)-1)</definedName>
    <definedName name="vld_segmento" localSheetId="19" hidden="1">IF(#REF!="Ativa",OFFSET(INDEX(rng_list_segmento,MATCH(#REF!,rng_list_segmento,0)),1,0,COUNTA(rng_list_segmento)-1),#REF!)</definedName>
    <definedName name="vld_segmento" localSheetId="21">IF(#REF!="Ativa",OFFSET(INDEX(rng_list_segmento,MATCH(#REF!,rng_list_segmento,0)),1,0,COUNTA(rng_list_segmento)-1),#REF!)</definedName>
    <definedName name="vld_segmento" localSheetId="14" hidden="1">IF(#REF!="Ativa",OFFSET(INDEX(rng_list_segmento,MATCH(#REF!,rng_list_segmento,0)),1,0,COUNTA(rng_list_segmento)-1),#REF!)</definedName>
    <definedName name="vld_segmento" localSheetId="4" hidden="1">IF(#REF!="Ativa",OFFSET(INDEX(rng_list_segmento,MATCH(#REF!,rng_list_segmento,0)),1,0,COUNTA(rng_list_segmento)-1),#REF!)</definedName>
    <definedName name="vld_segmento" localSheetId="8" hidden="1">IF(#REF!="Ativa",OFFSET(INDEX(rng_list_segmento,MATCH(#REF!,rng_list_segmento,0)),1,0,COUNTA(rng_list_segmento)-1),#REF!)</definedName>
    <definedName name="vld_segmento" localSheetId="2" hidden="1">IF(#REF!="Ativa",OFFSET(INDEX(rng_list_segmento,MATCH(#REF!,rng_list_segmento,0)),1,0,COUNTA(rng_list_segmento)-1),#REF!)</definedName>
    <definedName name="vld_segmento" localSheetId="1" hidden="1">IF(#REF!="Ativa",OFFSET(INDEX(rng_list_segmento,MATCH(#REF!,rng_list_segmento,0)),1,0,COUNTA(rng_list_segmento)-1),#REF!)</definedName>
    <definedName name="vld_segmento" localSheetId="13" hidden="1">IF(#REF!="Ativa",OFFSET(INDEX(rng_list_segmento,MATCH(#REF!,rng_list_segmento,0)),1,0,COUNTA(rng_list_segmento)-1),#REF!)</definedName>
    <definedName name="vld_segmento" localSheetId="20">IF(#REF!="Ativa",OFFSET(INDEX(rng_list_segmento,MATCH(#REF!,rng_list_segmento,0)),1,0,COUNTA(rng_list_segmento)-1),#REF!)</definedName>
    <definedName name="vld_segmento" localSheetId="24" hidden="1">IF(#REF!="Ativa",OFFSET(INDEX(rng_list_segmento,MATCH(#REF!,rng_list_segmento,0)),1,0,COUNTA(rng_list_segmento)-1),#REF!)</definedName>
    <definedName name="vld_segmento" localSheetId="0" hidden="1">IF(#REF!="Ativa",OFFSET(INDEX(rng_list_segmento,MATCH(#REF!,rng_list_segmento,0)),1,0,COUNTA(rng_list_segmento)-1),#REF!)</definedName>
    <definedName name="vld_segmento" localSheetId="18" hidden="1">IF(#REF!="Ativa",OFFSET(INDEX(rng_list_segmento,MATCH(#REF!,rng_list_segmento,0)),1,0,COUNTA(rng_list_segmento)-1),#REF!)</definedName>
    <definedName name="vld_segmento" localSheetId="10" hidden="1">IF(#REF!="Ativa",OFFSET(INDEX(rng_list_segmento,MATCH(#REF!,rng_list_segmento,0)),1,0,COUNTA(rng_list_segmento)-1),#REF!)</definedName>
    <definedName name="vld_segmento" localSheetId="17" hidden="1">IF(#REF!="Ativa",OFFSET(INDEX(rng_list_segmento,MATCH(#REF!,rng_list_segmento,0)),1,0,COUNTA(rng_list_segmento)-1),#REF!)</definedName>
    <definedName name="vld_segmento" localSheetId="12" hidden="1">IF(#REF!="Ativa",OFFSET(INDEX(rng_list_segmento,MATCH(#REF!,rng_list_segmento,0)),1,0,COUNTA(rng_list_segmento)-1),#REF!)</definedName>
    <definedName name="vld_segmento" hidden="1">IF(#REF!="Ativa",OFFSET(INDEX(rng_list_segmento,MATCH(#REF!,rng_list_segmento,0)),1,0,COUNTA(rng_list_segmento)-1),#REF!)</definedName>
    <definedName name="vld_sociedade" localSheetId="19" hidden="1">OFFSET(INDEX(rng_list_sociedade,MATCH(#REF!,rng_list_sociedade,0)),1,0,COUNTA(rng_list_sociedade)-1)</definedName>
    <definedName name="vld_sociedade" localSheetId="21">OFFSET(INDEX(rng_list_sociedade,MATCH(#REF!,rng_list_sociedade,0)),1,0,COUNTA(rng_list_sociedade)-1)</definedName>
    <definedName name="vld_sociedade" localSheetId="14" hidden="1">OFFSET(INDEX(rng_list_sociedade,MATCH(#REF!,rng_list_sociedade,0)),1,0,COUNTA(rng_list_sociedade)-1)</definedName>
    <definedName name="vld_sociedade" localSheetId="4" hidden="1">OFFSET(INDEX(rng_list_sociedade,MATCH(#REF!,rng_list_sociedade,0)),1,0,COUNTA(rng_list_sociedade)-1)</definedName>
    <definedName name="vld_sociedade" localSheetId="8" hidden="1">OFFSET(INDEX(rng_list_sociedade,MATCH(#REF!,rng_list_sociedade,0)),1,0,COUNTA(rng_list_sociedade)-1)</definedName>
    <definedName name="vld_sociedade" localSheetId="2" hidden="1">OFFSET(INDEX(rng_list_sociedade,MATCH(#REF!,rng_list_sociedade,0)),1,0,COUNTA(rng_list_sociedade)-1)</definedName>
    <definedName name="vld_sociedade" localSheetId="1" hidden="1">OFFSET(INDEX(rng_list_sociedade,MATCH(#REF!,rng_list_sociedade,0)),1,0,COUNTA(rng_list_sociedade)-1)</definedName>
    <definedName name="vld_sociedade" localSheetId="13" hidden="1">OFFSET(INDEX(rng_list_sociedade,MATCH(#REF!,rng_list_sociedade,0)),1,0,COUNTA(rng_list_sociedade)-1)</definedName>
    <definedName name="vld_sociedade" localSheetId="20">OFFSET(INDEX(rng_list_sociedade,MATCH(#REF!,rng_list_sociedade,0)),1,0,COUNTA(rng_list_sociedade)-1)</definedName>
    <definedName name="vld_sociedade" localSheetId="24" hidden="1">OFFSET(INDEX(rng_list_sociedade,MATCH(#REF!,rng_list_sociedade,0)),1,0,COUNTA(rng_list_sociedade)-1)</definedName>
    <definedName name="vld_sociedade" localSheetId="0" hidden="1">OFFSET(INDEX(rng_list_sociedade,MATCH(#REF!,rng_list_sociedade,0)),1,0,COUNTA(rng_list_sociedade)-1)</definedName>
    <definedName name="vld_sociedade" localSheetId="18" hidden="1">OFFSET(INDEX(rng_list_sociedade,MATCH(#REF!,rng_list_sociedade,0)),1,0,COUNTA(rng_list_sociedade)-1)</definedName>
    <definedName name="vld_sociedade" localSheetId="10" hidden="1">OFFSET(INDEX(rng_list_sociedade,MATCH(#REF!,rng_list_sociedade,0)),1,0,COUNTA(rng_list_sociedade)-1)</definedName>
    <definedName name="vld_sociedade" localSheetId="17" hidden="1">OFFSET(INDEX(rng_list_sociedade,MATCH(#REF!,rng_list_sociedade,0)),1,0,COUNTA(rng_list_sociedade)-1)</definedName>
    <definedName name="vld_sociedade" localSheetId="12" hidden="1">OFFSET(INDEX(rng_list_sociedade,MATCH(#REF!,rng_list_sociedade,0)),1,0,COUNTA(rng_list_sociedade)-1)</definedName>
    <definedName name="vld_sociedade" hidden="1">OFFSET(INDEX(rng_list_sociedade,MATCH(#REF!,rng_list_sociedade,0)),1,0,COUNTA(rng_list_sociedade)-1)</definedName>
    <definedName name="vld_status_empresa" localSheetId="19" hidden="1">OFFSET(INDEX(rng_list_status_empresa,MATCH(#REF!,rng_list_status_empresa,0)),1,0,COUNTA(rng_list_status_empresa)-1)</definedName>
    <definedName name="vld_status_empresa" localSheetId="21">OFFSET(INDEX(rng_list_status_empresa,MATCH(#REF!,rng_list_status_empresa,0)),1,0,COUNTA(rng_list_status_empresa)-1)</definedName>
    <definedName name="vld_status_empresa" localSheetId="14" hidden="1">OFFSET(INDEX(rng_list_status_empresa,MATCH(#REF!,rng_list_status_empresa,0)),1,0,COUNTA(rng_list_status_empresa)-1)</definedName>
    <definedName name="vld_status_empresa" localSheetId="4" hidden="1">OFFSET(INDEX(rng_list_status_empresa,MATCH(#REF!,rng_list_status_empresa,0)),1,0,COUNTA(rng_list_status_empresa)-1)</definedName>
    <definedName name="vld_status_empresa" localSheetId="8" hidden="1">OFFSET(INDEX(rng_list_status_empresa,MATCH(#REF!,rng_list_status_empresa,0)),1,0,COUNTA(rng_list_status_empresa)-1)</definedName>
    <definedName name="vld_status_empresa" localSheetId="2" hidden="1">OFFSET(INDEX(rng_list_status_empresa,MATCH(#REF!,rng_list_status_empresa,0)),1,0,COUNTA(rng_list_status_empresa)-1)</definedName>
    <definedName name="vld_status_empresa" localSheetId="1" hidden="1">OFFSET(INDEX(rng_list_status_empresa,MATCH(#REF!,rng_list_status_empresa,0)),1,0,COUNTA(rng_list_status_empresa)-1)</definedName>
    <definedName name="vld_status_empresa" localSheetId="13" hidden="1">OFFSET(INDEX(rng_list_status_empresa,MATCH(#REF!,rng_list_status_empresa,0)),1,0,COUNTA(rng_list_status_empresa)-1)</definedName>
    <definedName name="vld_status_empresa" localSheetId="20">OFFSET(INDEX(rng_list_status_empresa,MATCH(#REF!,rng_list_status_empresa,0)),1,0,COUNTA(rng_list_status_empresa)-1)</definedName>
    <definedName name="vld_status_empresa" localSheetId="24" hidden="1">OFFSET(INDEX(rng_list_status_empresa,MATCH(#REF!,rng_list_status_empresa,0)),1,0,COUNTA(rng_list_status_empresa)-1)</definedName>
    <definedName name="vld_status_empresa" localSheetId="0" hidden="1">OFFSET(INDEX(rng_list_status_empresa,MATCH(#REF!,rng_list_status_empresa,0)),1,0,COUNTA(rng_list_status_empresa)-1)</definedName>
    <definedName name="vld_status_empresa" localSheetId="18" hidden="1">OFFSET(INDEX(rng_list_status_empresa,MATCH(#REF!,rng_list_status_empresa,0)),1,0,COUNTA(rng_list_status_empresa)-1)</definedName>
    <definedName name="vld_status_empresa" localSheetId="10" hidden="1">OFFSET(INDEX(rng_list_status_empresa,MATCH(#REF!,rng_list_status_empresa,0)),1,0,COUNTA(rng_list_status_empresa)-1)</definedName>
    <definedName name="vld_status_empresa" localSheetId="17" hidden="1">OFFSET(INDEX(rng_list_status_empresa,MATCH(#REF!,rng_list_status_empresa,0)),1,0,COUNTA(rng_list_status_empresa)-1)</definedName>
    <definedName name="vld_status_empresa" localSheetId="12" hidden="1">OFFSET(INDEX(rng_list_status_empresa,MATCH(#REF!,rng_list_status_empresa,0)),1,0,COUNTA(rng_list_status_empresa)-1)</definedName>
    <definedName name="vld_status_empresa" hidden="1">OFFSET(INDEX(rng_list_status_empresa,MATCH(#REF!,rng_list_status_empresa,0)),1,0,COUNTA(rng_list_status_empresa)-1)</definedName>
    <definedName name="vld_status_lancamento" localSheetId="19" hidden="1">IF(#REF!="Ativa",OFFSET(INDEX(rng_list_status_lancamento,MATCH(#REF!,rng_list_status_lancamento,0)),1,0,COUNTA(rng_list_status_lancamento)-1),#REF!)</definedName>
    <definedName name="vld_status_lancamento" localSheetId="21">IF(#REF!="Ativa",OFFSET(INDEX(rng_list_status_lancamento,MATCH(#REF!,rng_list_status_lancamento,0)),1,0,COUNTA(rng_list_status_lancamento)-1),#REF!)</definedName>
    <definedName name="vld_status_lancamento" localSheetId="14" hidden="1">IF(#REF!="Ativa",OFFSET(INDEX(rng_list_status_lancamento,MATCH(#REF!,rng_list_status_lancamento,0)),1,0,COUNTA(rng_list_status_lancamento)-1),#REF!)</definedName>
    <definedName name="vld_status_lancamento" localSheetId="4" hidden="1">IF(#REF!="Ativa",OFFSET(INDEX(rng_list_status_lancamento,MATCH(#REF!,rng_list_status_lancamento,0)),1,0,COUNTA(rng_list_status_lancamento)-1),#REF!)</definedName>
    <definedName name="vld_status_lancamento" localSheetId="8" hidden="1">IF(#REF!="Ativa",OFFSET(INDEX(rng_list_status_lancamento,MATCH(#REF!,rng_list_status_lancamento,0)),1,0,COUNTA(rng_list_status_lancamento)-1),#REF!)</definedName>
    <definedName name="vld_status_lancamento" localSheetId="2" hidden="1">IF(#REF!="Ativa",OFFSET(INDEX(rng_list_status_lancamento,MATCH(#REF!,rng_list_status_lancamento,0)),1,0,COUNTA(rng_list_status_lancamento)-1),#REF!)</definedName>
    <definedName name="vld_status_lancamento" localSheetId="1" hidden="1">IF(#REF!="Ativa",OFFSET(INDEX(rng_list_status_lancamento,MATCH(#REF!,rng_list_status_lancamento,0)),1,0,COUNTA(rng_list_status_lancamento)-1),#REF!)</definedName>
    <definedName name="vld_status_lancamento" localSheetId="13" hidden="1">IF(#REF!="Ativa",OFFSET(INDEX(rng_list_status_lancamento,MATCH(#REF!,rng_list_status_lancamento,0)),1,0,COUNTA(rng_list_status_lancamento)-1),#REF!)</definedName>
    <definedName name="vld_status_lancamento" localSheetId="20">IF(#REF!="Ativa",OFFSET(INDEX(rng_list_status_lancamento,MATCH(#REF!,rng_list_status_lancamento,0)),1,0,COUNTA(rng_list_status_lancamento)-1),#REF!)</definedName>
    <definedName name="vld_status_lancamento" localSheetId="24" hidden="1">IF(#REF!="Ativa",OFFSET(INDEX(rng_list_status_lancamento,MATCH(#REF!,rng_list_status_lancamento,0)),1,0,COUNTA(rng_list_status_lancamento)-1),#REF!)</definedName>
    <definedName name="vld_status_lancamento" localSheetId="0" hidden="1">IF(#REF!="Ativa",OFFSET(INDEX(rng_list_status_lancamento,MATCH(#REF!,rng_list_status_lancamento,0)),1,0,COUNTA(rng_list_status_lancamento)-1),#REF!)</definedName>
    <definedName name="vld_status_lancamento" localSheetId="18" hidden="1">IF(#REF!="Ativa",OFFSET(INDEX(rng_list_status_lancamento,MATCH(#REF!,rng_list_status_lancamento,0)),1,0,COUNTA(rng_list_status_lancamento)-1),#REF!)</definedName>
    <definedName name="vld_status_lancamento" localSheetId="10" hidden="1">IF(#REF!="Ativa",OFFSET(INDEX(rng_list_status_lancamento,MATCH(#REF!,rng_list_status_lancamento,0)),1,0,COUNTA(rng_list_status_lancamento)-1),#REF!)</definedName>
    <definedName name="vld_status_lancamento" localSheetId="17" hidden="1">IF(#REF!="Ativa",OFFSET(INDEX(rng_list_status_lancamento,MATCH(#REF!,rng_list_status_lancamento,0)),1,0,COUNTA(rng_list_status_lancamento)-1),#REF!)</definedName>
    <definedName name="vld_status_lancamento" localSheetId="12" hidden="1">IF(#REF!="Ativa",OFFSET(INDEX(rng_list_status_lancamento,MATCH(#REF!,rng_list_status_lancamento,0)),1,0,COUNTA(rng_list_status_lancamento)-1),#REF!)</definedName>
    <definedName name="vld_status_lancamento" hidden="1">IF(#REF!="Ativa",OFFSET(INDEX(rng_list_status_lancamento,MATCH(#REF!,rng_list_status_lancamento,0)),1,0,COUNTA(rng_list_status_lancamento)-1),#REF!)</definedName>
    <definedName name="vld_status_projeto" localSheetId="19" hidden="1">IF(#REF!="Ativa",OFFSET(INDEX(rng_list_status_projeto,MATCH(#REF!,rng_list_status_projeto,0)),1,0,COUNTA(rng_list_status_projeto)-1),#REF!)</definedName>
    <definedName name="vld_status_projeto" localSheetId="21">IF(#REF!="Ativa",OFFSET(INDEX(rng_list_status_projeto,MATCH(#REF!,rng_list_status_projeto,0)),1,0,COUNTA(rng_list_status_projeto)-1),#REF!)</definedName>
    <definedName name="vld_status_projeto" localSheetId="14" hidden="1">IF(#REF!="Ativa",OFFSET(INDEX(rng_list_status_projeto,MATCH(#REF!,rng_list_status_projeto,0)),1,0,COUNTA(rng_list_status_projeto)-1),#REF!)</definedName>
    <definedName name="vld_status_projeto" localSheetId="4" hidden="1">IF(#REF!="Ativa",OFFSET(INDEX(rng_list_status_projeto,MATCH(#REF!,rng_list_status_projeto,0)),1,0,COUNTA(rng_list_status_projeto)-1),#REF!)</definedName>
    <definedName name="vld_status_projeto" localSheetId="8" hidden="1">IF(#REF!="Ativa",OFFSET(INDEX(rng_list_status_projeto,MATCH(#REF!,rng_list_status_projeto,0)),1,0,COUNTA(rng_list_status_projeto)-1),#REF!)</definedName>
    <definedName name="vld_status_projeto" localSheetId="2" hidden="1">IF(#REF!="Ativa",OFFSET(INDEX(rng_list_status_projeto,MATCH(#REF!,rng_list_status_projeto,0)),1,0,COUNTA(rng_list_status_projeto)-1),#REF!)</definedName>
    <definedName name="vld_status_projeto" localSheetId="1" hidden="1">IF(#REF!="Ativa",OFFSET(INDEX(rng_list_status_projeto,MATCH(#REF!,rng_list_status_projeto,0)),1,0,COUNTA(rng_list_status_projeto)-1),#REF!)</definedName>
    <definedName name="vld_status_projeto" localSheetId="13" hidden="1">IF(#REF!="Ativa",OFFSET(INDEX(rng_list_status_projeto,MATCH(#REF!,rng_list_status_projeto,0)),1,0,COUNTA(rng_list_status_projeto)-1),#REF!)</definedName>
    <definedName name="vld_status_projeto" localSheetId="20">IF(#REF!="Ativa",OFFSET(INDEX(rng_list_status_projeto,MATCH(#REF!,rng_list_status_projeto,0)),1,0,COUNTA(rng_list_status_projeto)-1),#REF!)</definedName>
    <definedName name="vld_status_projeto" localSheetId="24" hidden="1">IF(#REF!="Ativa",OFFSET(INDEX(rng_list_status_projeto,MATCH(#REF!,rng_list_status_projeto,0)),1,0,COUNTA(rng_list_status_projeto)-1),#REF!)</definedName>
    <definedName name="vld_status_projeto" localSheetId="0" hidden="1">IF(#REF!="Ativa",OFFSET(INDEX(rng_list_status_projeto,MATCH(#REF!,rng_list_status_projeto,0)),1,0,COUNTA(rng_list_status_projeto)-1),#REF!)</definedName>
    <definedName name="vld_status_projeto" localSheetId="18" hidden="1">IF(#REF!="Ativa",OFFSET(INDEX(rng_list_status_projeto,MATCH(#REF!,rng_list_status_projeto,0)),1,0,COUNTA(rng_list_status_projeto)-1),#REF!)</definedName>
    <definedName name="vld_status_projeto" localSheetId="10" hidden="1">IF(#REF!="Ativa",OFFSET(INDEX(rng_list_status_projeto,MATCH(#REF!,rng_list_status_projeto,0)),1,0,COUNTA(rng_list_status_projeto)-1),#REF!)</definedName>
    <definedName name="vld_status_projeto" localSheetId="17" hidden="1">IF(#REF!="Ativa",OFFSET(INDEX(rng_list_status_projeto,MATCH(#REF!,rng_list_status_projeto,0)),1,0,COUNTA(rng_list_status_projeto)-1),#REF!)</definedName>
    <definedName name="vld_status_projeto" localSheetId="12" hidden="1">IF(#REF!="Ativa",OFFSET(INDEX(rng_list_status_projeto,MATCH(#REF!,rng_list_status_projeto,0)),1,0,COUNTA(rng_list_status_projeto)-1),#REF!)</definedName>
    <definedName name="vld_status_projeto" hidden="1">IF(#REF!="Ativa",OFFSET(INDEX(rng_list_status_projeto,MATCH(#REF!,rng_list_status_projeto,0)),1,0,COUNTA(rng_list_status_projeto)-1),#REF!)</definedName>
    <definedName name="vld_status_viabilidade" localSheetId="19" hidden="1">OFFSET(INDEX(rng_list_status_viabilidade,MATCH(#REF!,rng_list_status_viabilidade,0)),1,0,COUNTA(rng_list_status_viabilidade)-1)</definedName>
    <definedName name="vld_status_viabilidade" localSheetId="21">OFFSET(INDEX(rng_list_status_viabilidade,MATCH(#REF!,rng_list_status_viabilidade,0)),1,0,COUNTA(rng_list_status_viabilidade)-1)</definedName>
    <definedName name="vld_status_viabilidade" localSheetId="14" hidden="1">OFFSET(INDEX(rng_list_status_viabilidade,MATCH(#REF!,rng_list_status_viabilidade,0)),1,0,COUNTA(rng_list_status_viabilidade)-1)</definedName>
    <definedName name="vld_status_viabilidade" localSheetId="4" hidden="1">OFFSET(INDEX(rng_list_status_viabilidade,MATCH(#REF!,rng_list_status_viabilidade,0)),1,0,COUNTA(rng_list_status_viabilidade)-1)</definedName>
    <definedName name="vld_status_viabilidade" localSheetId="8" hidden="1">OFFSET(INDEX(rng_list_status_viabilidade,MATCH(#REF!,rng_list_status_viabilidade,0)),1,0,COUNTA(rng_list_status_viabilidade)-1)</definedName>
    <definedName name="vld_status_viabilidade" localSheetId="2" hidden="1">OFFSET(INDEX(rng_list_status_viabilidade,MATCH(#REF!,rng_list_status_viabilidade,0)),1,0,COUNTA(rng_list_status_viabilidade)-1)</definedName>
    <definedName name="vld_status_viabilidade" localSheetId="1" hidden="1">OFFSET(INDEX(rng_list_status_viabilidade,MATCH(#REF!,rng_list_status_viabilidade,0)),1,0,COUNTA(rng_list_status_viabilidade)-1)</definedName>
    <definedName name="vld_status_viabilidade" localSheetId="13" hidden="1">OFFSET(INDEX(rng_list_status_viabilidade,MATCH(#REF!,rng_list_status_viabilidade,0)),1,0,COUNTA(rng_list_status_viabilidade)-1)</definedName>
    <definedName name="vld_status_viabilidade" localSheetId="20">OFFSET(INDEX(rng_list_status_viabilidade,MATCH(#REF!,rng_list_status_viabilidade,0)),1,0,COUNTA(rng_list_status_viabilidade)-1)</definedName>
    <definedName name="vld_status_viabilidade" localSheetId="24" hidden="1">OFFSET(INDEX(rng_list_status_viabilidade,MATCH(#REF!,rng_list_status_viabilidade,0)),1,0,COUNTA(rng_list_status_viabilidade)-1)</definedName>
    <definedName name="vld_status_viabilidade" localSheetId="0" hidden="1">OFFSET(INDEX(rng_list_status_viabilidade,MATCH(#REF!,rng_list_status_viabilidade,0)),1,0,COUNTA(rng_list_status_viabilidade)-1)</definedName>
    <definedName name="vld_status_viabilidade" localSheetId="18" hidden="1">OFFSET(INDEX(rng_list_status_viabilidade,MATCH(#REF!,rng_list_status_viabilidade,0)),1,0,COUNTA(rng_list_status_viabilidade)-1)</definedName>
    <definedName name="vld_status_viabilidade" localSheetId="10" hidden="1">OFFSET(INDEX(rng_list_status_viabilidade,MATCH(#REF!,rng_list_status_viabilidade,0)),1,0,COUNTA(rng_list_status_viabilidade)-1)</definedName>
    <definedName name="vld_status_viabilidade" localSheetId="17" hidden="1">OFFSET(INDEX(rng_list_status_viabilidade,MATCH(#REF!,rng_list_status_viabilidade,0)),1,0,COUNTA(rng_list_status_viabilidade)-1)</definedName>
    <definedName name="vld_status_viabilidade" localSheetId="12" hidden="1">OFFSET(INDEX(rng_list_status_viabilidade,MATCH(#REF!,rng_list_status_viabilidade,0)),1,0,COUNTA(rng_list_status_viabilidade)-1)</definedName>
    <definedName name="vld_status_viabilidade" hidden="1">OFFSET(INDEX(rng_list_status_viabilidade,MATCH(#REF!,rng_list_status_viabilidade,0)),1,0,COUNTA(rng_list_status_viabilidade)-1)</definedName>
    <definedName name="VOLUME1" localSheetId="4">#REF!</definedName>
    <definedName name="VOLUME1" localSheetId="8">#REF!</definedName>
    <definedName name="VOLUME1" localSheetId="2">#REF!</definedName>
    <definedName name="VOLUME1" localSheetId="24">#REF!</definedName>
    <definedName name="VOLUME1">#REF!</definedName>
    <definedName name="VOLUME2" localSheetId="4">#REF!</definedName>
    <definedName name="VOLUME2" localSheetId="2">#REF!</definedName>
    <definedName name="VOLUME2" localSheetId="24">#REF!</definedName>
    <definedName name="VOLUME2">#REF!</definedName>
    <definedName name="VOLUME3" localSheetId="4">#REF!</definedName>
    <definedName name="VOLUME3" localSheetId="2">#REF!</definedName>
    <definedName name="VOLUME3" localSheetId="24">#REF!</definedName>
    <definedName name="VOLUME3">#REF!</definedName>
    <definedName name="VSDHFGDFGR" localSheetId="19" hidden="1">{#N/A,#N/A,FALSE,"Plan1";#N/A,#N/A,FALSE,"Plan2"}</definedName>
    <definedName name="VSDHFGDFGR" localSheetId="21">{#N/A,#N/A,FALSE,"Plan1";#N/A,#N/A,FALSE,"Plan2"}</definedName>
    <definedName name="VSDHFGDFGR" localSheetId="14" hidden="1">{#N/A,#N/A,FALSE,"Plan1";#N/A,#N/A,FALSE,"Plan2"}</definedName>
    <definedName name="VSDHFGDFGR" localSheetId="4" hidden="1">{#N/A,#N/A,FALSE,"Plan1";#N/A,#N/A,FALSE,"Plan2"}</definedName>
    <definedName name="VSDHFGDFGR" localSheetId="8" hidden="1">{#N/A,#N/A,FALSE,"Plan1";#N/A,#N/A,FALSE,"Plan2"}</definedName>
    <definedName name="VSDHFGDFGR" localSheetId="2" hidden="1">{#N/A,#N/A,FALSE,"Plan1";#N/A,#N/A,FALSE,"Plan2"}</definedName>
    <definedName name="VSDHFGDFGR" localSheetId="1" hidden="1">{#N/A,#N/A,FALSE,"Plan1";#N/A,#N/A,FALSE,"Plan2"}</definedName>
    <definedName name="VSDHFGDFGR" localSheetId="13" hidden="1">{#N/A,#N/A,FALSE,"Plan1";#N/A,#N/A,FALSE,"Plan2"}</definedName>
    <definedName name="VSDHFGDFGR" localSheetId="20">{#N/A,#N/A,FALSE,"Plan1";#N/A,#N/A,FALSE,"Plan2"}</definedName>
    <definedName name="VSDHFGDFGR" localSheetId="24" hidden="1">{#N/A,#N/A,FALSE,"Plan1";#N/A,#N/A,FALSE,"Plan2"}</definedName>
    <definedName name="VSDHFGDFGR" localSheetId="0" hidden="1">{#N/A,#N/A,FALSE,"Plan1";#N/A,#N/A,FALSE,"Plan2"}</definedName>
    <definedName name="VSDHFGDFGR" localSheetId="18" hidden="1">{#N/A,#N/A,FALSE,"Plan1";#N/A,#N/A,FALSE,"Plan2"}</definedName>
    <definedName name="VSDHFGDFGR" localSheetId="10" hidden="1">{#N/A,#N/A,FALSE,"Plan1";#N/A,#N/A,FALSE,"Plan2"}</definedName>
    <definedName name="VSDHFGDFGR" localSheetId="12" hidden="1">{#N/A,#N/A,FALSE,"Plan1";#N/A,#N/A,FALSE,"Plan2"}</definedName>
    <definedName name="VSDHFGDFGR" hidden="1">{#N/A,#N/A,FALSE,"Plan1";#N/A,#N/A,FALSE,"Plan2"}</definedName>
    <definedName name="vvbb" localSheetId="19" hidden="1">{"tabela",#N/A,FALSE,"Tabela";"decoração",#N/A,FALSE,"Decor.";"Informações",#N/A,FALSE,"Inform."}</definedName>
    <definedName name="vvbb" localSheetId="21">{"tabela",#N/A,FALSE,"Tabela";"decoração",#N/A,FALSE,"Decor.";"Informações",#N/A,FALSE,"Inform."}</definedName>
    <definedName name="vvbb" localSheetId="14" hidden="1">{"tabela",#N/A,FALSE,"Tabela";"decoração",#N/A,FALSE,"Decor.";"Informações",#N/A,FALSE,"Inform."}</definedName>
    <definedName name="vvbb" localSheetId="4" hidden="1">{"tabela",#N/A,FALSE,"Tabela";"decoração",#N/A,FALSE,"Decor.";"Informações",#N/A,FALSE,"Inform."}</definedName>
    <definedName name="vvbb" localSheetId="8" hidden="1">{"tabela",#N/A,FALSE,"Tabela";"decoração",#N/A,FALSE,"Decor.";"Informações",#N/A,FALSE,"Inform."}</definedName>
    <definedName name="vvbb" localSheetId="2" hidden="1">{"tabela",#N/A,FALSE,"Tabela";"decoração",#N/A,FALSE,"Decor.";"Informações",#N/A,FALSE,"Inform."}</definedName>
    <definedName name="vvbb" localSheetId="1" hidden="1">{"tabela",#N/A,FALSE,"Tabela";"decoração",#N/A,FALSE,"Decor.";"Informações",#N/A,FALSE,"Inform."}</definedName>
    <definedName name="vvbb" localSheetId="13" hidden="1">{"tabela",#N/A,FALSE,"Tabela";"decoração",#N/A,FALSE,"Decor.";"Informações",#N/A,FALSE,"Inform."}</definedName>
    <definedName name="vvbb" localSheetId="20">{"tabela",#N/A,FALSE,"Tabela";"decoração",#N/A,FALSE,"Decor.";"Informações",#N/A,FALSE,"Inform."}</definedName>
    <definedName name="vvbb" localSheetId="24" hidden="1">{"tabela",#N/A,FALSE,"Tabela";"decoração",#N/A,FALSE,"Decor.";"Informações",#N/A,FALSE,"Inform."}</definedName>
    <definedName name="vvbb" localSheetId="0" hidden="1">{"tabela",#N/A,FALSE,"Tabela";"decoração",#N/A,FALSE,"Decor.";"Informações",#N/A,FALSE,"Inform."}</definedName>
    <definedName name="vvbb" localSheetId="18" hidden="1">{"tabela",#N/A,FALSE,"Tabela";"decoração",#N/A,FALSE,"Decor.";"Informações",#N/A,FALSE,"Inform."}</definedName>
    <definedName name="vvbb" localSheetId="10" hidden="1">{"tabela",#N/A,FALSE,"Tabela";"decoração",#N/A,FALSE,"Decor.";"Informações",#N/A,FALSE,"Inform."}</definedName>
    <definedName name="vvbb" localSheetId="12" hidden="1">{"tabela",#N/A,FALSE,"Tabela";"decoração",#N/A,FALSE,"Decor.";"Informações",#N/A,FALSE,"Inform."}</definedName>
    <definedName name="vvbb" hidden="1">{"tabela",#N/A,FALSE,"Tabela";"decoração",#N/A,FALSE,"Decor.";"Informações",#N/A,FALSE,"Inform."}</definedName>
    <definedName name="vvcbnb" localSheetId="19" hidden="1">{#N/A,#N/A,FALSE,"Plan1";#N/A,#N/A,FALSE,"Plan2"}</definedName>
    <definedName name="vvcbnb" localSheetId="21">{#N/A,#N/A,FALSE,"Plan1";#N/A,#N/A,FALSE,"Plan2"}</definedName>
    <definedName name="vvcbnb" localSheetId="14" hidden="1">{#N/A,#N/A,FALSE,"Plan1";#N/A,#N/A,FALSE,"Plan2"}</definedName>
    <definedName name="vvcbnb" localSheetId="4" hidden="1">{#N/A,#N/A,FALSE,"Plan1";#N/A,#N/A,FALSE,"Plan2"}</definedName>
    <definedName name="vvcbnb" localSheetId="8" hidden="1">{#N/A,#N/A,FALSE,"Plan1";#N/A,#N/A,FALSE,"Plan2"}</definedName>
    <definedName name="vvcbnb" localSheetId="2" hidden="1">{#N/A,#N/A,FALSE,"Plan1";#N/A,#N/A,FALSE,"Plan2"}</definedName>
    <definedName name="vvcbnb" localSheetId="1" hidden="1">{#N/A,#N/A,FALSE,"Plan1";#N/A,#N/A,FALSE,"Plan2"}</definedName>
    <definedName name="vvcbnb" localSheetId="13" hidden="1">{#N/A,#N/A,FALSE,"Plan1";#N/A,#N/A,FALSE,"Plan2"}</definedName>
    <definedName name="vvcbnb" localSheetId="20">{#N/A,#N/A,FALSE,"Plan1";#N/A,#N/A,FALSE,"Plan2"}</definedName>
    <definedName name="vvcbnb" localSheetId="24" hidden="1">{#N/A,#N/A,FALSE,"Plan1";#N/A,#N/A,FALSE,"Plan2"}</definedName>
    <definedName name="vvcbnb" localSheetId="0" hidden="1">{#N/A,#N/A,FALSE,"Plan1";#N/A,#N/A,FALSE,"Plan2"}</definedName>
    <definedName name="vvcbnb" localSheetId="18" hidden="1">{#N/A,#N/A,FALSE,"Plan1";#N/A,#N/A,FALSE,"Plan2"}</definedName>
    <definedName name="vvcbnb" localSheetId="10" hidden="1">{#N/A,#N/A,FALSE,"Plan1";#N/A,#N/A,FALSE,"Plan2"}</definedName>
    <definedName name="vvcbnb" localSheetId="12" hidden="1">{#N/A,#N/A,FALSE,"Plan1";#N/A,#N/A,FALSE,"Plan2"}</definedName>
    <definedName name="vvcbnb" hidden="1">{#N/A,#N/A,FALSE,"Plan1";#N/A,#N/A,FALSE,"Plan2"}</definedName>
    <definedName name="vvvvv" localSheetId="19" hidden="1">{"Econ Consolidado",#N/A,FALSE,"Econ Consol";"Fluxo de Caixa",#N/A,FALSE,"Fluxo Caixa";"Investimentos",#N/A,FALSE,"Investimentos"}</definedName>
    <definedName name="vvvvv" localSheetId="21">{"Econ Consolidado",#N/A,FALSE,"Econ Consol";"Fluxo de Caixa",#N/A,FALSE,"Fluxo Caixa";"Investimentos",#N/A,FALSE,"Investimentos"}</definedName>
    <definedName name="vvvvv" localSheetId="14" hidden="1">{"Econ Consolidado",#N/A,FALSE,"Econ Consol";"Fluxo de Caixa",#N/A,FALSE,"Fluxo Caixa";"Investimentos",#N/A,FALSE,"Investimentos"}</definedName>
    <definedName name="vvvvv" localSheetId="4" hidden="1">{"Econ Consolidado",#N/A,FALSE,"Econ Consol";"Fluxo de Caixa",#N/A,FALSE,"Fluxo Caixa";"Investimentos",#N/A,FALSE,"Investimentos"}</definedName>
    <definedName name="vvvvv" localSheetId="8" hidden="1">{"Econ Consolidado",#N/A,FALSE,"Econ Consol";"Fluxo de Caixa",#N/A,FALSE,"Fluxo Caixa";"Investimentos",#N/A,FALSE,"Investimentos"}</definedName>
    <definedName name="vvvvv" localSheetId="2" hidden="1">{"Econ Consolidado",#N/A,FALSE,"Econ Consol";"Fluxo de Caixa",#N/A,FALSE,"Fluxo Caixa";"Investimentos",#N/A,FALSE,"Investimentos"}</definedName>
    <definedName name="vvvvv" localSheetId="1" hidden="1">{"Econ Consolidado",#N/A,FALSE,"Econ Consol";"Fluxo de Caixa",#N/A,FALSE,"Fluxo Caixa";"Investimentos",#N/A,FALSE,"Investimentos"}</definedName>
    <definedName name="vvvvv" localSheetId="13" hidden="1">{"Econ Consolidado",#N/A,FALSE,"Econ Consol";"Fluxo de Caixa",#N/A,FALSE,"Fluxo Caixa";"Investimentos",#N/A,FALSE,"Investimentos"}</definedName>
    <definedName name="vvvvv" localSheetId="20">{"Econ Consolidado",#N/A,FALSE,"Econ Consol";"Fluxo de Caixa",#N/A,FALSE,"Fluxo Caixa";"Investimentos",#N/A,FALSE,"Investimentos"}</definedName>
    <definedName name="vvvvv" localSheetId="24" hidden="1">{"Econ Consolidado",#N/A,FALSE,"Econ Consol";"Fluxo de Caixa",#N/A,FALSE,"Fluxo Caixa";"Investimentos",#N/A,FALSE,"Investimentos"}</definedName>
    <definedName name="vvvvv" localSheetId="0" hidden="1">{"Econ Consolidado",#N/A,FALSE,"Econ Consol";"Fluxo de Caixa",#N/A,FALSE,"Fluxo Caixa";"Investimentos",#N/A,FALSE,"Investimentos"}</definedName>
    <definedName name="vvvvv" localSheetId="18" hidden="1">{"Econ Consolidado",#N/A,FALSE,"Econ Consol";"Fluxo de Caixa",#N/A,FALSE,"Fluxo Caixa";"Investimentos",#N/A,FALSE,"Investimentos"}</definedName>
    <definedName name="vvvvv" localSheetId="10" hidden="1">{"Econ Consolidado",#N/A,FALSE,"Econ Consol";"Fluxo de Caixa",#N/A,FALSE,"Fluxo Caixa";"Investimentos",#N/A,FALSE,"Investimentos"}</definedName>
    <definedName name="vvvvv" localSheetId="12" hidden="1">{"Econ Consolidado",#N/A,FALSE,"Econ Consol";"Fluxo de Caixa",#N/A,FALSE,"Fluxo Caixa";"Investimentos",#N/A,FALSE,"Investimentos"}</definedName>
    <definedName name="vvvvv" hidden="1">{"Econ Consolidado",#N/A,FALSE,"Econ Consol";"Fluxo de Caixa",#N/A,FALSE,"Fluxo Caixa";"Investimentos",#N/A,FALSE,"Investimentos"}</definedName>
    <definedName name="vvvvvv" localSheetId="19" hidden="1">{#N/A,#N/A,FALSE,"Plan1";#N/A,#N/A,FALSE,"Plan2"}</definedName>
    <definedName name="vvvvvv" localSheetId="21">{#N/A,#N/A,FALSE,"Plan1";#N/A,#N/A,FALSE,"Plan2"}</definedName>
    <definedName name="vvvvvv" localSheetId="14" hidden="1">{#N/A,#N/A,FALSE,"Plan1";#N/A,#N/A,FALSE,"Plan2"}</definedName>
    <definedName name="vvvvvv" localSheetId="4" hidden="1">{#N/A,#N/A,FALSE,"Plan1";#N/A,#N/A,FALSE,"Plan2"}</definedName>
    <definedName name="vvvvvv" localSheetId="8" hidden="1">{#N/A,#N/A,FALSE,"Plan1";#N/A,#N/A,FALSE,"Plan2"}</definedName>
    <definedName name="vvvvvv" localSheetId="2" hidden="1">{#N/A,#N/A,FALSE,"Plan1";#N/A,#N/A,FALSE,"Plan2"}</definedName>
    <definedName name="vvvvvv" localSheetId="1" hidden="1">{#N/A,#N/A,FALSE,"Plan1";#N/A,#N/A,FALSE,"Plan2"}</definedName>
    <definedName name="vvvvvv" localSheetId="13" hidden="1">{#N/A,#N/A,FALSE,"Plan1";#N/A,#N/A,FALSE,"Plan2"}</definedName>
    <definedName name="vvvvvv" localSheetId="20">{#N/A,#N/A,FALSE,"Plan1";#N/A,#N/A,FALSE,"Plan2"}</definedName>
    <definedName name="vvvvvv" localSheetId="24" hidden="1">{#N/A,#N/A,FALSE,"Plan1";#N/A,#N/A,FALSE,"Plan2"}</definedName>
    <definedName name="vvvvvv" localSheetId="0" hidden="1">{#N/A,#N/A,FALSE,"Plan1";#N/A,#N/A,FALSE,"Plan2"}</definedName>
    <definedName name="vvvvvv" localSheetId="18" hidden="1">{#N/A,#N/A,FALSE,"Plan1";#N/A,#N/A,FALSE,"Plan2"}</definedName>
    <definedName name="vvvvvv" localSheetId="10" hidden="1">{#N/A,#N/A,FALSE,"Plan1";#N/A,#N/A,FALSE,"Plan2"}</definedName>
    <definedName name="vvvvvv" localSheetId="12" hidden="1">{#N/A,#N/A,FALSE,"Plan1";#N/A,#N/A,FALSE,"Plan2"}</definedName>
    <definedName name="vvvvvv" hidden="1">{#N/A,#N/A,FALSE,"Plan1";#N/A,#N/A,FALSE,"Plan2"}</definedName>
    <definedName name="vvvvvvvvvvvvvvvvv" localSheetId="19" hidden="1">{"HW",#N/A,FALSE,"1998"}</definedName>
    <definedName name="vvvvvvvvvvvvvvvvv" localSheetId="21">{"HW",#N/A,FALSE,"1998"}</definedName>
    <definedName name="vvvvvvvvvvvvvvvvv" localSheetId="14" hidden="1">{"HW",#N/A,FALSE,"1998"}</definedName>
    <definedName name="vvvvvvvvvvvvvvvvv" localSheetId="4" hidden="1">{"HW",#N/A,FALSE,"1998"}</definedName>
    <definedName name="vvvvvvvvvvvvvvvvv" localSheetId="8" hidden="1">{"HW",#N/A,FALSE,"1998"}</definedName>
    <definedName name="vvvvvvvvvvvvvvvvv" localSheetId="2" hidden="1">{"HW",#N/A,FALSE,"1998"}</definedName>
    <definedName name="vvvvvvvvvvvvvvvvv" localSheetId="1" hidden="1">{"HW",#N/A,FALSE,"1998"}</definedName>
    <definedName name="vvvvvvvvvvvvvvvvv" localSheetId="13" hidden="1">{"HW",#N/A,FALSE,"1998"}</definedName>
    <definedName name="vvvvvvvvvvvvvvvvv" localSheetId="20">{"HW",#N/A,FALSE,"1998"}</definedName>
    <definedName name="vvvvvvvvvvvvvvvvv" localSheetId="24" hidden="1">{"HW",#N/A,FALSE,"1998"}</definedName>
    <definedName name="vvvvvvvvvvvvvvvvv" localSheetId="0" hidden="1">{"HW",#N/A,FALSE,"1998"}</definedName>
    <definedName name="vvvvvvvvvvvvvvvvv" localSheetId="18" hidden="1">{"HW",#N/A,FALSE,"1998"}</definedName>
    <definedName name="vvvvvvvvvvvvvvvvv" localSheetId="10" hidden="1">{"HW",#N/A,FALSE,"1998"}</definedName>
    <definedName name="vvvvvvvvvvvvvvvvv" localSheetId="12" hidden="1">{"HW",#N/A,FALSE,"1998"}</definedName>
    <definedName name="vvvvvvvvvvvvvvvvv" hidden="1">{"HW",#N/A,FALSE,"1998"}</definedName>
    <definedName name="VX" localSheetId="4" hidden="1">#REF!</definedName>
    <definedName name="VX" localSheetId="2" hidden="1">#REF!</definedName>
    <definedName name="VX" localSheetId="24" hidden="1">#REF!</definedName>
    <definedName name="VX" localSheetId="0" hidden="1">#REF!</definedName>
    <definedName name="VX" hidden="1">#REF!</definedName>
    <definedName name="w"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2">#REF!</definedName>
    <definedName name="w"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#REF!</definedName>
    <definedName name="wacc" localSheetId="4">#REF!</definedName>
    <definedName name="wacc" localSheetId="8">#REF!</definedName>
    <definedName name="wacc" localSheetId="2">#REF!</definedName>
    <definedName name="wacc" localSheetId="24">#REF!</definedName>
    <definedName name="wacc">#REF!</definedName>
    <definedName name="wadalrdjlaev"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hidden="1">{TRUE,TRUE,-1.25,-15.5,604.5,366.75,FALSE,FALSE,TRUE,TRUE,0,1,#N/A,1,#N/A,9.0125,24.4117647058824,1,FALSE,FALSE,3,TRUE,1,FALSE,100,"Swvu.PLANILHA2.","ACwvu.PLANILHA2.",#N/A,FALSE,FALSE,0.787401575,0.34,0.46,0.5,1,"","",FALSE,FALSE,FALSE,FALSE,1,#N/A,1,1,FALSE,FALSE,#N/A,#N/A,FALSE,FALSE,FALSE,9,65532,65532,FALSE,FALSE,TRUE,TRUE,TRUE}</definedName>
    <definedName name="water"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 localSheetId="4" hidden="1">#REF!</definedName>
    <definedName name="wdewr" localSheetId="2" hidden="1">#REF!</definedName>
    <definedName name="wdewr" localSheetId="24" hidden="1">#REF!</definedName>
    <definedName name="wdewr" localSheetId="0" hidden="1">#REF!</definedName>
    <definedName name="wdewr" hidden="1">#REF!</definedName>
    <definedName name="WE" localSheetId="0" hidden="1">#REF!</definedName>
    <definedName name="WE" hidden="1">#REF!</definedName>
    <definedName name="weki_9701.xls" hidden="1">#REF!</definedName>
    <definedName name="wekir9701.xls" hidden="1">#REF!</definedName>
    <definedName name="werw4tr" localSheetId="19" hidden="1">{#N/A,#N/A,FALSE,"Plan1";#N/A,#N/A,FALSE,"Plan2"}</definedName>
    <definedName name="werw4tr" localSheetId="21">{#N/A,#N/A,FALSE,"Plan1";#N/A,#N/A,FALSE,"Plan2"}</definedName>
    <definedName name="werw4tr" localSheetId="14" hidden="1">{#N/A,#N/A,FALSE,"Plan1";#N/A,#N/A,FALSE,"Plan2"}</definedName>
    <definedName name="werw4tr" localSheetId="4" hidden="1">{#N/A,#N/A,FALSE,"Plan1";#N/A,#N/A,FALSE,"Plan2"}</definedName>
    <definedName name="werw4tr" localSheetId="8" hidden="1">{#N/A,#N/A,FALSE,"Plan1";#N/A,#N/A,FALSE,"Plan2"}</definedName>
    <definedName name="werw4tr" localSheetId="2" hidden="1">{#N/A,#N/A,FALSE,"Plan1";#N/A,#N/A,FALSE,"Plan2"}</definedName>
    <definedName name="werw4tr" localSheetId="1" hidden="1">{#N/A,#N/A,FALSE,"Plan1";#N/A,#N/A,FALSE,"Plan2"}</definedName>
    <definedName name="werw4tr" localSheetId="13" hidden="1">{#N/A,#N/A,FALSE,"Plan1";#N/A,#N/A,FALSE,"Plan2"}</definedName>
    <definedName name="werw4tr" localSheetId="20">{#N/A,#N/A,FALSE,"Plan1";#N/A,#N/A,FALSE,"Plan2"}</definedName>
    <definedName name="werw4tr" localSheetId="24" hidden="1">{#N/A,#N/A,FALSE,"Plan1";#N/A,#N/A,FALSE,"Plan2"}</definedName>
    <definedName name="werw4tr" localSheetId="0" hidden="1">{#N/A,#N/A,FALSE,"Plan1";#N/A,#N/A,FALSE,"Plan2"}</definedName>
    <definedName name="werw4tr" localSheetId="18" hidden="1">{#N/A,#N/A,FALSE,"Plan1";#N/A,#N/A,FALSE,"Plan2"}</definedName>
    <definedName name="werw4tr" localSheetId="10" hidden="1">{#N/A,#N/A,FALSE,"Plan1";#N/A,#N/A,FALSE,"Plan2"}</definedName>
    <definedName name="werw4tr" localSheetId="12" hidden="1">{#N/A,#N/A,FALSE,"Plan1";#N/A,#N/A,FALSE,"Plan2"}</definedName>
    <definedName name="werw4tr" hidden="1">{#N/A,#N/A,FALSE,"Plan1";#N/A,#N/A,FALSE,"Plan2"}</definedName>
    <definedName name="wetoedjtkdr" localSheetId="19" hidden="1">{#N/A,#N/A,FALSE,"Plan1";#N/A,#N/A,FALSE,"Plan2"}</definedName>
    <definedName name="wetoedjtkdr" localSheetId="21">{#N/A,#N/A,FALSE,"Plan1";#N/A,#N/A,FALSE,"Plan2"}</definedName>
    <definedName name="wetoedjtkdr" localSheetId="14" hidden="1">{#N/A,#N/A,FALSE,"Plan1";#N/A,#N/A,FALSE,"Plan2"}</definedName>
    <definedName name="wetoedjtkdr" localSheetId="4" hidden="1">{#N/A,#N/A,FALSE,"Plan1";#N/A,#N/A,FALSE,"Plan2"}</definedName>
    <definedName name="wetoedjtkdr" localSheetId="8" hidden="1">{#N/A,#N/A,FALSE,"Plan1";#N/A,#N/A,FALSE,"Plan2"}</definedName>
    <definedName name="wetoedjtkdr" localSheetId="2" hidden="1">{#N/A,#N/A,FALSE,"Plan1";#N/A,#N/A,FALSE,"Plan2"}</definedName>
    <definedName name="wetoedjtkdr" localSheetId="1" hidden="1">{#N/A,#N/A,FALSE,"Plan1";#N/A,#N/A,FALSE,"Plan2"}</definedName>
    <definedName name="wetoedjtkdr" localSheetId="13" hidden="1">{#N/A,#N/A,FALSE,"Plan1";#N/A,#N/A,FALSE,"Plan2"}</definedName>
    <definedName name="wetoedjtkdr" localSheetId="20">{#N/A,#N/A,FALSE,"Plan1";#N/A,#N/A,FALSE,"Plan2"}</definedName>
    <definedName name="wetoedjtkdr" localSheetId="24" hidden="1">{#N/A,#N/A,FALSE,"Plan1";#N/A,#N/A,FALSE,"Plan2"}</definedName>
    <definedName name="wetoedjtkdr" localSheetId="0" hidden="1">{#N/A,#N/A,FALSE,"Plan1";#N/A,#N/A,FALSE,"Plan2"}</definedName>
    <definedName name="wetoedjtkdr" localSheetId="18" hidden="1">{#N/A,#N/A,FALSE,"Plan1";#N/A,#N/A,FALSE,"Plan2"}</definedName>
    <definedName name="wetoedjtkdr" localSheetId="10" hidden="1">{#N/A,#N/A,FALSE,"Plan1";#N/A,#N/A,FALSE,"Plan2"}</definedName>
    <definedName name="wetoedjtkdr" localSheetId="12" hidden="1">{#N/A,#N/A,FALSE,"Plan1";#N/A,#N/A,FALSE,"Plan2"}</definedName>
    <definedName name="wetoedjtkdr" hidden="1">{#N/A,#N/A,FALSE,"Plan1";#N/A,#N/A,FALSE,"Plan2"}</definedName>
    <definedName name="WHATS" localSheetId="19" hidden="1">{"'Edit'!$A$1:$V$2277"}</definedName>
    <definedName name="WHATS" localSheetId="21">{"'Edit'!$A$1:$V$2277"}</definedName>
    <definedName name="WHATS" localSheetId="14" hidden="1">{"'Edit'!$A$1:$V$2277"}</definedName>
    <definedName name="WHATS" localSheetId="4" hidden="1">{"'Edit'!$A$1:$V$2277"}</definedName>
    <definedName name="WHATS" localSheetId="8" hidden="1">{"'Edit'!$A$1:$V$2277"}</definedName>
    <definedName name="WHATS" localSheetId="2" hidden="1">{"'Edit'!$A$1:$V$2277"}</definedName>
    <definedName name="WHATS" localSheetId="1" hidden="1">{"'Edit'!$A$1:$V$2277"}</definedName>
    <definedName name="WHATS" localSheetId="13" hidden="1">{"'Edit'!$A$1:$V$2277"}</definedName>
    <definedName name="WHATS" localSheetId="20">{"'Edit'!$A$1:$V$2277"}</definedName>
    <definedName name="WHATS" localSheetId="24" hidden="1">{"'Edit'!$A$1:$V$2277"}</definedName>
    <definedName name="WHATS" localSheetId="0" hidden="1">{"'Edit'!$A$1:$V$2277"}</definedName>
    <definedName name="WHATS" localSheetId="18" hidden="1">{"'Edit'!$A$1:$V$2277"}</definedName>
    <definedName name="WHATS" localSheetId="10" hidden="1">{"'Edit'!$A$1:$V$2277"}</definedName>
    <definedName name="WHATS" localSheetId="12" hidden="1">{"'Edit'!$A$1:$V$2277"}</definedName>
    <definedName name="WHATS" hidden="1">{"'Edit'!$A$1:$V$2277"}</definedName>
    <definedName name="win.VESSEL"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 localSheetId="4">#REF!</definedName>
    <definedName name="WITENS" localSheetId="2">#REF!</definedName>
    <definedName name="WITENS" localSheetId="24">#REF!</definedName>
    <definedName name="WITENS">#REF!</definedName>
    <definedName name="WKJHIR" localSheetId="19" hidden="1">{#N/A,#N/A,FALSE,"Plan1";#N/A,#N/A,FALSE,"Plan2"}</definedName>
    <definedName name="WKJHIR" localSheetId="21">{#N/A,#N/A,FALSE,"Plan1";#N/A,#N/A,FALSE,"Plan2"}</definedName>
    <definedName name="WKJHIR" localSheetId="14" hidden="1">{#N/A,#N/A,FALSE,"Plan1";#N/A,#N/A,FALSE,"Plan2"}</definedName>
    <definedName name="WKJHIR" localSheetId="4" hidden="1">{#N/A,#N/A,FALSE,"Plan1";#N/A,#N/A,FALSE,"Plan2"}</definedName>
    <definedName name="WKJHIR" localSheetId="8" hidden="1">{#N/A,#N/A,FALSE,"Plan1";#N/A,#N/A,FALSE,"Plan2"}</definedName>
    <definedName name="WKJHIR" localSheetId="2" hidden="1">{#N/A,#N/A,FALSE,"Plan1";#N/A,#N/A,FALSE,"Plan2"}</definedName>
    <definedName name="WKJHIR" localSheetId="1" hidden="1">{#N/A,#N/A,FALSE,"Plan1";#N/A,#N/A,FALSE,"Plan2"}</definedName>
    <definedName name="WKJHIR" localSheetId="13" hidden="1">{#N/A,#N/A,FALSE,"Plan1";#N/A,#N/A,FALSE,"Plan2"}</definedName>
    <definedName name="WKJHIR" localSheetId="20">{#N/A,#N/A,FALSE,"Plan1";#N/A,#N/A,FALSE,"Plan2"}</definedName>
    <definedName name="WKJHIR" localSheetId="24" hidden="1">{#N/A,#N/A,FALSE,"Plan1";#N/A,#N/A,FALSE,"Plan2"}</definedName>
    <definedName name="WKJHIR" localSheetId="0" hidden="1">{#N/A,#N/A,FALSE,"Plan1";#N/A,#N/A,FALSE,"Plan2"}</definedName>
    <definedName name="WKJHIR" localSheetId="18" hidden="1">{#N/A,#N/A,FALSE,"Plan1";#N/A,#N/A,FALSE,"Plan2"}</definedName>
    <definedName name="WKJHIR" localSheetId="10" hidden="1">{#N/A,#N/A,FALSE,"Plan1";#N/A,#N/A,FALSE,"Plan2"}</definedName>
    <definedName name="WKJHIR" localSheetId="12" hidden="1">{#N/A,#N/A,FALSE,"Plan1";#N/A,#N/A,FALSE,"Plan2"}</definedName>
    <definedName name="WKJHIR" hidden="1">{#N/A,#N/A,FALSE,"Plan1";#N/A,#N/A,FALSE,"Plan2"}</definedName>
    <definedName name="WLQ" localSheetId="19" hidden="1">{#N/A,#N/A,FALSE,"명세표"}</definedName>
    <definedName name="WLQ" localSheetId="21">{#N/A,#N/A,FALSE,"명세표"}</definedName>
    <definedName name="WLQ" localSheetId="14" hidden="1">{#N/A,#N/A,FALSE,"명세표"}</definedName>
    <definedName name="WLQ" localSheetId="4" hidden="1">{#N/A,#N/A,FALSE,"명세표"}</definedName>
    <definedName name="WLQ" localSheetId="8" hidden="1">{#N/A,#N/A,FALSE,"명세표"}</definedName>
    <definedName name="WLQ" localSheetId="2" hidden="1">{#N/A,#N/A,FALSE,"명세표"}</definedName>
    <definedName name="WLQ" localSheetId="1" hidden="1">{#N/A,#N/A,FALSE,"명세표"}</definedName>
    <definedName name="WLQ" localSheetId="13" hidden="1">{#N/A,#N/A,FALSE,"명세표"}</definedName>
    <definedName name="WLQ" localSheetId="20">{#N/A,#N/A,FALSE,"명세표"}</definedName>
    <definedName name="WLQ" localSheetId="24" hidden="1">{#N/A,#N/A,FALSE,"명세표"}</definedName>
    <definedName name="WLQ" localSheetId="0" hidden="1">{#N/A,#N/A,FALSE,"명세표"}</definedName>
    <definedName name="WLQ" localSheetId="18" hidden="1">{#N/A,#N/A,FALSE,"명세표"}</definedName>
    <definedName name="WLQ" localSheetId="10" hidden="1">{#N/A,#N/A,FALSE,"명세표"}</definedName>
    <definedName name="WLQ" localSheetId="12" hidden="1">{#N/A,#N/A,FALSE,"명세표"}</definedName>
    <definedName name="WLQ" hidden="1">{#N/A,#N/A,FALSE,"명세표"}</definedName>
    <definedName name="WNMLOCAL" localSheetId="4">#REF!</definedName>
    <definedName name="WNMLOCAL" localSheetId="2">#REF!</definedName>
    <definedName name="WNMLOCAL" localSheetId="24">#REF!</definedName>
    <definedName name="WNMLOCAL">#REF!</definedName>
    <definedName name="WNMMUN" localSheetId="4">#REF!</definedName>
    <definedName name="WNMMUN" localSheetId="2">#REF!</definedName>
    <definedName name="WNMMUN" localSheetId="24">#REF!</definedName>
    <definedName name="WNMMUN">#REF!</definedName>
    <definedName name="WNMSERV" localSheetId="4">#REF!</definedName>
    <definedName name="WNMSERV" localSheetId="2">#REF!</definedName>
    <definedName name="WNMSERV" localSheetId="24">#REF!</definedName>
    <definedName name="WNMSERV">#REF!</definedName>
    <definedName name="worl_cdi" localSheetId="4">#REF!</definedName>
    <definedName name="worl_cdi" localSheetId="2">#REF!</definedName>
    <definedName name="worl_cdi" localSheetId="24">#REF!</definedName>
    <definedName name="worl_cdi">#REF!</definedName>
    <definedName name="worl_hist" localSheetId="4">#REF!</definedName>
    <definedName name="worl_hist" localSheetId="2">#REF!</definedName>
    <definedName name="worl_hist" localSheetId="24">#REF!</definedName>
    <definedName name="worl_hist">#REF!</definedName>
    <definedName name="worl_uss" localSheetId="4">#REF!</definedName>
    <definedName name="worl_uss" localSheetId="2">#REF!</definedName>
    <definedName name="worl_uss" localSheetId="24">#REF!</definedName>
    <definedName name="worl_uss">#REF!</definedName>
    <definedName name="WRITE" localSheetId="19" hidden="1">{#N/A,#N/A,FALSE,"CCTV"}</definedName>
    <definedName name="WRITE" localSheetId="21">{#N/A,#N/A,FALSE,"CCTV"}</definedName>
    <definedName name="WRITE" localSheetId="14" hidden="1">{#N/A,#N/A,FALSE,"CCTV"}</definedName>
    <definedName name="WRITE" localSheetId="4" hidden="1">{#N/A,#N/A,FALSE,"CCTV"}</definedName>
    <definedName name="WRITE" localSheetId="8" hidden="1">{#N/A,#N/A,FALSE,"CCTV"}</definedName>
    <definedName name="WRITE" localSheetId="2" hidden="1">{#N/A,#N/A,FALSE,"CCTV"}</definedName>
    <definedName name="WRITE" localSheetId="1" hidden="1">{#N/A,#N/A,FALSE,"CCTV"}</definedName>
    <definedName name="WRITE" localSheetId="13" hidden="1">{#N/A,#N/A,FALSE,"CCTV"}</definedName>
    <definedName name="WRITE" localSheetId="20">{#N/A,#N/A,FALSE,"CCTV"}</definedName>
    <definedName name="WRITE" localSheetId="24" hidden="1">{#N/A,#N/A,FALSE,"CCTV"}</definedName>
    <definedName name="WRITE" localSheetId="0" hidden="1">{#N/A,#N/A,FALSE,"CCTV"}</definedName>
    <definedName name="WRITE" localSheetId="18" hidden="1">{#N/A,#N/A,FALSE,"CCTV"}</definedName>
    <definedName name="WRITE" localSheetId="10" hidden="1">{#N/A,#N/A,FALSE,"CCTV"}</definedName>
    <definedName name="WRITE" localSheetId="12" hidden="1">{#N/A,#N/A,FALSE,"CCTV"}</definedName>
    <definedName name="WRITE" hidden="1">{#N/A,#N/A,FALSE,"CCTV"}</definedName>
    <definedName name="wrn.BM." localSheetId="19" hidden="1">{#N/A,#N/A,FALSE,"CCTV"}</definedName>
    <definedName name="wrn.BM." localSheetId="21">{#N/A,#N/A,FALSE,"CCTV"}</definedName>
    <definedName name="wrn.BM." localSheetId="14" hidden="1">{#N/A,#N/A,FALSE,"CCTV"}</definedName>
    <definedName name="wrn.BM." localSheetId="4" hidden="1">{#N/A,#N/A,FALSE,"CCTV"}</definedName>
    <definedName name="wrn.BM." localSheetId="8" hidden="1">{#N/A,#N/A,FALSE,"CCTV"}</definedName>
    <definedName name="wrn.BM." localSheetId="2" hidden="1">{#N/A,#N/A,FALSE,"CCTV"}</definedName>
    <definedName name="wrn.BM." localSheetId="1" hidden="1">{#N/A,#N/A,FALSE,"CCTV"}</definedName>
    <definedName name="wrn.BM." localSheetId="13" hidden="1">{#N/A,#N/A,FALSE,"CCTV"}</definedName>
    <definedName name="wrn.BM." localSheetId="20">{#N/A,#N/A,FALSE,"CCTV"}</definedName>
    <definedName name="wrn.BM." localSheetId="24" hidden="1">{#N/A,#N/A,FALSE,"CCTV"}</definedName>
    <definedName name="wrn.BM." localSheetId="0" hidden="1">{#N/A,#N/A,FALSE,"CCTV"}</definedName>
    <definedName name="wrn.BM." localSheetId="18" hidden="1">{#N/A,#N/A,FALSE,"CCTV"}</definedName>
    <definedName name="wrn.BM." localSheetId="10" hidden="1">{#N/A,#N/A,FALSE,"CCTV"}</definedName>
    <definedName name="wrn.BM." localSheetId="12" hidden="1">{#N/A,#N/A,FALSE,"CCTV"}</definedName>
    <definedName name="wrn.BM." hidden="1">{#N/A,#N/A,FALSE,"CCTV"}</definedName>
    <definedName name="wrn.Brita98.xls." localSheetId="19" hidden="1">{#N/A,#N/A,TRUE,"Quinzena 01 à 15-04-98 "}</definedName>
    <definedName name="wrn.Brita98.xls." localSheetId="21">{#N/A,#N/A,TRUE,"Quinzena 01 à 15-04-98 "}</definedName>
    <definedName name="wrn.Brita98.xls." localSheetId="14" hidden="1">{#N/A,#N/A,TRUE,"Quinzena 01 à 15-04-98 "}</definedName>
    <definedName name="wrn.Brita98.xls." localSheetId="4" hidden="1">{#N/A,#N/A,TRUE,"Quinzena 01 à 15-04-98 "}</definedName>
    <definedName name="wrn.Brita98.xls." localSheetId="8" hidden="1">{#N/A,#N/A,TRUE,"Quinzena 01 à 15-04-98 "}</definedName>
    <definedName name="wrn.Brita98.xls." localSheetId="2" hidden="1">{#N/A,#N/A,TRUE,"Quinzena 01 à 15-04-98 "}</definedName>
    <definedName name="wrn.Brita98.xls." localSheetId="1" hidden="1">{#N/A,#N/A,TRUE,"Quinzena 01 à 15-04-98 "}</definedName>
    <definedName name="wrn.Brita98.xls." localSheetId="13" hidden="1">{#N/A,#N/A,TRUE,"Quinzena 01 à 15-04-98 "}</definedName>
    <definedName name="wrn.Brita98.xls." localSheetId="20">{#N/A,#N/A,TRUE,"Quinzena 01 à 15-04-98 "}</definedName>
    <definedName name="wrn.Brita98.xls." localSheetId="24" hidden="1">{#N/A,#N/A,TRUE,"Quinzena 01 à 15-04-98 "}</definedName>
    <definedName name="wrn.Brita98.xls." localSheetId="0" hidden="1">{#N/A,#N/A,TRUE,"Quinzena 01 à 15-04-98 "}</definedName>
    <definedName name="wrn.Brita98.xls." localSheetId="18" hidden="1">{#N/A,#N/A,TRUE,"Quinzena 01 à 15-04-98 "}</definedName>
    <definedName name="wrn.Brita98.xls." localSheetId="10" hidden="1">{#N/A,#N/A,TRUE,"Quinzena 01 à 15-04-98 "}</definedName>
    <definedName name="wrn.Brita98.xls." localSheetId="12" hidden="1">{#N/A,#N/A,TRUE,"Quinzena 01 à 15-04-98 "}</definedName>
    <definedName name="wrn.Brita98.xls." hidden="1">{#N/A,#N/A,TRUE,"Quinzena 01 à 15-04-98 "}</definedName>
    <definedName name="wrn.Completo." localSheetId="19"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2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14"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4"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8"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2"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1"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13"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20">{"EconCons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24"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0"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18"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10"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12"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s." localSheetId="19" hidden="1">{"EconCons",#N/A,TRUE,"Econômico - Consolidado";"CaixaCons",#N/A,TRUE,"Caixa - Consolidado";"InvestCons",#N/A,TRUE,"Invest Consolidado"}</definedName>
    <definedName name="wrn.Cons." localSheetId="21">{"EconCons",#N/A,TRUE,"Econômico - Consolidado";"CaixaCons",#N/A,TRUE,"Caixa - Consolidado";"InvestCons",#N/A,TRUE,"Invest Consolidado"}</definedName>
    <definedName name="wrn.Cons." localSheetId="14" hidden="1">{"EconCons",#N/A,TRUE,"Econômico - Consolidado";"CaixaCons",#N/A,TRUE,"Caixa - Consolidado";"InvestCons",#N/A,TRUE,"Invest Consolidado"}</definedName>
    <definedName name="wrn.Cons." localSheetId="4" hidden="1">{"EconCons",#N/A,TRUE,"Econômico - Consolidado";"CaixaCons",#N/A,TRUE,"Caixa - Consolidado";"InvestCons",#N/A,TRUE,"Invest Consolidado"}</definedName>
    <definedName name="wrn.Cons." localSheetId="8" hidden="1">{"EconCons",#N/A,TRUE,"Econômico - Consolidado";"CaixaCons",#N/A,TRUE,"Caixa - Consolidado";"InvestCons",#N/A,TRUE,"Invest Consolidado"}</definedName>
    <definedName name="wrn.Cons." localSheetId="2" hidden="1">{"EconCons",#N/A,TRUE,"Econômico - Consolidado";"CaixaCons",#N/A,TRUE,"Caixa - Consolidado";"InvestCons",#N/A,TRUE,"Invest Consolidado"}</definedName>
    <definedName name="wrn.Cons." localSheetId="1" hidden="1">{"EconCons",#N/A,TRUE,"Econômico - Consolidado";"CaixaCons",#N/A,TRUE,"Caixa - Consolidado";"InvestCons",#N/A,TRUE,"Invest Consolidado"}</definedName>
    <definedName name="wrn.Cons." localSheetId="13" hidden="1">{"EconCons",#N/A,TRUE,"Econômico - Consolidado";"CaixaCons",#N/A,TRUE,"Caixa - Consolidado";"InvestCons",#N/A,TRUE,"Invest Consolidado"}</definedName>
    <definedName name="wrn.Cons." localSheetId="20">{"EconCons",#N/A,TRUE,"Econômico - Consolidado";"CaixaCons",#N/A,TRUE,"Caixa - Consolidado";"InvestCons",#N/A,TRUE,"Invest Consolidado"}</definedName>
    <definedName name="wrn.Cons." localSheetId="24" hidden="1">{"EconCons",#N/A,TRUE,"Econômico - Consolidado";"CaixaCons",#N/A,TRUE,"Caixa - Consolidado";"InvestCons",#N/A,TRUE,"Invest Consolidado"}</definedName>
    <definedName name="wrn.Cons." localSheetId="0" hidden="1">{"EconCons",#N/A,TRUE,"Econômico - Consolidado";"CaixaCons",#N/A,TRUE,"Caixa - Consolidado";"InvestCons",#N/A,TRUE,"Invest Consolidado"}</definedName>
    <definedName name="wrn.Cons." localSheetId="18" hidden="1">{"EconCons",#N/A,TRUE,"Econômico - Consolidado";"CaixaCons",#N/A,TRUE,"Caixa - Consolidado";"InvestCons",#N/A,TRUE,"Invest Consolidado"}</definedName>
    <definedName name="wrn.Cons." localSheetId="10" hidden="1">{"EconCons",#N/A,TRUE,"Econômico - Consolidado";"CaixaCons",#N/A,TRUE,"Caixa - Consolidado";"InvestCons",#N/A,TRUE,"Invest Consolidado"}</definedName>
    <definedName name="wrn.Cons." localSheetId="12" hidden="1">{"EconCons",#N/A,TRUE,"Econômico - Consolidado";"CaixaCons",#N/A,TRUE,"Caixa - Consolidado";"InvestCons",#N/A,TRUE,"Invest Consolidado"}</definedName>
    <definedName name="wrn.Cons." hidden="1">{"EconCons",#N/A,TRUE,"Econômico - Consolidado";"CaixaCons",#N/A,TRUE,"Caixa - Consolidado";"InvestCons",#N/A,TRUE,"Invest Consolidado"}</definedName>
    <definedName name="wrn.Consolidado." localSheetId="19" hidden="1">{"Econ Consolidado",#N/A,FALSE,"Econ Consol";"Fluxo de Caixa",#N/A,FALSE,"Fluxo Caixa";"Investimentos",#N/A,FALSE,"Investimentos"}</definedName>
    <definedName name="wrn.Consolidado." localSheetId="21">{"Econ Consolidado",#N/A,FALSE,"Econ Consol";"Fluxo de Caixa",#N/A,FALSE,"Fluxo Caixa";"Investimentos",#N/A,FALSE,"Investimentos"}</definedName>
    <definedName name="wrn.Consolidado." localSheetId="14" hidden="1">{"Econ Consolidado",#N/A,FALSE,"Econ Consol";"Fluxo de Caixa",#N/A,FALSE,"Fluxo Caixa";"Investimentos",#N/A,FALSE,"Investimentos"}</definedName>
    <definedName name="wrn.Consolidado." localSheetId="4" hidden="1">{"Econ Consolidado",#N/A,FALSE,"Econ Consol";"Fluxo de Caixa",#N/A,FALSE,"Fluxo Caixa";"Investimentos",#N/A,FALSE,"Investimentos"}</definedName>
    <definedName name="wrn.Consolidado." localSheetId="8" hidden="1">{"Econ Consolidado",#N/A,FALSE,"Econ Consol";"Fluxo de Caixa",#N/A,FALSE,"Fluxo Caixa";"Investimentos",#N/A,FALSE,"Investimentos"}</definedName>
    <definedName name="wrn.Consolidado." localSheetId="2" hidden="1">{"Econ Consolidado",#N/A,FALSE,"Econ Consol";"Fluxo de Caixa",#N/A,FALSE,"Fluxo Caixa";"Investimentos",#N/A,FALSE,"Investimentos"}</definedName>
    <definedName name="wrn.Consolidado." localSheetId="1" hidden="1">{"Econ Consolidado",#N/A,FALSE,"Econ Consol";"Fluxo de Caixa",#N/A,FALSE,"Fluxo Caixa";"Investimentos",#N/A,FALSE,"Investimentos"}</definedName>
    <definedName name="wrn.Consolidado." localSheetId="13" hidden="1">{"Econ Consolidado",#N/A,FALSE,"Econ Consol";"Fluxo de Caixa",#N/A,FALSE,"Fluxo Caixa";"Investimentos",#N/A,FALSE,"Investimentos"}</definedName>
    <definedName name="wrn.Consolidado." localSheetId="20">{"Econ Consolidado",#N/A,FALSE,"Econ Consol";"Fluxo de Caixa",#N/A,FALSE,"Fluxo Caixa";"Investimentos",#N/A,FALSE,"Investimentos"}</definedName>
    <definedName name="wrn.Consolidado." localSheetId="24" hidden="1">{"Econ Consolidado",#N/A,FALSE,"Econ Consol";"Fluxo de Caixa",#N/A,FALSE,"Fluxo Caixa";"Investimentos",#N/A,FALSE,"Investimentos"}</definedName>
    <definedName name="wrn.Consolidado." localSheetId="0" hidden="1">{"Econ Consolidado",#N/A,FALSE,"Econ Consol";"Fluxo de Caixa",#N/A,FALSE,"Fluxo Caixa";"Investimentos",#N/A,FALSE,"Investimentos"}</definedName>
    <definedName name="wrn.Consolidado." localSheetId="18" hidden="1">{"Econ Consolidado",#N/A,FALSE,"Econ Consol";"Fluxo de Caixa",#N/A,FALSE,"Fluxo Caixa";"Investimentos",#N/A,FALSE,"Investimentos"}</definedName>
    <definedName name="wrn.Consolidado." localSheetId="10" hidden="1">{"Econ Consolidado",#N/A,FALSE,"Econ Consol";"Fluxo de Caixa",#N/A,FALSE,"Fluxo Caixa";"Investimentos",#N/A,FALSE,"Investimentos"}</definedName>
    <definedName name="wrn.Consolidado." localSheetId="12" hidden="1">{"Econ Consolidado",#N/A,FALSE,"Econ Consol";"Fluxo de Caixa",#N/A,FALSE,"Fluxo Caixa";"Investimentos",#N/A,FALSE,"Investimentos"}</definedName>
    <definedName name="wrn.Consolidado." hidden="1">{"Econ Consolidado",#N/A,FALSE,"Econ Consol";"Fluxo de Caixa",#N/A,FALSE,"Fluxo Caixa";"Investimentos",#N/A,FALSE,"Investimentos"}</definedName>
    <definedName name="wrn.GERAL." localSheetId="6">{#N/A,#N/A,FALSE,"ET-CAPA";#N/A,#N/A,FALSE,"ET-PAG1";#N/A,#N/A,FALSE,"ET-PAG2";#N/A,#N/A,FALSE,"ET-PAG3";#N/A,#N/A,FALSE,"ET-PAG4";#N/A,#N/A,FALSE,"ET-PAG5"}</definedName>
    <definedName name="wrn.GERAL." localSheetId="19" hidden="1">{#N/A,#N/A,FALSE,"ET-CAPA";#N/A,#N/A,FALSE,"ET-PAG1";#N/A,#N/A,FALSE,"ET-PAG2";#N/A,#N/A,FALSE,"ET-PAG3";#N/A,#N/A,FALSE,"ET-PAG4";#N/A,#N/A,FALSE,"ET-PAG5"}</definedName>
    <definedName name="wrn.GERAL." localSheetId="21">{#N/A,#N/A,FALSE,"ET-CAPA";#N/A,#N/A,FALSE,"ET-PAG1";#N/A,#N/A,FALSE,"ET-PAG2";#N/A,#N/A,FALSE,"ET-PAG3";#N/A,#N/A,FALSE,"ET-PAG4";#N/A,#N/A,FALSE,"ET-PAG5"}</definedName>
    <definedName name="wrn.GERAL." localSheetId="14" hidden="1">{#N/A,#N/A,FALSE,"ET-CAPA";#N/A,#N/A,FALSE,"ET-PAG1";#N/A,#N/A,FALSE,"ET-PAG2";#N/A,#N/A,FALSE,"ET-PAG3";#N/A,#N/A,FALSE,"ET-PAG4";#N/A,#N/A,FALSE,"ET-PAG5"}</definedName>
    <definedName name="wrn.GERAL." localSheetId="4" hidden="1">{#N/A,#N/A,FALSE,"ET-CAPA";#N/A,#N/A,FALSE,"ET-PAG1";#N/A,#N/A,FALSE,"ET-PAG2";#N/A,#N/A,FALSE,"ET-PAG3";#N/A,#N/A,FALSE,"ET-PAG4";#N/A,#N/A,FALSE,"ET-PAG5"}</definedName>
    <definedName name="wrn.GERAL." localSheetId="5">{#N/A,#N/A,FALSE,"ET-CAPA";#N/A,#N/A,FALSE,"ET-PAG1";#N/A,#N/A,FALSE,"ET-PAG2";#N/A,#N/A,FALSE,"ET-PAG3";#N/A,#N/A,FALSE,"ET-PAG4";#N/A,#N/A,FALSE,"ET-PAG5"}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{#N/A,#N/A,FALSE,"ET-CAPA";#N/A,#N/A,FALSE,"ET-PAG1";#N/A,#N/A,FALSE,"ET-PAG2";#N/A,#N/A,FALSE,"ET-PAG3";#N/A,#N/A,FALSE,"ET-PAG4";#N/A,#N/A,FALSE,"ET-PAG5"}</definedName>
    <definedName name="wrn.GERAL." localSheetId="2" hidden="1">{#N/A,#N/A,FALSE,"ET-CAPA";#N/A,#N/A,FALSE,"ET-PAG1";#N/A,#N/A,FALSE,"ET-PAG2";#N/A,#N/A,FALSE,"ET-PAG3";#N/A,#N/A,FALSE,"ET-PAG4";#N/A,#N/A,FALSE,"ET-PAG5"}</definedName>
    <definedName name="wrn.GERAL." localSheetId="1"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20">{#N/A,#N/A,FALSE,"ET-CAPA";#N/A,#N/A,FALSE,"ET-PAG1";#N/A,#N/A,FALSE,"ET-PAG2";#N/A,#N/A,FALSE,"ET-PAG3";#N/A,#N/A,FALSE,"ET-PAG4";#N/A,#N/A,FALSE,"ET-PAG5"}</definedName>
    <definedName name="wrn.GERAL." localSheetId="24" hidden="1">{#N/A,#N/A,FALSE,"ET-CAPA";#N/A,#N/A,FALSE,"ET-PAG1";#N/A,#N/A,FALSE,"ET-PAG2";#N/A,#N/A,FALSE,"ET-PAG3";#N/A,#N/A,FALSE,"ET-PAG4";#N/A,#N/A,FALSE,"ET-PAG5"}</definedName>
    <definedName name="wrn.GERAL." localSheetId="0" hidden="1">{#N/A,#N/A,FALSE,"ET-CAPA";#N/A,#N/A,FALSE,"ET-PAG1";#N/A,#N/A,FALSE,"ET-PAG2";#N/A,#N/A,FALSE,"ET-PAG3";#N/A,#N/A,FALSE,"ET-PAG4";#N/A,#N/A,FALSE,"ET-PAG5"}</definedName>
    <definedName name="wrn.GERAL." localSheetId="18" hidden="1">{#N/A,#N/A,FALSE,"ET-CAPA";#N/A,#N/A,FALSE,"ET-PAG1";#N/A,#N/A,FALSE,"ET-PAG2";#N/A,#N/A,FALSE,"ET-PAG3";#N/A,#N/A,FALSE,"ET-PAG4";#N/A,#N/A,FALSE,"ET-PAG5"}</definedName>
    <definedName name="wrn.GERAL." localSheetId="10" hidden="1">{#N/A,#N/A,FALSE,"ET-CAPA";#N/A,#N/A,FALSE,"ET-PAG1";#N/A,#N/A,FALSE,"ET-PAG2";#N/A,#N/A,FALSE,"ET-PAG3";#N/A,#N/A,FALSE,"ET-PAG4";#N/A,#N/A,FALSE,"ET-PAG5"}</definedName>
    <definedName name="wrn.GERAL." localSheetId="12" hidden="1">{#N/A,#N/A,FALSE,"ET-CAPA";#N/A,#N/A,FALSE,"ET-PAG1";#N/A,#N/A,FALSE,"ET-PAG2";#N/A,#N/A,FALSE,"ET-PAG3";#N/A,#N/A,FALSE,"ET-PAG4";#N/A,#N/A,FALSE,"ET-PAG5"}</definedName>
    <definedName name="wrn.GERAL." hidden="1">{#N/A,#N/A,FALSE,"ET-CAPA";#N/A,#N/A,FALSE,"ET-PAG1";#N/A,#N/A,FALSE,"ET-PAG2";#N/A,#N/A,FALSE,"ET-PAG3";#N/A,#N/A,FALSE,"ET-PAG4";#N/A,#N/A,FALSE,"ET-PAG5"}</definedName>
    <definedName name="wrn.HAGE." localSheetId="19" hidden="1">{#N/A,#N/A,FALSE,"cdi";#N/A,#N/A,FALSE,"debent";#N/A,#N/A,FALSE,"fdos";#N/A,#N/A,FALSE,"resumo"}</definedName>
    <definedName name="wrn.HAGE." localSheetId="21">{#N/A,#N/A,FALSE,"cdi";#N/A,#N/A,FALSE,"debent";#N/A,#N/A,FALSE,"fdos";#N/A,#N/A,FALSE,"resumo"}</definedName>
    <definedName name="wrn.HAGE." localSheetId="14" hidden="1">{#N/A,#N/A,FALSE,"cdi";#N/A,#N/A,FALSE,"debent";#N/A,#N/A,FALSE,"fdos";#N/A,#N/A,FALSE,"resumo"}</definedName>
    <definedName name="wrn.HAGE." localSheetId="4" hidden="1">{#N/A,#N/A,FALSE,"cdi";#N/A,#N/A,FALSE,"debent";#N/A,#N/A,FALSE,"fdos";#N/A,#N/A,FALSE,"resumo"}</definedName>
    <definedName name="wrn.HAGE." localSheetId="8" hidden="1">{#N/A,#N/A,FALSE,"cdi";#N/A,#N/A,FALSE,"debent";#N/A,#N/A,FALSE,"fdos";#N/A,#N/A,FALSE,"resumo"}</definedName>
    <definedName name="wrn.HAGE." localSheetId="2" hidden="1">{#N/A,#N/A,FALSE,"cdi";#N/A,#N/A,FALSE,"debent";#N/A,#N/A,FALSE,"fdos";#N/A,#N/A,FALSE,"resumo"}</definedName>
    <definedName name="wrn.HAGE." localSheetId="1" hidden="1">{#N/A,#N/A,FALSE,"cdi";#N/A,#N/A,FALSE,"debent";#N/A,#N/A,FALSE,"fdos";#N/A,#N/A,FALSE,"resumo"}</definedName>
    <definedName name="wrn.HAGE." localSheetId="13" hidden="1">{#N/A,#N/A,FALSE,"cdi";#N/A,#N/A,FALSE,"debent";#N/A,#N/A,FALSE,"fdos";#N/A,#N/A,FALSE,"resumo"}</definedName>
    <definedName name="wrn.HAGE." localSheetId="20">{#N/A,#N/A,FALSE,"cdi";#N/A,#N/A,FALSE,"debent";#N/A,#N/A,FALSE,"fdos";#N/A,#N/A,FALSE,"resumo"}</definedName>
    <definedName name="wrn.HAGE." localSheetId="24" hidden="1">{#N/A,#N/A,FALSE,"cdi";#N/A,#N/A,FALSE,"debent";#N/A,#N/A,FALSE,"fdos";#N/A,#N/A,FALSE,"resumo"}</definedName>
    <definedName name="wrn.HAGE." localSheetId="0" hidden="1">{#N/A,#N/A,FALSE,"cdi";#N/A,#N/A,FALSE,"debent";#N/A,#N/A,FALSE,"fdos";#N/A,#N/A,FALSE,"resumo"}</definedName>
    <definedName name="wrn.HAGE." localSheetId="18" hidden="1">{#N/A,#N/A,FALSE,"cdi";#N/A,#N/A,FALSE,"debent";#N/A,#N/A,FALSE,"fdos";#N/A,#N/A,FALSE,"resumo"}</definedName>
    <definedName name="wrn.HAGE." localSheetId="10" hidden="1">{#N/A,#N/A,FALSE,"cdi";#N/A,#N/A,FALSE,"debent";#N/A,#N/A,FALSE,"fdos";#N/A,#N/A,FALSE,"resumo"}</definedName>
    <definedName name="wrn.HAGE." localSheetId="12" hidden="1">{#N/A,#N/A,FALSE,"cdi";#N/A,#N/A,FALSE,"debent";#N/A,#N/A,FALSE,"fdos";#N/A,#N/A,FALSE,"resumo"}</definedName>
    <definedName name="wrn.HAGE." hidden="1">{#N/A,#N/A,FALSE,"cdi";#N/A,#N/A,FALSE,"debent";#N/A,#N/A,FALSE,"fdos";#N/A,#N/A,FALSE,"resumo"}</definedName>
    <definedName name="wrn.HAGE01" localSheetId="19" hidden="1">{#N/A,#N/A,FALSE,"cdi";#N/A,#N/A,FALSE,"debent";#N/A,#N/A,FALSE,"fdos";#N/A,#N/A,FALSE,"resumo"}</definedName>
    <definedName name="wrn.HAGE01" localSheetId="21">{#N/A,#N/A,FALSE,"cdi";#N/A,#N/A,FALSE,"debent";#N/A,#N/A,FALSE,"fdos";#N/A,#N/A,FALSE,"resumo"}</definedName>
    <definedName name="wrn.HAGE01" localSheetId="14" hidden="1">{#N/A,#N/A,FALSE,"cdi";#N/A,#N/A,FALSE,"debent";#N/A,#N/A,FALSE,"fdos";#N/A,#N/A,FALSE,"resumo"}</definedName>
    <definedName name="wrn.HAGE01" localSheetId="4" hidden="1">{#N/A,#N/A,FALSE,"cdi";#N/A,#N/A,FALSE,"debent";#N/A,#N/A,FALSE,"fdos";#N/A,#N/A,FALSE,"resumo"}</definedName>
    <definedName name="wrn.HAGE01" localSheetId="8" hidden="1">{#N/A,#N/A,FALSE,"cdi";#N/A,#N/A,FALSE,"debent";#N/A,#N/A,FALSE,"fdos";#N/A,#N/A,FALSE,"resumo"}</definedName>
    <definedName name="wrn.HAGE01" localSheetId="2" hidden="1">{#N/A,#N/A,FALSE,"cdi";#N/A,#N/A,FALSE,"debent";#N/A,#N/A,FALSE,"fdos";#N/A,#N/A,FALSE,"resumo"}</definedName>
    <definedName name="wrn.HAGE01" localSheetId="1" hidden="1">{#N/A,#N/A,FALSE,"cdi";#N/A,#N/A,FALSE,"debent";#N/A,#N/A,FALSE,"fdos";#N/A,#N/A,FALSE,"resumo"}</definedName>
    <definedName name="wrn.HAGE01" localSheetId="13" hidden="1">{#N/A,#N/A,FALSE,"cdi";#N/A,#N/A,FALSE,"debent";#N/A,#N/A,FALSE,"fdos";#N/A,#N/A,FALSE,"resumo"}</definedName>
    <definedName name="wrn.HAGE01" localSheetId="20">{#N/A,#N/A,FALSE,"cdi";#N/A,#N/A,FALSE,"debent";#N/A,#N/A,FALSE,"fdos";#N/A,#N/A,FALSE,"resumo"}</definedName>
    <definedName name="wrn.HAGE01" localSheetId="24" hidden="1">{#N/A,#N/A,FALSE,"cdi";#N/A,#N/A,FALSE,"debent";#N/A,#N/A,FALSE,"fdos";#N/A,#N/A,FALSE,"resumo"}</definedName>
    <definedName name="wrn.HAGE01" localSheetId="0" hidden="1">{#N/A,#N/A,FALSE,"cdi";#N/A,#N/A,FALSE,"debent";#N/A,#N/A,FALSE,"fdos";#N/A,#N/A,FALSE,"resumo"}</definedName>
    <definedName name="wrn.HAGE01" localSheetId="18" hidden="1">{#N/A,#N/A,FALSE,"cdi";#N/A,#N/A,FALSE,"debent";#N/A,#N/A,FALSE,"fdos";#N/A,#N/A,FALSE,"resumo"}</definedName>
    <definedName name="wrn.HAGE01" localSheetId="10" hidden="1">{#N/A,#N/A,FALSE,"cdi";#N/A,#N/A,FALSE,"debent";#N/A,#N/A,FALSE,"fdos";#N/A,#N/A,FALSE,"resumo"}</definedName>
    <definedName name="wrn.HAGE01" localSheetId="12" hidden="1">{#N/A,#N/A,FALSE,"cdi";#N/A,#N/A,FALSE,"debent";#N/A,#N/A,FALSE,"fdos";#N/A,#N/A,FALSE,"resumo"}</definedName>
    <definedName name="wrn.HAGE01" hidden="1">{#N/A,#N/A,FALSE,"cdi";#N/A,#N/A,FALSE,"debent";#N/A,#N/A,FALSE,"fdos";#N/A,#N/A,FALSE,"resumo"}</definedName>
    <definedName name="wrn.HW." localSheetId="19" hidden="1">{"HW",#N/A,FALSE,"1998"}</definedName>
    <definedName name="wrn.HW." localSheetId="21">{"HW",#N/A,FALSE,"1998"}</definedName>
    <definedName name="wrn.HW." localSheetId="14" hidden="1">{"HW",#N/A,FALSE,"1998"}</definedName>
    <definedName name="wrn.HW." localSheetId="4" hidden="1">{"HW",#N/A,FALSE,"1998"}</definedName>
    <definedName name="wrn.HW." localSheetId="8" hidden="1">{"HW",#N/A,FALSE,"1998"}</definedName>
    <definedName name="wrn.HW." localSheetId="2" hidden="1">{"HW",#N/A,FALSE,"1998"}</definedName>
    <definedName name="wrn.HW." localSheetId="1" hidden="1">{"HW",#N/A,FALSE,"1998"}</definedName>
    <definedName name="wrn.HW." localSheetId="13" hidden="1">{"HW",#N/A,FALSE,"1998"}</definedName>
    <definedName name="wrn.HW." localSheetId="20">{"HW",#N/A,FALSE,"1998"}</definedName>
    <definedName name="wrn.HW." localSheetId="24" hidden="1">{"HW",#N/A,FALSE,"1998"}</definedName>
    <definedName name="wrn.HW." localSheetId="0" hidden="1">{"HW",#N/A,FALSE,"1998"}</definedName>
    <definedName name="wrn.HW." localSheetId="18" hidden="1">{"HW",#N/A,FALSE,"1998"}</definedName>
    <definedName name="wrn.HW." localSheetId="10" hidden="1">{"HW",#N/A,FALSE,"1998"}</definedName>
    <definedName name="wrn.HW." localSheetId="12" hidden="1">{"HW",#N/A,FALSE,"1998"}</definedName>
    <definedName name="wrn.HW." hidden="1">{"HW",#N/A,FALSE,"1998"}</definedName>
    <definedName name="wrn.imp_flx." localSheetId="19" hidden="1">{#N/A,#N/A,FALSE,"CONSOLID";#N/A,#N/A,FALSE,"CIMENTO";#N/A,#N/A,FALSE,"METALURGIA";#N/A,#N/A,FALSE,"PAPEL";#N/A,#N/A,FALSE,"QUÍMICA";#N/A,#N/A,FALSE,"AGROINDL";#N/A,#N/A,FALSE,"OUTROS";#N/A,#N/A,FALSE,"REAL_ORCADO"}</definedName>
    <definedName name="wrn.imp_flx." localSheetId="21">{#N/A,#N/A,FALSE,"CONSOLID";#N/A,#N/A,FALSE,"CIMENTO";#N/A,#N/A,FALSE,"METALURGIA";#N/A,#N/A,FALSE,"PAPEL";#N/A,#N/A,FALSE,"QUÍMICA";#N/A,#N/A,FALSE,"AGROINDL";#N/A,#N/A,FALSE,"OUTROS";#N/A,#N/A,FALSE,"REAL_ORCADO"}</definedName>
    <definedName name="wrn.imp_flx." localSheetId="14" hidden="1">{#N/A,#N/A,FALSE,"CONSOLID";#N/A,#N/A,FALSE,"CIMENTO";#N/A,#N/A,FALSE,"METALURGIA";#N/A,#N/A,FALSE,"PAPEL";#N/A,#N/A,FALSE,"QUÍMICA";#N/A,#N/A,FALSE,"AGROINDL";#N/A,#N/A,FALSE,"OUTROS";#N/A,#N/A,FALSE,"REAL_ORCADO"}</definedName>
    <definedName name="wrn.imp_flx." localSheetId="4" hidden="1">{#N/A,#N/A,FALSE,"CONSOLID";#N/A,#N/A,FALSE,"CIMENTO";#N/A,#N/A,FALSE,"METALURGIA";#N/A,#N/A,FALSE,"PAPEL";#N/A,#N/A,FALSE,"QUÍMICA";#N/A,#N/A,FALSE,"AGROINDL";#N/A,#N/A,FALSE,"OUTROS";#N/A,#N/A,FALSE,"REAL_ORCADO"}</definedName>
    <definedName name="wrn.imp_flx." localSheetId="8" hidden="1">{#N/A,#N/A,FALSE,"CONSOLID";#N/A,#N/A,FALSE,"CIMENTO";#N/A,#N/A,FALSE,"METALURGIA";#N/A,#N/A,FALSE,"PAPEL";#N/A,#N/A,FALSE,"QUÍMICA";#N/A,#N/A,FALSE,"AGROINDL";#N/A,#N/A,FALSE,"OUTROS";#N/A,#N/A,FALSE,"REAL_ORCADO"}</definedName>
    <definedName name="wrn.imp_flx." localSheetId="2" hidden="1">{#N/A,#N/A,FALSE,"CONSOLID";#N/A,#N/A,FALSE,"CIMENTO";#N/A,#N/A,FALSE,"METALURGIA";#N/A,#N/A,FALSE,"PAPEL";#N/A,#N/A,FALSE,"QUÍMICA";#N/A,#N/A,FALSE,"AGROINDL";#N/A,#N/A,FALSE,"OUTROS";#N/A,#N/A,FALSE,"REAL_ORCADO"}</definedName>
    <definedName name="wrn.imp_flx." localSheetId="1" hidden="1">{#N/A,#N/A,FALSE,"CONSOLID";#N/A,#N/A,FALSE,"CIMENTO";#N/A,#N/A,FALSE,"METALURGIA";#N/A,#N/A,FALSE,"PAPEL";#N/A,#N/A,FALSE,"QUÍMICA";#N/A,#N/A,FALSE,"AGROINDL";#N/A,#N/A,FALSE,"OUTROS";#N/A,#N/A,FALSE,"REAL_ORCADO"}</definedName>
    <definedName name="wrn.imp_flx." localSheetId="13" hidden="1">{#N/A,#N/A,FALSE,"CONSOLID";#N/A,#N/A,FALSE,"CIMENTO";#N/A,#N/A,FALSE,"METALURGIA";#N/A,#N/A,FALSE,"PAPEL";#N/A,#N/A,FALSE,"QUÍMICA";#N/A,#N/A,FALSE,"AGROINDL";#N/A,#N/A,FALSE,"OUTROS";#N/A,#N/A,FALSE,"REAL_ORCADO"}</definedName>
    <definedName name="wrn.imp_flx." localSheetId="20">{#N/A,#N/A,FALSE,"CONSOLID";#N/A,#N/A,FALSE,"CIMENTO";#N/A,#N/A,FALSE,"METALURGIA";#N/A,#N/A,FALSE,"PAPEL";#N/A,#N/A,FALSE,"QUÍMICA";#N/A,#N/A,FALSE,"AGROINDL";#N/A,#N/A,FALSE,"OUTROS";#N/A,#N/A,FALSE,"REAL_ORCADO"}</definedName>
    <definedName name="wrn.imp_flx." localSheetId="24" hidden="1">{#N/A,#N/A,FALSE,"CONSOLID";#N/A,#N/A,FALSE,"CIMENTO";#N/A,#N/A,FALSE,"METALURGIA";#N/A,#N/A,FALSE,"PAPEL";#N/A,#N/A,FALSE,"QUÍMICA";#N/A,#N/A,FALSE,"AGROINDL";#N/A,#N/A,FALSE,"OUTROS";#N/A,#N/A,FALSE,"REAL_ORCADO"}</definedName>
    <definedName name="wrn.imp_flx." localSheetId="0" hidden="1">{#N/A,#N/A,FALSE,"CONSOLID";#N/A,#N/A,FALSE,"CIMENTO";#N/A,#N/A,FALSE,"METALURGIA";#N/A,#N/A,FALSE,"PAPEL";#N/A,#N/A,FALSE,"QUÍMICA";#N/A,#N/A,FALSE,"AGROINDL";#N/A,#N/A,FALSE,"OUTROS";#N/A,#N/A,FALSE,"REAL_ORCADO"}</definedName>
    <definedName name="wrn.imp_flx." localSheetId="18" hidden="1">{#N/A,#N/A,FALSE,"CONSOLID";#N/A,#N/A,FALSE,"CIMENTO";#N/A,#N/A,FALSE,"METALURGIA";#N/A,#N/A,FALSE,"PAPEL";#N/A,#N/A,FALSE,"QUÍMICA";#N/A,#N/A,FALSE,"AGROINDL";#N/A,#N/A,FALSE,"OUTROS";#N/A,#N/A,FALSE,"REAL_ORCADO"}</definedName>
    <definedName name="wrn.imp_flx." localSheetId="10" hidden="1">{#N/A,#N/A,FALSE,"CONSOLID";#N/A,#N/A,FALSE,"CIMENTO";#N/A,#N/A,FALSE,"METALURGIA";#N/A,#N/A,FALSE,"PAPEL";#N/A,#N/A,FALSE,"QUÍMICA";#N/A,#N/A,FALSE,"AGROINDL";#N/A,#N/A,FALSE,"OUTROS";#N/A,#N/A,FALSE,"REAL_ORCADO"}</definedName>
    <definedName name="wrn.imp_flx." localSheetId="12" hidden="1">{#N/A,#N/A,FALSE,"CONSOLID";#N/A,#N/A,FALSE,"CIMENTO";#N/A,#N/A,FALSE,"METALURGIA";#N/A,#N/A,FALSE,"PAPEL";#N/A,#N/A,FALSE,"QUÍMICA";#N/A,#N/A,FALSE,"AGROINDL";#N/A,#N/A,FALSE,"OUTROS";#N/A,#N/A,FALSE,"REAL_ORCADO"}</definedName>
    <definedName name="wrn.imp_flx." hidden="1">{#N/A,#N/A,FALSE,"CONSOLID";#N/A,#N/A,FALSE,"CIMENTO";#N/A,#N/A,FALSE,"METALURGIA";#N/A,#N/A,FALSE,"PAPEL";#N/A,#N/A,FALSE,"QUÍMICA";#N/A,#N/A,FALSE,"AGROINDL";#N/A,#N/A,FALSE,"OUTROS";#N/A,#N/A,FALSE,"REAL_ORCADO"}</definedName>
    <definedName name="wrn.IMPRESSO." localSheetId="19" hidden="1">{#N/A,#N/A,FALSE,"Plan1";#N/A,#N/A,FALSE,"Plan2"}</definedName>
    <definedName name="wrn.IMPRESSO." localSheetId="21">{#N/A,#N/A,FALSE,"Plan1";#N/A,#N/A,FALSE,"Plan2"}</definedName>
    <definedName name="wrn.IMPRESSO." localSheetId="14" hidden="1">{#N/A,#N/A,FALSE,"Plan1";#N/A,#N/A,FALSE,"Plan2"}</definedName>
    <definedName name="wrn.IMPRESSO." localSheetId="4" hidden="1">{#N/A,#N/A,FALSE,"Plan1";#N/A,#N/A,FALSE,"Plan2"}</definedName>
    <definedName name="wrn.IMPRESSO." localSheetId="8" hidden="1">{#N/A,#N/A,FALSE,"Plan1";#N/A,#N/A,FALSE,"Plan2"}</definedName>
    <definedName name="wrn.IMPRESSO." localSheetId="2" hidden="1">{#N/A,#N/A,FALSE,"Plan1";#N/A,#N/A,FALSE,"Plan2"}</definedName>
    <definedName name="wrn.IMPRESSO." localSheetId="1" hidden="1">{#N/A,#N/A,FALSE,"Plan1";#N/A,#N/A,FALSE,"Plan2"}</definedName>
    <definedName name="wrn.IMPRESSO." localSheetId="13" hidden="1">{#N/A,#N/A,FALSE,"Plan1";#N/A,#N/A,FALSE,"Plan2"}</definedName>
    <definedName name="wrn.IMPRESSO." localSheetId="20">{#N/A,#N/A,FALSE,"Plan1";#N/A,#N/A,FALSE,"Plan2"}</definedName>
    <definedName name="wrn.IMPRESSO." localSheetId="24" hidden="1">{#N/A,#N/A,FALSE,"Plan1";#N/A,#N/A,FALSE,"Plan2"}</definedName>
    <definedName name="wrn.IMPRESSO." localSheetId="0" hidden="1">{#N/A,#N/A,FALSE,"Plan1";#N/A,#N/A,FALSE,"Plan2"}</definedName>
    <definedName name="wrn.IMPRESSO." localSheetId="18" hidden="1">{#N/A,#N/A,FALSE,"Plan1";#N/A,#N/A,FALSE,"Plan2"}</definedName>
    <definedName name="wrn.IMPRESSO." localSheetId="10" hidden="1">{#N/A,#N/A,FALSE,"Plan1";#N/A,#N/A,FALSE,"Plan2"}</definedName>
    <definedName name="wrn.IMPRESSO." localSheetId="12" hidden="1">{#N/A,#N/A,FALSE,"Plan1";#N/A,#N/A,FALSE,"Plan2"}</definedName>
    <definedName name="wrn.IMPRESSO." hidden="1">{#N/A,#N/A,FALSE,"Plan1";#N/A,#N/A,FALSE,"Plan2"}</definedName>
    <definedName name="wrn.Imprimir." localSheetId="19" hidden="1">{"tabela",#N/A,FALSE,"Tabela";"decoração",#N/A,FALSE,"Decor.";"Informações",#N/A,FALSE,"Inform."}</definedName>
    <definedName name="wrn.Imprimir." localSheetId="21">{"tabela",#N/A,FALSE,"Tabela";"decoração",#N/A,FALSE,"Decor.";"Informações",#N/A,FALSE,"Inform."}</definedName>
    <definedName name="wrn.Imprimir." localSheetId="14" hidden="1">{"tabela",#N/A,FALSE,"Tabela";"decoração",#N/A,FALSE,"Decor.";"Informações",#N/A,FALSE,"Inform."}</definedName>
    <definedName name="wrn.Imprimir." localSheetId="4" hidden="1">{"tabela",#N/A,FALSE,"Tabela";"decoração",#N/A,FALSE,"Decor.";"Informações",#N/A,FALSE,"Inform."}</definedName>
    <definedName name="wrn.Imprimir." localSheetId="8" hidden="1">{"tabela",#N/A,FALSE,"Tabela";"decoração",#N/A,FALSE,"Decor.";"Informações",#N/A,FALSE,"Inform."}</definedName>
    <definedName name="wrn.Imprimir." localSheetId="2" hidden="1">{"tabela",#N/A,FALSE,"Tabela";"decoração",#N/A,FALSE,"Decor.";"Informações",#N/A,FALSE,"Inform."}</definedName>
    <definedName name="wrn.Imprimir." localSheetId="1" hidden="1">{"tabela",#N/A,FALSE,"Tabela";"decoração",#N/A,FALSE,"Decor.";"Informações",#N/A,FALSE,"Inform."}</definedName>
    <definedName name="wrn.Imprimir." localSheetId="13" hidden="1">{"tabela",#N/A,FALSE,"Tabela";"decoração",#N/A,FALSE,"Decor.";"Informações",#N/A,FALSE,"Inform."}</definedName>
    <definedName name="wrn.Imprimir." localSheetId="20">{"tabela",#N/A,FALSE,"Tabela";"decoração",#N/A,FALSE,"Decor.";"Informações",#N/A,FALSE,"Inform."}</definedName>
    <definedName name="wrn.Imprimir." localSheetId="24" hidden="1">{"tabela",#N/A,FALSE,"Tabela";"decoração",#N/A,FALSE,"Decor.";"Informações",#N/A,FALSE,"Inform."}</definedName>
    <definedName name="wrn.Imprimir." localSheetId="0" hidden="1">{"tabela",#N/A,FALSE,"Tabela";"decoração",#N/A,FALSE,"Decor.";"Informações",#N/A,FALSE,"Inform."}</definedName>
    <definedName name="wrn.Imprimir." localSheetId="18" hidden="1">{"tabela",#N/A,FALSE,"Tabela";"decoração",#N/A,FALSE,"Decor.";"Informações",#N/A,FALSE,"Inform."}</definedName>
    <definedName name="wrn.Imprimir." localSheetId="10" hidden="1">{"tabela",#N/A,FALSE,"Tabela";"decoração",#N/A,FALSE,"Decor.";"Informações",#N/A,FALSE,"Inform."}</definedName>
    <definedName name="wrn.Imprimir." localSheetId="12" hidden="1">{"tabela",#N/A,FALSE,"Tabela";"decoração",#N/A,FALSE,"Decor.";"Informações",#N/A,FALSE,"Inform."}</definedName>
    <definedName name="wrn.Imprimir." hidden="1">{"tabela",#N/A,FALSE,"Tabela";"decoração",#N/A,FALSE,"Decor.";"Informações",#N/A,FALSE,"Inform."}</definedName>
    <definedName name="wrn.LPU._.MG." localSheetId="19" hidden="1">{"MG-2002-F1",#N/A,FALSE,"PPU-Telemig";"MG-2002-F2",#N/A,FALSE,"PPU-Telemig";"MG-2002-F3",#N/A,FALSE,"PPU-Telemig";"MG-2002-F4",#N/A,FALSE,"PPU-Telemig";"MG-2003-F1",#N/A,FALSE,"PPU-Telemig";"MG-2004-F1",#N/A,FALSE,"PPU-Telemig"}</definedName>
    <definedName name="wrn.LPU._.MG." localSheetId="21">{"MG-2002-F1",#N/A,FALSE,"PPU-Telemig";"MG-2002-F2",#N/A,FALSE,"PPU-Telemig";"MG-2002-F3",#N/A,FALSE,"PPU-Telemig";"MG-2002-F4",#N/A,FALSE,"PPU-Telemig";"MG-2003-F1",#N/A,FALSE,"PPU-Telemig";"MG-2004-F1",#N/A,FALSE,"PPU-Telemig"}</definedName>
    <definedName name="wrn.LPU._.MG." localSheetId="14" hidden="1">{"MG-2002-F1",#N/A,FALSE,"PPU-Telemig";"MG-2002-F2",#N/A,FALSE,"PPU-Telemig";"MG-2002-F3",#N/A,FALSE,"PPU-Telemig";"MG-2002-F4",#N/A,FALSE,"PPU-Telemig";"MG-2003-F1",#N/A,FALSE,"PPU-Telemig";"MG-2004-F1",#N/A,FALSE,"PPU-Telemig"}</definedName>
    <definedName name="wrn.LPU._.MG." localSheetId="4"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2" hidden="1">{"MG-2002-F1",#N/A,FALSE,"PPU-Telemig";"MG-2002-F2",#N/A,FALSE,"PPU-Telemig";"MG-2002-F3",#N/A,FALSE,"PPU-Telemig";"MG-2002-F4",#N/A,FALSE,"PPU-Telemig";"MG-2003-F1",#N/A,FALSE,"PPU-Telemig";"MG-2004-F1",#N/A,FALSE,"PPU-Telemig"}</definedName>
    <definedName name="wrn.LPU._.MG." localSheetId="1"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20">{"MG-2002-F1",#N/A,FALSE,"PPU-Telemig";"MG-2002-F2",#N/A,FALSE,"PPU-Telemig";"MG-2002-F3",#N/A,FALSE,"PPU-Telemig";"MG-2002-F4",#N/A,FALSE,"PPU-Telemig";"MG-2003-F1",#N/A,FALSE,"PPU-Telemig";"MG-2004-F1",#N/A,FALSE,"PPU-Telemig"}</definedName>
    <definedName name="wrn.LPU._.MG." localSheetId="24" hidden="1">{"MG-2002-F1",#N/A,FALSE,"PPU-Telemig";"MG-2002-F2",#N/A,FALSE,"PPU-Telemig";"MG-2002-F3",#N/A,FALSE,"PPU-Telemig";"MG-2002-F4",#N/A,FALSE,"PPU-Telemig";"MG-2003-F1",#N/A,FALSE,"PPU-Telemig";"MG-2004-F1",#N/A,FALSE,"PPU-Telemig"}</definedName>
    <definedName name="wrn.LPU._.MG." localSheetId="0" hidden="1">{"MG-2002-F1",#N/A,FALSE,"PPU-Telemig";"MG-2002-F2",#N/A,FALSE,"PPU-Telemig";"MG-2002-F3",#N/A,FALSE,"PPU-Telemig";"MG-2002-F4",#N/A,FALSE,"PPU-Telemig";"MG-2003-F1",#N/A,FALSE,"PPU-Telemig";"MG-2004-F1",#N/A,FALSE,"PPU-Telemig"}</definedName>
    <definedName name="wrn.LPU._.MG." localSheetId="18" hidden="1">{"MG-2002-F1",#N/A,FALSE,"PPU-Telemig";"MG-2002-F2",#N/A,FALSE,"PPU-Telemig";"MG-2002-F3",#N/A,FALSE,"PPU-Telemig";"MG-2002-F4",#N/A,FALSE,"PPU-Telemig";"MG-2003-F1",#N/A,FALSE,"PPU-Telemig";"MG-2004-F1",#N/A,FALSE,"PPU-Telemig"}</definedName>
    <definedName name="wrn.LPU._.MG." localSheetId="10" hidden="1">{"MG-2002-F1",#N/A,FALSE,"PPU-Telemig";"MG-2002-F2",#N/A,FALSE,"PPU-Telemig";"MG-2002-F3",#N/A,FALSE,"PPU-Telemig";"MG-2002-F4",#N/A,FALSE,"PPU-Telemig";"MG-2003-F1",#N/A,FALSE,"PPU-Telemig";"MG-2004-F1",#N/A,FALSE,"PPU-Telemig"}</definedName>
    <definedName name="wrn.LPU._.MG." localSheetId="12"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GM機器リスト." localSheetId="19" hidden="1">{#N/A,#N/A,TRUE,"表紙";#N/A,#N/A,TRUE,"DMC合成";#N/A,#N/A,TRUE,"DMC回収･精製";#N/A,#N/A,TRUE,"MPC工程";#N/A,#N/A,TRUE,"DPC工程";#N/A,#N/A,TRUE,"ANI工程";#N/A,#N/A,TRUE,"PHOｰ触媒工程";#N/A,#N/A,TRUE,"用役"}</definedName>
    <definedName name="wrn.MGM機器リスト." localSheetId="21">{#N/A,#N/A,TRUE,"表紙";#N/A,#N/A,TRUE,"DMC合成";#N/A,#N/A,TRUE,"DMC回収･精製";#N/A,#N/A,TRUE,"MPC工程";#N/A,#N/A,TRUE,"DPC工程";#N/A,#N/A,TRUE,"ANI工程";#N/A,#N/A,TRUE,"PHOｰ触媒工程";#N/A,#N/A,TRUE,"用役"}</definedName>
    <definedName name="wrn.MGM機器リスト." localSheetId="14" hidden="1">{#N/A,#N/A,TRUE,"表紙";#N/A,#N/A,TRUE,"DMC合成";#N/A,#N/A,TRUE,"DMC回収･精製";#N/A,#N/A,TRUE,"MPC工程";#N/A,#N/A,TRUE,"DPC工程";#N/A,#N/A,TRUE,"ANI工程";#N/A,#N/A,TRUE,"PHOｰ触媒工程";#N/A,#N/A,TRUE,"用役"}</definedName>
    <definedName name="wrn.MGM機器リスト." localSheetId="4" hidden="1">{#N/A,#N/A,TRUE,"表紙";#N/A,#N/A,TRUE,"DMC合成";#N/A,#N/A,TRUE,"DMC回収･精製";#N/A,#N/A,TRUE,"MPC工程";#N/A,#N/A,TRUE,"DPC工程";#N/A,#N/A,TRUE,"ANI工程";#N/A,#N/A,TRUE,"PHOｰ触媒工程";#N/A,#N/A,TRUE,"用役"}</definedName>
    <definedName name="wrn.MGM機器リスト." localSheetId="8" hidden="1">{#N/A,#N/A,TRUE,"表紙";#N/A,#N/A,TRUE,"DMC合成";#N/A,#N/A,TRUE,"DMC回収･精製";#N/A,#N/A,TRUE,"MPC工程";#N/A,#N/A,TRUE,"DPC工程";#N/A,#N/A,TRUE,"ANI工程";#N/A,#N/A,TRUE,"PHOｰ触媒工程";#N/A,#N/A,TRUE,"用役"}</definedName>
    <definedName name="wrn.MGM機器リスト." localSheetId="2" hidden="1">{#N/A,#N/A,TRUE,"表紙";#N/A,#N/A,TRUE,"DMC合成";#N/A,#N/A,TRUE,"DMC回収･精製";#N/A,#N/A,TRUE,"MPC工程";#N/A,#N/A,TRUE,"DPC工程";#N/A,#N/A,TRUE,"ANI工程";#N/A,#N/A,TRUE,"PHOｰ触媒工程";#N/A,#N/A,TRUE,"用役"}</definedName>
    <definedName name="wrn.MGM機器リスト." localSheetId="1" hidden="1">{#N/A,#N/A,TRUE,"表紙";#N/A,#N/A,TRUE,"DMC合成";#N/A,#N/A,TRUE,"DMC回収･精製";#N/A,#N/A,TRUE,"MPC工程";#N/A,#N/A,TRUE,"DPC工程";#N/A,#N/A,TRUE,"ANI工程";#N/A,#N/A,TRUE,"PHOｰ触媒工程";#N/A,#N/A,TRUE,"用役"}</definedName>
    <definedName name="wrn.MGM機器リスト." localSheetId="13" hidden="1">{#N/A,#N/A,TRUE,"表紙";#N/A,#N/A,TRUE,"DMC合成";#N/A,#N/A,TRUE,"DMC回収･精製";#N/A,#N/A,TRUE,"MPC工程";#N/A,#N/A,TRUE,"DPC工程";#N/A,#N/A,TRUE,"ANI工程";#N/A,#N/A,TRUE,"PHOｰ触媒工程";#N/A,#N/A,TRUE,"用役"}</definedName>
    <definedName name="wrn.MGM機器リスト." localSheetId="20">{#N/A,#N/A,TRUE,"表紙";#N/A,#N/A,TRUE,"DMC合成";#N/A,#N/A,TRUE,"DMC回収･精製";#N/A,#N/A,TRUE,"MPC工程";#N/A,#N/A,TRUE,"DPC工程";#N/A,#N/A,TRUE,"ANI工程";#N/A,#N/A,TRUE,"PHOｰ触媒工程";#N/A,#N/A,TRUE,"用役"}</definedName>
    <definedName name="wrn.MGM機器リスト." localSheetId="24" hidden="1">{#N/A,#N/A,TRUE,"表紙";#N/A,#N/A,TRUE,"DMC合成";#N/A,#N/A,TRUE,"DMC回収･精製";#N/A,#N/A,TRUE,"MPC工程";#N/A,#N/A,TRUE,"DPC工程";#N/A,#N/A,TRUE,"ANI工程";#N/A,#N/A,TRUE,"PHOｰ触媒工程";#N/A,#N/A,TRUE,"用役"}</definedName>
    <definedName name="wrn.MGM機器リスト." localSheetId="0" hidden="1">{#N/A,#N/A,TRUE,"表紙";#N/A,#N/A,TRUE,"DMC合成";#N/A,#N/A,TRUE,"DMC回収･精製";#N/A,#N/A,TRUE,"MPC工程";#N/A,#N/A,TRUE,"DPC工程";#N/A,#N/A,TRUE,"ANI工程";#N/A,#N/A,TRUE,"PHOｰ触媒工程";#N/A,#N/A,TRUE,"用役"}</definedName>
    <definedName name="wrn.MGM機器リスト." localSheetId="18" hidden="1">{#N/A,#N/A,TRUE,"表紙";#N/A,#N/A,TRUE,"DMC合成";#N/A,#N/A,TRUE,"DMC回収･精製";#N/A,#N/A,TRUE,"MPC工程";#N/A,#N/A,TRUE,"DPC工程";#N/A,#N/A,TRUE,"ANI工程";#N/A,#N/A,TRUE,"PHOｰ触媒工程";#N/A,#N/A,TRUE,"用役"}</definedName>
    <definedName name="wrn.MGM機器リスト." localSheetId="10" hidden="1">{#N/A,#N/A,TRUE,"表紙";#N/A,#N/A,TRUE,"DMC合成";#N/A,#N/A,TRUE,"DMC回収･精製";#N/A,#N/A,TRUE,"MPC工程";#N/A,#N/A,TRUE,"DPC工程";#N/A,#N/A,TRUE,"ANI工程";#N/A,#N/A,TRUE,"PHOｰ触媒工程";#N/A,#N/A,TRUE,"用役"}</definedName>
    <definedName name="wrn.MGM機器リスト." localSheetId="12" hidden="1">{#N/A,#N/A,TRUE,"表紙";#N/A,#N/A,TRUE,"DMC合成";#N/A,#N/A,TRUE,"DMC回収･精製";#N/A,#N/A,TRUE,"MPC工程";#N/A,#N/A,TRUE,"DPC工程";#N/A,#N/A,TRUE,"ANI工程";#N/A,#N/A,TRUE,"PHOｰ触媒工程";#N/A,#N/A,TRUE,"用役"}</definedName>
    <definedName name="wrn.MGM機器リスト." hidden="1">{#N/A,#N/A,TRUE,"表紙";#N/A,#N/A,TRUE,"DMC合成";#N/A,#N/A,TRUE,"DMC回収･精製";#N/A,#N/A,TRUE,"MPC工程";#N/A,#N/A,TRUE,"DPC工程";#N/A,#N/A,TRUE,"ANI工程";#N/A,#N/A,TRUE,"PHOｰ触媒工程";#N/A,#N/A,TRUE,"用役"}</definedName>
    <definedName name="wrn.Month._.Report._.Package." localSheetId="19" hidden="1">{#N/A,#N/A,FALSE,"Global Wls Trend";#N/A,#N/A,FALSE,"Region Trend";#N/A,#N/A,FALSE,"PBU Trend"}</definedName>
    <definedName name="wrn.Month._.Report._.Package." localSheetId="21">{#N/A,#N/A,FALSE,"Global Wls Trend";#N/A,#N/A,FALSE,"Region Trend";#N/A,#N/A,FALSE,"PBU Trend"}</definedName>
    <definedName name="wrn.Month._.Report._.Package." localSheetId="14" hidden="1">{#N/A,#N/A,FALSE,"Global Wls Trend";#N/A,#N/A,FALSE,"Region Trend";#N/A,#N/A,FALSE,"PBU Trend"}</definedName>
    <definedName name="wrn.Month._.Report._.Package." localSheetId="4" hidden="1">{#N/A,#N/A,FALSE,"Global Wls Trend";#N/A,#N/A,FALSE,"Region Trend";#N/A,#N/A,FALSE,"PBU Trend"}</definedName>
    <definedName name="wrn.Month._.Report._.Package." localSheetId="8" hidden="1">{#N/A,#N/A,FALSE,"Global Wls Trend";#N/A,#N/A,FALSE,"Region Trend";#N/A,#N/A,FALSE,"PBU Trend"}</definedName>
    <definedName name="wrn.Month._.Report._.Package." localSheetId="2" hidden="1">{#N/A,#N/A,FALSE,"Global Wls Trend";#N/A,#N/A,FALSE,"Region Trend";#N/A,#N/A,FALSE,"PBU Trend"}</definedName>
    <definedName name="wrn.Month._.Report._.Package." localSheetId="1" hidden="1">{#N/A,#N/A,FALSE,"Global Wls Trend";#N/A,#N/A,FALSE,"Region Trend";#N/A,#N/A,FALSE,"PBU Trend"}</definedName>
    <definedName name="wrn.Month._.Report._.Package." localSheetId="13" hidden="1">{#N/A,#N/A,FALSE,"Global Wls Trend";#N/A,#N/A,FALSE,"Region Trend";#N/A,#N/A,FALSE,"PBU Trend"}</definedName>
    <definedName name="wrn.Month._.Report._.Package." localSheetId="20">{#N/A,#N/A,FALSE,"Global Wls Trend";#N/A,#N/A,FALSE,"Region Trend";#N/A,#N/A,FALSE,"PBU Trend"}</definedName>
    <definedName name="wrn.Month._.Report._.Package." localSheetId="24" hidden="1">{#N/A,#N/A,FALSE,"Global Wls Trend";#N/A,#N/A,FALSE,"Region Trend";#N/A,#N/A,FALSE,"PBU Trend"}</definedName>
    <definedName name="wrn.Month._.Report._.Package." localSheetId="0" hidden="1">{#N/A,#N/A,FALSE,"Global Wls Trend";#N/A,#N/A,FALSE,"Region Trend";#N/A,#N/A,FALSE,"PBU Trend"}</definedName>
    <definedName name="wrn.Month._.Report._.Package." localSheetId="18" hidden="1">{#N/A,#N/A,FALSE,"Global Wls Trend";#N/A,#N/A,FALSE,"Region Trend";#N/A,#N/A,FALSE,"PBU Trend"}</definedName>
    <definedName name="wrn.Month._.Report._.Package." localSheetId="10" hidden="1">{#N/A,#N/A,FALSE,"Global Wls Trend";#N/A,#N/A,FALSE,"Region Trend";#N/A,#N/A,FALSE,"PBU Trend"}</definedName>
    <definedName name="wrn.Month._.Report._.Package." localSheetId="12" hidden="1">{#N/A,#N/A,FALSE,"Global Wls Trend";#N/A,#N/A,FALSE,"Region Trend";#N/A,#N/A,FALSE,"PBU Trend"}</definedName>
    <definedName name="wrn.Month._.Report._.Package." hidden="1">{#N/A,#N/A,FALSE,"Global Wls Trend";#N/A,#N/A,FALSE,"Region Trend";#N/A,#N/A,FALSE,"PBU Trend"}</definedName>
    <definedName name="wrn.Monthly._.Report._.Package." localSheetId="19" hidden="1">{#N/A,#N/A,FALSE,"Global by BU";#N/A,#N/A,FALSE,"U.S. by BU";#N/A,#N/A,FALSE,"Canada by BU";#N/A,#N/A,FALSE,"Europe by BU";#N/A,#N/A,FALSE,"Asia by BU";#N/A,#N/A,FALSE,"Cala by BU"}</definedName>
    <definedName name="wrn.Monthly._.Report._.Package." localSheetId="21">{#N/A,#N/A,FALSE,"Global by BU";#N/A,#N/A,FALSE,"U.S. by BU";#N/A,#N/A,FALSE,"Canada by BU";#N/A,#N/A,FALSE,"Europe by BU";#N/A,#N/A,FALSE,"Asia by BU";#N/A,#N/A,FALSE,"Cala by BU"}</definedName>
    <definedName name="wrn.Monthly._.Report._.Package." localSheetId="14" hidden="1">{#N/A,#N/A,FALSE,"Global by BU";#N/A,#N/A,FALSE,"U.S. by BU";#N/A,#N/A,FALSE,"Canada by BU";#N/A,#N/A,FALSE,"Europe by BU";#N/A,#N/A,FALSE,"Asia by BU";#N/A,#N/A,FALSE,"Cala by BU"}</definedName>
    <definedName name="wrn.Monthly._.Report._.Package." localSheetId="4"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2" hidden="1">{#N/A,#N/A,FALSE,"Global by BU";#N/A,#N/A,FALSE,"U.S. by BU";#N/A,#N/A,FALSE,"Canada by BU";#N/A,#N/A,FALSE,"Europe by BU";#N/A,#N/A,FALSE,"Asia by BU";#N/A,#N/A,FALSE,"Cala by BU"}</definedName>
    <definedName name="wrn.Monthly._.Report._.Package." localSheetId="1"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20">{#N/A,#N/A,FALSE,"Global by BU";#N/A,#N/A,FALSE,"U.S. by BU";#N/A,#N/A,FALSE,"Canada by BU";#N/A,#N/A,FALSE,"Europe by BU";#N/A,#N/A,FALSE,"Asia by BU";#N/A,#N/A,FALSE,"Cala by BU"}</definedName>
    <definedName name="wrn.Monthly._.Report._.Package." localSheetId="24" hidden="1">{#N/A,#N/A,FALSE,"Global by BU";#N/A,#N/A,FALSE,"U.S. by BU";#N/A,#N/A,FALSE,"Canada by BU";#N/A,#N/A,FALSE,"Europe by BU";#N/A,#N/A,FALSE,"Asia by BU";#N/A,#N/A,FALSE,"Cala by BU"}</definedName>
    <definedName name="wrn.Monthly._.Report._.Package." localSheetId="0" hidden="1">{#N/A,#N/A,FALSE,"Global by BU";#N/A,#N/A,FALSE,"U.S. by BU";#N/A,#N/A,FALSE,"Canada by BU";#N/A,#N/A,FALSE,"Europe by BU";#N/A,#N/A,FALSE,"Asia by BU";#N/A,#N/A,FALSE,"Cala by BU"}</definedName>
    <definedName name="wrn.Monthly._.Report._.Package." localSheetId="18" hidden="1">{#N/A,#N/A,FALSE,"Global by BU";#N/A,#N/A,FALSE,"U.S. by BU";#N/A,#N/A,FALSE,"Canada by BU";#N/A,#N/A,FALSE,"Europe by BU";#N/A,#N/A,FALSE,"Asia by BU";#N/A,#N/A,FALSE,"Cala by BU"}</definedName>
    <definedName name="wrn.Monthly._.Report._.Package." localSheetId="10" hidden="1">{#N/A,#N/A,FALSE,"Global by BU";#N/A,#N/A,FALSE,"U.S. by BU";#N/A,#N/A,FALSE,"Canada by BU";#N/A,#N/A,FALSE,"Europe by BU";#N/A,#N/A,FALSE,"Asia by BU";#N/A,#N/A,FALSE,"Cala by BU"}</definedName>
    <definedName name="wrn.Monthly._.Report._.Package." localSheetId="12"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PENDENCIAS." localSheetId="19" hidden="1">{#N/A,#N/A,FALSE,"GERAL";#N/A,#N/A,FALSE,"012-96";#N/A,#N/A,FALSE,"018-96";#N/A,#N/A,FALSE,"027-96";#N/A,#N/A,FALSE,"059-96";#N/A,#N/A,FALSE,"076-96";#N/A,#N/A,FALSE,"019-97";#N/A,#N/A,FALSE,"021-97";#N/A,#N/A,FALSE,"022-97";#N/A,#N/A,FALSE,"028-97"}</definedName>
    <definedName name="wrn.PENDENCIAS." localSheetId="21">{#N/A,#N/A,FALSE,"GERAL";#N/A,#N/A,FALSE,"012-96";#N/A,#N/A,FALSE,"018-96";#N/A,#N/A,FALSE,"027-96";#N/A,#N/A,FALSE,"059-96";#N/A,#N/A,FALSE,"076-96";#N/A,#N/A,FALSE,"019-97";#N/A,#N/A,FALSE,"021-97";#N/A,#N/A,FALSE,"022-97";#N/A,#N/A,FALSE,"028-97"}</definedName>
    <definedName name="wrn.PENDENCIAS." localSheetId="14" hidden="1">{#N/A,#N/A,FALSE,"GERAL";#N/A,#N/A,FALSE,"012-96";#N/A,#N/A,FALSE,"018-96";#N/A,#N/A,FALSE,"027-96";#N/A,#N/A,FALSE,"059-96";#N/A,#N/A,FALSE,"076-96";#N/A,#N/A,FALSE,"019-97";#N/A,#N/A,FALSE,"021-97";#N/A,#N/A,FALSE,"022-97";#N/A,#N/A,FALSE,"028-97"}</definedName>
    <definedName name="wrn.PENDENCIAS." localSheetId="4"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2" hidden="1">{#N/A,#N/A,FALSE,"GERAL";#N/A,#N/A,FALSE,"012-96";#N/A,#N/A,FALSE,"018-96";#N/A,#N/A,FALSE,"027-96";#N/A,#N/A,FALSE,"059-96";#N/A,#N/A,FALSE,"076-96";#N/A,#N/A,FALSE,"019-97";#N/A,#N/A,FALSE,"021-97";#N/A,#N/A,FALSE,"022-97";#N/A,#N/A,FALSE,"028-97"}</definedName>
    <definedName name="wrn.PENDENCIAS." localSheetId="1"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20">{#N/A,#N/A,FALSE,"GERAL";#N/A,#N/A,FALSE,"012-96";#N/A,#N/A,FALSE,"018-96";#N/A,#N/A,FALSE,"027-96";#N/A,#N/A,FALSE,"059-96";#N/A,#N/A,FALSE,"076-96";#N/A,#N/A,FALSE,"019-97";#N/A,#N/A,FALSE,"021-97";#N/A,#N/A,FALSE,"022-97";#N/A,#N/A,FALSE,"028-97"}</definedName>
    <definedName name="wrn.PENDENCIAS." localSheetId="24"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localSheetId="18" hidden="1">{#N/A,#N/A,FALSE,"GERAL";#N/A,#N/A,FALSE,"012-96";#N/A,#N/A,FALSE,"018-96";#N/A,#N/A,FALSE,"027-96";#N/A,#N/A,FALSE,"059-96";#N/A,#N/A,FALSE,"076-96";#N/A,#N/A,FALSE,"019-97";#N/A,#N/A,FALSE,"021-97";#N/A,#N/A,FALSE,"022-97";#N/A,#N/A,FALSE,"028-97"}</definedName>
    <definedName name="wrn.PENDENCIAS." localSheetId="10" hidden="1">{#N/A,#N/A,FALSE,"GERAL";#N/A,#N/A,FALSE,"012-96";#N/A,#N/A,FALSE,"018-96";#N/A,#N/A,FALSE,"027-96";#N/A,#N/A,FALSE,"059-96";#N/A,#N/A,FALSE,"076-96";#N/A,#N/A,FALSE,"019-97";#N/A,#N/A,FALSE,"021-97";#N/A,#N/A,FALSE,"022-97";#N/A,#N/A,FALSE,"028-97"}</definedName>
    <definedName name="wrn.PENDENCIAS." localSheetId="12"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laniha._.de._.Medição._.F._.01." localSheetId="19" hidden="1">{#N/A,#N/A,FALSE,"F-01"}</definedName>
    <definedName name="wrn.Planiha._.de._.Medição._.F._.01." localSheetId="21">{#N/A,#N/A,FALSE,"F-01"}</definedName>
    <definedName name="wrn.Planiha._.de._.Medição._.F._.01." localSheetId="14" hidden="1">{#N/A,#N/A,FALSE,"F-01"}</definedName>
    <definedName name="wrn.Planiha._.de._.Medição._.F._.01." localSheetId="4" hidden="1">{#N/A,#N/A,FALSE,"F-01"}</definedName>
    <definedName name="wrn.Planiha._.de._.Medição._.F._.01." localSheetId="8" hidden="1">{#N/A,#N/A,FALSE,"F-01"}</definedName>
    <definedName name="wrn.Planiha._.de._.Medição._.F._.01." localSheetId="2" hidden="1">{#N/A,#N/A,FALSE,"F-01"}</definedName>
    <definedName name="wrn.Planiha._.de._.Medição._.F._.01." localSheetId="1" hidden="1">{#N/A,#N/A,FALSE,"F-01"}</definedName>
    <definedName name="wrn.Planiha._.de._.Medição._.F._.01." localSheetId="13" hidden="1">{#N/A,#N/A,FALSE,"F-01"}</definedName>
    <definedName name="wrn.Planiha._.de._.Medição._.F._.01." localSheetId="20">{#N/A,#N/A,FALSE,"F-01"}</definedName>
    <definedName name="wrn.Planiha._.de._.Medição._.F._.01." localSheetId="24" hidden="1">{#N/A,#N/A,FALSE,"F-01"}</definedName>
    <definedName name="wrn.Planiha._.de._.Medição._.F._.01." localSheetId="0" hidden="1">{#N/A,#N/A,FALSE,"F-01"}</definedName>
    <definedName name="wrn.Planiha._.de._.Medição._.F._.01." localSheetId="18" hidden="1">{#N/A,#N/A,FALSE,"F-01"}</definedName>
    <definedName name="wrn.Planiha._.de._.Medição._.F._.01." localSheetId="10" hidden="1">{#N/A,#N/A,FALSE,"F-01"}</definedName>
    <definedName name="wrn.Planiha._.de._.Medição._.F._.01." localSheetId="12" hidden="1">{#N/A,#N/A,FALSE,"F-01"}</definedName>
    <definedName name="wrn.Planiha._.de._.Medição._.F._.01." hidden="1">{#N/A,#N/A,FALSE,"F-01"}</definedName>
    <definedName name="wrn.Planiha._.de._.Medição._.F._.01._1" localSheetId="19" hidden="1">{#N/A,#N/A,FALSE,"F-01"}</definedName>
    <definedName name="wrn.Planiha._.de._.Medição._.F._.01._1" localSheetId="21">{#N/A,#N/A,FALSE,"F-01"}</definedName>
    <definedName name="wrn.Planiha._.de._.Medição._.F._.01._1" localSheetId="14" hidden="1">{#N/A,#N/A,FALSE,"F-01"}</definedName>
    <definedName name="wrn.Planiha._.de._.Medição._.F._.01._1" localSheetId="4" hidden="1">{#N/A,#N/A,FALSE,"F-01"}</definedName>
    <definedName name="wrn.Planiha._.de._.Medição._.F._.01._1" localSheetId="8" hidden="1">{#N/A,#N/A,FALSE,"F-01"}</definedName>
    <definedName name="wrn.Planiha._.de._.Medição._.F._.01._1" localSheetId="2" hidden="1">{#N/A,#N/A,FALSE,"F-01"}</definedName>
    <definedName name="wrn.Planiha._.de._.Medição._.F._.01._1" localSheetId="1" hidden="1">{#N/A,#N/A,FALSE,"F-01"}</definedName>
    <definedName name="wrn.Planiha._.de._.Medição._.F._.01._1" localSheetId="13" hidden="1">{#N/A,#N/A,FALSE,"F-01"}</definedName>
    <definedName name="wrn.Planiha._.de._.Medição._.F._.01._1" localSheetId="20">{#N/A,#N/A,FALSE,"F-01"}</definedName>
    <definedName name="wrn.Planiha._.de._.Medição._.F._.01._1" localSheetId="24" hidden="1">{#N/A,#N/A,FALSE,"F-01"}</definedName>
    <definedName name="wrn.Planiha._.de._.Medição._.F._.01._1" localSheetId="0" hidden="1">{#N/A,#N/A,FALSE,"F-01"}</definedName>
    <definedName name="wrn.Planiha._.de._.Medição._.F._.01._1" localSheetId="18" hidden="1">{#N/A,#N/A,FALSE,"F-01"}</definedName>
    <definedName name="wrn.Planiha._.de._.Medição._.F._.01._1" localSheetId="10" hidden="1">{#N/A,#N/A,FALSE,"F-01"}</definedName>
    <definedName name="wrn.Planiha._.de._.Medição._.F._.01._1" localSheetId="12" hidden="1">{#N/A,#N/A,FALSE,"F-01"}</definedName>
    <definedName name="wrn.Planiha._.de._.Medição._.F._.01._1" hidden="1">{#N/A,#N/A,FALSE,"F-01"}</definedName>
    <definedName name="wrn.Planilha_de_Medição_F_02" localSheetId="19" hidden="1">{#N/A,#N/A,FALSE,"F-01"}</definedName>
    <definedName name="wrn.Planilha_de_Medição_F_02" localSheetId="21">{#N/A,#N/A,FALSE,"F-01"}</definedName>
    <definedName name="wrn.Planilha_de_Medição_F_02" localSheetId="14" hidden="1">{#N/A,#N/A,FALSE,"F-01"}</definedName>
    <definedName name="wrn.Planilha_de_Medição_F_02" localSheetId="4" hidden="1">{#N/A,#N/A,FALSE,"F-01"}</definedName>
    <definedName name="wrn.Planilha_de_Medição_F_02" localSheetId="8" hidden="1">{#N/A,#N/A,FALSE,"F-01"}</definedName>
    <definedName name="wrn.Planilha_de_Medição_F_02" localSheetId="2" hidden="1">{#N/A,#N/A,FALSE,"F-01"}</definedName>
    <definedName name="wrn.Planilha_de_Medição_F_02" localSheetId="1" hidden="1">{#N/A,#N/A,FALSE,"F-01"}</definedName>
    <definedName name="wrn.Planilha_de_Medição_F_02" localSheetId="13" hidden="1">{#N/A,#N/A,FALSE,"F-01"}</definedName>
    <definedName name="wrn.Planilha_de_Medição_F_02" localSheetId="20">{#N/A,#N/A,FALSE,"F-01"}</definedName>
    <definedName name="wrn.Planilha_de_Medição_F_02" localSheetId="24" hidden="1">{#N/A,#N/A,FALSE,"F-01"}</definedName>
    <definedName name="wrn.Planilha_de_Medição_F_02" localSheetId="0" hidden="1">{#N/A,#N/A,FALSE,"F-01"}</definedName>
    <definedName name="wrn.Planilha_de_Medição_F_02" localSheetId="18" hidden="1">{#N/A,#N/A,FALSE,"F-01"}</definedName>
    <definedName name="wrn.Planilha_de_Medição_F_02" localSheetId="10" hidden="1">{#N/A,#N/A,FALSE,"F-01"}</definedName>
    <definedName name="wrn.Planilha_de_Medição_F_02" localSheetId="12" hidden="1">{#N/A,#N/A,FALSE,"F-01"}</definedName>
    <definedName name="wrn.Planilha_de_Medição_F_02" hidden="1">{#N/A,#N/A,FALSE,"F-01"}</definedName>
    <definedName name="wrn.print._.all." localSheetId="19" hidden="1">{#N/A,#N/A,FALSE,"$170M Cash";#N/A,#N/A,FALSE,"$250M Cash";#N/A,#N/A,FALSE,"$325M Cash"}</definedName>
    <definedName name="wrn.print._.all." localSheetId="21">{#N/A,#N/A,FALSE,"$170M Cash";#N/A,#N/A,FALSE,"$250M Cash";#N/A,#N/A,FALSE,"$325M Cash"}</definedName>
    <definedName name="wrn.print._.all." localSheetId="14" hidden="1">{#N/A,#N/A,FALSE,"$170M Cash";#N/A,#N/A,FALSE,"$250M Cash";#N/A,#N/A,FALSE,"$325M Cash"}</definedName>
    <definedName name="wrn.print._.all." localSheetId="4" hidden="1">{#N/A,#N/A,FALSE,"$170M Cash";#N/A,#N/A,FALSE,"$250M Cash";#N/A,#N/A,FALSE,"$325M Cash"}</definedName>
    <definedName name="wrn.print._.all." localSheetId="8" hidden="1">{#N/A,#N/A,FALSE,"$170M Cash";#N/A,#N/A,FALSE,"$250M Cash";#N/A,#N/A,FALSE,"$325M Cash"}</definedName>
    <definedName name="wrn.print._.all." localSheetId="2" hidden="1">{#N/A,#N/A,FALSE,"$170M Cash";#N/A,#N/A,FALSE,"$250M Cash";#N/A,#N/A,FALSE,"$325M Cash"}</definedName>
    <definedName name="wrn.print._.all." localSheetId="1" hidden="1">{#N/A,#N/A,FALSE,"$170M Cash";#N/A,#N/A,FALSE,"$250M Cash";#N/A,#N/A,FALSE,"$325M Cash"}</definedName>
    <definedName name="wrn.print._.all." localSheetId="13" hidden="1">{#N/A,#N/A,FALSE,"$170M Cash";#N/A,#N/A,FALSE,"$250M Cash";#N/A,#N/A,FALSE,"$325M Cash"}</definedName>
    <definedName name="wrn.print._.all." localSheetId="20">{#N/A,#N/A,FALSE,"$170M Cash";#N/A,#N/A,FALSE,"$250M Cash";#N/A,#N/A,FALSE,"$325M Cash"}</definedName>
    <definedName name="wrn.print._.all." localSheetId="24" hidden="1">{#N/A,#N/A,FALSE,"$170M Cash";#N/A,#N/A,FALSE,"$250M Cash";#N/A,#N/A,FALSE,"$325M Cash"}</definedName>
    <definedName name="wrn.print._.all." localSheetId="0" hidden="1">{#N/A,#N/A,FALSE,"$170M Cash";#N/A,#N/A,FALSE,"$250M Cash";#N/A,#N/A,FALSE,"$325M Cash"}</definedName>
    <definedName name="wrn.print._.all." localSheetId="18" hidden="1">{#N/A,#N/A,FALSE,"$170M Cash";#N/A,#N/A,FALSE,"$250M Cash";#N/A,#N/A,FALSE,"$325M Cash"}</definedName>
    <definedName name="wrn.print._.all." localSheetId="10" hidden="1">{#N/A,#N/A,FALSE,"$170M Cash";#N/A,#N/A,FALSE,"$250M Cash";#N/A,#N/A,FALSE,"$325M Cash"}</definedName>
    <definedName name="wrn.print._.all." localSheetId="12" hidden="1">{#N/A,#N/A,FALSE,"$170M Cash";#N/A,#N/A,FALSE,"$250M Cash";#N/A,#N/A,FALSE,"$325M Cash"}</definedName>
    <definedName name="wrn.print._.all." hidden="1">{#N/A,#N/A,FALSE,"$170M Cash";#N/A,#N/A,FALSE,"$250M Cash";#N/A,#N/A,FALSE,"$325M Cash"}</definedName>
    <definedName name="wrn.PrintAll." localSheetId="19" hidden="1">{#N/A,#N/A,FALSE,"Sheet1";#N/A,#N/A,FALSE,"Sheet2";#N/A,#N/A,FALSE,"Sheet3";#N/A,#N/A,FALSE,"Sheet4";#N/A,#N/A,FALSE,"Sheet5";#N/A,#N/A,FALSE,"Sheet6";#N/A,#N/A,FALSE,"Sheet7";#N/A,#N/A,FALSE,"Sheet8";#N/A,#N/A,FALSE,"Sheet9"}</definedName>
    <definedName name="wrn.PrintAll." localSheetId="21">{#N/A,#N/A,FALSE,"Sheet1";#N/A,#N/A,FALSE,"Sheet2";#N/A,#N/A,FALSE,"Sheet3";#N/A,#N/A,FALSE,"Sheet4";#N/A,#N/A,FALSE,"Sheet5";#N/A,#N/A,FALSE,"Sheet6";#N/A,#N/A,FALSE,"Sheet7";#N/A,#N/A,FALSE,"Sheet8";#N/A,#N/A,FALSE,"Sheet9"}</definedName>
    <definedName name="wrn.PrintAll." localSheetId="14" hidden="1">{#N/A,#N/A,FALSE,"Sheet1";#N/A,#N/A,FALSE,"Sheet2";#N/A,#N/A,FALSE,"Sheet3";#N/A,#N/A,FALSE,"Sheet4";#N/A,#N/A,FALSE,"Sheet5";#N/A,#N/A,FALSE,"Sheet6";#N/A,#N/A,FALSE,"Sheet7";#N/A,#N/A,FALSE,"Sheet8";#N/A,#N/A,FALSE,"Sheet9"}</definedName>
    <definedName name="wrn.PrintAll." localSheetId="4" hidden="1">{#N/A,#N/A,FALSE,"Sheet1";#N/A,#N/A,FALSE,"Sheet2";#N/A,#N/A,FALSE,"Sheet3";#N/A,#N/A,FALSE,"Sheet4";#N/A,#N/A,FALSE,"Sheet5";#N/A,#N/A,FALSE,"Sheet6";#N/A,#N/A,FALSE,"Sheet7";#N/A,#N/A,FALSE,"Sheet8";#N/A,#N/A,FALSE,"Sheet9"}</definedName>
    <definedName name="wrn.PrintAll." localSheetId="8" hidden="1">{#N/A,#N/A,FALSE,"Sheet1";#N/A,#N/A,FALSE,"Sheet2";#N/A,#N/A,FALSE,"Sheet3";#N/A,#N/A,FALSE,"Sheet4";#N/A,#N/A,FALSE,"Sheet5";#N/A,#N/A,FALSE,"Sheet6";#N/A,#N/A,FALSE,"Sheet7";#N/A,#N/A,FALSE,"Sheet8";#N/A,#N/A,FALSE,"Sheet9"}</definedName>
    <definedName name="wrn.PrintAll." localSheetId="2" hidden="1">{#N/A,#N/A,FALSE,"Sheet1";#N/A,#N/A,FALSE,"Sheet2";#N/A,#N/A,FALSE,"Sheet3";#N/A,#N/A,FALSE,"Sheet4";#N/A,#N/A,FALSE,"Sheet5";#N/A,#N/A,FALSE,"Sheet6";#N/A,#N/A,FALSE,"Sheet7";#N/A,#N/A,FALSE,"Sheet8";#N/A,#N/A,FALSE,"Sheet9"}</definedName>
    <definedName name="wrn.PrintAll." localSheetId="1" hidden="1">{#N/A,#N/A,FALSE,"Sheet1";#N/A,#N/A,FALSE,"Sheet2";#N/A,#N/A,FALSE,"Sheet3";#N/A,#N/A,FALSE,"Sheet4";#N/A,#N/A,FALSE,"Sheet5";#N/A,#N/A,FALSE,"Sheet6";#N/A,#N/A,FALSE,"Sheet7";#N/A,#N/A,FALSE,"Sheet8";#N/A,#N/A,FALSE,"Sheet9"}</definedName>
    <definedName name="wrn.PrintAll." localSheetId="13" hidden="1">{#N/A,#N/A,FALSE,"Sheet1";#N/A,#N/A,FALSE,"Sheet2";#N/A,#N/A,FALSE,"Sheet3";#N/A,#N/A,FALSE,"Sheet4";#N/A,#N/A,FALSE,"Sheet5";#N/A,#N/A,FALSE,"Sheet6";#N/A,#N/A,FALSE,"Sheet7";#N/A,#N/A,FALSE,"Sheet8";#N/A,#N/A,FALSE,"Sheet9"}</definedName>
    <definedName name="wrn.PrintAll." localSheetId="20">{#N/A,#N/A,FALSE,"Sheet1";#N/A,#N/A,FALSE,"Sheet2";#N/A,#N/A,FALSE,"Sheet3";#N/A,#N/A,FALSE,"Sheet4";#N/A,#N/A,FALSE,"Sheet5";#N/A,#N/A,FALSE,"Sheet6";#N/A,#N/A,FALSE,"Sheet7";#N/A,#N/A,FALSE,"Sheet8";#N/A,#N/A,FALSE,"Sheet9"}</definedName>
    <definedName name="wrn.PrintAll." localSheetId="24" hidden="1">{#N/A,#N/A,FALSE,"Sheet1";#N/A,#N/A,FALSE,"Sheet2";#N/A,#N/A,FALSE,"Sheet3";#N/A,#N/A,FALSE,"Sheet4";#N/A,#N/A,FALSE,"Sheet5";#N/A,#N/A,FALSE,"Sheet6";#N/A,#N/A,FALSE,"Sheet7";#N/A,#N/A,FALSE,"Sheet8";#N/A,#N/A,FALSE,"Sheet9"}</definedName>
    <definedName name="wrn.PrintAll." localSheetId="0" hidden="1">{#N/A,#N/A,FALSE,"Sheet1";#N/A,#N/A,FALSE,"Sheet2";#N/A,#N/A,FALSE,"Sheet3";#N/A,#N/A,FALSE,"Sheet4";#N/A,#N/A,FALSE,"Sheet5";#N/A,#N/A,FALSE,"Sheet6";#N/A,#N/A,FALSE,"Sheet7";#N/A,#N/A,FALSE,"Sheet8";#N/A,#N/A,FALSE,"Sheet9"}</definedName>
    <definedName name="wrn.PrintAll." localSheetId="18" hidden="1">{#N/A,#N/A,FALSE,"Sheet1";#N/A,#N/A,FALSE,"Sheet2";#N/A,#N/A,FALSE,"Sheet3";#N/A,#N/A,FALSE,"Sheet4";#N/A,#N/A,FALSE,"Sheet5";#N/A,#N/A,FALSE,"Sheet6";#N/A,#N/A,FALSE,"Sheet7";#N/A,#N/A,FALSE,"Sheet8";#N/A,#N/A,FALSE,"Sheet9"}</definedName>
    <definedName name="wrn.PrintAll." localSheetId="10" hidden="1">{#N/A,#N/A,FALSE,"Sheet1";#N/A,#N/A,FALSE,"Sheet2";#N/A,#N/A,FALSE,"Sheet3";#N/A,#N/A,FALSE,"Sheet4";#N/A,#N/A,FALSE,"Sheet5";#N/A,#N/A,FALSE,"Sheet6";#N/A,#N/A,FALSE,"Sheet7";#N/A,#N/A,FALSE,"Sheet8";#N/A,#N/A,FALSE,"Sheet9"}</definedName>
    <definedName name="wrn.PrintAll." localSheetId="12"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Curr." localSheetId="19" hidden="1">{#N/A,#N/A,FALSE,"Sheet1";#N/A,#N/A,FALSE,"Sheet2";#N/A,#N/A,FALSE,"Sheet3"}</definedName>
    <definedName name="wrn.PrintCurr." localSheetId="21">{#N/A,#N/A,FALSE,"Sheet1";#N/A,#N/A,FALSE,"Sheet2";#N/A,#N/A,FALSE,"Sheet3"}</definedName>
    <definedName name="wrn.PrintCurr." localSheetId="14" hidden="1">{#N/A,#N/A,FALSE,"Sheet1";#N/A,#N/A,FALSE,"Sheet2";#N/A,#N/A,FALSE,"Sheet3"}</definedName>
    <definedName name="wrn.PrintCurr." localSheetId="4" hidden="1">{#N/A,#N/A,FALSE,"Sheet1";#N/A,#N/A,FALSE,"Sheet2";#N/A,#N/A,FALSE,"Sheet3"}</definedName>
    <definedName name="wrn.PrintCurr." localSheetId="8" hidden="1">{#N/A,#N/A,FALSE,"Sheet1";#N/A,#N/A,FALSE,"Sheet2";#N/A,#N/A,FALSE,"Sheet3"}</definedName>
    <definedName name="wrn.PrintCurr." localSheetId="2" hidden="1">{#N/A,#N/A,FALSE,"Sheet1";#N/A,#N/A,FALSE,"Sheet2";#N/A,#N/A,FALSE,"Sheet3"}</definedName>
    <definedName name="wrn.PrintCurr." localSheetId="1" hidden="1">{#N/A,#N/A,FALSE,"Sheet1";#N/A,#N/A,FALSE,"Sheet2";#N/A,#N/A,FALSE,"Sheet3"}</definedName>
    <definedName name="wrn.PrintCurr." localSheetId="13" hidden="1">{#N/A,#N/A,FALSE,"Sheet1";#N/A,#N/A,FALSE,"Sheet2";#N/A,#N/A,FALSE,"Sheet3"}</definedName>
    <definedName name="wrn.PrintCurr." localSheetId="20">{#N/A,#N/A,FALSE,"Sheet1";#N/A,#N/A,FALSE,"Sheet2";#N/A,#N/A,FALSE,"Sheet3"}</definedName>
    <definedName name="wrn.PrintCurr." localSheetId="24" hidden="1">{#N/A,#N/A,FALSE,"Sheet1";#N/A,#N/A,FALSE,"Sheet2";#N/A,#N/A,FALSE,"Sheet3"}</definedName>
    <definedName name="wrn.PrintCurr." localSheetId="0" hidden="1">{#N/A,#N/A,FALSE,"Sheet1";#N/A,#N/A,FALSE,"Sheet2";#N/A,#N/A,FALSE,"Sheet3"}</definedName>
    <definedName name="wrn.PrintCurr." localSheetId="18" hidden="1">{#N/A,#N/A,FALSE,"Sheet1";#N/A,#N/A,FALSE,"Sheet2";#N/A,#N/A,FALSE,"Sheet3"}</definedName>
    <definedName name="wrn.PrintCurr." localSheetId="10" hidden="1">{#N/A,#N/A,FALSE,"Sheet1";#N/A,#N/A,FALSE,"Sheet2";#N/A,#N/A,FALSE,"Sheet3"}</definedName>
    <definedName name="wrn.PrintCurr." localSheetId="12" hidden="1">{#N/A,#N/A,FALSE,"Sheet1";#N/A,#N/A,FALSE,"Sheet2";#N/A,#N/A,FALSE,"Sheet3"}</definedName>
    <definedName name="wrn.PrintCurr." hidden="1">{#N/A,#N/A,FALSE,"Sheet1";#N/A,#N/A,FALSE,"Sheet2";#N/A,#N/A,FALSE,"Sheet3"}</definedName>
    <definedName name="wrn.PrintPrev1." localSheetId="19" hidden="1">{#N/A,#N/A,FALSE,"Sheet4";#N/A,#N/A,FALSE,"Sheet5";#N/A,#N/A,FALSE,"Sheet6"}</definedName>
    <definedName name="wrn.PrintPrev1." localSheetId="21">{#N/A,#N/A,FALSE,"Sheet4";#N/A,#N/A,FALSE,"Sheet5";#N/A,#N/A,FALSE,"Sheet6"}</definedName>
    <definedName name="wrn.PrintPrev1." localSheetId="14" hidden="1">{#N/A,#N/A,FALSE,"Sheet4";#N/A,#N/A,FALSE,"Sheet5";#N/A,#N/A,FALSE,"Sheet6"}</definedName>
    <definedName name="wrn.PrintPrev1." localSheetId="4" hidden="1">{#N/A,#N/A,FALSE,"Sheet4";#N/A,#N/A,FALSE,"Sheet5";#N/A,#N/A,FALSE,"Sheet6"}</definedName>
    <definedName name="wrn.PrintPrev1." localSheetId="8" hidden="1">{#N/A,#N/A,FALSE,"Sheet4";#N/A,#N/A,FALSE,"Sheet5";#N/A,#N/A,FALSE,"Sheet6"}</definedName>
    <definedName name="wrn.PrintPrev1." localSheetId="2" hidden="1">{#N/A,#N/A,FALSE,"Sheet4";#N/A,#N/A,FALSE,"Sheet5";#N/A,#N/A,FALSE,"Sheet6"}</definedName>
    <definedName name="wrn.PrintPrev1." localSheetId="1" hidden="1">{#N/A,#N/A,FALSE,"Sheet4";#N/A,#N/A,FALSE,"Sheet5";#N/A,#N/A,FALSE,"Sheet6"}</definedName>
    <definedName name="wrn.PrintPrev1." localSheetId="13" hidden="1">{#N/A,#N/A,FALSE,"Sheet4";#N/A,#N/A,FALSE,"Sheet5";#N/A,#N/A,FALSE,"Sheet6"}</definedName>
    <definedName name="wrn.PrintPrev1." localSheetId="20">{#N/A,#N/A,FALSE,"Sheet4";#N/A,#N/A,FALSE,"Sheet5";#N/A,#N/A,FALSE,"Sheet6"}</definedName>
    <definedName name="wrn.PrintPrev1." localSheetId="24" hidden="1">{#N/A,#N/A,FALSE,"Sheet4";#N/A,#N/A,FALSE,"Sheet5";#N/A,#N/A,FALSE,"Sheet6"}</definedName>
    <definedName name="wrn.PrintPrev1." localSheetId="0" hidden="1">{#N/A,#N/A,FALSE,"Sheet4";#N/A,#N/A,FALSE,"Sheet5";#N/A,#N/A,FALSE,"Sheet6"}</definedName>
    <definedName name="wrn.PrintPrev1." localSheetId="18" hidden="1">{#N/A,#N/A,FALSE,"Sheet4";#N/A,#N/A,FALSE,"Sheet5";#N/A,#N/A,FALSE,"Sheet6"}</definedName>
    <definedName name="wrn.PrintPrev1." localSheetId="10" hidden="1">{#N/A,#N/A,FALSE,"Sheet4";#N/A,#N/A,FALSE,"Sheet5";#N/A,#N/A,FALSE,"Sheet6"}</definedName>
    <definedName name="wrn.PrintPrev1." localSheetId="12" hidden="1">{#N/A,#N/A,FALSE,"Sheet4";#N/A,#N/A,FALSE,"Sheet5";#N/A,#N/A,FALSE,"Sheet6"}</definedName>
    <definedName name="wrn.PrintPrev1." hidden="1">{#N/A,#N/A,FALSE,"Sheet4";#N/A,#N/A,FALSE,"Sheet5";#N/A,#N/A,FALSE,"Sheet6"}</definedName>
    <definedName name="wrn.PrintPrev2." localSheetId="19" hidden="1">{#N/A,#N/A,FALSE,"Sheet7";#N/A,#N/A,FALSE,"Sheet8";#N/A,#N/A,FALSE,"Sheet9"}</definedName>
    <definedName name="wrn.PrintPrev2." localSheetId="21">{#N/A,#N/A,FALSE,"Sheet7";#N/A,#N/A,FALSE,"Sheet8";#N/A,#N/A,FALSE,"Sheet9"}</definedName>
    <definedName name="wrn.PrintPrev2." localSheetId="14" hidden="1">{#N/A,#N/A,FALSE,"Sheet7";#N/A,#N/A,FALSE,"Sheet8";#N/A,#N/A,FALSE,"Sheet9"}</definedName>
    <definedName name="wrn.PrintPrev2." localSheetId="4" hidden="1">{#N/A,#N/A,FALSE,"Sheet7";#N/A,#N/A,FALSE,"Sheet8";#N/A,#N/A,FALSE,"Sheet9"}</definedName>
    <definedName name="wrn.PrintPrev2." localSheetId="8" hidden="1">{#N/A,#N/A,FALSE,"Sheet7";#N/A,#N/A,FALSE,"Sheet8";#N/A,#N/A,FALSE,"Sheet9"}</definedName>
    <definedName name="wrn.PrintPrev2." localSheetId="2" hidden="1">{#N/A,#N/A,FALSE,"Sheet7";#N/A,#N/A,FALSE,"Sheet8";#N/A,#N/A,FALSE,"Sheet9"}</definedName>
    <definedName name="wrn.PrintPrev2." localSheetId="1" hidden="1">{#N/A,#N/A,FALSE,"Sheet7";#N/A,#N/A,FALSE,"Sheet8";#N/A,#N/A,FALSE,"Sheet9"}</definedName>
    <definedName name="wrn.PrintPrev2." localSheetId="13" hidden="1">{#N/A,#N/A,FALSE,"Sheet7";#N/A,#N/A,FALSE,"Sheet8";#N/A,#N/A,FALSE,"Sheet9"}</definedName>
    <definedName name="wrn.PrintPrev2." localSheetId="20">{#N/A,#N/A,FALSE,"Sheet7";#N/A,#N/A,FALSE,"Sheet8";#N/A,#N/A,FALSE,"Sheet9"}</definedName>
    <definedName name="wrn.PrintPrev2." localSheetId="24" hidden="1">{#N/A,#N/A,FALSE,"Sheet7";#N/A,#N/A,FALSE,"Sheet8";#N/A,#N/A,FALSE,"Sheet9"}</definedName>
    <definedName name="wrn.PrintPrev2." localSheetId="0" hidden="1">{#N/A,#N/A,FALSE,"Sheet7";#N/A,#N/A,FALSE,"Sheet8";#N/A,#N/A,FALSE,"Sheet9"}</definedName>
    <definedName name="wrn.PrintPrev2." localSheetId="18" hidden="1">{#N/A,#N/A,FALSE,"Sheet7";#N/A,#N/A,FALSE,"Sheet8";#N/A,#N/A,FALSE,"Sheet9"}</definedName>
    <definedName name="wrn.PrintPrev2." localSheetId="10" hidden="1">{#N/A,#N/A,FALSE,"Sheet7";#N/A,#N/A,FALSE,"Sheet8";#N/A,#N/A,FALSE,"Sheet9"}</definedName>
    <definedName name="wrn.PrintPrev2." localSheetId="12" hidden="1">{#N/A,#N/A,FALSE,"Sheet7";#N/A,#N/A,FALSE,"Sheet8";#N/A,#N/A,FALSE,"Sheet9"}</definedName>
    <definedName name="wrn.PrintPrev2." hidden="1">{#N/A,#N/A,FALSE,"Sheet7";#N/A,#N/A,FALSE,"Sheet8";#N/A,#N/A,FALSE,"Sheet9"}</definedName>
    <definedName name="wrn.Quadros._.relatório." localSheetId="19" hidden="1">{#N/A,#N/A,FALSE,"QD_F1 Invest Detalhado";#N/A,#N/A,FALSE,"QD_F3 Invest_Comparado";#N/A,#N/A,FALSE,"QD_B Trafego";#N/A,#N/A,FALSE,"QD_D0 Custos Operacionais";#N/A,#N/A,FALSE,"QD_C Receita";#N/A,#N/A,FALSE,"QD_D Custos";#N/A,#N/A,FALSE,"QD_E Resultado";#N/A,#N/A,FALSE,"QD_G Fluxo Caixa"}</definedName>
    <definedName name="wrn.Quadros._.relatório." localSheetId="21">{#N/A,#N/A,FALSE,"QD_F1 Invest Detalhado";#N/A,#N/A,FALSE,"QD_F3 Invest_Comparado";#N/A,#N/A,FALSE,"QD_B Trafego";#N/A,#N/A,FALSE,"QD_D0 Custos Operacionais";#N/A,#N/A,FALSE,"QD_C Receita";#N/A,#N/A,FALSE,"QD_D Custos";#N/A,#N/A,FALSE,"QD_E Resultado";#N/A,#N/A,FALSE,"QD_G Fluxo Caixa"}</definedName>
    <definedName name="wrn.Quadros._.relatório." localSheetId="14" hidden="1">{#N/A,#N/A,FALSE,"QD_F1 Invest Detalhado";#N/A,#N/A,FALSE,"QD_F3 Invest_Comparado";#N/A,#N/A,FALSE,"QD_B Trafego";#N/A,#N/A,FALSE,"QD_D0 Custos Operacionais";#N/A,#N/A,FALSE,"QD_C Receita";#N/A,#N/A,FALSE,"QD_D Custos";#N/A,#N/A,FALSE,"QD_E Resultado";#N/A,#N/A,FALSE,"QD_G Fluxo Caixa"}</definedName>
    <definedName name="wrn.Quadros._.relatório." localSheetId="4" hidden="1">{#N/A,#N/A,FALSE,"QD_F1 Invest Detalhado";#N/A,#N/A,FALSE,"QD_F3 Invest_Comparado";#N/A,#N/A,FALSE,"QD_B Trafego";#N/A,#N/A,FALSE,"QD_D0 Custos Operacionais";#N/A,#N/A,FALSE,"QD_C Receita";#N/A,#N/A,FALSE,"QD_D Custos";#N/A,#N/A,FALSE,"QD_E Resultado";#N/A,#N/A,FALSE,"QD_G Fluxo Caixa"}</definedName>
    <definedName name="wrn.Quadros._.relatório." localSheetId="8" hidden="1">{#N/A,#N/A,FALSE,"QD_F1 Invest Detalhado";#N/A,#N/A,FALSE,"QD_F3 Invest_Comparado";#N/A,#N/A,FALSE,"QD_B Trafego";#N/A,#N/A,FALSE,"QD_D0 Custos Operacionais";#N/A,#N/A,FALSE,"QD_C Receita";#N/A,#N/A,FALSE,"QD_D Custos";#N/A,#N/A,FALSE,"QD_E Resultado";#N/A,#N/A,FALSE,"QD_G Fluxo Caixa"}</definedName>
    <definedName name="wrn.Quadros._.relatório." localSheetId="2" hidden="1">{#N/A,#N/A,FALSE,"QD_F1 Invest Detalhado";#N/A,#N/A,FALSE,"QD_F3 Invest_Comparado";#N/A,#N/A,FALSE,"QD_B Trafego";#N/A,#N/A,FALSE,"QD_D0 Custos Operacionais";#N/A,#N/A,FALSE,"QD_C Receita";#N/A,#N/A,FALSE,"QD_D Custos";#N/A,#N/A,FALSE,"QD_E Resultado";#N/A,#N/A,FALSE,"QD_G Fluxo Caixa"}</definedName>
    <definedName name="wrn.Quadros._.relatório." localSheetId="1" hidden="1">{#N/A,#N/A,FALSE,"QD_F1 Invest Detalhado";#N/A,#N/A,FALSE,"QD_F3 Invest_Comparado";#N/A,#N/A,FALSE,"QD_B Trafego";#N/A,#N/A,FALSE,"QD_D0 Custos Operacionais";#N/A,#N/A,FALSE,"QD_C Receita";#N/A,#N/A,FALSE,"QD_D Custos";#N/A,#N/A,FALSE,"QD_E Resultado";#N/A,#N/A,FALSE,"QD_G Fluxo Caixa"}</definedName>
    <definedName name="wrn.Quadros._.relatório." localSheetId="13" hidden="1">{#N/A,#N/A,FALSE,"QD_F1 Invest Detalhado";#N/A,#N/A,FALSE,"QD_F3 Invest_Comparado";#N/A,#N/A,FALSE,"QD_B Trafego";#N/A,#N/A,FALSE,"QD_D0 Custos Operacionais";#N/A,#N/A,FALSE,"QD_C Receita";#N/A,#N/A,FALSE,"QD_D Custos";#N/A,#N/A,FALSE,"QD_E Resultado";#N/A,#N/A,FALSE,"QD_G Fluxo Caixa"}</definedName>
    <definedName name="wrn.Quadros._.relatório." localSheetId="20">{#N/A,#N/A,FALSE,"QD_F1 Invest Detalhado";#N/A,#N/A,FALSE,"QD_F3 Invest_Comparado";#N/A,#N/A,FALSE,"QD_B Trafego";#N/A,#N/A,FALSE,"QD_D0 Custos Operacionais";#N/A,#N/A,FALSE,"QD_C Receita";#N/A,#N/A,FALSE,"QD_D Custos";#N/A,#N/A,FALSE,"QD_E Resultado";#N/A,#N/A,FALSE,"QD_G Fluxo Caixa"}</definedName>
    <definedName name="wrn.Quadros._.relatório." localSheetId="24" hidden="1">{#N/A,#N/A,FALSE,"QD_F1 Invest Detalhado";#N/A,#N/A,FALSE,"QD_F3 Invest_Comparado";#N/A,#N/A,FALSE,"QD_B Trafego";#N/A,#N/A,FALSE,"QD_D0 Custos Operacionais";#N/A,#N/A,FALSE,"QD_C Receita";#N/A,#N/A,FALSE,"QD_D Custos";#N/A,#N/A,FALSE,"QD_E Resultado";#N/A,#N/A,FALSE,"QD_G Fluxo Caixa"}</definedName>
    <definedName name="wrn.Quadros._.relatório." localSheetId="0" hidden="1">{#N/A,#N/A,FALSE,"QD_F1 Invest Detalhado";#N/A,#N/A,FALSE,"QD_F3 Invest_Comparado";#N/A,#N/A,FALSE,"QD_B Trafego";#N/A,#N/A,FALSE,"QD_D0 Custos Operacionais";#N/A,#N/A,FALSE,"QD_C Receita";#N/A,#N/A,FALSE,"QD_D Custos";#N/A,#N/A,FALSE,"QD_E Resultado";#N/A,#N/A,FALSE,"QD_G Fluxo Caixa"}</definedName>
    <definedName name="wrn.Quadros._.relatório." localSheetId="18" hidden="1">{#N/A,#N/A,FALSE,"QD_F1 Invest Detalhado";#N/A,#N/A,FALSE,"QD_F3 Invest_Comparado";#N/A,#N/A,FALSE,"QD_B Trafego";#N/A,#N/A,FALSE,"QD_D0 Custos Operacionais";#N/A,#N/A,FALSE,"QD_C Receita";#N/A,#N/A,FALSE,"QD_D Custos";#N/A,#N/A,FALSE,"QD_E Resultado";#N/A,#N/A,FALSE,"QD_G Fluxo Caixa"}</definedName>
    <definedName name="wrn.Quadros._.relatório." localSheetId="10" hidden="1">{#N/A,#N/A,FALSE,"QD_F1 Invest Detalhado";#N/A,#N/A,FALSE,"QD_F3 Invest_Comparado";#N/A,#N/A,FALSE,"QD_B Trafego";#N/A,#N/A,FALSE,"QD_D0 Custos Operacionais";#N/A,#N/A,FALSE,"QD_C Receita";#N/A,#N/A,FALSE,"QD_D Custos";#N/A,#N/A,FALSE,"QD_E Resultado";#N/A,#N/A,FALSE,"QD_G Fluxo Caixa"}</definedName>
    <definedName name="wrn.Quadros._.relatório." localSheetId="12" hidden="1">{#N/A,#N/A,FALSE,"QD_F1 Invest Detalhado";#N/A,#N/A,FALSE,"QD_F3 Invest_Comparado";#N/A,#N/A,FALSE,"QD_B Trafego";#N/A,#N/A,FALSE,"QD_D0 Custos Operacionais";#N/A,#N/A,FALSE,"QD_C Receita";#N/A,#N/A,FALSE,"QD_D Custos";#N/A,#N/A,FALSE,"QD_E Resultado";#N/A,#N/A,FALSE,"QD_G Fluxo Caixa"}</definedName>
    <definedName name="wrn.Quadros._.relatório." hidden="1">{#N/A,#N/A,FALSE,"QD_F1 Invest Detalhado";#N/A,#N/A,FALSE,"QD_F3 Invest_Comparado";#N/A,#N/A,FALSE,"QD_B Trafego";#N/A,#N/A,FALSE,"QD_D0 Custos Operacionais";#N/A,#N/A,FALSE,"QD_C Receita";#N/A,#N/A,FALSE,"QD_D Custos";#N/A,#N/A,FALSE,"QD_E Resultado";#N/A,#N/A,FALSE,"QD_G Fluxo Caixa"}</definedName>
    <definedName name="wrn.REPORT." localSheetId="19" hidden="1">{#N/A,#N/A,FALSE,"표지";#N/A,#N/A,FALSE,"목차";#N/A,#N/A,FALSE,"내용1";#N/A,#N/A,FALSE,"내용2";#N/A,#N/A,FALSE,"결론";#N/A,#N/A,FALSE,"첨부";#N/A,#N/A,FALSE,"진공도달시간";#N/A,#N/A,FALSE,"배가스속도"}</definedName>
    <definedName name="wrn.REPORT." localSheetId="21">{#N/A,#N/A,FALSE,"표지";#N/A,#N/A,FALSE,"목차";#N/A,#N/A,FALSE,"내용1";#N/A,#N/A,FALSE,"내용2";#N/A,#N/A,FALSE,"결론";#N/A,#N/A,FALSE,"첨부";#N/A,#N/A,FALSE,"진공도달시간";#N/A,#N/A,FALSE,"배가스속도"}</definedName>
    <definedName name="wrn.REPORT." localSheetId="14" hidden="1">{#N/A,#N/A,FALSE,"표지";#N/A,#N/A,FALSE,"목차";#N/A,#N/A,FALSE,"내용1";#N/A,#N/A,FALSE,"내용2";#N/A,#N/A,FALSE,"결론";#N/A,#N/A,FALSE,"첨부";#N/A,#N/A,FALSE,"진공도달시간";#N/A,#N/A,FALSE,"배가스속도"}</definedName>
    <definedName name="wrn.REPORT." localSheetId="4" hidden="1">{#N/A,#N/A,FALSE,"표지";#N/A,#N/A,FALSE,"목차";#N/A,#N/A,FALSE,"내용1";#N/A,#N/A,FALSE,"내용2";#N/A,#N/A,FALSE,"결론";#N/A,#N/A,FALSE,"첨부";#N/A,#N/A,FALSE,"진공도달시간";#N/A,#N/A,FALSE,"배가스속도"}</definedName>
    <definedName name="wrn.REPORT." localSheetId="8" hidden="1">{#N/A,#N/A,FALSE,"표지";#N/A,#N/A,FALSE,"목차";#N/A,#N/A,FALSE,"내용1";#N/A,#N/A,FALSE,"내용2";#N/A,#N/A,FALSE,"결론";#N/A,#N/A,FALSE,"첨부";#N/A,#N/A,FALSE,"진공도달시간";#N/A,#N/A,FALSE,"배가스속도"}</definedName>
    <definedName name="wrn.REPORT." localSheetId="2" hidden="1">{#N/A,#N/A,FALSE,"표지";#N/A,#N/A,FALSE,"목차";#N/A,#N/A,FALSE,"내용1";#N/A,#N/A,FALSE,"내용2";#N/A,#N/A,FALSE,"결론";#N/A,#N/A,FALSE,"첨부";#N/A,#N/A,FALSE,"진공도달시간";#N/A,#N/A,FALSE,"배가스속도"}</definedName>
    <definedName name="wrn.REPORT." localSheetId="1" hidden="1">{#N/A,#N/A,FALSE,"표지";#N/A,#N/A,FALSE,"목차";#N/A,#N/A,FALSE,"내용1";#N/A,#N/A,FALSE,"내용2";#N/A,#N/A,FALSE,"결론";#N/A,#N/A,FALSE,"첨부";#N/A,#N/A,FALSE,"진공도달시간";#N/A,#N/A,FALSE,"배가스속도"}</definedName>
    <definedName name="wrn.REPORT." localSheetId="13" hidden="1">{#N/A,#N/A,FALSE,"표지";#N/A,#N/A,FALSE,"목차";#N/A,#N/A,FALSE,"내용1";#N/A,#N/A,FALSE,"내용2";#N/A,#N/A,FALSE,"결론";#N/A,#N/A,FALSE,"첨부";#N/A,#N/A,FALSE,"진공도달시간";#N/A,#N/A,FALSE,"배가스속도"}</definedName>
    <definedName name="wrn.REPORT." localSheetId="20">{#N/A,#N/A,FALSE,"표지";#N/A,#N/A,FALSE,"목차";#N/A,#N/A,FALSE,"내용1";#N/A,#N/A,FALSE,"내용2";#N/A,#N/A,FALSE,"결론";#N/A,#N/A,FALSE,"첨부";#N/A,#N/A,FALSE,"진공도달시간";#N/A,#N/A,FALSE,"배가스속도"}</definedName>
    <definedName name="wrn.REPORT." localSheetId="24" hidden="1">{#N/A,#N/A,FALSE,"표지";#N/A,#N/A,FALSE,"목차";#N/A,#N/A,FALSE,"내용1";#N/A,#N/A,FALSE,"내용2";#N/A,#N/A,FALSE,"결론";#N/A,#N/A,FALSE,"첨부";#N/A,#N/A,FALSE,"진공도달시간";#N/A,#N/A,FALSE,"배가스속도"}</definedName>
    <definedName name="wrn.REPORT." localSheetId="0" hidden="1">{#N/A,#N/A,FALSE,"표지";#N/A,#N/A,FALSE,"목차";#N/A,#N/A,FALSE,"내용1";#N/A,#N/A,FALSE,"내용2";#N/A,#N/A,FALSE,"결론";#N/A,#N/A,FALSE,"첨부";#N/A,#N/A,FALSE,"진공도달시간";#N/A,#N/A,FALSE,"배가스속도"}</definedName>
    <definedName name="wrn.REPORT." localSheetId="18" hidden="1">{#N/A,#N/A,FALSE,"표지";#N/A,#N/A,FALSE,"목차";#N/A,#N/A,FALSE,"내용1";#N/A,#N/A,FALSE,"내용2";#N/A,#N/A,FALSE,"결론";#N/A,#N/A,FALSE,"첨부";#N/A,#N/A,FALSE,"진공도달시간";#N/A,#N/A,FALSE,"배가스속도"}</definedName>
    <definedName name="wrn.REPORT." localSheetId="10" hidden="1">{#N/A,#N/A,FALSE,"표지";#N/A,#N/A,FALSE,"목차";#N/A,#N/A,FALSE,"내용1";#N/A,#N/A,FALSE,"내용2";#N/A,#N/A,FALSE,"결론";#N/A,#N/A,FALSE,"첨부";#N/A,#N/A,FALSE,"진공도달시간";#N/A,#N/A,FALSE,"배가스속도"}</definedName>
    <definedName name="wrn.REPORT." localSheetId="12" hidden="1">{#N/A,#N/A,FALSE,"표지";#N/A,#N/A,FALSE,"목차";#N/A,#N/A,FALSE,"내용1";#N/A,#N/A,FALSE,"내용2";#N/A,#N/A,FALSE,"결론";#N/A,#N/A,FALSE,"첨부";#N/A,#N/A,FALSE,"진공도달시간";#N/A,#N/A,FALSE,"배가스속도"}</definedName>
    <definedName name="wrn.REPORT." hidden="1">{#N/A,#N/A,FALSE,"표지";#N/A,#N/A,FALSE,"목차";#N/A,#N/A,FALSE,"내용1";#N/A,#N/A,FALSE,"내용2";#N/A,#N/A,FALSE,"결론";#N/A,#N/A,FALSE,"첨부";#N/A,#N/A,FALSE,"진공도달시간";#N/A,#N/A,FALSE,"배가스속도"}</definedName>
    <definedName name="wrn.STAFFS." localSheetId="19" hidden="1">{#N/A,#N/A,FALSE,"TABLE"}</definedName>
    <definedName name="wrn.STAFFS." localSheetId="21">{#N/A,#N/A,FALSE,"TABLE"}</definedName>
    <definedName name="wrn.STAFFS." localSheetId="14" hidden="1">{#N/A,#N/A,FALSE,"TABLE"}</definedName>
    <definedName name="wrn.STAFFS." localSheetId="4" hidden="1">{#N/A,#N/A,FALSE,"TABLE"}</definedName>
    <definedName name="wrn.STAFFS." localSheetId="8" hidden="1">{#N/A,#N/A,FALSE,"TABLE"}</definedName>
    <definedName name="wrn.STAFFS." localSheetId="2" hidden="1">{#N/A,#N/A,FALSE,"TABLE"}</definedName>
    <definedName name="wrn.STAFFS." localSheetId="1" hidden="1">{#N/A,#N/A,FALSE,"TABLE"}</definedName>
    <definedName name="wrn.STAFFS." localSheetId="13" hidden="1">{#N/A,#N/A,FALSE,"TABLE"}</definedName>
    <definedName name="wrn.STAFFS." localSheetId="20">{#N/A,#N/A,FALSE,"TABLE"}</definedName>
    <definedName name="wrn.STAFFS." localSheetId="24" hidden="1">{#N/A,#N/A,FALSE,"TABLE"}</definedName>
    <definedName name="wrn.STAFFS." localSheetId="0" hidden="1">{#N/A,#N/A,FALSE,"TABLE"}</definedName>
    <definedName name="wrn.STAFFS." localSheetId="18" hidden="1">{#N/A,#N/A,FALSE,"TABLE"}</definedName>
    <definedName name="wrn.STAFFS." localSheetId="10" hidden="1">{#N/A,#N/A,FALSE,"TABLE"}</definedName>
    <definedName name="wrn.STAFFS." localSheetId="12" hidden="1">{#N/A,#N/A,FALSE,"TABLE"}</definedName>
    <definedName name="wrn.STAFFS." hidden="1">{#N/A,#N/A,FALSE,"TABLE"}</definedName>
    <definedName name="wrn.TERCEIRO." localSheetId="19"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2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1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1"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1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20">{#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2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1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1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1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9"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2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20">{#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2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 localSheetId="19" hidden="1">{#N/A,#N/A,FALSE,"명세표"}</definedName>
    <definedName name="wrn.test1." localSheetId="21">{#N/A,#N/A,FALSE,"명세표"}</definedName>
    <definedName name="wrn.test1." localSheetId="14" hidden="1">{#N/A,#N/A,FALSE,"명세표"}</definedName>
    <definedName name="wrn.test1." localSheetId="4" hidden="1">{#N/A,#N/A,FALSE,"명세표"}</definedName>
    <definedName name="wrn.test1." localSheetId="8" hidden="1">{#N/A,#N/A,FALSE,"명세표"}</definedName>
    <definedName name="wrn.test1." localSheetId="2" hidden="1">{#N/A,#N/A,FALSE,"명세표"}</definedName>
    <definedName name="wrn.test1." localSheetId="1" hidden="1">{#N/A,#N/A,FALSE,"명세표"}</definedName>
    <definedName name="wrn.test1." localSheetId="13" hidden="1">{#N/A,#N/A,FALSE,"명세표"}</definedName>
    <definedName name="wrn.test1." localSheetId="20">{#N/A,#N/A,FALSE,"명세표"}</definedName>
    <definedName name="wrn.test1." localSheetId="24" hidden="1">{#N/A,#N/A,FALSE,"명세표"}</definedName>
    <definedName name="wrn.test1." localSheetId="0" hidden="1">{#N/A,#N/A,FALSE,"명세표"}</definedName>
    <definedName name="wrn.test1." localSheetId="18" hidden="1">{#N/A,#N/A,FALSE,"명세표"}</definedName>
    <definedName name="wrn.test1." localSheetId="10" hidden="1">{#N/A,#N/A,FALSE,"명세표"}</definedName>
    <definedName name="wrn.test1." localSheetId="12" hidden="1">{#N/A,#N/A,FALSE,"명세표"}</definedName>
    <definedName name="wrn.test1." hidden="1">{#N/A,#N/A,FALSE,"명세표"}</definedName>
    <definedName name="wrn.Unidades." localSheetId="19" hidden="1">{"Rio Branco",#N/A,FALSE,"Rio Branco";"Itajaí",#N/A,FALSE,"Itajaí";"Pinheiro Machado",#N/A,FALSE,"PMachado";"Esteio",#N/A,FALSE,"Esteio"}</definedName>
    <definedName name="wrn.Unidades." localSheetId="21">{"Rio Branco",#N/A,FALSE,"Rio Branco";"Itajaí",#N/A,FALSE,"Itajaí";"Pinheiro Machado",#N/A,FALSE,"PMachado";"Esteio",#N/A,FALSE,"Esteio"}</definedName>
    <definedName name="wrn.Unidades." localSheetId="14" hidden="1">{"Rio Branco",#N/A,FALSE,"Rio Branco";"Itajaí",#N/A,FALSE,"Itajaí";"Pinheiro Machado",#N/A,FALSE,"PMachado";"Esteio",#N/A,FALSE,"Esteio"}</definedName>
    <definedName name="wrn.Unidades." localSheetId="4" hidden="1">{"Rio Branco",#N/A,FALSE,"Rio Branco";"Itajaí",#N/A,FALSE,"Itajaí";"Pinheiro Machado",#N/A,FALSE,"PMachado";"Esteio",#N/A,FALSE,"Esteio"}</definedName>
    <definedName name="wrn.Unidades." localSheetId="8" hidden="1">{"Rio Branco",#N/A,FALSE,"Rio Branco";"Itajaí",#N/A,FALSE,"Itajaí";"Pinheiro Machado",#N/A,FALSE,"PMachado";"Esteio",#N/A,FALSE,"Esteio"}</definedName>
    <definedName name="wrn.Unidades." localSheetId="2" hidden="1">{"Rio Branco",#N/A,FALSE,"Rio Branco";"Itajaí",#N/A,FALSE,"Itajaí";"Pinheiro Machado",#N/A,FALSE,"PMachado";"Esteio",#N/A,FALSE,"Esteio"}</definedName>
    <definedName name="wrn.Unidades." localSheetId="1" hidden="1">{"Rio Branco",#N/A,FALSE,"Rio Branco";"Itajaí",#N/A,FALSE,"Itajaí";"Pinheiro Machado",#N/A,FALSE,"PMachado";"Esteio",#N/A,FALSE,"Esteio"}</definedName>
    <definedName name="wrn.Unidades." localSheetId="13" hidden="1">{"Rio Branco",#N/A,FALSE,"Rio Branco";"Itajaí",#N/A,FALSE,"Itajaí";"Pinheiro Machado",#N/A,FALSE,"PMachado";"Esteio",#N/A,FALSE,"Esteio"}</definedName>
    <definedName name="wrn.Unidades." localSheetId="20">{"Rio Branco",#N/A,FALSE,"Rio Branco";"Itajaí",#N/A,FALSE,"Itajaí";"Pinheiro Machado",#N/A,FALSE,"PMachado";"Esteio",#N/A,FALSE,"Esteio"}</definedName>
    <definedName name="wrn.Unidades." localSheetId="24" hidden="1">{"Rio Branco",#N/A,FALSE,"Rio Branco";"Itajaí",#N/A,FALSE,"Itajaí";"Pinheiro Machado",#N/A,FALSE,"PMachado";"Esteio",#N/A,FALSE,"Esteio"}</definedName>
    <definedName name="wrn.Unidades." localSheetId="0" hidden="1">{"Rio Branco",#N/A,FALSE,"Rio Branco";"Itajaí",#N/A,FALSE,"Itajaí";"Pinheiro Machado",#N/A,FALSE,"PMachado";"Esteio",#N/A,FALSE,"Esteio"}</definedName>
    <definedName name="wrn.Unidades." localSheetId="18" hidden="1">{"Rio Branco",#N/A,FALSE,"Rio Branco";"Itajaí",#N/A,FALSE,"Itajaí";"Pinheiro Machado",#N/A,FALSE,"PMachado";"Esteio",#N/A,FALSE,"Esteio"}</definedName>
    <definedName name="wrn.Unidades." localSheetId="10" hidden="1">{"Rio Branco",#N/A,FALSE,"Rio Branco";"Itajaí",#N/A,FALSE,"Itajaí";"Pinheiro Machado",#N/A,FALSE,"PMachado";"Esteio",#N/A,FALSE,"Esteio"}</definedName>
    <definedName name="wrn.Unidades." localSheetId="12" hidden="1">{"Rio Branco",#N/A,FALSE,"Rio Branco";"Itajaí",#N/A,FALSE,"Itajaí";"Pinheiro Machado",#N/A,FALSE,"PMachado";"Esteio",#N/A,FALSE,"Esteio"}</definedName>
    <definedName name="wrn.Unidades." hidden="1">{"Rio Branco",#N/A,FALSE,"Rio Branco";"Itajaí",#N/A,FALSE,"Itajaí";"Pinheiro Machado",#N/A,FALSE,"PMachado";"Esteio",#N/A,FALSE,"Esteio"}</definedName>
    <definedName name="wrn.VESSEL및N2._.구입사양서."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 localSheetId="19" hidden="1">{#N/A,#N/A,FALSE,"Sheet1";#N/A,#N/A,FALSE,"Sheet2";#N/A,#N/A,FALSE,"TAB96-1"}</definedName>
    <definedName name="wrn.견적." localSheetId="21">{#N/A,#N/A,FALSE,"Sheet1";#N/A,#N/A,FALSE,"Sheet2";#N/A,#N/A,FALSE,"TAB96-1"}</definedName>
    <definedName name="wrn.견적." localSheetId="14" hidden="1">{#N/A,#N/A,FALSE,"Sheet1";#N/A,#N/A,FALSE,"Sheet2";#N/A,#N/A,FALSE,"TAB96-1"}</definedName>
    <definedName name="wrn.견적." localSheetId="4" hidden="1">{#N/A,#N/A,FALSE,"Sheet1";#N/A,#N/A,FALSE,"Sheet2";#N/A,#N/A,FALSE,"TAB96-1"}</definedName>
    <definedName name="wrn.견적." localSheetId="8" hidden="1">{#N/A,#N/A,FALSE,"Sheet1";#N/A,#N/A,FALSE,"Sheet2";#N/A,#N/A,FALSE,"TAB96-1"}</definedName>
    <definedName name="wrn.견적." localSheetId="2" hidden="1">{#N/A,#N/A,FALSE,"Sheet1";#N/A,#N/A,FALSE,"Sheet2";#N/A,#N/A,FALSE,"TAB96-1"}</definedName>
    <definedName name="wrn.견적." localSheetId="1" hidden="1">{#N/A,#N/A,FALSE,"Sheet1";#N/A,#N/A,FALSE,"Sheet2";#N/A,#N/A,FALSE,"TAB96-1"}</definedName>
    <definedName name="wrn.견적." localSheetId="13" hidden="1">{#N/A,#N/A,FALSE,"Sheet1";#N/A,#N/A,FALSE,"Sheet2";#N/A,#N/A,FALSE,"TAB96-1"}</definedName>
    <definedName name="wrn.견적." localSheetId="20">{#N/A,#N/A,FALSE,"Sheet1";#N/A,#N/A,FALSE,"Sheet2";#N/A,#N/A,FALSE,"TAB96-1"}</definedName>
    <definedName name="wrn.견적." localSheetId="24" hidden="1">{#N/A,#N/A,FALSE,"Sheet1";#N/A,#N/A,FALSE,"Sheet2";#N/A,#N/A,FALSE,"TAB96-1"}</definedName>
    <definedName name="wrn.견적." localSheetId="0" hidden="1">{#N/A,#N/A,FALSE,"Sheet1";#N/A,#N/A,FALSE,"Sheet2";#N/A,#N/A,FALSE,"TAB96-1"}</definedName>
    <definedName name="wrn.견적." localSheetId="18" hidden="1">{#N/A,#N/A,FALSE,"Sheet1";#N/A,#N/A,FALSE,"Sheet2";#N/A,#N/A,FALSE,"TAB96-1"}</definedName>
    <definedName name="wrn.견적." localSheetId="10" hidden="1">{#N/A,#N/A,FALSE,"Sheet1";#N/A,#N/A,FALSE,"Sheet2";#N/A,#N/A,FALSE,"TAB96-1"}</definedName>
    <definedName name="wrn.견적." localSheetId="12" hidden="1">{#N/A,#N/A,FALSE,"Sheet1";#N/A,#N/A,FALSE,"Sheet2";#N/A,#N/A,FALSE,"TAB96-1"}</definedName>
    <definedName name="wrn.견적." hidden="1">{#N/A,#N/A,FALSE,"Sheet1";#N/A,#N/A,FALSE,"Sheet2";#N/A,#N/A,FALSE,"TAB96-1"}</definedName>
    <definedName name="wrn.보호계전기." localSheetId="19" hidden="1">{#N/A,#N/A,FALSE,"ENG'G(보호계전기)"}</definedName>
    <definedName name="wrn.보호계전기." localSheetId="21">{#N/A,#N/A,FALSE,"ENG'G(보호계전기)"}</definedName>
    <definedName name="wrn.보호계전기." localSheetId="14" hidden="1">{#N/A,#N/A,FALSE,"ENG'G(보호계전기)"}</definedName>
    <definedName name="wrn.보호계전기." localSheetId="4" hidden="1">{#N/A,#N/A,FALSE,"ENG'G(보호계전기)"}</definedName>
    <definedName name="wrn.보호계전기." localSheetId="8" hidden="1">{#N/A,#N/A,FALSE,"ENG'G(보호계전기)"}</definedName>
    <definedName name="wrn.보호계전기." localSheetId="2" hidden="1">{#N/A,#N/A,FALSE,"ENG'G(보호계전기)"}</definedName>
    <definedName name="wrn.보호계전기." localSheetId="1" hidden="1">{#N/A,#N/A,FALSE,"ENG'G(보호계전기)"}</definedName>
    <definedName name="wrn.보호계전기." localSheetId="13" hidden="1">{#N/A,#N/A,FALSE,"ENG'G(보호계전기)"}</definedName>
    <definedName name="wrn.보호계전기." localSheetId="20">{#N/A,#N/A,FALSE,"ENG'G(보호계전기)"}</definedName>
    <definedName name="wrn.보호계전기." localSheetId="24" hidden="1">{#N/A,#N/A,FALSE,"ENG'G(보호계전기)"}</definedName>
    <definedName name="wrn.보호계전기." localSheetId="0" hidden="1">{#N/A,#N/A,FALSE,"ENG'G(보호계전기)"}</definedName>
    <definedName name="wrn.보호계전기." localSheetId="18" hidden="1">{#N/A,#N/A,FALSE,"ENG'G(보호계전기)"}</definedName>
    <definedName name="wrn.보호계전기." localSheetId="10" hidden="1">{#N/A,#N/A,FALSE,"ENG'G(보호계전기)"}</definedName>
    <definedName name="wrn.보호계전기." localSheetId="12" hidden="1">{#N/A,#N/A,FALSE,"ENG'G(보호계전기)"}</definedName>
    <definedName name="wrn.보호계전기." hidden="1">{#N/A,#N/A,FALSE,"ENG'G(보호계전기)"}</definedName>
    <definedName name="wrn.현장._.NCR._.분석." localSheetId="19" hidden="1">{#N/A,#N/A,FALSE,"현장 NCR 분석";#N/A,#N/A,FALSE,"현장품질감사";#N/A,#N/A,FALSE,"현장품질감사"}</definedName>
    <definedName name="wrn.현장._.NCR._.분석." localSheetId="21">{#N/A,#N/A,FALSE,"현장 NCR 분석";#N/A,#N/A,FALSE,"현장품질감사";#N/A,#N/A,FALSE,"현장품질감사"}</definedName>
    <definedName name="wrn.현장._.NCR._.분석." localSheetId="14" hidden="1">{#N/A,#N/A,FALSE,"현장 NCR 분석";#N/A,#N/A,FALSE,"현장품질감사";#N/A,#N/A,FALSE,"현장품질감사"}</definedName>
    <definedName name="wrn.현장._.NCR._.분석." localSheetId="4" hidden="1">{#N/A,#N/A,FALSE,"현장 NCR 분석";#N/A,#N/A,FALSE,"현장품질감사";#N/A,#N/A,FALSE,"현장품질감사"}</definedName>
    <definedName name="wrn.현장._.NCR._.분석." localSheetId="8"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localSheetId="1" hidden="1">{#N/A,#N/A,FALSE,"현장 NCR 분석";#N/A,#N/A,FALSE,"현장품질감사";#N/A,#N/A,FALSE,"현장품질감사"}</definedName>
    <definedName name="wrn.현장._.NCR._.분석." localSheetId="13" hidden="1">{#N/A,#N/A,FALSE,"현장 NCR 분석";#N/A,#N/A,FALSE,"현장품질감사";#N/A,#N/A,FALSE,"현장품질감사"}</definedName>
    <definedName name="wrn.현장._.NCR._.분석." localSheetId="20">{#N/A,#N/A,FALSE,"현장 NCR 분석";#N/A,#N/A,FALSE,"현장품질감사";#N/A,#N/A,FALSE,"현장품질감사"}</definedName>
    <definedName name="wrn.현장._.NCR._.분석." localSheetId="24" hidden="1">{#N/A,#N/A,FALSE,"현장 NCR 분석";#N/A,#N/A,FALSE,"현장품질감사";#N/A,#N/A,FALSE,"현장품질감사"}</definedName>
    <definedName name="wrn.현장._.NCR._.분석." localSheetId="0" hidden="1">{#N/A,#N/A,FALSE,"현장 NCR 분석";#N/A,#N/A,FALSE,"현장품질감사";#N/A,#N/A,FALSE,"현장품질감사"}</definedName>
    <definedName name="wrn.현장._.NCR._.분석." localSheetId="18" hidden="1">{#N/A,#N/A,FALSE,"현장 NCR 분석";#N/A,#N/A,FALSE,"현장품질감사";#N/A,#N/A,FALSE,"현장품질감사"}</definedName>
    <definedName name="wrn.현장._.NCR._.분석." localSheetId="10" hidden="1">{#N/A,#N/A,FALSE,"현장 NCR 분석";#N/A,#N/A,FALSE,"현장품질감사";#N/A,#N/A,FALSE,"현장품질감사"}</definedName>
    <definedName name="wrn.현장._.NCR._.분석." localSheetId="12" hidden="1">{#N/A,#N/A,FALSE,"현장 NCR 분석";#N/A,#N/A,FALSE,"현장품질감사";#N/A,#N/A,FALSE,"현장품질감사"}</definedName>
    <definedName name="wrn.현장._.NCR._.분석." hidden="1">{#N/A,#N/A,FALSE,"현장 NCR 분석";#N/A,#N/A,FALSE,"현장품질감사";#N/A,#N/A,FALSE,"현장품질감사"}</definedName>
    <definedName name="wrn1.Cons." localSheetId="19" hidden="1">{"EconCons",#N/A,TRUE,"Econômico - Consolidado";"CaixaCons",#N/A,TRUE,"Caixa - Consolidado";"InvestCons",#N/A,TRUE,"Invest Consolidado"}</definedName>
    <definedName name="wrn1.Cons." localSheetId="21">{"EconCons",#N/A,TRUE,"Econômico - Consolidado";"CaixaCons",#N/A,TRUE,"Caixa - Consolidado";"InvestCons",#N/A,TRUE,"Invest Consolidado"}</definedName>
    <definedName name="wrn1.Cons." localSheetId="14" hidden="1">{"EconCons",#N/A,TRUE,"Econômico - Consolidado";"CaixaCons",#N/A,TRUE,"Caixa - Consolidado";"InvestCons",#N/A,TRUE,"Invest Consolidado"}</definedName>
    <definedName name="wrn1.Cons." localSheetId="4" hidden="1">{"EconCons",#N/A,TRUE,"Econômico - Consolidado";"CaixaCons",#N/A,TRUE,"Caixa - Consolidado";"InvestCons",#N/A,TRUE,"Invest Consolidado"}</definedName>
    <definedName name="wrn1.Cons." localSheetId="8" hidden="1">{"EconCons",#N/A,TRUE,"Econômico - Consolidado";"CaixaCons",#N/A,TRUE,"Caixa - Consolidado";"InvestCons",#N/A,TRUE,"Invest Consolidado"}</definedName>
    <definedName name="wrn1.Cons." localSheetId="2" hidden="1">{"EconCons",#N/A,TRUE,"Econômico - Consolidado";"CaixaCons",#N/A,TRUE,"Caixa - Consolidado";"InvestCons",#N/A,TRUE,"Invest Consolidado"}</definedName>
    <definedName name="wrn1.Cons." localSheetId="1" hidden="1">{"EconCons",#N/A,TRUE,"Econômico - Consolidado";"CaixaCons",#N/A,TRUE,"Caixa - Consolidado";"InvestCons",#N/A,TRUE,"Invest Consolidado"}</definedName>
    <definedName name="wrn1.Cons." localSheetId="13" hidden="1">{"EconCons",#N/A,TRUE,"Econômico - Consolidado";"CaixaCons",#N/A,TRUE,"Caixa - Consolidado";"InvestCons",#N/A,TRUE,"Invest Consolidado"}</definedName>
    <definedName name="wrn1.Cons." localSheetId="20">{"EconCons",#N/A,TRUE,"Econômico - Consolidado";"CaixaCons",#N/A,TRUE,"Caixa - Consolidado";"InvestCons",#N/A,TRUE,"Invest Consolidado"}</definedName>
    <definedName name="wrn1.Cons." localSheetId="24" hidden="1">{"EconCons",#N/A,TRUE,"Econômico - Consolidado";"CaixaCons",#N/A,TRUE,"Caixa - Consolidado";"InvestCons",#N/A,TRUE,"Invest Consolidado"}</definedName>
    <definedName name="wrn1.Cons." localSheetId="0" hidden="1">{"EconCons",#N/A,TRUE,"Econômico - Consolidado";"CaixaCons",#N/A,TRUE,"Caixa - Consolidado";"InvestCons",#N/A,TRUE,"Invest Consolidado"}</definedName>
    <definedName name="wrn1.Cons." localSheetId="18" hidden="1">{"EconCons",#N/A,TRUE,"Econômico - Consolidado";"CaixaCons",#N/A,TRUE,"Caixa - Consolidado";"InvestCons",#N/A,TRUE,"Invest Consolidado"}</definedName>
    <definedName name="wrn1.Cons." localSheetId="10" hidden="1">{"EconCons",#N/A,TRUE,"Econômico - Consolidado";"CaixaCons",#N/A,TRUE,"Caixa - Consolidado";"InvestCons",#N/A,TRUE,"Invest Consolidado"}</definedName>
    <definedName name="wrn1.Cons." localSheetId="12" hidden="1">{"EconCons",#N/A,TRUE,"Econômico - Consolidado";"CaixaCons",#N/A,TRUE,"Caixa - Consolidado";"InvestCons",#N/A,TRUE,"Invest Consolidado"}</definedName>
    <definedName name="wrn1.Cons." hidden="1">{"EconCons",#N/A,TRUE,"Econômico - Consolidado";"CaixaCons",#N/A,TRUE,"Caixa - Consolidado";"InvestCons",#N/A,TRUE,"Invest Consolidado"}</definedName>
    <definedName name="wrn1.print._.all." localSheetId="19" hidden="1">{#N/A,#N/A,FALSE,"$170M Cash";#N/A,#N/A,FALSE,"$250M Cash";#N/A,#N/A,FALSE,"$325M Cash"}</definedName>
    <definedName name="wrn1.print._.all." localSheetId="21">{#N/A,#N/A,FALSE,"$170M Cash";#N/A,#N/A,FALSE,"$250M Cash";#N/A,#N/A,FALSE,"$325M Cash"}</definedName>
    <definedName name="wrn1.print._.all." localSheetId="14" hidden="1">{#N/A,#N/A,FALSE,"$170M Cash";#N/A,#N/A,FALSE,"$250M Cash";#N/A,#N/A,FALSE,"$325M Cash"}</definedName>
    <definedName name="wrn1.print._.all." localSheetId="4" hidden="1">{#N/A,#N/A,FALSE,"$170M Cash";#N/A,#N/A,FALSE,"$250M Cash";#N/A,#N/A,FALSE,"$325M Cash"}</definedName>
    <definedName name="wrn1.print._.all." localSheetId="8" hidden="1">{#N/A,#N/A,FALSE,"$170M Cash";#N/A,#N/A,FALSE,"$250M Cash";#N/A,#N/A,FALSE,"$325M Cash"}</definedName>
    <definedName name="wrn1.print._.all." localSheetId="2" hidden="1">{#N/A,#N/A,FALSE,"$170M Cash";#N/A,#N/A,FALSE,"$250M Cash";#N/A,#N/A,FALSE,"$325M Cash"}</definedName>
    <definedName name="wrn1.print._.all." localSheetId="1" hidden="1">{#N/A,#N/A,FALSE,"$170M Cash";#N/A,#N/A,FALSE,"$250M Cash";#N/A,#N/A,FALSE,"$325M Cash"}</definedName>
    <definedName name="wrn1.print._.all." localSheetId="13" hidden="1">{#N/A,#N/A,FALSE,"$170M Cash";#N/A,#N/A,FALSE,"$250M Cash";#N/A,#N/A,FALSE,"$325M Cash"}</definedName>
    <definedName name="wrn1.print._.all." localSheetId="20">{#N/A,#N/A,FALSE,"$170M Cash";#N/A,#N/A,FALSE,"$250M Cash";#N/A,#N/A,FALSE,"$325M Cash"}</definedName>
    <definedName name="wrn1.print._.all." localSheetId="24" hidden="1">{#N/A,#N/A,FALSE,"$170M Cash";#N/A,#N/A,FALSE,"$250M Cash";#N/A,#N/A,FALSE,"$325M Cash"}</definedName>
    <definedName name="wrn1.print._.all." localSheetId="0" hidden="1">{#N/A,#N/A,FALSE,"$170M Cash";#N/A,#N/A,FALSE,"$250M Cash";#N/A,#N/A,FALSE,"$325M Cash"}</definedName>
    <definedName name="wrn1.print._.all." localSheetId="18" hidden="1">{#N/A,#N/A,FALSE,"$170M Cash";#N/A,#N/A,FALSE,"$250M Cash";#N/A,#N/A,FALSE,"$325M Cash"}</definedName>
    <definedName name="wrn1.print._.all." localSheetId="10" hidden="1">{#N/A,#N/A,FALSE,"$170M Cash";#N/A,#N/A,FALSE,"$250M Cash";#N/A,#N/A,FALSE,"$325M Cash"}</definedName>
    <definedName name="wrn1.print._.all." localSheetId="12" hidden="1">{#N/A,#N/A,FALSE,"$170M Cash";#N/A,#N/A,FALSE,"$250M Cash";#N/A,#N/A,FALSE,"$325M Cash"}</definedName>
    <definedName name="wrn1.print._.all." hidden="1">{#N/A,#N/A,FALSE,"$170M Cash";#N/A,#N/A,FALSE,"$250M Cash";#N/A,#N/A,FALSE,"$325M Cash"}</definedName>
    <definedName name="WRS" localSheetId="19" hidden="1">{"'장비'!$A$3:$M$12"}</definedName>
    <definedName name="WRS" localSheetId="21">{"'장비'!$A$3:$M$12"}</definedName>
    <definedName name="WRS" localSheetId="14" hidden="1">{"'장비'!$A$3:$M$12"}</definedName>
    <definedName name="WRS" localSheetId="4" hidden="1">{"'장비'!$A$3:$M$12"}</definedName>
    <definedName name="WRS" localSheetId="8" hidden="1">{"'장비'!$A$3:$M$12"}</definedName>
    <definedName name="WRS" localSheetId="2" hidden="1">{"'장비'!$A$3:$M$12"}</definedName>
    <definedName name="WRS" localSheetId="1" hidden="1">{"'장비'!$A$3:$M$12"}</definedName>
    <definedName name="WRS" localSheetId="13" hidden="1">{"'장비'!$A$3:$M$12"}</definedName>
    <definedName name="WRS" localSheetId="20">{"'장비'!$A$3:$M$12"}</definedName>
    <definedName name="WRS" localSheetId="24" hidden="1">{"'장비'!$A$3:$M$12"}</definedName>
    <definedName name="WRS" localSheetId="0" hidden="1">{"'장비'!$A$3:$M$12"}</definedName>
    <definedName name="WRS" localSheetId="18" hidden="1">{"'장비'!$A$3:$M$12"}</definedName>
    <definedName name="WRS" localSheetId="10" hidden="1">{"'장비'!$A$3:$M$12"}</definedName>
    <definedName name="WRS" localSheetId="12" hidden="1">{"'장비'!$A$3:$M$12"}</definedName>
    <definedName name="WRS" hidden="1">{"'장비'!$A$3:$M$12"}</definedName>
    <definedName name="wrt" localSheetId="19" hidden="1">{#N/A,#N/A,FALSE,"$170M Cash";#N/A,#N/A,FALSE,"$250M Cash";#N/A,#N/A,FALSE,"$325M Cash"}</definedName>
    <definedName name="wrt" localSheetId="21">{#N/A,#N/A,FALSE,"$170M Cash";#N/A,#N/A,FALSE,"$250M Cash";#N/A,#N/A,FALSE,"$325M Cash"}</definedName>
    <definedName name="wrt" localSheetId="14" hidden="1">{#N/A,#N/A,FALSE,"$170M Cash";#N/A,#N/A,FALSE,"$250M Cash";#N/A,#N/A,FALSE,"$325M Cash"}</definedName>
    <definedName name="wrt" localSheetId="4" hidden="1">{#N/A,#N/A,FALSE,"$170M Cash";#N/A,#N/A,FALSE,"$250M Cash";#N/A,#N/A,FALSE,"$325M Cash"}</definedName>
    <definedName name="wrt" localSheetId="8" hidden="1">{#N/A,#N/A,FALSE,"$170M Cash";#N/A,#N/A,FALSE,"$250M Cash";#N/A,#N/A,FALSE,"$325M Cash"}</definedName>
    <definedName name="wrt" localSheetId="2" hidden="1">{#N/A,#N/A,FALSE,"$170M Cash";#N/A,#N/A,FALSE,"$250M Cash";#N/A,#N/A,FALSE,"$325M Cash"}</definedName>
    <definedName name="wrt" localSheetId="1" hidden="1">{#N/A,#N/A,FALSE,"$170M Cash";#N/A,#N/A,FALSE,"$250M Cash";#N/A,#N/A,FALSE,"$325M Cash"}</definedName>
    <definedName name="wrt" localSheetId="13" hidden="1">{#N/A,#N/A,FALSE,"$170M Cash";#N/A,#N/A,FALSE,"$250M Cash";#N/A,#N/A,FALSE,"$325M Cash"}</definedName>
    <definedName name="wrt" localSheetId="20">{#N/A,#N/A,FALSE,"$170M Cash";#N/A,#N/A,FALSE,"$250M Cash";#N/A,#N/A,FALSE,"$325M Cash"}</definedName>
    <definedName name="wrt" localSheetId="24" hidden="1">{#N/A,#N/A,FALSE,"$170M Cash";#N/A,#N/A,FALSE,"$250M Cash";#N/A,#N/A,FALSE,"$325M Cash"}</definedName>
    <definedName name="wrt" localSheetId="0" hidden="1">{#N/A,#N/A,FALSE,"$170M Cash";#N/A,#N/A,FALSE,"$250M Cash";#N/A,#N/A,FALSE,"$325M Cash"}</definedName>
    <definedName name="wrt" localSheetId="18" hidden="1">{#N/A,#N/A,FALSE,"$170M Cash";#N/A,#N/A,FALSE,"$250M Cash";#N/A,#N/A,FALSE,"$325M Cash"}</definedName>
    <definedName name="wrt" localSheetId="10" hidden="1">{#N/A,#N/A,FALSE,"$170M Cash";#N/A,#N/A,FALSE,"$250M Cash";#N/A,#N/A,FALSE,"$325M Cash"}</definedName>
    <definedName name="wrt" localSheetId="12" hidden="1">{#N/A,#N/A,FALSE,"$170M Cash";#N/A,#N/A,FALSE,"$250M Cash";#N/A,#N/A,FALSE,"$325M Cash"}</definedName>
    <definedName name="wrt" hidden="1">{#N/A,#N/A,FALSE,"$170M Cash";#N/A,#N/A,FALSE,"$250M Cash";#N/A,#N/A,FALSE,"$325M Cash"}</definedName>
    <definedName name="wvu.PLANILHA2."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hidden="1">{TRUE,TRUE,-1.25,-15.5,604.5,366.75,FALSE,FALSE,TRUE,TRUE,0,1,#N/A,1,#N/A,9.0125,24.4117647058824,1,FALSE,FALSE,3,TRUE,1,FALSE,100,"Swvu.PLANILHA2.","ACwvu.PLANILHA2.",#N/A,FALSE,FALSE,0.787401575,0.34,0.46,0.5,1,"","",FALSE,FALSE,FALSE,FALSE,1,#N/A,1,1,FALSE,FALSE,#N/A,#N/A,FALSE,FALSE,FALSE,9,65532,65532,FALSE,FALSE,TRUE,TRUE,TRUE}</definedName>
    <definedName name="ww"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0">{#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 localSheetId="19" hidden="1">{"'Ethernet Hubs'!$A$1:$F$14","'Licences'!$A$1:$F$16","'Ports and Converters'!$A$1:$F$46","'Standard Routers'!$A$1:$F$28","'Ports and Converters'!$A$1:$G$46","'Router Chassis'!$A$1:$F$21","'Cables and Connectors'!$A$1:$F$41","'Support, Training and Docs'!$A$1:$F$6","'Management'!$A$1:$F$8"}</definedName>
    <definedName name="wwwwwwwwww" localSheetId="21">{"'Ethernet Hubs'!$A$1:$F$14","'Licences'!$A$1:$F$16","'Ports and Converters'!$A$1:$F$46","'Standard Routers'!$A$1:$F$28","'Ports and Converters'!$A$1:$G$46","'Router Chassis'!$A$1:$F$21","'Cables and Connectors'!$A$1:$F$41","'Support, Training and Docs'!$A$1:$F$6","'Management'!$A$1:$F$8"}</definedName>
    <definedName name="wwwwwwwwww" localSheetId="14" hidden="1">{"'Ethernet Hubs'!$A$1:$F$14","'Licences'!$A$1:$F$16","'Ports and Converters'!$A$1:$F$46","'Standard Routers'!$A$1:$F$28","'Ports and Converters'!$A$1:$G$46","'Router Chassis'!$A$1:$F$21","'Cables and Connectors'!$A$1:$F$41","'Support, Training and Docs'!$A$1:$F$6","'Management'!$A$1:$F$8"}</definedName>
    <definedName name="wwwwwwwwww" localSheetId="4"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2" hidden="1">{"'Ethernet Hubs'!$A$1:$F$14","'Licences'!$A$1:$F$16","'Ports and Converters'!$A$1:$F$46","'Standard Routers'!$A$1:$F$28","'Ports and Converters'!$A$1:$G$46","'Router Chassis'!$A$1:$F$21","'Cables and Connectors'!$A$1:$F$41","'Support, Training and Docs'!$A$1:$F$6","'Management'!$A$1:$F$8"}</definedName>
    <definedName name="wwwwwwwwww" localSheetId="1"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20">{"'Ethernet Hubs'!$A$1:$F$14","'Licences'!$A$1:$F$16","'Ports and Converters'!$A$1:$F$46","'Standard Routers'!$A$1:$F$28","'Ports and Converters'!$A$1:$G$46","'Router Chassis'!$A$1:$F$21","'Cables and Connectors'!$A$1:$F$41","'Support, Training and Docs'!$A$1:$F$6","'Management'!$A$1:$F$8"}</definedName>
    <definedName name="wwwwwwwwww" localSheetId="24" hidden="1">{"'Ethernet Hubs'!$A$1:$F$14","'Licences'!$A$1:$F$16","'Ports and Converters'!$A$1:$F$46","'Standard Routers'!$A$1:$F$28","'Ports and Converters'!$A$1:$G$46","'Router Chassis'!$A$1:$F$21","'Cables and Connectors'!$A$1:$F$41","'Support, Training and Docs'!$A$1:$F$6","'Management'!$A$1:$F$8"}</definedName>
    <definedName name="wwwwwwwwww" localSheetId="0" hidden="1">{"'Ethernet Hubs'!$A$1:$F$14","'Licences'!$A$1:$F$16","'Ports and Converters'!$A$1:$F$46","'Standard Routers'!$A$1:$F$28","'Ports and Converters'!$A$1:$G$46","'Router Chassis'!$A$1:$F$21","'Cables and Connectors'!$A$1:$F$41","'Support, Training and Docs'!$A$1:$F$6","'Management'!$A$1:$F$8"}</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0" hidden="1">{"'Ethernet Hubs'!$A$1:$F$14","'Licences'!$A$1:$F$16","'Ports and Converters'!$A$1:$F$46","'Standard Routers'!$A$1:$F$28","'Ports and Converters'!$A$1:$G$46","'Router Chassis'!$A$1:$F$21","'Cables and Connectors'!$A$1:$F$41","'Support, Training and Docs'!$A$1:$F$6","'Management'!$A$1:$F$8"}</definedName>
    <definedName name="wwwwwwwwww" localSheetId="12"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X" localSheetId="4">#REF!</definedName>
    <definedName name="X" localSheetId="8">#REF!</definedName>
    <definedName name="X" localSheetId="2">#REF!</definedName>
    <definedName name="X" localSheetId="24">#REF!</definedName>
    <definedName name="X">#REF!</definedName>
    <definedName name="XALFA" localSheetId="4">#REF!</definedName>
    <definedName name="XALFA" localSheetId="2">#REF!</definedName>
    <definedName name="XALFA" localSheetId="24">#REF!</definedName>
    <definedName name="XALFA">#REF!</definedName>
    <definedName name="XC" localSheetId="4">#REF!</definedName>
    <definedName name="XC" localSheetId="2">#REF!</definedName>
    <definedName name="XC" localSheetId="24">#REF!</definedName>
    <definedName name="XC">#REF!</definedName>
    <definedName name="xcfrt" localSheetId="19" hidden="1">{#N/A,#N/A,FALSE,"Plan1";#N/A,#N/A,FALSE,"Plan2"}</definedName>
    <definedName name="xcfrt" localSheetId="21">{#N/A,#N/A,FALSE,"Plan1";#N/A,#N/A,FALSE,"Plan2"}</definedName>
    <definedName name="xcfrt" localSheetId="14" hidden="1">{#N/A,#N/A,FALSE,"Plan1";#N/A,#N/A,FALSE,"Plan2"}</definedName>
    <definedName name="xcfrt" localSheetId="4" hidden="1">{#N/A,#N/A,FALSE,"Plan1";#N/A,#N/A,FALSE,"Plan2"}</definedName>
    <definedName name="xcfrt" localSheetId="8" hidden="1">{#N/A,#N/A,FALSE,"Plan1";#N/A,#N/A,FALSE,"Plan2"}</definedName>
    <definedName name="xcfrt" localSheetId="2" hidden="1">{#N/A,#N/A,FALSE,"Plan1";#N/A,#N/A,FALSE,"Plan2"}</definedName>
    <definedName name="xcfrt" localSheetId="1" hidden="1">{#N/A,#N/A,FALSE,"Plan1";#N/A,#N/A,FALSE,"Plan2"}</definedName>
    <definedName name="xcfrt" localSheetId="13" hidden="1">{#N/A,#N/A,FALSE,"Plan1";#N/A,#N/A,FALSE,"Plan2"}</definedName>
    <definedName name="xcfrt" localSheetId="20">{#N/A,#N/A,FALSE,"Plan1";#N/A,#N/A,FALSE,"Plan2"}</definedName>
    <definedName name="xcfrt" localSheetId="24" hidden="1">{#N/A,#N/A,FALSE,"Plan1";#N/A,#N/A,FALSE,"Plan2"}</definedName>
    <definedName name="xcfrt" localSheetId="0" hidden="1">{#N/A,#N/A,FALSE,"Plan1";#N/A,#N/A,FALSE,"Plan2"}</definedName>
    <definedName name="xcfrt" localSheetId="18" hidden="1">{#N/A,#N/A,FALSE,"Plan1";#N/A,#N/A,FALSE,"Plan2"}</definedName>
    <definedName name="xcfrt" localSheetId="10" hidden="1">{#N/A,#N/A,FALSE,"Plan1";#N/A,#N/A,FALSE,"Plan2"}</definedName>
    <definedName name="xcfrt" localSheetId="12" hidden="1">{#N/A,#N/A,FALSE,"Plan1";#N/A,#N/A,FALSE,"Plan2"}</definedName>
    <definedName name="xcfrt" hidden="1">{#N/A,#N/A,FALSE,"Plan1";#N/A,#N/A,FALSE,"Plan2"}</definedName>
    <definedName name="xcgjkfghf" localSheetId="19" hidden="1">{#N/A,#N/A,FALSE,"Plan1";#N/A,#N/A,FALSE,"Plan2"}</definedName>
    <definedName name="xcgjkfghf" localSheetId="21">{#N/A,#N/A,FALSE,"Plan1";#N/A,#N/A,FALSE,"Plan2"}</definedName>
    <definedName name="xcgjkfghf" localSheetId="14" hidden="1">{#N/A,#N/A,FALSE,"Plan1";#N/A,#N/A,FALSE,"Plan2"}</definedName>
    <definedName name="xcgjkfghf" localSheetId="4" hidden="1">{#N/A,#N/A,FALSE,"Plan1";#N/A,#N/A,FALSE,"Plan2"}</definedName>
    <definedName name="xcgjkfghf" localSheetId="8" hidden="1">{#N/A,#N/A,FALSE,"Plan1";#N/A,#N/A,FALSE,"Plan2"}</definedName>
    <definedName name="xcgjkfghf" localSheetId="2" hidden="1">{#N/A,#N/A,FALSE,"Plan1";#N/A,#N/A,FALSE,"Plan2"}</definedName>
    <definedName name="xcgjkfghf" localSheetId="1" hidden="1">{#N/A,#N/A,FALSE,"Plan1";#N/A,#N/A,FALSE,"Plan2"}</definedName>
    <definedName name="xcgjkfghf" localSheetId="13" hidden="1">{#N/A,#N/A,FALSE,"Plan1";#N/A,#N/A,FALSE,"Plan2"}</definedName>
    <definedName name="xcgjkfghf" localSheetId="20">{#N/A,#N/A,FALSE,"Plan1";#N/A,#N/A,FALSE,"Plan2"}</definedName>
    <definedName name="xcgjkfghf" localSheetId="24" hidden="1">{#N/A,#N/A,FALSE,"Plan1";#N/A,#N/A,FALSE,"Plan2"}</definedName>
    <definedName name="xcgjkfghf" localSheetId="0" hidden="1">{#N/A,#N/A,FALSE,"Plan1";#N/A,#N/A,FALSE,"Plan2"}</definedName>
    <definedName name="xcgjkfghf" localSheetId="18" hidden="1">{#N/A,#N/A,FALSE,"Plan1";#N/A,#N/A,FALSE,"Plan2"}</definedName>
    <definedName name="xcgjkfghf" localSheetId="10" hidden="1">{#N/A,#N/A,FALSE,"Plan1";#N/A,#N/A,FALSE,"Plan2"}</definedName>
    <definedName name="xcgjkfghf" localSheetId="12" hidden="1">{#N/A,#N/A,FALSE,"Plan1";#N/A,#N/A,FALSE,"Plan2"}</definedName>
    <definedName name="xcgjkfghf" hidden="1">{#N/A,#N/A,FALSE,"Plan1";#N/A,#N/A,FALSE,"Plan2"}</definedName>
    <definedName name="XCGJKVHFDG" localSheetId="19" hidden="1">{#N/A,#N/A,FALSE,"Plan1";#N/A,#N/A,FALSE,"Plan2"}</definedName>
    <definedName name="XCGJKVHFDG" localSheetId="21">{#N/A,#N/A,FALSE,"Plan1";#N/A,#N/A,FALSE,"Plan2"}</definedName>
    <definedName name="XCGJKVHFDG" localSheetId="14" hidden="1">{#N/A,#N/A,FALSE,"Plan1";#N/A,#N/A,FALSE,"Plan2"}</definedName>
    <definedName name="XCGJKVHFDG" localSheetId="4" hidden="1">{#N/A,#N/A,FALSE,"Plan1";#N/A,#N/A,FALSE,"Plan2"}</definedName>
    <definedName name="XCGJKVHFDG" localSheetId="8" hidden="1">{#N/A,#N/A,FALSE,"Plan1";#N/A,#N/A,FALSE,"Plan2"}</definedName>
    <definedName name="XCGJKVHFDG" localSheetId="2" hidden="1">{#N/A,#N/A,FALSE,"Plan1";#N/A,#N/A,FALSE,"Plan2"}</definedName>
    <definedName name="XCGJKVHFDG" localSheetId="1" hidden="1">{#N/A,#N/A,FALSE,"Plan1";#N/A,#N/A,FALSE,"Plan2"}</definedName>
    <definedName name="XCGJKVHFDG" localSheetId="13" hidden="1">{#N/A,#N/A,FALSE,"Plan1";#N/A,#N/A,FALSE,"Plan2"}</definedName>
    <definedName name="XCGJKVHFDG" localSheetId="20">{#N/A,#N/A,FALSE,"Plan1";#N/A,#N/A,FALSE,"Plan2"}</definedName>
    <definedName name="XCGJKVHFDG" localSheetId="24" hidden="1">{#N/A,#N/A,FALSE,"Plan1";#N/A,#N/A,FALSE,"Plan2"}</definedName>
    <definedName name="XCGJKVHFDG" localSheetId="0" hidden="1">{#N/A,#N/A,FALSE,"Plan1";#N/A,#N/A,FALSE,"Plan2"}</definedName>
    <definedName name="XCGJKVHFDG" localSheetId="18" hidden="1">{#N/A,#N/A,FALSE,"Plan1";#N/A,#N/A,FALSE,"Plan2"}</definedName>
    <definedName name="XCGJKVHFDG" localSheetId="10" hidden="1">{#N/A,#N/A,FALSE,"Plan1";#N/A,#N/A,FALSE,"Plan2"}</definedName>
    <definedName name="XCGJKVHFDG" localSheetId="12" hidden="1">{#N/A,#N/A,FALSE,"Plan1";#N/A,#N/A,FALSE,"Plan2"}</definedName>
    <definedName name="XCGJKVHFDG" hidden="1">{#N/A,#N/A,FALSE,"Plan1";#N/A,#N/A,FALSE,"Plan2"}</definedName>
    <definedName name="xcgtrty"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hidden="1">{TRUE,TRUE,-1.25,-15.5,604.5,366.75,FALSE,FALSE,TRUE,TRUE,0,1,#N/A,1,#N/A,9.0125,24.4117647058824,1,FALSE,FALSE,3,TRUE,1,FALSE,100,"Swvu.PLANILHA2.","ACwvu.PLANILHA2.",#N/A,FALSE,FALSE,0.787401575,0.34,0.46,0.5,1,"","",FALSE,FALSE,FALSE,FALSE,1,#N/A,1,1,FALSE,FALSE,#N/A,#N/A,FALSE,FALSE,FALSE,9,65532,65532,FALSE,FALSE,TRUE,TRUE,TRUE}</definedName>
    <definedName name="XCI" localSheetId="4">#REF!</definedName>
    <definedName name="XCI" localSheetId="8">#REF!</definedName>
    <definedName name="XCI" localSheetId="2">#REF!</definedName>
    <definedName name="XCI" localSheetId="24">#REF!</definedName>
    <definedName name="XCI">#REF!</definedName>
    <definedName name="XCII" localSheetId="4">#REF!</definedName>
    <definedName name="XCII" localSheetId="2">#REF!</definedName>
    <definedName name="XCII" localSheetId="24">#REF!</definedName>
    <definedName name="XCII">#REF!</definedName>
    <definedName name="XCIII" localSheetId="4">#REF!</definedName>
    <definedName name="XCIII" localSheetId="2">#REF!</definedName>
    <definedName name="XCIII" localSheetId="24">#REF!</definedName>
    <definedName name="XCIII">#REF!</definedName>
    <definedName name="XCIV" localSheetId="4">#REF!</definedName>
    <definedName name="XCIV" localSheetId="2">#REF!</definedName>
    <definedName name="XCIV" localSheetId="24">#REF!</definedName>
    <definedName name="XCIV">#REF!</definedName>
    <definedName name="XCIX" localSheetId="4">#REF!</definedName>
    <definedName name="XCIX" localSheetId="2">#REF!</definedName>
    <definedName name="XCIX" localSheetId="24">#REF!</definedName>
    <definedName name="XCIX">#REF!</definedName>
    <definedName name="xçl" localSheetId="19" hidden="1">{#N/A,#N/A,FALSE,"Plan1";#N/A,#N/A,FALSE,"Plan2"}</definedName>
    <definedName name="xçl" localSheetId="21">{#N/A,#N/A,FALSE,"Plan1";#N/A,#N/A,FALSE,"Plan2"}</definedName>
    <definedName name="xçl" localSheetId="14" hidden="1">{#N/A,#N/A,FALSE,"Plan1";#N/A,#N/A,FALSE,"Plan2"}</definedName>
    <definedName name="xçl" localSheetId="4" hidden="1">{#N/A,#N/A,FALSE,"Plan1";#N/A,#N/A,FALSE,"Plan2"}</definedName>
    <definedName name="xçl" localSheetId="8" hidden="1">{#N/A,#N/A,FALSE,"Plan1";#N/A,#N/A,FALSE,"Plan2"}</definedName>
    <definedName name="xçl" localSheetId="2" hidden="1">{#N/A,#N/A,FALSE,"Plan1";#N/A,#N/A,FALSE,"Plan2"}</definedName>
    <definedName name="xçl" localSheetId="1" hidden="1">{#N/A,#N/A,FALSE,"Plan1";#N/A,#N/A,FALSE,"Plan2"}</definedName>
    <definedName name="xçl" localSheetId="13" hidden="1">{#N/A,#N/A,FALSE,"Plan1";#N/A,#N/A,FALSE,"Plan2"}</definedName>
    <definedName name="xçl" localSheetId="20">{#N/A,#N/A,FALSE,"Plan1";#N/A,#N/A,FALSE,"Plan2"}</definedName>
    <definedName name="xçl" localSheetId="24" hidden="1">{#N/A,#N/A,FALSE,"Plan1";#N/A,#N/A,FALSE,"Plan2"}</definedName>
    <definedName name="xçl" localSheetId="0" hidden="1">{#N/A,#N/A,FALSE,"Plan1";#N/A,#N/A,FALSE,"Plan2"}</definedName>
    <definedName name="xçl" localSheetId="18" hidden="1">{#N/A,#N/A,FALSE,"Plan1";#N/A,#N/A,FALSE,"Plan2"}</definedName>
    <definedName name="xçl" localSheetId="10" hidden="1">{#N/A,#N/A,FALSE,"Plan1";#N/A,#N/A,FALSE,"Plan2"}</definedName>
    <definedName name="xçl" localSheetId="12" hidden="1">{#N/A,#N/A,FALSE,"Plan1";#N/A,#N/A,FALSE,"Plan2"}</definedName>
    <definedName name="xçl" hidden="1">{#N/A,#N/A,FALSE,"Plan1";#N/A,#N/A,FALSE,"Plan2"}</definedName>
    <definedName name="xcndj" localSheetId="19" hidden="1">{#N/A,#N/A,FALSE,"Plan1";#N/A,#N/A,FALSE,"Plan2"}</definedName>
    <definedName name="xcndj" localSheetId="21">{#N/A,#N/A,FALSE,"Plan1";#N/A,#N/A,FALSE,"Plan2"}</definedName>
    <definedName name="xcndj" localSheetId="14" hidden="1">{#N/A,#N/A,FALSE,"Plan1";#N/A,#N/A,FALSE,"Plan2"}</definedName>
    <definedName name="xcndj" localSheetId="4" hidden="1">{#N/A,#N/A,FALSE,"Plan1";#N/A,#N/A,FALSE,"Plan2"}</definedName>
    <definedName name="xcndj" localSheetId="8" hidden="1">{#N/A,#N/A,FALSE,"Plan1";#N/A,#N/A,FALSE,"Plan2"}</definedName>
    <definedName name="xcndj" localSheetId="2" hidden="1">{#N/A,#N/A,FALSE,"Plan1";#N/A,#N/A,FALSE,"Plan2"}</definedName>
    <definedName name="xcndj" localSheetId="1" hidden="1">{#N/A,#N/A,FALSE,"Plan1";#N/A,#N/A,FALSE,"Plan2"}</definedName>
    <definedName name="xcndj" localSheetId="13" hidden="1">{#N/A,#N/A,FALSE,"Plan1";#N/A,#N/A,FALSE,"Plan2"}</definedName>
    <definedName name="xcndj" localSheetId="20">{#N/A,#N/A,FALSE,"Plan1";#N/A,#N/A,FALSE,"Plan2"}</definedName>
    <definedName name="xcndj" localSheetId="24" hidden="1">{#N/A,#N/A,FALSE,"Plan1";#N/A,#N/A,FALSE,"Plan2"}</definedName>
    <definedName name="xcndj" localSheetId="0" hidden="1">{#N/A,#N/A,FALSE,"Plan1";#N/A,#N/A,FALSE,"Plan2"}</definedName>
    <definedName name="xcndj" localSheetId="18" hidden="1">{#N/A,#N/A,FALSE,"Plan1";#N/A,#N/A,FALSE,"Plan2"}</definedName>
    <definedName name="xcndj" localSheetId="10" hidden="1">{#N/A,#N/A,FALSE,"Plan1";#N/A,#N/A,FALSE,"Plan2"}</definedName>
    <definedName name="xcndj" localSheetId="12" hidden="1">{#N/A,#N/A,FALSE,"Plan1";#N/A,#N/A,FALSE,"Plan2"}</definedName>
    <definedName name="xcndj" hidden="1">{#N/A,#N/A,FALSE,"Plan1";#N/A,#N/A,FALSE,"Plan2"}</definedName>
    <definedName name="XCV" localSheetId="4">#REF!</definedName>
    <definedName name="XCV" localSheetId="8">#REF!</definedName>
    <definedName name="XCV" localSheetId="2">#REF!</definedName>
    <definedName name="XCV" localSheetId="24">#REF!</definedName>
    <definedName name="XCV">#REF!</definedName>
    <definedName name="XCVGGT" localSheetId="19" hidden="1">{#N/A,#N/A,FALSE,"Plan1";#N/A,#N/A,FALSE,"Plan2"}</definedName>
    <definedName name="XCVGGT" localSheetId="21">{#N/A,#N/A,FALSE,"Plan1";#N/A,#N/A,FALSE,"Plan2"}</definedName>
    <definedName name="XCVGGT" localSheetId="14" hidden="1">{#N/A,#N/A,FALSE,"Plan1";#N/A,#N/A,FALSE,"Plan2"}</definedName>
    <definedName name="XCVGGT" localSheetId="4" hidden="1">{#N/A,#N/A,FALSE,"Plan1";#N/A,#N/A,FALSE,"Plan2"}</definedName>
    <definedName name="XCVGGT" localSheetId="8" hidden="1">{#N/A,#N/A,FALSE,"Plan1";#N/A,#N/A,FALSE,"Plan2"}</definedName>
    <definedName name="XCVGGT" localSheetId="2" hidden="1">{#N/A,#N/A,FALSE,"Plan1";#N/A,#N/A,FALSE,"Plan2"}</definedName>
    <definedName name="XCVGGT" localSheetId="1" hidden="1">{#N/A,#N/A,FALSE,"Plan1";#N/A,#N/A,FALSE,"Plan2"}</definedName>
    <definedName name="XCVGGT" localSheetId="13" hidden="1">{#N/A,#N/A,FALSE,"Plan1";#N/A,#N/A,FALSE,"Plan2"}</definedName>
    <definedName name="XCVGGT" localSheetId="20">{#N/A,#N/A,FALSE,"Plan1";#N/A,#N/A,FALSE,"Plan2"}</definedName>
    <definedName name="XCVGGT" localSheetId="24" hidden="1">{#N/A,#N/A,FALSE,"Plan1";#N/A,#N/A,FALSE,"Plan2"}</definedName>
    <definedName name="XCVGGT" localSheetId="0" hidden="1">{#N/A,#N/A,FALSE,"Plan1";#N/A,#N/A,FALSE,"Plan2"}</definedName>
    <definedName name="XCVGGT" localSheetId="18" hidden="1">{#N/A,#N/A,FALSE,"Plan1";#N/A,#N/A,FALSE,"Plan2"}</definedName>
    <definedName name="XCVGGT" localSheetId="10" hidden="1">{#N/A,#N/A,FALSE,"Plan1";#N/A,#N/A,FALSE,"Plan2"}</definedName>
    <definedName name="XCVGGT" localSheetId="12" hidden="1">{#N/A,#N/A,FALSE,"Plan1";#N/A,#N/A,FALSE,"Plan2"}</definedName>
    <definedName name="XCVGGT" hidden="1">{#N/A,#N/A,FALSE,"Plan1";#N/A,#N/A,FALSE,"Plan2"}</definedName>
    <definedName name="XCVI" localSheetId="4">#REF!</definedName>
    <definedName name="XCVI" localSheetId="8">#REF!</definedName>
    <definedName name="XCVI" localSheetId="2">#REF!</definedName>
    <definedName name="XCVI" localSheetId="24">#REF!</definedName>
    <definedName name="XCVI">#REF!</definedName>
    <definedName name="XCVII" localSheetId="4">#REF!</definedName>
    <definedName name="XCVII" localSheetId="2">#REF!</definedName>
    <definedName name="XCVII" localSheetId="24">#REF!</definedName>
    <definedName name="XCVII">#REF!</definedName>
    <definedName name="XCVIII" localSheetId="4">#REF!</definedName>
    <definedName name="XCVIII" localSheetId="2">#REF!</definedName>
    <definedName name="XCVIII" localSheetId="24">#REF!</definedName>
    <definedName name="XCVIII">#REF!</definedName>
    <definedName name="xcvrg" localSheetId="19" hidden="1">{#N/A,#N/A,FALSE,"Plan1";#N/A,#N/A,FALSE,"Plan2"}</definedName>
    <definedName name="xcvrg" localSheetId="21">{#N/A,#N/A,FALSE,"Plan1";#N/A,#N/A,FALSE,"Plan2"}</definedName>
    <definedName name="xcvrg" localSheetId="14" hidden="1">{#N/A,#N/A,FALSE,"Plan1";#N/A,#N/A,FALSE,"Plan2"}</definedName>
    <definedName name="xcvrg" localSheetId="4" hidden="1">{#N/A,#N/A,FALSE,"Plan1";#N/A,#N/A,FALSE,"Plan2"}</definedName>
    <definedName name="xcvrg" localSheetId="8" hidden="1">{#N/A,#N/A,FALSE,"Plan1";#N/A,#N/A,FALSE,"Plan2"}</definedName>
    <definedName name="xcvrg" localSheetId="2" hidden="1">{#N/A,#N/A,FALSE,"Plan1";#N/A,#N/A,FALSE,"Plan2"}</definedName>
    <definedName name="xcvrg" localSheetId="1" hidden="1">{#N/A,#N/A,FALSE,"Plan1";#N/A,#N/A,FALSE,"Plan2"}</definedName>
    <definedName name="xcvrg" localSheetId="13" hidden="1">{#N/A,#N/A,FALSE,"Plan1";#N/A,#N/A,FALSE,"Plan2"}</definedName>
    <definedName name="xcvrg" localSheetId="20">{#N/A,#N/A,FALSE,"Plan1";#N/A,#N/A,FALSE,"Plan2"}</definedName>
    <definedName name="xcvrg" localSheetId="24" hidden="1">{#N/A,#N/A,FALSE,"Plan1";#N/A,#N/A,FALSE,"Plan2"}</definedName>
    <definedName name="xcvrg" localSheetId="0" hidden="1">{#N/A,#N/A,FALSE,"Plan1";#N/A,#N/A,FALSE,"Plan2"}</definedName>
    <definedName name="xcvrg" localSheetId="18" hidden="1">{#N/A,#N/A,FALSE,"Plan1";#N/A,#N/A,FALSE,"Plan2"}</definedName>
    <definedName name="xcvrg" localSheetId="10" hidden="1">{#N/A,#N/A,FALSE,"Plan1";#N/A,#N/A,FALSE,"Plan2"}</definedName>
    <definedName name="xcvrg" localSheetId="12" hidden="1">{#N/A,#N/A,FALSE,"Plan1";#N/A,#N/A,FALSE,"Plan2"}</definedName>
    <definedName name="xcvrg" hidden="1">{#N/A,#N/A,FALSE,"Plan1";#N/A,#N/A,FALSE,"Plan2"}</definedName>
    <definedName name="XDATA" localSheetId="4">#REF!</definedName>
    <definedName name="XDATA" localSheetId="2">#REF!</definedName>
    <definedName name="XDATA" localSheetId="24">#REF!</definedName>
    <definedName name="XDATA">#REF!</definedName>
    <definedName name="xdfef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hidden="1">{TRUE,TRUE,-1.25,-15.5,604.5,366.75,FALSE,FALSE,TRUE,TRUE,0,1,#N/A,1,#N/A,9.0125,24.4117647058824,1,FALSE,FALSE,3,TRUE,1,FALSE,100,"Swvu.PLANILHA2.","ACwvu.PLANILHA2.",#N/A,FALSE,FALSE,0.787401575,0.34,0.46,0.5,1,"","",FALSE,FALSE,FALSE,FALSE,1,#N/A,1,1,FALSE,FALSE,#N/A,#N/A,FALSE,FALSE,FALSE,9,65532,65532,FALSE,FALSE,TRUE,TRUE,TRUE}</definedName>
    <definedName name="xdgtyhyt" localSheetId="19" hidden="1">{#N/A,#N/A,FALSE,"Plan1";#N/A,#N/A,FALSE,"Plan2"}</definedName>
    <definedName name="xdgtyhyt" localSheetId="21">{#N/A,#N/A,FALSE,"Plan1";#N/A,#N/A,FALSE,"Plan2"}</definedName>
    <definedName name="xdgtyhyt" localSheetId="14" hidden="1">{#N/A,#N/A,FALSE,"Plan1";#N/A,#N/A,FALSE,"Plan2"}</definedName>
    <definedName name="xdgtyhyt" localSheetId="4" hidden="1">{#N/A,#N/A,FALSE,"Plan1";#N/A,#N/A,FALSE,"Plan2"}</definedName>
    <definedName name="xdgtyhyt" localSheetId="8" hidden="1">{#N/A,#N/A,FALSE,"Plan1";#N/A,#N/A,FALSE,"Plan2"}</definedName>
    <definedName name="xdgtyhyt" localSheetId="2" hidden="1">{#N/A,#N/A,FALSE,"Plan1";#N/A,#N/A,FALSE,"Plan2"}</definedName>
    <definedName name="xdgtyhyt" localSheetId="1" hidden="1">{#N/A,#N/A,FALSE,"Plan1";#N/A,#N/A,FALSE,"Plan2"}</definedName>
    <definedName name="xdgtyhyt" localSheetId="13" hidden="1">{#N/A,#N/A,FALSE,"Plan1";#N/A,#N/A,FALSE,"Plan2"}</definedName>
    <definedName name="xdgtyhyt" localSheetId="20">{#N/A,#N/A,FALSE,"Plan1";#N/A,#N/A,FALSE,"Plan2"}</definedName>
    <definedName name="xdgtyhyt" localSheetId="24" hidden="1">{#N/A,#N/A,FALSE,"Plan1";#N/A,#N/A,FALSE,"Plan2"}</definedName>
    <definedName name="xdgtyhyt" localSheetId="0" hidden="1">{#N/A,#N/A,FALSE,"Plan1";#N/A,#N/A,FALSE,"Plan2"}</definedName>
    <definedName name="xdgtyhyt" localSheetId="18" hidden="1">{#N/A,#N/A,FALSE,"Plan1";#N/A,#N/A,FALSE,"Plan2"}</definedName>
    <definedName name="xdgtyhyt" localSheetId="10" hidden="1">{#N/A,#N/A,FALSE,"Plan1";#N/A,#N/A,FALSE,"Plan2"}</definedName>
    <definedName name="xdgtyhyt" localSheetId="12" hidden="1">{#N/A,#N/A,FALSE,"Plan1";#N/A,#N/A,FALSE,"Plan2"}</definedName>
    <definedName name="xdgtyhyt" hidden="1">{#N/A,#N/A,FALSE,"Plan1";#N/A,#N/A,FALSE,"Plan2"}</definedName>
    <definedName name="xfdlfj" localSheetId="19" hidden="1">{#N/A,#N/A,FALSE,"Plan1";#N/A,#N/A,FALSE,"Plan2"}</definedName>
    <definedName name="xfdlfj" localSheetId="21">{#N/A,#N/A,FALSE,"Plan1";#N/A,#N/A,FALSE,"Plan2"}</definedName>
    <definedName name="xfdlfj" localSheetId="14" hidden="1">{#N/A,#N/A,FALSE,"Plan1";#N/A,#N/A,FALSE,"Plan2"}</definedName>
    <definedName name="xfdlfj" localSheetId="4" hidden="1">{#N/A,#N/A,FALSE,"Plan1";#N/A,#N/A,FALSE,"Plan2"}</definedName>
    <definedName name="xfdlfj" localSheetId="8" hidden="1">{#N/A,#N/A,FALSE,"Plan1";#N/A,#N/A,FALSE,"Plan2"}</definedName>
    <definedName name="xfdlfj" localSheetId="2" hidden="1">{#N/A,#N/A,FALSE,"Plan1";#N/A,#N/A,FALSE,"Plan2"}</definedName>
    <definedName name="xfdlfj" localSheetId="1" hidden="1">{#N/A,#N/A,FALSE,"Plan1";#N/A,#N/A,FALSE,"Plan2"}</definedName>
    <definedName name="xfdlfj" localSheetId="13" hidden="1">{#N/A,#N/A,FALSE,"Plan1";#N/A,#N/A,FALSE,"Plan2"}</definedName>
    <definedName name="xfdlfj" localSheetId="20">{#N/A,#N/A,FALSE,"Plan1";#N/A,#N/A,FALSE,"Plan2"}</definedName>
    <definedName name="xfdlfj" localSheetId="24" hidden="1">{#N/A,#N/A,FALSE,"Plan1";#N/A,#N/A,FALSE,"Plan2"}</definedName>
    <definedName name="xfdlfj" localSheetId="0" hidden="1">{#N/A,#N/A,FALSE,"Plan1";#N/A,#N/A,FALSE,"Plan2"}</definedName>
    <definedName name="xfdlfj" localSheetId="18" hidden="1">{#N/A,#N/A,FALSE,"Plan1";#N/A,#N/A,FALSE,"Plan2"}</definedName>
    <definedName name="xfdlfj" localSheetId="10" hidden="1">{#N/A,#N/A,FALSE,"Plan1";#N/A,#N/A,FALSE,"Plan2"}</definedName>
    <definedName name="xfdlfj" localSheetId="12" hidden="1">{#N/A,#N/A,FALSE,"Plan1";#N/A,#N/A,FALSE,"Plan2"}</definedName>
    <definedName name="xfdlfj" hidden="1">{#N/A,#N/A,FALSE,"Plan1";#N/A,#N/A,FALSE,"Plan2"}</definedName>
    <definedName name="xfdxfdf" localSheetId="19" hidden="1">{#N/A,#N/A,FALSE,"Plan1";#N/A,#N/A,FALSE,"Plan2"}</definedName>
    <definedName name="xfdxfdf" localSheetId="21">{#N/A,#N/A,FALSE,"Plan1";#N/A,#N/A,FALSE,"Plan2"}</definedName>
    <definedName name="xfdxfdf" localSheetId="14" hidden="1">{#N/A,#N/A,FALSE,"Plan1";#N/A,#N/A,FALSE,"Plan2"}</definedName>
    <definedName name="xfdxfdf" localSheetId="4" hidden="1">{#N/A,#N/A,FALSE,"Plan1";#N/A,#N/A,FALSE,"Plan2"}</definedName>
    <definedName name="xfdxfdf" localSheetId="8" hidden="1">{#N/A,#N/A,FALSE,"Plan1";#N/A,#N/A,FALSE,"Plan2"}</definedName>
    <definedName name="xfdxfdf" localSheetId="2" hidden="1">{#N/A,#N/A,FALSE,"Plan1";#N/A,#N/A,FALSE,"Plan2"}</definedName>
    <definedName name="xfdxfdf" localSheetId="1" hidden="1">{#N/A,#N/A,FALSE,"Plan1";#N/A,#N/A,FALSE,"Plan2"}</definedName>
    <definedName name="xfdxfdf" localSheetId="13" hidden="1">{#N/A,#N/A,FALSE,"Plan1";#N/A,#N/A,FALSE,"Plan2"}</definedName>
    <definedName name="xfdxfdf" localSheetId="20">{#N/A,#N/A,FALSE,"Plan1";#N/A,#N/A,FALSE,"Plan2"}</definedName>
    <definedName name="xfdxfdf" localSheetId="24" hidden="1">{#N/A,#N/A,FALSE,"Plan1";#N/A,#N/A,FALSE,"Plan2"}</definedName>
    <definedName name="xfdxfdf" localSheetId="0" hidden="1">{#N/A,#N/A,FALSE,"Plan1";#N/A,#N/A,FALSE,"Plan2"}</definedName>
    <definedName name="xfdxfdf" localSheetId="18" hidden="1">{#N/A,#N/A,FALSE,"Plan1";#N/A,#N/A,FALSE,"Plan2"}</definedName>
    <definedName name="xfdxfdf" localSheetId="10" hidden="1">{#N/A,#N/A,FALSE,"Plan1";#N/A,#N/A,FALSE,"Plan2"}</definedName>
    <definedName name="xfdxfdf" localSheetId="12" hidden="1">{#N/A,#N/A,FALSE,"Plan1";#N/A,#N/A,FALSE,"Plan2"}</definedName>
    <definedName name="xfdxfdf" hidden="1">{#N/A,#N/A,FALSE,"Plan1";#N/A,#N/A,FALSE,"Plan2"}</definedName>
    <definedName name="XFJKLDJKLGJ"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hidden="1">{TRUE,TRUE,-1.25,-15.5,604.5,366.75,FALSE,FALSE,TRUE,TRUE,0,1,#N/A,1,#N/A,9.0125,24.4117647058824,1,FALSE,FALSE,3,TRUE,1,FALSE,100,"Swvu.PLANILHA2.","ACwvu.PLANILHA2.",#N/A,FALSE,FALSE,0.787401575,0.34,0.46,0.5,1,"","",FALSE,FALSE,FALSE,FALSE,1,#N/A,1,1,FALSE,FALSE,#N/A,#N/A,FALSE,FALSE,FALSE,9,65532,65532,FALSE,FALSE,TRUE,TRUE,TRUE}</definedName>
    <definedName name="xfrty" localSheetId="19" hidden="1">{#N/A,#N/A,FALSE,"Plan1";#N/A,#N/A,FALSE,"Plan2"}</definedName>
    <definedName name="xfrty" localSheetId="21">{#N/A,#N/A,FALSE,"Plan1";#N/A,#N/A,FALSE,"Plan2"}</definedName>
    <definedName name="xfrty" localSheetId="14" hidden="1">{#N/A,#N/A,FALSE,"Plan1";#N/A,#N/A,FALSE,"Plan2"}</definedName>
    <definedName name="xfrty" localSheetId="4" hidden="1">{#N/A,#N/A,FALSE,"Plan1";#N/A,#N/A,FALSE,"Plan2"}</definedName>
    <definedName name="xfrty" localSheetId="8" hidden="1">{#N/A,#N/A,FALSE,"Plan1";#N/A,#N/A,FALSE,"Plan2"}</definedName>
    <definedName name="xfrty" localSheetId="2" hidden="1">{#N/A,#N/A,FALSE,"Plan1";#N/A,#N/A,FALSE,"Plan2"}</definedName>
    <definedName name="xfrty" localSheetId="1" hidden="1">{#N/A,#N/A,FALSE,"Plan1";#N/A,#N/A,FALSE,"Plan2"}</definedName>
    <definedName name="xfrty" localSheetId="13" hidden="1">{#N/A,#N/A,FALSE,"Plan1";#N/A,#N/A,FALSE,"Plan2"}</definedName>
    <definedName name="xfrty" localSheetId="20">{#N/A,#N/A,FALSE,"Plan1";#N/A,#N/A,FALSE,"Plan2"}</definedName>
    <definedName name="xfrty" localSheetId="24" hidden="1">{#N/A,#N/A,FALSE,"Plan1";#N/A,#N/A,FALSE,"Plan2"}</definedName>
    <definedName name="xfrty" localSheetId="0" hidden="1">{#N/A,#N/A,FALSE,"Plan1";#N/A,#N/A,FALSE,"Plan2"}</definedName>
    <definedName name="xfrty" localSheetId="18" hidden="1">{#N/A,#N/A,FALSE,"Plan1";#N/A,#N/A,FALSE,"Plan2"}</definedName>
    <definedName name="xfrty" localSheetId="10" hidden="1">{#N/A,#N/A,FALSE,"Plan1";#N/A,#N/A,FALSE,"Plan2"}</definedName>
    <definedName name="xfrty" localSheetId="12" hidden="1">{#N/A,#N/A,FALSE,"Plan1";#N/A,#N/A,FALSE,"Plan2"}</definedName>
    <definedName name="xfrty" hidden="1">{#N/A,#N/A,FALSE,"Plan1";#N/A,#N/A,FALSE,"Plan2"}</definedName>
    <definedName name="XFT"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XFT" hidden="1">{TRUE,TRUE,-1.25,-15.5,604.5,366.75,FALSE,FALSE,TRUE,TRUE,0,1,#N/A,1,#N/A,9.0125,24.4117647058824,1,FALSE,FALSE,3,TRUE,1,FALSE,100,"Swvu.PLANILHA2.","ACwvu.PLANILHA2.",#N/A,FALSE,FALSE,0.787401575,0.34,0.46,0.5,1,"","",FALSE,FALSE,FALSE,FALSE,1,#N/A,1,1,FALSE,FALSE,#N/A,#N/A,FALSE,FALSE,FALSE,9,65532,65532,FALSE,FALSE,TRUE,TRUE,TRUE}</definedName>
    <definedName name="xfvchdhhd" localSheetId="19" hidden="1">{"Econ Consolidado",#N/A,FALSE,"Econ Consol";"Fluxo de Caixa",#N/A,FALSE,"Fluxo Caixa";"Investimentos",#N/A,FALSE,"Investimentos"}</definedName>
    <definedName name="xfvchdhhd" localSheetId="21">{"Econ Consolidado",#N/A,FALSE,"Econ Consol";"Fluxo de Caixa",#N/A,FALSE,"Fluxo Caixa";"Investimentos",#N/A,FALSE,"Investimentos"}</definedName>
    <definedName name="xfvchdhhd" localSheetId="14" hidden="1">{"Econ Consolidado",#N/A,FALSE,"Econ Consol";"Fluxo de Caixa",#N/A,FALSE,"Fluxo Caixa";"Investimentos",#N/A,FALSE,"Investimentos"}</definedName>
    <definedName name="xfvchdhhd" localSheetId="4" hidden="1">{"Econ Consolidado",#N/A,FALSE,"Econ Consol";"Fluxo de Caixa",#N/A,FALSE,"Fluxo Caixa";"Investimentos",#N/A,FALSE,"Investimentos"}</definedName>
    <definedName name="xfvchdhhd" localSheetId="8" hidden="1">{"Econ Consolidado",#N/A,FALSE,"Econ Consol";"Fluxo de Caixa",#N/A,FALSE,"Fluxo Caixa";"Investimentos",#N/A,FALSE,"Investimentos"}</definedName>
    <definedName name="xfvchdhhd" localSheetId="2" hidden="1">{"Econ Consolidado",#N/A,FALSE,"Econ Consol";"Fluxo de Caixa",#N/A,FALSE,"Fluxo Caixa";"Investimentos",#N/A,FALSE,"Investimentos"}</definedName>
    <definedName name="xfvchdhhd" localSheetId="1" hidden="1">{"Econ Consolidado",#N/A,FALSE,"Econ Consol";"Fluxo de Caixa",#N/A,FALSE,"Fluxo Caixa";"Investimentos",#N/A,FALSE,"Investimentos"}</definedName>
    <definedName name="xfvchdhhd" localSheetId="13" hidden="1">{"Econ Consolidado",#N/A,FALSE,"Econ Consol";"Fluxo de Caixa",#N/A,FALSE,"Fluxo Caixa";"Investimentos",#N/A,FALSE,"Investimentos"}</definedName>
    <definedName name="xfvchdhhd" localSheetId="20">{"Econ Consolidado",#N/A,FALSE,"Econ Consol";"Fluxo de Caixa",#N/A,FALSE,"Fluxo Caixa";"Investimentos",#N/A,FALSE,"Investimentos"}</definedName>
    <definedName name="xfvchdhhd" localSheetId="24" hidden="1">{"Econ Consolidado",#N/A,FALSE,"Econ Consol";"Fluxo de Caixa",#N/A,FALSE,"Fluxo Caixa";"Investimentos",#N/A,FALSE,"Investimentos"}</definedName>
    <definedName name="xfvchdhhd" localSheetId="0" hidden="1">{"Econ Consolidado",#N/A,FALSE,"Econ Consol";"Fluxo de Caixa",#N/A,FALSE,"Fluxo Caixa";"Investimentos",#N/A,FALSE,"Investimentos"}</definedName>
    <definedName name="xfvchdhhd" localSheetId="18" hidden="1">{"Econ Consolidado",#N/A,FALSE,"Econ Consol";"Fluxo de Caixa",#N/A,FALSE,"Fluxo Caixa";"Investimentos",#N/A,FALSE,"Investimentos"}</definedName>
    <definedName name="xfvchdhhd" localSheetId="10" hidden="1">{"Econ Consolidado",#N/A,FALSE,"Econ Consol";"Fluxo de Caixa",#N/A,FALSE,"Fluxo Caixa";"Investimentos",#N/A,FALSE,"Investimentos"}</definedName>
    <definedName name="xfvchdhhd" localSheetId="12" hidden="1">{"Econ Consolidado",#N/A,FALSE,"Econ Consol";"Fluxo de Caixa",#N/A,FALSE,"Fluxo Caixa";"Investimentos",#N/A,FALSE,"Investimentos"}</definedName>
    <definedName name="xfvchdhhd" hidden="1">{"Econ Consolidado",#N/A,FALSE,"Econ Consol";"Fluxo de Caixa",#N/A,FALSE,"Fluxo Caixa";"Investimentos",#N/A,FALSE,"Investimentos"}</definedName>
    <definedName name="xfvgcfgt" localSheetId="19" hidden="1">{#N/A,#N/A,FALSE,"Plan1";#N/A,#N/A,FALSE,"Plan2"}</definedName>
    <definedName name="xfvgcfgt" localSheetId="21">{#N/A,#N/A,FALSE,"Plan1";#N/A,#N/A,FALSE,"Plan2"}</definedName>
    <definedName name="xfvgcfgt" localSheetId="14" hidden="1">{#N/A,#N/A,FALSE,"Plan1";#N/A,#N/A,FALSE,"Plan2"}</definedName>
    <definedName name="xfvgcfgt" localSheetId="4" hidden="1">{#N/A,#N/A,FALSE,"Plan1";#N/A,#N/A,FALSE,"Plan2"}</definedName>
    <definedName name="xfvgcfgt" localSheetId="8" hidden="1">{#N/A,#N/A,FALSE,"Plan1";#N/A,#N/A,FALSE,"Plan2"}</definedName>
    <definedName name="xfvgcfgt" localSheetId="2" hidden="1">{#N/A,#N/A,FALSE,"Plan1";#N/A,#N/A,FALSE,"Plan2"}</definedName>
    <definedName name="xfvgcfgt" localSheetId="1" hidden="1">{#N/A,#N/A,FALSE,"Plan1";#N/A,#N/A,FALSE,"Plan2"}</definedName>
    <definedName name="xfvgcfgt" localSheetId="13" hidden="1">{#N/A,#N/A,FALSE,"Plan1";#N/A,#N/A,FALSE,"Plan2"}</definedName>
    <definedName name="xfvgcfgt" localSheetId="20">{#N/A,#N/A,FALSE,"Plan1";#N/A,#N/A,FALSE,"Plan2"}</definedName>
    <definedName name="xfvgcfgt" localSheetId="24" hidden="1">{#N/A,#N/A,FALSE,"Plan1";#N/A,#N/A,FALSE,"Plan2"}</definedName>
    <definedName name="xfvgcfgt" localSheetId="0" hidden="1">{#N/A,#N/A,FALSE,"Plan1";#N/A,#N/A,FALSE,"Plan2"}</definedName>
    <definedName name="xfvgcfgt" localSheetId="18" hidden="1">{#N/A,#N/A,FALSE,"Plan1";#N/A,#N/A,FALSE,"Plan2"}</definedName>
    <definedName name="xfvgcfgt" localSheetId="10" hidden="1">{#N/A,#N/A,FALSE,"Plan1";#N/A,#N/A,FALSE,"Plan2"}</definedName>
    <definedName name="xfvgcfgt" localSheetId="12" hidden="1">{#N/A,#N/A,FALSE,"Plan1";#N/A,#N/A,FALSE,"Plan2"}</definedName>
    <definedName name="xfvgcfgt" hidden="1">{#N/A,#N/A,FALSE,"Plan1";#N/A,#N/A,FALSE,"Plan2"}</definedName>
    <definedName name="xgrg" localSheetId="19" hidden="1">{#N/A,#N/A,FALSE,"Plan1";#N/A,#N/A,FALSE,"Plan2"}</definedName>
    <definedName name="xgrg" localSheetId="21">{#N/A,#N/A,FALSE,"Plan1";#N/A,#N/A,FALSE,"Plan2"}</definedName>
    <definedName name="xgrg" localSheetId="14" hidden="1">{#N/A,#N/A,FALSE,"Plan1";#N/A,#N/A,FALSE,"Plan2"}</definedName>
    <definedName name="xgrg" localSheetId="4" hidden="1">{#N/A,#N/A,FALSE,"Plan1";#N/A,#N/A,FALSE,"Plan2"}</definedName>
    <definedName name="xgrg" localSheetId="8" hidden="1">{#N/A,#N/A,FALSE,"Plan1";#N/A,#N/A,FALSE,"Plan2"}</definedName>
    <definedName name="xgrg" localSheetId="2" hidden="1">{#N/A,#N/A,FALSE,"Plan1";#N/A,#N/A,FALSE,"Plan2"}</definedName>
    <definedName name="xgrg" localSheetId="1" hidden="1">{#N/A,#N/A,FALSE,"Plan1";#N/A,#N/A,FALSE,"Plan2"}</definedName>
    <definedName name="xgrg" localSheetId="13" hidden="1">{#N/A,#N/A,FALSE,"Plan1";#N/A,#N/A,FALSE,"Plan2"}</definedName>
    <definedName name="xgrg" localSheetId="20">{#N/A,#N/A,FALSE,"Plan1";#N/A,#N/A,FALSE,"Plan2"}</definedName>
    <definedName name="xgrg" localSheetId="24" hidden="1">{#N/A,#N/A,FALSE,"Plan1";#N/A,#N/A,FALSE,"Plan2"}</definedName>
    <definedName name="xgrg" localSheetId="0" hidden="1">{#N/A,#N/A,FALSE,"Plan1";#N/A,#N/A,FALSE,"Plan2"}</definedName>
    <definedName name="xgrg" localSheetId="18" hidden="1">{#N/A,#N/A,FALSE,"Plan1";#N/A,#N/A,FALSE,"Plan2"}</definedName>
    <definedName name="xgrg" localSheetId="10" hidden="1">{#N/A,#N/A,FALSE,"Plan1";#N/A,#N/A,FALSE,"Plan2"}</definedName>
    <definedName name="xgrg" localSheetId="12" hidden="1">{#N/A,#N/A,FALSE,"Plan1";#N/A,#N/A,FALSE,"Plan2"}</definedName>
    <definedName name="xgrg" hidden="1">{#N/A,#N/A,FALSE,"Plan1";#N/A,#N/A,FALSE,"Plan2"}</definedName>
    <definedName name="XI" localSheetId="4">#REF!</definedName>
    <definedName name="XI" localSheetId="8">#REF!</definedName>
    <definedName name="XI" localSheetId="2">#REF!</definedName>
    <definedName name="XI" localSheetId="24">#REF!</definedName>
    <definedName name="XI">#REF!</definedName>
    <definedName name="XII" localSheetId="4">#REF!</definedName>
    <definedName name="XII" localSheetId="2">#REF!</definedName>
    <definedName name="XII" localSheetId="24">#REF!</definedName>
    <definedName name="XII">#REF!</definedName>
    <definedName name="XIII" localSheetId="4">#REF!</definedName>
    <definedName name="XIII" localSheetId="2">#REF!</definedName>
    <definedName name="XIII" localSheetId="24">#REF!</definedName>
    <definedName name="XIII">#REF!</definedName>
    <definedName name="XITEM" localSheetId="4">#REF!</definedName>
    <definedName name="XITEM" localSheetId="2">#REF!</definedName>
    <definedName name="XITEM" localSheetId="24">#REF!</definedName>
    <definedName name="XITEM">#REF!</definedName>
    <definedName name="XIV" localSheetId="4">#REF!</definedName>
    <definedName name="XIV" localSheetId="2">#REF!</definedName>
    <definedName name="XIV" localSheetId="24">#REF!</definedName>
    <definedName name="XIV">#REF!</definedName>
    <definedName name="XLOC" localSheetId="4">#REF!</definedName>
    <definedName name="XLOC" localSheetId="2">#REF!</definedName>
    <definedName name="XLOC" localSheetId="24">#REF!</definedName>
    <definedName name="XLOC">#REF!</definedName>
    <definedName name="xmght" localSheetId="19" hidden="1">{#N/A,#N/A,FALSE,"Plan1";#N/A,#N/A,FALSE,"Plan2"}</definedName>
    <definedName name="xmght" localSheetId="21">{#N/A,#N/A,FALSE,"Plan1";#N/A,#N/A,FALSE,"Plan2"}</definedName>
    <definedName name="xmght" localSheetId="14" hidden="1">{#N/A,#N/A,FALSE,"Plan1";#N/A,#N/A,FALSE,"Plan2"}</definedName>
    <definedName name="xmght" localSheetId="4" hidden="1">{#N/A,#N/A,FALSE,"Plan1";#N/A,#N/A,FALSE,"Plan2"}</definedName>
    <definedName name="xmght" localSheetId="8" hidden="1">{#N/A,#N/A,FALSE,"Plan1";#N/A,#N/A,FALSE,"Plan2"}</definedName>
    <definedName name="xmght" localSheetId="2" hidden="1">{#N/A,#N/A,FALSE,"Plan1";#N/A,#N/A,FALSE,"Plan2"}</definedName>
    <definedName name="xmght" localSheetId="1" hidden="1">{#N/A,#N/A,FALSE,"Plan1";#N/A,#N/A,FALSE,"Plan2"}</definedName>
    <definedName name="xmght" localSheetId="13" hidden="1">{#N/A,#N/A,FALSE,"Plan1";#N/A,#N/A,FALSE,"Plan2"}</definedName>
    <definedName name="xmght" localSheetId="20">{#N/A,#N/A,FALSE,"Plan1";#N/A,#N/A,FALSE,"Plan2"}</definedName>
    <definedName name="xmght" localSheetId="24" hidden="1">{#N/A,#N/A,FALSE,"Plan1";#N/A,#N/A,FALSE,"Plan2"}</definedName>
    <definedName name="xmght" localSheetId="0" hidden="1">{#N/A,#N/A,FALSE,"Plan1";#N/A,#N/A,FALSE,"Plan2"}</definedName>
    <definedName name="xmght" localSheetId="18" hidden="1">{#N/A,#N/A,FALSE,"Plan1";#N/A,#N/A,FALSE,"Plan2"}</definedName>
    <definedName name="xmght" localSheetId="10" hidden="1">{#N/A,#N/A,FALSE,"Plan1";#N/A,#N/A,FALSE,"Plan2"}</definedName>
    <definedName name="xmght" localSheetId="12" hidden="1">{#N/A,#N/A,FALSE,"Plan1";#N/A,#N/A,FALSE,"Plan2"}</definedName>
    <definedName name="xmght" hidden="1">{#N/A,#N/A,FALSE,"Plan1";#N/A,#N/A,FALSE,"Plan2"}</definedName>
    <definedName name="xnInforme_quantos_bebedouros____bebqt__if_bebqt__0__xlQt.bebedouros_invalida___ENTER_p_reinformar__xresp__branch_rqtderv" localSheetId="4">#REF!</definedName>
    <definedName name="xnInforme_quantos_bebedouros____bebqt__if_bebqt__0__xlQt.bebedouros_invalida___ENTER_p_reinformar__xresp__branch_rqtderv" localSheetId="2">#REF!</definedName>
    <definedName name="xnInforme_quantos_bebedouros____bebqt__if_bebqt__0__xlQt.bebedouros_invalida___ENTER_p_reinformar__xresp__branch_rqtderv" localSheetId="24">#REF!</definedName>
    <definedName name="xnInforme_quantos_bebedouros____bebqt__if_bebqt__0__xlQt.bebedouros_invalida___ENTER_p_reinformar__xresp__branch_rqtderv">#REF!</definedName>
    <definedName name="XNUCOPIAS" localSheetId="4">#REF!</definedName>
    <definedName name="XNUCOPIAS" localSheetId="2">#REF!</definedName>
    <definedName name="XNUCOPIAS" localSheetId="24">#REF!</definedName>
    <definedName name="XNUCOPIAS">#REF!</definedName>
    <definedName name="xo" localSheetId="19" hidden="1">{#N/A,#N/A,FALSE,"Global by BU";#N/A,#N/A,FALSE,"U.S. by BU";#N/A,#N/A,FALSE,"Canada by BU";#N/A,#N/A,FALSE,"Europe by BU";#N/A,#N/A,FALSE,"Asia by BU";#N/A,#N/A,FALSE,"Cala by BU"}</definedName>
    <definedName name="xo" localSheetId="21">{#N/A,#N/A,FALSE,"Global by BU";#N/A,#N/A,FALSE,"U.S. by BU";#N/A,#N/A,FALSE,"Canada by BU";#N/A,#N/A,FALSE,"Europe by BU";#N/A,#N/A,FALSE,"Asia by BU";#N/A,#N/A,FALSE,"Cala by BU"}</definedName>
    <definedName name="xo" localSheetId="14" hidden="1">{#N/A,#N/A,FALSE,"Global by BU";#N/A,#N/A,FALSE,"U.S. by BU";#N/A,#N/A,FALSE,"Canada by BU";#N/A,#N/A,FALSE,"Europe by BU";#N/A,#N/A,FALSE,"Asia by BU";#N/A,#N/A,FALSE,"Cala by BU"}</definedName>
    <definedName name="xo" localSheetId="4"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2" hidden="1">{#N/A,#N/A,FALSE,"Global by BU";#N/A,#N/A,FALSE,"U.S. by BU";#N/A,#N/A,FALSE,"Canada by BU";#N/A,#N/A,FALSE,"Europe by BU";#N/A,#N/A,FALSE,"Asia by BU";#N/A,#N/A,FALSE,"Cala by BU"}</definedName>
    <definedName name="xo" localSheetId="1"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20">{#N/A,#N/A,FALSE,"Global by BU";#N/A,#N/A,FALSE,"U.S. by BU";#N/A,#N/A,FALSE,"Canada by BU";#N/A,#N/A,FALSE,"Europe by BU";#N/A,#N/A,FALSE,"Asia by BU";#N/A,#N/A,FALSE,"Cala by BU"}</definedName>
    <definedName name="xo" localSheetId="24" hidden="1">{#N/A,#N/A,FALSE,"Global by BU";#N/A,#N/A,FALSE,"U.S. by BU";#N/A,#N/A,FALSE,"Canada by BU";#N/A,#N/A,FALSE,"Europe by BU";#N/A,#N/A,FALSE,"Asia by BU";#N/A,#N/A,FALSE,"Cala by BU"}</definedName>
    <definedName name="xo" localSheetId="0" hidden="1">{#N/A,#N/A,FALSE,"Global by BU";#N/A,#N/A,FALSE,"U.S. by BU";#N/A,#N/A,FALSE,"Canada by BU";#N/A,#N/A,FALSE,"Europe by BU";#N/A,#N/A,FALSE,"Asia by BU";#N/A,#N/A,FALSE,"Cala by BU"}</definedName>
    <definedName name="xo" localSheetId="18" hidden="1">{#N/A,#N/A,FALSE,"Global by BU";#N/A,#N/A,FALSE,"U.S. by BU";#N/A,#N/A,FALSE,"Canada by BU";#N/A,#N/A,FALSE,"Europe by BU";#N/A,#N/A,FALSE,"Asia by BU";#N/A,#N/A,FALSE,"Cala by BU"}</definedName>
    <definedName name="xo" localSheetId="10" hidden="1">{#N/A,#N/A,FALSE,"Global by BU";#N/A,#N/A,FALSE,"U.S. by BU";#N/A,#N/A,FALSE,"Canada by BU";#N/A,#N/A,FALSE,"Europe by BU";#N/A,#N/A,FALSE,"Asia by BU";#N/A,#N/A,FALSE,"Cala by BU"}</definedName>
    <definedName name="xo" localSheetId="12"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REF_COLUMN_1" localSheetId="4" hidden="1">#REF!</definedName>
    <definedName name="XREF_COLUMN_1" localSheetId="2" hidden="1">#REF!</definedName>
    <definedName name="XREF_COLUMN_1" localSheetId="24" hidden="1">#REF!</definedName>
    <definedName name="XREF_COLUMN_1" localSheetId="0" hidden="1">#REF!</definedName>
    <definedName name="XREF_COLUMN_1" hidden="1">#REF!</definedName>
    <definedName name="XREF_COLUMN_2" localSheetId="4" hidden="1">#REF!</definedName>
    <definedName name="XREF_COLUMN_2" localSheetId="2" hidden="1">#REF!</definedName>
    <definedName name="XREF_COLUMN_2" localSheetId="24" hidden="1">#REF!</definedName>
    <definedName name="XREF_COLUMN_2" localSheetId="0" hidden="1">#REF!</definedName>
    <definedName name="XREF_COLUMN_2" hidden="1">#REF!</definedName>
    <definedName name="XREF_COLUMN_3" localSheetId="4" hidden="1">#REF!</definedName>
    <definedName name="XREF_COLUMN_3" hidden="1">#REF!</definedName>
    <definedName name="XREF_COLUMN_4" localSheetId="4" hidden="1">#REF!</definedName>
    <definedName name="XREF_COLUMN_4" hidden="1">#REF!</definedName>
    <definedName name="XRefColumnsCount" hidden="1">1</definedName>
    <definedName name="XRefCopy2" localSheetId="4" hidden="1">#REF!</definedName>
    <definedName name="XRefCopy2" localSheetId="8" hidden="1">#REF!</definedName>
    <definedName name="XRefCopy2" localSheetId="2" hidden="1">#REF!</definedName>
    <definedName name="XRefCopy2" localSheetId="24" hidden="1">#REF!</definedName>
    <definedName name="XRefCopy2" hidden="1">#REF!</definedName>
    <definedName name="XRefCopy3Row" localSheetId="4" hidden="1">#REF!</definedName>
    <definedName name="XRefCopy3Row" localSheetId="2" hidden="1">#REF!</definedName>
    <definedName name="XRefCopy3Row" localSheetId="24" hidden="1">#REF!</definedName>
    <definedName name="XRefCopy3Row" localSheetId="0" hidden="1">#REF!</definedName>
    <definedName name="XRefCopy3Row" hidden="1">#REF!</definedName>
    <definedName name="XRefCopy4Row" hidden="1">#REF!</definedName>
    <definedName name="XRefCopy6" hidden="1">#REF!</definedName>
    <definedName name="XRefCopyRangeCount" hidden="1">1</definedName>
    <definedName name="XRefPaste2" localSheetId="4" hidden="1">#REF!</definedName>
    <definedName name="XRefPaste2" localSheetId="8" hidden="1">#REF!</definedName>
    <definedName name="XRefPaste2" localSheetId="2" hidden="1">#REF!</definedName>
    <definedName name="XRefPaste2" localSheetId="24" hidden="1">#REF!</definedName>
    <definedName name="XRefPaste2" hidden="1">#REF!</definedName>
    <definedName name="XRefPaste4" localSheetId="4" hidden="1">#REF!</definedName>
    <definedName name="XRefPaste4" localSheetId="2" hidden="1">#REF!</definedName>
    <definedName name="XRefPaste4" localSheetId="24" hidden="1">#REF!</definedName>
    <definedName name="XRefPaste4" hidden="1">#REF!</definedName>
    <definedName name="XRefPaste5" hidden="1">#REF!</definedName>
    <definedName name="XRefPaste6" hidden="1">#REF!</definedName>
    <definedName name="XRefPaste7Row" hidden="1">#REF!</definedName>
    <definedName name="XRefPasteRangeCount" hidden="1">1</definedName>
    <definedName name="XRESP" localSheetId="4">#REF!</definedName>
    <definedName name="XRESP" localSheetId="2">#REF!</definedName>
    <definedName name="XRESP" localSheetId="24">#REF!</definedName>
    <definedName name="XRESP">#REF!</definedName>
    <definedName name="XTITRES" localSheetId="4">#REF!</definedName>
    <definedName name="XTITRES" localSheetId="2">#REF!</definedName>
    <definedName name="XTITRES" localSheetId="24">#REF!</definedName>
    <definedName name="XTITRES">#REF!</definedName>
    <definedName name="XV" localSheetId="4">#REF!</definedName>
    <definedName name="XV" localSheetId="2">#REF!</definedName>
    <definedName name="XV" localSheetId="24">#REF!</definedName>
    <definedName name="XV">#REF!</definedName>
    <definedName name="xx" localSheetId="4" hidden="1">#REF!</definedName>
    <definedName name="XX" localSheetId="2">#REF!</definedName>
    <definedName name="xx" localSheetId="24" hidden="1">#REF!</definedName>
    <definedName name="xx" localSheetId="0" hidden="1">#REF!</definedName>
    <definedName name="XX">#REF!</definedName>
    <definedName name="XXI" localSheetId="4">#REF!</definedName>
    <definedName name="XXI" localSheetId="2">#REF!</definedName>
    <definedName name="XXI" localSheetId="24">#REF!</definedName>
    <definedName name="XXI">#REF!</definedName>
    <definedName name="XXII" localSheetId="4">#REF!</definedName>
    <definedName name="XXII" localSheetId="2">#REF!</definedName>
    <definedName name="XXII" localSheetId="24">#REF!</definedName>
    <definedName name="XXII">#REF!</definedName>
    <definedName name="XXIII" localSheetId="4">#REF!</definedName>
    <definedName name="XXIII" localSheetId="2">#REF!</definedName>
    <definedName name="XXIII" localSheetId="24">#REF!</definedName>
    <definedName name="XXIII">#REF!</definedName>
    <definedName name="XXIV" localSheetId="4">#REF!</definedName>
    <definedName name="XXIV" localSheetId="2">#REF!</definedName>
    <definedName name="XXIV" localSheetId="24">#REF!</definedName>
    <definedName name="XXIV">#REF!</definedName>
    <definedName name="XXV" localSheetId="4">#REF!</definedName>
    <definedName name="XXV" localSheetId="2">#REF!</definedName>
    <definedName name="XXV" localSheetId="24">#REF!</definedName>
    <definedName name="XXV">#REF!</definedName>
    <definedName name="xxx" localSheetId="4" hidden="1">{#N/A,#N/A,FALSE,"GERAL";#N/A,#N/A,FALSE,"012-96";#N/A,#N/A,FALSE,"018-96";#N/A,#N/A,FALSE,"027-96";#N/A,#N/A,FALSE,"059-96";#N/A,#N/A,FALSE,"076-96";#N/A,#N/A,FALSE,"019-97";#N/A,#N/A,FALSE,"021-97";#N/A,#N/A,FALSE,"022-97";#N/A,#N/A,FALSE,"028-97"}</definedName>
    <definedName name="xxx" localSheetId="8" hidden="1">{#N/A,#N/A,FALSE,"GERAL";#N/A,#N/A,FALSE,"012-96";#N/A,#N/A,FALSE,"018-96";#N/A,#N/A,FALSE,"027-96";#N/A,#N/A,FALSE,"059-96";#N/A,#N/A,FALSE,"076-96";#N/A,#N/A,FALSE,"019-97";#N/A,#N/A,FALSE,"021-97";#N/A,#N/A,FALSE,"022-97";#N/A,#N/A,FALSE,"028-97"}</definedName>
    <definedName name="XXX" localSheetId="2">#REF!</definedName>
    <definedName name="xxx" localSheetId="24" hidden="1">{#N/A,#N/A,FALSE,"GERAL";#N/A,#N/A,FALSE,"012-96";#N/A,#N/A,FALSE,"018-96";#N/A,#N/A,FALSE,"027-96";#N/A,#N/A,FALSE,"059-96";#N/A,#N/A,FALSE,"076-96";#N/A,#N/A,FALSE,"019-97";#N/A,#N/A,FALSE,"021-97";#N/A,#N/A,FALSE,"022-97";#N/A,#N/A,FALSE,"028-97"}</definedName>
    <definedName name="xxx" localSheetId="0" hidden="1">{#N/A,#N/A,FALSE,"GERAL";#N/A,#N/A,FALSE,"012-96";#N/A,#N/A,FALSE,"018-96";#N/A,#N/A,FALSE,"027-96";#N/A,#N/A,FALSE,"059-96";#N/A,#N/A,FALSE,"076-96";#N/A,#N/A,FALSE,"019-97";#N/A,#N/A,FALSE,"021-97";#N/A,#N/A,FALSE,"022-97";#N/A,#N/A,FALSE,"028-97"}</definedName>
    <definedName name="XXX">#REF!</definedName>
    <definedName name="XXXI" localSheetId="4">#REF!</definedName>
    <definedName name="XXXI" localSheetId="8">#REF!</definedName>
    <definedName name="XXXI" localSheetId="2">#REF!</definedName>
    <definedName name="XXXI" localSheetId="24">#REF!</definedName>
    <definedName name="XXXI">#REF!</definedName>
    <definedName name="XXXII" localSheetId="4">#REF!</definedName>
    <definedName name="XXXII" localSheetId="2">#REF!</definedName>
    <definedName name="XXXII" localSheetId="24">#REF!</definedName>
    <definedName name="XXXII">#REF!</definedName>
    <definedName name="XXXIII" localSheetId="4">#REF!</definedName>
    <definedName name="XXXIII" localSheetId="2">#REF!</definedName>
    <definedName name="XXXIII" localSheetId="24">#REF!</definedName>
    <definedName name="XXXIII">#REF!</definedName>
    <definedName name="XXXIV" localSheetId="4">#REF!</definedName>
    <definedName name="XXXIV" localSheetId="2">#REF!</definedName>
    <definedName name="XXXIV" localSheetId="24">#REF!</definedName>
    <definedName name="XXXIV">#REF!</definedName>
    <definedName name="XXXIX" localSheetId="4">#REF!</definedName>
    <definedName name="XXXIX" localSheetId="2">#REF!</definedName>
    <definedName name="XXXIX" localSheetId="24">#REF!</definedName>
    <definedName name="XXXIX">#REF!</definedName>
    <definedName name="XXXV" localSheetId="4">#REF!</definedName>
    <definedName name="XXXV" localSheetId="2">#REF!</definedName>
    <definedName name="XXXV" localSheetId="24">#REF!</definedName>
    <definedName name="XXXV">#REF!</definedName>
    <definedName name="XXXVI" localSheetId="4">#REF!</definedName>
    <definedName name="XXXVI" localSheetId="2">#REF!</definedName>
    <definedName name="XXXVI" localSheetId="24">#REF!</definedName>
    <definedName name="XXXVI">#REF!</definedName>
    <definedName name="XXXVII" localSheetId="4">#REF!</definedName>
    <definedName name="XXXVII" localSheetId="2">#REF!</definedName>
    <definedName name="XXXVII" localSheetId="24">#REF!</definedName>
    <definedName name="XXXVII">#REF!</definedName>
    <definedName name="XXXVIII" localSheetId="4">#REF!</definedName>
    <definedName name="XXXVIII" localSheetId="2">#REF!</definedName>
    <definedName name="XXXVIII" localSheetId="24">#REF!</definedName>
    <definedName name="XXXVIII">#REF!</definedName>
    <definedName name="xxxx" localSheetId="19">#REF!</definedName>
    <definedName name="xxxx" localSheetId="2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14">#REF!</definedName>
    <definedName name="xxxx"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5">#REF!</definedName>
    <definedName name="xxxx" localSheetId="15">#REF!</definedName>
    <definedName name="xxxx" localSheetId="8">#REF!</definedName>
    <definedName name="xxxx"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13">#REF!</definedName>
    <definedName name="xxxx" localSheetId="20">{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24">#REF!</definedName>
    <definedName name="xxxx"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18">#REF!</definedName>
    <definedName name="xxxx"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xxxx" hidden="1">{TRUE,TRUE,-1.25,-15.5,604.5,366.75,FALSE,FALSE,TRUE,TRUE,0,1,#N/A,1,#N/A,9.0125,24.4117647058824,1,FALSE,FALSE,3,TRUE,1,FALSE,100,"Swvu.PLANILHA2.","ACwvu.PLANILHA2.",#N/A,FALSE,FALSE,0.787401575,0.34,0.46,0.5,1,"","",FALSE,FALSE,FALSE,FALSE,1,#N/A,1,1,FALSE,FALSE,#N/A,#N/A,FALSE,FALSE,FALSE,9,65532,65532,FALSE,FALSE,TRUE,TRUE,TRUE}</definedName>
    <definedName name="XXXXX" localSheetId="19" hidden="1">{#N/A,#N/A,FALSE,"GERAL";#N/A,#N/A,FALSE,"012-96";#N/A,#N/A,FALSE,"018-96";#N/A,#N/A,FALSE,"027-96";#N/A,#N/A,FALSE,"059-96";#N/A,#N/A,FALSE,"076-96";#N/A,#N/A,FALSE,"019-97";#N/A,#N/A,FALSE,"021-97";#N/A,#N/A,FALSE,"022-97";#N/A,#N/A,FALSE,"028-97"}</definedName>
    <definedName name="XXXXX" localSheetId="21">{#N/A,#N/A,FALSE,"GERAL";#N/A,#N/A,FALSE,"012-96";#N/A,#N/A,FALSE,"018-96";#N/A,#N/A,FALSE,"027-96";#N/A,#N/A,FALSE,"059-96";#N/A,#N/A,FALSE,"076-96";#N/A,#N/A,FALSE,"019-97";#N/A,#N/A,FALSE,"021-97";#N/A,#N/A,FALSE,"022-97";#N/A,#N/A,FALSE,"028-97"}</definedName>
    <definedName name="XXXXX" localSheetId="14" hidden="1">{#N/A,#N/A,FALSE,"GERAL";#N/A,#N/A,FALSE,"012-96";#N/A,#N/A,FALSE,"018-96";#N/A,#N/A,FALSE,"027-96";#N/A,#N/A,FALSE,"059-96";#N/A,#N/A,FALSE,"076-96";#N/A,#N/A,FALSE,"019-97";#N/A,#N/A,FALSE,"021-97";#N/A,#N/A,FALSE,"022-97";#N/A,#N/A,FALSE,"028-97"}</definedName>
    <definedName name="XXXXX" localSheetId="4" hidden="1">{#N/A,#N/A,FALSE,"GERAL";#N/A,#N/A,FALSE,"012-96";#N/A,#N/A,FALSE,"018-96";#N/A,#N/A,FALSE,"027-96";#N/A,#N/A,FALSE,"059-96";#N/A,#N/A,FALSE,"076-96";#N/A,#N/A,FALSE,"019-97";#N/A,#N/A,FALSE,"021-97";#N/A,#N/A,FALSE,"022-97";#N/A,#N/A,FALSE,"028-97"}</definedName>
    <definedName name="XXXXX" localSheetId="8" hidden="1">{#N/A,#N/A,FALSE,"GERAL";#N/A,#N/A,FALSE,"012-96";#N/A,#N/A,FALSE,"018-96";#N/A,#N/A,FALSE,"027-96";#N/A,#N/A,FALSE,"059-96";#N/A,#N/A,FALSE,"076-96";#N/A,#N/A,FALSE,"019-97";#N/A,#N/A,FALSE,"021-97";#N/A,#N/A,FALSE,"022-97";#N/A,#N/A,FALSE,"028-97"}</definedName>
    <definedName name="XXXXX" localSheetId="2" hidden="1">{#N/A,#N/A,FALSE,"GERAL";#N/A,#N/A,FALSE,"012-96";#N/A,#N/A,FALSE,"018-96";#N/A,#N/A,FALSE,"027-96";#N/A,#N/A,FALSE,"059-96";#N/A,#N/A,FALSE,"076-96";#N/A,#N/A,FALSE,"019-97";#N/A,#N/A,FALSE,"021-97";#N/A,#N/A,FALSE,"022-97";#N/A,#N/A,FALSE,"028-97"}</definedName>
    <definedName name="XXXXX" localSheetId="1" hidden="1">{#N/A,#N/A,FALSE,"GERAL";#N/A,#N/A,FALSE,"012-96";#N/A,#N/A,FALSE,"018-96";#N/A,#N/A,FALSE,"027-96";#N/A,#N/A,FALSE,"059-96";#N/A,#N/A,FALSE,"076-96";#N/A,#N/A,FALSE,"019-97";#N/A,#N/A,FALSE,"021-97";#N/A,#N/A,FALSE,"022-97";#N/A,#N/A,FALSE,"028-97"}</definedName>
    <definedName name="XXXXX" localSheetId="13" hidden="1">{#N/A,#N/A,FALSE,"GERAL";#N/A,#N/A,FALSE,"012-96";#N/A,#N/A,FALSE,"018-96";#N/A,#N/A,FALSE,"027-96";#N/A,#N/A,FALSE,"059-96";#N/A,#N/A,FALSE,"076-96";#N/A,#N/A,FALSE,"019-97";#N/A,#N/A,FALSE,"021-97";#N/A,#N/A,FALSE,"022-97";#N/A,#N/A,FALSE,"028-97"}</definedName>
    <definedName name="XXXXX" localSheetId="20">{#N/A,#N/A,FALSE,"GERAL";#N/A,#N/A,FALSE,"012-96";#N/A,#N/A,FALSE,"018-96";#N/A,#N/A,FALSE,"027-96";#N/A,#N/A,FALSE,"059-96";#N/A,#N/A,FALSE,"076-96";#N/A,#N/A,FALSE,"019-97";#N/A,#N/A,FALSE,"021-97";#N/A,#N/A,FALSE,"022-97";#N/A,#N/A,FALSE,"028-97"}</definedName>
    <definedName name="XXXXX" localSheetId="24" hidden="1">{#N/A,#N/A,FALSE,"GERAL";#N/A,#N/A,FALSE,"012-96";#N/A,#N/A,FALSE,"018-96";#N/A,#N/A,FALSE,"027-96";#N/A,#N/A,FALSE,"059-96";#N/A,#N/A,FALSE,"076-96";#N/A,#N/A,FALSE,"019-97";#N/A,#N/A,FALSE,"021-97";#N/A,#N/A,FALSE,"022-97";#N/A,#N/A,FALSE,"028-97"}</definedName>
    <definedName name="XXXXX" localSheetId="0" hidden="1">{#N/A,#N/A,FALSE,"GERAL";#N/A,#N/A,FALSE,"012-96";#N/A,#N/A,FALSE,"018-96";#N/A,#N/A,FALSE,"027-96";#N/A,#N/A,FALSE,"059-96";#N/A,#N/A,FALSE,"076-96";#N/A,#N/A,FALSE,"019-97";#N/A,#N/A,FALSE,"021-97";#N/A,#N/A,FALSE,"022-97";#N/A,#N/A,FALSE,"028-97"}</definedName>
    <definedName name="XXXXX" localSheetId="18" hidden="1">{#N/A,#N/A,FALSE,"GERAL";#N/A,#N/A,FALSE,"012-96";#N/A,#N/A,FALSE,"018-96";#N/A,#N/A,FALSE,"027-96";#N/A,#N/A,FALSE,"059-96";#N/A,#N/A,FALSE,"076-96";#N/A,#N/A,FALSE,"019-97";#N/A,#N/A,FALSE,"021-97";#N/A,#N/A,FALSE,"022-97";#N/A,#N/A,FALSE,"028-97"}</definedName>
    <definedName name="XXXXX" localSheetId="10" hidden="1">{#N/A,#N/A,FALSE,"GERAL";#N/A,#N/A,FALSE,"012-96";#N/A,#N/A,FALSE,"018-96";#N/A,#N/A,FALSE,"027-96";#N/A,#N/A,FALSE,"059-96";#N/A,#N/A,FALSE,"076-96";#N/A,#N/A,FALSE,"019-97";#N/A,#N/A,FALSE,"021-97";#N/A,#N/A,FALSE,"022-97";#N/A,#N/A,FALSE,"028-97"}</definedName>
    <definedName name="XXXXX" localSheetId="12" hidden="1">{#N/A,#N/A,FALSE,"GERAL";#N/A,#N/A,FALSE,"012-96";#N/A,#N/A,FALSE,"018-96";#N/A,#N/A,FALSE,"027-96";#N/A,#N/A,FALSE,"059-96";#N/A,#N/A,FALSE,"076-96";#N/A,#N/A,FALSE,"019-97";#N/A,#N/A,FALSE,"021-97";#N/A,#N/A,FALSE,"022-97";#N/A,#N/A,FALSE,"028-97"}</definedName>
    <definedName name="XXXXX" hidden="1">{#N/A,#N/A,FALSE,"GERAL";#N/A,#N/A,FALSE,"012-96";#N/A,#N/A,FALSE,"018-96";#N/A,#N/A,FALSE,"027-96";#N/A,#N/A,FALSE,"059-96";#N/A,#N/A,FALSE,"076-96";#N/A,#N/A,FALSE,"019-97";#N/A,#N/A,FALSE,"021-97";#N/A,#N/A,FALSE,"022-97";#N/A,#N/A,FALSE,"028-97"}</definedName>
    <definedName name="xxxxxxxxxxxx" localSheetId="4" hidden="1">{"'Edit'!$A$1:$V$2277"}</definedName>
    <definedName name="xxxxxxxxxxxx" localSheetId="8" hidden="1">{"'Edit'!$A$1:$V$2277"}</definedName>
    <definedName name="xxxxxxxxxxxx" localSheetId="2">#REF!</definedName>
    <definedName name="xxxxxxxxxxxx" localSheetId="24" hidden="1">{"'Edit'!$A$1:$V$2277"}</definedName>
    <definedName name="xxxxxxxxxxxx" localSheetId="0" hidden="1">{"'Edit'!$A$1:$V$2277"}</definedName>
    <definedName name="xxxxxxxxxxxx">#REF!</definedName>
    <definedName name="xxxxxxxxxxxxxx" localSheetId="19" hidden="1">{#N/A,#N/A,FALSE,"Plan1";#N/A,#N/A,FALSE,"Plan2"}</definedName>
    <definedName name="xxxxxxxxxxxxxx" localSheetId="21">{#N/A,#N/A,FALSE,"Plan1";#N/A,#N/A,FALSE,"Plan2"}</definedName>
    <definedName name="xxxxxxxxxxxxxx" localSheetId="14" hidden="1">{#N/A,#N/A,FALSE,"Plan1";#N/A,#N/A,FALSE,"Plan2"}</definedName>
    <definedName name="xxxxxxxxxxxxxx" localSheetId="4" hidden="1">{#N/A,#N/A,FALSE,"Plan1";#N/A,#N/A,FALSE,"Plan2"}</definedName>
    <definedName name="xxxxxxxxxxxxxx" localSheetId="8" hidden="1">{#N/A,#N/A,FALSE,"Plan1";#N/A,#N/A,FALSE,"Plan2"}</definedName>
    <definedName name="xxxxxxxxxxxxxx" localSheetId="2" hidden="1">{#N/A,#N/A,FALSE,"Plan1";#N/A,#N/A,FALSE,"Plan2"}</definedName>
    <definedName name="xxxxxxxxxxxxxx" localSheetId="1" hidden="1">{#N/A,#N/A,FALSE,"Plan1";#N/A,#N/A,FALSE,"Plan2"}</definedName>
    <definedName name="xxxxxxxxxxxxxx" localSheetId="13" hidden="1">{#N/A,#N/A,FALSE,"Plan1";#N/A,#N/A,FALSE,"Plan2"}</definedName>
    <definedName name="xxxxxxxxxxxxxx" localSheetId="20">{#N/A,#N/A,FALSE,"Plan1";#N/A,#N/A,FALSE,"Plan2"}</definedName>
    <definedName name="xxxxxxxxxxxxxx" localSheetId="24" hidden="1">{#N/A,#N/A,FALSE,"Plan1";#N/A,#N/A,FALSE,"Plan2"}</definedName>
    <definedName name="xxxxxxxxxxxxxx" localSheetId="0" hidden="1">{#N/A,#N/A,FALSE,"Plan1";#N/A,#N/A,FALSE,"Plan2"}</definedName>
    <definedName name="xxxxxxxxxxxxxx" localSheetId="18" hidden="1">{#N/A,#N/A,FALSE,"Plan1";#N/A,#N/A,FALSE,"Plan2"}</definedName>
    <definedName name="xxxxxxxxxxxxxx" localSheetId="10" hidden="1">{#N/A,#N/A,FALSE,"Plan1";#N/A,#N/A,FALSE,"Plan2"}</definedName>
    <definedName name="xxxxxxxxxxxxxx" localSheetId="12" hidden="1">{#N/A,#N/A,FALSE,"Plan1";#N/A,#N/A,FALSE,"Plan2"}</definedName>
    <definedName name="xxxxxxxxxxxxxx" hidden="1">{#N/A,#N/A,FALSE,"Plan1";#N/A,#N/A,FALSE,"Plan2"}</definedName>
    <definedName name="xzfrt" localSheetId="19" hidden="1">{#N/A,#N/A,FALSE,"Plan1";#N/A,#N/A,FALSE,"Plan2"}</definedName>
    <definedName name="xzfrt" localSheetId="21">{#N/A,#N/A,FALSE,"Plan1";#N/A,#N/A,FALSE,"Plan2"}</definedName>
    <definedName name="xzfrt" localSheetId="14" hidden="1">{#N/A,#N/A,FALSE,"Plan1";#N/A,#N/A,FALSE,"Plan2"}</definedName>
    <definedName name="xzfrt" localSheetId="4" hidden="1">{#N/A,#N/A,FALSE,"Plan1";#N/A,#N/A,FALSE,"Plan2"}</definedName>
    <definedName name="xzfrt" localSheetId="8" hidden="1">{#N/A,#N/A,FALSE,"Plan1";#N/A,#N/A,FALSE,"Plan2"}</definedName>
    <definedName name="xzfrt" localSheetId="2" hidden="1">{#N/A,#N/A,FALSE,"Plan1";#N/A,#N/A,FALSE,"Plan2"}</definedName>
    <definedName name="xzfrt" localSheetId="1" hidden="1">{#N/A,#N/A,FALSE,"Plan1";#N/A,#N/A,FALSE,"Plan2"}</definedName>
    <definedName name="xzfrt" localSheetId="13" hidden="1">{#N/A,#N/A,FALSE,"Plan1";#N/A,#N/A,FALSE,"Plan2"}</definedName>
    <definedName name="xzfrt" localSheetId="20">{#N/A,#N/A,FALSE,"Plan1";#N/A,#N/A,FALSE,"Plan2"}</definedName>
    <definedName name="xzfrt" localSheetId="24" hidden="1">{#N/A,#N/A,FALSE,"Plan1";#N/A,#N/A,FALSE,"Plan2"}</definedName>
    <definedName name="xzfrt" localSheetId="0" hidden="1">{#N/A,#N/A,FALSE,"Plan1";#N/A,#N/A,FALSE,"Plan2"}</definedName>
    <definedName name="xzfrt" localSheetId="18" hidden="1">{#N/A,#N/A,FALSE,"Plan1";#N/A,#N/A,FALSE,"Plan2"}</definedName>
    <definedName name="xzfrt" localSheetId="10" hidden="1">{#N/A,#N/A,FALSE,"Plan1";#N/A,#N/A,FALSE,"Plan2"}</definedName>
    <definedName name="xzfrt" localSheetId="12" hidden="1">{#N/A,#N/A,FALSE,"Plan1";#N/A,#N/A,FALSE,"Plan2"}</definedName>
    <definedName name="xzfrt" hidden="1">{#N/A,#N/A,FALSE,"Plan1";#N/A,#N/A,FALSE,"Plan2"}</definedName>
    <definedName name="yeitrtged" localSheetId="19" hidden="1">{#N/A,#N/A,FALSE,"Plan1";#N/A,#N/A,FALSE,"Plan2"}</definedName>
    <definedName name="yeitrtged" localSheetId="21">{#N/A,#N/A,FALSE,"Plan1";#N/A,#N/A,FALSE,"Plan2"}</definedName>
    <definedName name="yeitrtged" localSheetId="14" hidden="1">{#N/A,#N/A,FALSE,"Plan1";#N/A,#N/A,FALSE,"Plan2"}</definedName>
    <definedName name="yeitrtged" localSheetId="4" hidden="1">{#N/A,#N/A,FALSE,"Plan1";#N/A,#N/A,FALSE,"Plan2"}</definedName>
    <definedName name="yeitrtged" localSheetId="8" hidden="1">{#N/A,#N/A,FALSE,"Plan1";#N/A,#N/A,FALSE,"Plan2"}</definedName>
    <definedName name="yeitrtged" localSheetId="2" hidden="1">{#N/A,#N/A,FALSE,"Plan1";#N/A,#N/A,FALSE,"Plan2"}</definedName>
    <definedName name="yeitrtged" localSheetId="1" hidden="1">{#N/A,#N/A,FALSE,"Plan1";#N/A,#N/A,FALSE,"Plan2"}</definedName>
    <definedName name="yeitrtged" localSheetId="13" hidden="1">{#N/A,#N/A,FALSE,"Plan1";#N/A,#N/A,FALSE,"Plan2"}</definedName>
    <definedName name="yeitrtged" localSheetId="20">{#N/A,#N/A,FALSE,"Plan1";#N/A,#N/A,FALSE,"Plan2"}</definedName>
    <definedName name="yeitrtged" localSheetId="24" hidden="1">{#N/A,#N/A,FALSE,"Plan1";#N/A,#N/A,FALSE,"Plan2"}</definedName>
    <definedName name="yeitrtged" localSheetId="0" hidden="1">{#N/A,#N/A,FALSE,"Plan1";#N/A,#N/A,FALSE,"Plan2"}</definedName>
    <definedName name="yeitrtged" localSheetId="18" hidden="1">{#N/A,#N/A,FALSE,"Plan1";#N/A,#N/A,FALSE,"Plan2"}</definedName>
    <definedName name="yeitrtged" localSheetId="10" hidden="1">{#N/A,#N/A,FALSE,"Plan1";#N/A,#N/A,FALSE,"Plan2"}</definedName>
    <definedName name="yeitrtged" localSheetId="12" hidden="1">{#N/A,#N/A,FALSE,"Plan1";#N/A,#N/A,FALSE,"Plan2"}</definedName>
    <definedName name="yeitrtged" hidden="1">{#N/A,#N/A,FALSE,"Plan1";#N/A,#N/A,FALSE,"Plan2"}</definedName>
    <definedName name="yhdfiuygrui" localSheetId="19" hidden="1">{#N/A,#N/A,FALSE,"Plan1";#N/A,#N/A,FALSE,"Plan2"}</definedName>
    <definedName name="yhdfiuygrui" localSheetId="21">{#N/A,#N/A,FALSE,"Plan1";#N/A,#N/A,FALSE,"Plan2"}</definedName>
    <definedName name="yhdfiuygrui" localSheetId="14" hidden="1">{#N/A,#N/A,FALSE,"Plan1";#N/A,#N/A,FALSE,"Plan2"}</definedName>
    <definedName name="yhdfiuygrui" localSheetId="4" hidden="1">{#N/A,#N/A,FALSE,"Plan1";#N/A,#N/A,FALSE,"Plan2"}</definedName>
    <definedName name="yhdfiuygrui" localSheetId="8" hidden="1">{#N/A,#N/A,FALSE,"Plan1";#N/A,#N/A,FALSE,"Plan2"}</definedName>
    <definedName name="yhdfiuygrui" localSheetId="2" hidden="1">{#N/A,#N/A,FALSE,"Plan1";#N/A,#N/A,FALSE,"Plan2"}</definedName>
    <definedName name="yhdfiuygrui" localSheetId="1" hidden="1">{#N/A,#N/A,FALSE,"Plan1";#N/A,#N/A,FALSE,"Plan2"}</definedName>
    <definedName name="yhdfiuygrui" localSheetId="13" hidden="1">{#N/A,#N/A,FALSE,"Plan1";#N/A,#N/A,FALSE,"Plan2"}</definedName>
    <definedName name="yhdfiuygrui" localSheetId="20">{#N/A,#N/A,FALSE,"Plan1";#N/A,#N/A,FALSE,"Plan2"}</definedName>
    <definedName name="yhdfiuygrui" localSheetId="24" hidden="1">{#N/A,#N/A,FALSE,"Plan1";#N/A,#N/A,FALSE,"Plan2"}</definedName>
    <definedName name="yhdfiuygrui" localSheetId="0" hidden="1">{#N/A,#N/A,FALSE,"Plan1";#N/A,#N/A,FALSE,"Plan2"}</definedName>
    <definedName name="yhdfiuygrui" localSheetId="18" hidden="1">{#N/A,#N/A,FALSE,"Plan1";#N/A,#N/A,FALSE,"Plan2"}</definedName>
    <definedName name="yhdfiuygrui" localSheetId="10" hidden="1">{#N/A,#N/A,FALSE,"Plan1";#N/A,#N/A,FALSE,"Plan2"}</definedName>
    <definedName name="yhdfiuygrui" localSheetId="12" hidden="1">{#N/A,#N/A,FALSE,"Plan1";#N/A,#N/A,FALSE,"Plan2"}</definedName>
    <definedName name="yhdfiuygrui" hidden="1">{#N/A,#N/A,FALSE,"Plan1";#N/A,#N/A,FALSE,"Plan2"}</definedName>
    <definedName name="YRGUYDRIY" localSheetId="19" hidden="1">{"Econ Consolidado",#N/A,FALSE,"Econ Consol";"Fluxo de Caixa",#N/A,FALSE,"Fluxo Caixa";"Investimentos",#N/A,FALSE,"Investimentos"}</definedName>
    <definedName name="YRGUYDRIY" localSheetId="21">{"Econ Consolidado",#N/A,FALSE,"Econ Consol";"Fluxo de Caixa",#N/A,FALSE,"Fluxo Caixa";"Investimentos",#N/A,FALSE,"Investimentos"}</definedName>
    <definedName name="YRGUYDRIY" localSheetId="14" hidden="1">{"Econ Consolidado",#N/A,FALSE,"Econ Consol";"Fluxo de Caixa",#N/A,FALSE,"Fluxo Caixa";"Investimentos",#N/A,FALSE,"Investimentos"}</definedName>
    <definedName name="YRGUYDRIY" localSheetId="4" hidden="1">{"Econ Consolidado",#N/A,FALSE,"Econ Consol";"Fluxo de Caixa",#N/A,FALSE,"Fluxo Caixa";"Investimentos",#N/A,FALSE,"Investimentos"}</definedName>
    <definedName name="YRGUYDRIY" localSheetId="8" hidden="1">{"Econ Consolidado",#N/A,FALSE,"Econ Consol";"Fluxo de Caixa",#N/A,FALSE,"Fluxo Caixa";"Investimentos",#N/A,FALSE,"Investimentos"}</definedName>
    <definedName name="YRGUYDRIY" localSheetId="2" hidden="1">{"Econ Consolidado",#N/A,FALSE,"Econ Consol";"Fluxo de Caixa",#N/A,FALSE,"Fluxo Caixa";"Investimentos",#N/A,FALSE,"Investimentos"}</definedName>
    <definedName name="YRGUYDRIY" localSheetId="1" hidden="1">{"Econ Consolidado",#N/A,FALSE,"Econ Consol";"Fluxo de Caixa",#N/A,FALSE,"Fluxo Caixa";"Investimentos",#N/A,FALSE,"Investimentos"}</definedName>
    <definedName name="YRGUYDRIY" localSheetId="13" hidden="1">{"Econ Consolidado",#N/A,FALSE,"Econ Consol";"Fluxo de Caixa",#N/A,FALSE,"Fluxo Caixa";"Investimentos",#N/A,FALSE,"Investimentos"}</definedName>
    <definedName name="YRGUYDRIY" localSheetId="20">{"Econ Consolidado",#N/A,FALSE,"Econ Consol";"Fluxo de Caixa",#N/A,FALSE,"Fluxo Caixa";"Investimentos",#N/A,FALSE,"Investimentos"}</definedName>
    <definedName name="YRGUYDRIY" localSheetId="24" hidden="1">{"Econ Consolidado",#N/A,FALSE,"Econ Consol";"Fluxo de Caixa",#N/A,FALSE,"Fluxo Caixa";"Investimentos",#N/A,FALSE,"Investimentos"}</definedName>
    <definedName name="YRGUYDRIY" localSheetId="0" hidden="1">{"Econ Consolidado",#N/A,FALSE,"Econ Consol";"Fluxo de Caixa",#N/A,FALSE,"Fluxo Caixa";"Investimentos",#N/A,FALSE,"Investimentos"}</definedName>
    <definedName name="YRGUYDRIY" localSheetId="18" hidden="1">{"Econ Consolidado",#N/A,FALSE,"Econ Consol";"Fluxo de Caixa",#N/A,FALSE,"Fluxo Caixa";"Investimentos",#N/A,FALSE,"Investimentos"}</definedName>
    <definedName name="YRGUYDRIY" localSheetId="10" hidden="1">{"Econ Consolidado",#N/A,FALSE,"Econ Consol";"Fluxo de Caixa",#N/A,FALSE,"Fluxo Caixa";"Investimentos",#N/A,FALSE,"Investimentos"}</definedName>
    <definedName name="YRGUYDRIY" localSheetId="12" hidden="1">{"Econ Consolidado",#N/A,FALSE,"Econ Consol";"Fluxo de Caixa",#N/A,FALSE,"Fluxo Caixa";"Investimentos",#N/A,FALSE,"Investimentos"}</definedName>
    <definedName name="YRGUYDRIY" hidden="1">{"Econ Consolidado",#N/A,FALSE,"Econ Consol";"Fluxo de Caixa",#N/A,FALSE,"Fluxo Caixa";"Investimentos",#N/A,FALSE,"Investimentos"}</definedName>
    <definedName name="ytdju" localSheetId="4">#REF!</definedName>
    <definedName name="ytdju" localSheetId="2">#REF!</definedName>
    <definedName name="ytdju" localSheetId="24">#REF!</definedName>
    <definedName name="ytdju">#REF!</definedName>
    <definedName name="yuegursdmksf" localSheetId="19" hidden="1">{#N/A,#N/A,FALSE,"Plan1";#N/A,#N/A,FALSE,"Plan2"}</definedName>
    <definedName name="yuegursdmksf" localSheetId="21">{#N/A,#N/A,FALSE,"Plan1";#N/A,#N/A,FALSE,"Plan2"}</definedName>
    <definedName name="yuegursdmksf" localSheetId="14" hidden="1">{#N/A,#N/A,FALSE,"Plan1";#N/A,#N/A,FALSE,"Plan2"}</definedName>
    <definedName name="yuegursdmksf" localSheetId="4" hidden="1">{#N/A,#N/A,FALSE,"Plan1";#N/A,#N/A,FALSE,"Plan2"}</definedName>
    <definedName name="yuegursdmksf" localSheetId="8" hidden="1">{#N/A,#N/A,FALSE,"Plan1";#N/A,#N/A,FALSE,"Plan2"}</definedName>
    <definedName name="yuegursdmksf" localSheetId="2" hidden="1">{#N/A,#N/A,FALSE,"Plan1";#N/A,#N/A,FALSE,"Plan2"}</definedName>
    <definedName name="yuegursdmksf" localSheetId="1" hidden="1">{#N/A,#N/A,FALSE,"Plan1";#N/A,#N/A,FALSE,"Plan2"}</definedName>
    <definedName name="yuegursdmksf" localSheetId="13" hidden="1">{#N/A,#N/A,FALSE,"Plan1";#N/A,#N/A,FALSE,"Plan2"}</definedName>
    <definedName name="yuegursdmksf" localSheetId="20">{#N/A,#N/A,FALSE,"Plan1";#N/A,#N/A,FALSE,"Plan2"}</definedName>
    <definedName name="yuegursdmksf" localSheetId="24" hidden="1">{#N/A,#N/A,FALSE,"Plan1";#N/A,#N/A,FALSE,"Plan2"}</definedName>
    <definedName name="yuegursdmksf" localSheetId="0" hidden="1">{#N/A,#N/A,FALSE,"Plan1";#N/A,#N/A,FALSE,"Plan2"}</definedName>
    <definedName name="yuegursdmksf" localSheetId="18" hidden="1">{#N/A,#N/A,FALSE,"Plan1";#N/A,#N/A,FALSE,"Plan2"}</definedName>
    <definedName name="yuegursdmksf" localSheetId="10" hidden="1">{#N/A,#N/A,FALSE,"Plan1";#N/A,#N/A,FALSE,"Plan2"}</definedName>
    <definedName name="yuegursdmksf" localSheetId="12" hidden="1">{#N/A,#N/A,FALSE,"Plan1";#N/A,#N/A,FALSE,"Plan2"}</definedName>
    <definedName name="yuegursdmksf" hidden="1">{#N/A,#N/A,FALSE,"Plan1";#N/A,#N/A,FALSE,"Plan2"}</definedName>
    <definedName name="yuekl4fr" localSheetId="19" hidden="1">{#N/A,#N/A,FALSE,"Plan1";#N/A,#N/A,FALSE,"Plan2"}</definedName>
    <definedName name="yuekl4fr" localSheetId="21">{#N/A,#N/A,FALSE,"Plan1";#N/A,#N/A,FALSE,"Plan2"}</definedName>
    <definedName name="yuekl4fr" localSheetId="14" hidden="1">{#N/A,#N/A,FALSE,"Plan1";#N/A,#N/A,FALSE,"Plan2"}</definedName>
    <definedName name="yuekl4fr" localSheetId="4" hidden="1">{#N/A,#N/A,FALSE,"Plan1";#N/A,#N/A,FALSE,"Plan2"}</definedName>
    <definedName name="yuekl4fr" localSheetId="8" hidden="1">{#N/A,#N/A,FALSE,"Plan1";#N/A,#N/A,FALSE,"Plan2"}</definedName>
    <definedName name="yuekl4fr" localSheetId="2" hidden="1">{#N/A,#N/A,FALSE,"Plan1";#N/A,#N/A,FALSE,"Plan2"}</definedName>
    <definedName name="yuekl4fr" localSheetId="1" hidden="1">{#N/A,#N/A,FALSE,"Plan1";#N/A,#N/A,FALSE,"Plan2"}</definedName>
    <definedName name="yuekl4fr" localSheetId="13" hidden="1">{#N/A,#N/A,FALSE,"Plan1";#N/A,#N/A,FALSE,"Plan2"}</definedName>
    <definedName name="yuekl4fr" localSheetId="20">{#N/A,#N/A,FALSE,"Plan1";#N/A,#N/A,FALSE,"Plan2"}</definedName>
    <definedName name="yuekl4fr" localSheetId="24" hidden="1">{#N/A,#N/A,FALSE,"Plan1";#N/A,#N/A,FALSE,"Plan2"}</definedName>
    <definedName name="yuekl4fr" localSheetId="0" hidden="1">{#N/A,#N/A,FALSE,"Plan1";#N/A,#N/A,FALSE,"Plan2"}</definedName>
    <definedName name="yuekl4fr" localSheetId="18" hidden="1">{#N/A,#N/A,FALSE,"Plan1";#N/A,#N/A,FALSE,"Plan2"}</definedName>
    <definedName name="yuekl4fr" localSheetId="10" hidden="1">{#N/A,#N/A,FALSE,"Plan1";#N/A,#N/A,FALSE,"Plan2"}</definedName>
    <definedName name="yuekl4fr" localSheetId="12" hidden="1">{#N/A,#N/A,FALSE,"Plan1";#N/A,#N/A,FALSE,"Plan2"}</definedName>
    <definedName name="yuekl4fr" hidden="1">{#N/A,#N/A,FALSE,"Plan1";#N/A,#N/A,FALSE,"Plan2"}</definedName>
    <definedName name="yureytuyrea" localSheetId="19" hidden="1">{#N/A,#N/A,FALSE,"Plan1";#N/A,#N/A,FALSE,"Plan2"}</definedName>
    <definedName name="yureytuyrea" localSheetId="21">{#N/A,#N/A,FALSE,"Plan1";#N/A,#N/A,FALSE,"Plan2"}</definedName>
    <definedName name="yureytuyrea" localSheetId="14" hidden="1">{#N/A,#N/A,FALSE,"Plan1";#N/A,#N/A,FALSE,"Plan2"}</definedName>
    <definedName name="yureytuyrea" localSheetId="4" hidden="1">{#N/A,#N/A,FALSE,"Plan1";#N/A,#N/A,FALSE,"Plan2"}</definedName>
    <definedName name="yureytuyrea" localSheetId="8" hidden="1">{#N/A,#N/A,FALSE,"Plan1";#N/A,#N/A,FALSE,"Plan2"}</definedName>
    <definedName name="yureytuyrea" localSheetId="2" hidden="1">{#N/A,#N/A,FALSE,"Plan1";#N/A,#N/A,FALSE,"Plan2"}</definedName>
    <definedName name="yureytuyrea" localSheetId="1" hidden="1">{#N/A,#N/A,FALSE,"Plan1";#N/A,#N/A,FALSE,"Plan2"}</definedName>
    <definedName name="yureytuyrea" localSheetId="13" hidden="1">{#N/A,#N/A,FALSE,"Plan1";#N/A,#N/A,FALSE,"Plan2"}</definedName>
    <definedName name="yureytuyrea" localSheetId="20">{#N/A,#N/A,FALSE,"Plan1";#N/A,#N/A,FALSE,"Plan2"}</definedName>
    <definedName name="yureytuyrea" localSheetId="24" hidden="1">{#N/A,#N/A,FALSE,"Plan1";#N/A,#N/A,FALSE,"Plan2"}</definedName>
    <definedName name="yureytuyrea" localSheetId="0" hidden="1">{#N/A,#N/A,FALSE,"Plan1";#N/A,#N/A,FALSE,"Plan2"}</definedName>
    <definedName name="yureytuyrea" localSheetId="18" hidden="1">{#N/A,#N/A,FALSE,"Plan1";#N/A,#N/A,FALSE,"Plan2"}</definedName>
    <definedName name="yureytuyrea" localSheetId="10" hidden="1">{#N/A,#N/A,FALSE,"Plan1";#N/A,#N/A,FALSE,"Plan2"}</definedName>
    <definedName name="yureytuyrea" localSheetId="12" hidden="1">{#N/A,#N/A,FALSE,"Plan1";#N/A,#N/A,FALSE,"Plan2"}</definedName>
    <definedName name="yureytuyrea" hidden="1">{#N/A,#N/A,FALSE,"Plan1";#N/A,#N/A,FALSE,"Plan2"}</definedName>
    <definedName name="z" localSheetId="19" hidden="1">{"'Estimativa de Lançamento-JAN'!$A$1:$AI$85"}</definedName>
    <definedName name="z" localSheetId="21">{"'Estimativa de Lançamento-JAN'!$A$1:$AI$85"}</definedName>
    <definedName name="z" localSheetId="14" hidden="1">{"'Estimativa de Lançamento-JAN'!$A$1:$AI$85"}</definedName>
    <definedName name="z" localSheetId="4" hidden="1">{"'Estimativa de Lançamento-JAN'!$A$1:$AI$85"}</definedName>
    <definedName name="z" localSheetId="8" hidden="1">{"'Estimativa de Lançamento-JAN'!$A$1:$AI$85"}</definedName>
    <definedName name="z" localSheetId="2" hidden="1">{"'Estimativa de Lançamento-JAN'!$A$1:$AI$85"}</definedName>
    <definedName name="z" localSheetId="1" hidden="1">{"'Estimativa de Lançamento-JAN'!$A$1:$AI$85"}</definedName>
    <definedName name="z" localSheetId="13" hidden="1">{"'Estimativa de Lançamento-JAN'!$A$1:$AI$85"}</definedName>
    <definedName name="z" localSheetId="20">{"'Estimativa de Lançamento-JAN'!$A$1:$AI$85"}</definedName>
    <definedName name="z" localSheetId="24" hidden="1">{"'Estimativa de Lançamento-JAN'!$A$1:$AI$85"}</definedName>
    <definedName name="z" localSheetId="0" hidden="1">{"'Estimativa de Lançamento-JAN'!$A$1:$AI$85"}</definedName>
    <definedName name="z" localSheetId="18" hidden="1">{"'Estimativa de Lançamento-JAN'!$A$1:$AI$85"}</definedName>
    <definedName name="z" localSheetId="10" hidden="1">{"'Estimativa de Lançamento-JAN'!$A$1:$AI$85"}</definedName>
    <definedName name="z" localSheetId="12" hidden="1">{"'Estimativa de Lançamento-JAN'!$A$1:$AI$85"}</definedName>
    <definedName name="z" hidden="1">{"'Estimativa de Lançamento-JAN'!$A$1:$AI$85"}</definedName>
    <definedName name="z\djs"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localSheetId="4" hidden="1">#REF!</definedName>
    <definedName name="Z_022B7420_7F94_427F_B370_84030F9B3342_.wvu.FilterData" localSheetId="2" hidden="1">#REF!</definedName>
    <definedName name="Z_022B7420_7F94_427F_B370_84030F9B3342_.wvu.FilterData" localSheetId="24" hidden="1">#REF!</definedName>
    <definedName name="Z_022B7420_7F94_427F_B370_84030F9B3342_.wvu.FilterData" localSheetId="0" hidden="1">#REF!</definedName>
    <definedName name="Z_022B7420_7F94_427F_B370_84030F9B3342_.wvu.FilterData" hidden="1">#REF!</definedName>
    <definedName name="Z_04BC043C_175B_412D_8093_6F29CD74FBAE_.wvu.FilterData" localSheetId="0" hidden="1">#REF!</definedName>
    <definedName name="Z_04BC043C_175B_412D_8093_6F29CD74FBAE_.wvu.FilterData" hidden="1">#REF!</definedName>
    <definedName name="Z_058B9256_CB4D_4C39_834D_D693FEEB491F_.wvu.FilterData" localSheetId="0"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 hidden="1">#REF!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localSheetId="4" hidden="1">#REF!</definedName>
    <definedName name="Z_14D375AC_5615_46DE_8EE3_95915B2A8B54_.wvu.FilterData" localSheetId="2" hidden="1">#REF!</definedName>
    <definedName name="Z_14D375AC_5615_46DE_8EE3_95915B2A8B54_.wvu.FilterData" localSheetId="24" hidden="1">#REF!</definedName>
    <definedName name="Z_14D375AC_5615_46DE_8EE3_95915B2A8B54_.wvu.FilterData" localSheetId="0" hidden="1">#REF!</definedName>
    <definedName name="Z_14D375AC_5615_46DE_8EE3_95915B2A8B54_.wvu.FilterData" hidden="1">#REF!</definedName>
    <definedName name="Z_15697660_066E_11D5_AF15_00010242ED40_.wvu.PrintArea" localSheetId="4" hidden="1">#REF!</definedName>
    <definedName name="Z_15697660_066E_11D5_AF15_00010242ED40_.wvu.PrintArea" localSheetId="2" hidden="1">#REF!</definedName>
    <definedName name="Z_15697660_066E_11D5_AF15_00010242ED40_.wvu.PrintArea" localSheetId="24" hidden="1">#REF!</definedName>
    <definedName name="Z_15697660_066E_11D5_AF15_00010242ED40_.wvu.PrintArea" localSheetId="0" hidden="1">#REF!</definedName>
    <definedName name="Z_15697660_066E_11D5_AF15_00010242ED40_.wvu.PrintArea" hidden="1">#REF!</definedName>
    <definedName name="Z_15697660_066E_11D5_AF15_00010242ED40_.wvu.PrintTitles" hidden="1">#REF!</definedName>
    <definedName name="Z_15697660_066E_11D5_AF15_00010242ED40_.wvu.Rows" hidden="1">#REF!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 hidden="1">#REF!</definedName>
    <definedName name="Z_4CA4BF7C_65C1_4E25_8563_22DF58586D2C_.wvu.PrintTitles" hidden="1">#REF!</definedName>
    <definedName name="Z_4CA4BF7C_65C1_4E25_8563_22DF58586D2C_.wvu.Rows" hidden="1">#REF!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 localSheetId="4" hidden="1">#REF!,#REF!</definedName>
    <definedName name="Z_60DF8B29_1C1F_4B50_BDA8_B8E0C7DD04C3_.wvu.Cols" localSheetId="2" hidden="1">#REF!,#REF!</definedName>
    <definedName name="Z_60DF8B29_1C1F_4B50_BDA8_B8E0C7DD04C3_.wvu.Cols" localSheetId="24" hidden="1">#REF!,#REF!</definedName>
    <definedName name="Z_60DF8B29_1C1F_4B50_BDA8_B8E0C7DD04C3_.wvu.Cols" localSheetId="0" hidden="1">#REF!,#REF!</definedName>
    <definedName name="Z_60DF8B29_1C1F_4B50_BDA8_B8E0C7DD04C3_.wvu.Cols" hidden="1">#REF!,#REF!</definedName>
    <definedName name="Z_60DF8B29_1C1F_4B50_BDA8_B8E0C7DD04C3_.wvu.FilterData" localSheetId="4" hidden="1">#REF!</definedName>
    <definedName name="Z_60DF8B29_1C1F_4B50_BDA8_B8E0C7DD04C3_.wvu.FilterData" localSheetId="2" hidden="1">#REF!</definedName>
    <definedName name="Z_60DF8B29_1C1F_4B50_BDA8_B8E0C7DD04C3_.wvu.FilterData" localSheetId="24" hidden="1">#REF!</definedName>
    <definedName name="Z_60DF8B29_1C1F_4B50_BDA8_B8E0C7DD04C3_.wvu.FilterData" localSheetId="0" hidden="1">#REF!</definedName>
    <definedName name="Z_60DF8B29_1C1F_4B50_BDA8_B8E0C7DD04C3_.wvu.FilterData" hidden="1">#REF!</definedName>
    <definedName name="Z_615F4A4D_D5AB_4A04_81F5_F436484247A5_.wvu.FilterData" localSheetId="0" hidden="1">#REF!</definedName>
    <definedName name="Z_615F4A4D_D5AB_4A04_81F5_F436484247A5_.wvu.FilterData" hidden="1">#REF!</definedName>
    <definedName name="Z_616443B5_6F0D_4082_9223_F71B54305366_.wvu.FilterData" localSheetId="0"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 hidden="1">#REF!</definedName>
    <definedName name="Z_9066F505_4944_4582_AAF9_B40B49D59413_.wvu.PrintTitles" hidden="1">#REF!</definedName>
    <definedName name="Z_9066F505_4944_4582_AAF9_B40B49D59413_.wvu.Rows" hidden="1">#REF!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 hidden="1">#REF!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 hidden="1">#REF!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 localSheetId="4" hidden="1">#REF!,#REF!</definedName>
    <definedName name="Z_E3FFE9E0_6C4F_4FB4_A56E_FBE96871B5C8_.wvu.Cols" localSheetId="2" hidden="1">#REF!,#REF!</definedName>
    <definedName name="Z_E3FFE9E0_6C4F_4FB4_A56E_FBE96871B5C8_.wvu.Cols" localSheetId="24" hidden="1">#REF!,#REF!</definedName>
    <definedName name="Z_E3FFE9E0_6C4F_4FB4_A56E_FBE96871B5C8_.wvu.Cols" localSheetId="0" hidden="1">#REF!,#REF!</definedName>
    <definedName name="Z_E3FFE9E0_6C4F_4FB4_A56E_FBE96871B5C8_.wvu.Cols" hidden="1">#REF!,#REF!</definedName>
    <definedName name="Z_E3FFE9E0_6C4F_4FB4_A56E_FBE96871B5C8_.wvu.FilterData" localSheetId="4" hidden="1">#REF!</definedName>
    <definedName name="Z_E3FFE9E0_6C4F_4FB4_A56E_FBE96871B5C8_.wvu.FilterData" localSheetId="2" hidden="1">#REF!</definedName>
    <definedName name="Z_E3FFE9E0_6C4F_4FB4_A56E_FBE96871B5C8_.wvu.FilterData" localSheetId="24" hidden="1">#REF!</definedName>
    <definedName name="Z_E3FFE9E0_6C4F_4FB4_A56E_FBE96871B5C8_.wvu.FilterData" localSheetId="0" hidden="1">#REF!</definedName>
    <definedName name="Z_E3FFE9E0_6C4F_4FB4_A56E_FBE96871B5C8_.wvu.FilterData" hidden="1">#REF!</definedName>
    <definedName name="Z_E42D429F_E4E8_41D2_9176_83C726BAF8E3_.wvu.FilterData" localSheetId="0" hidden="1">#REF!</definedName>
    <definedName name="Z_E42D429F_E4E8_41D2_9176_83C726BAF8E3_.wvu.FilterData" hidden="1">#REF!</definedName>
    <definedName name="Z_E491B72F_902A_11D7_9C1E_0004231B06E7_.wvu.FilterData" localSheetId="0"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 hidden="1">#REF!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localSheetId="4" hidden="1">#REF!</definedName>
    <definedName name="Z_F9CB3A99_6D24_412C_93C4_575819594890_.wvu.FilterData" localSheetId="2" hidden="1">#REF!</definedName>
    <definedName name="Z_F9CB3A99_6D24_412C_93C4_575819594890_.wvu.FilterData" localSheetId="24" hidden="1">#REF!</definedName>
    <definedName name="Z_F9CB3A99_6D24_412C_93C4_575819594890_.wvu.FilterData" localSheetId="0"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 localSheetId="19" hidden="1">{#N/A,#N/A,FALSE,"Plan1";#N/A,#N/A,FALSE,"Plan2"}</definedName>
    <definedName name="zcdçskld" localSheetId="14" hidden="1">{#N/A,#N/A,FALSE,"Plan1";#N/A,#N/A,FALSE,"Plan2"}</definedName>
    <definedName name="zcdçskld" localSheetId="4" hidden="1">{#N/A,#N/A,FALSE,"Plan1";#N/A,#N/A,FALSE,"Plan2"}</definedName>
    <definedName name="zcdçskld" localSheetId="8" hidden="1">{#N/A,#N/A,FALSE,"Plan1";#N/A,#N/A,FALSE,"Plan2"}</definedName>
    <definedName name="zcdçskld" localSheetId="2" hidden="1">{#N/A,#N/A,FALSE,"Plan1";#N/A,#N/A,FALSE,"Plan2"}</definedName>
    <definedName name="zcdçskld" localSheetId="1" hidden="1">{#N/A,#N/A,FALSE,"Plan1";#N/A,#N/A,FALSE,"Plan2"}</definedName>
    <definedName name="zcdçskld" localSheetId="13" hidden="1">{#N/A,#N/A,FALSE,"Plan1";#N/A,#N/A,FALSE,"Plan2"}</definedName>
    <definedName name="zcdçskld" localSheetId="24" hidden="1">{#N/A,#N/A,FALSE,"Plan1";#N/A,#N/A,FALSE,"Plan2"}</definedName>
    <definedName name="zcdçskld" localSheetId="0" hidden="1">{#N/A,#N/A,FALSE,"Plan1";#N/A,#N/A,FALSE,"Plan2"}</definedName>
    <definedName name="zcdçskld" localSheetId="18" hidden="1">{#N/A,#N/A,FALSE,"Plan1";#N/A,#N/A,FALSE,"Plan2"}</definedName>
    <definedName name="zcdçskld" localSheetId="10" hidden="1">{#N/A,#N/A,FALSE,"Plan1";#N/A,#N/A,FALSE,"Plan2"}</definedName>
    <definedName name="zcdçskld" localSheetId="12" hidden="1">{#N/A,#N/A,FALSE,"Plan1";#N/A,#N/A,FALSE,"Plan2"}</definedName>
    <definedName name="zcdçskld" hidden="1">{#N/A,#N/A,FALSE,"Plan1";#N/A,#N/A,FALSE,"Plan2"}</definedName>
    <definedName name="zcsdrfrt" localSheetId="19" hidden="1">{#N/A,#N/A,FALSE,"Plan1";#N/A,#N/A,FALSE,"Plan2"}</definedName>
    <definedName name="zcsdrfrt" localSheetId="14" hidden="1">{#N/A,#N/A,FALSE,"Plan1";#N/A,#N/A,FALSE,"Plan2"}</definedName>
    <definedName name="zcsdrfrt" localSheetId="4" hidden="1">{#N/A,#N/A,FALSE,"Plan1";#N/A,#N/A,FALSE,"Plan2"}</definedName>
    <definedName name="zcsdrfrt" localSheetId="8" hidden="1">{#N/A,#N/A,FALSE,"Plan1";#N/A,#N/A,FALSE,"Plan2"}</definedName>
    <definedName name="zcsdrfrt" localSheetId="2" hidden="1">{#N/A,#N/A,FALSE,"Plan1";#N/A,#N/A,FALSE,"Plan2"}</definedName>
    <definedName name="zcsdrfrt" localSheetId="1" hidden="1">{#N/A,#N/A,FALSE,"Plan1";#N/A,#N/A,FALSE,"Plan2"}</definedName>
    <definedName name="zcsdrfrt" localSheetId="13" hidden="1">{#N/A,#N/A,FALSE,"Plan1";#N/A,#N/A,FALSE,"Plan2"}</definedName>
    <definedName name="zcsdrfrt" localSheetId="24" hidden="1">{#N/A,#N/A,FALSE,"Plan1";#N/A,#N/A,FALSE,"Plan2"}</definedName>
    <definedName name="zcsdrfrt" localSheetId="0" hidden="1">{#N/A,#N/A,FALSE,"Plan1";#N/A,#N/A,FALSE,"Plan2"}</definedName>
    <definedName name="zcsdrfrt" localSheetId="18" hidden="1">{#N/A,#N/A,FALSE,"Plan1";#N/A,#N/A,FALSE,"Plan2"}</definedName>
    <definedName name="zcsdrfrt" localSheetId="10" hidden="1">{#N/A,#N/A,FALSE,"Plan1";#N/A,#N/A,FALSE,"Plan2"}</definedName>
    <definedName name="zcsdrfrt" localSheetId="12" hidden="1">{#N/A,#N/A,FALSE,"Plan1";#N/A,#N/A,FALSE,"Plan2"}</definedName>
    <definedName name="zcsdrfrt" hidden="1">{#N/A,#N/A,FALSE,"Plan1";#N/A,#N/A,FALSE,"Plan2"}</definedName>
    <definedName name="ZDRE" localSheetId="19" hidden="1">{#N/A,#N/A,FALSE,"Plan1";#N/A,#N/A,FALSE,"Plan2"}</definedName>
    <definedName name="ZDRE" localSheetId="14" hidden="1">{#N/A,#N/A,FALSE,"Plan1";#N/A,#N/A,FALSE,"Plan2"}</definedName>
    <definedName name="ZDRE" localSheetId="4" hidden="1">{#N/A,#N/A,FALSE,"Plan1";#N/A,#N/A,FALSE,"Plan2"}</definedName>
    <definedName name="ZDRE" localSheetId="8" hidden="1">{#N/A,#N/A,FALSE,"Plan1";#N/A,#N/A,FALSE,"Plan2"}</definedName>
    <definedName name="ZDRE" localSheetId="2" hidden="1">{#N/A,#N/A,FALSE,"Plan1";#N/A,#N/A,FALSE,"Plan2"}</definedName>
    <definedName name="ZDRE" localSheetId="1" hidden="1">{#N/A,#N/A,FALSE,"Plan1";#N/A,#N/A,FALSE,"Plan2"}</definedName>
    <definedName name="ZDRE" localSheetId="13" hidden="1">{#N/A,#N/A,FALSE,"Plan1";#N/A,#N/A,FALSE,"Plan2"}</definedName>
    <definedName name="ZDRE" localSheetId="24" hidden="1">{#N/A,#N/A,FALSE,"Plan1";#N/A,#N/A,FALSE,"Plan2"}</definedName>
    <definedName name="ZDRE" localSheetId="0" hidden="1">{#N/A,#N/A,FALSE,"Plan1";#N/A,#N/A,FALSE,"Plan2"}</definedName>
    <definedName name="ZDRE" localSheetId="18" hidden="1">{#N/A,#N/A,FALSE,"Plan1";#N/A,#N/A,FALSE,"Plan2"}</definedName>
    <definedName name="ZDRE" localSheetId="10" hidden="1">{#N/A,#N/A,FALSE,"Plan1";#N/A,#N/A,FALSE,"Plan2"}</definedName>
    <definedName name="ZDRE" localSheetId="12" hidden="1">{#N/A,#N/A,FALSE,"Plan1";#N/A,#N/A,FALSE,"Plan2"}</definedName>
    <definedName name="ZDRE" hidden="1">{#N/A,#N/A,FALSE,"Plan1";#N/A,#N/A,FALSE,"Plan2"}</definedName>
    <definedName name="ZEZE" localSheetId="4">#REF!</definedName>
    <definedName name="ZEZE" localSheetId="2">#REF!</definedName>
    <definedName name="ZEZE" localSheetId="24">#REF!</definedName>
    <definedName name="ZEZE">#REF!</definedName>
    <definedName name="ZIN" localSheetId="4">#REF!</definedName>
    <definedName name="ZIN" localSheetId="2">#REF!</definedName>
    <definedName name="ZIN" localSheetId="24">#REF!</definedName>
    <definedName name="ZIN">#REF!</definedName>
    <definedName name="ZINS" localSheetId="4">#REF!</definedName>
    <definedName name="ZINS" localSheetId="2">#REF!</definedName>
    <definedName name="ZINS" localSheetId="24">#REF!</definedName>
    <definedName name="ZINS">#REF!</definedName>
    <definedName name="ZSADF" localSheetId="19" hidden="1">{#N/A,#N/A,FALSE,"Plan1";#N/A,#N/A,FALSE,"Plan2"}</definedName>
    <definedName name="ZSADF" localSheetId="14" hidden="1">{#N/A,#N/A,FALSE,"Plan1";#N/A,#N/A,FALSE,"Plan2"}</definedName>
    <definedName name="ZSADF" localSheetId="4" hidden="1">{#N/A,#N/A,FALSE,"Plan1";#N/A,#N/A,FALSE,"Plan2"}</definedName>
    <definedName name="ZSADF" localSheetId="8" hidden="1">{#N/A,#N/A,FALSE,"Plan1";#N/A,#N/A,FALSE,"Plan2"}</definedName>
    <definedName name="ZSADF" localSheetId="2" hidden="1">{#N/A,#N/A,FALSE,"Plan1";#N/A,#N/A,FALSE,"Plan2"}</definedName>
    <definedName name="ZSADF" localSheetId="1" hidden="1">{#N/A,#N/A,FALSE,"Plan1";#N/A,#N/A,FALSE,"Plan2"}</definedName>
    <definedName name="ZSADF" localSheetId="13" hidden="1">{#N/A,#N/A,FALSE,"Plan1";#N/A,#N/A,FALSE,"Plan2"}</definedName>
    <definedName name="ZSADF" localSheetId="24" hidden="1">{#N/A,#N/A,FALSE,"Plan1";#N/A,#N/A,FALSE,"Plan2"}</definedName>
    <definedName name="ZSADF" localSheetId="0" hidden="1">{#N/A,#N/A,FALSE,"Plan1";#N/A,#N/A,FALSE,"Plan2"}</definedName>
    <definedName name="ZSADF" localSheetId="18" hidden="1">{#N/A,#N/A,FALSE,"Plan1";#N/A,#N/A,FALSE,"Plan2"}</definedName>
    <definedName name="ZSADF" localSheetId="10" hidden="1">{#N/A,#N/A,FALSE,"Plan1";#N/A,#N/A,FALSE,"Plan2"}</definedName>
    <definedName name="ZSADF" localSheetId="12" hidden="1">{#N/A,#N/A,FALSE,"Plan1";#N/A,#N/A,FALSE,"Plan2"}</definedName>
    <definedName name="ZSADF" hidden="1">{#N/A,#N/A,FALSE,"Plan1";#N/A,#N/A,FALSE,"Plan2"}</definedName>
    <definedName name="zsads" localSheetId="19" hidden="1">{#N/A,#N/A,FALSE,"Plan1";#N/A,#N/A,FALSE,"Plan2"}</definedName>
    <definedName name="zsads" localSheetId="14" hidden="1">{#N/A,#N/A,FALSE,"Plan1";#N/A,#N/A,FALSE,"Plan2"}</definedName>
    <definedName name="zsads" localSheetId="4" hidden="1">{#N/A,#N/A,FALSE,"Plan1";#N/A,#N/A,FALSE,"Plan2"}</definedName>
    <definedName name="zsads" localSheetId="8" hidden="1">{#N/A,#N/A,FALSE,"Plan1";#N/A,#N/A,FALSE,"Plan2"}</definedName>
    <definedName name="zsads" localSheetId="2" hidden="1">{#N/A,#N/A,FALSE,"Plan1";#N/A,#N/A,FALSE,"Plan2"}</definedName>
    <definedName name="zsads" localSheetId="1" hidden="1">{#N/A,#N/A,FALSE,"Plan1";#N/A,#N/A,FALSE,"Plan2"}</definedName>
    <definedName name="zsads" localSheetId="13" hidden="1">{#N/A,#N/A,FALSE,"Plan1";#N/A,#N/A,FALSE,"Plan2"}</definedName>
    <definedName name="zsads" localSheetId="24" hidden="1">{#N/A,#N/A,FALSE,"Plan1";#N/A,#N/A,FALSE,"Plan2"}</definedName>
    <definedName name="zsads" localSheetId="0" hidden="1">{#N/A,#N/A,FALSE,"Plan1";#N/A,#N/A,FALSE,"Plan2"}</definedName>
    <definedName name="zsads" localSheetId="18" hidden="1">{#N/A,#N/A,FALSE,"Plan1";#N/A,#N/A,FALSE,"Plan2"}</definedName>
    <definedName name="zsads" localSheetId="10" hidden="1">{#N/A,#N/A,FALSE,"Plan1";#N/A,#N/A,FALSE,"Plan2"}</definedName>
    <definedName name="zsads" localSheetId="12" hidden="1">{#N/A,#N/A,FALSE,"Plan1";#N/A,#N/A,FALSE,"Plan2"}</definedName>
    <definedName name="zsads" hidden="1">{#N/A,#N/A,FALSE,"Plan1";#N/A,#N/A,FALSE,"Plan2"}</definedName>
    <definedName name="ZSDFSETR" localSheetId="4" hidden="1">#REF!</definedName>
    <definedName name="ZSDFSETR" localSheetId="2" hidden="1">#REF!</definedName>
    <definedName name="ZSDFSETR" localSheetId="24" hidden="1">#REF!</definedName>
    <definedName name="ZSDFSETR" localSheetId="0" hidden="1">#REF!</definedName>
    <definedName name="ZSDFSETR" hidden="1">#REF!</definedName>
    <definedName name="zsds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hidden="1">{TRUE,TRUE,-1.25,-15.5,604.5,366.75,FALSE,FALSE,TRUE,TRUE,0,1,#N/A,1,#N/A,9.0125,24.4117647058824,1,FALSE,FALSE,3,TRUE,1,FALSE,100,"Swvu.PLANILHA2.","ACwvu.PLANILHA2.",#N/A,FALSE,FALSE,0.787401575,0.34,0.46,0.5,1,"","",FALSE,FALSE,FALSE,FALSE,1,#N/A,1,1,FALSE,FALSE,#N/A,#N/A,FALSE,FALSE,FALSE,9,65532,65532,FALSE,FALSE,TRUE,TRUE,TRUE}</definedName>
    <definedName name="zxccdf" localSheetId="19" hidden="1">{#N/A,#N/A,FALSE,"Plan1";#N/A,#N/A,FALSE,"Plan2"}</definedName>
    <definedName name="zxccdf" localSheetId="14" hidden="1">{#N/A,#N/A,FALSE,"Plan1";#N/A,#N/A,FALSE,"Plan2"}</definedName>
    <definedName name="zxccdf" localSheetId="4" hidden="1">{#N/A,#N/A,FALSE,"Plan1";#N/A,#N/A,FALSE,"Plan2"}</definedName>
    <definedName name="zxccdf" localSheetId="8" hidden="1">{#N/A,#N/A,FALSE,"Plan1";#N/A,#N/A,FALSE,"Plan2"}</definedName>
    <definedName name="zxccdf" localSheetId="2" hidden="1">{#N/A,#N/A,FALSE,"Plan1";#N/A,#N/A,FALSE,"Plan2"}</definedName>
    <definedName name="zxccdf" localSheetId="1" hidden="1">{#N/A,#N/A,FALSE,"Plan1";#N/A,#N/A,FALSE,"Plan2"}</definedName>
    <definedName name="zxccdf" localSheetId="13" hidden="1">{#N/A,#N/A,FALSE,"Plan1";#N/A,#N/A,FALSE,"Plan2"}</definedName>
    <definedName name="zxccdf" localSheetId="24" hidden="1">{#N/A,#N/A,FALSE,"Plan1";#N/A,#N/A,FALSE,"Plan2"}</definedName>
    <definedName name="zxccdf" localSheetId="0" hidden="1">{#N/A,#N/A,FALSE,"Plan1";#N/A,#N/A,FALSE,"Plan2"}</definedName>
    <definedName name="zxccdf" localSheetId="18" hidden="1">{#N/A,#N/A,FALSE,"Plan1";#N/A,#N/A,FALSE,"Plan2"}</definedName>
    <definedName name="zxccdf" localSheetId="10" hidden="1">{#N/A,#N/A,FALSE,"Plan1";#N/A,#N/A,FALSE,"Plan2"}</definedName>
    <definedName name="zxccdf" localSheetId="12" hidden="1">{#N/A,#N/A,FALSE,"Plan1";#N/A,#N/A,FALSE,"Plan2"}</definedName>
    <definedName name="zxccdf" hidden="1">{#N/A,#N/A,FALSE,"Plan1";#N/A,#N/A,FALSE,"Plan2"}</definedName>
    <definedName name="zxcdsf" localSheetId="4" hidden="1">#REF!</definedName>
    <definedName name="zxcdsf" localSheetId="2" hidden="1">#REF!</definedName>
    <definedName name="zxcdsf" localSheetId="24" hidden="1">#REF!</definedName>
    <definedName name="zxcdsf" localSheetId="0" hidden="1">#REF!</definedName>
    <definedName name="zxcdsf" hidden="1">#REF!</definedName>
    <definedName name="zxcfdstrrt" localSheetId="19" hidden="1">{#N/A,#N/A,FALSE,"Plan1";#N/A,#N/A,FALSE,"Plan2"}</definedName>
    <definedName name="zxcfdstrrt" localSheetId="14" hidden="1">{#N/A,#N/A,FALSE,"Plan1";#N/A,#N/A,FALSE,"Plan2"}</definedName>
    <definedName name="zxcfdstrrt" localSheetId="4" hidden="1">{#N/A,#N/A,FALSE,"Plan1";#N/A,#N/A,FALSE,"Plan2"}</definedName>
    <definedName name="zxcfdstrrt" localSheetId="8" hidden="1">{#N/A,#N/A,FALSE,"Plan1";#N/A,#N/A,FALSE,"Plan2"}</definedName>
    <definedName name="zxcfdstrrt" localSheetId="2" hidden="1">{#N/A,#N/A,FALSE,"Plan1";#N/A,#N/A,FALSE,"Plan2"}</definedName>
    <definedName name="zxcfdstrrt" localSheetId="1" hidden="1">{#N/A,#N/A,FALSE,"Plan1";#N/A,#N/A,FALSE,"Plan2"}</definedName>
    <definedName name="zxcfdstrrt" localSheetId="13" hidden="1">{#N/A,#N/A,FALSE,"Plan1";#N/A,#N/A,FALSE,"Plan2"}</definedName>
    <definedName name="zxcfdstrrt" localSheetId="24" hidden="1">{#N/A,#N/A,FALSE,"Plan1";#N/A,#N/A,FALSE,"Plan2"}</definedName>
    <definedName name="zxcfdstrrt" localSheetId="0" hidden="1">{#N/A,#N/A,FALSE,"Plan1";#N/A,#N/A,FALSE,"Plan2"}</definedName>
    <definedName name="zxcfdstrrt" localSheetId="18" hidden="1">{#N/A,#N/A,FALSE,"Plan1";#N/A,#N/A,FALSE,"Plan2"}</definedName>
    <definedName name="zxcfdstrrt" localSheetId="10" hidden="1">{#N/A,#N/A,FALSE,"Plan1";#N/A,#N/A,FALSE,"Plan2"}</definedName>
    <definedName name="zxcfdstrrt" localSheetId="12" hidden="1">{#N/A,#N/A,FALSE,"Plan1";#N/A,#N/A,FALSE,"Plan2"}</definedName>
    <definedName name="zxcfdstrrt" hidden="1">{#N/A,#N/A,FALSE,"Plan1";#N/A,#N/A,FALSE,"Plan2"}</definedName>
    <definedName name="zxcx" localSheetId="19" hidden="1">{#N/A,#N/A,FALSE,"Plan1";#N/A,#N/A,FALSE,"Plan2"}</definedName>
    <definedName name="zxcx" localSheetId="14" hidden="1">{#N/A,#N/A,FALSE,"Plan1";#N/A,#N/A,FALSE,"Plan2"}</definedName>
    <definedName name="zxcx" localSheetId="4" hidden="1">{#N/A,#N/A,FALSE,"Plan1";#N/A,#N/A,FALSE,"Plan2"}</definedName>
    <definedName name="zxcx" localSheetId="8" hidden="1">{#N/A,#N/A,FALSE,"Plan1";#N/A,#N/A,FALSE,"Plan2"}</definedName>
    <definedName name="zxcx" localSheetId="2" hidden="1">{#N/A,#N/A,FALSE,"Plan1";#N/A,#N/A,FALSE,"Plan2"}</definedName>
    <definedName name="zxcx" localSheetId="1" hidden="1">{#N/A,#N/A,FALSE,"Plan1";#N/A,#N/A,FALSE,"Plan2"}</definedName>
    <definedName name="zxcx" localSheetId="13" hidden="1">{#N/A,#N/A,FALSE,"Plan1";#N/A,#N/A,FALSE,"Plan2"}</definedName>
    <definedName name="zxcx" localSheetId="24" hidden="1">{#N/A,#N/A,FALSE,"Plan1";#N/A,#N/A,FALSE,"Plan2"}</definedName>
    <definedName name="zxcx" localSheetId="0" hidden="1">{#N/A,#N/A,FALSE,"Plan1";#N/A,#N/A,FALSE,"Plan2"}</definedName>
    <definedName name="zxcx" localSheetId="18" hidden="1">{#N/A,#N/A,FALSE,"Plan1";#N/A,#N/A,FALSE,"Plan2"}</definedName>
    <definedName name="zxcx" localSheetId="10" hidden="1">{#N/A,#N/A,FALSE,"Plan1";#N/A,#N/A,FALSE,"Plan2"}</definedName>
    <definedName name="zxcx" localSheetId="12" hidden="1">{#N/A,#N/A,FALSE,"Plan1";#N/A,#N/A,FALSE,"Plan2"}</definedName>
    <definedName name="zxcx" hidden="1">{#N/A,#N/A,FALSE,"Plan1";#N/A,#N/A,FALSE,"Plan2"}</definedName>
    <definedName name="ZXFCRF" localSheetId="19"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24"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18"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12"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hidden="1">{TRUE,TRUE,-1.25,-15.5,604.5,366.75,FALSE,FALSE,TRUE,TRUE,0,1,#N/A,1,#N/A,9.0125,24.4117647058824,1,FALSE,FALSE,3,TRUE,1,FALSE,100,"Swvu.PLANILHA2.","ACwvu.PLANILHA2.",#N/A,FALSE,FALSE,0.787401575,0.34,0.46,0.5,1,"","",FALSE,FALSE,FALSE,FALSE,1,#N/A,1,1,FALSE,FALSE,#N/A,#N/A,FALSE,FALSE,FALSE,9,65532,65532,FALSE,FALSE,TRUE,TRUE,TRUE}</definedName>
    <definedName name="ZXFHDFRHDF" localSheetId="19" hidden="1">{#N/A,#N/A,FALSE,"Plan1";#N/A,#N/A,FALSE,"Plan2"}</definedName>
    <definedName name="ZXFHDFRHDF" localSheetId="14" hidden="1">{#N/A,#N/A,FALSE,"Plan1";#N/A,#N/A,FALSE,"Plan2"}</definedName>
    <definedName name="ZXFHDFRHDF" localSheetId="4" hidden="1">{#N/A,#N/A,FALSE,"Plan1";#N/A,#N/A,FALSE,"Plan2"}</definedName>
    <definedName name="ZXFHDFRHDF" localSheetId="8" hidden="1">{#N/A,#N/A,FALSE,"Plan1";#N/A,#N/A,FALSE,"Plan2"}</definedName>
    <definedName name="ZXFHDFRHDF" localSheetId="2" hidden="1">{#N/A,#N/A,FALSE,"Plan1";#N/A,#N/A,FALSE,"Plan2"}</definedName>
    <definedName name="ZXFHDFRHDF" localSheetId="1" hidden="1">{#N/A,#N/A,FALSE,"Plan1";#N/A,#N/A,FALSE,"Plan2"}</definedName>
    <definedName name="ZXFHDFRHDF" localSheetId="13" hidden="1">{#N/A,#N/A,FALSE,"Plan1";#N/A,#N/A,FALSE,"Plan2"}</definedName>
    <definedName name="ZXFHDFRHDF" localSheetId="24" hidden="1">{#N/A,#N/A,FALSE,"Plan1";#N/A,#N/A,FALSE,"Plan2"}</definedName>
    <definedName name="ZXFHDFRHDF" localSheetId="0" hidden="1">{#N/A,#N/A,FALSE,"Plan1";#N/A,#N/A,FALSE,"Plan2"}</definedName>
    <definedName name="ZXFHDFRHDF" localSheetId="18" hidden="1">{#N/A,#N/A,FALSE,"Plan1";#N/A,#N/A,FALSE,"Plan2"}</definedName>
    <definedName name="ZXFHDFRHDF" localSheetId="10" hidden="1">{#N/A,#N/A,FALSE,"Plan1";#N/A,#N/A,FALSE,"Plan2"}</definedName>
    <definedName name="ZXFHDFRHDF" localSheetId="12" hidden="1">{#N/A,#N/A,FALSE,"Plan1";#N/A,#N/A,FALSE,"Plan2"}</definedName>
    <definedName name="ZXFHDFRHDF" hidden="1">{#N/A,#N/A,FALSE,"Plan1";#N/A,#N/A,FALSE,"Plan2"}</definedName>
    <definedName name="ZZ" localSheetId="4">#REF!</definedName>
    <definedName name="ZZ" localSheetId="2">#REF!</definedName>
    <definedName name="ZZ" localSheetId="24">#REF!</definedName>
    <definedName name="ZZ">#REF!</definedName>
    <definedName name="zzdftr" localSheetId="19" hidden="1">{#N/A,#N/A,FALSE,"Plan1";#N/A,#N/A,FALSE,"Plan2"}</definedName>
    <definedName name="zzdftr" localSheetId="14" hidden="1">{#N/A,#N/A,FALSE,"Plan1";#N/A,#N/A,FALSE,"Plan2"}</definedName>
    <definedName name="zzdftr" localSheetId="4" hidden="1">{#N/A,#N/A,FALSE,"Plan1";#N/A,#N/A,FALSE,"Plan2"}</definedName>
    <definedName name="zzdftr" localSheetId="8" hidden="1">{#N/A,#N/A,FALSE,"Plan1";#N/A,#N/A,FALSE,"Plan2"}</definedName>
    <definedName name="zzdftr" localSheetId="2" hidden="1">{#N/A,#N/A,FALSE,"Plan1";#N/A,#N/A,FALSE,"Plan2"}</definedName>
    <definedName name="zzdftr" localSheetId="1" hidden="1">{#N/A,#N/A,FALSE,"Plan1";#N/A,#N/A,FALSE,"Plan2"}</definedName>
    <definedName name="zzdftr" localSheetId="13" hidden="1">{#N/A,#N/A,FALSE,"Plan1";#N/A,#N/A,FALSE,"Plan2"}</definedName>
    <definedName name="zzdftr" localSheetId="24" hidden="1">{#N/A,#N/A,FALSE,"Plan1";#N/A,#N/A,FALSE,"Plan2"}</definedName>
    <definedName name="zzdftr" localSheetId="0" hidden="1">{#N/A,#N/A,FALSE,"Plan1";#N/A,#N/A,FALSE,"Plan2"}</definedName>
    <definedName name="zzdftr" localSheetId="18" hidden="1">{#N/A,#N/A,FALSE,"Plan1";#N/A,#N/A,FALSE,"Plan2"}</definedName>
    <definedName name="zzdftr" localSheetId="10" hidden="1">{#N/A,#N/A,FALSE,"Plan1";#N/A,#N/A,FALSE,"Plan2"}</definedName>
    <definedName name="zzdftr" localSheetId="12" hidden="1">{#N/A,#N/A,FALSE,"Plan1";#N/A,#N/A,FALSE,"Plan2"}</definedName>
    <definedName name="zzdftr" hidden="1">{#N/A,#N/A,FALSE,"Plan1";#N/A,#N/A,FALSE,"Plan2"}</definedName>
    <definedName name="zzz" localSheetId="4" hidden="1">{#N/A,#N/A,FALSE,"QD_F1 Invest Detalhado";#N/A,#N/A,FALSE,"QD_F3 Invest_Comparado";#N/A,#N/A,FALSE,"QD_B Trafego";#N/A,#N/A,FALSE,"QD_D0 Custos Operacionais";#N/A,#N/A,FALSE,"QD_C Receita";#N/A,#N/A,FALSE,"QD_D Custos";#N/A,#N/A,FALSE,"QD_E Resultado";#N/A,#N/A,FALSE,"QD_G Fluxo Caixa"}</definedName>
    <definedName name="zzz" localSheetId="8" hidden="1">{#N/A,#N/A,FALSE,"QD_F1 Invest Detalhado";#N/A,#N/A,FALSE,"QD_F3 Invest_Comparado";#N/A,#N/A,FALSE,"QD_B Trafego";#N/A,#N/A,FALSE,"QD_D0 Custos Operacionais";#N/A,#N/A,FALSE,"QD_C Receita";#N/A,#N/A,FALSE,"QD_D Custos";#N/A,#N/A,FALSE,"QD_E Resultado";#N/A,#N/A,FALSE,"QD_G Fluxo Caixa"}</definedName>
    <definedName name="zzz" localSheetId="2">#REF!</definedName>
    <definedName name="zzz" localSheetId="24" hidden="1">{#N/A,#N/A,FALSE,"QD_F1 Invest Detalhado";#N/A,#N/A,FALSE,"QD_F3 Invest_Comparado";#N/A,#N/A,FALSE,"QD_B Trafego";#N/A,#N/A,FALSE,"QD_D0 Custos Operacionais";#N/A,#N/A,FALSE,"QD_C Receita";#N/A,#N/A,FALSE,"QD_D Custos";#N/A,#N/A,FALSE,"QD_E Resultado";#N/A,#N/A,FALSE,"QD_G Fluxo Caixa"}</definedName>
    <definedName name="zzz" localSheetId="0" hidden="1">{#N/A,#N/A,FALSE,"QD_F1 Invest Detalhado";#N/A,#N/A,FALSE,"QD_F3 Invest_Comparado";#N/A,#N/A,FALSE,"QD_B Trafego";#N/A,#N/A,FALSE,"QD_D0 Custos Operacionais";#N/A,#N/A,FALSE,"QD_C Receita";#N/A,#N/A,FALSE,"QD_D Custos";#N/A,#N/A,FALSE,"QD_E Resultado";#N/A,#N/A,FALSE,"QD_G Fluxo Caixa"}</definedName>
    <definedName name="zzz">#REF!</definedName>
    <definedName name="ㄱ"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 localSheetId="19" hidden="1">{"'장비'!$A$3:$M$12"}</definedName>
    <definedName name="ㄱㄷㄱㄷㄱㄱㅎㄺㄷ" localSheetId="14" hidden="1">{"'장비'!$A$3:$M$12"}</definedName>
    <definedName name="ㄱㄷㄱㄷㄱㄱㅎㄺㄷ" localSheetId="4" hidden="1">{"'장비'!$A$3:$M$12"}</definedName>
    <definedName name="ㄱㄷㄱㄷㄱㄱㅎㄺㄷ" localSheetId="8" hidden="1">{"'장비'!$A$3:$M$12"}</definedName>
    <definedName name="ㄱㄷㄱㄷㄱㄱㅎㄺㄷ" localSheetId="2" hidden="1">{"'장비'!$A$3:$M$12"}</definedName>
    <definedName name="ㄱㄷㄱㄷㄱㄱㅎㄺㄷ" localSheetId="1" hidden="1">{"'장비'!$A$3:$M$12"}</definedName>
    <definedName name="ㄱㄷㄱㄷㄱㄱㅎㄺㄷ" localSheetId="13" hidden="1">{"'장비'!$A$3:$M$12"}</definedName>
    <definedName name="ㄱㄷㄱㄷㄱㄱㅎㄺㄷ" localSheetId="24" hidden="1">{"'장비'!$A$3:$M$12"}</definedName>
    <definedName name="ㄱㄷㄱㄷㄱㄱㅎㄺㄷ" localSheetId="0" hidden="1">{"'장비'!$A$3:$M$12"}</definedName>
    <definedName name="ㄱㄷㄱㄷㄱㄱㅎㄺㄷ" localSheetId="18" hidden="1">{"'장비'!$A$3:$M$12"}</definedName>
    <definedName name="ㄱㄷㄱㄷㄱㄱㅎㄺㄷ" localSheetId="10" hidden="1">{"'장비'!$A$3:$M$12"}</definedName>
    <definedName name="ㄱㄷㄱㄷㄱㄱㅎㄺㄷ" localSheetId="12" hidden="1">{"'장비'!$A$3:$M$12"}</definedName>
    <definedName name="ㄱㄷㄱㄷㄱㄱㅎㄺㄷ" hidden="1">{"'장비'!$A$3:$M$12"}</definedName>
    <definedName name="가나다" hidden="1">#REF!</definedName>
    <definedName name="검증"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 localSheetId="4" hidden="1">#REF!</definedName>
    <definedName name="견적조건" localSheetId="24" hidden="1">#REF!</definedName>
    <definedName name="견적조건" localSheetId="0" hidden="1">#REF!</definedName>
    <definedName name="견적조건" hidden="1">#REF!</definedName>
    <definedName name="계약고햔황2" localSheetId="4" hidden="1">#REF!</definedName>
    <definedName name="계약고햔황2" localSheetId="2" hidden="1">#REF!</definedName>
    <definedName name="계약고햔황2" localSheetId="24" hidden="1">#REF!</definedName>
    <definedName name="계약고햔황2" localSheetId="0" hidden="1">#REF!</definedName>
    <definedName name="계약고햔황2" hidden="1">#REF!</definedName>
    <definedName name="계약고현황2" localSheetId="0" hidden="1">#REF!</definedName>
    <definedName name="계약고현황2" hidden="1">#REF!</definedName>
    <definedName name="고문" localSheetId="19" hidden="1">{#N/A,#N/A,FALSE,"현장 NCR 분석";#N/A,#N/A,FALSE,"현장품질감사";#N/A,#N/A,FALSE,"현장품질감사"}</definedName>
    <definedName name="고문" localSheetId="14" hidden="1">{#N/A,#N/A,FALSE,"현장 NCR 분석";#N/A,#N/A,FALSE,"현장품질감사";#N/A,#N/A,FALSE,"현장품질감사"}</definedName>
    <definedName name="고문" localSheetId="4" hidden="1">{#N/A,#N/A,FALSE,"현장 NCR 분석";#N/A,#N/A,FALSE,"현장품질감사";#N/A,#N/A,FALSE,"현장품질감사"}</definedName>
    <definedName name="고문" localSheetId="8" hidden="1">{#N/A,#N/A,FALSE,"현장 NCR 분석";#N/A,#N/A,FALSE,"현장품질감사";#N/A,#N/A,FALSE,"현장품질감사"}</definedName>
    <definedName name="고문" localSheetId="2" hidden="1">{#N/A,#N/A,FALSE,"현장 NCR 분석";#N/A,#N/A,FALSE,"현장품질감사";#N/A,#N/A,FALSE,"현장품질감사"}</definedName>
    <definedName name="고문" localSheetId="1" hidden="1">{#N/A,#N/A,FALSE,"현장 NCR 분석";#N/A,#N/A,FALSE,"현장품질감사";#N/A,#N/A,FALSE,"현장품질감사"}</definedName>
    <definedName name="고문" localSheetId="13" hidden="1">{#N/A,#N/A,FALSE,"현장 NCR 분석";#N/A,#N/A,FALSE,"현장품질감사";#N/A,#N/A,FALSE,"현장품질감사"}</definedName>
    <definedName name="고문" localSheetId="24" hidden="1">{#N/A,#N/A,FALSE,"현장 NCR 분석";#N/A,#N/A,FALSE,"현장품질감사";#N/A,#N/A,FALSE,"현장품질감사"}</definedName>
    <definedName name="고문" localSheetId="0" hidden="1">{#N/A,#N/A,FALSE,"현장 NCR 분석";#N/A,#N/A,FALSE,"현장품질감사";#N/A,#N/A,FALSE,"현장품질감사"}</definedName>
    <definedName name="고문" localSheetId="18" hidden="1">{#N/A,#N/A,FALSE,"현장 NCR 분석";#N/A,#N/A,FALSE,"현장품질감사";#N/A,#N/A,FALSE,"현장품질감사"}</definedName>
    <definedName name="고문" localSheetId="10" hidden="1">{#N/A,#N/A,FALSE,"현장 NCR 분석";#N/A,#N/A,FALSE,"현장품질감사";#N/A,#N/A,FALSE,"현장품질감사"}</definedName>
    <definedName name="고문" localSheetId="12" hidden="1">{#N/A,#N/A,FALSE,"현장 NCR 분석";#N/A,#N/A,FALSE,"현장품질감사";#N/A,#N/A,FALSE,"현장품질감사"}</definedName>
    <definedName name="고문" hidden="1">{#N/A,#N/A,FALSE,"현장 NCR 분석";#N/A,#N/A,FALSE,"현장품질감사";#N/A,#N/A,FALSE,"현장품질감사"}</definedName>
    <definedName name="고문2" localSheetId="19" hidden="1">{#N/A,#N/A,FALSE,"현장 NCR 분석";#N/A,#N/A,FALSE,"현장품질감사";#N/A,#N/A,FALSE,"현장품질감사"}</definedName>
    <definedName name="고문2" localSheetId="14" hidden="1">{#N/A,#N/A,FALSE,"현장 NCR 분석";#N/A,#N/A,FALSE,"현장품질감사";#N/A,#N/A,FALSE,"현장품질감사"}</definedName>
    <definedName name="고문2" localSheetId="4" hidden="1">{#N/A,#N/A,FALSE,"현장 NCR 분석";#N/A,#N/A,FALSE,"현장품질감사";#N/A,#N/A,FALSE,"현장품질감사"}</definedName>
    <definedName name="고문2" localSheetId="8" hidden="1">{#N/A,#N/A,FALSE,"현장 NCR 분석";#N/A,#N/A,FALSE,"현장품질감사";#N/A,#N/A,FALSE,"현장품질감사"}</definedName>
    <definedName name="고문2" localSheetId="2" hidden="1">{#N/A,#N/A,FALSE,"현장 NCR 분석";#N/A,#N/A,FALSE,"현장품질감사";#N/A,#N/A,FALSE,"현장품질감사"}</definedName>
    <definedName name="고문2" localSheetId="1" hidden="1">{#N/A,#N/A,FALSE,"현장 NCR 분석";#N/A,#N/A,FALSE,"현장품질감사";#N/A,#N/A,FALSE,"현장품질감사"}</definedName>
    <definedName name="고문2" localSheetId="13" hidden="1">{#N/A,#N/A,FALSE,"현장 NCR 분석";#N/A,#N/A,FALSE,"현장품질감사";#N/A,#N/A,FALSE,"현장품질감사"}</definedName>
    <definedName name="고문2" localSheetId="24" hidden="1">{#N/A,#N/A,FALSE,"현장 NCR 분석";#N/A,#N/A,FALSE,"현장품질감사";#N/A,#N/A,FALSE,"현장품질감사"}</definedName>
    <definedName name="고문2" localSheetId="0" hidden="1">{#N/A,#N/A,FALSE,"현장 NCR 분석";#N/A,#N/A,FALSE,"현장품질감사";#N/A,#N/A,FALSE,"현장품질감사"}</definedName>
    <definedName name="고문2" localSheetId="18" hidden="1">{#N/A,#N/A,FALSE,"현장 NCR 분석";#N/A,#N/A,FALSE,"현장품질감사";#N/A,#N/A,FALSE,"현장품질감사"}</definedName>
    <definedName name="고문2" localSheetId="10" hidden="1">{#N/A,#N/A,FALSE,"현장 NCR 분석";#N/A,#N/A,FALSE,"현장품질감사";#N/A,#N/A,FALSE,"현장품질감사"}</definedName>
    <definedName name="고문2" localSheetId="12" hidden="1">{#N/A,#N/A,FALSE,"현장 NCR 분석";#N/A,#N/A,FALSE,"현장품질감사";#N/A,#N/A,FALSE,"현장품질감사"}</definedName>
    <definedName name="고문2" hidden="1">{#N/A,#N/A,FALSE,"현장 NCR 분석";#N/A,#N/A,FALSE,"현장품질감사";#N/A,#N/A,FALSE,"현장품질감사"}</definedName>
    <definedName name="공공공표"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 localSheetId="19" hidden="1">{#N/A,#N/A,FALSE,"ENG'G(보호계전기)"}</definedName>
    <definedName name="공급구분표_수정" localSheetId="14" hidden="1">{#N/A,#N/A,FALSE,"ENG'G(보호계전기)"}</definedName>
    <definedName name="공급구분표_수정" localSheetId="4" hidden="1">{#N/A,#N/A,FALSE,"ENG'G(보호계전기)"}</definedName>
    <definedName name="공급구분표_수정" localSheetId="8" hidden="1">{#N/A,#N/A,FALSE,"ENG'G(보호계전기)"}</definedName>
    <definedName name="공급구분표_수정" localSheetId="2" hidden="1">{#N/A,#N/A,FALSE,"ENG'G(보호계전기)"}</definedName>
    <definedName name="공급구분표_수정" localSheetId="1" hidden="1">{#N/A,#N/A,FALSE,"ENG'G(보호계전기)"}</definedName>
    <definedName name="공급구분표_수정" localSheetId="13" hidden="1">{#N/A,#N/A,FALSE,"ENG'G(보호계전기)"}</definedName>
    <definedName name="공급구분표_수정" localSheetId="24" hidden="1">{#N/A,#N/A,FALSE,"ENG'G(보호계전기)"}</definedName>
    <definedName name="공급구분표_수정" localSheetId="0" hidden="1">{#N/A,#N/A,FALSE,"ENG'G(보호계전기)"}</definedName>
    <definedName name="공급구분표_수정" localSheetId="18" hidden="1">{#N/A,#N/A,FALSE,"ENG'G(보호계전기)"}</definedName>
    <definedName name="공급구분표_수정" localSheetId="10" hidden="1">{#N/A,#N/A,FALSE,"ENG'G(보호계전기)"}</definedName>
    <definedName name="공급구분표_수정" localSheetId="12" hidden="1">{#N/A,#N/A,FALSE,"ENG'G(보호계전기)"}</definedName>
    <definedName name="공급구분표_수정" hidden="1">{#N/A,#N/A,FALSE,"ENG'G(보호계전기)"}</definedName>
    <definedName name="공급표표"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 localSheetId="4" hidden="1">#REF!</definedName>
    <definedName name="ㄴㄴㄴㄴ" localSheetId="24" hidden="1">#REF!</definedName>
    <definedName name="ㄴㄴㄴㄴ" localSheetId="0" hidden="1">#REF!</definedName>
    <definedName name="ㄴㄴㄴㄴ" hidden="1">#REF!</definedName>
    <definedName name="내역" localSheetId="19" hidden="1">{#N/A,#N/A,FALSE,"CCTV"}</definedName>
    <definedName name="내역" localSheetId="14" hidden="1">{#N/A,#N/A,FALSE,"CCTV"}</definedName>
    <definedName name="내역" localSheetId="4" hidden="1">{#N/A,#N/A,FALSE,"CCTV"}</definedName>
    <definedName name="내역" localSheetId="8" hidden="1">{#N/A,#N/A,FALSE,"CCTV"}</definedName>
    <definedName name="내역" localSheetId="2" hidden="1">{#N/A,#N/A,FALSE,"CCTV"}</definedName>
    <definedName name="내역" localSheetId="1" hidden="1">{#N/A,#N/A,FALSE,"CCTV"}</definedName>
    <definedName name="내역" localSheetId="13" hidden="1">{#N/A,#N/A,FALSE,"CCTV"}</definedName>
    <definedName name="내역" localSheetId="24" hidden="1">{#N/A,#N/A,FALSE,"CCTV"}</definedName>
    <definedName name="내역" localSheetId="0" hidden="1">{#N/A,#N/A,FALSE,"CCTV"}</definedName>
    <definedName name="내역" localSheetId="18" hidden="1">{#N/A,#N/A,FALSE,"CCTV"}</definedName>
    <definedName name="내역" localSheetId="10" hidden="1">{#N/A,#N/A,FALSE,"CCTV"}</definedName>
    <definedName name="내역" localSheetId="12" hidden="1">{#N/A,#N/A,FALSE,"CCTV"}</definedName>
    <definedName name="내역" hidden="1">{#N/A,#N/A,FALSE,"CCTV"}</definedName>
    <definedName name="ㄷㄳ" localSheetId="19" hidden="1">{"'장비'!$A$3:$M$12"}</definedName>
    <definedName name="ㄷㄳ" localSheetId="14" hidden="1">{"'장비'!$A$3:$M$12"}</definedName>
    <definedName name="ㄷㄳ" localSheetId="4" hidden="1">{"'장비'!$A$3:$M$12"}</definedName>
    <definedName name="ㄷㄳ" localSheetId="8" hidden="1">{"'장비'!$A$3:$M$12"}</definedName>
    <definedName name="ㄷㄳ" localSheetId="2" hidden="1">{"'장비'!$A$3:$M$12"}</definedName>
    <definedName name="ㄷㄳ" localSheetId="1" hidden="1">{"'장비'!$A$3:$M$12"}</definedName>
    <definedName name="ㄷㄳ" localSheetId="13" hidden="1">{"'장비'!$A$3:$M$12"}</definedName>
    <definedName name="ㄷㄳ" localSheetId="24" hidden="1">{"'장비'!$A$3:$M$12"}</definedName>
    <definedName name="ㄷㄳ" localSheetId="0" hidden="1">{"'장비'!$A$3:$M$12"}</definedName>
    <definedName name="ㄷㄳ" localSheetId="18" hidden="1">{"'장비'!$A$3:$M$12"}</definedName>
    <definedName name="ㄷㄳ" localSheetId="10" hidden="1">{"'장비'!$A$3:$M$12"}</definedName>
    <definedName name="ㄷㄳ" localSheetId="12" hidden="1">{"'장비'!$A$3:$M$12"}</definedName>
    <definedName name="ㄷㄳ" hidden="1">{"'장비'!$A$3:$M$12"}</definedName>
    <definedName name="ㄷㄷㄷㄷ" localSheetId="19" hidden="1">{"'장비'!$A$3:$M$12"}</definedName>
    <definedName name="ㄷㄷㄷㄷ" localSheetId="14" hidden="1">{"'장비'!$A$3:$M$12"}</definedName>
    <definedName name="ㄷㄷㄷㄷ" localSheetId="4" hidden="1">{"'장비'!$A$3:$M$12"}</definedName>
    <definedName name="ㄷㄷㄷㄷ" localSheetId="8" hidden="1">{"'장비'!$A$3:$M$12"}</definedName>
    <definedName name="ㄷㄷㄷㄷ" localSheetId="2" hidden="1">{"'장비'!$A$3:$M$12"}</definedName>
    <definedName name="ㄷㄷㄷㄷ" localSheetId="1" hidden="1">{"'장비'!$A$3:$M$12"}</definedName>
    <definedName name="ㄷㄷㄷㄷ" localSheetId="13" hidden="1">{"'장비'!$A$3:$M$12"}</definedName>
    <definedName name="ㄷㄷㄷㄷ" localSheetId="24" hidden="1">{"'장비'!$A$3:$M$12"}</definedName>
    <definedName name="ㄷㄷㄷㄷ" localSheetId="0" hidden="1">{"'장비'!$A$3:$M$12"}</definedName>
    <definedName name="ㄷㄷㄷㄷ" localSheetId="18" hidden="1">{"'장비'!$A$3:$M$12"}</definedName>
    <definedName name="ㄷㄷㄷㄷ" localSheetId="10" hidden="1">{"'장비'!$A$3:$M$12"}</definedName>
    <definedName name="ㄷㄷㄷㄷ" localSheetId="12" hidden="1">{"'장비'!$A$3:$M$12"}</definedName>
    <definedName name="ㄷㄷㄷㄷ" hidden="1">{"'장비'!$A$3:$M$12"}</definedName>
    <definedName name="ㄷㅈㅂㄷ" localSheetId="19" hidden="1">{"'장비'!$A$3:$M$12"}</definedName>
    <definedName name="ㄷㅈㅂㄷ" localSheetId="14" hidden="1">{"'장비'!$A$3:$M$12"}</definedName>
    <definedName name="ㄷㅈㅂㄷ" localSheetId="4" hidden="1">{"'장비'!$A$3:$M$12"}</definedName>
    <definedName name="ㄷㅈㅂㄷ" localSheetId="8" hidden="1">{"'장비'!$A$3:$M$12"}</definedName>
    <definedName name="ㄷㅈㅂㄷ" localSheetId="2" hidden="1">{"'장비'!$A$3:$M$12"}</definedName>
    <definedName name="ㄷㅈㅂㄷ" localSheetId="1" hidden="1">{"'장비'!$A$3:$M$12"}</definedName>
    <definedName name="ㄷㅈㅂㄷ" localSheetId="13" hidden="1">{"'장비'!$A$3:$M$12"}</definedName>
    <definedName name="ㄷㅈㅂㄷ" localSheetId="24" hidden="1">{"'장비'!$A$3:$M$12"}</definedName>
    <definedName name="ㄷㅈㅂㄷ" localSheetId="0" hidden="1">{"'장비'!$A$3:$M$12"}</definedName>
    <definedName name="ㄷㅈㅂㄷ" localSheetId="18" hidden="1">{"'장비'!$A$3:$M$12"}</definedName>
    <definedName name="ㄷㅈㅂㄷ" localSheetId="10" hidden="1">{"'장비'!$A$3:$M$12"}</definedName>
    <definedName name="ㄷㅈㅂㄷ" localSheetId="12" hidden="1">{"'장비'!$A$3:$M$12"}</definedName>
    <definedName name="ㄷㅈㅂㄷ" hidden="1">{"'장비'!$A$3:$M$12"}</definedName>
    <definedName name="당초계획" hidden="1">#REF!</definedName>
    <definedName name="도면외주" hidden="1">#REF!</definedName>
    <definedName name="도면용역비" hidden="1">#REF!</definedName>
    <definedName name="ㄹㄹ" localSheetId="19" hidden="1">{"'장비'!$A$3:$M$12"}</definedName>
    <definedName name="ㄹㄹ" localSheetId="14" hidden="1">{"'장비'!$A$3:$M$12"}</definedName>
    <definedName name="ㄹㄹ" localSheetId="4" hidden="1">{"'장비'!$A$3:$M$12"}</definedName>
    <definedName name="ㄹㄹ" localSheetId="8" hidden="1">{"'장비'!$A$3:$M$12"}</definedName>
    <definedName name="ㄹㄹ" localSheetId="2" hidden="1">{"'장비'!$A$3:$M$12"}</definedName>
    <definedName name="ㄹㄹ" localSheetId="1" hidden="1">{"'장비'!$A$3:$M$12"}</definedName>
    <definedName name="ㄹㄹ" localSheetId="13" hidden="1">{"'장비'!$A$3:$M$12"}</definedName>
    <definedName name="ㄹㄹ" localSheetId="24" hidden="1">{"'장비'!$A$3:$M$12"}</definedName>
    <definedName name="ㄹㄹ" localSheetId="0" hidden="1">{"'장비'!$A$3:$M$12"}</definedName>
    <definedName name="ㄹㄹ" localSheetId="18" hidden="1">{"'장비'!$A$3:$M$12"}</definedName>
    <definedName name="ㄹㄹ" localSheetId="10" hidden="1">{"'장비'!$A$3:$M$12"}</definedName>
    <definedName name="ㄹㄹ" localSheetId="12" hidden="1">{"'장비'!$A$3:$M$12"}</definedName>
    <definedName name="ㄹㄹ" hidden="1">{"'장비'!$A$3:$M$12"}</definedName>
    <definedName name="ㄹㄹㄹ" hidden="1">#REF!</definedName>
    <definedName name="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 localSheetId="19" hidden="1">{#N/A,#N/A,FALSE,"현장 NCR 분석";#N/A,#N/A,FALSE,"현장품질감사";#N/A,#N/A,FALSE,"현장품질감사"}</definedName>
    <definedName name="러러러" localSheetId="14" hidden="1">{#N/A,#N/A,FALSE,"현장 NCR 분석";#N/A,#N/A,FALSE,"현장품질감사";#N/A,#N/A,FALSE,"현장품질감사"}</definedName>
    <definedName name="러러러" localSheetId="4" hidden="1">{#N/A,#N/A,FALSE,"현장 NCR 분석";#N/A,#N/A,FALSE,"현장품질감사";#N/A,#N/A,FALSE,"현장품질감사"}</definedName>
    <definedName name="러러러" localSheetId="8" hidden="1">{#N/A,#N/A,FALSE,"현장 NCR 분석";#N/A,#N/A,FALSE,"현장품질감사";#N/A,#N/A,FALSE,"현장품질감사"}</definedName>
    <definedName name="러러러" localSheetId="2" hidden="1">{#N/A,#N/A,FALSE,"현장 NCR 분석";#N/A,#N/A,FALSE,"현장품질감사";#N/A,#N/A,FALSE,"현장품질감사"}</definedName>
    <definedName name="러러러" localSheetId="1" hidden="1">{#N/A,#N/A,FALSE,"현장 NCR 분석";#N/A,#N/A,FALSE,"현장품질감사";#N/A,#N/A,FALSE,"현장품질감사"}</definedName>
    <definedName name="러러러" localSheetId="13" hidden="1">{#N/A,#N/A,FALSE,"현장 NCR 분석";#N/A,#N/A,FALSE,"현장품질감사";#N/A,#N/A,FALSE,"현장품질감사"}</definedName>
    <definedName name="러러러" localSheetId="24" hidden="1">{#N/A,#N/A,FALSE,"현장 NCR 분석";#N/A,#N/A,FALSE,"현장품질감사";#N/A,#N/A,FALSE,"현장품질감사"}</definedName>
    <definedName name="러러러" localSheetId="0" hidden="1">{#N/A,#N/A,FALSE,"현장 NCR 분석";#N/A,#N/A,FALSE,"현장품질감사";#N/A,#N/A,FALSE,"현장품질감사"}</definedName>
    <definedName name="러러러" localSheetId="18" hidden="1">{#N/A,#N/A,FALSE,"현장 NCR 분석";#N/A,#N/A,FALSE,"현장품질감사";#N/A,#N/A,FALSE,"현장품질감사"}</definedName>
    <definedName name="러러러" localSheetId="10" hidden="1">{#N/A,#N/A,FALSE,"현장 NCR 분석";#N/A,#N/A,FALSE,"현장품질감사";#N/A,#N/A,FALSE,"현장품질감사"}</definedName>
    <definedName name="러러러" localSheetId="12" hidden="1">{#N/A,#N/A,FALSE,"현장 NCR 분석";#N/A,#N/A,FALSE,"현장품질감사";#N/A,#N/A,FALSE,"현장품질감사"}</definedName>
    <definedName name="러러러" hidden="1">{#N/A,#N/A,FALSE,"현장 NCR 분석";#N/A,#N/A,FALSE,"현장품질감사";#N/A,#N/A,FALSE,"현장품질감사"}</definedName>
    <definedName name="ㅁ" localSheetId="19" hidden="1">{#N/A,#N/A,FALSE,"명세표"}</definedName>
    <definedName name="ㅁ" localSheetId="14" hidden="1">{#N/A,#N/A,FALSE,"명세표"}</definedName>
    <definedName name="ㅁ" localSheetId="4" hidden="1">{#N/A,#N/A,FALSE,"명세표"}</definedName>
    <definedName name="ㅁ" localSheetId="8" hidden="1">{#N/A,#N/A,FALSE,"명세표"}</definedName>
    <definedName name="ㅁ" localSheetId="2" hidden="1">{#N/A,#N/A,FALSE,"명세표"}</definedName>
    <definedName name="ㅁ" localSheetId="1" hidden="1">{#N/A,#N/A,FALSE,"명세표"}</definedName>
    <definedName name="ㅁ" localSheetId="13" hidden="1">{#N/A,#N/A,FALSE,"명세표"}</definedName>
    <definedName name="ㅁ" localSheetId="24" hidden="1">{#N/A,#N/A,FALSE,"명세표"}</definedName>
    <definedName name="ㅁ" localSheetId="0" hidden="1">{#N/A,#N/A,FALSE,"명세표"}</definedName>
    <definedName name="ㅁ" localSheetId="18" hidden="1">{#N/A,#N/A,FALSE,"명세표"}</definedName>
    <definedName name="ㅁ" localSheetId="10" hidden="1">{#N/A,#N/A,FALSE,"명세표"}</definedName>
    <definedName name="ㅁ" localSheetId="12" hidden="1">{#N/A,#N/A,FALSE,"명세표"}</definedName>
    <definedName name="ㅁ" hidden="1">{#N/A,#N/A,FALSE,"명세표"}</definedName>
    <definedName name="ㅁㄱ해ㅜ5" localSheetId="4" hidden="1">#REF!</definedName>
    <definedName name="ㅁㄱ해ㅜ5" localSheetId="24" hidden="1">#REF!</definedName>
    <definedName name="ㅁㄱ해ㅜ5" localSheetId="0" hidden="1">#REF!</definedName>
    <definedName name="ㅁㄱ해ㅜ5" hidden="1">#REF!</definedName>
    <definedName name="ㅁㄴ"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 localSheetId="19" hidden="1">{#N/A,#N/A,FALSE,"명세표"}</definedName>
    <definedName name="ㅁㅁ" localSheetId="14" hidden="1">{#N/A,#N/A,FALSE,"명세표"}</definedName>
    <definedName name="ㅁㅁ" localSheetId="4" hidden="1">{#N/A,#N/A,FALSE,"명세표"}</definedName>
    <definedName name="ㅁㅁ" localSheetId="8" hidden="1">{#N/A,#N/A,FALSE,"명세표"}</definedName>
    <definedName name="ㅁㅁ" localSheetId="2" hidden="1">{#N/A,#N/A,FALSE,"명세표"}</definedName>
    <definedName name="ㅁㅁ" localSheetId="1" hidden="1">{#N/A,#N/A,FALSE,"명세표"}</definedName>
    <definedName name="ㅁㅁ" localSheetId="13" hidden="1">{#N/A,#N/A,FALSE,"명세표"}</definedName>
    <definedName name="ㅁㅁ" localSheetId="24" hidden="1">{#N/A,#N/A,FALSE,"명세표"}</definedName>
    <definedName name="ㅁㅁ" localSheetId="0" hidden="1">{#N/A,#N/A,FALSE,"명세표"}</definedName>
    <definedName name="ㅁㅁ" localSheetId="18" hidden="1">{#N/A,#N/A,FALSE,"명세표"}</definedName>
    <definedName name="ㅁㅁ" localSheetId="10" hidden="1">{#N/A,#N/A,FALSE,"명세표"}</definedName>
    <definedName name="ㅁㅁ" localSheetId="12" hidden="1">{#N/A,#N/A,FALSE,"명세표"}</definedName>
    <definedName name="ㅁㅁ" hidden="1">{#N/A,#N/A,FALSE,"명세표"}</definedName>
    <definedName name="ㅁㅁㅁ" localSheetId="4" hidden="1">#REF!</definedName>
    <definedName name="ㅁㅁㅁ" localSheetId="2" hidden="1">#REF!</definedName>
    <definedName name="ㅁㅁㅁ" localSheetId="24" hidden="1">#REF!</definedName>
    <definedName name="ㅁㅁㅁ" localSheetId="0" hidden="1">#REF!</definedName>
    <definedName name="ㅁㅁㅁ" hidden="1">#REF!</definedName>
    <definedName name="ㅁㅁㅁㅁㅁㅁㅁㅁㅁㅁㅁㅁ"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 localSheetId="19" hidden="1">{#N/A,#N/A,FALSE,"명세표"}</definedName>
    <definedName name="머" localSheetId="14" hidden="1">{#N/A,#N/A,FALSE,"명세표"}</definedName>
    <definedName name="머" localSheetId="4" hidden="1">{#N/A,#N/A,FALSE,"명세표"}</definedName>
    <definedName name="머" localSheetId="8" hidden="1">{#N/A,#N/A,FALSE,"명세표"}</definedName>
    <definedName name="머" localSheetId="2" hidden="1">{#N/A,#N/A,FALSE,"명세표"}</definedName>
    <definedName name="머" localSheetId="1" hidden="1">{#N/A,#N/A,FALSE,"명세표"}</definedName>
    <definedName name="머" localSheetId="13" hidden="1">{#N/A,#N/A,FALSE,"명세표"}</definedName>
    <definedName name="머" localSheetId="24" hidden="1">{#N/A,#N/A,FALSE,"명세표"}</definedName>
    <definedName name="머" localSheetId="0" hidden="1">{#N/A,#N/A,FALSE,"명세표"}</definedName>
    <definedName name="머" localSheetId="18" hidden="1">{#N/A,#N/A,FALSE,"명세표"}</definedName>
    <definedName name="머" localSheetId="10" hidden="1">{#N/A,#N/A,FALSE,"명세표"}</definedName>
    <definedName name="머" localSheetId="12" hidden="1">{#N/A,#N/A,FALSE,"명세표"}</definedName>
    <definedName name="머" hidden="1">{#N/A,#N/A,FALSE,"명세표"}</definedName>
    <definedName name="ㅂㅂㅂㅂ" localSheetId="19" hidden="1">{#N/A,#N/A,FALSE,"명세표"}</definedName>
    <definedName name="ㅂㅂㅂㅂ" localSheetId="14" hidden="1">{#N/A,#N/A,FALSE,"명세표"}</definedName>
    <definedName name="ㅂㅂㅂㅂ" localSheetId="4" hidden="1">{#N/A,#N/A,FALSE,"명세표"}</definedName>
    <definedName name="ㅂㅂㅂㅂ" localSheetId="8" hidden="1">{#N/A,#N/A,FALSE,"명세표"}</definedName>
    <definedName name="ㅂㅂㅂㅂ" localSheetId="2" hidden="1">{#N/A,#N/A,FALSE,"명세표"}</definedName>
    <definedName name="ㅂㅂㅂㅂ" localSheetId="1" hidden="1">{#N/A,#N/A,FALSE,"명세표"}</definedName>
    <definedName name="ㅂㅂㅂㅂ" localSheetId="13" hidden="1">{#N/A,#N/A,FALSE,"명세표"}</definedName>
    <definedName name="ㅂㅂㅂㅂ" localSheetId="24" hidden="1">{#N/A,#N/A,FALSE,"명세표"}</definedName>
    <definedName name="ㅂㅂㅂㅂ" localSheetId="0" hidden="1">{#N/A,#N/A,FALSE,"명세표"}</definedName>
    <definedName name="ㅂㅂㅂㅂ" localSheetId="18" hidden="1">{#N/A,#N/A,FALSE,"명세표"}</definedName>
    <definedName name="ㅂㅂㅂㅂ" localSheetId="10" hidden="1">{#N/A,#N/A,FALSE,"명세표"}</definedName>
    <definedName name="ㅂㅂㅂㅂ" localSheetId="12" hidden="1">{#N/A,#N/A,FALSE,"명세표"}</definedName>
    <definedName name="ㅂㅂㅂㅂ" hidden="1">{#N/A,#N/A,FALSE,"명세표"}</definedName>
    <definedName name="ㅂㅂㅂㅂㅂㅂㅂ"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 localSheetId="19" hidden="1">{"'장비'!$A$3:$M$12"}</definedName>
    <definedName name="ㅂㅈㄱㅂㅈㄷㄱ" localSheetId="14" hidden="1">{"'장비'!$A$3:$M$12"}</definedName>
    <definedName name="ㅂㅈㄱㅂㅈㄷㄱ" localSheetId="4" hidden="1">{"'장비'!$A$3:$M$12"}</definedName>
    <definedName name="ㅂㅈㄱㅂㅈㄷㄱ" localSheetId="8" hidden="1">{"'장비'!$A$3:$M$12"}</definedName>
    <definedName name="ㅂㅈㄱㅂㅈㄷㄱ" localSheetId="2" hidden="1">{"'장비'!$A$3:$M$12"}</definedName>
    <definedName name="ㅂㅈㄱㅂㅈㄷㄱ" localSheetId="1" hidden="1">{"'장비'!$A$3:$M$12"}</definedName>
    <definedName name="ㅂㅈㄱㅂㅈㄷㄱ" localSheetId="13" hidden="1">{"'장비'!$A$3:$M$12"}</definedName>
    <definedName name="ㅂㅈㄱㅂㅈㄷㄱ" localSheetId="24" hidden="1">{"'장비'!$A$3:$M$12"}</definedName>
    <definedName name="ㅂㅈㄱㅂㅈㄷㄱ" localSheetId="0" hidden="1">{"'장비'!$A$3:$M$12"}</definedName>
    <definedName name="ㅂㅈㄱㅂㅈㄷㄱ" localSheetId="18" hidden="1">{"'장비'!$A$3:$M$12"}</definedName>
    <definedName name="ㅂㅈㄱㅂㅈㄷㄱ" localSheetId="10" hidden="1">{"'장비'!$A$3:$M$12"}</definedName>
    <definedName name="ㅂㅈㄱㅂㅈㄷㄱ" localSheetId="12" hidden="1">{"'장비'!$A$3:$M$12"}</definedName>
    <definedName name="ㅂㅈㄱㅂㅈㄷㄱ" hidden="1">{"'장비'!$A$3:$M$12"}</definedName>
    <definedName name="ㅂㅈㄷ" localSheetId="19" hidden="1">{"'장비'!$A$3:$M$12"}</definedName>
    <definedName name="ㅂㅈㄷ" localSheetId="14" hidden="1">{"'장비'!$A$3:$M$12"}</definedName>
    <definedName name="ㅂㅈㄷ" localSheetId="4" hidden="1">{"'장비'!$A$3:$M$12"}</definedName>
    <definedName name="ㅂㅈㄷ" localSheetId="8" hidden="1">{"'장비'!$A$3:$M$12"}</definedName>
    <definedName name="ㅂㅈㄷ" localSheetId="2" hidden="1">{"'장비'!$A$3:$M$12"}</definedName>
    <definedName name="ㅂㅈㄷ" localSheetId="1" hidden="1">{"'장비'!$A$3:$M$12"}</definedName>
    <definedName name="ㅂㅈㄷ" localSheetId="13" hidden="1">{"'장비'!$A$3:$M$12"}</definedName>
    <definedName name="ㅂㅈㄷ" localSheetId="24" hidden="1">{"'장비'!$A$3:$M$12"}</definedName>
    <definedName name="ㅂㅈㄷ" localSheetId="0" hidden="1">{"'장비'!$A$3:$M$12"}</definedName>
    <definedName name="ㅂㅈㄷ" localSheetId="18" hidden="1">{"'장비'!$A$3:$M$12"}</definedName>
    <definedName name="ㅂㅈㄷ" localSheetId="10" hidden="1">{"'장비'!$A$3:$M$12"}</definedName>
    <definedName name="ㅂㅈㄷ" localSheetId="12" hidden="1">{"'장비'!$A$3:$M$12"}</definedName>
    <definedName name="ㅂㅈㄷ" hidden="1">{"'장비'!$A$3:$M$12"}</definedName>
    <definedName name="ㅂㅈㄷㄷㅂㅈㅈㅂ" localSheetId="19" hidden="1">{"'장비'!$A$3:$M$12"}</definedName>
    <definedName name="ㅂㅈㄷㄷㅂㅈㅈㅂ" localSheetId="14" hidden="1">{"'장비'!$A$3:$M$12"}</definedName>
    <definedName name="ㅂㅈㄷㄷㅂㅈㅈㅂ" localSheetId="4" hidden="1">{"'장비'!$A$3:$M$12"}</definedName>
    <definedName name="ㅂㅈㄷㄷㅂㅈㅈㅂ" localSheetId="8" hidden="1">{"'장비'!$A$3:$M$12"}</definedName>
    <definedName name="ㅂㅈㄷㄷㅂㅈㅈㅂ" localSheetId="2" hidden="1">{"'장비'!$A$3:$M$12"}</definedName>
    <definedName name="ㅂㅈㄷㄷㅂㅈㅈㅂ" localSheetId="1" hidden="1">{"'장비'!$A$3:$M$12"}</definedName>
    <definedName name="ㅂㅈㄷㄷㅂㅈㅈㅂ" localSheetId="13" hidden="1">{"'장비'!$A$3:$M$12"}</definedName>
    <definedName name="ㅂㅈㄷㄷㅂㅈㅈㅂ" localSheetId="24" hidden="1">{"'장비'!$A$3:$M$12"}</definedName>
    <definedName name="ㅂㅈㄷㄷㅂㅈㅈㅂ" localSheetId="0" hidden="1">{"'장비'!$A$3:$M$12"}</definedName>
    <definedName name="ㅂㅈㄷㄷㅂㅈㅈㅂ" localSheetId="18" hidden="1">{"'장비'!$A$3:$M$12"}</definedName>
    <definedName name="ㅂㅈㄷㄷㅂㅈㅈㅂ" localSheetId="10" hidden="1">{"'장비'!$A$3:$M$12"}</definedName>
    <definedName name="ㅂㅈㄷㄷㅂㅈㅈㅂ" localSheetId="12" hidden="1">{"'장비'!$A$3:$M$12"}</definedName>
    <definedName name="ㅂㅈㄷㄷㅂㅈㅈㅂ" hidden="1">{"'장비'!$A$3:$M$12"}</definedName>
    <definedName name="ㅂㅈㄷㅂㅈ" localSheetId="19" hidden="1">{"'장비'!$A$3:$M$12"}</definedName>
    <definedName name="ㅂㅈㄷㅂㅈ" localSheetId="14" hidden="1">{"'장비'!$A$3:$M$12"}</definedName>
    <definedName name="ㅂㅈㄷㅂㅈ" localSheetId="4" hidden="1">{"'장비'!$A$3:$M$12"}</definedName>
    <definedName name="ㅂㅈㄷㅂㅈ" localSheetId="8" hidden="1">{"'장비'!$A$3:$M$12"}</definedName>
    <definedName name="ㅂㅈㄷㅂㅈ" localSheetId="2" hidden="1">{"'장비'!$A$3:$M$12"}</definedName>
    <definedName name="ㅂㅈㄷㅂㅈ" localSheetId="1" hidden="1">{"'장비'!$A$3:$M$12"}</definedName>
    <definedName name="ㅂㅈㄷㅂㅈ" localSheetId="13" hidden="1">{"'장비'!$A$3:$M$12"}</definedName>
    <definedName name="ㅂㅈㄷㅂㅈ" localSheetId="24" hidden="1">{"'장비'!$A$3:$M$12"}</definedName>
    <definedName name="ㅂㅈㄷㅂㅈ" localSheetId="0" hidden="1">{"'장비'!$A$3:$M$12"}</definedName>
    <definedName name="ㅂㅈㄷㅂㅈ" localSheetId="18" hidden="1">{"'장비'!$A$3:$M$12"}</definedName>
    <definedName name="ㅂㅈㄷㅂㅈ" localSheetId="10" hidden="1">{"'장비'!$A$3:$M$12"}</definedName>
    <definedName name="ㅂㅈㄷㅂㅈ" localSheetId="12" hidden="1">{"'장비'!$A$3:$M$12"}</definedName>
    <definedName name="ㅂㅈㄷㅂㅈ" hidden="1">{"'장비'!$A$3:$M$12"}</definedName>
    <definedName name="ㅂㅈㄷㅂㅈㅈㅂㄷ" localSheetId="19" hidden="1">{"'장비'!$A$3:$M$12"}</definedName>
    <definedName name="ㅂㅈㄷㅂㅈㅈㅂㄷ" localSheetId="14" hidden="1">{"'장비'!$A$3:$M$12"}</definedName>
    <definedName name="ㅂㅈㄷㅂㅈㅈㅂㄷ" localSheetId="4" hidden="1">{"'장비'!$A$3:$M$12"}</definedName>
    <definedName name="ㅂㅈㄷㅂㅈㅈㅂㄷ" localSheetId="8" hidden="1">{"'장비'!$A$3:$M$12"}</definedName>
    <definedName name="ㅂㅈㄷㅂㅈㅈㅂㄷ" localSheetId="2" hidden="1">{"'장비'!$A$3:$M$12"}</definedName>
    <definedName name="ㅂㅈㄷㅂㅈㅈㅂㄷ" localSheetId="1" hidden="1">{"'장비'!$A$3:$M$12"}</definedName>
    <definedName name="ㅂㅈㄷㅂㅈㅈㅂㄷ" localSheetId="13" hidden="1">{"'장비'!$A$3:$M$12"}</definedName>
    <definedName name="ㅂㅈㄷㅂㅈㅈㅂㄷ" localSheetId="24" hidden="1">{"'장비'!$A$3:$M$12"}</definedName>
    <definedName name="ㅂㅈㄷㅂㅈㅈㅂㄷ" localSheetId="0" hidden="1">{"'장비'!$A$3:$M$12"}</definedName>
    <definedName name="ㅂㅈㄷㅂㅈㅈㅂㄷ" localSheetId="18" hidden="1">{"'장비'!$A$3:$M$12"}</definedName>
    <definedName name="ㅂㅈㄷㅂㅈㅈㅂㄷ" localSheetId="10" hidden="1">{"'장비'!$A$3:$M$12"}</definedName>
    <definedName name="ㅂㅈㄷㅂㅈㅈㅂㄷ" localSheetId="12" hidden="1">{"'장비'!$A$3:$M$12"}</definedName>
    <definedName name="ㅂㅈㄷㅂㅈㅈㅂㄷ" hidden="1">{"'장비'!$A$3:$M$12"}</definedName>
    <definedName name="ㅂㅈㄷㅈㅂㄷ" localSheetId="19" hidden="1">{"'장비'!$A$3:$M$12"}</definedName>
    <definedName name="ㅂㅈㄷㅈㅂㄷ" localSheetId="14" hidden="1">{"'장비'!$A$3:$M$12"}</definedName>
    <definedName name="ㅂㅈㄷㅈㅂㄷ" localSheetId="4" hidden="1">{"'장비'!$A$3:$M$12"}</definedName>
    <definedName name="ㅂㅈㄷㅈㅂㄷ" localSheetId="8" hidden="1">{"'장비'!$A$3:$M$12"}</definedName>
    <definedName name="ㅂㅈㄷㅈㅂㄷ" localSheetId="2" hidden="1">{"'장비'!$A$3:$M$12"}</definedName>
    <definedName name="ㅂㅈㄷㅈㅂㄷ" localSheetId="1" hidden="1">{"'장비'!$A$3:$M$12"}</definedName>
    <definedName name="ㅂㅈㄷㅈㅂㄷ" localSheetId="13" hidden="1">{"'장비'!$A$3:$M$12"}</definedName>
    <definedName name="ㅂㅈㄷㅈㅂㄷ" localSheetId="24" hidden="1">{"'장비'!$A$3:$M$12"}</definedName>
    <definedName name="ㅂㅈㄷㅈㅂㄷ" localSheetId="0" hidden="1">{"'장비'!$A$3:$M$12"}</definedName>
    <definedName name="ㅂㅈㄷㅈㅂㄷ" localSheetId="18" hidden="1">{"'장비'!$A$3:$M$12"}</definedName>
    <definedName name="ㅂㅈㄷㅈㅂㄷ" localSheetId="10" hidden="1">{"'장비'!$A$3:$M$12"}</definedName>
    <definedName name="ㅂㅈㄷㅈㅂㄷ" localSheetId="12" hidden="1">{"'장비'!$A$3:$M$12"}</definedName>
    <definedName name="ㅂㅈㄷㅈㅂㄷ" hidden="1">{"'장비'!$A$3:$M$12"}</definedName>
    <definedName name="보"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 localSheetId="4" hidden="1">#REF!</definedName>
    <definedName name="보충" localSheetId="2" hidden="1">#REF!</definedName>
    <definedName name="보충" localSheetId="24" hidden="1">#REF!</definedName>
    <definedName name="보충" localSheetId="0" hidden="1">#REF!</definedName>
    <definedName name="보충" hidden="1">#REF!</definedName>
    <definedName name="보호" localSheetId="19" hidden="1">{#N/A,#N/A,FALSE,"ENG'G(보호계전기)"}</definedName>
    <definedName name="보호" localSheetId="14" hidden="1">{#N/A,#N/A,FALSE,"ENG'G(보호계전기)"}</definedName>
    <definedName name="보호" localSheetId="4" hidden="1">{#N/A,#N/A,FALSE,"ENG'G(보호계전기)"}</definedName>
    <definedName name="보호" localSheetId="8" hidden="1">{#N/A,#N/A,FALSE,"ENG'G(보호계전기)"}</definedName>
    <definedName name="보호" localSheetId="2" hidden="1">{#N/A,#N/A,FALSE,"ENG'G(보호계전기)"}</definedName>
    <definedName name="보호" localSheetId="1" hidden="1">{#N/A,#N/A,FALSE,"ENG'G(보호계전기)"}</definedName>
    <definedName name="보호" localSheetId="13" hidden="1">{#N/A,#N/A,FALSE,"ENG'G(보호계전기)"}</definedName>
    <definedName name="보호" localSheetId="24" hidden="1">{#N/A,#N/A,FALSE,"ENG'G(보호계전기)"}</definedName>
    <definedName name="보호" localSheetId="0" hidden="1">{#N/A,#N/A,FALSE,"ENG'G(보호계전기)"}</definedName>
    <definedName name="보호" localSheetId="18" hidden="1">{#N/A,#N/A,FALSE,"ENG'G(보호계전기)"}</definedName>
    <definedName name="보호" localSheetId="10" hidden="1">{#N/A,#N/A,FALSE,"ENG'G(보호계전기)"}</definedName>
    <definedName name="보호" localSheetId="12" hidden="1">{#N/A,#N/A,FALSE,"ENG'G(보호계전기)"}</definedName>
    <definedName name="보호" hidden="1">{#N/A,#N/A,FALSE,"ENG'G(보호계전기)"}</definedName>
    <definedName name="본공사공정표"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 localSheetId="4" hidden="1">#REF!</definedName>
    <definedName name="부대공사" localSheetId="2" hidden="1">#REF!</definedName>
    <definedName name="부대공사" localSheetId="24" hidden="1">#REF!</definedName>
    <definedName name="부대공사" localSheetId="0" hidden="1">#REF!</definedName>
    <definedName name="부대공사" hidden="1">#REF!</definedName>
    <definedName name="부손익" localSheetId="19" hidden="1">{#N/A,#N/A,FALSE,"현장 NCR 분석";#N/A,#N/A,FALSE,"현장품질감사";#N/A,#N/A,FALSE,"현장품질감사"}</definedName>
    <definedName name="부손익" localSheetId="14" hidden="1">{#N/A,#N/A,FALSE,"현장 NCR 분석";#N/A,#N/A,FALSE,"현장품질감사";#N/A,#N/A,FALSE,"현장품질감사"}</definedName>
    <definedName name="부손익" localSheetId="4" hidden="1">{#N/A,#N/A,FALSE,"현장 NCR 분석";#N/A,#N/A,FALSE,"현장품질감사";#N/A,#N/A,FALSE,"현장품질감사"}</definedName>
    <definedName name="부손익" localSheetId="8" hidden="1">{#N/A,#N/A,FALSE,"현장 NCR 분석";#N/A,#N/A,FALSE,"현장품질감사";#N/A,#N/A,FALSE,"현장품질감사"}</definedName>
    <definedName name="부손익" localSheetId="2" hidden="1">{#N/A,#N/A,FALSE,"현장 NCR 분석";#N/A,#N/A,FALSE,"현장품질감사";#N/A,#N/A,FALSE,"현장품질감사"}</definedName>
    <definedName name="부손익" localSheetId="1" hidden="1">{#N/A,#N/A,FALSE,"현장 NCR 분석";#N/A,#N/A,FALSE,"현장품질감사";#N/A,#N/A,FALSE,"현장품질감사"}</definedName>
    <definedName name="부손익" localSheetId="13" hidden="1">{#N/A,#N/A,FALSE,"현장 NCR 분석";#N/A,#N/A,FALSE,"현장품질감사";#N/A,#N/A,FALSE,"현장품질감사"}</definedName>
    <definedName name="부손익" localSheetId="24" hidden="1">{#N/A,#N/A,FALSE,"현장 NCR 분석";#N/A,#N/A,FALSE,"현장품질감사";#N/A,#N/A,FALSE,"현장품질감사"}</definedName>
    <definedName name="부손익" localSheetId="0" hidden="1">{#N/A,#N/A,FALSE,"현장 NCR 분석";#N/A,#N/A,FALSE,"현장품질감사";#N/A,#N/A,FALSE,"현장품질감사"}</definedName>
    <definedName name="부손익" localSheetId="18" hidden="1">{#N/A,#N/A,FALSE,"현장 NCR 분석";#N/A,#N/A,FALSE,"현장품질감사";#N/A,#N/A,FALSE,"현장품질감사"}</definedName>
    <definedName name="부손익" localSheetId="10" hidden="1">{#N/A,#N/A,FALSE,"현장 NCR 분석";#N/A,#N/A,FALSE,"현장품질감사";#N/A,#N/A,FALSE,"현장품질감사"}</definedName>
    <definedName name="부손익" localSheetId="12" hidden="1">{#N/A,#N/A,FALSE,"현장 NCR 분석";#N/A,#N/A,FALSE,"현장품질감사";#N/A,#N/A,FALSE,"현장품질감사"}</definedName>
    <definedName name="부손익" hidden="1">{#N/A,#N/A,FALSE,"현장 NCR 분석";#N/A,#N/A,FALSE,"현장품질감사";#N/A,#N/A,FALSE,"현장품질감사"}</definedName>
    <definedName name="분야"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 localSheetId="19" hidden="1">{"'장비'!$A$3:$M$12"}</definedName>
    <definedName name="ㅅㄱㄱㄷ" localSheetId="14" hidden="1">{"'장비'!$A$3:$M$12"}</definedName>
    <definedName name="ㅅㄱㄱㄷ" localSheetId="4" hidden="1">{"'장비'!$A$3:$M$12"}</definedName>
    <definedName name="ㅅㄱㄱㄷ" localSheetId="8" hidden="1">{"'장비'!$A$3:$M$12"}</definedName>
    <definedName name="ㅅㄱㄱㄷ" localSheetId="2" hidden="1">{"'장비'!$A$3:$M$12"}</definedName>
    <definedName name="ㅅㄱㄱㄷ" localSheetId="1" hidden="1">{"'장비'!$A$3:$M$12"}</definedName>
    <definedName name="ㅅㄱㄱㄷ" localSheetId="13" hidden="1">{"'장비'!$A$3:$M$12"}</definedName>
    <definedName name="ㅅㄱㄱㄷ" localSheetId="24" hidden="1">{"'장비'!$A$3:$M$12"}</definedName>
    <definedName name="ㅅㄱㄱㄷ" localSheetId="0" hidden="1">{"'장비'!$A$3:$M$12"}</definedName>
    <definedName name="ㅅㄱㄱㄷ" localSheetId="18" hidden="1">{"'장비'!$A$3:$M$12"}</definedName>
    <definedName name="ㅅㄱㄱㄷ" localSheetId="10" hidden="1">{"'장비'!$A$3:$M$12"}</definedName>
    <definedName name="ㅅㄱㄱㄷ" localSheetId="12" hidden="1">{"'장비'!$A$3:$M$12"}</definedName>
    <definedName name="ㅅㄱㄱㄷ" hidden="1">{"'장비'!$A$3:$M$12"}</definedName>
    <definedName name="ㅅㅅㅅㅅㅅ" localSheetId="19" hidden="1">{"'장비'!$A$3:$M$12"}</definedName>
    <definedName name="ㅅㅅㅅㅅㅅ" localSheetId="14" hidden="1">{"'장비'!$A$3:$M$12"}</definedName>
    <definedName name="ㅅㅅㅅㅅㅅ" localSheetId="4" hidden="1">{"'장비'!$A$3:$M$12"}</definedName>
    <definedName name="ㅅㅅㅅㅅㅅ" localSheetId="8" hidden="1">{"'장비'!$A$3:$M$12"}</definedName>
    <definedName name="ㅅㅅㅅㅅㅅ" localSheetId="2" hidden="1">{"'장비'!$A$3:$M$12"}</definedName>
    <definedName name="ㅅㅅㅅㅅㅅ" localSheetId="1" hidden="1">{"'장비'!$A$3:$M$12"}</definedName>
    <definedName name="ㅅㅅㅅㅅㅅ" localSheetId="13" hidden="1">{"'장비'!$A$3:$M$12"}</definedName>
    <definedName name="ㅅㅅㅅㅅㅅ" localSheetId="24" hidden="1">{"'장비'!$A$3:$M$12"}</definedName>
    <definedName name="ㅅㅅㅅㅅㅅ" localSheetId="0" hidden="1">{"'장비'!$A$3:$M$12"}</definedName>
    <definedName name="ㅅㅅㅅㅅㅅ" localSheetId="18" hidden="1">{"'장비'!$A$3:$M$12"}</definedName>
    <definedName name="ㅅㅅㅅㅅㅅ" localSheetId="10" hidden="1">{"'장비'!$A$3:$M$12"}</definedName>
    <definedName name="ㅅㅅㅅㅅㅅ" localSheetId="12" hidden="1">{"'장비'!$A$3:$M$12"}</definedName>
    <definedName name="ㅅㅅㅅㅅㅅ" hidden="1">{"'장비'!$A$3:$M$12"}</definedName>
    <definedName name="사업"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localSheetId="4" hidden="1">#REF!</definedName>
    <definedName name="사업계획수정" localSheetId="2" hidden="1">#REF!</definedName>
    <definedName name="사업계획수정" localSheetId="24" hidden="1">#REF!</definedName>
    <definedName name="사업계획수정" localSheetId="0" hidden="1">#REF!</definedName>
    <definedName name="사업계획수정" hidden="1">#REF!</definedName>
    <definedName name="사업관리"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localSheetId="4" hidden="1">#REF!</definedName>
    <definedName name="사업부양식2" localSheetId="2" hidden="1">#REF!</definedName>
    <definedName name="사업부양식2" localSheetId="24" hidden="1">#REF!</definedName>
    <definedName name="사업부양식2" localSheetId="0" hidden="1">#REF!</definedName>
    <definedName name="사업부양식2" hidden="1">#REF!</definedName>
    <definedName name="산출" localSheetId="0" hidden="1">#REF!</definedName>
    <definedName name="산출" hidden="1">#REF!</definedName>
    <definedName name="새안" localSheetId="19" hidden="1">{#N/A,#N/A,FALSE,"TABLE"}</definedName>
    <definedName name="새안" localSheetId="14" hidden="1">{#N/A,#N/A,FALSE,"TABLE"}</definedName>
    <definedName name="새안" localSheetId="4" hidden="1">{#N/A,#N/A,FALSE,"TABLE"}</definedName>
    <definedName name="새안" localSheetId="8" hidden="1">{#N/A,#N/A,FALSE,"TABLE"}</definedName>
    <definedName name="새안" localSheetId="2" hidden="1">{#N/A,#N/A,FALSE,"TABLE"}</definedName>
    <definedName name="새안" localSheetId="1" hidden="1">{#N/A,#N/A,FALSE,"TABLE"}</definedName>
    <definedName name="새안" localSheetId="13" hidden="1">{#N/A,#N/A,FALSE,"TABLE"}</definedName>
    <definedName name="새안" localSheetId="24" hidden="1">{#N/A,#N/A,FALSE,"TABLE"}</definedName>
    <definedName name="새안" localSheetId="0" hidden="1">{#N/A,#N/A,FALSE,"TABLE"}</definedName>
    <definedName name="새안" localSheetId="18" hidden="1">{#N/A,#N/A,FALSE,"TABLE"}</definedName>
    <definedName name="새안" localSheetId="10" hidden="1">{#N/A,#N/A,FALSE,"TABLE"}</definedName>
    <definedName name="새안" localSheetId="12" hidden="1">{#N/A,#N/A,FALSE,"TABLE"}</definedName>
    <definedName name="새안" hidden="1">{#N/A,#N/A,FALSE,"TABLE"}</definedName>
    <definedName name="석항" localSheetId="19" hidden="1">{#N/A,#N/A,FALSE,"명세표"}</definedName>
    <definedName name="석항" localSheetId="14" hidden="1">{#N/A,#N/A,FALSE,"명세표"}</definedName>
    <definedName name="석항" localSheetId="4" hidden="1">{#N/A,#N/A,FALSE,"명세표"}</definedName>
    <definedName name="석항" localSheetId="8" hidden="1">{#N/A,#N/A,FALSE,"명세표"}</definedName>
    <definedName name="석항" localSheetId="2" hidden="1">{#N/A,#N/A,FALSE,"명세표"}</definedName>
    <definedName name="석항" localSheetId="1" hidden="1">{#N/A,#N/A,FALSE,"명세표"}</definedName>
    <definedName name="석항" localSheetId="13" hidden="1">{#N/A,#N/A,FALSE,"명세표"}</definedName>
    <definedName name="석항" localSheetId="24" hidden="1">{#N/A,#N/A,FALSE,"명세표"}</definedName>
    <definedName name="석항" localSheetId="0" hidden="1">{#N/A,#N/A,FALSE,"명세표"}</definedName>
    <definedName name="석항" localSheetId="18" hidden="1">{#N/A,#N/A,FALSE,"명세표"}</definedName>
    <definedName name="석항" localSheetId="10" hidden="1">{#N/A,#N/A,FALSE,"명세표"}</definedName>
    <definedName name="석항" localSheetId="12" hidden="1">{#N/A,#N/A,FALSE,"명세표"}</definedName>
    <definedName name="석항" hidden="1">{#N/A,#N/A,FALSE,"명세표"}</definedName>
    <definedName name="설계현황"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 localSheetId="4" hidden="1">#REF!</definedName>
    <definedName name="손익계산서" localSheetId="2" hidden="1">#REF!</definedName>
    <definedName name="손익계산서" localSheetId="24" hidden="1">#REF!</definedName>
    <definedName name="손익계산서" localSheetId="0" hidden="1">#REF!</definedName>
    <definedName name="손익계산서" hidden="1">#REF!</definedName>
    <definedName name="쇼ㅗㅎ로" localSheetId="19" hidden="1">{"'장비'!$A$3:$M$12"}</definedName>
    <definedName name="쇼ㅗㅎ로" localSheetId="14" hidden="1">{"'장비'!$A$3:$M$12"}</definedName>
    <definedName name="쇼ㅗㅎ로" localSheetId="4" hidden="1">{"'장비'!$A$3:$M$12"}</definedName>
    <definedName name="쇼ㅗㅎ로" localSheetId="8" hidden="1">{"'장비'!$A$3:$M$12"}</definedName>
    <definedName name="쇼ㅗㅎ로" localSheetId="2" hidden="1">{"'장비'!$A$3:$M$12"}</definedName>
    <definedName name="쇼ㅗㅎ로" localSheetId="1" hidden="1">{"'장비'!$A$3:$M$12"}</definedName>
    <definedName name="쇼ㅗㅎ로" localSheetId="13" hidden="1">{"'장비'!$A$3:$M$12"}</definedName>
    <definedName name="쇼ㅗㅎ로" localSheetId="24" hidden="1">{"'장비'!$A$3:$M$12"}</definedName>
    <definedName name="쇼ㅗㅎ로" localSheetId="0" hidden="1">{"'장비'!$A$3:$M$12"}</definedName>
    <definedName name="쇼ㅗㅎ로" localSheetId="18" hidden="1">{"'장비'!$A$3:$M$12"}</definedName>
    <definedName name="쇼ㅗㅎ로" localSheetId="10" hidden="1">{"'장비'!$A$3:$M$12"}</definedName>
    <definedName name="쇼ㅗㅎ로" localSheetId="12" hidden="1">{"'장비'!$A$3:$M$12"}</definedName>
    <definedName name="쇼ㅗㅎ로" hidden="1">{"'장비'!$A$3:$M$12"}</definedName>
    <definedName name="수" hidden="1">#REF!</definedName>
    <definedName name="수당" hidden="1">#N/A</definedName>
    <definedName name="신설" localSheetId="19" hidden="1">{#N/A,#N/A,FALSE,"명세표"}</definedName>
    <definedName name="신설" localSheetId="14" hidden="1">{#N/A,#N/A,FALSE,"명세표"}</definedName>
    <definedName name="신설" localSheetId="4" hidden="1">{#N/A,#N/A,FALSE,"명세표"}</definedName>
    <definedName name="신설" localSheetId="8" hidden="1">{#N/A,#N/A,FALSE,"명세표"}</definedName>
    <definedName name="신설" localSheetId="2" hidden="1">{#N/A,#N/A,FALSE,"명세표"}</definedName>
    <definedName name="신설" localSheetId="1" hidden="1">{#N/A,#N/A,FALSE,"명세표"}</definedName>
    <definedName name="신설" localSheetId="13" hidden="1">{#N/A,#N/A,FALSE,"명세표"}</definedName>
    <definedName name="신설" localSheetId="24" hidden="1">{#N/A,#N/A,FALSE,"명세표"}</definedName>
    <definedName name="신설" localSheetId="0" hidden="1">{#N/A,#N/A,FALSE,"명세표"}</definedName>
    <definedName name="신설" localSheetId="18" hidden="1">{#N/A,#N/A,FALSE,"명세표"}</definedName>
    <definedName name="신설" localSheetId="10" hidden="1">{#N/A,#N/A,FALSE,"명세표"}</definedName>
    <definedName name="신설" localSheetId="12" hidden="1">{#N/A,#N/A,FALSE,"명세표"}</definedName>
    <definedName name="신설" hidden="1">{#N/A,#N/A,FALSE,"명세표"}</definedName>
    <definedName name="실적총괄1" localSheetId="4" hidden="1">#REF!</definedName>
    <definedName name="실적총괄1" localSheetId="2" hidden="1">#REF!</definedName>
    <definedName name="실적총괄1" localSheetId="24" hidden="1">#REF!</definedName>
    <definedName name="실적총괄1" localSheetId="0" hidden="1">#REF!</definedName>
    <definedName name="실적총괄1" hidden="1">#REF!</definedName>
    <definedName name="실총" localSheetId="0" hidden="1">#REF!</definedName>
    <definedName name="실총" hidden="1">#REF!</definedName>
    <definedName name="ㅇㄹㄹ" localSheetId="0" hidden="1">#REF!</definedName>
    <definedName name="ㅇㄹㄹ" hidden="1">#REF!</definedName>
    <definedName name="ㅇㅇ"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 localSheetId="4" hidden="1">#REF!</definedName>
    <definedName name="ㅇㅇㅇㅇ" localSheetId="24" hidden="1">#REF!</definedName>
    <definedName name="ㅇㅇㅇㅇ" localSheetId="0" hidden="1">#REF!</definedName>
    <definedName name="ㅇㅇㅇㅇ" hidden="1">#REF!</definedName>
    <definedName name="양식변경12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 localSheetId="4" hidden="1">#REF!</definedName>
    <definedName name="이월" localSheetId="2" hidden="1">#REF!</definedName>
    <definedName name="이월" localSheetId="24" hidden="1">#REF!</definedName>
    <definedName name="이월" localSheetId="0" hidden="1">#REF!</definedName>
    <definedName name="이월" hidden="1">#REF!</definedName>
    <definedName name="이이"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 localSheetId="19" hidden="1">{#N/A,#N/A,FALSE,"명세표"}</definedName>
    <definedName name="ㅈ" localSheetId="14" hidden="1">{#N/A,#N/A,FALSE,"명세표"}</definedName>
    <definedName name="ㅈ" localSheetId="4" hidden="1">{#N/A,#N/A,FALSE,"명세표"}</definedName>
    <definedName name="ㅈ" localSheetId="8" hidden="1">{#N/A,#N/A,FALSE,"명세표"}</definedName>
    <definedName name="ㅈ" localSheetId="2" hidden="1">{#N/A,#N/A,FALSE,"명세표"}</definedName>
    <definedName name="ㅈ" localSheetId="1" hidden="1">{#N/A,#N/A,FALSE,"명세표"}</definedName>
    <definedName name="ㅈ" localSheetId="13" hidden="1">{#N/A,#N/A,FALSE,"명세표"}</definedName>
    <definedName name="ㅈ" localSheetId="24" hidden="1">{#N/A,#N/A,FALSE,"명세표"}</definedName>
    <definedName name="ㅈ" localSheetId="0" hidden="1">{#N/A,#N/A,FALSE,"명세표"}</definedName>
    <definedName name="ㅈ" localSheetId="18" hidden="1">{#N/A,#N/A,FALSE,"명세표"}</definedName>
    <definedName name="ㅈ" localSheetId="10" hidden="1">{#N/A,#N/A,FALSE,"명세표"}</definedName>
    <definedName name="ㅈ" localSheetId="12" hidden="1">{#N/A,#N/A,FALSE,"명세표"}</definedName>
    <definedName name="ㅈ" hidden="1">{#N/A,#N/A,FALSE,"명세표"}</definedName>
    <definedName name="ㅈㅈㅈㅈ" localSheetId="19" hidden="1">{#N/A,#N/A,FALSE,"명세표"}</definedName>
    <definedName name="ㅈㅈㅈㅈ" localSheetId="14" hidden="1">{#N/A,#N/A,FALSE,"명세표"}</definedName>
    <definedName name="ㅈㅈㅈㅈ" localSheetId="4" hidden="1">{#N/A,#N/A,FALSE,"명세표"}</definedName>
    <definedName name="ㅈㅈㅈㅈ" localSheetId="8" hidden="1">{#N/A,#N/A,FALSE,"명세표"}</definedName>
    <definedName name="ㅈㅈㅈㅈ" localSheetId="2" hidden="1">{#N/A,#N/A,FALSE,"명세표"}</definedName>
    <definedName name="ㅈㅈㅈㅈ" localSheetId="1" hidden="1">{#N/A,#N/A,FALSE,"명세표"}</definedName>
    <definedName name="ㅈㅈㅈㅈ" localSheetId="13" hidden="1">{#N/A,#N/A,FALSE,"명세표"}</definedName>
    <definedName name="ㅈㅈㅈㅈ" localSheetId="24" hidden="1">{#N/A,#N/A,FALSE,"명세표"}</definedName>
    <definedName name="ㅈㅈㅈㅈ" localSheetId="0" hidden="1">{#N/A,#N/A,FALSE,"명세표"}</definedName>
    <definedName name="ㅈㅈㅈㅈ" localSheetId="18" hidden="1">{#N/A,#N/A,FALSE,"명세표"}</definedName>
    <definedName name="ㅈㅈㅈㅈ" localSheetId="10" hidden="1">{#N/A,#N/A,FALSE,"명세표"}</definedName>
    <definedName name="ㅈㅈㅈㅈ" localSheetId="12" hidden="1">{#N/A,#N/A,FALSE,"명세표"}</definedName>
    <definedName name="ㅈㅈㅈㅈ" hidden="1">{#N/A,#N/A,FALSE,"명세표"}</definedName>
    <definedName name="자미" localSheetId="19" hidden="1">{#N/A,#N/A,FALSE,"명세표"}</definedName>
    <definedName name="자미" localSheetId="14" hidden="1">{#N/A,#N/A,FALSE,"명세표"}</definedName>
    <definedName name="자미" localSheetId="4" hidden="1">{#N/A,#N/A,FALSE,"명세표"}</definedName>
    <definedName name="자미" localSheetId="8" hidden="1">{#N/A,#N/A,FALSE,"명세표"}</definedName>
    <definedName name="자미" localSheetId="2" hidden="1">{#N/A,#N/A,FALSE,"명세표"}</definedName>
    <definedName name="자미" localSheetId="1" hidden="1">{#N/A,#N/A,FALSE,"명세표"}</definedName>
    <definedName name="자미" localSheetId="13" hidden="1">{#N/A,#N/A,FALSE,"명세표"}</definedName>
    <definedName name="자미" localSheetId="24" hidden="1">{#N/A,#N/A,FALSE,"명세표"}</definedName>
    <definedName name="자미" localSheetId="0" hidden="1">{#N/A,#N/A,FALSE,"명세표"}</definedName>
    <definedName name="자미" localSheetId="18" hidden="1">{#N/A,#N/A,FALSE,"명세표"}</definedName>
    <definedName name="자미" localSheetId="10" hidden="1">{#N/A,#N/A,FALSE,"명세표"}</definedName>
    <definedName name="자미" localSheetId="12" hidden="1">{#N/A,#N/A,FALSE,"명세표"}</definedName>
    <definedName name="자미" hidden="1">{#N/A,#N/A,FALSE,"명세표"}</definedName>
    <definedName name="자운" localSheetId="4" hidden="1">#REF!</definedName>
    <definedName name="자운" localSheetId="2" hidden="1">#REF!</definedName>
    <definedName name="자운" localSheetId="24" hidden="1">#REF!</definedName>
    <definedName name="자운" localSheetId="0" hidden="1">#REF!</definedName>
    <definedName name="자운" hidden="1">#REF!</definedName>
    <definedName name="자재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 localSheetId="4" hidden="1">#REF!</definedName>
    <definedName name="전계장금액" localSheetId="2" hidden="1">#REF!</definedName>
    <definedName name="전계장금액" localSheetId="24" hidden="1">#REF!</definedName>
    <definedName name="전계장금액" localSheetId="0" hidden="1">#REF!</definedName>
    <definedName name="전계장금액" hidden="1">#REF!</definedName>
    <definedName name="전기사양_SAMPLE"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 localSheetId="4" hidden="1">#REF!</definedName>
    <definedName name="전선조장" localSheetId="2" hidden="1">#REF!</definedName>
    <definedName name="전선조장" localSheetId="24" hidden="1">#REF!</definedName>
    <definedName name="전선조장" localSheetId="0" hidden="1">#REF!</definedName>
    <definedName name="전선조장" hidden="1">#REF!</definedName>
    <definedName name="조직표현장" localSheetId="4" hidden="1">#REF!</definedName>
    <definedName name="조직표현장" localSheetId="2" hidden="1">#REF!</definedName>
    <definedName name="조직표현장" localSheetId="24" hidden="1">#REF!</definedName>
    <definedName name="조직표현장" localSheetId="0" hidden="1">#REF!</definedName>
    <definedName name="조직표현장" hidden="1">#REF!</definedName>
    <definedName name="종합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 localSheetId="19" hidden="1">{#N/A,#N/A,FALSE,"ENG'G(보호계전기)"}</definedName>
    <definedName name="중량비교검토" localSheetId="14" hidden="1">{#N/A,#N/A,FALSE,"ENG'G(보호계전기)"}</definedName>
    <definedName name="중량비교검토" localSheetId="4" hidden="1">{#N/A,#N/A,FALSE,"ENG'G(보호계전기)"}</definedName>
    <definedName name="중량비교검토" localSheetId="8" hidden="1">{#N/A,#N/A,FALSE,"ENG'G(보호계전기)"}</definedName>
    <definedName name="중량비교검토" localSheetId="2" hidden="1">{#N/A,#N/A,FALSE,"ENG'G(보호계전기)"}</definedName>
    <definedName name="중량비교검토" localSheetId="1" hidden="1">{#N/A,#N/A,FALSE,"ENG'G(보호계전기)"}</definedName>
    <definedName name="중량비교검토" localSheetId="13" hidden="1">{#N/A,#N/A,FALSE,"ENG'G(보호계전기)"}</definedName>
    <definedName name="중량비교검토" localSheetId="24" hidden="1">{#N/A,#N/A,FALSE,"ENG'G(보호계전기)"}</definedName>
    <definedName name="중량비교검토" localSheetId="0" hidden="1">{#N/A,#N/A,FALSE,"ENG'G(보호계전기)"}</definedName>
    <definedName name="중량비교검토" localSheetId="18" hidden="1">{#N/A,#N/A,FALSE,"ENG'G(보호계전기)"}</definedName>
    <definedName name="중량비교검토" localSheetId="10" hidden="1">{#N/A,#N/A,FALSE,"ENG'G(보호계전기)"}</definedName>
    <definedName name="중량비교검토" localSheetId="12" hidden="1">{#N/A,#N/A,FALSE,"ENG'G(보호계전기)"}</definedName>
    <definedName name="중량비교검토" hidden="1">{#N/A,#N/A,FALSE,"ENG'G(보호계전기)"}</definedName>
    <definedName name="집계" localSheetId="19" hidden="1">{#N/A,#N/A,FALSE,"명세표"}</definedName>
    <definedName name="집계" localSheetId="14" hidden="1">{#N/A,#N/A,FALSE,"명세표"}</definedName>
    <definedName name="집계" localSheetId="4" hidden="1">{#N/A,#N/A,FALSE,"명세표"}</definedName>
    <definedName name="집계" localSheetId="8" hidden="1">{#N/A,#N/A,FALSE,"명세표"}</definedName>
    <definedName name="집계" localSheetId="2" hidden="1">{#N/A,#N/A,FALSE,"명세표"}</definedName>
    <definedName name="집계" localSheetId="1" hidden="1">{#N/A,#N/A,FALSE,"명세표"}</definedName>
    <definedName name="집계" localSheetId="13" hidden="1">{#N/A,#N/A,FALSE,"명세표"}</definedName>
    <definedName name="집계" localSheetId="24" hidden="1">{#N/A,#N/A,FALSE,"명세표"}</definedName>
    <definedName name="집계" localSheetId="0" hidden="1">{#N/A,#N/A,FALSE,"명세표"}</definedName>
    <definedName name="집계" localSheetId="18" hidden="1">{#N/A,#N/A,FALSE,"명세표"}</definedName>
    <definedName name="집계" localSheetId="10" hidden="1">{#N/A,#N/A,FALSE,"명세표"}</definedName>
    <definedName name="집계" localSheetId="12" hidden="1">{#N/A,#N/A,FALSE,"명세표"}</definedName>
    <definedName name="집계" hidden="1">{#N/A,#N/A,FALSE,"명세표"}</definedName>
    <definedName name="철골공정"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 localSheetId="19" hidden="1">{#N/A,#N/A,FALSE,"명세표"}</definedName>
    <definedName name="ㅋㅁ" localSheetId="14" hidden="1">{#N/A,#N/A,FALSE,"명세표"}</definedName>
    <definedName name="ㅋㅁ" localSheetId="4" hidden="1">{#N/A,#N/A,FALSE,"명세표"}</definedName>
    <definedName name="ㅋㅁ" localSheetId="8" hidden="1">{#N/A,#N/A,FALSE,"명세표"}</definedName>
    <definedName name="ㅋㅁ" localSheetId="2" hidden="1">{#N/A,#N/A,FALSE,"명세표"}</definedName>
    <definedName name="ㅋㅁ" localSheetId="1" hidden="1">{#N/A,#N/A,FALSE,"명세표"}</definedName>
    <definedName name="ㅋㅁ" localSheetId="13" hidden="1">{#N/A,#N/A,FALSE,"명세표"}</definedName>
    <definedName name="ㅋㅁ" localSheetId="24" hidden="1">{#N/A,#N/A,FALSE,"명세표"}</definedName>
    <definedName name="ㅋㅁ" localSheetId="0" hidden="1">{#N/A,#N/A,FALSE,"명세표"}</definedName>
    <definedName name="ㅋㅁ" localSheetId="18" hidden="1">{#N/A,#N/A,FALSE,"명세표"}</definedName>
    <definedName name="ㅋㅁ" localSheetId="10" hidden="1">{#N/A,#N/A,FALSE,"명세표"}</definedName>
    <definedName name="ㅋㅁ" localSheetId="12" hidden="1">{#N/A,#N/A,FALSE,"명세표"}</definedName>
    <definedName name="ㅋㅁ" hidden="1">{#N/A,#N/A,FALSE,"명세표"}</definedName>
    <definedName name="ㅋㅋㅋ" localSheetId="19" hidden="1">{#N/A,#N/A,FALSE,"명세표"}</definedName>
    <definedName name="ㅋㅋㅋ" localSheetId="14" hidden="1">{#N/A,#N/A,FALSE,"명세표"}</definedName>
    <definedName name="ㅋㅋㅋ" localSheetId="4" hidden="1">{#N/A,#N/A,FALSE,"명세표"}</definedName>
    <definedName name="ㅋㅋㅋ" localSheetId="8" hidden="1">{#N/A,#N/A,FALSE,"명세표"}</definedName>
    <definedName name="ㅋㅋㅋ" localSheetId="2" hidden="1">{#N/A,#N/A,FALSE,"명세표"}</definedName>
    <definedName name="ㅋㅋㅋ" localSheetId="1" hidden="1">{#N/A,#N/A,FALSE,"명세표"}</definedName>
    <definedName name="ㅋㅋㅋ" localSheetId="13" hidden="1">{#N/A,#N/A,FALSE,"명세표"}</definedName>
    <definedName name="ㅋㅋㅋ" localSheetId="24" hidden="1">{#N/A,#N/A,FALSE,"명세표"}</definedName>
    <definedName name="ㅋㅋㅋ" localSheetId="0" hidden="1">{#N/A,#N/A,FALSE,"명세표"}</definedName>
    <definedName name="ㅋㅋㅋ" localSheetId="18" hidden="1">{#N/A,#N/A,FALSE,"명세표"}</definedName>
    <definedName name="ㅋㅋㅋ" localSheetId="10" hidden="1">{#N/A,#N/A,FALSE,"명세표"}</definedName>
    <definedName name="ㅋㅋㅋ" localSheetId="12" hidden="1">{#N/A,#N/A,FALSE,"명세표"}</definedName>
    <definedName name="ㅋㅋㅋ" hidden="1">{#N/A,#N/A,FALSE,"명세표"}</definedName>
    <definedName name="ㅌㅌ" localSheetId="19" hidden="1">{#N/A,#N/A,FALSE,"명세표"}</definedName>
    <definedName name="ㅌㅌ" localSheetId="14" hidden="1">{#N/A,#N/A,FALSE,"명세표"}</definedName>
    <definedName name="ㅌㅌ" localSheetId="4" hidden="1">{#N/A,#N/A,FALSE,"명세표"}</definedName>
    <definedName name="ㅌㅌ" localSheetId="8" hidden="1">{#N/A,#N/A,FALSE,"명세표"}</definedName>
    <definedName name="ㅌㅌ" localSheetId="2" hidden="1">{#N/A,#N/A,FALSE,"명세표"}</definedName>
    <definedName name="ㅌㅌ" localSheetId="1" hidden="1">{#N/A,#N/A,FALSE,"명세표"}</definedName>
    <definedName name="ㅌㅌ" localSheetId="13" hidden="1">{#N/A,#N/A,FALSE,"명세표"}</definedName>
    <definedName name="ㅌㅌ" localSheetId="24" hidden="1">{#N/A,#N/A,FALSE,"명세표"}</definedName>
    <definedName name="ㅌㅌ" localSheetId="0" hidden="1">{#N/A,#N/A,FALSE,"명세표"}</definedName>
    <definedName name="ㅌㅌ" localSheetId="18" hidden="1">{#N/A,#N/A,FALSE,"명세표"}</definedName>
    <definedName name="ㅌㅌ" localSheetId="10" hidden="1">{#N/A,#N/A,FALSE,"명세표"}</definedName>
    <definedName name="ㅌㅌ" localSheetId="12" hidden="1">{#N/A,#N/A,FALSE,"명세표"}</definedName>
    <definedName name="ㅌㅌ" hidden="1">{#N/A,#N/A,FALSE,"명세표"}</definedName>
    <definedName name="토"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 localSheetId="19" hidden="1">{"'장비'!$A$3:$M$12"}</definedName>
    <definedName name="ㅎㅎㅎㅎ" localSheetId="14" hidden="1">{"'장비'!$A$3:$M$12"}</definedName>
    <definedName name="ㅎㅎㅎㅎ" localSheetId="4" hidden="1">{"'장비'!$A$3:$M$12"}</definedName>
    <definedName name="ㅎㅎㅎㅎ" localSheetId="8" hidden="1">{"'장비'!$A$3:$M$12"}</definedName>
    <definedName name="ㅎㅎㅎㅎ" localSheetId="2" hidden="1">{"'장비'!$A$3:$M$12"}</definedName>
    <definedName name="ㅎㅎㅎㅎ" localSheetId="1" hidden="1">{"'장비'!$A$3:$M$12"}</definedName>
    <definedName name="ㅎㅎㅎㅎ" localSheetId="13" hidden="1">{"'장비'!$A$3:$M$12"}</definedName>
    <definedName name="ㅎㅎㅎㅎ" localSheetId="24" hidden="1">{"'장비'!$A$3:$M$12"}</definedName>
    <definedName name="ㅎㅎㅎㅎ" localSheetId="0" hidden="1">{"'장비'!$A$3:$M$12"}</definedName>
    <definedName name="ㅎㅎㅎㅎ" localSheetId="18" hidden="1">{"'장비'!$A$3:$M$12"}</definedName>
    <definedName name="ㅎㅎㅎㅎ" localSheetId="10" hidden="1">{"'장비'!$A$3:$M$12"}</definedName>
    <definedName name="ㅎㅎㅎㅎ" localSheetId="12" hidden="1">{"'장비'!$A$3:$M$12"}</definedName>
    <definedName name="ㅎㅎㅎㅎ" hidden="1">{"'장비'!$A$3:$M$12"}</definedName>
    <definedName name="하하하" localSheetId="19" hidden="1">{#N/A,#N/A,FALSE,"명세표"}</definedName>
    <definedName name="하하하" localSheetId="14" hidden="1">{#N/A,#N/A,FALSE,"명세표"}</definedName>
    <definedName name="하하하" localSheetId="4" hidden="1">{#N/A,#N/A,FALSE,"명세표"}</definedName>
    <definedName name="하하하" localSheetId="8" hidden="1">{#N/A,#N/A,FALSE,"명세표"}</definedName>
    <definedName name="하하하" localSheetId="2" hidden="1">{#N/A,#N/A,FALSE,"명세표"}</definedName>
    <definedName name="하하하" localSheetId="1" hidden="1">{#N/A,#N/A,FALSE,"명세표"}</definedName>
    <definedName name="하하하" localSheetId="13" hidden="1">{#N/A,#N/A,FALSE,"명세표"}</definedName>
    <definedName name="하하하" localSheetId="24" hidden="1">{#N/A,#N/A,FALSE,"명세표"}</definedName>
    <definedName name="하하하" localSheetId="0" hidden="1">{#N/A,#N/A,FALSE,"명세표"}</definedName>
    <definedName name="하하하" localSheetId="18" hidden="1">{#N/A,#N/A,FALSE,"명세표"}</definedName>
    <definedName name="하하하" localSheetId="10" hidden="1">{#N/A,#N/A,FALSE,"명세표"}</definedName>
    <definedName name="하하하" localSheetId="12" hidden="1">{#N/A,#N/A,FALSE,"명세표"}</definedName>
    <definedName name="하하하" hidden="1">{#N/A,#N/A,FALSE,"명세표"}</definedName>
    <definedName name="한국"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 localSheetId="19" hidden="1">{#N/A,#N/A,FALSE,"명세표"}</definedName>
    <definedName name="호호호" localSheetId="14" hidden="1">{#N/A,#N/A,FALSE,"명세표"}</definedName>
    <definedName name="호호호" localSheetId="4" hidden="1">{#N/A,#N/A,FALSE,"명세표"}</definedName>
    <definedName name="호호호" localSheetId="8" hidden="1">{#N/A,#N/A,FALSE,"명세표"}</definedName>
    <definedName name="호호호" localSheetId="2" hidden="1">{#N/A,#N/A,FALSE,"명세표"}</definedName>
    <definedName name="호호호" localSheetId="1" hidden="1">{#N/A,#N/A,FALSE,"명세표"}</definedName>
    <definedName name="호호호" localSheetId="13" hidden="1">{#N/A,#N/A,FALSE,"명세표"}</definedName>
    <definedName name="호호호" localSheetId="24" hidden="1">{#N/A,#N/A,FALSE,"명세표"}</definedName>
    <definedName name="호호호" localSheetId="0" hidden="1">{#N/A,#N/A,FALSE,"명세표"}</definedName>
    <definedName name="호호호" localSheetId="18" hidden="1">{#N/A,#N/A,FALSE,"명세표"}</definedName>
    <definedName name="호호호" localSheetId="10" hidden="1">{#N/A,#N/A,FALSE,"명세표"}</definedName>
    <definedName name="호호호" localSheetId="12" hidden="1">{#N/A,#N/A,FALSE,"명세표"}</definedName>
    <definedName name="호호호" hidden="1">{#N/A,#N/A,FALSE,"명세표"}</definedName>
    <definedName name="ㅏㅏㅏ" localSheetId="19" hidden="1">{#N/A,#N/A,FALSE,"명세표"}</definedName>
    <definedName name="ㅏㅏㅏ" localSheetId="14" hidden="1">{#N/A,#N/A,FALSE,"명세표"}</definedName>
    <definedName name="ㅏㅏㅏ" localSheetId="4" hidden="1">{#N/A,#N/A,FALSE,"명세표"}</definedName>
    <definedName name="ㅏㅏㅏ" localSheetId="8" hidden="1">{#N/A,#N/A,FALSE,"명세표"}</definedName>
    <definedName name="ㅏㅏㅏ" localSheetId="2" hidden="1">{#N/A,#N/A,FALSE,"명세표"}</definedName>
    <definedName name="ㅏㅏㅏ" localSheetId="1" hidden="1">{#N/A,#N/A,FALSE,"명세표"}</definedName>
    <definedName name="ㅏㅏㅏ" localSheetId="13" hidden="1">{#N/A,#N/A,FALSE,"명세표"}</definedName>
    <definedName name="ㅏㅏㅏ" localSheetId="24" hidden="1">{#N/A,#N/A,FALSE,"명세표"}</definedName>
    <definedName name="ㅏㅏㅏ" localSheetId="0" hidden="1">{#N/A,#N/A,FALSE,"명세표"}</definedName>
    <definedName name="ㅏㅏㅏ" localSheetId="18" hidden="1">{#N/A,#N/A,FALSE,"명세표"}</definedName>
    <definedName name="ㅏㅏㅏ" localSheetId="10" hidden="1">{#N/A,#N/A,FALSE,"명세표"}</definedName>
    <definedName name="ㅏㅏㅏ" localSheetId="12" hidden="1">{#N/A,#N/A,FALSE,"명세표"}</definedName>
    <definedName name="ㅏㅏㅏ" hidden="1">{#N/A,#N/A,FALSE,"명세표"}</definedName>
    <definedName name="ㅔㅔ" localSheetId="19" hidden="1">{#N/A,#N/A,FALSE,"명세표"}</definedName>
    <definedName name="ㅔㅔ" localSheetId="14" hidden="1">{#N/A,#N/A,FALSE,"명세표"}</definedName>
    <definedName name="ㅔㅔ" localSheetId="4" hidden="1">{#N/A,#N/A,FALSE,"명세표"}</definedName>
    <definedName name="ㅔㅔ" localSheetId="8" hidden="1">{#N/A,#N/A,FALSE,"명세표"}</definedName>
    <definedName name="ㅔㅔ" localSheetId="2" hidden="1">{#N/A,#N/A,FALSE,"명세표"}</definedName>
    <definedName name="ㅔㅔ" localSheetId="1" hidden="1">{#N/A,#N/A,FALSE,"명세표"}</definedName>
    <definedName name="ㅔㅔ" localSheetId="13" hidden="1">{#N/A,#N/A,FALSE,"명세표"}</definedName>
    <definedName name="ㅔㅔ" localSheetId="24" hidden="1">{#N/A,#N/A,FALSE,"명세표"}</definedName>
    <definedName name="ㅔㅔ" localSheetId="0" hidden="1">{#N/A,#N/A,FALSE,"명세표"}</definedName>
    <definedName name="ㅔㅔ" localSheetId="18" hidden="1">{#N/A,#N/A,FALSE,"명세표"}</definedName>
    <definedName name="ㅔㅔ" localSheetId="10" hidden="1">{#N/A,#N/A,FALSE,"명세표"}</definedName>
    <definedName name="ㅔㅔ" localSheetId="12" hidden="1">{#N/A,#N/A,FALSE,"명세표"}</definedName>
    <definedName name="ㅔㅔ" hidden="1">{#N/A,#N/A,FALSE,"명세표"}</definedName>
    <definedName name="ㅔㅔㅔㅔㅔ"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 localSheetId="19" hidden="1">{"'장비'!$A$3:$M$12"}</definedName>
    <definedName name="ㅗ홓ㅎ로" localSheetId="14" hidden="1">{"'장비'!$A$3:$M$12"}</definedName>
    <definedName name="ㅗ홓ㅎ로" localSheetId="4" hidden="1">{"'장비'!$A$3:$M$12"}</definedName>
    <definedName name="ㅗ홓ㅎ로" localSheetId="8" hidden="1">{"'장비'!$A$3:$M$12"}</definedName>
    <definedName name="ㅗ홓ㅎ로" localSheetId="2" hidden="1">{"'장비'!$A$3:$M$12"}</definedName>
    <definedName name="ㅗ홓ㅎ로" localSheetId="1" hidden="1">{"'장비'!$A$3:$M$12"}</definedName>
    <definedName name="ㅗ홓ㅎ로" localSheetId="13" hidden="1">{"'장비'!$A$3:$M$12"}</definedName>
    <definedName name="ㅗ홓ㅎ로" localSheetId="24" hidden="1">{"'장비'!$A$3:$M$12"}</definedName>
    <definedName name="ㅗ홓ㅎ로" localSheetId="0" hidden="1">{"'장비'!$A$3:$M$12"}</definedName>
    <definedName name="ㅗ홓ㅎ로" localSheetId="18" hidden="1">{"'장비'!$A$3:$M$12"}</definedName>
    <definedName name="ㅗ홓ㅎ로" localSheetId="10" hidden="1">{"'장비'!$A$3:$M$12"}</definedName>
    <definedName name="ㅗ홓ㅎ로" localSheetId="12" hidden="1">{"'장비'!$A$3:$M$12"}</definedName>
    <definedName name="ㅗ홓ㅎ로" hidden="1">{"'장비'!$A$3:$M$12"}</definedName>
    <definedName name="ㅗㅗ" localSheetId="19" hidden="1">{#N/A,#N/A,FALSE,"명세표"}</definedName>
    <definedName name="ㅗㅗ" localSheetId="14" hidden="1">{#N/A,#N/A,FALSE,"명세표"}</definedName>
    <definedName name="ㅗㅗ" localSheetId="4" hidden="1">{#N/A,#N/A,FALSE,"명세표"}</definedName>
    <definedName name="ㅗㅗ" localSheetId="8" hidden="1">{#N/A,#N/A,FALSE,"명세표"}</definedName>
    <definedName name="ㅗㅗ" localSheetId="2" hidden="1">{#N/A,#N/A,FALSE,"명세표"}</definedName>
    <definedName name="ㅗㅗ" localSheetId="1" hidden="1">{#N/A,#N/A,FALSE,"명세표"}</definedName>
    <definedName name="ㅗㅗ" localSheetId="13" hidden="1">{#N/A,#N/A,FALSE,"명세표"}</definedName>
    <definedName name="ㅗㅗ" localSheetId="24" hidden="1">{#N/A,#N/A,FALSE,"명세표"}</definedName>
    <definedName name="ㅗㅗ" localSheetId="0" hidden="1">{#N/A,#N/A,FALSE,"명세표"}</definedName>
    <definedName name="ㅗㅗ" localSheetId="18" hidden="1">{#N/A,#N/A,FALSE,"명세표"}</definedName>
    <definedName name="ㅗㅗ" localSheetId="10" hidden="1">{#N/A,#N/A,FALSE,"명세표"}</definedName>
    <definedName name="ㅗㅗ" localSheetId="12" hidden="1">{#N/A,#N/A,FALSE,"명세표"}</definedName>
    <definedName name="ㅗㅗ" hidden="1">{#N/A,#N/A,FALSE,"명세표"}</definedName>
    <definedName name="ㅗㅗㅗㅗㅗ" localSheetId="19" hidden="1">{"'장비'!$A$3:$M$12"}</definedName>
    <definedName name="ㅗㅗㅗㅗㅗ" localSheetId="14" hidden="1">{"'장비'!$A$3:$M$12"}</definedName>
    <definedName name="ㅗㅗㅗㅗㅗ" localSheetId="4" hidden="1">{"'장비'!$A$3:$M$12"}</definedName>
    <definedName name="ㅗㅗㅗㅗㅗ" localSheetId="8" hidden="1">{"'장비'!$A$3:$M$12"}</definedName>
    <definedName name="ㅗㅗㅗㅗㅗ" localSheetId="2" hidden="1">{"'장비'!$A$3:$M$12"}</definedName>
    <definedName name="ㅗㅗㅗㅗㅗ" localSheetId="1" hidden="1">{"'장비'!$A$3:$M$12"}</definedName>
    <definedName name="ㅗㅗㅗㅗㅗ" localSheetId="13" hidden="1">{"'장비'!$A$3:$M$12"}</definedName>
    <definedName name="ㅗㅗㅗㅗㅗ" localSheetId="24" hidden="1">{"'장비'!$A$3:$M$12"}</definedName>
    <definedName name="ㅗㅗㅗㅗㅗ" localSheetId="0" hidden="1">{"'장비'!$A$3:$M$12"}</definedName>
    <definedName name="ㅗㅗㅗㅗㅗ" localSheetId="18" hidden="1">{"'장비'!$A$3:$M$12"}</definedName>
    <definedName name="ㅗㅗㅗㅗㅗ" localSheetId="10" hidden="1">{"'장비'!$A$3:$M$12"}</definedName>
    <definedName name="ㅗㅗㅗㅗㅗ" localSheetId="12" hidden="1">{"'장비'!$A$3:$M$12"}</definedName>
    <definedName name="ㅗㅗㅗㅗㅗ" hidden="1">{"'장비'!$A$3:$M$12"}</definedName>
    <definedName name="ㅛ" localSheetId="19" hidden="1">{"'장비'!$A$3:$M$12"}</definedName>
    <definedName name="ㅛ" localSheetId="14" hidden="1">{"'장비'!$A$3:$M$12"}</definedName>
    <definedName name="ㅛ" localSheetId="4" hidden="1">{"'장비'!$A$3:$M$12"}</definedName>
    <definedName name="ㅛ" localSheetId="8" hidden="1">{"'장비'!$A$3:$M$12"}</definedName>
    <definedName name="ㅛ" localSheetId="2" hidden="1">{"'장비'!$A$3:$M$12"}</definedName>
    <definedName name="ㅛ" localSheetId="1" hidden="1">{"'장비'!$A$3:$M$12"}</definedName>
    <definedName name="ㅛ" localSheetId="13" hidden="1">{"'장비'!$A$3:$M$12"}</definedName>
    <definedName name="ㅛ" localSheetId="24" hidden="1">{"'장비'!$A$3:$M$12"}</definedName>
    <definedName name="ㅛ" localSheetId="0" hidden="1">{"'장비'!$A$3:$M$12"}</definedName>
    <definedName name="ㅛ" localSheetId="18" hidden="1">{"'장비'!$A$3:$M$12"}</definedName>
    <definedName name="ㅛ" localSheetId="10" hidden="1">{"'장비'!$A$3:$M$12"}</definedName>
    <definedName name="ㅛ" localSheetId="12" hidden="1">{"'장비'!$A$3:$M$12"}</definedName>
    <definedName name="ㅛ" hidden="1">{"'장비'!$A$3:$M$12"}</definedName>
    <definedName name="ㅛㅕㅛㅕㅛ"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 localSheetId="19" hidden="1">{"'장비'!$A$3:$M$12"}</definedName>
    <definedName name="ㅛㅛㅛ" localSheetId="14" hidden="1">{"'장비'!$A$3:$M$12"}</definedName>
    <definedName name="ㅛㅛㅛ" localSheetId="4" hidden="1">{"'장비'!$A$3:$M$12"}</definedName>
    <definedName name="ㅛㅛㅛ" localSheetId="8" hidden="1">{"'장비'!$A$3:$M$12"}</definedName>
    <definedName name="ㅛㅛㅛ" localSheetId="2" hidden="1">{"'장비'!$A$3:$M$12"}</definedName>
    <definedName name="ㅛㅛㅛ" localSheetId="1" hidden="1">{"'장비'!$A$3:$M$12"}</definedName>
    <definedName name="ㅛㅛㅛ" localSheetId="13" hidden="1">{"'장비'!$A$3:$M$12"}</definedName>
    <definedName name="ㅛㅛㅛ" localSheetId="24" hidden="1">{"'장비'!$A$3:$M$12"}</definedName>
    <definedName name="ㅛㅛㅛ" localSheetId="0" hidden="1">{"'장비'!$A$3:$M$12"}</definedName>
    <definedName name="ㅛㅛㅛ" localSheetId="18" hidden="1">{"'장비'!$A$3:$M$12"}</definedName>
    <definedName name="ㅛㅛㅛ" localSheetId="10" hidden="1">{"'장비'!$A$3:$M$12"}</definedName>
    <definedName name="ㅛㅛㅛ" localSheetId="12" hidden="1">{"'장비'!$A$3:$M$12"}</definedName>
    <definedName name="ㅛㅛㅛ" hidden="1">{"'장비'!$A$3:$M$12"}</definedName>
    <definedName name="ㅜ" localSheetId="19" hidden="1">{#N/A,#N/A,FALSE,"명세표"}</definedName>
    <definedName name="ㅜ" localSheetId="14" hidden="1">{#N/A,#N/A,FALSE,"명세표"}</definedName>
    <definedName name="ㅜ" localSheetId="4" hidden="1">{#N/A,#N/A,FALSE,"명세표"}</definedName>
    <definedName name="ㅜ" localSheetId="8" hidden="1">{#N/A,#N/A,FALSE,"명세표"}</definedName>
    <definedName name="ㅜ" localSheetId="2" hidden="1">{#N/A,#N/A,FALSE,"명세표"}</definedName>
    <definedName name="ㅜ" localSheetId="1" hidden="1">{#N/A,#N/A,FALSE,"명세표"}</definedName>
    <definedName name="ㅜ" localSheetId="13" hidden="1">{#N/A,#N/A,FALSE,"명세표"}</definedName>
    <definedName name="ㅜ" localSheetId="24" hidden="1">{#N/A,#N/A,FALSE,"명세표"}</definedName>
    <definedName name="ㅜ" localSheetId="0" hidden="1">{#N/A,#N/A,FALSE,"명세표"}</definedName>
    <definedName name="ㅜ" localSheetId="18" hidden="1">{#N/A,#N/A,FALSE,"명세표"}</definedName>
    <definedName name="ㅜ" localSheetId="10" hidden="1">{#N/A,#N/A,FALSE,"명세표"}</definedName>
    <definedName name="ㅜ" localSheetId="12" hidden="1">{#N/A,#N/A,FALSE,"명세표"}</definedName>
    <definedName name="ㅜ" hidden="1">{#N/A,#N/A,FALSE,"명세표"}</definedName>
    <definedName name="ㅠㅠ"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 localSheetId="19" hidden="1">{#N/A,#N/A,FALSE,"명세표"}</definedName>
    <definedName name="ㅡㅡ" localSheetId="14" hidden="1">{#N/A,#N/A,FALSE,"명세표"}</definedName>
    <definedName name="ㅡㅡ" localSheetId="4" hidden="1">{#N/A,#N/A,FALSE,"명세표"}</definedName>
    <definedName name="ㅡㅡ" localSheetId="8" hidden="1">{#N/A,#N/A,FALSE,"명세표"}</definedName>
    <definedName name="ㅡㅡ" localSheetId="2" hidden="1">{#N/A,#N/A,FALSE,"명세표"}</definedName>
    <definedName name="ㅡㅡ" localSheetId="1" hidden="1">{#N/A,#N/A,FALSE,"명세표"}</definedName>
    <definedName name="ㅡㅡ" localSheetId="13" hidden="1">{#N/A,#N/A,FALSE,"명세표"}</definedName>
    <definedName name="ㅡㅡ" localSheetId="24" hidden="1">{#N/A,#N/A,FALSE,"명세표"}</definedName>
    <definedName name="ㅡㅡ" localSheetId="0" hidden="1">{#N/A,#N/A,FALSE,"명세표"}</definedName>
    <definedName name="ㅡㅡ" localSheetId="18" hidden="1">{#N/A,#N/A,FALSE,"명세표"}</definedName>
    <definedName name="ㅡㅡ" localSheetId="10" hidden="1">{#N/A,#N/A,FALSE,"명세표"}</definedName>
    <definedName name="ㅡㅡ" localSheetId="12" hidden="1">{#N/A,#N/A,FALSE,"명세표"}</definedName>
    <definedName name="ㅡㅡ" hidden="1">{#N/A,#N/A,FALSE,"명세표"}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65" i="436" l="1"/>
  <c r="F31" i="434"/>
  <c r="M111" i="429" l="1"/>
  <c r="L878" i="436"/>
  <c r="N878" i="436" s="1"/>
  <c r="L875" i="436"/>
  <c r="N875" i="436"/>
  <c r="L858" i="436"/>
  <c r="N858" i="436" s="1"/>
  <c r="L842" i="436"/>
  <c r="N842" i="436" s="1"/>
  <c r="L825" i="436"/>
  <c r="L833" i="436" s="1"/>
  <c r="D73" i="459"/>
  <c r="L1372" i="436"/>
  <c r="L1368" i="436"/>
  <c r="L1367" i="436"/>
  <c r="L1366" i="436"/>
  <c r="L1375" i="436"/>
  <c r="L1374" i="436"/>
  <c r="L1373" i="436"/>
  <c r="L1371" i="436"/>
  <c r="L1370" i="436"/>
  <c r="L1364" i="436"/>
  <c r="L1362" i="436"/>
  <c r="L1361" i="436"/>
  <c r="G1914" i="459"/>
  <c r="G1915" i="459"/>
  <c r="G1916" i="459"/>
  <c r="G1917" i="459"/>
  <c r="G1918" i="459"/>
  <c r="G1913" i="459"/>
  <c r="G1912" i="459"/>
  <c r="G455" i="459"/>
  <c r="L838" i="436" s="1"/>
  <c r="G454" i="459"/>
  <c r="L839" i="436" s="1"/>
  <c r="G826" i="459"/>
  <c r="G825" i="459"/>
  <c r="G929" i="459"/>
  <c r="G930" i="459"/>
  <c r="G931" i="459"/>
  <c r="G932" i="459"/>
  <c r="G933" i="459"/>
  <c r="G928" i="459"/>
  <c r="L1142" i="436" s="1"/>
  <c r="G1042" i="459"/>
  <c r="G1041" i="459"/>
  <c r="G1235" i="459"/>
  <c r="G1236" i="459"/>
  <c r="G1237" i="459"/>
  <c r="G1238" i="459"/>
  <c r="G1234" i="459"/>
  <c r="G1320" i="459"/>
  <c r="L1149" i="436" s="1"/>
  <c r="G1319" i="459"/>
  <c r="L1150" i="436" s="1"/>
  <c r="G1822" i="459"/>
  <c r="G1821" i="459"/>
  <c r="L1168" i="436"/>
  <c r="L1167" i="436"/>
  <c r="L1178" i="436"/>
  <c r="L1160" i="436"/>
  <c r="L1122" i="436"/>
  <c r="L1101" i="436"/>
  <c r="L1078" i="436"/>
  <c r="L1100" i="436"/>
  <c r="L1099" i="436"/>
  <c r="L1077" i="436"/>
  <c r="L1076" i="436"/>
  <c r="L1052" i="436"/>
  <c r="L1051" i="436"/>
  <c r="L983" i="436"/>
  <c r="L982" i="436"/>
  <c r="L978" i="436"/>
  <c r="L971" i="436"/>
  <c r="L940" i="436"/>
  <c r="L939" i="436"/>
  <c r="L938" i="436"/>
  <c r="L957" i="436"/>
  <c r="D897" i="459"/>
  <c r="L966" i="436"/>
  <c r="L955" i="436"/>
  <c r="L861" i="436"/>
  <c r="L860" i="436"/>
  <c r="L857" i="436"/>
  <c r="L854" i="436"/>
  <c r="L828" i="436"/>
  <c r="L827" i="436"/>
  <c r="L812" i="436"/>
  <c r="L808" i="436"/>
  <c r="L802" i="436"/>
  <c r="L787" i="436"/>
  <c r="L785" i="436"/>
  <c r="L434" i="436"/>
  <c r="L432" i="436"/>
  <c r="L420" i="436"/>
  <c r="L418" i="436"/>
  <c r="L416" i="436"/>
  <c r="L406" i="436"/>
  <c r="L404" i="436"/>
  <c r="G317" i="459"/>
  <c r="G312" i="459"/>
  <c r="G313" i="459"/>
  <c r="G314" i="459"/>
  <c r="G315" i="459"/>
  <c r="G316" i="459"/>
  <c r="G311" i="459"/>
  <c r="L393" i="436"/>
  <c r="L389" i="436"/>
  <c r="L380" i="436"/>
  <c r="L372" i="436"/>
  <c r="L361" i="436"/>
  <c r="L355" i="436"/>
  <c r="L430" i="436"/>
  <c r="L429" i="436"/>
  <c r="L414" i="436"/>
  <c r="L413" i="436"/>
  <c r="D278" i="459"/>
  <c r="L402" i="436"/>
  <c r="L386" i="436"/>
  <c r="L353" i="436"/>
  <c r="L352" i="436"/>
  <c r="L1025" i="436"/>
  <c r="D850" i="459"/>
  <c r="D849" i="459"/>
  <c r="G42" i="459"/>
  <c r="G43" i="459"/>
  <c r="G41" i="459"/>
  <c r="N777" i="436"/>
  <c r="E776" i="436"/>
  <c r="E777" i="436" s="1"/>
  <c r="N772" i="436"/>
  <c r="L765" i="436"/>
  <c r="N765" i="436" s="1"/>
  <c r="N759" i="436"/>
  <c r="M106" i="429"/>
  <c r="M105" i="429"/>
  <c r="B52" i="456"/>
  <c r="B40" i="456"/>
  <c r="C14" i="456"/>
  <c r="C98" i="456"/>
  <c r="C96" i="456"/>
  <c r="C77" i="456"/>
  <c r="C70" i="456"/>
  <c r="C50" i="456"/>
  <c r="C58" i="456" s="1"/>
  <c r="C41" i="456"/>
  <c r="C24" i="456"/>
  <c r="C25" i="456" s="1"/>
  <c r="L866" i="436" l="1"/>
  <c r="N825" i="436"/>
  <c r="L849" i="436"/>
  <c r="L1184" i="436"/>
  <c r="L1131" i="436"/>
  <c r="L1130" i="436"/>
  <c r="L1110" i="436"/>
  <c r="L1109" i="436"/>
  <c r="L1087" i="436"/>
  <c r="L1086" i="436"/>
  <c r="L1063" i="436"/>
  <c r="L1062" i="436"/>
  <c r="L1182" i="436"/>
  <c r="L1181" i="436"/>
  <c r="L1180" i="436"/>
  <c r="L1165" i="436"/>
  <c r="L1164" i="436"/>
  <c r="L1163" i="436"/>
  <c r="L1162" i="436"/>
  <c r="L1128" i="436"/>
  <c r="L1127" i="436"/>
  <c r="L1126" i="436"/>
  <c r="L1125" i="436"/>
  <c r="L1124" i="436"/>
  <c r="L1107" i="436"/>
  <c r="L1106" i="436"/>
  <c r="L1105" i="436"/>
  <c r="L1104" i="436"/>
  <c r="L1084" i="436"/>
  <c r="L1083" i="436"/>
  <c r="L1082" i="436"/>
  <c r="L1081" i="436"/>
  <c r="L1060" i="436"/>
  <c r="L1059" i="436"/>
  <c r="L1058" i="436"/>
  <c r="L1057" i="436"/>
  <c r="L1056" i="436"/>
  <c r="L1053" i="436"/>
  <c r="L1032" i="436"/>
  <c r="N1032" i="436" s="1"/>
  <c r="E1031" i="436"/>
  <c r="E1032" i="436" s="1"/>
  <c r="L1030" i="436"/>
  <c r="L1029" i="436"/>
  <c r="L1008" i="436"/>
  <c r="L1007" i="436"/>
  <c r="L989" i="436"/>
  <c r="L988" i="436"/>
  <c r="L959" i="436"/>
  <c r="L947" i="436"/>
  <c r="L1027" i="436"/>
  <c r="L1005" i="436"/>
  <c r="L986" i="436"/>
  <c r="L985" i="436"/>
  <c r="L892" i="436"/>
  <c r="L1024" i="436"/>
  <c r="L1023" i="436"/>
  <c r="L1002" i="436"/>
  <c r="L969" i="436"/>
  <c r="L942" i="436"/>
  <c r="L945" i="436"/>
  <c r="L944" i="436"/>
  <c r="L1045" i="436"/>
  <c r="L1044" i="436"/>
  <c r="L1020" i="436"/>
  <c r="L1021" i="436"/>
  <c r="L1019" i="436"/>
  <c r="L1018" i="436"/>
  <c r="L1000" i="436"/>
  <c r="L999" i="436"/>
  <c r="L980" i="436"/>
  <c r="L979" i="436"/>
  <c r="L967" i="436"/>
  <c r="L932" i="436"/>
  <c r="L924" i="436"/>
  <c r="L916" i="436"/>
  <c r="L908" i="436"/>
  <c r="L900" i="436"/>
  <c r="L883" i="436"/>
  <c r="L882" i="436"/>
  <c r="L926" i="436"/>
  <c r="L918" i="436"/>
  <c r="L910" i="436"/>
  <c r="L902" i="436"/>
  <c r="L894" i="436"/>
  <c r="L885" i="436"/>
  <c r="L863" i="436"/>
  <c r="L846" i="436"/>
  <c r="L814" i="436"/>
  <c r="E813" i="436"/>
  <c r="E814" i="436" s="1"/>
  <c r="L830" i="436"/>
  <c r="N833" i="436" s="1"/>
  <c r="L790" i="436"/>
  <c r="N866" i="436" l="1"/>
  <c r="L1147" i="436"/>
  <c r="L1003" i="436"/>
  <c r="L1012" i="436" s="1"/>
  <c r="L1145" i="436"/>
  <c r="L1146" i="436"/>
  <c r="L1144" i="436"/>
  <c r="N814" i="436"/>
  <c r="L818" i="436"/>
  <c r="N818" i="436" s="1"/>
  <c r="N1002" i="436"/>
  <c r="L951" i="436"/>
  <c r="L1041" i="436"/>
  <c r="N1041" i="436" s="1"/>
  <c r="L1047" i="436"/>
  <c r="L1034" i="436"/>
  <c r="L844" i="436" l="1"/>
  <c r="L788" i="436"/>
  <c r="L874" i="436"/>
  <c r="L841" i="436"/>
  <c r="N849" i="436" s="1"/>
  <c r="L824" i="436"/>
  <c r="L811" i="436"/>
  <c r="L801" i="436"/>
  <c r="L784" i="436"/>
  <c r="L792" i="436" s="1"/>
  <c r="L872" i="436"/>
  <c r="L871" i="436"/>
  <c r="N871" i="436" s="1"/>
  <c r="L855" i="436"/>
  <c r="L822" i="436"/>
  <c r="L821" i="436"/>
  <c r="N821" i="436" s="1"/>
  <c r="L809" i="436"/>
  <c r="L799" i="436"/>
  <c r="L798" i="436"/>
  <c r="N798" i="436" s="1"/>
  <c r="L782" i="436"/>
  <c r="L781" i="436"/>
  <c r="N781" i="436" s="1"/>
  <c r="L387" i="436"/>
  <c r="L378" i="436"/>
  <c r="E377" i="436"/>
  <c r="E378" i="436" s="1"/>
  <c r="L370" i="436"/>
  <c r="E369" i="436"/>
  <c r="E370" i="436" s="1"/>
  <c r="L364" i="436"/>
  <c r="N364" i="436" s="1"/>
  <c r="N387" i="436" l="1"/>
  <c r="L396" i="436"/>
  <c r="N396" i="436" s="1"/>
  <c r="N414" i="436"/>
  <c r="L423" i="436"/>
  <c r="N423" i="436" s="1"/>
  <c r="N430" i="436"/>
  <c r="L437" i="436"/>
  <c r="N437" i="436" s="1"/>
  <c r="N370" i="436"/>
  <c r="L375" i="436"/>
  <c r="N375" i="436" s="1"/>
  <c r="N378" i="436"/>
  <c r="L383" i="436"/>
  <c r="N383" i="436" s="1"/>
  <c r="N353" i="436"/>
  <c r="L426" i="436"/>
  <c r="N426" i="436" s="1"/>
  <c r="L424" i="436"/>
  <c r="L397" i="436"/>
  <c r="L391" i="436"/>
  <c r="L399" i="436" s="1"/>
  <c r="N399" i="436" s="1"/>
  <c r="L357" i="436"/>
  <c r="L366" i="436" s="1"/>
  <c r="L359" i="436"/>
  <c r="L367" i="436" l="1"/>
  <c r="N367" i="436" s="1"/>
  <c r="N359" i="436"/>
  <c r="L343" i="436"/>
  <c r="L326" i="436"/>
  <c r="L308" i="436"/>
  <c r="L291" i="436"/>
  <c r="L274" i="436"/>
  <c r="L257" i="436"/>
  <c r="L241" i="436"/>
  <c r="L341" i="436"/>
  <c r="L324" i="436"/>
  <c r="L306" i="436"/>
  <c r="L289" i="436"/>
  <c r="L272" i="436"/>
  <c r="L255" i="436"/>
  <c r="L239" i="436"/>
  <c r="L321" i="436"/>
  <c r="L269" i="436"/>
  <c r="L339" i="436"/>
  <c r="L322" i="436"/>
  <c r="L304" i="436"/>
  <c r="L287" i="436"/>
  <c r="L270" i="436"/>
  <c r="L253" i="436"/>
  <c r="L237" i="436"/>
  <c r="L337" i="436"/>
  <c r="L336" i="436"/>
  <c r="L335" i="436"/>
  <c r="N335" i="436" s="1"/>
  <c r="L318" i="436"/>
  <c r="L319" i="436"/>
  <c r="L317" i="436"/>
  <c r="N317" i="436" s="1"/>
  <c r="L283" i="436"/>
  <c r="L284" i="436"/>
  <c r="L282" i="436"/>
  <c r="N282" i="436" s="1"/>
  <c r="L266" i="436"/>
  <c r="L267" i="436"/>
  <c r="L265" i="436"/>
  <c r="L250" i="436"/>
  <c r="L251" i="436"/>
  <c r="L249" i="436"/>
  <c r="N249" i="436" s="1"/>
  <c r="L233" i="436"/>
  <c r="N233" i="436" s="1"/>
  <c r="L301" i="436"/>
  <c r="L302" i="436"/>
  <c r="L300" i="436"/>
  <c r="N300" i="436" s="1"/>
  <c r="L235" i="436"/>
  <c r="L234" i="436"/>
  <c r="R1" i="445"/>
  <c r="L35" i="436"/>
  <c r="L278" i="436" l="1"/>
  <c r="L245" i="436"/>
  <c r="L261" i="436"/>
  <c r="L347" i="436"/>
  <c r="M102" i="401"/>
  <c r="K103" i="401"/>
  <c r="M708" i="436" l="1"/>
  <c r="L13" i="211"/>
  <c r="M1392" i="436" l="1"/>
  <c r="H13" i="457"/>
  <c r="M1401" i="436"/>
  <c r="M1399" i="436"/>
  <c r="M1398" i="436"/>
  <c r="I8" i="457"/>
  <c r="I6" i="457"/>
  <c r="I4" i="457"/>
  <c r="M1396" i="436"/>
  <c r="I2" i="457"/>
  <c r="C19" i="457"/>
  <c r="E13" i="457" l="1"/>
  <c r="A13" i="457"/>
  <c r="D17" i="457" l="1"/>
  <c r="D16" i="457"/>
  <c r="B20" i="457" s="1"/>
  <c r="M1390" i="436" s="1"/>
  <c r="L1068" i="436"/>
  <c r="D1074" i="436"/>
  <c r="N1182" i="436"/>
  <c r="N1180" i="436"/>
  <c r="N1181" i="436"/>
  <c r="L1173" i="436"/>
  <c r="N1173" i="436" s="1"/>
  <c r="D1435" i="455"/>
  <c r="L1187" i="436" l="1"/>
  <c r="N1187" i="436" s="1"/>
  <c r="L1188" i="436"/>
  <c r="N1188" i="436" s="1"/>
  <c r="L1171" i="436"/>
  <c r="N1171" i="436" s="1"/>
  <c r="L1172" i="436"/>
  <c r="N1172" i="436" s="1"/>
  <c r="N1162" i="436" l="1"/>
  <c r="N1165" i="436"/>
  <c r="N1164" i="436"/>
  <c r="N1163" i="436"/>
  <c r="L1137" i="436"/>
  <c r="L1135" i="436"/>
  <c r="N1124" i="436"/>
  <c r="N1106" i="436"/>
  <c r="N1104" i="436"/>
  <c r="L1103" i="436"/>
  <c r="L1115" i="436" s="1"/>
  <c r="N1081" i="436"/>
  <c r="L1080" i="436"/>
  <c r="L1092" i="436" s="1"/>
  <c r="N1092" i="436" s="1"/>
  <c r="L1067" i="436"/>
  <c r="N1057" i="436"/>
  <c r="N1100" i="436"/>
  <c r="N1077" i="436"/>
  <c r="N1392" i="436"/>
  <c r="E1391" i="436"/>
  <c r="E1392" i="436" s="1"/>
  <c r="L1038" i="436"/>
  <c r="N1178" i="436" l="1"/>
  <c r="L1186" i="436"/>
  <c r="N1186" i="436" s="1"/>
  <c r="N1160" i="436"/>
  <c r="L1170" i="436"/>
  <c r="N1170" i="436" s="1"/>
  <c r="N1142" i="436"/>
  <c r="L1152" i="436"/>
  <c r="N1152" i="436" s="1"/>
  <c r="L1134" i="436"/>
  <c r="N1134" i="436" s="1"/>
  <c r="N1127" i="436"/>
  <c r="L1136" i="436"/>
  <c r="N1136" i="436" s="1"/>
  <c r="N1122" i="436"/>
  <c r="L1133" i="436"/>
  <c r="N1133" i="436" s="1"/>
  <c r="N1083" i="436"/>
  <c r="L1093" i="436"/>
  <c r="N1093" i="436" s="1"/>
  <c r="N1078" i="436"/>
  <c r="L1090" i="436"/>
  <c r="N1090" i="436" s="1"/>
  <c r="N1082" i="436"/>
  <c r="L1091" i="436"/>
  <c r="N1091" i="436" s="1"/>
  <c r="N1084" i="436"/>
  <c r="L1094" i="436"/>
  <c r="N1094" i="436" s="1"/>
  <c r="N1060" i="436"/>
  <c r="L1071" i="436"/>
  <c r="N1053" i="436"/>
  <c r="L1066" i="436"/>
  <c r="N1066" i="436" s="1"/>
  <c r="N1126" i="436"/>
  <c r="N1135" i="436"/>
  <c r="N1125" i="436"/>
  <c r="N1068" i="436"/>
  <c r="N1128" i="436"/>
  <c r="N1137" i="436"/>
  <c r="N1107" i="436"/>
  <c r="L1117" i="436"/>
  <c r="N1117" i="436" s="1"/>
  <c r="N1101" i="436"/>
  <c r="L1113" i="436"/>
  <c r="N1105" i="436"/>
  <c r="L1114" i="436"/>
  <c r="N1080" i="436"/>
  <c r="N1103" i="436"/>
  <c r="N1056" i="436"/>
  <c r="N1021" i="436" l="1"/>
  <c r="E918" i="455"/>
  <c r="L1384" i="436" s="1"/>
  <c r="L1385" i="436" s="1"/>
  <c r="L1307" i="436"/>
  <c r="L1246" i="436"/>
  <c r="L1233" i="436"/>
  <c r="L1234" i="436"/>
  <c r="L1214" i="436"/>
  <c r="L1215" i="436"/>
  <c r="L1223" i="436"/>
  <c r="L1222" i="436" s="1"/>
  <c r="L1207" i="436"/>
  <c r="L1200" i="436"/>
  <c r="L1193" i="436"/>
  <c r="L1243" i="436"/>
  <c r="L1242" i="436"/>
  <c r="L1241" i="436"/>
  <c r="L1240" i="436"/>
  <c r="L1238" i="436"/>
  <c r="L1219" i="436"/>
  <c r="E1306" i="436"/>
  <c r="E1307" i="436" s="1"/>
  <c r="L1303" i="436"/>
  <c r="L1309" i="436" s="1"/>
  <c r="M1394" i="436"/>
  <c r="N1394" i="436" s="1"/>
  <c r="E1393" i="436"/>
  <c r="E1394" i="436" s="1"/>
  <c r="L1352" i="436"/>
  <c r="L1353" i="436"/>
  <c r="L1348" i="436"/>
  <c r="L1350" i="436" s="1"/>
  <c r="L1357" i="436" s="1"/>
  <c r="E789" i="436"/>
  <c r="E790" i="436" s="1"/>
  <c r="B6" i="457"/>
  <c r="B5" i="457"/>
  <c r="B4" i="457"/>
  <c r="B3" i="457"/>
  <c r="M749" i="436"/>
  <c r="N788" i="436"/>
  <c r="E111" i="456"/>
  <c r="G108" i="456"/>
  <c r="G109" i="456"/>
  <c r="G107" i="456"/>
  <c r="G106" i="456"/>
  <c r="G93" i="456"/>
  <c r="G92" i="456"/>
  <c r="G91" i="456"/>
  <c r="G90" i="456"/>
  <c r="G89" i="456"/>
  <c r="G88" i="456"/>
  <c r="G87" i="456"/>
  <c r="G86" i="456"/>
  <c r="G68" i="456"/>
  <c r="G67" i="456"/>
  <c r="G66" i="456"/>
  <c r="G65" i="456"/>
  <c r="G64" i="456"/>
  <c r="G63" i="456"/>
  <c r="G62" i="456"/>
  <c r="G61" i="456"/>
  <c r="G60" i="456"/>
  <c r="G59" i="456"/>
  <c r="G58" i="456"/>
  <c r="G57" i="456"/>
  <c r="G56" i="456"/>
  <c r="G55" i="456"/>
  <c r="G53" i="456"/>
  <c r="G54" i="456"/>
  <c r="F52" i="456"/>
  <c r="G52" i="456" s="1"/>
  <c r="C57" i="456"/>
  <c r="G48" i="456"/>
  <c r="G47" i="456"/>
  <c r="G38" i="456"/>
  <c r="E36" i="456"/>
  <c r="N790" i="436" l="1"/>
  <c r="L795" i="436"/>
  <c r="N795" i="436" s="1"/>
  <c r="N1307" i="436"/>
  <c r="L1301" i="436"/>
  <c r="G17" i="456"/>
  <c r="G16" i="456"/>
  <c r="G105" i="456" l="1"/>
  <c r="G104" i="456"/>
  <c r="G103" i="456"/>
  <c r="G102" i="456"/>
  <c r="G101" i="456"/>
  <c r="G100" i="456"/>
  <c r="G99" i="456"/>
  <c r="G98" i="456"/>
  <c r="C99" i="456"/>
  <c r="C100" i="456" s="1"/>
  <c r="C101" i="456" s="1"/>
  <c r="C102" i="456" s="1"/>
  <c r="C103" i="456" s="1"/>
  <c r="C104" i="456" s="1"/>
  <c r="C105" i="456" s="1"/>
  <c r="C106" i="456" s="1"/>
  <c r="C107" i="456" s="1"/>
  <c r="C108" i="456" s="1"/>
  <c r="C109" i="456" s="1"/>
  <c r="G96" i="456"/>
  <c r="G95" i="456" s="1"/>
  <c r="G94" i="456"/>
  <c r="G85" i="456"/>
  <c r="G84" i="456"/>
  <c r="G83" i="456"/>
  <c r="G82" i="456"/>
  <c r="G81" i="456"/>
  <c r="G80" i="456"/>
  <c r="G79" i="456"/>
  <c r="G78" i="456"/>
  <c r="G77" i="456"/>
  <c r="B76" i="456"/>
  <c r="B77" i="456" s="1"/>
  <c r="C2" i="456"/>
  <c r="C1" i="456"/>
  <c r="E112" i="456"/>
  <c r="G112" i="456" s="1"/>
  <c r="C112" i="456"/>
  <c r="B111" i="456"/>
  <c r="G74" i="456"/>
  <c r="G73" i="456"/>
  <c r="G72" i="456"/>
  <c r="G71" i="456"/>
  <c r="G70" i="456"/>
  <c r="G51" i="456"/>
  <c r="G50" i="456"/>
  <c r="G46" i="456"/>
  <c r="G45" i="456"/>
  <c r="G44" i="456"/>
  <c r="G43" i="456"/>
  <c r="G42" i="456"/>
  <c r="G41" i="456"/>
  <c r="G39" i="456"/>
  <c r="G37" i="456"/>
  <c r="G36" i="456"/>
  <c r="G35" i="456"/>
  <c r="G34" i="456"/>
  <c r="G33" i="456"/>
  <c r="G32" i="456"/>
  <c r="G31" i="456"/>
  <c r="G30" i="456"/>
  <c r="G29" i="456"/>
  <c r="G28" i="456"/>
  <c r="G27" i="456"/>
  <c r="G26" i="456"/>
  <c r="G25" i="456"/>
  <c r="G24" i="456"/>
  <c r="C26" i="456"/>
  <c r="C27" i="456" s="1"/>
  <c r="C28" i="456" s="1"/>
  <c r="C29" i="456" s="1"/>
  <c r="C30" i="456" s="1"/>
  <c r="C31" i="456" s="1"/>
  <c r="C32" i="456" s="1"/>
  <c r="C33" i="456" s="1"/>
  <c r="C34" i="456" s="1"/>
  <c r="C35" i="456" s="1"/>
  <c r="C36" i="456" s="1"/>
  <c r="C37" i="456" s="1"/>
  <c r="G22" i="456"/>
  <c r="E21" i="456"/>
  <c r="C21" i="456"/>
  <c r="C22" i="456" s="1"/>
  <c r="B20" i="456"/>
  <c r="B21" i="456" s="1"/>
  <c r="B22" i="456" s="1"/>
  <c r="B23" i="456" s="1"/>
  <c r="G18" i="456"/>
  <c r="G15" i="456"/>
  <c r="G14" i="456"/>
  <c r="C15" i="456"/>
  <c r="C16" i="456" s="1"/>
  <c r="C17" i="456" s="1"/>
  <c r="C18" i="456" s="1"/>
  <c r="B13" i="456"/>
  <c r="C7" i="456"/>
  <c r="C3" i="456"/>
  <c r="B14" i="456" l="1"/>
  <c r="B15" i="456" s="1"/>
  <c r="B16" i="456" s="1"/>
  <c r="B17" i="456" s="1"/>
  <c r="B18" i="456" s="1"/>
  <c r="G13" i="456"/>
  <c r="G12" i="456" s="1"/>
  <c r="B24" i="456"/>
  <c r="B25" i="456" s="1"/>
  <c r="B26" i="456" s="1"/>
  <c r="B27" i="456" s="1"/>
  <c r="B28" i="456" s="1"/>
  <c r="B29" i="456" s="1"/>
  <c r="B30" i="456" s="1"/>
  <c r="B31" i="456" s="1"/>
  <c r="B32" i="456" s="1"/>
  <c r="B33" i="456" s="1"/>
  <c r="B34" i="456" s="1"/>
  <c r="B35" i="456" s="1"/>
  <c r="B36" i="456" s="1"/>
  <c r="B37" i="456" s="1"/>
  <c r="B39" i="456" s="1"/>
  <c r="G23" i="456"/>
  <c r="G40" i="456"/>
  <c r="G49" i="456"/>
  <c r="G21" i="456"/>
  <c r="G20" i="456" s="1"/>
  <c r="C6" i="456"/>
  <c r="G69" i="456"/>
  <c r="G76" i="456"/>
  <c r="G97" i="456"/>
  <c r="B78" i="456"/>
  <c r="B86" i="456"/>
  <c r="B95" i="456" s="1"/>
  <c r="C78" i="456"/>
  <c r="C86" i="456"/>
  <c r="C39" i="456"/>
  <c r="C38" i="456"/>
  <c r="B112" i="456"/>
  <c r="C73" i="456"/>
  <c r="C72" i="456"/>
  <c r="C74" i="456"/>
  <c r="C71" i="456"/>
  <c r="G111" i="456"/>
  <c r="G110" i="456" s="1"/>
  <c r="C8" i="456"/>
  <c r="B38" i="456" l="1"/>
  <c r="M1388" i="436"/>
  <c r="C9" i="456"/>
  <c r="C79" i="456"/>
  <c r="C87" i="456"/>
  <c r="B79" i="456"/>
  <c r="B87" i="456"/>
  <c r="B96" i="456" s="1"/>
  <c r="B41" i="456"/>
  <c r="B54" i="456" s="1"/>
  <c r="B66" i="456"/>
  <c r="C51" i="456"/>
  <c r="C59" i="456"/>
  <c r="C42" i="456"/>
  <c r="C43" i="456" s="1"/>
  <c r="C44" i="456" s="1"/>
  <c r="C45" i="456" s="1"/>
  <c r="C46" i="456" s="1"/>
  <c r="C47" i="456" s="1"/>
  <c r="C48" i="456"/>
  <c r="G75" i="456"/>
  <c r="G19" i="456"/>
  <c r="B80" i="456" l="1"/>
  <c r="B88" i="456"/>
  <c r="C80" i="456"/>
  <c r="C88" i="456"/>
  <c r="C60" i="456"/>
  <c r="C61" i="456" s="1"/>
  <c r="C62" i="456" s="1"/>
  <c r="C63" i="456" s="1"/>
  <c r="C64" i="456" s="1"/>
  <c r="C52" i="456"/>
  <c r="C53" i="456" s="1"/>
  <c r="C54" i="456" s="1"/>
  <c r="C55" i="456" s="1"/>
  <c r="C56" i="456" s="1"/>
  <c r="B53" i="456"/>
  <c r="B67" i="456" s="1"/>
  <c r="L1197" i="436"/>
  <c r="N1197" i="436" s="1"/>
  <c r="E1196" i="436"/>
  <c r="E1197" i="436" s="1"/>
  <c r="C65" i="456" l="1"/>
  <c r="C66" i="456" s="1"/>
  <c r="C67" i="456" s="1"/>
  <c r="C68" i="456" s="1"/>
  <c r="C89" i="456"/>
  <c r="C81" i="456"/>
  <c r="C82" i="456"/>
  <c r="C91" i="456" s="1"/>
  <c r="B89" i="456"/>
  <c r="B82" i="456"/>
  <c r="B91" i="456" s="1"/>
  <c r="B81" i="456"/>
  <c r="B68" i="456"/>
  <c r="F2176" i="455"/>
  <c r="F2175" i="455"/>
  <c r="G2096" i="455"/>
  <c r="G2069" i="455"/>
  <c r="G2067" i="455"/>
  <c r="F2097" i="455"/>
  <c r="G2089" i="455"/>
  <c r="G2090" i="455"/>
  <c r="G2091" i="455"/>
  <c r="G2092" i="455"/>
  <c r="G2093" i="455"/>
  <c r="G2094" i="455"/>
  <c r="G2095" i="455"/>
  <c r="G2088" i="455"/>
  <c r="G2057" i="455"/>
  <c r="G2058" i="455"/>
  <c r="G2059" i="455"/>
  <c r="G2060" i="455"/>
  <c r="G2061" i="455"/>
  <c r="N1373" i="436" s="1"/>
  <c r="G2062" i="455"/>
  <c r="N1374" i="436" s="1"/>
  <c r="G2056" i="455"/>
  <c r="G2019" i="455"/>
  <c r="L1377" i="436" s="1"/>
  <c r="G1967" i="455"/>
  <c r="G1966" i="455"/>
  <c r="L1249" i="436"/>
  <c r="N1249" i="436" s="1"/>
  <c r="L1248" i="436"/>
  <c r="N1243" i="436"/>
  <c r="N1234" i="436"/>
  <c r="L1236" i="436"/>
  <c r="G1642" i="455"/>
  <c r="G1641" i="455"/>
  <c r="G1640" i="455"/>
  <c r="N1223" i="436" s="1"/>
  <c r="G1638" i="455"/>
  <c r="L1229" i="436" s="1"/>
  <c r="G1639" i="455"/>
  <c r="L1230" i="436" s="1"/>
  <c r="G1637" i="455"/>
  <c r="L1227" i="436" s="1"/>
  <c r="N1215" i="436"/>
  <c r="L1217" i="436"/>
  <c r="L1211" i="436"/>
  <c r="L1209" i="436"/>
  <c r="L1204" i="436"/>
  <c r="L1202" i="436"/>
  <c r="L1225" i="436" l="1"/>
  <c r="N1225" i="436" s="1"/>
  <c r="B83" i="456"/>
  <c r="B90" i="456"/>
  <c r="C83" i="456"/>
  <c r="C90" i="456"/>
  <c r="B55" i="456"/>
  <c r="B69" i="456" s="1"/>
  <c r="B42" i="456"/>
  <c r="B48" i="456"/>
  <c r="B62" i="456" s="1"/>
  <c r="B73" i="456" s="1"/>
  <c r="L1379" i="436"/>
  <c r="L1380" i="436"/>
  <c r="G2068" i="455"/>
  <c r="G2070" i="455" s="1"/>
  <c r="L1378" i="436"/>
  <c r="F2098" i="455"/>
  <c r="F2099" i="455" s="1"/>
  <c r="N1248" i="436"/>
  <c r="E1247" i="436"/>
  <c r="E1248" i="436" s="1"/>
  <c r="E1249" i="436" s="1"/>
  <c r="N1246" i="436"/>
  <c r="E1245" i="436"/>
  <c r="E1246" i="436" s="1"/>
  <c r="D1244" i="436"/>
  <c r="D1245" i="436" s="1"/>
  <c r="D1246" i="436" s="1"/>
  <c r="D1247" i="436" s="1"/>
  <c r="D1248" i="436" s="1"/>
  <c r="D1249" i="436" s="1"/>
  <c r="N1242" i="436"/>
  <c r="N1241" i="436"/>
  <c r="N1240" i="436"/>
  <c r="E1239" i="436"/>
  <c r="E1240" i="436" s="1"/>
  <c r="E1241" i="436" s="1"/>
  <c r="E1242" i="436" s="1"/>
  <c r="N1238" i="436"/>
  <c r="E1237" i="436"/>
  <c r="E1238" i="436" s="1"/>
  <c r="N1236" i="436"/>
  <c r="E1235" i="436"/>
  <c r="E1236" i="436" s="1"/>
  <c r="N1233" i="436"/>
  <c r="E1232" i="436"/>
  <c r="E1233" i="436" s="1"/>
  <c r="E1234" i="436" s="1"/>
  <c r="D1231" i="436"/>
  <c r="D1232" i="436" s="1"/>
  <c r="D1233" i="436" s="1"/>
  <c r="N1230" i="436"/>
  <c r="N1229" i="436"/>
  <c r="E1228" i="436"/>
  <c r="E1229" i="436" s="1"/>
  <c r="E1230" i="436" s="1"/>
  <c r="E1231" i="436" s="1"/>
  <c r="N1227" i="436"/>
  <c r="E1226" i="436"/>
  <c r="E1227" i="436" s="1"/>
  <c r="E1224" i="436"/>
  <c r="E1225" i="436" s="1"/>
  <c r="N1222" i="436"/>
  <c r="E1221" i="436"/>
  <c r="E1222" i="436" s="1"/>
  <c r="E1223" i="436" s="1"/>
  <c r="D1220" i="436"/>
  <c r="D1221" i="436" s="1"/>
  <c r="D1222" i="436" s="1"/>
  <c r="N1219" i="436"/>
  <c r="E1218" i="436"/>
  <c r="E1219" i="436" s="1"/>
  <c r="E1220" i="436" s="1"/>
  <c r="N1217" i="436"/>
  <c r="E1216" i="436"/>
  <c r="E1217" i="436" s="1"/>
  <c r="N1214" i="436"/>
  <c r="E1213" i="436"/>
  <c r="E1214" i="436" s="1"/>
  <c r="E1215" i="436" s="1"/>
  <c r="D1212" i="436"/>
  <c r="D1213" i="436" s="1"/>
  <c r="D1214" i="436" s="1"/>
  <c r="N1211" i="436"/>
  <c r="E1210" i="436"/>
  <c r="E1211" i="436" s="1"/>
  <c r="E1212" i="436" s="1"/>
  <c r="N1209" i="436"/>
  <c r="E1208" i="436"/>
  <c r="E1209" i="436" s="1"/>
  <c r="N1207" i="436"/>
  <c r="E1206" i="436"/>
  <c r="E1207" i="436" s="1"/>
  <c r="D1205" i="436"/>
  <c r="D1206" i="436" s="1"/>
  <c r="D1207" i="436" s="1"/>
  <c r="D1208" i="436" s="1"/>
  <c r="D1209" i="436" s="1"/>
  <c r="D1210" i="436" s="1"/>
  <c r="D1211" i="436" s="1"/>
  <c r="N1204" i="436"/>
  <c r="E1203" i="436"/>
  <c r="E1204" i="436" s="1"/>
  <c r="E1205" i="436" s="1"/>
  <c r="N1202" i="436"/>
  <c r="E1201" i="436"/>
  <c r="E1202" i="436" s="1"/>
  <c r="N1200" i="436"/>
  <c r="E1199" i="436"/>
  <c r="E1200" i="436" s="1"/>
  <c r="D1198" i="436"/>
  <c r="D1199" i="436" s="1"/>
  <c r="D1200" i="436" s="1"/>
  <c r="D1201" i="436" s="1"/>
  <c r="D1202" i="436" s="1"/>
  <c r="D1203" i="436" s="1"/>
  <c r="D1204" i="436" s="1"/>
  <c r="L1195" i="436"/>
  <c r="L1189" i="436"/>
  <c r="G1464" i="455"/>
  <c r="G1463" i="455"/>
  <c r="L1156" i="436" s="1"/>
  <c r="N1156" i="436" s="1"/>
  <c r="L1139" i="436"/>
  <c r="N1139" i="436" s="1"/>
  <c r="L1095" i="436"/>
  <c r="N1095" i="436" s="1"/>
  <c r="L1072" i="436"/>
  <c r="L1073" i="436"/>
  <c r="N1114" i="436"/>
  <c r="L1070" i="436"/>
  <c r="N1070" i="436" s="1"/>
  <c r="N1058" i="436"/>
  <c r="L1055" i="436"/>
  <c r="L1069" i="436" s="1"/>
  <c r="E1061" i="436"/>
  <c r="E1062" i="436" s="1"/>
  <c r="E1063" i="436" s="1"/>
  <c r="E1054" i="436"/>
  <c r="E1055" i="436" s="1"/>
  <c r="E1079" i="436"/>
  <c r="E1080" i="436" s="1"/>
  <c r="E1081" i="436" s="1"/>
  <c r="E1082" i="436" s="1"/>
  <c r="E1083" i="436" s="1"/>
  <c r="E1084" i="436" s="1"/>
  <c r="E1085" i="436"/>
  <c r="E1086" i="436" s="1"/>
  <c r="E1087" i="436" s="1"/>
  <c r="E1102" i="436"/>
  <c r="E1103" i="436" s="1"/>
  <c r="E1104" i="436" s="1"/>
  <c r="E1105" i="436" s="1"/>
  <c r="E1106" i="436" s="1"/>
  <c r="E1107" i="436" s="1"/>
  <c r="E1108" i="436"/>
  <c r="E1109" i="436" s="1"/>
  <c r="E1110" i="436" s="1"/>
  <c r="L1065" i="436"/>
  <c r="E1185" i="436"/>
  <c r="E1186" i="436" s="1"/>
  <c r="E1187" i="436" s="1"/>
  <c r="E1188" i="436" s="1"/>
  <c r="E1189" i="436" s="1"/>
  <c r="E1183" i="436"/>
  <c r="E1184" i="436" s="1"/>
  <c r="E1179" i="436"/>
  <c r="E1180" i="436" s="1"/>
  <c r="E1181" i="436" s="1"/>
  <c r="E1182" i="436" s="1"/>
  <c r="E1177" i="436"/>
  <c r="E1178" i="436" s="1"/>
  <c r="D1176" i="436"/>
  <c r="D1177" i="436" s="1"/>
  <c r="E1169" i="436"/>
  <c r="E1170" i="436" s="1"/>
  <c r="E1171" i="436" s="1"/>
  <c r="E1172" i="436" s="1"/>
  <c r="E1173" i="436" s="1"/>
  <c r="E1174" i="436" s="1"/>
  <c r="E1175" i="436" s="1"/>
  <c r="E1166" i="436"/>
  <c r="E1167" i="436" s="1"/>
  <c r="E1168" i="436" s="1"/>
  <c r="E1161" i="436"/>
  <c r="E1162" i="436" s="1"/>
  <c r="E1163" i="436" s="1"/>
  <c r="E1164" i="436" s="1"/>
  <c r="E1165" i="436" s="1"/>
  <c r="E1159" i="436"/>
  <c r="E1160" i="436" s="1"/>
  <c r="D1158" i="436"/>
  <c r="D1159" i="436" s="1"/>
  <c r="E1151" i="436"/>
  <c r="E1152" i="436" s="1"/>
  <c r="E1153" i="436" s="1"/>
  <c r="E1154" i="436" s="1"/>
  <c r="E1155" i="436" s="1"/>
  <c r="E1156" i="436" s="1"/>
  <c r="E1157" i="436" s="1"/>
  <c r="E1148" i="436"/>
  <c r="E1149" i="436" s="1"/>
  <c r="E1150" i="436" s="1"/>
  <c r="E1143" i="436"/>
  <c r="E1144" i="436" s="1"/>
  <c r="E1145" i="436" s="1"/>
  <c r="E1146" i="436" s="1"/>
  <c r="E1147" i="436" s="1"/>
  <c r="E1141" i="436"/>
  <c r="E1142" i="436" s="1"/>
  <c r="D1140" i="436"/>
  <c r="D1141" i="436" s="1"/>
  <c r="E1132" i="436"/>
  <c r="E1133" i="436" s="1"/>
  <c r="E1134" i="436" s="1"/>
  <c r="E1135" i="436" s="1"/>
  <c r="E1136" i="436" s="1"/>
  <c r="E1137" i="436" s="1"/>
  <c r="E1138" i="436" s="1"/>
  <c r="E1139" i="436" s="1"/>
  <c r="E1129" i="436"/>
  <c r="E1130" i="436" s="1"/>
  <c r="E1131" i="436" s="1"/>
  <c r="E1123" i="436"/>
  <c r="E1124" i="436" s="1"/>
  <c r="E1125" i="436" s="1"/>
  <c r="E1126" i="436" s="1"/>
  <c r="E1127" i="436" s="1"/>
  <c r="E1128" i="436" s="1"/>
  <c r="E1121" i="436"/>
  <c r="E1122" i="436" s="1"/>
  <c r="D1120" i="436"/>
  <c r="D1121" i="436" s="1"/>
  <c r="D1122" i="436" s="1"/>
  <c r="E1111" i="436"/>
  <c r="E1112" i="436" s="1"/>
  <c r="E1113" i="436" s="1"/>
  <c r="E1114" i="436" s="1"/>
  <c r="E1098" i="436"/>
  <c r="E1099" i="436" s="1"/>
  <c r="E1100" i="436" s="1"/>
  <c r="E1101" i="436" s="1"/>
  <c r="D1097" i="436"/>
  <c r="D1098" i="436" s="1"/>
  <c r="D1099" i="436" s="1"/>
  <c r="E1088" i="436"/>
  <c r="E1089" i="436" s="1"/>
  <c r="E1090" i="436" s="1"/>
  <c r="E1091" i="436" s="1"/>
  <c r="E1092" i="436" s="1"/>
  <c r="E1093" i="436" s="1"/>
  <c r="E1094" i="436" s="1"/>
  <c r="E1095" i="436" s="1"/>
  <c r="E1096" i="436" s="1"/>
  <c r="E1075" i="436"/>
  <c r="E1076" i="436" s="1"/>
  <c r="E1077" i="436" s="1"/>
  <c r="E1078" i="436" s="1"/>
  <c r="G1380" i="455"/>
  <c r="G1381" i="455"/>
  <c r="G1382" i="455"/>
  <c r="G1383" i="455"/>
  <c r="G1379" i="455"/>
  <c r="L1155" i="436" l="1"/>
  <c r="N1155" i="436" s="1"/>
  <c r="N1184" i="436"/>
  <c r="N1189" i="436"/>
  <c r="N1167" i="436"/>
  <c r="L1175" i="436"/>
  <c r="N1175" i="436" s="1"/>
  <c r="N1168" i="436"/>
  <c r="L1174" i="436"/>
  <c r="N1174" i="436" s="1"/>
  <c r="N1149" i="436"/>
  <c r="L1157" i="436"/>
  <c r="N1157" i="436" s="1"/>
  <c r="L1138" i="436"/>
  <c r="N1138" i="436" s="1"/>
  <c r="N1076" i="436"/>
  <c r="L1089" i="436"/>
  <c r="N1089" i="436" s="1"/>
  <c r="N1086" i="436"/>
  <c r="L1096" i="436"/>
  <c r="N1096" i="436" s="1"/>
  <c r="N1062" i="436"/>
  <c r="N1067" i="436"/>
  <c r="N1063" i="436"/>
  <c r="N1069" i="436"/>
  <c r="N1055" i="436"/>
  <c r="N1065" i="436"/>
  <c r="N1109" i="436"/>
  <c r="L1119" i="436"/>
  <c r="N1110" i="436"/>
  <c r="L1118" i="436"/>
  <c r="N1118" i="436" s="1"/>
  <c r="N1099" i="436"/>
  <c r="L1112" i="436"/>
  <c r="N1112" i="436" s="1"/>
  <c r="N1144" i="436"/>
  <c r="E1056" i="436"/>
  <c r="D1178" i="436"/>
  <c r="D1179" i="436" s="1"/>
  <c r="D1160" i="436"/>
  <c r="D1161" i="436" s="1"/>
  <c r="D1142" i="436"/>
  <c r="D1143" i="436" s="1"/>
  <c r="D1100" i="436"/>
  <c r="D1101" i="436" s="1"/>
  <c r="D1102" i="436" s="1"/>
  <c r="C84" i="456"/>
  <c r="C92" i="456"/>
  <c r="B84" i="456"/>
  <c r="B92" i="456"/>
  <c r="B56" i="456"/>
  <c r="B43" i="456"/>
  <c r="B49" i="456"/>
  <c r="B63" i="456" s="1"/>
  <c r="B74" i="456" s="1"/>
  <c r="E1243" i="436"/>
  <c r="E1244" i="436" s="1"/>
  <c r="D1234" i="436"/>
  <c r="D1235" i="436" s="1"/>
  <c r="D1236" i="436" s="1"/>
  <c r="D1237" i="436" s="1"/>
  <c r="D1238" i="436" s="1"/>
  <c r="D1239" i="436" s="1"/>
  <c r="D1240" i="436" s="1"/>
  <c r="D1241" i="436" s="1"/>
  <c r="D1242" i="436" s="1"/>
  <c r="D1243" i="436" s="1"/>
  <c r="D1223" i="436"/>
  <c r="D1224" i="436" s="1"/>
  <c r="D1225" i="436" s="1"/>
  <c r="D1226" i="436" s="1"/>
  <c r="D1227" i="436" s="1"/>
  <c r="D1228" i="436" s="1"/>
  <c r="D1229" i="436" s="1"/>
  <c r="D1230" i="436" s="1"/>
  <c r="D1215" i="436"/>
  <c r="D1216" i="436" s="1"/>
  <c r="D1217" i="436" s="1"/>
  <c r="D1218" i="436" s="1"/>
  <c r="D1219" i="436" s="1"/>
  <c r="N1087" i="436"/>
  <c r="E1176" i="436"/>
  <c r="N1131" i="436"/>
  <c r="N1150" i="436"/>
  <c r="E1158" i="436"/>
  <c r="E1140" i="436"/>
  <c r="N1130" i="436"/>
  <c r="N1113" i="436"/>
  <c r="N1115" i="436"/>
  <c r="L1116" i="436"/>
  <c r="N1116" i="436" s="1"/>
  <c r="E1115" i="436"/>
  <c r="E1116" i="436" s="1"/>
  <c r="N1059" i="436"/>
  <c r="E1097" i="436"/>
  <c r="D1123" i="436"/>
  <c r="L1294" i="436"/>
  <c r="L1292" i="436"/>
  <c r="L1291" i="436"/>
  <c r="L1290" i="436"/>
  <c r="G1888" i="455"/>
  <c r="L1281" i="436" s="1"/>
  <c r="G1889" i="455"/>
  <c r="L1280" i="436" s="1"/>
  <c r="G1890" i="455"/>
  <c r="L1279" i="436" s="1"/>
  <c r="G1891" i="455"/>
  <c r="L1278" i="436" s="1"/>
  <c r="G1887" i="455"/>
  <c r="L1283" i="436" s="1"/>
  <c r="L1271" i="436"/>
  <c r="L1269" i="436"/>
  <c r="L1268" i="436"/>
  <c r="L1267" i="436"/>
  <c r="L1266" i="436"/>
  <c r="L1265" i="436"/>
  <c r="L1262" i="436"/>
  <c r="L1259" i="436"/>
  <c r="L1254" i="436"/>
  <c r="L1252" i="436"/>
  <c r="N1147" i="436" l="1"/>
  <c r="N1146" i="436"/>
  <c r="L1153" i="436"/>
  <c r="N1153" i="436" s="1"/>
  <c r="N1145" i="436"/>
  <c r="L1154" i="436"/>
  <c r="N1154" i="436" s="1"/>
  <c r="N1119" i="436"/>
  <c r="N1072" i="436"/>
  <c r="N1073" i="436"/>
  <c r="N1071" i="436"/>
  <c r="E1117" i="436"/>
  <c r="E1118" i="436" s="1"/>
  <c r="E1119" i="436" s="1"/>
  <c r="E1120" i="436" s="1"/>
  <c r="D1180" i="436"/>
  <c r="D1181" i="436" s="1"/>
  <c r="D1182" i="436" s="1"/>
  <c r="D1183" i="436" s="1"/>
  <c r="D1184" i="436" s="1"/>
  <c r="D1185" i="436" s="1"/>
  <c r="D1186" i="436" s="1"/>
  <c r="D1187" i="436" s="1"/>
  <c r="D1188" i="436" s="1"/>
  <c r="D1189" i="436" s="1"/>
  <c r="D1162" i="436"/>
  <c r="D1163" i="436" s="1"/>
  <c r="D1164" i="436" s="1"/>
  <c r="D1165" i="436" s="1"/>
  <c r="D1166" i="436" s="1"/>
  <c r="D1167" i="436" s="1"/>
  <c r="D1168" i="436" s="1"/>
  <c r="D1169" i="436" s="1"/>
  <c r="D1170" i="436" s="1"/>
  <c r="D1171" i="436" s="1"/>
  <c r="D1172" i="436" s="1"/>
  <c r="D1173" i="436" s="1"/>
  <c r="D1174" i="436" s="1"/>
  <c r="D1175" i="436" s="1"/>
  <c r="D1144" i="436"/>
  <c r="D1145" i="436" s="1"/>
  <c r="D1146" i="436" s="1"/>
  <c r="D1147" i="436" s="1"/>
  <c r="D1148" i="436" s="1"/>
  <c r="D1149" i="436" s="1"/>
  <c r="D1150" i="436" s="1"/>
  <c r="D1151" i="436" s="1"/>
  <c r="D1152" i="436" s="1"/>
  <c r="D1153" i="436" s="1"/>
  <c r="D1154" i="436" s="1"/>
  <c r="D1155" i="436" s="1"/>
  <c r="D1156" i="436" s="1"/>
  <c r="D1157" i="436" s="1"/>
  <c r="D1124" i="436"/>
  <c r="D1125" i="436" s="1"/>
  <c r="D1126" i="436" s="1"/>
  <c r="D1127" i="436" s="1"/>
  <c r="D1128" i="436" s="1"/>
  <c r="D1129" i="436" s="1"/>
  <c r="D1130" i="436" s="1"/>
  <c r="D1131" i="436" s="1"/>
  <c r="D1132" i="436" s="1"/>
  <c r="D1133" i="436" s="1"/>
  <c r="D1134" i="436" s="1"/>
  <c r="D1135" i="436" s="1"/>
  <c r="D1136" i="436" s="1"/>
  <c r="D1137" i="436" s="1"/>
  <c r="D1138" i="436" s="1"/>
  <c r="D1139" i="436" s="1"/>
  <c r="D1103" i="436"/>
  <c r="D1104" i="436" s="1"/>
  <c r="D1105" i="436" s="1"/>
  <c r="D1106" i="436" s="1"/>
  <c r="D1107" i="436" s="1"/>
  <c r="D1108" i="436" s="1"/>
  <c r="D1109" i="436" s="1"/>
  <c r="D1110" i="436" s="1"/>
  <c r="D1111" i="436" s="1"/>
  <c r="D1112" i="436" s="1"/>
  <c r="D1113" i="436" s="1"/>
  <c r="D1114" i="436" s="1"/>
  <c r="D1115" i="436" s="1"/>
  <c r="D1116" i="436" s="1"/>
  <c r="E1057" i="436"/>
  <c r="E1058" i="436" s="1"/>
  <c r="E1059" i="436" s="1"/>
  <c r="E1060" i="436" s="1"/>
  <c r="B85" i="456"/>
  <c r="B94" i="456" s="1"/>
  <c r="B93" i="456"/>
  <c r="C85" i="456"/>
  <c r="C94" i="456" s="1"/>
  <c r="C93" i="456"/>
  <c r="B57" i="456"/>
  <c r="B44" i="456"/>
  <c r="N1052" i="436"/>
  <c r="L1039" i="436"/>
  <c r="N1039" i="436" s="1"/>
  <c r="N1029" i="436"/>
  <c r="G1114" i="455"/>
  <c r="L1014" i="436" s="1"/>
  <c r="N1014" i="436" s="1"/>
  <c r="G1115" i="455"/>
  <c r="G1116" i="455"/>
  <c r="G1113" i="455"/>
  <c r="N1007" i="436" s="1"/>
  <c r="N989" i="436"/>
  <c r="N988" i="436"/>
  <c r="L975" i="436"/>
  <c r="N975" i="436" s="1"/>
  <c r="N959" i="436"/>
  <c r="L952" i="436"/>
  <c r="L1015" i="436"/>
  <c r="N986" i="436"/>
  <c r="N1025" i="436"/>
  <c r="N1024" i="436"/>
  <c r="N1023" i="436"/>
  <c r="L993" i="436"/>
  <c r="N982" i="436"/>
  <c r="G985" i="455"/>
  <c r="G986" i="455"/>
  <c r="G987" i="455"/>
  <c r="G988" i="455"/>
  <c r="G989" i="455"/>
  <c r="G984" i="455"/>
  <c r="N969" i="436"/>
  <c r="N957" i="436"/>
  <c r="L950" i="436"/>
  <c r="F911" i="455"/>
  <c r="G912" i="455" s="1"/>
  <c r="N1044" i="436"/>
  <c r="N1045" i="436"/>
  <c r="N1019" i="436"/>
  <c r="N1018" i="436"/>
  <c r="G865" i="455"/>
  <c r="G866" i="455"/>
  <c r="N1000" i="436" s="1"/>
  <c r="G864" i="455"/>
  <c r="N999" i="436" s="1"/>
  <c r="N980" i="436"/>
  <c r="N979" i="436"/>
  <c r="N967" i="436"/>
  <c r="E1046" i="436"/>
  <c r="E1047" i="436" s="1"/>
  <c r="E1043" i="436"/>
  <c r="E1044" i="436" s="1"/>
  <c r="E1045" i="436" s="1"/>
  <c r="D1042" i="436"/>
  <c r="D1043" i="436" s="1"/>
  <c r="D1044" i="436" s="1"/>
  <c r="D1045" i="436" s="1"/>
  <c r="D1046" i="436" s="1"/>
  <c r="D1047" i="436" s="1"/>
  <c r="E1033" i="436"/>
  <c r="E1034" i="436" s="1"/>
  <c r="E1035" i="436" s="1"/>
  <c r="E1036" i="436" s="1"/>
  <c r="E1037" i="436" s="1"/>
  <c r="E1028" i="436"/>
  <c r="E1029" i="436" s="1"/>
  <c r="E1030" i="436" s="1"/>
  <c r="E1026" i="436"/>
  <c r="E1027" i="436" s="1"/>
  <c r="E1022" i="436"/>
  <c r="E1023" i="436" s="1"/>
  <c r="E1024" i="436" s="1"/>
  <c r="E1025" i="436" s="1"/>
  <c r="E1017" i="436"/>
  <c r="E1018" i="436" s="1"/>
  <c r="E1019" i="436" s="1"/>
  <c r="E1020" i="436" s="1"/>
  <c r="E1021" i="436" s="1"/>
  <c r="D1016" i="436"/>
  <c r="D1017" i="436" s="1"/>
  <c r="D1018" i="436" s="1"/>
  <c r="D1019" i="436" s="1"/>
  <c r="D1020" i="436" s="1"/>
  <c r="D1021" i="436" s="1"/>
  <c r="E1009" i="436"/>
  <c r="E1010" i="436" s="1"/>
  <c r="E1006" i="436"/>
  <c r="E1007" i="436" s="1"/>
  <c r="E1008" i="436" s="1"/>
  <c r="E1004" i="436"/>
  <c r="E1005" i="436" s="1"/>
  <c r="E1001" i="436"/>
  <c r="E998" i="436"/>
  <c r="E999" i="436" s="1"/>
  <c r="E1000" i="436" s="1"/>
  <c r="D997" i="436"/>
  <c r="D998" i="436" s="1"/>
  <c r="D999" i="436" s="1"/>
  <c r="D1000" i="436" s="1"/>
  <c r="E990" i="436"/>
  <c r="E991" i="436" s="1"/>
  <c r="E987" i="436"/>
  <c r="E988" i="436" s="1"/>
  <c r="E989" i="436" s="1"/>
  <c r="E984" i="436"/>
  <c r="E985" i="436" s="1"/>
  <c r="E986" i="436" s="1"/>
  <c r="E981" i="436"/>
  <c r="E982" i="436" s="1"/>
  <c r="E977" i="436"/>
  <c r="E978" i="436" s="1"/>
  <c r="E979" i="436" s="1"/>
  <c r="D976" i="436"/>
  <c r="D977" i="436" s="1"/>
  <c r="D978" i="436" s="1"/>
  <c r="D979" i="436" s="1"/>
  <c r="D980" i="436" s="1"/>
  <c r="N955" i="436"/>
  <c r="E972" i="436"/>
  <c r="E973" i="436" s="1"/>
  <c r="E970" i="436"/>
  <c r="E971" i="436" s="1"/>
  <c r="E968" i="436"/>
  <c r="E969" i="436" s="1"/>
  <c r="E965" i="436"/>
  <c r="E966" i="436" s="1"/>
  <c r="E967" i="436" s="1"/>
  <c r="D964" i="436"/>
  <c r="D965" i="436" s="1"/>
  <c r="D966" i="436" s="1"/>
  <c r="D967" i="436" s="1"/>
  <c r="E960" i="436"/>
  <c r="E961" i="436" s="1"/>
  <c r="E958" i="436"/>
  <c r="E959" i="436" s="1"/>
  <c r="E956" i="436"/>
  <c r="E957" i="436" s="1"/>
  <c r="E954" i="436"/>
  <c r="E955" i="436" s="1"/>
  <c r="D953" i="436"/>
  <c r="D954" i="436" s="1"/>
  <c r="D955" i="436" s="1"/>
  <c r="D956" i="436" s="1"/>
  <c r="D957" i="436" s="1"/>
  <c r="D958" i="436" s="1"/>
  <c r="D959" i="436" s="1"/>
  <c r="D960" i="436" s="1"/>
  <c r="D961" i="436" s="1"/>
  <c r="F749" i="455"/>
  <c r="F788" i="455"/>
  <c r="L927" i="436"/>
  <c r="N927" i="436" s="1"/>
  <c r="L919" i="436"/>
  <c r="N919" i="436" s="1"/>
  <c r="L911" i="436"/>
  <c r="N911" i="436" s="1"/>
  <c r="L903" i="436"/>
  <c r="N903" i="436" s="1"/>
  <c r="L895" i="436"/>
  <c r="N895" i="436" s="1"/>
  <c r="L886" i="436"/>
  <c r="N886" i="436" s="1"/>
  <c r="F748" i="455"/>
  <c r="E1002" i="436" l="1"/>
  <c r="E1003" i="436" s="1"/>
  <c r="L949" i="436"/>
  <c r="N966" i="436"/>
  <c r="L973" i="436"/>
  <c r="N973" i="436" s="1"/>
  <c r="N978" i="436"/>
  <c r="L991" i="436"/>
  <c r="N991" i="436" s="1"/>
  <c r="D1117" i="436"/>
  <c r="D1118" i="436" s="1"/>
  <c r="D1119" i="436" s="1"/>
  <c r="N1027" i="436"/>
  <c r="L1040" i="436"/>
  <c r="N1040" i="436" s="1"/>
  <c r="N985" i="436"/>
  <c r="L996" i="436"/>
  <c r="N996" i="436" s="1"/>
  <c r="N1005" i="436"/>
  <c r="N1015" i="436"/>
  <c r="N983" i="436"/>
  <c r="N993" i="436"/>
  <c r="E983" i="436"/>
  <c r="N1020" i="436"/>
  <c r="L1035" i="436"/>
  <c r="N1035" i="436" s="1"/>
  <c r="D968" i="436"/>
  <c r="D969" i="436" s="1"/>
  <c r="D970" i="436" s="1"/>
  <c r="D971" i="436" s="1"/>
  <c r="D972" i="436" s="1"/>
  <c r="D973" i="436" s="1"/>
  <c r="D974" i="436" s="1"/>
  <c r="D975" i="436" s="1"/>
  <c r="B97" i="456"/>
  <c r="B98" i="456" s="1"/>
  <c r="B58" i="456"/>
  <c r="B45" i="456"/>
  <c r="B50" i="456"/>
  <c r="B64" i="456" s="1"/>
  <c r="N1030" i="436"/>
  <c r="N1008" i="436"/>
  <c r="N1047" i="436"/>
  <c r="L1037" i="436"/>
  <c r="N1037" i="436" s="1"/>
  <c r="N1038" i="436"/>
  <c r="E1038" i="436"/>
  <c r="E1039" i="436" s="1"/>
  <c r="L1013" i="436"/>
  <c r="N1013" i="436" s="1"/>
  <c r="N1034" i="436"/>
  <c r="L1036" i="436"/>
  <c r="N1036" i="436" s="1"/>
  <c r="L1010" i="436"/>
  <c r="N1010" i="436" s="1"/>
  <c r="L1011" i="436"/>
  <c r="N1011" i="436" s="1"/>
  <c r="E1011" i="436"/>
  <c r="E1012" i="436" s="1"/>
  <c r="E1013" i="436" s="1"/>
  <c r="E1014" i="436" s="1"/>
  <c r="L995" i="436"/>
  <c r="N995" i="436" s="1"/>
  <c r="L992" i="436"/>
  <c r="N992" i="436" s="1"/>
  <c r="L994" i="436"/>
  <c r="N994" i="436" s="1"/>
  <c r="E974" i="436"/>
  <c r="E975" i="436" s="1"/>
  <c r="E976" i="436" s="1"/>
  <c r="L961" i="436"/>
  <c r="N961" i="436" s="1"/>
  <c r="E962" i="436"/>
  <c r="E963" i="436" s="1"/>
  <c r="E964" i="436" s="1"/>
  <c r="D962" i="436"/>
  <c r="D963" i="436" s="1"/>
  <c r="E992" i="436"/>
  <c r="E993" i="436" s="1"/>
  <c r="E994" i="436" s="1"/>
  <c r="E995" i="436" s="1"/>
  <c r="N971" i="436"/>
  <c r="L974" i="436"/>
  <c r="N974" i="436" s="1"/>
  <c r="L962" i="436"/>
  <c r="N962" i="436" s="1"/>
  <c r="L963" i="436"/>
  <c r="N963" i="436" s="1"/>
  <c r="D1022" i="436"/>
  <c r="D1023" i="436" s="1"/>
  <c r="D1024" i="436" s="1"/>
  <c r="D1025" i="436" s="1"/>
  <c r="D1026" i="436" s="1"/>
  <c r="D1027" i="436" s="1"/>
  <c r="D1028" i="436" s="1"/>
  <c r="D1029" i="436" s="1"/>
  <c r="D1030" i="436" s="1"/>
  <c r="D1001" i="436"/>
  <c r="E980" i="436"/>
  <c r="D981" i="436"/>
  <c r="D982" i="436" s="1"/>
  <c r="B99" i="456" l="1"/>
  <c r="B100" i="456" s="1"/>
  <c r="B101" i="456" s="1"/>
  <c r="B102" i="456" s="1"/>
  <c r="B103" i="456" s="1"/>
  <c r="B104" i="456" s="1"/>
  <c r="B105" i="456" s="1"/>
  <c r="B106" i="456" s="1"/>
  <c r="B107" i="456" s="1"/>
  <c r="B108" i="456" s="1"/>
  <c r="B109" i="456" s="1"/>
  <c r="D1031" i="436"/>
  <c r="D1032" i="436" s="1"/>
  <c r="D1033" i="436" s="1"/>
  <c r="D1034" i="436" s="1"/>
  <c r="D1035" i="436" s="1"/>
  <c r="D1036" i="436" s="1"/>
  <c r="D1037" i="436" s="1"/>
  <c r="D1038" i="436" s="1"/>
  <c r="D1039" i="436" s="1"/>
  <c r="D1040" i="436" s="1"/>
  <c r="D1041" i="436" s="1"/>
  <c r="D1002" i="436"/>
  <c r="D1003" i="436" s="1"/>
  <c r="D1004" i="436" s="1"/>
  <c r="D1005" i="436" s="1"/>
  <c r="D1006" i="436" s="1"/>
  <c r="D1007" i="436" s="1"/>
  <c r="D1008" i="436" s="1"/>
  <c r="D1009" i="436" s="1"/>
  <c r="D1010" i="436" s="1"/>
  <c r="D1011" i="436" s="1"/>
  <c r="D1012" i="436" s="1"/>
  <c r="D1013" i="436" s="1"/>
  <c r="D1014" i="436" s="1"/>
  <c r="D1015" i="436" s="1"/>
  <c r="E1040" i="436"/>
  <c r="E1015" i="436"/>
  <c r="E1016" i="436" s="1"/>
  <c r="E996" i="436"/>
  <c r="E997" i="436" s="1"/>
  <c r="D983" i="436"/>
  <c r="D984" i="436" s="1"/>
  <c r="D985" i="436" s="1"/>
  <c r="D986" i="436" s="1"/>
  <c r="D987" i="436" s="1"/>
  <c r="D988" i="436" s="1"/>
  <c r="D989" i="436" s="1"/>
  <c r="D990" i="436" s="1"/>
  <c r="D991" i="436" s="1"/>
  <c r="B59" i="456"/>
  <c r="B46" i="456"/>
  <c r="B51" i="456"/>
  <c r="N1003" i="436"/>
  <c r="N1012" i="436"/>
  <c r="E1041" i="436" l="1"/>
  <c r="E1042" i="436" s="1"/>
  <c r="B70" i="456"/>
  <c r="B65" i="456"/>
  <c r="B60" i="456"/>
  <c r="B71" i="456" s="1"/>
  <c r="B47" i="456"/>
  <c r="B61" i="456" s="1"/>
  <c r="B72" i="456" s="1"/>
  <c r="D992" i="436"/>
  <c r="D993" i="436" s="1"/>
  <c r="D994" i="436" s="1"/>
  <c r="D995" i="436" s="1"/>
  <c r="D996" i="436" s="1"/>
  <c r="L889" i="436" l="1"/>
  <c r="N889" i="436" s="1"/>
  <c r="E933" i="436"/>
  <c r="E934" i="436" s="1"/>
  <c r="E931" i="436"/>
  <c r="E932" i="436" s="1"/>
  <c r="D930" i="436"/>
  <c r="D931" i="436" s="1"/>
  <c r="D932" i="436" s="1"/>
  <c r="D933" i="436" s="1"/>
  <c r="D934" i="436" s="1"/>
  <c r="E928" i="436"/>
  <c r="E929" i="436" s="1"/>
  <c r="E930" i="436" s="1"/>
  <c r="N926" i="436"/>
  <c r="E925" i="436"/>
  <c r="E926" i="436" s="1"/>
  <c r="E927" i="436" s="1"/>
  <c r="E923" i="436"/>
  <c r="E924" i="436" s="1"/>
  <c r="D922" i="436"/>
  <c r="D923" i="436" s="1"/>
  <c r="D924" i="436" s="1"/>
  <c r="D925" i="436" s="1"/>
  <c r="D926" i="436" s="1"/>
  <c r="E920" i="436"/>
  <c r="E921" i="436" s="1"/>
  <c r="E922" i="436" s="1"/>
  <c r="N918" i="436"/>
  <c r="E917" i="436"/>
  <c r="E918" i="436" s="1"/>
  <c r="E919" i="436" s="1"/>
  <c r="E915" i="436"/>
  <c r="E916" i="436" s="1"/>
  <c r="D914" i="436"/>
  <c r="D915" i="436" s="1"/>
  <c r="D916" i="436" s="1"/>
  <c r="D917" i="436" s="1"/>
  <c r="D918" i="436" s="1"/>
  <c r="E912" i="436"/>
  <c r="E913" i="436" s="1"/>
  <c r="E914" i="436" s="1"/>
  <c r="N910" i="436"/>
  <c r="E909" i="436"/>
  <c r="E910" i="436" s="1"/>
  <c r="E911" i="436" s="1"/>
  <c r="E907" i="436"/>
  <c r="E908" i="436" s="1"/>
  <c r="D906" i="436"/>
  <c r="D907" i="436" s="1"/>
  <c r="D908" i="436" s="1"/>
  <c r="D909" i="436" s="1"/>
  <c r="D910" i="436" s="1"/>
  <c r="E904" i="436"/>
  <c r="E905" i="436" s="1"/>
  <c r="E906" i="436" s="1"/>
  <c r="N902" i="436"/>
  <c r="E901" i="436"/>
  <c r="E902" i="436" s="1"/>
  <c r="E903" i="436" s="1"/>
  <c r="E899" i="436"/>
  <c r="E900" i="436" s="1"/>
  <c r="D898" i="436"/>
  <c r="D899" i="436" s="1"/>
  <c r="D900" i="436" s="1"/>
  <c r="D901" i="436" s="1"/>
  <c r="D902" i="436" s="1"/>
  <c r="E896" i="436"/>
  <c r="E897" i="436" s="1"/>
  <c r="E898" i="436" s="1"/>
  <c r="N894" i="436"/>
  <c r="E893" i="436"/>
  <c r="E894" i="436" s="1"/>
  <c r="E895" i="436" s="1"/>
  <c r="E891" i="436"/>
  <c r="E892" i="436" s="1"/>
  <c r="D890" i="436"/>
  <c r="D891" i="436" s="1"/>
  <c r="D892" i="436" s="1"/>
  <c r="D893" i="436" s="1"/>
  <c r="D894" i="436" s="1"/>
  <c r="L868" i="436"/>
  <c r="N868" i="436" s="1"/>
  <c r="N846" i="436"/>
  <c r="N830" i="436"/>
  <c r="N861" i="436"/>
  <c r="G582" i="455"/>
  <c r="G581" i="455"/>
  <c r="N844" i="436" s="1"/>
  <c r="N828" i="436"/>
  <c r="N827" i="436"/>
  <c r="L794" i="436"/>
  <c r="L817" i="436"/>
  <c r="L805" i="436"/>
  <c r="L793" i="436"/>
  <c r="N874" i="436"/>
  <c r="N857" i="436"/>
  <c r="G496" i="455"/>
  <c r="N841" i="436" s="1"/>
  <c r="N824" i="436"/>
  <c r="N811" i="436"/>
  <c r="N801" i="436"/>
  <c r="N872" i="436"/>
  <c r="E876" i="436"/>
  <c r="E877" i="436" s="1"/>
  <c r="E878" i="436" s="1"/>
  <c r="E873" i="436"/>
  <c r="E874" i="436" s="1"/>
  <c r="E875" i="436" s="1"/>
  <c r="E870" i="436"/>
  <c r="E871" i="436" s="1"/>
  <c r="E872" i="436" s="1"/>
  <c r="D869" i="436"/>
  <c r="D870" i="436" s="1"/>
  <c r="D871" i="436" s="1"/>
  <c r="D872" i="436" s="1"/>
  <c r="D873" i="436" s="1"/>
  <c r="D874" i="436" s="1"/>
  <c r="D875" i="436" s="1"/>
  <c r="N855" i="436"/>
  <c r="N854" i="436"/>
  <c r="G449" i="455"/>
  <c r="N838" i="436" s="1"/>
  <c r="G448" i="455"/>
  <c r="N839" i="436" s="1"/>
  <c r="N822" i="436"/>
  <c r="N809" i="436"/>
  <c r="N808" i="436"/>
  <c r="E864" i="436"/>
  <c r="E865" i="436" s="1"/>
  <c r="E862" i="436"/>
  <c r="E863" i="436" s="1"/>
  <c r="E859" i="436"/>
  <c r="E856" i="436"/>
  <c r="E857" i="436" s="1"/>
  <c r="E858" i="436" s="1"/>
  <c r="E853" i="436"/>
  <c r="E854" i="436" s="1"/>
  <c r="E855" i="436" s="1"/>
  <c r="D852" i="436"/>
  <c r="D853" i="436" s="1"/>
  <c r="D854" i="436" s="1"/>
  <c r="D855" i="436" s="1"/>
  <c r="D856" i="436" s="1"/>
  <c r="D857" i="436" s="1"/>
  <c r="D858" i="436" s="1"/>
  <c r="E847" i="436"/>
  <c r="E848" i="436" s="1"/>
  <c r="E845" i="436"/>
  <c r="E846" i="436" s="1"/>
  <c r="E843" i="436"/>
  <c r="E844" i="436" s="1"/>
  <c r="E840" i="436"/>
  <c r="E841" i="436" s="1"/>
  <c r="E842" i="436" s="1"/>
  <c r="E837" i="436"/>
  <c r="E838" i="436" s="1"/>
  <c r="E839" i="436" s="1"/>
  <c r="D836" i="436"/>
  <c r="D837" i="436" s="1"/>
  <c r="D838" i="436" s="1"/>
  <c r="D839" i="436" s="1"/>
  <c r="D840" i="436" s="1"/>
  <c r="D841" i="436" s="1"/>
  <c r="D842" i="436" s="1"/>
  <c r="E831" i="436"/>
  <c r="E832" i="436" s="1"/>
  <c r="E829" i="436"/>
  <c r="E830" i="436" s="1"/>
  <c r="E826" i="436"/>
  <c r="E827" i="436" s="1"/>
  <c r="E828" i="436" s="1"/>
  <c r="E823" i="436"/>
  <c r="E824" i="436" s="1"/>
  <c r="E825" i="436" s="1"/>
  <c r="E820" i="436"/>
  <c r="E821" i="436" s="1"/>
  <c r="E822" i="436" s="1"/>
  <c r="D819" i="436"/>
  <c r="D820" i="436" s="1"/>
  <c r="D821" i="436" s="1"/>
  <c r="D822" i="436" s="1"/>
  <c r="D823" i="436" s="1"/>
  <c r="D824" i="436" s="1"/>
  <c r="D825" i="436" s="1"/>
  <c r="N799" i="436"/>
  <c r="E815" i="436"/>
  <c r="E816" i="436" s="1"/>
  <c r="E817" i="436" s="1"/>
  <c r="E810" i="436"/>
  <c r="E811" i="436" s="1"/>
  <c r="E812" i="436" s="1"/>
  <c r="E807" i="436"/>
  <c r="E808" i="436" s="1"/>
  <c r="E809" i="436" s="1"/>
  <c r="D806" i="436"/>
  <c r="D807" i="436" s="1"/>
  <c r="D808" i="436" s="1"/>
  <c r="D809" i="436" s="1"/>
  <c r="D810" i="436" s="1"/>
  <c r="D811" i="436" s="1"/>
  <c r="D812" i="436" s="1"/>
  <c r="D813" i="436" s="1"/>
  <c r="D814" i="436" s="1"/>
  <c r="E803" i="436"/>
  <c r="E804" i="436" s="1"/>
  <c r="E805" i="436" s="1"/>
  <c r="E806" i="436" s="1"/>
  <c r="E800" i="436"/>
  <c r="E801" i="436" s="1"/>
  <c r="E802" i="436" s="1"/>
  <c r="E797" i="436"/>
  <c r="E798" i="436" s="1"/>
  <c r="E799" i="436" s="1"/>
  <c r="D796" i="436"/>
  <c r="D797" i="436" s="1"/>
  <c r="D798" i="436" s="1"/>
  <c r="D799" i="436" s="1"/>
  <c r="D800" i="436" s="1"/>
  <c r="D801" i="436" s="1"/>
  <c r="D802" i="436" s="1"/>
  <c r="L439" i="436"/>
  <c r="N439" i="436" s="1"/>
  <c r="L438" i="436"/>
  <c r="G307" i="455"/>
  <c r="G313" i="455"/>
  <c r="G312" i="455"/>
  <c r="G311" i="455"/>
  <c r="G310" i="455"/>
  <c r="G309" i="455"/>
  <c r="G308" i="455"/>
  <c r="L363" i="436"/>
  <c r="G259" i="455"/>
  <c r="N1294" i="436"/>
  <c r="N1292" i="436"/>
  <c r="N1291" i="436"/>
  <c r="N1290" i="436"/>
  <c r="L1285" i="436"/>
  <c r="N1278" i="436"/>
  <c r="E1297" i="436"/>
  <c r="E1298" i="436" s="1"/>
  <c r="E1295" i="436"/>
  <c r="E1296" i="436" s="1"/>
  <c r="E1293" i="436"/>
  <c r="E1294" i="436" s="1"/>
  <c r="E1289" i="436"/>
  <c r="E1290" i="436" s="1"/>
  <c r="E1291" i="436" s="1"/>
  <c r="E1292" i="436" s="1"/>
  <c r="D1288" i="436"/>
  <c r="D1289" i="436" s="1"/>
  <c r="D1290" i="436" s="1"/>
  <c r="D1291" i="436" s="1"/>
  <c r="D1292" i="436" s="1"/>
  <c r="D1293" i="436" s="1"/>
  <c r="D1294" i="436" s="1"/>
  <c r="D1295" i="436" s="1"/>
  <c r="D1296" i="436" s="1"/>
  <c r="D1297" i="436" s="1"/>
  <c r="D1298" i="436" s="1"/>
  <c r="N1269" i="436"/>
  <c r="E849" i="436" l="1"/>
  <c r="E850" i="436" s="1"/>
  <c r="E851" i="436" s="1"/>
  <c r="E852" i="436" s="1"/>
  <c r="E866" i="436"/>
  <c r="E867" i="436" s="1"/>
  <c r="E868" i="436" s="1"/>
  <c r="E869" i="436" s="1"/>
  <c r="E833" i="436"/>
  <c r="E834" i="436" s="1"/>
  <c r="E835" i="436" s="1"/>
  <c r="E836" i="436" s="1"/>
  <c r="E818" i="436"/>
  <c r="E819" i="436" s="1"/>
  <c r="N860" i="436"/>
  <c r="L867" i="436"/>
  <c r="N867" i="436" s="1"/>
  <c r="D927" i="436"/>
  <c r="D928" i="436" s="1"/>
  <c r="D929" i="436" s="1"/>
  <c r="D919" i="436"/>
  <c r="D920" i="436" s="1"/>
  <c r="D921" i="436" s="1"/>
  <c r="D911" i="436"/>
  <c r="D912" i="436" s="1"/>
  <c r="D913" i="436" s="1"/>
  <c r="D903" i="436"/>
  <c r="D904" i="436" s="1"/>
  <c r="D905" i="436" s="1"/>
  <c r="D895" i="436"/>
  <c r="D896" i="436" s="1"/>
  <c r="D897" i="436" s="1"/>
  <c r="N802" i="436"/>
  <c r="N805" i="436"/>
  <c r="N812" i="436"/>
  <c r="N817" i="436"/>
  <c r="L365" i="436"/>
  <c r="D876" i="436"/>
  <c r="D877" i="436" s="1"/>
  <c r="D878" i="436" s="1"/>
  <c r="D859" i="436"/>
  <c r="D860" i="436" s="1"/>
  <c r="D861" i="436" s="1"/>
  <c r="D862" i="436" s="1"/>
  <c r="D863" i="436" s="1"/>
  <c r="D864" i="436" s="1"/>
  <c r="D865" i="436" s="1"/>
  <c r="D843" i="436"/>
  <c r="D844" i="436" s="1"/>
  <c r="D845" i="436" s="1"/>
  <c r="D846" i="436" s="1"/>
  <c r="D847" i="436" s="1"/>
  <c r="D848" i="436" s="1"/>
  <c r="D826" i="436"/>
  <c r="D827" i="436" s="1"/>
  <c r="D828" i="436" s="1"/>
  <c r="D815" i="436"/>
  <c r="D816" i="436" s="1"/>
  <c r="D817" i="436" s="1"/>
  <c r="D818" i="436" s="1"/>
  <c r="D803" i="436"/>
  <c r="D804" i="436" s="1"/>
  <c r="D805" i="436" s="1"/>
  <c r="L888" i="436"/>
  <c r="N932" i="436"/>
  <c r="L934" i="436"/>
  <c r="N934" i="436" s="1"/>
  <c r="N924" i="436"/>
  <c r="L929" i="436"/>
  <c r="N929" i="436" s="1"/>
  <c r="N916" i="436"/>
  <c r="L921" i="436"/>
  <c r="N921" i="436" s="1"/>
  <c r="N883" i="436"/>
  <c r="N908" i="436"/>
  <c r="L913" i="436"/>
  <c r="N913" i="436" s="1"/>
  <c r="N900" i="436"/>
  <c r="L905" i="436"/>
  <c r="N905" i="436" s="1"/>
  <c r="N892" i="436"/>
  <c r="L897" i="436"/>
  <c r="N897" i="436" s="1"/>
  <c r="N863" i="436"/>
  <c r="L877" i="436"/>
  <c r="N877" i="436" s="1"/>
  <c r="L851" i="436"/>
  <c r="N851" i="436" s="1"/>
  <c r="L850" i="436"/>
  <c r="N850" i="436" s="1"/>
  <c r="L865" i="436"/>
  <c r="N865" i="436" s="1"/>
  <c r="L835" i="436"/>
  <c r="N835" i="436" s="1"/>
  <c r="L848" i="436"/>
  <c r="N848" i="436" s="1"/>
  <c r="L816" i="436"/>
  <c r="N816" i="436" s="1"/>
  <c r="L832" i="436"/>
  <c r="N832" i="436" s="1"/>
  <c r="L834" i="436"/>
  <c r="N834" i="436" s="1"/>
  <c r="L804" i="436"/>
  <c r="N804" i="436" s="1"/>
  <c r="E860" i="436"/>
  <c r="E861" i="436" s="1"/>
  <c r="L1298" i="436"/>
  <c r="N1298" i="436" s="1"/>
  <c r="L1296" i="436"/>
  <c r="N1296" i="436" s="1"/>
  <c r="L1287" i="436"/>
  <c r="N1287" i="436" s="1"/>
  <c r="N1265" i="436"/>
  <c r="N1267" i="436"/>
  <c r="N1266" i="436"/>
  <c r="E1264" i="436"/>
  <c r="E1272" i="436"/>
  <c r="E1273" i="436" s="1"/>
  <c r="E1274" i="436"/>
  <c r="E1275" i="436" s="1"/>
  <c r="N1271" i="436"/>
  <c r="E1286" i="436"/>
  <c r="E1287" i="436" s="1"/>
  <c r="E1288" i="436" s="1"/>
  <c r="N1285" i="436"/>
  <c r="E1284" i="436"/>
  <c r="E1285" i="436" s="1"/>
  <c r="N1283" i="436"/>
  <c r="E1282" i="436"/>
  <c r="E1283" i="436" s="1"/>
  <c r="N1281" i="436"/>
  <c r="N1280" i="436"/>
  <c r="N1279" i="436"/>
  <c r="E1277" i="436"/>
  <c r="D1276" i="436"/>
  <c r="D1277" i="436" s="1"/>
  <c r="N1262" i="436"/>
  <c r="E1270" i="436"/>
  <c r="E1271" i="436" s="1"/>
  <c r="D1263" i="436"/>
  <c r="D1264" i="436" s="1"/>
  <c r="E1261" i="436"/>
  <c r="E1262" i="436" s="1"/>
  <c r="E1263" i="436" s="1"/>
  <c r="D1260" i="436"/>
  <c r="D1261" i="436" s="1"/>
  <c r="D1262" i="436" s="1"/>
  <c r="L1256" i="436"/>
  <c r="D849" i="436" l="1"/>
  <c r="D850" i="436" s="1"/>
  <c r="D851" i="436" s="1"/>
  <c r="D866" i="436"/>
  <c r="D867" i="436" s="1"/>
  <c r="D868" i="436" s="1"/>
  <c r="F786" i="455"/>
  <c r="F787" i="455" s="1"/>
  <c r="D829" i="436"/>
  <c r="D830" i="436" s="1"/>
  <c r="D831" i="436" s="1"/>
  <c r="D832" i="436" s="1"/>
  <c r="D1278" i="436"/>
  <c r="D1279" i="436" s="1"/>
  <c r="D1280" i="436" s="1"/>
  <c r="D1281" i="436" s="1"/>
  <c r="D1282" i="436" s="1"/>
  <c r="D1283" i="436" s="1"/>
  <c r="D1284" i="436" s="1"/>
  <c r="D1285" i="436" s="1"/>
  <c r="D1286" i="436" s="1"/>
  <c r="D1287" i="436" s="1"/>
  <c r="E1278" i="436"/>
  <c r="E1279" i="436" s="1"/>
  <c r="E1280" i="436" s="1"/>
  <c r="E1281" i="436" s="1"/>
  <c r="L1275" i="436"/>
  <c r="N1275" i="436" s="1"/>
  <c r="N1268" i="436"/>
  <c r="L1273" i="436"/>
  <c r="N1273" i="436" s="1"/>
  <c r="D1265" i="436"/>
  <c r="D1266" i="436" s="1"/>
  <c r="D1267" i="436" s="1"/>
  <c r="D1268" i="436" s="1"/>
  <c r="E1265" i="436"/>
  <c r="E1266" i="436" s="1"/>
  <c r="E1267" i="436" s="1"/>
  <c r="E1268" i="436" s="1"/>
  <c r="E1276" i="436"/>
  <c r="N1259" i="436"/>
  <c r="E1258" i="436"/>
  <c r="E1259" i="436" s="1"/>
  <c r="E1260" i="436" s="1"/>
  <c r="D1257" i="436"/>
  <c r="D1258" i="436" s="1"/>
  <c r="D1259" i="436" s="1"/>
  <c r="N434" i="436"/>
  <c r="N432" i="436"/>
  <c r="L436" i="436"/>
  <c r="N436" i="436" s="1"/>
  <c r="E435" i="436"/>
  <c r="E436" i="436" s="1"/>
  <c r="E433" i="436"/>
  <c r="E434" i="436" s="1"/>
  <c r="E431" i="436"/>
  <c r="E432" i="436" s="1"/>
  <c r="N429" i="436"/>
  <c r="E428" i="436"/>
  <c r="E429" i="436" s="1"/>
  <c r="E430" i="436" s="1"/>
  <c r="D427" i="436"/>
  <c r="D428" i="436" s="1"/>
  <c r="D429" i="436" s="1"/>
  <c r="N420" i="436"/>
  <c r="N418" i="436"/>
  <c r="E417" i="436"/>
  <c r="E418" i="436" s="1"/>
  <c r="L422" i="436"/>
  <c r="N422" i="436" s="1"/>
  <c r="E421" i="436"/>
  <c r="E422" i="436" s="1"/>
  <c r="E419" i="436"/>
  <c r="E420" i="436" s="1"/>
  <c r="E415" i="436"/>
  <c r="E416" i="436" s="1"/>
  <c r="N413" i="436"/>
  <c r="E412" i="436"/>
  <c r="E413" i="436" s="1"/>
  <c r="E414" i="436" s="1"/>
  <c r="D411" i="436"/>
  <c r="D412" i="436" s="1"/>
  <c r="D413" i="436" s="1"/>
  <c r="L408" i="436"/>
  <c r="N408" i="436" s="1"/>
  <c r="E407" i="436"/>
  <c r="E408" i="436" s="1"/>
  <c r="E409" i="436" s="1"/>
  <c r="E410" i="436" s="1"/>
  <c r="E411" i="436" s="1"/>
  <c r="E405" i="436"/>
  <c r="E406" i="436" s="1"/>
  <c r="E403" i="436"/>
  <c r="E404" i="436" s="1"/>
  <c r="N402" i="436"/>
  <c r="E401" i="436"/>
  <c r="E402" i="436" s="1"/>
  <c r="D400" i="436"/>
  <c r="D401" i="436" s="1"/>
  <c r="D402" i="436" s="1"/>
  <c r="D403" i="436" s="1"/>
  <c r="D404" i="436" s="1"/>
  <c r="D405" i="436" s="1"/>
  <c r="D406" i="436" s="1"/>
  <c r="D407" i="436" s="1"/>
  <c r="D408" i="436" s="1"/>
  <c r="D409" i="436" s="1"/>
  <c r="D410" i="436" s="1"/>
  <c r="L395" i="436"/>
  <c r="L398" i="436"/>
  <c r="L382" i="436"/>
  <c r="D833" i="436" l="1"/>
  <c r="D834" i="436" s="1"/>
  <c r="D835" i="436" s="1"/>
  <c r="E423" i="436"/>
  <c r="E424" i="436" s="1"/>
  <c r="E425" i="436" s="1"/>
  <c r="E426" i="436" s="1"/>
  <c r="E427" i="436" s="1"/>
  <c r="E437" i="436"/>
  <c r="E438" i="436" s="1"/>
  <c r="E439" i="436" s="1"/>
  <c r="D430" i="436"/>
  <c r="D431" i="436" s="1"/>
  <c r="D432" i="436" s="1"/>
  <c r="D433" i="436" s="1"/>
  <c r="D434" i="436" s="1"/>
  <c r="D435" i="436" s="1"/>
  <c r="D436" i="436" s="1"/>
  <c r="D414" i="436"/>
  <c r="D415" i="436" s="1"/>
  <c r="D416" i="436" s="1"/>
  <c r="D417" i="436" s="1"/>
  <c r="D418" i="436" s="1"/>
  <c r="D419" i="436" s="1"/>
  <c r="D420" i="436" s="1"/>
  <c r="D421" i="436" s="1"/>
  <c r="D422" i="436" s="1"/>
  <c r="E1269" i="436"/>
  <c r="D1269" i="436"/>
  <c r="D1270" i="436" s="1"/>
  <c r="D1271" i="436" s="1"/>
  <c r="D1272" i="436" s="1"/>
  <c r="D1273" i="436" s="1"/>
  <c r="D1274" i="436" s="1"/>
  <c r="D1275" i="436" s="1"/>
  <c r="L425" i="436"/>
  <c r="N425" i="436" s="1"/>
  <c r="N438" i="436"/>
  <c r="N424" i="436"/>
  <c r="L409" i="436"/>
  <c r="N409" i="436" s="1"/>
  <c r="L410" i="436"/>
  <c r="N410" i="436" s="1"/>
  <c r="N416" i="436"/>
  <c r="N406" i="436"/>
  <c r="N404" i="436"/>
  <c r="L374" i="436"/>
  <c r="D437" i="436" l="1"/>
  <c r="D438" i="436" s="1"/>
  <c r="D439" i="436" s="1"/>
  <c r="D423" i="436"/>
  <c r="D424" i="436" s="1"/>
  <c r="D425" i="436" s="1"/>
  <c r="D426" i="436" s="1"/>
  <c r="N398" i="436"/>
  <c r="N397" i="436"/>
  <c r="N395" i="436"/>
  <c r="E394" i="436"/>
  <c r="E395" i="436" s="1"/>
  <c r="N393" i="436"/>
  <c r="E392" i="436"/>
  <c r="E393" i="436" s="1"/>
  <c r="N391" i="436"/>
  <c r="E390" i="436"/>
  <c r="E391" i="436" s="1"/>
  <c r="N389" i="436"/>
  <c r="E388" i="436"/>
  <c r="E389" i="436" s="1"/>
  <c r="N386" i="436"/>
  <c r="E385" i="436"/>
  <c r="E386" i="436" s="1"/>
  <c r="E387" i="436" s="1"/>
  <c r="D384" i="436"/>
  <c r="D385" i="436" s="1"/>
  <c r="D386" i="436" s="1"/>
  <c r="N382" i="436"/>
  <c r="E381" i="436"/>
  <c r="E382" i="436" s="1"/>
  <c r="N380" i="436"/>
  <c r="E379" i="436"/>
  <c r="E380" i="436" s="1"/>
  <c r="D376" i="436"/>
  <c r="N374" i="436"/>
  <c r="E373" i="436"/>
  <c r="E374" i="436" s="1"/>
  <c r="N372" i="436"/>
  <c r="E371" i="436"/>
  <c r="E372" i="436" s="1"/>
  <c r="D368" i="436"/>
  <c r="M101" i="429"/>
  <c r="M100" i="429"/>
  <c r="L94" i="429"/>
  <c r="L91" i="429"/>
  <c r="L90" i="429"/>
  <c r="L78" i="429"/>
  <c r="L79" i="429"/>
  <c r="L80" i="429"/>
  <c r="L82" i="429"/>
  <c r="L83" i="429"/>
  <c r="L77" i="429"/>
  <c r="L63" i="429"/>
  <c r="L62" i="429"/>
  <c r="L61" i="429"/>
  <c r="L60" i="429"/>
  <c r="L59" i="429"/>
  <c r="L58" i="429"/>
  <c r="L57" i="429"/>
  <c r="M89" i="429"/>
  <c r="O5" i="436"/>
  <c r="M1344" i="436"/>
  <c r="M1335" i="436"/>
  <c r="N1335" i="436" s="1"/>
  <c r="M1328" i="436"/>
  <c r="N1328" i="436" s="1"/>
  <c r="E1327" i="436"/>
  <c r="E1328" i="436" s="1"/>
  <c r="E1334" i="436"/>
  <c r="E1335" i="436" s="1"/>
  <c r="M451" i="436"/>
  <c r="I31" i="447"/>
  <c r="I32" i="447"/>
  <c r="I33" i="447"/>
  <c r="I34" i="447"/>
  <c r="I35" i="447"/>
  <c r="I36" i="447"/>
  <c r="I37" i="447"/>
  <c r="I38" i="447"/>
  <c r="I39" i="447"/>
  <c r="I40" i="447"/>
  <c r="I41" i="447"/>
  <c r="I42" i="447"/>
  <c r="I43" i="447"/>
  <c r="D108" i="447" s="1"/>
  <c r="I44" i="447"/>
  <c r="I45" i="447"/>
  <c r="I46" i="447"/>
  <c r="I47" i="447"/>
  <c r="I48" i="447"/>
  <c r="I49" i="447"/>
  <c r="I50" i="447"/>
  <c r="I51" i="447"/>
  <c r="I30" i="447"/>
  <c r="F31" i="447"/>
  <c r="F32" i="447"/>
  <c r="F33" i="447"/>
  <c r="F34" i="447"/>
  <c r="F35" i="447"/>
  <c r="F36" i="447"/>
  <c r="F37" i="447"/>
  <c r="F38" i="447"/>
  <c r="F39" i="447"/>
  <c r="F40" i="447"/>
  <c r="F41" i="447"/>
  <c r="F42" i="447"/>
  <c r="F43" i="447"/>
  <c r="F44" i="447"/>
  <c r="F45" i="447"/>
  <c r="F30" i="447"/>
  <c r="L13" i="447"/>
  <c r="F107" i="447"/>
  <c r="M769" i="436"/>
  <c r="N769" i="436" s="1"/>
  <c r="M756" i="436"/>
  <c r="N756" i="436" s="1"/>
  <c r="B107" i="447"/>
  <c r="I12" i="447"/>
  <c r="I13" i="447"/>
  <c r="H80" i="447"/>
  <c r="I80" i="447" s="1"/>
  <c r="F80" i="447"/>
  <c r="F11" i="447"/>
  <c r="I11" i="447" s="1"/>
  <c r="F12" i="447"/>
  <c r="F13" i="447"/>
  <c r="F14" i="447"/>
  <c r="E375" i="436" l="1"/>
  <c r="E376" i="436" s="1"/>
  <c r="E396" i="436"/>
  <c r="E397" i="436" s="1"/>
  <c r="E398" i="436" s="1"/>
  <c r="E399" i="436" s="1"/>
  <c r="E400" i="436" s="1"/>
  <c r="E383" i="436"/>
  <c r="E384" i="436" s="1"/>
  <c r="D387" i="436"/>
  <c r="D388" i="436" s="1"/>
  <c r="D389" i="436" s="1"/>
  <c r="D390" i="436" s="1"/>
  <c r="D391" i="436" s="1"/>
  <c r="D392" i="436" s="1"/>
  <c r="D393" i="436" s="1"/>
  <c r="D394" i="436" s="1"/>
  <c r="D395" i="436" s="1"/>
  <c r="D377" i="436"/>
  <c r="D378" i="436" s="1"/>
  <c r="D379" i="436" s="1"/>
  <c r="D380" i="436" s="1"/>
  <c r="D381" i="436" s="1"/>
  <c r="D382" i="436" s="1"/>
  <c r="D383" i="436" s="1"/>
  <c r="D369" i="436"/>
  <c r="D370" i="436" s="1"/>
  <c r="D371" i="436" s="1"/>
  <c r="D372" i="436" s="1"/>
  <c r="D373" i="436" s="1"/>
  <c r="D374" i="436" s="1"/>
  <c r="D375" i="436" s="1"/>
  <c r="D106" i="447"/>
  <c r="D105" i="447"/>
  <c r="D396" i="436" l="1"/>
  <c r="D397" i="436" s="1"/>
  <c r="D398" i="436" s="1"/>
  <c r="D399" i="436" s="1"/>
  <c r="U2" i="445"/>
  <c r="U3" i="445"/>
  <c r="K9" i="445" a="1"/>
  <c r="E12" i="432"/>
  <c r="K9" i="445" l="1"/>
  <c r="K166" i="438" l="1"/>
  <c r="I166" i="438"/>
  <c r="H166" i="438"/>
  <c r="F166" i="438"/>
  <c r="F164" i="438"/>
  <c r="F135" i="438"/>
  <c r="T135" i="438" s="1"/>
  <c r="T144" i="438"/>
  <c r="S144" i="438"/>
  <c r="Q144" i="438"/>
  <c r="M144" i="438"/>
  <c r="L144" i="438"/>
  <c r="K144" i="438"/>
  <c r="N144" i="438" s="1"/>
  <c r="I144" i="438"/>
  <c r="T143" i="438"/>
  <c r="S143" i="438"/>
  <c r="Q143" i="438"/>
  <c r="M143" i="438"/>
  <c r="L143" i="438"/>
  <c r="K143" i="438"/>
  <c r="N143" i="438" s="1"/>
  <c r="I143" i="438"/>
  <c r="T142" i="438"/>
  <c r="S142" i="438"/>
  <c r="Q142" i="438"/>
  <c r="M142" i="438"/>
  <c r="L142" i="438"/>
  <c r="K142" i="438"/>
  <c r="N142" i="438" s="1"/>
  <c r="I142" i="438"/>
  <c r="T141" i="438"/>
  <c r="S141" i="438"/>
  <c r="Q141" i="438"/>
  <c r="M141" i="438"/>
  <c r="L141" i="438"/>
  <c r="K141" i="438"/>
  <c r="N141" i="438" s="1"/>
  <c r="I141" i="438"/>
  <c r="T140" i="438"/>
  <c r="S140" i="438"/>
  <c r="Q140" i="438"/>
  <c r="M140" i="438"/>
  <c r="L140" i="438"/>
  <c r="K140" i="438"/>
  <c r="N140" i="438" s="1"/>
  <c r="I140" i="438"/>
  <c r="T139" i="438"/>
  <c r="S139" i="438"/>
  <c r="Q139" i="438"/>
  <c r="M139" i="438"/>
  <c r="L139" i="438"/>
  <c r="K139" i="438"/>
  <c r="N139" i="438" s="1"/>
  <c r="I139" i="438"/>
  <c r="T138" i="438"/>
  <c r="S138" i="438"/>
  <c r="Q138" i="438"/>
  <c r="L138" i="438"/>
  <c r="K138" i="438"/>
  <c r="M138" i="438" s="1"/>
  <c r="I138" i="438"/>
  <c r="T137" i="438"/>
  <c r="S137" i="438"/>
  <c r="Q137" i="438"/>
  <c r="L137" i="438"/>
  <c r="K137" i="438"/>
  <c r="I137" i="438"/>
  <c r="T136" i="438"/>
  <c r="S136" i="438"/>
  <c r="Q136" i="438"/>
  <c r="L136" i="438"/>
  <c r="K136" i="438"/>
  <c r="M136" i="438" s="1"/>
  <c r="I136" i="438"/>
  <c r="L135" i="438"/>
  <c r="Q135" i="438" s="1"/>
  <c r="I135" i="438"/>
  <c r="F134" i="438"/>
  <c r="T134" i="438" s="1"/>
  <c r="F130" i="438"/>
  <c r="T130" i="438" s="1"/>
  <c r="F128" i="438"/>
  <c r="S128" i="438" s="1"/>
  <c r="F126" i="438"/>
  <c r="L126" i="438" s="1"/>
  <c r="Q126" i="438" s="1"/>
  <c r="T145" i="438"/>
  <c r="S145" i="438"/>
  <c r="L145" i="438"/>
  <c r="Q145" i="438" s="1"/>
  <c r="I145" i="438"/>
  <c r="K145" i="438" s="1"/>
  <c r="I134" i="438"/>
  <c r="T133" i="438"/>
  <c r="S133" i="438"/>
  <c r="L133" i="438"/>
  <c r="Q133" i="438" s="1"/>
  <c r="I133" i="438"/>
  <c r="K133" i="438" s="1"/>
  <c r="M133" i="438" s="1"/>
  <c r="N133" i="438" s="1"/>
  <c r="T132" i="438"/>
  <c r="S132" i="438"/>
  <c r="L132" i="438"/>
  <c r="Q132" i="438" s="1"/>
  <c r="I132" i="438"/>
  <c r="K132" i="438" s="1"/>
  <c r="T131" i="438"/>
  <c r="S131" i="438"/>
  <c r="L131" i="438"/>
  <c r="Q131" i="438" s="1"/>
  <c r="I131" i="438"/>
  <c r="K131" i="438" s="1"/>
  <c r="M131" i="438" s="1"/>
  <c r="I130" i="438"/>
  <c r="T129" i="438"/>
  <c r="S129" i="438"/>
  <c r="L129" i="438"/>
  <c r="Q129" i="438" s="1"/>
  <c r="I129" i="438"/>
  <c r="K129" i="438" s="1"/>
  <c r="I128" i="438"/>
  <c r="T127" i="438"/>
  <c r="S127" i="438"/>
  <c r="L127" i="438"/>
  <c r="Q127" i="438" s="1"/>
  <c r="I127" i="438"/>
  <c r="K127" i="438" s="1"/>
  <c r="T126" i="438"/>
  <c r="S126" i="438"/>
  <c r="I126" i="438"/>
  <c r="K126" i="438" s="1"/>
  <c r="T119" i="438"/>
  <c r="T121" i="438"/>
  <c r="T122" i="438"/>
  <c r="T123" i="438"/>
  <c r="T124" i="438"/>
  <c r="T125" i="438"/>
  <c r="T146" i="438"/>
  <c r="T147" i="438"/>
  <c r="T148" i="438"/>
  <c r="T149" i="438"/>
  <c r="T116" i="438"/>
  <c r="F120" i="438"/>
  <c r="T120" i="438" s="1"/>
  <c r="F118" i="438"/>
  <c r="T118" i="438" s="1"/>
  <c r="F117" i="438"/>
  <c r="T117" i="438" s="1"/>
  <c r="F116" i="438"/>
  <c r="K135" i="438" l="1"/>
  <c r="M135" i="438" s="1"/>
  <c r="N135" i="438" s="1"/>
  <c r="S135" i="438"/>
  <c r="N137" i="438"/>
  <c r="M137" i="438"/>
  <c r="N136" i="438"/>
  <c r="N138" i="438"/>
  <c r="M145" i="438"/>
  <c r="N145" i="438" s="1"/>
  <c r="M132" i="438"/>
  <c r="N132" i="438" s="1"/>
  <c r="K134" i="438"/>
  <c r="M134" i="438" s="1"/>
  <c r="N134" i="438" s="1"/>
  <c r="L134" i="438"/>
  <c r="Q134" i="438" s="1"/>
  <c r="S134" i="438"/>
  <c r="N131" i="438"/>
  <c r="K130" i="438"/>
  <c r="M130" i="438" s="1"/>
  <c r="S130" i="438"/>
  <c r="L130" i="438"/>
  <c r="Q130" i="438" s="1"/>
  <c r="T128" i="438"/>
  <c r="L128" i="438"/>
  <c r="Q128" i="438" s="1"/>
  <c r="K128" i="438"/>
  <c r="M129" i="438"/>
  <c r="N129" i="438" s="1"/>
  <c r="M127" i="438"/>
  <c r="N127" i="438"/>
  <c r="M126" i="438"/>
  <c r="N126" i="438"/>
  <c r="P9" i="451"/>
  <c r="O9" i="451"/>
  <c r="N9" i="451"/>
  <c r="M9" i="451"/>
  <c r="L9" i="451"/>
  <c r="K9" i="451"/>
  <c r="L8" i="451"/>
  <c r="M128" i="438" l="1"/>
  <c r="N128" i="438" s="1"/>
  <c r="N130" i="438"/>
  <c r="K10" i="451"/>
  <c r="M670" i="436" s="1"/>
  <c r="L10" i="451"/>
  <c r="M684" i="436" s="1"/>
  <c r="M10" i="451"/>
  <c r="M698" i="436" s="1"/>
  <c r="N10" i="451"/>
  <c r="M712" i="436" s="1"/>
  <c r="P10" i="451"/>
  <c r="M740" i="436" s="1"/>
  <c r="J10" i="451"/>
  <c r="M656" i="436" s="1"/>
  <c r="O10" i="451"/>
  <c r="M726" i="436" s="1"/>
  <c r="Q10" i="451" l="1"/>
  <c r="R10" i="451" s="1"/>
  <c r="F61" i="445" l="1"/>
  <c r="L227" i="436"/>
  <c r="E226" i="436"/>
  <c r="E227" i="436" s="1"/>
  <c r="L209" i="436"/>
  <c r="N209" i="436" s="1"/>
  <c r="E208" i="436"/>
  <c r="E209" i="436" s="1"/>
  <c r="E190" i="436"/>
  <c r="E191" i="436" s="1"/>
  <c r="L171" i="436"/>
  <c r="N171" i="436" s="1"/>
  <c r="E170" i="436"/>
  <c r="E171" i="436" s="1"/>
  <c r="L151" i="436"/>
  <c r="N151" i="436" s="1"/>
  <c r="E150" i="436"/>
  <c r="E151" i="436" s="1"/>
  <c r="L127" i="436"/>
  <c r="N127" i="436" s="1"/>
  <c r="E126" i="436"/>
  <c r="E127" i="436" s="1"/>
  <c r="L106" i="436"/>
  <c r="N106" i="436" s="1"/>
  <c r="E105" i="436"/>
  <c r="E106" i="436" s="1"/>
  <c r="L85" i="436"/>
  <c r="N85" i="436" s="1"/>
  <c r="E84" i="436"/>
  <c r="E85" i="436" s="1"/>
  <c r="E519" i="436" l="1"/>
  <c r="E520" i="436" s="1"/>
  <c r="E517" i="436"/>
  <c r="E518" i="436" s="1"/>
  <c r="E515" i="436"/>
  <c r="E516" i="436" s="1"/>
  <c r="D514" i="436"/>
  <c r="D515" i="436" s="1"/>
  <c r="D516" i="436" s="1"/>
  <c r="D517" i="436" s="1"/>
  <c r="D518" i="436" s="1"/>
  <c r="D519" i="436" s="1"/>
  <c r="D520" i="436" s="1"/>
  <c r="M513" i="436"/>
  <c r="N513" i="436" s="1"/>
  <c r="M502" i="436"/>
  <c r="N502" i="436" s="1"/>
  <c r="M491" i="436"/>
  <c r="N491" i="436" s="1"/>
  <c r="M480" i="436"/>
  <c r="N480" i="436" s="1"/>
  <c r="M469" i="436"/>
  <c r="N469" i="436" s="1"/>
  <c r="M460" i="436"/>
  <c r="N460" i="436" s="1"/>
  <c r="E512" i="436"/>
  <c r="E513" i="436" s="1"/>
  <c r="E514" i="436" s="1"/>
  <c r="E510" i="436"/>
  <c r="E511" i="436" s="1"/>
  <c r="E508" i="436"/>
  <c r="E509" i="436" s="1"/>
  <c r="E506" i="436"/>
  <c r="E507" i="436" s="1"/>
  <c r="E504" i="436"/>
  <c r="E505" i="436" s="1"/>
  <c r="D503" i="436"/>
  <c r="D504" i="436" s="1"/>
  <c r="D505" i="436" s="1"/>
  <c r="D506" i="436" s="1"/>
  <c r="D507" i="436" s="1"/>
  <c r="D508" i="436" s="1"/>
  <c r="D509" i="436" s="1"/>
  <c r="D510" i="436" s="1"/>
  <c r="D511" i="436" s="1"/>
  <c r="D512" i="436" s="1"/>
  <c r="D513" i="436" s="1"/>
  <c r="E501" i="436"/>
  <c r="E502" i="436" s="1"/>
  <c r="E503" i="436" s="1"/>
  <c r="E499" i="436"/>
  <c r="E500" i="436" s="1"/>
  <c r="E497" i="436"/>
  <c r="E498" i="436" s="1"/>
  <c r="E495" i="436"/>
  <c r="E496" i="436" s="1"/>
  <c r="E493" i="436"/>
  <c r="E494" i="436" s="1"/>
  <c r="D492" i="436"/>
  <c r="D493" i="436" s="1"/>
  <c r="D494" i="436" s="1"/>
  <c r="D495" i="436" s="1"/>
  <c r="D496" i="436" s="1"/>
  <c r="D497" i="436" s="1"/>
  <c r="D498" i="436" s="1"/>
  <c r="D499" i="436" s="1"/>
  <c r="D500" i="436" s="1"/>
  <c r="D501" i="436" s="1"/>
  <c r="D502" i="436" s="1"/>
  <c r="E490" i="436"/>
  <c r="E491" i="436" s="1"/>
  <c r="E492" i="436" s="1"/>
  <c r="E488" i="436"/>
  <c r="E489" i="436" s="1"/>
  <c r="E486" i="436"/>
  <c r="E487" i="436" s="1"/>
  <c r="E484" i="436"/>
  <c r="E485" i="436" s="1"/>
  <c r="E482" i="436"/>
  <c r="E483" i="436" s="1"/>
  <c r="D481" i="436"/>
  <c r="D482" i="436" s="1"/>
  <c r="D483" i="436" s="1"/>
  <c r="D484" i="436" s="1"/>
  <c r="D485" i="436" s="1"/>
  <c r="D486" i="436" s="1"/>
  <c r="D487" i="436" s="1"/>
  <c r="D488" i="436" s="1"/>
  <c r="D489" i="436" s="1"/>
  <c r="D490" i="436" s="1"/>
  <c r="D491" i="436" s="1"/>
  <c r="E479" i="436"/>
  <c r="E480" i="436" s="1"/>
  <c r="E481" i="436" s="1"/>
  <c r="E477" i="436"/>
  <c r="E478" i="436" s="1"/>
  <c r="E475" i="436"/>
  <c r="E476" i="436" s="1"/>
  <c r="E473" i="436"/>
  <c r="E474" i="436" s="1"/>
  <c r="E471" i="436"/>
  <c r="E472" i="436" s="1"/>
  <c r="D470" i="436"/>
  <c r="D471" i="436" s="1"/>
  <c r="D472" i="436" s="1"/>
  <c r="D473" i="436" s="1"/>
  <c r="D474" i="436" s="1"/>
  <c r="D475" i="436" s="1"/>
  <c r="D476" i="436" s="1"/>
  <c r="D477" i="436" s="1"/>
  <c r="D478" i="436" s="1"/>
  <c r="D479" i="436" s="1"/>
  <c r="D480" i="436" s="1"/>
  <c r="E468" i="436"/>
  <c r="E469" i="436" s="1"/>
  <c r="E470" i="436" s="1"/>
  <c r="E466" i="436"/>
  <c r="E467" i="436" s="1"/>
  <c r="E464" i="436"/>
  <c r="E465" i="436" s="1"/>
  <c r="E462" i="436"/>
  <c r="E463" i="436" s="1"/>
  <c r="D461" i="436"/>
  <c r="D462" i="436" s="1"/>
  <c r="D463" i="436" s="1"/>
  <c r="D464" i="436" s="1"/>
  <c r="D465" i="436" s="1"/>
  <c r="D466" i="436" s="1"/>
  <c r="D467" i="436" s="1"/>
  <c r="D468" i="436" s="1"/>
  <c r="D469" i="436" s="1"/>
  <c r="E459" i="436"/>
  <c r="E460" i="436" s="1"/>
  <c r="E461" i="436" s="1"/>
  <c r="E457" i="436"/>
  <c r="E458" i="436" s="1"/>
  <c r="E455" i="436"/>
  <c r="E456" i="436" s="1"/>
  <c r="E453" i="436"/>
  <c r="E454" i="436" s="1"/>
  <c r="D452" i="436"/>
  <c r="D453" i="436" s="1"/>
  <c r="D454" i="436" s="1"/>
  <c r="D455" i="436" s="1"/>
  <c r="D456" i="436" s="1"/>
  <c r="D457" i="436" s="1"/>
  <c r="D458" i="436" s="1"/>
  <c r="D459" i="436" s="1"/>
  <c r="D460" i="436" s="1"/>
  <c r="X6" i="445"/>
  <c r="M646" i="436"/>
  <c r="N646" i="436" s="1"/>
  <c r="E645" i="436"/>
  <c r="E646" i="436" s="1"/>
  <c r="E643" i="436"/>
  <c r="E644" i="436" s="1"/>
  <c r="E641" i="436"/>
  <c r="E642" i="436" s="1"/>
  <c r="E639" i="436"/>
  <c r="E640" i="436" s="1"/>
  <c r="E637" i="436"/>
  <c r="E638" i="436" s="1"/>
  <c r="E635" i="436"/>
  <c r="E636" i="436" s="1"/>
  <c r="E633" i="436"/>
  <c r="E634" i="436" s="1"/>
  <c r="D632" i="436"/>
  <c r="D633" i="436" s="1"/>
  <c r="D634" i="436" s="1"/>
  <c r="D635" i="436" s="1"/>
  <c r="D636" i="436" s="1"/>
  <c r="D637" i="436" s="1"/>
  <c r="D638" i="436" s="1"/>
  <c r="D639" i="436" s="1"/>
  <c r="D640" i="436" s="1"/>
  <c r="D641" i="436" s="1"/>
  <c r="D642" i="436" s="1"/>
  <c r="D643" i="436" s="1"/>
  <c r="D644" i="436" s="1"/>
  <c r="D645" i="436" s="1"/>
  <c r="D646" i="436" s="1"/>
  <c r="M631" i="436"/>
  <c r="N631" i="436" s="1"/>
  <c r="M593" i="436"/>
  <c r="N593" i="436" s="1"/>
  <c r="M612" i="436"/>
  <c r="N612" i="436" s="1"/>
  <c r="M574" i="436"/>
  <c r="N574" i="436" s="1"/>
  <c r="M557" i="436"/>
  <c r="N557" i="436" s="1"/>
  <c r="M540" i="436"/>
  <c r="E630" i="436"/>
  <c r="E631" i="436" s="1"/>
  <c r="E632" i="436" s="1"/>
  <c r="E628" i="436"/>
  <c r="E629" i="436" s="1"/>
  <c r="E626" i="436"/>
  <c r="E627" i="436" s="1"/>
  <c r="E624" i="436"/>
  <c r="E625" i="436" s="1"/>
  <c r="E622" i="436"/>
  <c r="E623" i="436" s="1"/>
  <c r="E620" i="436"/>
  <c r="E621" i="436" s="1"/>
  <c r="E618" i="436"/>
  <c r="E619" i="436" s="1"/>
  <c r="E616" i="436"/>
  <c r="E617" i="436" s="1"/>
  <c r="E614" i="436"/>
  <c r="E615" i="436" s="1"/>
  <c r="D613" i="436"/>
  <c r="D614" i="436" s="1"/>
  <c r="D615" i="436" s="1"/>
  <c r="D616" i="436" s="1"/>
  <c r="D617" i="436" s="1"/>
  <c r="D618" i="436" s="1"/>
  <c r="D619" i="436" s="1"/>
  <c r="D620" i="436" s="1"/>
  <c r="D621" i="436" s="1"/>
  <c r="D622" i="436" s="1"/>
  <c r="D623" i="436" s="1"/>
  <c r="D624" i="436" s="1"/>
  <c r="D625" i="436" s="1"/>
  <c r="D626" i="436" s="1"/>
  <c r="D627" i="436" s="1"/>
  <c r="D628" i="436" s="1"/>
  <c r="D629" i="436" s="1"/>
  <c r="D630" i="436" s="1"/>
  <c r="D631" i="436" s="1"/>
  <c r="E611" i="436"/>
  <c r="E612" i="436" s="1"/>
  <c r="E613" i="436" s="1"/>
  <c r="E609" i="436"/>
  <c r="E610" i="436" s="1"/>
  <c r="E607" i="436"/>
  <c r="E608" i="436" s="1"/>
  <c r="E605" i="436"/>
  <c r="E606" i="436" s="1"/>
  <c r="E603" i="436"/>
  <c r="E604" i="436" s="1"/>
  <c r="E601" i="436"/>
  <c r="E602" i="436" s="1"/>
  <c r="E599" i="436"/>
  <c r="E600" i="436" s="1"/>
  <c r="E597" i="436"/>
  <c r="E598" i="436" s="1"/>
  <c r="E595" i="436"/>
  <c r="E596" i="436" s="1"/>
  <c r="D594" i="436"/>
  <c r="D595" i="436" s="1"/>
  <c r="D596" i="436" s="1"/>
  <c r="D597" i="436" s="1"/>
  <c r="D598" i="436" s="1"/>
  <c r="D599" i="436" s="1"/>
  <c r="D600" i="436" s="1"/>
  <c r="D601" i="436" s="1"/>
  <c r="D602" i="436" s="1"/>
  <c r="D603" i="436" s="1"/>
  <c r="D604" i="436" s="1"/>
  <c r="D605" i="436" s="1"/>
  <c r="D606" i="436" s="1"/>
  <c r="D607" i="436" s="1"/>
  <c r="D608" i="436" s="1"/>
  <c r="D609" i="436" s="1"/>
  <c r="D610" i="436" s="1"/>
  <c r="D611" i="436" s="1"/>
  <c r="D612" i="436" s="1"/>
  <c r="E592" i="436"/>
  <c r="E593" i="436" s="1"/>
  <c r="E594" i="436" s="1"/>
  <c r="E590" i="436"/>
  <c r="E591" i="436" s="1"/>
  <c r="E588" i="436"/>
  <c r="E589" i="436" s="1"/>
  <c r="E586" i="436"/>
  <c r="E587" i="436" s="1"/>
  <c r="E584" i="436"/>
  <c r="E585" i="436" s="1"/>
  <c r="E582" i="436"/>
  <c r="E583" i="436" s="1"/>
  <c r="E580" i="436"/>
  <c r="E581" i="436" s="1"/>
  <c r="E578" i="436"/>
  <c r="E579" i="436" s="1"/>
  <c r="E576" i="436"/>
  <c r="E577" i="436" s="1"/>
  <c r="D575" i="436"/>
  <c r="D576" i="436" s="1"/>
  <c r="D577" i="436" s="1"/>
  <c r="D578" i="436" s="1"/>
  <c r="D579" i="436" s="1"/>
  <c r="D580" i="436" s="1"/>
  <c r="D581" i="436" s="1"/>
  <c r="D582" i="436" s="1"/>
  <c r="D583" i="436" s="1"/>
  <c r="D584" i="436" s="1"/>
  <c r="D585" i="436" s="1"/>
  <c r="D586" i="436" s="1"/>
  <c r="D587" i="436" s="1"/>
  <c r="D588" i="436" s="1"/>
  <c r="D589" i="436" s="1"/>
  <c r="D590" i="436" s="1"/>
  <c r="D591" i="436" s="1"/>
  <c r="D592" i="436" s="1"/>
  <c r="D593" i="436" s="1"/>
  <c r="E573" i="436"/>
  <c r="E574" i="436" s="1"/>
  <c r="E575" i="436" s="1"/>
  <c r="E571" i="436"/>
  <c r="E572" i="436" s="1"/>
  <c r="E569" i="436"/>
  <c r="E570" i="436" s="1"/>
  <c r="E567" i="436"/>
  <c r="E568" i="436" s="1"/>
  <c r="E565" i="436"/>
  <c r="E566" i="436" s="1"/>
  <c r="E563" i="436"/>
  <c r="E564" i="436" s="1"/>
  <c r="E561" i="436"/>
  <c r="E562" i="436" s="1"/>
  <c r="E559" i="436"/>
  <c r="E560" i="436" s="1"/>
  <c r="D558" i="436"/>
  <c r="D559" i="436" s="1"/>
  <c r="D560" i="436" s="1"/>
  <c r="D561" i="436" s="1"/>
  <c r="D562" i="436" s="1"/>
  <c r="D563" i="436" s="1"/>
  <c r="D564" i="436" s="1"/>
  <c r="D565" i="436" s="1"/>
  <c r="D566" i="436" s="1"/>
  <c r="D567" i="436" s="1"/>
  <c r="D568" i="436" s="1"/>
  <c r="D569" i="436" s="1"/>
  <c r="D570" i="436" s="1"/>
  <c r="D571" i="436" s="1"/>
  <c r="D572" i="436" s="1"/>
  <c r="D573" i="436" s="1"/>
  <c r="D574" i="436" s="1"/>
  <c r="E556" i="436"/>
  <c r="E557" i="436" s="1"/>
  <c r="E558" i="436" s="1"/>
  <c r="E554" i="436"/>
  <c r="E555" i="436" s="1"/>
  <c r="E552" i="436"/>
  <c r="E553" i="436" s="1"/>
  <c r="E550" i="436"/>
  <c r="E551" i="436" s="1"/>
  <c r="E548" i="436"/>
  <c r="E549" i="436" s="1"/>
  <c r="E546" i="436"/>
  <c r="E547" i="436" s="1"/>
  <c r="E544" i="436"/>
  <c r="E545" i="436" s="1"/>
  <c r="E542" i="436"/>
  <c r="E543" i="436" s="1"/>
  <c r="D541" i="436"/>
  <c r="D542" i="436" s="1"/>
  <c r="D543" i="436" s="1"/>
  <c r="D544" i="436" s="1"/>
  <c r="D545" i="436" s="1"/>
  <c r="D546" i="436" s="1"/>
  <c r="D547" i="436" s="1"/>
  <c r="D548" i="436" s="1"/>
  <c r="D549" i="436" s="1"/>
  <c r="D550" i="436" s="1"/>
  <c r="D551" i="436" s="1"/>
  <c r="D552" i="436" s="1"/>
  <c r="D553" i="436" s="1"/>
  <c r="D554" i="436" s="1"/>
  <c r="D555" i="436" s="1"/>
  <c r="D556" i="436" s="1"/>
  <c r="D557" i="436" s="1"/>
  <c r="E537" i="436"/>
  <c r="E538" i="436" s="1"/>
  <c r="E535" i="436"/>
  <c r="E536" i="436" s="1"/>
  <c r="E533" i="436"/>
  <c r="E534" i="436" s="1"/>
  <c r="AP7" i="444"/>
  <c r="AP3" i="444"/>
  <c r="AP2" i="444"/>
  <c r="AP1" i="444"/>
  <c r="E735" i="436" l="1"/>
  <c r="E736" i="436" s="1"/>
  <c r="E721" i="436"/>
  <c r="E722" i="436" s="1"/>
  <c r="E707" i="436"/>
  <c r="E708" i="436" s="1"/>
  <c r="E693" i="436"/>
  <c r="E694" i="436" s="1"/>
  <c r="E679" i="436"/>
  <c r="E680" i="436" s="1"/>
  <c r="E665" i="436"/>
  <c r="E666" i="436" s="1"/>
  <c r="E651" i="436"/>
  <c r="E652" i="436" s="1"/>
  <c r="H775" i="445"/>
  <c r="H773" i="445"/>
  <c r="X7" i="444"/>
  <c r="U7" i="444"/>
  <c r="U6" i="444"/>
  <c r="U5" i="444"/>
  <c r="U4" i="444"/>
  <c r="U3" i="444"/>
  <c r="U2" i="444"/>
  <c r="M745" i="436"/>
  <c r="N745" i="436" s="1"/>
  <c r="M744" i="436"/>
  <c r="N744" i="436" s="1"/>
  <c r="M742" i="436"/>
  <c r="N742" i="436" s="1"/>
  <c r="M731" i="436"/>
  <c r="N731" i="436" s="1"/>
  <c r="M730" i="436"/>
  <c r="N730" i="436" s="1"/>
  <c r="M717" i="436"/>
  <c r="N717" i="436" s="1"/>
  <c r="M716" i="436"/>
  <c r="N716" i="436" s="1"/>
  <c r="M703" i="436"/>
  <c r="N703" i="436" s="1"/>
  <c r="M702" i="436"/>
  <c r="N702" i="436" s="1"/>
  <c r="M689" i="436"/>
  <c r="N689" i="436" s="1"/>
  <c r="M688" i="436"/>
  <c r="N688" i="436" s="1"/>
  <c r="M675" i="436"/>
  <c r="N675" i="436" s="1"/>
  <c r="M674" i="436"/>
  <c r="N674" i="436" s="1"/>
  <c r="M661" i="436"/>
  <c r="N661" i="436" s="1"/>
  <c r="M660" i="436"/>
  <c r="N660" i="436" s="1"/>
  <c r="E743" i="436"/>
  <c r="E744" i="436" s="1"/>
  <c r="E745" i="436" s="1"/>
  <c r="E741" i="436"/>
  <c r="E742" i="436" s="1"/>
  <c r="N740" i="436"/>
  <c r="E739" i="436"/>
  <c r="E740" i="436" s="1"/>
  <c r="E737" i="436"/>
  <c r="E738" i="436" s="1"/>
  <c r="E733" i="436"/>
  <c r="E734" i="436" s="1"/>
  <c r="D732" i="436"/>
  <c r="D733" i="436" s="1"/>
  <c r="D734" i="436" s="1"/>
  <c r="E729" i="436"/>
  <c r="E730" i="436" s="1"/>
  <c r="E731" i="436" s="1"/>
  <c r="E732" i="436" s="1"/>
  <c r="E727" i="436"/>
  <c r="E728" i="436" s="1"/>
  <c r="N726" i="436"/>
  <c r="E725" i="436"/>
  <c r="E726" i="436" s="1"/>
  <c r="E723" i="436"/>
  <c r="E724" i="436" s="1"/>
  <c r="E719" i="436"/>
  <c r="E720" i="436" s="1"/>
  <c r="D718" i="436"/>
  <c r="D719" i="436" s="1"/>
  <c r="D720" i="436" s="1"/>
  <c r="D721" i="436" s="1"/>
  <c r="D722" i="436" s="1"/>
  <c r="E715" i="436"/>
  <c r="E716" i="436" s="1"/>
  <c r="E717" i="436" s="1"/>
  <c r="E718" i="436" s="1"/>
  <c r="E713" i="436"/>
  <c r="E714" i="436" s="1"/>
  <c r="N712" i="436"/>
  <c r="E711" i="436"/>
  <c r="E712" i="436" s="1"/>
  <c r="E709" i="436"/>
  <c r="E710" i="436" s="1"/>
  <c r="E705" i="436"/>
  <c r="E706" i="436" s="1"/>
  <c r="D704" i="436"/>
  <c r="D705" i="436" s="1"/>
  <c r="D706" i="436" s="1"/>
  <c r="E701" i="436"/>
  <c r="E702" i="436" s="1"/>
  <c r="E703" i="436" s="1"/>
  <c r="E704" i="436" s="1"/>
  <c r="E699" i="436"/>
  <c r="E700" i="436" s="1"/>
  <c r="N698" i="436"/>
  <c r="E697" i="436"/>
  <c r="E698" i="436" s="1"/>
  <c r="E695" i="436"/>
  <c r="E696" i="436" s="1"/>
  <c r="E691" i="436"/>
  <c r="E692" i="436" s="1"/>
  <c r="D690" i="436"/>
  <c r="D691" i="436" s="1"/>
  <c r="D692" i="436" s="1"/>
  <c r="E687" i="436"/>
  <c r="E688" i="436" s="1"/>
  <c r="E689" i="436" s="1"/>
  <c r="E690" i="436" s="1"/>
  <c r="E685" i="436"/>
  <c r="E686" i="436" s="1"/>
  <c r="N684" i="436"/>
  <c r="E683" i="436"/>
  <c r="E684" i="436" s="1"/>
  <c r="E681" i="436"/>
  <c r="E682" i="436" s="1"/>
  <c r="E677" i="436"/>
  <c r="E678" i="436" s="1"/>
  <c r="D676" i="436"/>
  <c r="D677" i="436" s="1"/>
  <c r="D678" i="436" s="1"/>
  <c r="E673" i="436"/>
  <c r="E674" i="436" s="1"/>
  <c r="E675" i="436" s="1"/>
  <c r="E676" i="436" s="1"/>
  <c r="E671" i="436"/>
  <c r="E672" i="436" s="1"/>
  <c r="N670" i="436"/>
  <c r="E669" i="436"/>
  <c r="E670" i="436" s="1"/>
  <c r="E667" i="436"/>
  <c r="E668" i="436" s="1"/>
  <c r="E663" i="436"/>
  <c r="E664" i="436" s="1"/>
  <c r="D662" i="436"/>
  <c r="D663" i="436" s="1"/>
  <c r="D664" i="436" s="1"/>
  <c r="D665" i="436" s="1"/>
  <c r="D666" i="436" s="1"/>
  <c r="E657" i="436"/>
  <c r="E658" i="436" s="1"/>
  <c r="N656" i="436"/>
  <c r="E655" i="436"/>
  <c r="E656" i="436" s="1"/>
  <c r="E774" i="436"/>
  <c r="E775" i="436" s="1"/>
  <c r="D773" i="436"/>
  <c r="D774" i="436" s="1"/>
  <c r="D775" i="436" s="1"/>
  <c r="D776" i="436" s="1"/>
  <c r="D777" i="436" s="1"/>
  <c r="E770" i="436"/>
  <c r="E771" i="436" s="1"/>
  <c r="E767" i="436"/>
  <c r="E768" i="436" s="1"/>
  <c r="E769" i="436" s="1"/>
  <c r="D766" i="436"/>
  <c r="D767" i="436" s="1"/>
  <c r="D768" i="436" s="1"/>
  <c r="E763" i="436"/>
  <c r="E764" i="436" s="1"/>
  <c r="E761" i="436"/>
  <c r="E762" i="436" s="1"/>
  <c r="D760" i="436"/>
  <c r="D761" i="436" s="1"/>
  <c r="D762" i="436" s="1"/>
  <c r="D763" i="436" s="1"/>
  <c r="D764" i="436" s="1"/>
  <c r="D765" i="436" s="1"/>
  <c r="N7" i="447" a="1"/>
  <c r="N7" i="447" s="1"/>
  <c r="E772" i="436" l="1"/>
  <c r="E773" i="436" s="1"/>
  <c r="E765" i="436"/>
  <c r="E766" i="436" s="1"/>
  <c r="D769" i="436"/>
  <c r="D770" i="436" s="1"/>
  <c r="D771" i="436" s="1"/>
  <c r="D772" i="436" s="1"/>
  <c r="D735" i="436"/>
  <c r="D736" i="436" s="1"/>
  <c r="D737" i="436" s="1"/>
  <c r="D738" i="436" s="1"/>
  <c r="D739" i="436" s="1"/>
  <c r="D740" i="436" s="1"/>
  <c r="D741" i="436" s="1"/>
  <c r="D742" i="436" s="1"/>
  <c r="D743" i="436" s="1"/>
  <c r="D744" i="436" s="1"/>
  <c r="D745" i="436" s="1"/>
  <c r="D723" i="436"/>
  <c r="D724" i="436" s="1"/>
  <c r="D725" i="436" s="1"/>
  <c r="D726" i="436" s="1"/>
  <c r="D727" i="436" s="1"/>
  <c r="D728" i="436" s="1"/>
  <c r="D729" i="436" s="1"/>
  <c r="D730" i="436" s="1"/>
  <c r="D731" i="436" s="1"/>
  <c r="D707" i="436"/>
  <c r="D708" i="436" s="1"/>
  <c r="D709" i="436" s="1"/>
  <c r="D710" i="436" s="1"/>
  <c r="D711" i="436" s="1"/>
  <c r="D712" i="436" s="1"/>
  <c r="D713" i="436" s="1"/>
  <c r="D714" i="436" s="1"/>
  <c r="D715" i="436" s="1"/>
  <c r="D716" i="436" s="1"/>
  <c r="D717" i="436" s="1"/>
  <c r="D693" i="436"/>
  <c r="D694" i="436" s="1"/>
  <c r="D695" i="436" s="1"/>
  <c r="D696" i="436" s="1"/>
  <c r="D697" i="436" s="1"/>
  <c r="D698" i="436" s="1"/>
  <c r="D699" i="436" s="1"/>
  <c r="D700" i="436" s="1"/>
  <c r="D701" i="436" s="1"/>
  <c r="D702" i="436" s="1"/>
  <c r="D703" i="436" s="1"/>
  <c r="D679" i="436"/>
  <c r="D680" i="436" s="1"/>
  <c r="D681" i="436" s="1"/>
  <c r="D682" i="436" s="1"/>
  <c r="D683" i="436" s="1"/>
  <c r="D684" i="436" s="1"/>
  <c r="D685" i="436" s="1"/>
  <c r="D686" i="436" s="1"/>
  <c r="D687" i="436" s="1"/>
  <c r="D688" i="436" s="1"/>
  <c r="D689" i="436" s="1"/>
  <c r="D667" i="436"/>
  <c r="D668" i="436" s="1"/>
  <c r="D669" i="436" s="1"/>
  <c r="D670" i="436" s="1"/>
  <c r="D671" i="436" s="1"/>
  <c r="D672" i="436" s="1"/>
  <c r="D673" i="436" s="1"/>
  <c r="D674" i="436" s="1"/>
  <c r="D675" i="436" s="1"/>
  <c r="M1319" i="436"/>
  <c r="M1316" i="436"/>
  <c r="M1313" i="436"/>
  <c r="F100" i="447" l="1"/>
  <c r="I100" i="447" s="1"/>
  <c r="F99" i="447"/>
  <c r="I99" i="447" s="1"/>
  <c r="F98" i="447"/>
  <c r="I98" i="447" s="1"/>
  <c r="F97" i="447"/>
  <c r="I97" i="447" s="1"/>
  <c r="F96" i="447"/>
  <c r="I96" i="447" s="1"/>
  <c r="F95" i="447"/>
  <c r="I95" i="447" s="1"/>
  <c r="F94" i="447"/>
  <c r="I94" i="447" s="1"/>
  <c r="F93" i="447"/>
  <c r="I93" i="447" s="1"/>
  <c r="F92" i="447"/>
  <c r="I92" i="447" s="1"/>
  <c r="F91" i="447"/>
  <c r="I91" i="447" s="1"/>
  <c r="F90" i="447"/>
  <c r="I90" i="447" s="1"/>
  <c r="F89" i="447"/>
  <c r="I89" i="447" s="1"/>
  <c r="F88" i="447"/>
  <c r="F87" i="447"/>
  <c r="I87" i="447" s="1"/>
  <c r="F86" i="447"/>
  <c r="I86" i="447" s="1"/>
  <c r="F85" i="447"/>
  <c r="I85" i="447" s="1"/>
  <c r="F84" i="447"/>
  <c r="I84" i="447" s="1"/>
  <c r="F83" i="447"/>
  <c r="I83" i="447" s="1"/>
  <c r="F82" i="447"/>
  <c r="I82" i="447" s="1"/>
  <c r="F81" i="447"/>
  <c r="I81" i="447" s="1"/>
  <c r="F79" i="447"/>
  <c r="I79" i="447" s="1"/>
  <c r="F78" i="447"/>
  <c r="I78" i="447" s="1"/>
  <c r="F77" i="447"/>
  <c r="I77" i="447" s="1"/>
  <c r="F76" i="447"/>
  <c r="I76" i="447" s="1"/>
  <c r="F75" i="447"/>
  <c r="F74" i="447"/>
  <c r="I74" i="447" s="1"/>
  <c r="F73" i="447"/>
  <c r="I73" i="447" s="1"/>
  <c r="F72" i="447"/>
  <c r="I72" i="447" s="1"/>
  <c r="F71" i="447"/>
  <c r="I71" i="447" s="1"/>
  <c r="F70" i="447"/>
  <c r="I70" i="447" s="1"/>
  <c r="F69" i="447"/>
  <c r="I69" i="447" s="1"/>
  <c r="F68" i="447"/>
  <c r="I68" i="447" s="1"/>
  <c r="F67" i="447"/>
  <c r="F66" i="447"/>
  <c r="I66" i="447" s="1"/>
  <c r="F65" i="447"/>
  <c r="I65" i="447" s="1"/>
  <c r="F64" i="447"/>
  <c r="I64" i="447" s="1"/>
  <c r="F63" i="447"/>
  <c r="I63" i="447" s="1"/>
  <c r="F62" i="447"/>
  <c r="I62" i="447" s="1"/>
  <c r="F61" i="447"/>
  <c r="I61" i="447" s="1"/>
  <c r="F60" i="447"/>
  <c r="I60" i="447" s="1"/>
  <c r="F59" i="447"/>
  <c r="I59" i="447" s="1"/>
  <c r="F58" i="447"/>
  <c r="I58" i="447" s="1"/>
  <c r="F57" i="447"/>
  <c r="I57" i="447" s="1"/>
  <c r="F56" i="447"/>
  <c r="I56" i="447" s="1"/>
  <c r="F55" i="447"/>
  <c r="F54" i="447"/>
  <c r="I54" i="447" s="1"/>
  <c r="F53" i="447"/>
  <c r="I53" i="447" s="1"/>
  <c r="F52" i="447"/>
  <c r="F51" i="447"/>
  <c r="F50" i="447"/>
  <c r="F49" i="447"/>
  <c r="F48" i="447"/>
  <c r="F47" i="447"/>
  <c r="F46" i="447"/>
  <c r="F29" i="447"/>
  <c r="I29" i="447" s="1"/>
  <c r="F28" i="447"/>
  <c r="I28" i="447" s="1"/>
  <c r="F27" i="447"/>
  <c r="I27" i="447" s="1"/>
  <c r="F26" i="447"/>
  <c r="I26" i="447" s="1"/>
  <c r="F25" i="447"/>
  <c r="I25" i="447" s="1"/>
  <c r="F24" i="447"/>
  <c r="I24" i="447" s="1"/>
  <c r="F23" i="447"/>
  <c r="F22" i="447"/>
  <c r="I22" i="447" s="1"/>
  <c r="F21" i="447"/>
  <c r="I21" i="447" s="1"/>
  <c r="F20" i="447"/>
  <c r="F19" i="447"/>
  <c r="I19" i="447" s="1"/>
  <c r="F18" i="447"/>
  <c r="I18" i="447" s="1"/>
  <c r="F17" i="447"/>
  <c r="I17" i="447" s="1"/>
  <c r="F16" i="447"/>
  <c r="F15" i="447"/>
  <c r="F10" i="447"/>
  <c r="F9" i="447"/>
  <c r="F8" i="447"/>
  <c r="K7" i="447" a="1"/>
  <c r="F7" i="447"/>
  <c r="F105" i="447" l="1"/>
  <c r="H106" i="447"/>
  <c r="M775" i="436" s="1"/>
  <c r="N775" i="436" s="1"/>
  <c r="I7" i="447"/>
  <c r="I101" i="447"/>
  <c r="F108" i="447"/>
  <c r="M771" i="436" s="1"/>
  <c r="N771" i="436" s="1"/>
  <c r="B108" i="447"/>
  <c r="M758" i="436" s="1"/>
  <c r="I67" i="447"/>
  <c r="O10" i="447" s="1"/>
  <c r="I8" i="447"/>
  <c r="I15" i="447"/>
  <c r="I88" i="447"/>
  <c r="I9" i="447"/>
  <c r="I16" i="447"/>
  <c r="I23" i="447"/>
  <c r="L10" i="447" s="1"/>
  <c r="I75" i="447"/>
  <c r="I20" i="447"/>
  <c r="I52" i="447"/>
  <c r="I55" i="447"/>
  <c r="I10" i="447"/>
  <c r="I14" i="447"/>
  <c r="L8" i="447"/>
  <c r="K7" i="447"/>
  <c r="L9" i="447"/>
  <c r="G219" i="446"/>
  <c r="J219" i="446" s="1"/>
  <c r="G218" i="446"/>
  <c r="J218" i="446" s="1"/>
  <c r="G217" i="446"/>
  <c r="J217" i="446" s="1"/>
  <c r="G216" i="446"/>
  <c r="J216" i="446" s="1"/>
  <c r="G215" i="446"/>
  <c r="J215" i="446" s="1"/>
  <c r="G214" i="446"/>
  <c r="J214" i="446" s="1"/>
  <c r="G213" i="446"/>
  <c r="J213" i="446" s="1"/>
  <c r="G212" i="446"/>
  <c r="J212" i="446" s="1"/>
  <c r="G211" i="446"/>
  <c r="J211" i="446" s="1"/>
  <c r="G210" i="446"/>
  <c r="J210" i="446" s="1"/>
  <c r="G209" i="446"/>
  <c r="J209" i="446" s="1"/>
  <c r="G208" i="446"/>
  <c r="J208" i="446" s="1"/>
  <c r="G207" i="446"/>
  <c r="J207" i="446" s="1"/>
  <c r="G206" i="446"/>
  <c r="J206" i="446" s="1"/>
  <c r="G205" i="446"/>
  <c r="J205" i="446" s="1"/>
  <c r="G204" i="446"/>
  <c r="J204" i="446" s="1"/>
  <c r="G203" i="446"/>
  <c r="J203" i="446" s="1"/>
  <c r="G202" i="446"/>
  <c r="J202" i="446" s="1"/>
  <c r="G201" i="446"/>
  <c r="J201" i="446" s="1"/>
  <c r="G200" i="446"/>
  <c r="J200" i="446" s="1"/>
  <c r="G199" i="446"/>
  <c r="J199" i="446" s="1"/>
  <c r="G198" i="446"/>
  <c r="J198" i="446" s="1"/>
  <c r="G197" i="446"/>
  <c r="J197" i="446" s="1"/>
  <c r="G196" i="446"/>
  <c r="J196" i="446" s="1"/>
  <c r="G195" i="446"/>
  <c r="J195" i="446" s="1"/>
  <c r="G194" i="446"/>
  <c r="J194" i="446" s="1"/>
  <c r="G193" i="446"/>
  <c r="J193" i="446" s="1"/>
  <c r="G192" i="446"/>
  <c r="J192" i="446" s="1"/>
  <c r="G191" i="446"/>
  <c r="J191" i="446" s="1"/>
  <c r="G190" i="446"/>
  <c r="J190" i="446" s="1"/>
  <c r="G189" i="446"/>
  <c r="J189" i="446" s="1"/>
  <c r="G188" i="446"/>
  <c r="J188" i="446" s="1"/>
  <c r="G187" i="446"/>
  <c r="J187" i="446" s="1"/>
  <c r="G186" i="446"/>
  <c r="J186" i="446" s="1"/>
  <c r="G185" i="446"/>
  <c r="J185" i="446" s="1"/>
  <c r="G184" i="446"/>
  <c r="J184" i="446" s="1"/>
  <c r="G183" i="446"/>
  <c r="J183" i="446" s="1"/>
  <c r="G182" i="446"/>
  <c r="J182" i="446" s="1"/>
  <c r="G181" i="446"/>
  <c r="J181" i="446" s="1"/>
  <c r="S3" i="446" s="1"/>
  <c r="M672" i="436" s="1"/>
  <c r="N672" i="436" s="1"/>
  <c r="G180" i="446"/>
  <c r="J180" i="446" s="1"/>
  <c r="G179" i="446"/>
  <c r="J179" i="446" s="1"/>
  <c r="G178" i="446"/>
  <c r="J178" i="446" s="1"/>
  <c r="G177" i="446"/>
  <c r="J177" i="446" s="1"/>
  <c r="G176" i="446"/>
  <c r="J176" i="446" s="1"/>
  <c r="G175" i="446"/>
  <c r="J175" i="446" s="1"/>
  <c r="G174" i="446"/>
  <c r="J174" i="446" s="1"/>
  <c r="G173" i="446"/>
  <c r="J173" i="446" s="1"/>
  <c r="G172" i="446"/>
  <c r="J172" i="446" s="1"/>
  <c r="G171" i="446"/>
  <c r="J171" i="446" s="1"/>
  <c r="G170" i="446"/>
  <c r="J170" i="446" s="1"/>
  <c r="G169" i="446"/>
  <c r="J169" i="446" s="1"/>
  <c r="G168" i="446"/>
  <c r="J168" i="446" s="1"/>
  <c r="G167" i="446"/>
  <c r="J167" i="446" s="1"/>
  <c r="G166" i="446"/>
  <c r="J166" i="446" s="1"/>
  <c r="G165" i="446"/>
  <c r="J165" i="446" s="1"/>
  <c r="G164" i="446"/>
  <c r="J164" i="446" s="1"/>
  <c r="G163" i="446"/>
  <c r="J163" i="446" s="1"/>
  <c r="G162" i="446"/>
  <c r="J162" i="446" s="1"/>
  <c r="G161" i="446"/>
  <c r="J161" i="446" s="1"/>
  <c r="G160" i="446"/>
  <c r="J160" i="446" s="1"/>
  <c r="G159" i="446"/>
  <c r="J159" i="446" s="1"/>
  <c r="G158" i="446"/>
  <c r="J158" i="446" s="1"/>
  <c r="G157" i="446"/>
  <c r="J157" i="446" s="1"/>
  <c r="G156" i="446"/>
  <c r="J156" i="446" s="1"/>
  <c r="G155" i="446"/>
  <c r="J155" i="446" s="1"/>
  <c r="G154" i="446"/>
  <c r="J154" i="446" s="1"/>
  <c r="G153" i="446"/>
  <c r="J153" i="446" s="1"/>
  <c r="G152" i="446"/>
  <c r="J152" i="446" s="1"/>
  <c r="G151" i="446"/>
  <c r="J151" i="446" s="1"/>
  <c r="G150" i="446"/>
  <c r="J150" i="446" s="1"/>
  <c r="G149" i="446"/>
  <c r="J149" i="446" s="1"/>
  <c r="G148" i="446"/>
  <c r="J148" i="446" s="1"/>
  <c r="G147" i="446"/>
  <c r="J147" i="446" s="1"/>
  <c r="G146" i="446"/>
  <c r="J146" i="446" s="1"/>
  <c r="G145" i="446"/>
  <c r="J145" i="446" s="1"/>
  <c r="G144" i="446"/>
  <c r="J144" i="446" s="1"/>
  <c r="G143" i="446"/>
  <c r="J143" i="446" s="1"/>
  <c r="G142" i="446"/>
  <c r="J142" i="446" s="1"/>
  <c r="G141" i="446"/>
  <c r="J141" i="446" s="1"/>
  <c r="G140" i="446"/>
  <c r="J140" i="446" s="1"/>
  <c r="G139" i="446"/>
  <c r="J139" i="446" s="1"/>
  <c r="G138" i="446"/>
  <c r="J138" i="446" s="1"/>
  <c r="G137" i="446"/>
  <c r="J137" i="446" s="1"/>
  <c r="G136" i="446"/>
  <c r="J136" i="446" s="1"/>
  <c r="G135" i="446"/>
  <c r="J135" i="446" s="1"/>
  <c r="G134" i="446"/>
  <c r="J134" i="446" s="1"/>
  <c r="G133" i="446"/>
  <c r="J133" i="446" s="1"/>
  <c r="G132" i="446"/>
  <c r="J132" i="446" s="1"/>
  <c r="G131" i="446"/>
  <c r="J131" i="446" s="1"/>
  <c r="G130" i="446"/>
  <c r="J130" i="446" s="1"/>
  <c r="S5" i="446" s="1"/>
  <c r="M664" i="436" s="1"/>
  <c r="N664" i="436" s="1"/>
  <c r="G129" i="446"/>
  <c r="J129" i="446" s="1"/>
  <c r="G128" i="446"/>
  <c r="J128" i="446" s="1"/>
  <c r="G127" i="446"/>
  <c r="J127" i="446" s="1"/>
  <c r="G126" i="446"/>
  <c r="J126" i="446" s="1"/>
  <c r="G125" i="446"/>
  <c r="J125" i="446" s="1"/>
  <c r="G124" i="446"/>
  <c r="J124" i="446" s="1"/>
  <c r="G123" i="446"/>
  <c r="J123" i="446" s="1"/>
  <c r="G122" i="446"/>
  <c r="J122" i="446" s="1"/>
  <c r="G121" i="446"/>
  <c r="J121" i="446" s="1"/>
  <c r="G120" i="446"/>
  <c r="J120" i="446" s="1"/>
  <c r="G119" i="446"/>
  <c r="J119" i="446" s="1"/>
  <c r="G118" i="446"/>
  <c r="J118" i="446" s="1"/>
  <c r="G117" i="446"/>
  <c r="J117" i="446" s="1"/>
  <c r="G116" i="446"/>
  <c r="J116" i="446" s="1"/>
  <c r="G115" i="446"/>
  <c r="J115" i="446" s="1"/>
  <c r="G114" i="446"/>
  <c r="J114" i="446" s="1"/>
  <c r="G113" i="446"/>
  <c r="J113" i="446" s="1"/>
  <c r="G112" i="446"/>
  <c r="J112" i="446" s="1"/>
  <c r="G111" i="446"/>
  <c r="J111" i="446" s="1"/>
  <c r="G110" i="446"/>
  <c r="J110" i="446" s="1"/>
  <c r="G109" i="446"/>
  <c r="J109" i="446" s="1"/>
  <c r="G108" i="446"/>
  <c r="J108" i="446" s="1"/>
  <c r="G107" i="446"/>
  <c r="J107" i="446" s="1"/>
  <c r="G106" i="446"/>
  <c r="J106" i="446" s="1"/>
  <c r="G105" i="446"/>
  <c r="J105" i="446" s="1"/>
  <c r="G104" i="446"/>
  <c r="J104" i="446" s="1"/>
  <c r="G103" i="446"/>
  <c r="J103" i="446" s="1"/>
  <c r="G102" i="446"/>
  <c r="J102" i="446" s="1"/>
  <c r="G101" i="446"/>
  <c r="J101" i="446" s="1"/>
  <c r="G100" i="446"/>
  <c r="J100" i="446" s="1"/>
  <c r="G99" i="446"/>
  <c r="J99" i="446" s="1"/>
  <c r="G98" i="446"/>
  <c r="J98" i="446" s="1"/>
  <c r="G97" i="446"/>
  <c r="J97" i="446" s="1"/>
  <c r="G96" i="446"/>
  <c r="J96" i="446" s="1"/>
  <c r="G95" i="446"/>
  <c r="J95" i="446" s="1"/>
  <c r="G94" i="446"/>
  <c r="J94" i="446" s="1"/>
  <c r="G93" i="446"/>
  <c r="J93" i="446" s="1"/>
  <c r="G92" i="446"/>
  <c r="J92" i="446" s="1"/>
  <c r="G91" i="446"/>
  <c r="J91" i="446" s="1"/>
  <c r="G90" i="446"/>
  <c r="J90" i="446" s="1"/>
  <c r="G89" i="446"/>
  <c r="J89" i="446" s="1"/>
  <c r="G88" i="446"/>
  <c r="J88" i="446" s="1"/>
  <c r="G87" i="446"/>
  <c r="J87" i="446" s="1"/>
  <c r="G86" i="446"/>
  <c r="J86" i="446" s="1"/>
  <c r="G85" i="446"/>
  <c r="J85" i="446" s="1"/>
  <c r="G84" i="446"/>
  <c r="J84" i="446" s="1"/>
  <c r="G83" i="446"/>
  <c r="J83" i="446" s="1"/>
  <c r="G82" i="446"/>
  <c r="J82" i="446" s="1"/>
  <c r="G81" i="446"/>
  <c r="J81" i="446" s="1"/>
  <c r="G80" i="446"/>
  <c r="J80" i="446" s="1"/>
  <c r="G79" i="446"/>
  <c r="J79" i="446" s="1"/>
  <c r="G78" i="446"/>
  <c r="J78" i="446" s="1"/>
  <c r="G77" i="446"/>
  <c r="J77" i="446" s="1"/>
  <c r="G76" i="446"/>
  <c r="J76" i="446" s="1"/>
  <c r="G75" i="446"/>
  <c r="J75" i="446" s="1"/>
  <c r="G74" i="446"/>
  <c r="J74" i="446" s="1"/>
  <c r="G73" i="446"/>
  <c r="J73" i="446" s="1"/>
  <c r="G72" i="446"/>
  <c r="J72" i="446" s="1"/>
  <c r="G71" i="446"/>
  <c r="J71" i="446" s="1"/>
  <c r="Y4" i="446" s="1"/>
  <c r="M710" i="436" s="1"/>
  <c r="N710" i="436" s="1"/>
  <c r="G70" i="446"/>
  <c r="J70" i="446" s="1"/>
  <c r="W4" i="446" s="1"/>
  <c r="M696" i="436" s="1"/>
  <c r="N696" i="436" s="1"/>
  <c r="G69" i="446"/>
  <c r="J69" i="446" s="1"/>
  <c r="U4" i="446" s="1"/>
  <c r="M682" i="436" s="1"/>
  <c r="N682" i="436" s="1"/>
  <c r="G68" i="446"/>
  <c r="J68" i="446" s="1"/>
  <c r="S4" i="446" s="1"/>
  <c r="M668" i="436" s="1"/>
  <c r="N668" i="436" s="1"/>
  <c r="G67" i="446"/>
  <c r="J67" i="446" s="1"/>
  <c r="G66" i="446"/>
  <c r="J66" i="446" s="1"/>
  <c r="G65" i="446"/>
  <c r="J65" i="446" s="1"/>
  <c r="G64" i="446"/>
  <c r="J64" i="446" s="1"/>
  <c r="G63" i="446"/>
  <c r="J63" i="446" s="1"/>
  <c r="G62" i="446"/>
  <c r="J62" i="446" s="1"/>
  <c r="G61" i="446"/>
  <c r="J61" i="446" s="1"/>
  <c r="G60" i="446"/>
  <c r="J60" i="446" s="1"/>
  <c r="G59" i="446"/>
  <c r="J59" i="446" s="1"/>
  <c r="G58" i="446"/>
  <c r="J58" i="446" s="1"/>
  <c r="G57" i="446"/>
  <c r="J57" i="446" s="1"/>
  <c r="G56" i="446"/>
  <c r="J56" i="446" s="1"/>
  <c r="G55" i="446"/>
  <c r="J55" i="446" s="1"/>
  <c r="G54" i="446"/>
  <c r="J54" i="446" s="1"/>
  <c r="G53" i="446"/>
  <c r="J53" i="446" s="1"/>
  <c r="G52" i="446"/>
  <c r="J52" i="446" s="1"/>
  <c r="G51" i="446"/>
  <c r="J51" i="446" s="1"/>
  <c r="G50" i="446"/>
  <c r="J50" i="446" s="1"/>
  <c r="G49" i="446"/>
  <c r="J49" i="446" s="1"/>
  <c r="G48" i="446"/>
  <c r="J48" i="446" s="1"/>
  <c r="G47" i="446"/>
  <c r="J47" i="446" s="1"/>
  <c r="G46" i="446"/>
  <c r="J46" i="446" s="1"/>
  <c r="G45" i="446"/>
  <c r="J45" i="446" s="1"/>
  <c r="G44" i="446"/>
  <c r="J44" i="446" s="1"/>
  <c r="G43" i="446"/>
  <c r="J43" i="446" s="1"/>
  <c r="G42" i="446"/>
  <c r="J42" i="446" s="1"/>
  <c r="G41" i="446"/>
  <c r="J41" i="446" s="1"/>
  <c r="G40" i="446"/>
  <c r="J40" i="446" s="1"/>
  <c r="G39" i="446"/>
  <c r="J39" i="446" s="1"/>
  <c r="G38" i="446"/>
  <c r="J38" i="446" s="1"/>
  <c r="U3" i="446" s="1"/>
  <c r="M686" i="436" s="1"/>
  <c r="N686" i="436" s="1"/>
  <c r="G37" i="446"/>
  <c r="J37" i="446" s="1"/>
  <c r="G36" i="446"/>
  <c r="J36" i="446" s="1"/>
  <c r="G35" i="446"/>
  <c r="J35" i="446" s="1"/>
  <c r="G34" i="446"/>
  <c r="J34" i="446" s="1"/>
  <c r="G33" i="446"/>
  <c r="J33" i="446" s="1"/>
  <c r="G32" i="446"/>
  <c r="J32" i="446" s="1"/>
  <c r="G31" i="446"/>
  <c r="J31" i="446" s="1"/>
  <c r="G30" i="446"/>
  <c r="J30" i="446" s="1"/>
  <c r="G29" i="446"/>
  <c r="J29" i="446" s="1"/>
  <c r="G28" i="446"/>
  <c r="J28" i="446" s="1"/>
  <c r="G27" i="446"/>
  <c r="J27" i="446" s="1"/>
  <c r="G26" i="446"/>
  <c r="J26" i="446" s="1"/>
  <c r="G25" i="446"/>
  <c r="J25" i="446" s="1"/>
  <c r="G24" i="446"/>
  <c r="J24" i="446" s="1"/>
  <c r="G23" i="446"/>
  <c r="J23" i="446" s="1"/>
  <c r="G22" i="446"/>
  <c r="J22" i="446" s="1"/>
  <c r="G21" i="446"/>
  <c r="J21" i="446" s="1"/>
  <c r="G20" i="446"/>
  <c r="J20" i="446" s="1"/>
  <c r="G19" i="446"/>
  <c r="J19" i="446" s="1"/>
  <c r="G18" i="446"/>
  <c r="J18" i="446" s="1"/>
  <c r="G17" i="446"/>
  <c r="J17" i="446" s="1"/>
  <c r="G16" i="446"/>
  <c r="J16" i="446" s="1"/>
  <c r="G15" i="446"/>
  <c r="J15" i="446" s="1"/>
  <c r="G14" i="446"/>
  <c r="J14" i="446" s="1"/>
  <c r="G13" i="446"/>
  <c r="J13" i="446" s="1"/>
  <c r="G12" i="446"/>
  <c r="J12" i="446" s="1"/>
  <c r="G11" i="446"/>
  <c r="J11" i="446" s="1"/>
  <c r="G10" i="446"/>
  <c r="J10" i="446" s="1"/>
  <c r="G9" i="446"/>
  <c r="J9" i="446" s="1"/>
  <c r="G8" i="446"/>
  <c r="J8" i="446" s="1"/>
  <c r="L7" i="446" a="1"/>
  <c r="L7" i="446" s="1"/>
  <c r="G7" i="446"/>
  <c r="O8" i="447" l="1"/>
  <c r="L12" i="447"/>
  <c r="O11" i="447"/>
  <c r="L7" i="447"/>
  <c r="O12" i="447"/>
  <c r="AA4" i="446"/>
  <c r="M724" i="436" s="1"/>
  <c r="N724" i="436" s="1"/>
  <c r="Q4" i="446"/>
  <c r="M654" i="436" s="1"/>
  <c r="Y5" i="446"/>
  <c r="M706" i="436" s="1"/>
  <c r="N706" i="436" s="1"/>
  <c r="AC5" i="446"/>
  <c r="M734" i="436" s="1"/>
  <c r="N734" i="436" s="1"/>
  <c r="Q5" i="446"/>
  <c r="M650" i="436" s="1"/>
  <c r="U5" i="446"/>
  <c r="M678" i="436" s="1"/>
  <c r="N678" i="436" s="1"/>
  <c r="W5" i="446"/>
  <c r="M692" i="436" s="1"/>
  <c r="N692" i="436" s="1"/>
  <c r="W3" i="446"/>
  <c r="M700" i="436" s="1"/>
  <c r="N700" i="436" s="1"/>
  <c r="Y3" i="446"/>
  <c r="M714" i="436" s="1"/>
  <c r="N714" i="436" s="1"/>
  <c r="AA3" i="446"/>
  <c r="M728" i="436" s="1"/>
  <c r="N728" i="436" s="1"/>
  <c r="AA5" i="446"/>
  <c r="M720" i="436" s="1"/>
  <c r="N720" i="436" s="1"/>
  <c r="AC4" i="446"/>
  <c r="M738" i="436" s="1"/>
  <c r="N738" i="436" s="1"/>
  <c r="J221" i="446"/>
  <c r="J7" i="446"/>
  <c r="Q3" i="446" s="1"/>
  <c r="M658" i="436" s="1"/>
  <c r="N658" i="436" s="1"/>
  <c r="M764" i="436"/>
  <c r="N764" i="436" s="1"/>
  <c r="F106" i="447"/>
  <c r="M768" i="436" s="1"/>
  <c r="N768" i="436" s="1"/>
  <c r="L11" i="447"/>
  <c r="B105" i="447"/>
  <c r="B106" i="447"/>
  <c r="O7" i="447"/>
  <c r="O9" i="447"/>
  <c r="M9" i="446"/>
  <c r="M8" i="446"/>
  <c r="M762" i="436" l="1"/>
  <c r="N762" i="436" s="1"/>
  <c r="M755" i="436"/>
  <c r="M7" i="446"/>
  <c r="F833" i="445"/>
  <c r="I833" i="445" s="1"/>
  <c r="F832" i="445"/>
  <c r="I832" i="445" s="1"/>
  <c r="F831" i="445"/>
  <c r="I831" i="445" s="1"/>
  <c r="F830" i="445"/>
  <c r="I830" i="445" s="1"/>
  <c r="F829" i="445"/>
  <c r="I829" i="445" s="1"/>
  <c r="F828" i="445"/>
  <c r="I828" i="445" s="1"/>
  <c r="F827" i="445"/>
  <c r="I827" i="445" s="1"/>
  <c r="F826" i="445"/>
  <c r="I826" i="445" s="1"/>
  <c r="F825" i="445"/>
  <c r="I825" i="445" s="1"/>
  <c r="F824" i="445"/>
  <c r="I824" i="445" s="1"/>
  <c r="F823" i="445"/>
  <c r="I823" i="445" s="1"/>
  <c r="F822" i="445"/>
  <c r="I822" i="445" s="1"/>
  <c r="F821" i="445"/>
  <c r="I821" i="445" s="1"/>
  <c r="F820" i="445"/>
  <c r="I820" i="445" s="1"/>
  <c r="F819" i="445"/>
  <c r="I819" i="445" s="1"/>
  <c r="F818" i="445"/>
  <c r="I818" i="445" s="1"/>
  <c r="F817" i="445"/>
  <c r="I817" i="445" s="1"/>
  <c r="F816" i="445"/>
  <c r="I816" i="445" s="1"/>
  <c r="F815" i="445"/>
  <c r="I815" i="445" s="1"/>
  <c r="F814" i="445"/>
  <c r="I814" i="445" s="1"/>
  <c r="F813" i="445"/>
  <c r="I813" i="445" s="1"/>
  <c r="F812" i="445"/>
  <c r="I812" i="445" s="1"/>
  <c r="F811" i="445"/>
  <c r="I811" i="445" s="1"/>
  <c r="F810" i="445"/>
  <c r="I810" i="445" s="1"/>
  <c r="F809" i="445"/>
  <c r="I809" i="445" s="1"/>
  <c r="F808" i="445"/>
  <c r="I808" i="445" s="1"/>
  <c r="F807" i="445"/>
  <c r="I807" i="445" s="1"/>
  <c r="F806" i="445"/>
  <c r="I806" i="445" s="1"/>
  <c r="F805" i="445"/>
  <c r="I805" i="445" s="1"/>
  <c r="F804" i="445"/>
  <c r="I804" i="445" s="1"/>
  <c r="F803" i="445"/>
  <c r="I803" i="445" s="1"/>
  <c r="F802" i="445"/>
  <c r="I802" i="445" s="1"/>
  <c r="F801" i="445"/>
  <c r="I801" i="445" s="1"/>
  <c r="F800" i="445"/>
  <c r="I800" i="445" s="1"/>
  <c r="F799" i="445"/>
  <c r="I799" i="445" s="1"/>
  <c r="F798" i="445"/>
  <c r="I798" i="445" s="1"/>
  <c r="F797" i="445"/>
  <c r="I797" i="445" s="1"/>
  <c r="F796" i="445"/>
  <c r="I796" i="445" s="1"/>
  <c r="F795" i="445"/>
  <c r="I795" i="445" s="1"/>
  <c r="F794" i="445"/>
  <c r="I794" i="445" s="1"/>
  <c r="F793" i="445"/>
  <c r="I793" i="445" s="1"/>
  <c r="F792" i="445"/>
  <c r="I792" i="445" s="1"/>
  <c r="F791" i="445"/>
  <c r="I791" i="445" s="1"/>
  <c r="F790" i="445"/>
  <c r="I790" i="445" s="1"/>
  <c r="F789" i="445"/>
  <c r="I789" i="445" s="1"/>
  <c r="F788" i="445"/>
  <c r="I788" i="445" s="1"/>
  <c r="F787" i="445"/>
  <c r="I787" i="445" s="1"/>
  <c r="F786" i="445"/>
  <c r="I786" i="445" s="1"/>
  <c r="F785" i="445"/>
  <c r="I785" i="445" s="1"/>
  <c r="F784" i="445"/>
  <c r="I784" i="445" s="1"/>
  <c r="F783" i="445"/>
  <c r="I783" i="445" s="1"/>
  <c r="F782" i="445"/>
  <c r="I782" i="445" s="1"/>
  <c r="F781" i="445"/>
  <c r="I781" i="445" s="1"/>
  <c r="F780" i="445"/>
  <c r="I780" i="445" s="1"/>
  <c r="F779" i="445"/>
  <c r="I779" i="445" s="1"/>
  <c r="F778" i="445"/>
  <c r="I778" i="445" s="1"/>
  <c r="F777" i="445"/>
  <c r="I777" i="445" s="1"/>
  <c r="F776" i="445"/>
  <c r="I776" i="445" s="1"/>
  <c r="F775" i="445"/>
  <c r="I775" i="445" s="1"/>
  <c r="F774" i="445"/>
  <c r="I774" i="445" s="1"/>
  <c r="F773" i="445"/>
  <c r="I773" i="445" s="1"/>
  <c r="F772" i="445"/>
  <c r="I772" i="445" s="1"/>
  <c r="F771" i="445"/>
  <c r="I771" i="445" s="1"/>
  <c r="F770" i="445"/>
  <c r="I770" i="445" s="1"/>
  <c r="F769" i="445"/>
  <c r="I769" i="445" s="1"/>
  <c r="F768" i="445"/>
  <c r="I768" i="445" s="1"/>
  <c r="F767" i="445"/>
  <c r="I767" i="445" s="1"/>
  <c r="F766" i="445"/>
  <c r="I766" i="445" s="1"/>
  <c r="F765" i="445"/>
  <c r="I765" i="445" s="1"/>
  <c r="F764" i="445"/>
  <c r="I764" i="445" s="1"/>
  <c r="F763" i="445"/>
  <c r="I763" i="445" s="1"/>
  <c r="F762" i="445"/>
  <c r="I762" i="445" s="1"/>
  <c r="F761" i="445"/>
  <c r="I761" i="445" s="1"/>
  <c r="F760" i="445"/>
  <c r="I760" i="445" s="1"/>
  <c r="F759" i="445"/>
  <c r="I759" i="445" s="1"/>
  <c r="F758" i="445"/>
  <c r="I758" i="445" s="1"/>
  <c r="F757" i="445"/>
  <c r="I757" i="445" s="1"/>
  <c r="F756" i="445"/>
  <c r="I756" i="445" s="1"/>
  <c r="F755" i="445"/>
  <c r="I755" i="445" s="1"/>
  <c r="F754" i="445"/>
  <c r="I754" i="445" s="1"/>
  <c r="F753" i="445"/>
  <c r="I753" i="445" s="1"/>
  <c r="F752" i="445"/>
  <c r="I752" i="445" s="1"/>
  <c r="F751" i="445"/>
  <c r="I751" i="445" s="1"/>
  <c r="F750" i="445"/>
  <c r="I750" i="445" s="1"/>
  <c r="F749" i="445"/>
  <c r="I749" i="445" s="1"/>
  <c r="F748" i="445"/>
  <c r="I748" i="445" s="1"/>
  <c r="F747" i="445"/>
  <c r="I747" i="445" s="1"/>
  <c r="F746" i="445"/>
  <c r="I746" i="445" s="1"/>
  <c r="F745" i="445"/>
  <c r="I745" i="445" s="1"/>
  <c r="F744" i="445"/>
  <c r="I744" i="445" s="1"/>
  <c r="F743" i="445"/>
  <c r="I743" i="445" s="1"/>
  <c r="F742" i="445"/>
  <c r="I742" i="445" s="1"/>
  <c r="F741" i="445"/>
  <c r="I741" i="445" s="1"/>
  <c r="F740" i="445"/>
  <c r="I740" i="445" s="1"/>
  <c r="F739" i="445"/>
  <c r="I739" i="445" s="1"/>
  <c r="F738" i="445"/>
  <c r="I738" i="445" s="1"/>
  <c r="F737" i="445"/>
  <c r="I737" i="445" s="1"/>
  <c r="F736" i="445"/>
  <c r="I736" i="445" s="1"/>
  <c r="F735" i="445"/>
  <c r="I735" i="445" s="1"/>
  <c r="F734" i="445"/>
  <c r="I734" i="445" s="1"/>
  <c r="F733" i="445"/>
  <c r="I733" i="445" s="1"/>
  <c r="F732" i="445"/>
  <c r="I732" i="445" s="1"/>
  <c r="F731" i="445"/>
  <c r="I731" i="445" s="1"/>
  <c r="F730" i="445"/>
  <c r="I730" i="445" s="1"/>
  <c r="F729" i="445"/>
  <c r="I729" i="445" s="1"/>
  <c r="F728" i="445"/>
  <c r="I728" i="445" s="1"/>
  <c r="F727" i="445"/>
  <c r="I727" i="445" s="1"/>
  <c r="F726" i="445"/>
  <c r="I726" i="445" s="1"/>
  <c r="F725" i="445"/>
  <c r="I725" i="445" s="1"/>
  <c r="F724" i="445"/>
  <c r="I724" i="445" s="1"/>
  <c r="F723" i="445"/>
  <c r="I723" i="445" s="1"/>
  <c r="F722" i="445"/>
  <c r="I722" i="445" s="1"/>
  <c r="F721" i="445"/>
  <c r="I721" i="445" s="1"/>
  <c r="F720" i="445"/>
  <c r="I720" i="445" s="1"/>
  <c r="F719" i="445"/>
  <c r="I719" i="445" s="1"/>
  <c r="F718" i="445"/>
  <c r="I718" i="445" s="1"/>
  <c r="F717" i="445"/>
  <c r="I717" i="445" s="1"/>
  <c r="F716" i="445"/>
  <c r="I716" i="445" s="1"/>
  <c r="F715" i="445"/>
  <c r="I715" i="445" s="1"/>
  <c r="F714" i="445"/>
  <c r="I714" i="445" s="1"/>
  <c r="F713" i="445"/>
  <c r="I713" i="445" s="1"/>
  <c r="F712" i="445"/>
  <c r="I712" i="445" s="1"/>
  <c r="F711" i="445"/>
  <c r="I711" i="445" s="1"/>
  <c r="F710" i="445"/>
  <c r="I710" i="445" s="1"/>
  <c r="F709" i="445"/>
  <c r="I709" i="445" s="1"/>
  <c r="F708" i="445"/>
  <c r="I708" i="445" s="1"/>
  <c r="F707" i="445"/>
  <c r="I707" i="445" s="1"/>
  <c r="F706" i="445"/>
  <c r="I706" i="445" s="1"/>
  <c r="F705" i="445"/>
  <c r="I705" i="445" s="1"/>
  <c r="F704" i="445"/>
  <c r="I704" i="445" s="1"/>
  <c r="F703" i="445"/>
  <c r="I703" i="445" s="1"/>
  <c r="F702" i="445"/>
  <c r="I702" i="445" s="1"/>
  <c r="F701" i="445"/>
  <c r="I701" i="445" s="1"/>
  <c r="F700" i="445"/>
  <c r="I700" i="445" s="1"/>
  <c r="F699" i="445"/>
  <c r="I699" i="445" s="1"/>
  <c r="F698" i="445"/>
  <c r="I698" i="445" s="1"/>
  <c r="F697" i="445"/>
  <c r="I697" i="445" s="1"/>
  <c r="F696" i="445"/>
  <c r="I696" i="445" s="1"/>
  <c r="F695" i="445"/>
  <c r="I695" i="445" s="1"/>
  <c r="F694" i="445"/>
  <c r="I694" i="445" s="1"/>
  <c r="F693" i="445"/>
  <c r="I693" i="445" s="1"/>
  <c r="F692" i="445"/>
  <c r="I692" i="445" s="1"/>
  <c r="F691" i="445"/>
  <c r="I691" i="445" s="1"/>
  <c r="F690" i="445"/>
  <c r="I690" i="445" s="1"/>
  <c r="F689" i="445"/>
  <c r="I689" i="445" s="1"/>
  <c r="F688" i="445"/>
  <c r="I688" i="445" s="1"/>
  <c r="F687" i="445"/>
  <c r="I687" i="445" s="1"/>
  <c r="F686" i="445"/>
  <c r="I686" i="445" s="1"/>
  <c r="F685" i="445"/>
  <c r="I685" i="445" s="1"/>
  <c r="F684" i="445"/>
  <c r="I684" i="445" s="1"/>
  <c r="F683" i="445"/>
  <c r="I683" i="445" s="1"/>
  <c r="F682" i="445"/>
  <c r="I682" i="445" s="1"/>
  <c r="F681" i="445"/>
  <c r="I681" i="445" s="1"/>
  <c r="F680" i="445"/>
  <c r="I680" i="445" s="1"/>
  <c r="F679" i="445"/>
  <c r="I679" i="445" s="1"/>
  <c r="F678" i="445"/>
  <c r="I678" i="445" s="1"/>
  <c r="F677" i="445"/>
  <c r="I677" i="445" s="1"/>
  <c r="F676" i="445"/>
  <c r="I676" i="445" s="1"/>
  <c r="F675" i="445"/>
  <c r="I675" i="445" s="1"/>
  <c r="F674" i="445"/>
  <c r="I674" i="445" s="1"/>
  <c r="F673" i="445"/>
  <c r="I673" i="445" s="1"/>
  <c r="F672" i="445"/>
  <c r="I672" i="445" s="1"/>
  <c r="F671" i="445"/>
  <c r="I671" i="445" s="1"/>
  <c r="F670" i="445"/>
  <c r="I670" i="445" s="1"/>
  <c r="F669" i="445"/>
  <c r="I669" i="445" s="1"/>
  <c r="F668" i="445"/>
  <c r="I668" i="445" s="1"/>
  <c r="F667" i="445"/>
  <c r="I667" i="445" s="1"/>
  <c r="F666" i="445"/>
  <c r="I666" i="445" s="1"/>
  <c r="F665" i="445"/>
  <c r="I665" i="445" s="1"/>
  <c r="F664" i="445"/>
  <c r="I664" i="445" s="1"/>
  <c r="F663" i="445"/>
  <c r="I663" i="445" s="1"/>
  <c r="F662" i="445"/>
  <c r="I662" i="445" s="1"/>
  <c r="F661" i="445"/>
  <c r="I661" i="445" s="1"/>
  <c r="F660" i="445"/>
  <c r="I660" i="445" s="1"/>
  <c r="F659" i="445"/>
  <c r="I659" i="445" s="1"/>
  <c r="F658" i="445"/>
  <c r="I658" i="445" s="1"/>
  <c r="F657" i="445"/>
  <c r="I657" i="445" s="1"/>
  <c r="F656" i="445"/>
  <c r="I656" i="445" s="1"/>
  <c r="F655" i="445"/>
  <c r="I655" i="445" s="1"/>
  <c r="F654" i="445"/>
  <c r="I654" i="445" s="1"/>
  <c r="F653" i="445"/>
  <c r="I653" i="445" s="1"/>
  <c r="F652" i="445"/>
  <c r="I652" i="445" s="1"/>
  <c r="F651" i="445"/>
  <c r="I651" i="445" s="1"/>
  <c r="F650" i="445"/>
  <c r="I650" i="445" s="1"/>
  <c r="F649" i="445"/>
  <c r="I649" i="445" s="1"/>
  <c r="F648" i="445"/>
  <c r="I648" i="445" s="1"/>
  <c r="F647" i="445"/>
  <c r="I647" i="445" s="1"/>
  <c r="F646" i="445"/>
  <c r="I646" i="445" s="1"/>
  <c r="F645" i="445"/>
  <c r="I645" i="445" s="1"/>
  <c r="F644" i="445"/>
  <c r="I644" i="445" s="1"/>
  <c r="F643" i="445"/>
  <c r="I643" i="445" s="1"/>
  <c r="F642" i="445"/>
  <c r="I642" i="445" s="1"/>
  <c r="F641" i="445"/>
  <c r="I641" i="445" s="1"/>
  <c r="F640" i="445"/>
  <c r="I640" i="445" s="1"/>
  <c r="F639" i="445"/>
  <c r="I639" i="445" s="1"/>
  <c r="F638" i="445"/>
  <c r="I638" i="445" s="1"/>
  <c r="F637" i="445"/>
  <c r="I637" i="445" s="1"/>
  <c r="F636" i="445"/>
  <c r="I636" i="445" s="1"/>
  <c r="F635" i="445"/>
  <c r="I635" i="445" s="1"/>
  <c r="F634" i="445"/>
  <c r="I634" i="445" s="1"/>
  <c r="F633" i="445"/>
  <c r="I633" i="445" s="1"/>
  <c r="F632" i="445"/>
  <c r="I632" i="445" s="1"/>
  <c r="F631" i="445"/>
  <c r="I631" i="445" s="1"/>
  <c r="F630" i="445"/>
  <c r="I630" i="445" s="1"/>
  <c r="F629" i="445"/>
  <c r="I629" i="445" s="1"/>
  <c r="F628" i="445"/>
  <c r="I628" i="445" s="1"/>
  <c r="F627" i="445"/>
  <c r="I627" i="445" s="1"/>
  <c r="F626" i="445"/>
  <c r="I626" i="445" s="1"/>
  <c r="F625" i="445"/>
  <c r="I625" i="445" s="1"/>
  <c r="F624" i="445"/>
  <c r="I624" i="445" s="1"/>
  <c r="F623" i="445"/>
  <c r="I623" i="445" s="1"/>
  <c r="F622" i="445"/>
  <c r="I622" i="445" s="1"/>
  <c r="F621" i="445"/>
  <c r="I621" i="445" s="1"/>
  <c r="F620" i="445"/>
  <c r="I620" i="445" s="1"/>
  <c r="F619" i="445"/>
  <c r="I619" i="445" s="1"/>
  <c r="F618" i="445"/>
  <c r="I618" i="445" s="1"/>
  <c r="F617" i="445"/>
  <c r="I617" i="445" s="1"/>
  <c r="F616" i="445"/>
  <c r="I616" i="445" s="1"/>
  <c r="F615" i="445"/>
  <c r="I615" i="445" s="1"/>
  <c r="F614" i="445"/>
  <c r="I614" i="445" s="1"/>
  <c r="F613" i="445"/>
  <c r="I613" i="445" s="1"/>
  <c r="F612" i="445"/>
  <c r="I612" i="445" s="1"/>
  <c r="F611" i="445"/>
  <c r="I611" i="445" s="1"/>
  <c r="F610" i="445"/>
  <c r="I610" i="445" s="1"/>
  <c r="F609" i="445"/>
  <c r="I609" i="445" s="1"/>
  <c r="F608" i="445"/>
  <c r="I608" i="445" s="1"/>
  <c r="F607" i="445"/>
  <c r="I607" i="445" s="1"/>
  <c r="F606" i="445"/>
  <c r="I606" i="445" s="1"/>
  <c r="F605" i="445"/>
  <c r="I605" i="445" s="1"/>
  <c r="F604" i="445"/>
  <c r="I604" i="445" s="1"/>
  <c r="F603" i="445"/>
  <c r="I603" i="445" s="1"/>
  <c r="F602" i="445"/>
  <c r="I602" i="445" s="1"/>
  <c r="F601" i="445"/>
  <c r="I601" i="445" s="1"/>
  <c r="F600" i="445"/>
  <c r="I600" i="445" s="1"/>
  <c r="F599" i="445"/>
  <c r="I599" i="445" s="1"/>
  <c r="F598" i="445"/>
  <c r="I598" i="445" s="1"/>
  <c r="F597" i="445"/>
  <c r="I597" i="445" s="1"/>
  <c r="F596" i="445"/>
  <c r="I596" i="445" s="1"/>
  <c r="F595" i="445"/>
  <c r="I595" i="445" s="1"/>
  <c r="F594" i="445"/>
  <c r="I594" i="445" s="1"/>
  <c r="F593" i="445"/>
  <c r="I593" i="445" s="1"/>
  <c r="F592" i="445"/>
  <c r="I592" i="445" s="1"/>
  <c r="F591" i="445"/>
  <c r="I591" i="445" s="1"/>
  <c r="F590" i="445"/>
  <c r="I590" i="445" s="1"/>
  <c r="F589" i="445"/>
  <c r="I589" i="445" s="1"/>
  <c r="F588" i="445"/>
  <c r="I588" i="445" s="1"/>
  <c r="F587" i="445"/>
  <c r="I587" i="445" s="1"/>
  <c r="F586" i="445"/>
  <c r="F585" i="445"/>
  <c r="I585" i="445" s="1"/>
  <c r="F584" i="445"/>
  <c r="I584" i="445" s="1"/>
  <c r="F583" i="445"/>
  <c r="I583" i="445" s="1"/>
  <c r="F582" i="445"/>
  <c r="I582" i="445" s="1"/>
  <c r="F581" i="445"/>
  <c r="I581" i="445" s="1"/>
  <c r="F580" i="445"/>
  <c r="I580" i="445" s="1"/>
  <c r="F579" i="445"/>
  <c r="I579" i="445" s="1"/>
  <c r="F578" i="445"/>
  <c r="F577" i="445"/>
  <c r="I577" i="445" s="1"/>
  <c r="F576" i="445"/>
  <c r="I576" i="445" s="1"/>
  <c r="F575" i="445"/>
  <c r="I575" i="445" s="1"/>
  <c r="F574" i="445"/>
  <c r="I574" i="445" s="1"/>
  <c r="F573" i="445"/>
  <c r="I573" i="445" s="1"/>
  <c r="F572" i="445"/>
  <c r="I572" i="445" s="1"/>
  <c r="F571" i="445"/>
  <c r="I571" i="445" s="1"/>
  <c r="F570" i="445"/>
  <c r="I570" i="445" s="1"/>
  <c r="F569" i="445"/>
  <c r="I569" i="445" s="1"/>
  <c r="F568" i="445"/>
  <c r="I568" i="445" s="1"/>
  <c r="F567" i="445"/>
  <c r="I567" i="445" s="1"/>
  <c r="F566" i="445"/>
  <c r="I566" i="445" s="1"/>
  <c r="F565" i="445"/>
  <c r="I565" i="445" s="1"/>
  <c r="F564" i="445"/>
  <c r="I564" i="445" s="1"/>
  <c r="F563" i="445"/>
  <c r="I563" i="445" s="1"/>
  <c r="F562" i="445"/>
  <c r="F561" i="445"/>
  <c r="I561" i="445" s="1"/>
  <c r="F560" i="445"/>
  <c r="I560" i="445" s="1"/>
  <c r="F559" i="445"/>
  <c r="I559" i="445" s="1"/>
  <c r="F558" i="445"/>
  <c r="I558" i="445" s="1"/>
  <c r="F557" i="445"/>
  <c r="I557" i="445" s="1"/>
  <c r="F556" i="445"/>
  <c r="I556" i="445" s="1"/>
  <c r="F555" i="445"/>
  <c r="I555" i="445" s="1"/>
  <c r="F554" i="445"/>
  <c r="F553" i="445"/>
  <c r="I553" i="445" s="1"/>
  <c r="F552" i="445"/>
  <c r="I552" i="445" s="1"/>
  <c r="F551" i="445"/>
  <c r="I551" i="445" s="1"/>
  <c r="F550" i="445"/>
  <c r="I550" i="445" s="1"/>
  <c r="F549" i="445"/>
  <c r="I549" i="445" s="1"/>
  <c r="F548" i="445"/>
  <c r="I548" i="445" s="1"/>
  <c r="F547" i="445"/>
  <c r="I547" i="445" s="1"/>
  <c r="F546" i="445"/>
  <c r="F545" i="445"/>
  <c r="I545" i="445" s="1"/>
  <c r="F544" i="445"/>
  <c r="I544" i="445" s="1"/>
  <c r="F543" i="445"/>
  <c r="I543" i="445" s="1"/>
  <c r="F542" i="445"/>
  <c r="I542" i="445" s="1"/>
  <c r="F541" i="445"/>
  <c r="I541" i="445" s="1"/>
  <c r="F540" i="445"/>
  <c r="I540" i="445" s="1"/>
  <c r="F539" i="445"/>
  <c r="I539" i="445" s="1"/>
  <c r="F538" i="445"/>
  <c r="F537" i="445"/>
  <c r="I537" i="445" s="1"/>
  <c r="F536" i="445"/>
  <c r="I536" i="445" s="1"/>
  <c r="F535" i="445"/>
  <c r="I535" i="445" s="1"/>
  <c r="F534" i="445"/>
  <c r="I534" i="445" s="1"/>
  <c r="F533" i="445"/>
  <c r="I533" i="445" s="1"/>
  <c r="F532" i="445"/>
  <c r="I532" i="445" s="1"/>
  <c r="F531" i="445"/>
  <c r="I531" i="445" s="1"/>
  <c r="F530" i="445"/>
  <c r="I530" i="445" s="1"/>
  <c r="F529" i="445"/>
  <c r="I529" i="445" s="1"/>
  <c r="F528" i="445"/>
  <c r="I528" i="445" s="1"/>
  <c r="F527" i="445"/>
  <c r="I527" i="445" s="1"/>
  <c r="F526" i="445"/>
  <c r="I526" i="445" s="1"/>
  <c r="F525" i="445"/>
  <c r="I525" i="445" s="1"/>
  <c r="F524" i="445"/>
  <c r="I524" i="445" s="1"/>
  <c r="F523" i="445"/>
  <c r="I523" i="445" s="1"/>
  <c r="F522" i="445"/>
  <c r="I522" i="445" s="1"/>
  <c r="F521" i="445"/>
  <c r="I521" i="445" s="1"/>
  <c r="F520" i="445"/>
  <c r="I520" i="445" s="1"/>
  <c r="F519" i="445"/>
  <c r="I519" i="445" s="1"/>
  <c r="F518" i="445"/>
  <c r="I518" i="445" s="1"/>
  <c r="F517" i="445"/>
  <c r="I517" i="445" s="1"/>
  <c r="F516" i="445"/>
  <c r="I516" i="445" s="1"/>
  <c r="F515" i="445"/>
  <c r="I515" i="445" s="1"/>
  <c r="F514" i="445"/>
  <c r="F513" i="445"/>
  <c r="I513" i="445" s="1"/>
  <c r="F512" i="445"/>
  <c r="I512" i="445" s="1"/>
  <c r="F511" i="445"/>
  <c r="I511" i="445" s="1"/>
  <c r="F510" i="445"/>
  <c r="I510" i="445" s="1"/>
  <c r="F509" i="445"/>
  <c r="I509" i="445" s="1"/>
  <c r="F508" i="445"/>
  <c r="I508" i="445" s="1"/>
  <c r="F507" i="445"/>
  <c r="I507" i="445" s="1"/>
  <c r="F506" i="445"/>
  <c r="I506" i="445" s="1"/>
  <c r="F505" i="445"/>
  <c r="I505" i="445" s="1"/>
  <c r="F504" i="445"/>
  <c r="I504" i="445" s="1"/>
  <c r="F503" i="445"/>
  <c r="I503" i="445" s="1"/>
  <c r="F502" i="445"/>
  <c r="I502" i="445" s="1"/>
  <c r="F501" i="445"/>
  <c r="I501" i="445" s="1"/>
  <c r="F500" i="445"/>
  <c r="I500" i="445" s="1"/>
  <c r="F499" i="445"/>
  <c r="I499" i="445" s="1"/>
  <c r="F498" i="445"/>
  <c r="F497" i="445"/>
  <c r="I497" i="445" s="1"/>
  <c r="F496" i="445"/>
  <c r="I496" i="445" s="1"/>
  <c r="F495" i="445"/>
  <c r="I495" i="445" s="1"/>
  <c r="F494" i="445"/>
  <c r="I494" i="445" s="1"/>
  <c r="F493" i="445"/>
  <c r="I493" i="445" s="1"/>
  <c r="F492" i="445"/>
  <c r="I492" i="445" s="1"/>
  <c r="F491" i="445"/>
  <c r="I491" i="445" s="1"/>
  <c r="F490" i="445"/>
  <c r="F489" i="445"/>
  <c r="I489" i="445" s="1"/>
  <c r="F488" i="445"/>
  <c r="I488" i="445" s="1"/>
  <c r="F487" i="445"/>
  <c r="I487" i="445" s="1"/>
  <c r="F486" i="445"/>
  <c r="I486" i="445" s="1"/>
  <c r="F485" i="445"/>
  <c r="I485" i="445" s="1"/>
  <c r="F484" i="445"/>
  <c r="I484" i="445" s="1"/>
  <c r="F483" i="445"/>
  <c r="I483" i="445" s="1"/>
  <c r="F482" i="445"/>
  <c r="I482" i="445" s="1"/>
  <c r="F481" i="445"/>
  <c r="I481" i="445" s="1"/>
  <c r="F480" i="445"/>
  <c r="I480" i="445" s="1"/>
  <c r="F479" i="445"/>
  <c r="I479" i="445" s="1"/>
  <c r="F478" i="445"/>
  <c r="I478" i="445" s="1"/>
  <c r="F477" i="445"/>
  <c r="I477" i="445" s="1"/>
  <c r="F476" i="445"/>
  <c r="I476" i="445" s="1"/>
  <c r="F475" i="445"/>
  <c r="I475" i="445" s="1"/>
  <c r="F474" i="445"/>
  <c r="F473" i="445"/>
  <c r="I473" i="445" s="1"/>
  <c r="F472" i="445"/>
  <c r="I472" i="445" s="1"/>
  <c r="F471" i="445"/>
  <c r="I471" i="445" s="1"/>
  <c r="F470" i="445"/>
  <c r="I470" i="445" s="1"/>
  <c r="F469" i="445"/>
  <c r="I469" i="445" s="1"/>
  <c r="F468" i="445"/>
  <c r="I468" i="445" s="1"/>
  <c r="F467" i="445"/>
  <c r="I467" i="445" s="1"/>
  <c r="F466" i="445"/>
  <c r="I466" i="445" s="1"/>
  <c r="F465" i="445"/>
  <c r="I465" i="445" s="1"/>
  <c r="F464" i="445"/>
  <c r="I464" i="445" s="1"/>
  <c r="F463" i="445"/>
  <c r="I463" i="445" s="1"/>
  <c r="F462" i="445"/>
  <c r="I462" i="445" s="1"/>
  <c r="F461" i="445"/>
  <c r="I461" i="445" s="1"/>
  <c r="F460" i="445"/>
  <c r="I460" i="445" s="1"/>
  <c r="F459" i="445"/>
  <c r="I459" i="445" s="1"/>
  <c r="F458" i="445"/>
  <c r="F457" i="445"/>
  <c r="I457" i="445" s="1"/>
  <c r="F456" i="445"/>
  <c r="I456" i="445" s="1"/>
  <c r="F455" i="445"/>
  <c r="I455" i="445" s="1"/>
  <c r="F454" i="445"/>
  <c r="I454" i="445" s="1"/>
  <c r="F453" i="445"/>
  <c r="I453" i="445" s="1"/>
  <c r="F452" i="445"/>
  <c r="I452" i="445" s="1"/>
  <c r="F451" i="445"/>
  <c r="I451" i="445" s="1"/>
  <c r="F450" i="445"/>
  <c r="I450" i="445" s="1"/>
  <c r="F449" i="445"/>
  <c r="I449" i="445" s="1"/>
  <c r="F448" i="445"/>
  <c r="I448" i="445" s="1"/>
  <c r="F447" i="445"/>
  <c r="I447" i="445" s="1"/>
  <c r="F446" i="445"/>
  <c r="I446" i="445" s="1"/>
  <c r="F445" i="445"/>
  <c r="I445" i="445" s="1"/>
  <c r="F444" i="445"/>
  <c r="I444" i="445" s="1"/>
  <c r="F443" i="445"/>
  <c r="I443" i="445" s="1"/>
  <c r="F442" i="445"/>
  <c r="F441" i="445"/>
  <c r="I441" i="445" s="1"/>
  <c r="F440" i="445"/>
  <c r="I440" i="445" s="1"/>
  <c r="F439" i="445"/>
  <c r="I439" i="445" s="1"/>
  <c r="F438" i="445"/>
  <c r="I438" i="445" s="1"/>
  <c r="F437" i="445"/>
  <c r="I437" i="445" s="1"/>
  <c r="F436" i="445"/>
  <c r="I436" i="445" s="1"/>
  <c r="F435" i="445"/>
  <c r="I435" i="445" s="1"/>
  <c r="F434" i="445"/>
  <c r="I434" i="445" s="1"/>
  <c r="F433" i="445"/>
  <c r="I433" i="445" s="1"/>
  <c r="F432" i="445"/>
  <c r="I432" i="445" s="1"/>
  <c r="F431" i="445"/>
  <c r="I431" i="445" s="1"/>
  <c r="F430" i="445"/>
  <c r="I430" i="445" s="1"/>
  <c r="F429" i="445"/>
  <c r="I429" i="445" s="1"/>
  <c r="F428" i="445"/>
  <c r="I428" i="445" s="1"/>
  <c r="F427" i="445"/>
  <c r="I427" i="445" s="1"/>
  <c r="F426" i="445"/>
  <c r="F425" i="445"/>
  <c r="I425" i="445" s="1"/>
  <c r="F424" i="445"/>
  <c r="I424" i="445" s="1"/>
  <c r="F423" i="445"/>
  <c r="I423" i="445" s="1"/>
  <c r="F422" i="445"/>
  <c r="I422" i="445" s="1"/>
  <c r="F421" i="445"/>
  <c r="I421" i="445" s="1"/>
  <c r="F420" i="445"/>
  <c r="I420" i="445" s="1"/>
  <c r="F419" i="445"/>
  <c r="I419" i="445" s="1"/>
  <c r="F418" i="445"/>
  <c r="I418" i="445" s="1"/>
  <c r="F417" i="445"/>
  <c r="I417" i="445" s="1"/>
  <c r="F416" i="445"/>
  <c r="I416" i="445" s="1"/>
  <c r="F415" i="445"/>
  <c r="I415" i="445" s="1"/>
  <c r="F414" i="445"/>
  <c r="I414" i="445" s="1"/>
  <c r="F413" i="445"/>
  <c r="I413" i="445" s="1"/>
  <c r="F412" i="445"/>
  <c r="I412" i="445" s="1"/>
  <c r="F411" i="445"/>
  <c r="I411" i="445" s="1"/>
  <c r="F410" i="445"/>
  <c r="F409" i="445"/>
  <c r="I409" i="445" s="1"/>
  <c r="F408" i="445"/>
  <c r="I408" i="445" s="1"/>
  <c r="F407" i="445"/>
  <c r="I407" i="445" s="1"/>
  <c r="F406" i="445"/>
  <c r="I406" i="445" s="1"/>
  <c r="F405" i="445"/>
  <c r="I405" i="445" s="1"/>
  <c r="F404" i="445"/>
  <c r="I404" i="445" s="1"/>
  <c r="F403" i="445"/>
  <c r="I403" i="445" s="1"/>
  <c r="F402" i="445"/>
  <c r="I402" i="445" s="1"/>
  <c r="F401" i="445"/>
  <c r="I401" i="445" s="1"/>
  <c r="F400" i="445"/>
  <c r="I400" i="445" s="1"/>
  <c r="F399" i="445"/>
  <c r="I399" i="445" s="1"/>
  <c r="F398" i="445"/>
  <c r="I398" i="445" s="1"/>
  <c r="F397" i="445"/>
  <c r="I397" i="445" s="1"/>
  <c r="F396" i="445"/>
  <c r="I396" i="445" s="1"/>
  <c r="F395" i="445"/>
  <c r="I395" i="445" s="1"/>
  <c r="F394" i="445"/>
  <c r="F393" i="445"/>
  <c r="I393" i="445" s="1"/>
  <c r="F392" i="445"/>
  <c r="I392" i="445" s="1"/>
  <c r="F391" i="445"/>
  <c r="I391" i="445" s="1"/>
  <c r="F390" i="445"/>
  <c r="I390" i="445" s="1"/>
  <c r="F389" i="445"/>
  <c r="I389" i="445" s="1"/>
  <c r="F388" i="445"/>
  <c r="I388" i="445" s="1"/>
  <c r="F387" i="445"/>
  <c r="I387" i="445" s="1"/>
  <c r="F386" i="445"/>
  <c r="I386" i="445" s="1"/>
  <c r="F385" i="445"/>
  <c r="I385" i="445" s="1"/>
  <c r="F384" i="445"/>
  <c r="I384" i="445" s="1"/>
  <c r="F383" i="445"/>
  <c r="I383" i="445" s="1"/>
  <c r="F382" i="445"/>
  <c r="I382" i="445" s="1"/>
  <c r="F381" i="445"/>
  <c r="I381" i="445" s="1"/>
  <c r="F380" i="445"/>
  <c r="I380" i="445" s="1"/>
  <c r="F379" i="445"/>
  <c r="I379" i="445" s="1"/>
  <c r="F378" i="445"/>
  <c r="F377" i="445"/>
  <c r="I377" i="445" s="1"/>
  <c r="F376" i="445"/>
  <c r="I376" i="445" s="1"/>
  <c r="F375" i="445"/>
  <c r="I375" i="445" s="1"/>
  <c r="F374" i="445"/>
  <c r="I374" i="445" s="1"/>
  <c r="F373" i="445"/>
  <c r="I373" i="445" s="1"/>
  <c r="F372" i="445"/>
  <c r="I372" i="445" s="1"/>
  <c r="F371" i="445"/>
  <c r="I371" i="445" s="1"/>
  <c r="F370" i="445"/>
  <c r="I370" i="445" s="1"/>
  <c r="F369" i="445"/>
  <c r="I369" i="445" s="1"/>
  <c r="F368" i="445"/>
  <c r="I368" i="445" s="1"/>
  <c r="F367" i="445"/>
  <c r="I367" i="445" s="1"/>
  <c r="F366" i="445"/>
  <c r="I366" i="445" s="1"/>
  <c r="F365" i="445"/>
  <c r="I365" i="445" s="1"/>
  <c r="F364" i="445"/>
  <c r="I364" i="445" s="1"/>
  <c r="F363" i="445"/>
  <c r="I363" i="445" s="1"/>
  <c r="F362" i="445"/>
  <c r="F361" i="445"/>
  <c r="I361" i="445" s="1"/>
  <c r="F360" i="445"/>
  <c r="I360" i="445" s="1"/>
  <c r="F359" i="445"/>
  <c r="I359" i="445" s="1"/>
  <c r="F358" i="445"/>
  <c r="I358" i="445" s="1"/>
  <c r="F357" i="445"/>
  <c r="I357" i="445" s="1"/>
  <c r="F356" i="445"/>
  <c r="I356" i="445" s="1"/>
  <c r="F355" i="445"/>
  <c r="I355" i="445" s="1"/>
  <c r="F354" i="445"/>
  <c r="I354" i="445" s="1"/>
  <c r="F353" i="445"/>
  <c r="I353" i="445" s="1"/>
  <c r="F352" i="445"/>
  <c r="I352" i="445" s="1"/>
  <c r="F351" i="445"/>
  <c r="I351" i="445" s="1"/>
  <c r="F350" i="445"/>
  <c r="I350" i="445" s="1"/>
  <c r="F349" i="445"/>
  <c r="I349" i="445" s="1"/>
  <c r="F348" i="445"/>
  <c r="I348" i="445" s="1"/>
  <c r="F347" i="445"/>
  <c r="I347" i="445" s="1"/>
  <c r="F346" i="445"/>
  <c r="F345" i="445"/>
  <c r="I345" i="445" s="1"/>
  <c r="F344" i="445"/>
  <c r="I344" i="445" s="1"/>
  <c r="F343" i="445"/>
  <c r="I343" i="445" s="1"/>
  <c r="F342" i="445"/>
  <c r="I342" i="445" s="1"/>
  <c r="F341" i="445"/>
  <c r="I341" i="445" s="1"/>
  <c r="F340" i="445"/>
  <c r="I340" i="445" s="1"/>
  <c r="F339" i="445"/>
  <c r="I339" i="445" s="1"/>
  <c r="F338" i="445"/>
  <c r="I338" i="445" s="1"/>
  <c r="F337" i="445"/>
  <c r="I337" i="445" s="1"/>
  <c r="F336" i="445"/>
  <c r="I336" i="445" s="1"/>
  <c r="F335" i="445"/>
  <c r="I335" i="445" s="1"/>
  <c r="F334" i="445"/>
  <c r="I334" i="445" s="1"/>
  <c r="F333" i="445"/>
  <c r="I333" i="445" s="1"/>
  <c r="F332" i="445"/>
  <c r="I332" i="445" s="1"/>
  <c r="F331" i="445"/>
  <c r="I331" i="445" s="1"/>
  <c r="F330" i="445"/>
  <c r="F329" i="445"/>
  <c r="I329" i="445" s="1"/>
  <c r="F328" i="445"/>
  <c r="I328" i="445" s="1"/>
  <c r="F327" i="445"/>
  <c r="I327" i="445" s="1"/>
  <c r="F326" i="445"/>
  <c r="I326" i="445" s="1"/>
  <c r="F325" i="445"/>
  <c r="I325" i="445" s="1"/>
  <c r="F324" i="445"/>
  <c r="I324" i="445" s="1"/>
  <c r="F323" i="445"/>
  <c r="I323" i="445" s="1"/>
  <c r="F322" i="445"/>
  <c r="I322" i="445" s="1"/>
  <c r="F321" i="445"/>
  <c r="I321" i="445" s="1"/>
  <c r="F320" i="445"/>
  <c r="I320" i="445" s="1"/>
  <c r="F319" i="445"/>
  <c r="I319" i="445" s="1"/>
  <c r="F318" i="445"/>
  <c r="I318" i="445" s="1"/>
  <c r="F317" i="445"/>
  <c r="I317" i="445" s="1"/>
  <c r="F316" i="445"/>
  <c r="I316" i="445" s="1"/>
  <c r="F315" i="445"/>
  <c r="I315" i="445" s="1"/>
  <c r="F314" i="445"/>
  <c r="F313" i="445"/>
  <c r="I313" i="445" s="1"/>
  <c r="F312" i="445"/>
  <c r="I312" i="445" s="1"/>
  <c r="F311" i="445"/>
  <c r="I311" i="445" s="1"/>
  <c r="F310" i="445"/>
  <c r="I310" i="445" s="1"/>
  <c r="F309" i="445"/>
  <c r="I309" i="445" s="1"/>
  <c r="F308" i="445"/>
  <c r="I308" i="445" s="1"/>
  <c r="F307" i="445"/>
  <c r="I307" i="445" s="1"/>
  <c r="F306" i="445"/>
  <c r="I306" i="445" s="1"/>
  <c r="F305" i="445"/>
  <c r="I305" i="445" s="1"/>
  <c r="F304" i="445"/>
  <c r="I304" i="445" s="1"/>
  <c r="F303" i="445"/>
  <c r="I303" i="445" s="1"/>
  <c r="F302" i="445"/>
  <c r="I302" i="445" s="1"/>
  <c r="F301" i="445"/>
  <c r="I301" i="445" s="1"/>
  <c r="F300" i="445"/>
  <c r="I300" i="445" s="1"/>
  <c r="F299" i="445"/>
  <c r="I299" i="445" s="1"/>
  <c r="F298" i="445"/>
  <c r="F297" i="445"/>
  <c r="I297" i="445" s="1"/>
  <c r="F296" i="445"/>
  <c r="I296" i="445" s="1"/>
  <c r="F295" i="445"/>
  <c r="I295" i="445" s="1"/>
  <c r="F294" i="445"/>
  <c r="I294" i="445" s="1"/>
  <c r="F293" i="445"/>
  <c r="I293" i="445" s="1"/>
  <c r="F292" i="445"/>
  <c r="I292" i="445" s="1"/>
  <c r="F291" i="445"/>
  <c r="I291" i="445" s="1"/>
  <c r="F290" i="445"/>
  <c r="I290" i="445" s="1"/>
  <c r="F289" i="445"/>
  <c r="I289" i="445" s="1"/>
  <c r="F288" i="445"/>
  <c r="I288" i="445" s="1"/>
  <c r="F287" i="445"/>
  <c r="I287" i="445" s="1"/>
  <c r="F286" i="445"/>
  <c r="I286" i="445" s="1"/>
  <c r="F285" i="445"/>
  <c r="I285" i="445" s="1"/>
  <c r="F284" i="445"/>
  <c r="I284" i="445" s="1"/>
  <c r="F283" i="445"/>
  <c r="I283" i="445" s="1"/>
  <c r="F282" i="445"/>
  <c r="F281" i="445"/>
  <c r="I281" i="445" s="1"/>
  <c r="F280" i="445"/>
  <c r="I280" i="445" s="1"/>
  <c r="F279" i="445"/>
  <c r="I279" i="445" s="1"/>
  <c r="F278" i="445"/>
  <c r="I278" i="445" s="1"/>
  <c r="F277" i="445"/>
  <c r="I277" i="445" s="1"/>
  <c r="F276" i="445"/>
  <c r="I276" i="445" s="1"/>
  <c r="F275" i="445"/>
  <c r="I275" i="445" s="1"/>
  <c r="F274" i="445"/>
  <c r="I274" i="445" s="1"/>
  <c r="F273" i="445"/>
  <c r="I273" i="445" s="1"/>
  <c r="F272" i="445"/>
  <c r="I272" i="445" s="1"/>
  <c r="F271" i="445"/>
  <c r="I271" i="445" s="1"/>
  <c r="F270" i="445"/>
  <c r="I270" i="445" s="1"/>
  <c r="F269" i="445"/>
  <c r="I269" i="445" s="1"/>
  <c r="F268" i="445"/>
  <c r="I268" i="445" s="1"/>
  <c r="F267" i="445"/>
  <c r="I267" i="445" s="1"/>
  <c r="F266" i="445"/>
  <c r="F265" i="445"/>
  <c r="I265" i="445" s="1"/>
  <c r="F264" i="445"/>
  <c r="I264" i="445" s="1"/>
  <c r="F263" i="445"/>
  <c r="I263" i="445" s="1"/>
  <c r="F262" i="445"/>
  <c r="I262" i="445" s="1"/>
  <c r="F261" i="445"/>
  <c r="I261" i="445" s="1"/>
  <c r="F260" i="445"/>
  <c r="I260" i="445" s="1"/>
  <c r="F259" i="445"/>
  <c r="I259" i="445" s="1"/>
  <c r="F258" i="445"/>
  <c r="I258" i="445" s="1"/>
  <c r="F257" i="445"/>
  <c r="I257" i="445" s="1"/>
  <c r="F256" i="445"/>
  <c r="I256" i="445" s="1"/>
  <c r="F255" i="445"/>
  <c r="I255" i="445" s="1"/>
  <c r="F254" i="445"/>
  <c r="I254" i="445" s="1"/>
  <c r="F253" i="445"/>
  <c r="I253" i="445" s="1"/>
  <c r="F252" i="445"/>
  <c r="I252" i="445" s="1"/>
  <c r="F251" i="445"/>
  <c r="I251" i="445" s="1"/>
  <c r="F250" i="445"/>
  <c r="F249" i="445"/>
  <c r="I249" i="445" s="1"/>
  <c r="F248" i="445"/>
  <c r="I248" i="445" s="1"/>
  <c r="F247" i="445"/>
  <c r="I247" i="445" s="1"/>
  <c r="F246" i="445"/>
  <c r="I246" i="445" s="1"/>
  <c r="F245" i="445"/>
  <c r="I245" i="445" s="1"/>
  <c r="F244" i="445"/>
  <c r="I244" i="445" s="1"/>
  <c r="F243" i="445"/>
  <c r="I243" i="445" s="1"/>
  <c r="F242" i="445"/>
  <c r="I242" i="445" s="1"/>
  <c r="F241" i="445"/>
  <c r="I241" i="445" s="1"/>
  <c r="F240" i="445"/>
  <c r="I240" i="445" s="1"/>
  <c r="F239" i="445"/>
  <c r="I239" i="445" s="1"/>
  <c r="F238" i="445"/>
  <c r="I238" i="445" s="1"/>
  <c r="F237" i="445"/>
  <c r="I237" i="445" s="1"/>
  <c r="F236" i="445"/>
  <c r="I236" i="445" s="1"/>
  <c r="F235" i="445"/>
  <c r="I235" i="445" s="1"/>
  <c r="F234" i="445"/>
  <c r="F233" i="445"/>
  <c r="I233" i="445" s="1"/>
  <c r="F232" i="445"/>
  <c r="I232" i="445" s="1"/>
  <c r="F231" i="445"/>
  <c r="I231" i="445" s="1"/>
  <c r="F230" i="445"/>
  <c r="I230" i="445" s="1"/>
  <c r="F229" i="445"/>
  <c r="I229" i="445" s="1"/>
  <c r="F228" i="445"/>
  <c r="I228" i="445" s="1"/>
  <c r="F227" i="445"/>
  <c r="I227" i="445" s="1"/>
  <c r="F226" i="445"/>
  <c r="I226" i="445" s="1"/>
  <c r="F225" i="445"/>
  <c r="I225" i="445" s="1"/>
  <c r="F224" i="445"/>
  <c r="I224" i="445" s="1"/>
  <c r="F223" i="445"/>
  <c r="I223" i="445" s="1"/>
  <c r="F222" i="445"/>
  <c r="I222" i="445" s="1"/>
  <c r="F221" i="445"/>
  <c r="I221" i="445" s="1"/>
  <c r="F220" i="445"/>
  <c r="I220" i="445" s="1"/>
  <c r="F219" i="445"/>
  <c r="I219" i="445" s="1"/>
  <c r="F218" i="445"/>
  <c r="F217" i="445"/>
  <c r="I217" i="445" s="1"/>
  <c r="F216" i="445"/>
  <c r="I216" i="445" s="1"/>
  <c r="F215" i="445"/>
  <c r="I215" i="445" s="1"/>
  <c r="F214" i="445"/>
  <c r="I214" i="445" s="1"/>
  <c r="F213" i="445"/>
  <c r="I213" i="445" s="1"/>
  <c r="F212" i="445"/>
  <c r="I212" i="445" s="1"/>
  <c r="F211" i="445"/>
  <c r="I211" i="445" s="1"/>
  <c r="F210" i="445"/>
  <c r="I210" i="445" s="1"/>
  <c r="F209" i="445"/>
  <c r="I209" i="445" s="1"/>
  <c r="F208" i="445"/>
  <c r="I208" i="445" s="1"/>
  <c r="F207" i="445"/>
  <c r="I207" i="445" s="1"/>
  <c r="F206" i="445"/>
  <c r="F205" i="445"/>
  <c r="I205" i="445" s="1"/>
  <c r="F204" i="445"/>
  <c r="I204" i="445" s="1"/>
  <c r="F203" i="445"/>
  <c r="I203" i="445" s="1"/>
  <c r="F202" i="445"/>
  <c r="F201" i="445"/>
  <c r="I201" i="445" s="1"/>
  <c r="F200" i="445"/>
  <c r="I200" i="445" s="1"/>
  <c r="F199" i="445"/>
  <c r="I199" i="445" s="1"/>
  <c r="F198" i="445"/>
  <c r="I198" i="445" s="1"/>
  <c r="F197" i="445"/>
  <c r="I197" i="445" s="1"/>
  <c r="F196" i="445"/>
  <c r="I196" i="445" s="1"/>
  <c r="F195" i="445"/>
  <c r="I195" i="445" s="1"/>
  <c r="F194" i="445"/>
  <c r="I194" i="445" s="1"/>
  <c r="F193" i="445"/>
  <c r="I193" i="445" s="1"/>
  <c r="F192" i="445"/>
  <c r="I192" i="445" s="1"/>
  <c r="F191" i="445"/>
  <c r="I191" i="445" s="1"/>
  <c r="F190" i="445"/>
  <c r="F189" i="445"/>
  <c r="I189" i="445" s="1"/>
  <c r="F188" i="445"/>
  <c r="I188" i="445" s="1"/>
  <c r="F187" i="445"/>
  <c r="I187" i="445" s="1"/>
  <c r="F186" i="445"/>
  <c r="I186" i="445" s="1"/>
  <c r="F185" i="445"/>
  <c r="I185" i="445" s="1"/>
  <c r="F184" i="445"/>
  <c r="I184" i="445" s="1"/>
  <c r="F183" i="445"/>
  <c r="I183" i="445" s="1"/>
  <c r="F182" i="445"/>
  <c r="F181" i="445"/>
  <c r="I181" i="445" s="1"/>
  <c r="F180" i="445"/>
  <c r="I180" i="445" s="1"/>
  <c r="F179" i="445"/>
  <c r="I179" i="445" s="1"/>
  <c r="F178" i="445"/>
  <c r="F177" i="445"/>
  <c r="I177" i="445" s="1"/>
  <c r="L23" i="445" s="1"/>
  <c r="F176" i="445"/>
  <c r="I176" i="445" s="1"/>
  <c r="F175" i="445"/>
  <c r="I175" i="445" s="1"/>
  <c r="F174" i="445"/>
  <c r="I174" i="445" s="1"/>
  <c r="F173" i="445"/>
  <c r="I173" i="445" s="1"/>
  <c r="F172" i="445"/>
  <c r="I172" i="445" s="1"/>
  <c r="F171" i="445"/>
  <c r="I171" i="445" s="1"/>
  <c r="F170" i="445"/>
  <c r="I170" i="445" s="1"/>
  <c r="F169" i="445"/>
  <c r="I169" i="445" s="1"/>
  <c r="F168" i="445"/>
  <c r="I168" i="445" s="1"/>
  <c r="F167" i="445"/>
  <c r="I167" i="445" s="1"/>
  <c r="F166" i="445"/>
  <c r="I166" i="445" s="1"/>
  <c r="F165" i="445"/>
  <c r="I165" i="445" s="1"/>
  <c r="F164" i="445"/>
  <c r="I164" i="445" s="1"/>
  <c r="F163" i="445"/>
  <c r="I163" i="445" s="1"/>
  <c r="F162" i="445"/>
  <c r="I162" i="445" s="1"/>
  <c r="F161" i="445"/>
  <c r="I161" i="445" s="1"/>
  <c r="F160" i="445"/>
  <c r="I160" i="445" s="1"/>
  <c r="F159" i="445"/>
  <c r="I159" i="445" s="1"/>
  <c r="F158" i="445"/>
  <c r="I158" i="445" s="1"/>
  <c r="F157" i="445"/>
  <c r="I157" i="445" s="1"/>
  <c r="F156" i="445"/>
  <c r="I156" i="445" s="1"/>
  <c r="F155" i="445"/>
  <c r="I155" i="445" s="1"/>
  <c r="F154" i="445"/>
  <c r="I154" i="445" s="1"/>
  <c r="F153" i="445"/>
  <c r="I153" i="445" s="1"/>
  <c r="F152" i="445"/>
  <c r="I152" i="445" s="1"/>
  <c r="F151" i="445"/>
  <c r="I151" i="445" s="1"/>
  <c r="F150" i="445"/>
  <c r="I150" i="445" s="1"/>
  <c r="F149" i="445"/>
  <c r="I149" i="445" s="1"/>
  <c r="F148" i="445"/>
  <c r="I148" i="445" s="1"/>
  <c r="F147" i="445"/>
  <c r="I147" i="445" s="1"/>
  <c r="F146" i="445"/>
  <c r="I146" i="445" s="1"/>
  <c r="F145" i="445"/>
  <c r="I145" i="445" s="1"/>
  <c r="F144" i="445"/>
  <c r="I144" i="445" s="1"/>
  <c r="F143" i="445"/>
  <c r="I143" i="445" s="1"/>
  <c r="F142" i="445"/>
  <c r="I142" i="445" s="1"/>
  <c r="F141" i="445"/>
  <c r="I141" i="445" s="1"/>
  <c r="F140" i="445"/>
  <c r="I140" i="445" s="1"/>
  <c r="F139" i="445"/>
  <c r="I139" i="445" s="1"/>
  <c r="F138" i="445"/>
  <c r="I138" i="445" s="1"/>
  <c r="F137" i="445"/>
  <c r="I137" i="445" s="1"/>
  <c r="F136" i="445"/>
  <c r="I136" i="445" s="1"/>
  <c r="F135" i="445"/>
  <c r="I135" i="445" s="1"/>
  <c r="F134" i="445"/>
  <c r="I134" i="445" s="1"/>
  <c r="F133" i="445"/>
  <c r="I133" i="445" s="1"/>
  <c r="F132" i="445"/>
  <c r="I132" i="445" s="1"/>
  <c r="F131" i="445"/>
  <c r="I131" i="445" s="1"/>
  <c r="F130" i="445"/>
  <c r="I130" i="445" s="1"/>
  <c r="AA3" i="445" s="1"/>
  <c r="M467" i="436" s="1"/>
  <c r="N467" i="436" s="1"/>
  <c r="F129" i="445"/>
  <c r="I129" i="445" s="1"/>
  <c r="F128" i="445"/>
  <c r="I128" i="445" s="1"/>
  <c r="F127" i="445"/>
  <c r="I127" i="445" s="1"/>
  <c r="F126" i="445"/>
  <c r="I126" i="445" s="1"/>
  <c r="F125" i="445"/>
  <c r="I125" i="445" s="1"/>
  <c r="F124" i="445"/>
  <c r="I124" i="445" s="1"/>
  <c r="F123" i="445"/>
  <c r="I123" i="445" s="1"/>
  <c r="F122" i="445"/>
  <c r="I122" i="445" s="1"/>
  <c r="F121" i="445"/>
  <c r="I121" i="445" s="1"/>
  <c r="F120" i="445"/>
  <c r="I120" i="445" s="1"/>
  <c r="F119" i="445"/>
  <c r="I119" i="445" s="1"/>
  <c r="F118" i="445"/>
  <c r="I118" i="445" s="1"/>
  <c r="F117" i="445"/>
  <c r="I117" i="445" s="1"/>
  <c r="F116" i="445"/>
  <c r="I116" i="445" s="1"/>
  <c r="F115" i="445"/>
  <c r="I115" i="445" s="1"/>
  <c r="F114" i="445"/>
  <c r="I114" i="445" s="1"/>
  <c r="F113" i="445"/>
  <c r="I113" i="445" s="1"/>
  <c r="F112" i="445"/>
  <c r="I112" i="445" s="1"/>
  <c r="F111" i="445"/>
  <c r="I111" i="445" s="1"/>
  <c r="F110" i="445"/>
  <c r="I110" i="445" s="1"/>
  <c r="F109" i="445"/>
  <c r="I109" i="445" s="1"/>
  <c r="F108" i="445"/>
  <c r="I108" i="445" s="1"/>
  <c r="F107" i="445"/>
  <c r="I107" i="445" s="1"/>
  <c r="F106" i="445"/>
  <c r="I106" i="445" s="1"/>
  <c r="F105" i="445"/>
  <c r="I105" i="445" s="1"/>
  <c r="F104" i="445"/>
  <c r="I104" i="445" s="1"/>
  <c r="F103" i="445"/>
  <c r="I103" i="445" s="1"/>
  <c r="F102" i="445"/>
  <c r="I102" i="445" s="1"/>
  <c r="F101" i="445"/>
  <c r="I101" i="445" s="1"/>
  <c r="F100" i="445"/>
  <c r="I100" i="445" s="1"/>
  <c r="F99" i="445"/>
  <c r="I99" i="445" s="1"/>
  <c r="F98" i="445"/>
  <c r="I98" i="445" s="1"/>
  <c r="F97" i="445"/>
  <c r="I97" i="445" s="1"/>
  <c r="F96" i="445"/>
  <c r="I96" i="445" s="1"/>
  <c r="F95" i="445"/>
  <c r="I95" i="445" s="1"/>
  <c r="F94" i="445"/>
  <c r="I94" i="445" s="1"/>
  <c r="F93" i="445"/>
  <c r="I93" i="445" s="1"/>
  <c r="AA2" i="445" s="1"/>
  <c r="M458" i="436" s="1"/>
  <c r="N458" i="436" s="1"/>
  <c r="F92" i="445"/>
  <c r="I92" i="445" s="1"/>
  <c r="F91" i="445"/>
  <c r="I91" i="445" s="1"/>
  <c r="F90" i="445"/>
  <c r="I90" i="445" s="1"/>
  <c r="F89" i="445"/>
  <c r="I89" i="445" s="1"/>
  <c r="F88" i="445"/>
  <c r="I88" i="445" s="1"/>
  <c r="F87" i="445"/>
  <c r="I87" i="445" s="1"/>
  <c r="F86" i="445"/>
  <c r="I86" i="445" s="1"/>
  <c r="F85" i="445"/>
  <c r="I85" i="445" s="1"/>
  <c r="F84" i="445"/>
  <c r="I84" i="445" s="1"/>
  <c r="F83" i="445"/>
  <c r="I83" i="445" s="1"/>
  <c r="F82" i="445"/>
  <c r="I82" i="445" s="1"/>
  <c r="F81" i="445"/>
  <c r="I81" i="445" s="1"/>
  <c r="F80" i="445"/>
  <c r="I80" i="445" s="1"/>
  <c r="F79" i="445"/>
  <c r="I79" i="445" s="1"/>
  <c r="F78" i="445"/>
  <c r="I78" i="445" s="1"/>
  <c r="F77" i="445"/>
  <c r="I77" i="445" s="1"/>
  <c r="F76" i="445"/>
  <c r="I76" i="445" s="1"/>
  <c r="F75" i="445"/>
  <c r="I75" i="445" s="1"/>
  <c r="F74" i="445"/>
  <c r="I74" i="445" s="1"/>
  <c r="F73" i="445"/>
  <c r="I73" i="445" s="1"/>
  <c r="F72" i="445"/>
  <c r="I72" i="445" s="1"/>
  <c r="F71" i="445"/>
  <c r="I71" i="445" s="1"/>
  <c r="F70" i="445"/>
  <c r="I70" i="445" s="1"/>
  <c r="F69" i="445"/>
  <c r="I69" i="445" s="1"/>
  <c r="F68" i="445"/>
  <c r="I68" i="445" s="1"/>
  <c r="F67" i="445"/>
  <c r="I67" i="445" s="1"/>
  <c r="F66" i="445"/>
  <c r="I66" i="445" s="1"/>
  <c r="F65" i="445"/>
  <c r="I65" i="445" s="1"/>
  <c r="F64" i="445"/>
  <c r="I64" i="445" s="1"/>
  <c r="F63" i="445"/>
  <c r="I63" i="445" s="1"/>
  <c r="F62" i="445"/>
  <c r="I62" i="445" s="1"/>
  <c r="I61" i="445"/>
  <c r="F60" i="445"/>
  <c r="I60" i="445" s="1"/>
  <c r="F59" i="445"/>
  <c r="I59" i="445" s="1"/>
  <c r="F58" i="445"/>
  <c r="I58" i="445" s="1"/>
  <c r="F57" i="445"/>
  <c r="I57" i="445" s="1"/>
  <c r="F56" i="445"/>
  <c r="I56" i="445" s="1"/>
  <c r="F55" i="445"/>
  <c r="I55" i="445" s="1"/>
  <c r="F54" i="445"/>
  <c r="I54" i="445" s="1"/>
  <c r="F53" i="445"/>
  <c r="I53" i="445" s="1"/>
  <c r="F52" i="445"/>
  <c r="I52" i="445" s="1"/>
  <c r="F51" i="445"/>
  <c r="I51" i="445" s="1"/>
  <c r="F50" i="445"/>
  <c r="I50" i="445" s="1"/>
  <c r="F49" i="445"/>
  <c r="I49" i="445" s="1"/>
  <c r="F48" i="445"/>
  <c r="I48" i="445" s="1"/>
  <c r="F47" i="445"/>
  <c r="I47" i="445" s="1"/>
  <c r="F46" i="445"/>
  <c r="I46" i="445" s="1"/>
  <c r="F45" i="445"/>
  <c r="I45" i="445" s="1"/>
  <c r="F44" i="445"/>
  <c r="I44" i="445" s="1"/>
  <c r="F43" i="445"/>
  <c r="I43" i="445" s="1"/>
  <c r="F42" i="445"/>
  <c r="I42" i="445" s="1"/>
  <c r="F41" i="445"/>
  <c r="I41" i="445" s="1"/>
  <c r="F40" i="445"/>
  <c r="I40" i="445" s="1"/>
  <c r="F39" i="445"/>
  <c r="I39" i="445" s="1"/>
  <c r="F38" i="445"/>
  <c r="I38" i="445" s="1"/>
  <c r="F37" i="445"/>
  <c r="I37" i="445" s="1"/>
  <c r="F36" i="445"/>
  <c r="I36" i="445" s="1"/>
  <c r="F35" i="445"/>
  <c r="I35" i="445" s="1"/>
  <c r="F34" i="445"/>
  <c r="I34" i="445" s="1"/>
  <c r="F33" i="445"/>
  <c r="I33" i="445" s="1"/>
  <c r="F32" i="445"/>
  <c r="I32" i="445" s="1"/>
  <c r="F31" i="445"/>
  <c r="I31" i="445" s="1"/>
  <c r="F30" i="445"/>
  <c r="I30" i="445" s="1"/>
  <c r="F29" i="445"/>
  <c r="I29" i="445" s="1"/>
  <c r="F28" i="445"/>
  <c r="I28" i="445" s="1"/>
  <c r="F27" i="445"/>
  <c r="I27" i="445" s="1"/>
  <c r="F26" i="445"/>
  <c r="I26" i="445" s="1"/>
  <c r="F25" i="445"/>
  <c r="I25" i="445" s="1"/>
  <c r="F24" i="445"/>
  <c r="I24" i="445" s="1"/>
  <c r="F23" i="445"/>
  <c r="I23" i="445" s="1"/>
  <c r="F22" i="445"/>
  <c r="I22" i="445" s="1"/>
  <c r="F21" i="445"/>
  <c r="I21" i="445" s="1"/>
  <c r="F20" i="445"/>
  <c r="I20" i="445" s="1"/>
  <c r="F19" i="445"/>
  <c r="I19" i="445" s="1"/>
  <c r="F18" i="445"/>
  <c r="I18" i="445" s="1"/>
  <c r="F17" i="445"/>
  <c r="I17" i="445" s="1"/>
  <c r="F16" i="445"/>
  <c r="I16" i="445" s="1"/>
  <c r="F15" i="445"/>
  <c r="I15" i="445" s="1"/>
  <c r="F14" i="445"/>
  <c r="I14" i="445" s="1"/>
  <c r="F13" i="445"/>
  <c r="I13" i="445" s="1"/>
  <c r="F12" i="445"/>
  <c r="I12" i="445" s="1"/>
  <c r="F11" i="445"/>
  <c r="I11" i="445" s="1"/>
  <c r="F10" i="445"/>
  <c r="I10" i="445" s="1"/>
  <c r="F9" i="445"/>
  <c r="I9" i="445" s="1"/>
  <c r="L9" i="445" s="1"/>
  <c r="L10" i="445" l="1"/>
  <c r="L21" i="445"/>
  <c r="L13" i="445"/>
  <c r="L22" i="445"/>
  <c r="AA7" i="445"/>
  <c r="M500" i="436" s="1"/>
  <c r="N500" i="436" s="1"/>
  <c r="AA5" i="445"/>
  <c r="M489" i="436" s="1"/>
  <c r="N489" i="436" s="1"/>
  <c r="AA6" i="445"/>
  <c r="M520" i="436" s="1"/>
  <c r="N520" i="436" s="1"/>
  <c r="AA8" i="445"/>
  <c r="M511" i="436" s="1"/>
  <c r="N511" i="436" s="1"/>
  <c r="AA1" i="445"/>
  <c r="M449" i="436" s="1"/>
  <c r="X3" i="445"/>
  <c r="M465" i="436" s="1"/>
  <c r="N465" i="436" s="1"/>
  <c r="X8" i="445"/>
  <c r="M509" i="436" s="1"/>
  <c r="N509" i="436" s="1"/>
  <c r="X2" i="445"/>
  <c r="M456" i="436" s="1"/>
  <c r="N456" i="436" s="1"/>
  <c r="X1" i="445"/>
  <c r="M447" i="436" s="1"/>
  <c r="U6" i="445"/>
  <c r="M518" i="436" s="1"/>
  <c r="N518" i="436" s="1"/>
  <c r="R6" i="445"/>
  <c r="M516" i="436" s="1"/>
  <c r="N516" i="436" s="1"/>
  <c r="U8" i="445"/>
  <c r="M507" i="436" s="1"/>
  <c r="N507" i="436" s="1"/>
  <c r="U1" i="445"/>
  <c r="M445" i="436" s="1"/>
  <c r="U7" i="445"/>
  <c r="M496" i="436" s="1"/>
  <c r="N496" i="436" s="1"/>
  <c r="R8" i="445"/>
  <c r="M505" i="436" s="1"/>
  <c r="N505" i="436" s="1"/>
  <c r="R3" i="445"/>
  <c r="M463" i="436" s="1"/>
  <c r="N463" i="436" s="1"/>
  <c r="R2" i="445"/>
  <c r="M454" i="436" s="1"/>
  <c r="N454" i="436" s="1"/>
  <c r="M443" i="436"/>
  <c r="I182" i="445"/>
  <c r="I546" i="445"/>
  <c r="I202" i="445"/>
  <c r="U4" i="445" s="1"/>
  <c r="M474" i="436" s="1"/>
  <c r="N474" i="436" s="1"/>
  <c r="I218" i="445"/>
  <c r="I234" i="445"/>
  <c r="L17" i="445" s="1"/>
  <c r="I250" i="445"/>
  <c r="I266" i="445"/>
  <c r="I282" i="445"/>
  <c r="I298" i="445"/>
  <c r="I314" i="445"/>
  <c r="U5" i="445" s="1"/>
  <c r="M485" i="436" s="1"/>
  <c r="N485" i="436" s="1"/>
  <c r="I330" i="445"/>
  <c r="I346" i="445"/>
  <c r="I362" i="445"/>
  <c r="I378" i="445"/>
  <c r="L19" i="445" s="1"/>
  <c r="I394" i="445"/>
  <c r="L11" i="445" s="1"/>
  <c r="I410" i="445"/>
  <c r="I426" i="445"/>
  <c r="L16" i="445" s="1"/>
  <c r="I442" i="445"/>
  <c r="I458" i="445"/>
  <c r="I474" i="445"/>
  <c r="L20" i="445" s="1"/>
  <c r="I490" i="445"/>
  <c r="I554" i="445"/>
  <c r="L18" i="445" s="1"/>
  <c r="I514" i="445"/>
  <c r="I578" i="445"/>
  <c r="R7" i="445" s="1"/>
  <c r="M494" i="436" s="1"/>
  <c r="N494" i="436" s="1"/>
  <c r="I178" i="445"/>
  <c r="I190" i="445"/>
  <c r="I206" i="445"/>
  <c r="AA4" i="445" s="1"/>
  <c r="M478" i="436" s="1"/>
  <c r="N478" i="436" s="1"/>
  <c r="I538" i="445"/>
  <c r="I834" i="445"/>
  <c r="I498" i="445"/>
  <c r="I562" i="445"/>
  <c r="I586" i="445"/>
  <c r="L14" i="445" l="1"/>
  <c r="L12" i="445"/>
  <c r="L15" i="445"/>
  <c r="X7" i="445"/>
  <c r="M498" i="436" s="1"/>
  <c r="N498" i="436" s="1"/>
  <c r="X5" i="445"/>
  <c r="M487" i="436" s="1"/>
  <c r="N487" i="436" s="1"/>
  <c r="X4" i="445"/>
  <c r="M476" i="436" s="1"/>
  <c r="N476" i="436" s="1"/>
  <c r="R5" i="445"/>
  <c r="M483" i="436" s="1"/>
  <c r="N483" i="436" s="1"/>
  <c r="R4" i="445"/>
  <c r="M472" i="436" s="1"/>
  <c r="N472" i="436" s="1"/>
  <c r="G1015" i="444"/>
  <c r="J1015" i="444" s="1"/>
  <c r="G1014" i="444"/>
  <c r="J1014" i="444" s="1"/>
  <c r="G1013" i="444"/>
  <c r="J1013" i="444" s="1"/>
  <c r="G1012" i="444"/>
  <c r="J1012" i="444" s="1"/>
  <c r="G1011" i="444"/>
  <c r="J1011" i="444" s="1"/>
  <c r="G1010" i="444"/>
  <c r="J1010" i="444" s="1"/>
  <c r="G1009" i="444"/>
  <c r="J1009" i="444" s="1"/>
  <c r="G1008" i="444"/>
  <c r="J1008" i="444" s="1"/>
  <c r="G1007" i="444"/>
  <c r="J1007" i="444" s="1"/>
  <c r="G1006" i="444"/>
  <c r="J1006" i="444" s="1"/>
  <c r="G1005" i="444"/>
  <c r="J1005" i="444" s="1"/>
  <c r="G1004" i="444"/>
  <c r="J1004" i="444" s="1"/>
  <c r="G1003" i="444"/>
  <c r="J1003" i="444" s="1"/>
  <c r="G1002" i="444"/>
  <c r="J1002" i="444" s="1"/>
  <c r="G1001" i="444"/>
  <c r="J1001" i="444" s="1"/>
  <c r="G1000" i="444"/>
  <c r="J1000" i="444" s="1"/>
  <c r="G999" i="444"/>
  <c r="J999" i="444" s="1"/>
  <c r="G998" i="444"/>
  <c r="J998" i="444" s="1"/>
  <c r="G997" i="444"/>
  <c r="G996" i="444"/>
  <c r="J996" i="444" s="1"/>
  <c r="G995" i="444"/>
  <c r="J995" i="444" s="1"/>
  <c r="G994" i="444"/>
  <c r="J994" i="444" s="1"/>
  <c r="G993" i="444"/>
  <c r="J993" i="444" s="1"/>
  <c r="G992" i="444"/>
  <c r="J992" i="444" s="1"/>
  <c r="G991" i="444"/>
  <c r="J991" i="444" s="1"/>
  <c r="G990" i="444"/>
  <c r="J990" i="444" s="1"/>
  <c r="G989" i="444"/>
  <c r="J989" i="444" s="1"/>
  <c r="G988" i="444"/>
  <c r="J988" i="444" s="1"/>
  <c r="G987" i="444"/>
  <c r="J987" i="444" s="1"/>
  <c r="G986" i="444"/>
  <c r="J986" i="444" s="1"/>
  <c r="G985" i="444"/>
  <c r="J985" i="444" s="1"/>
  <c r="G984" i="444"/>
  <c r="J984" i="444" s="1"/>
  <c r="G983" i="444"/>
  <c r="J983" i="444" s="1"/>
  <c r="G982" i="444"/>
  <c r="J982" i="444" s="1"/>
  <c r="G981" i="444"/>
  <c r="G980" i="444"/>
  <c r="J980" i="444" s="1"/>
  <c r="G979" i="444"/>
  <c r="J979" i="444" s="1"/>
  <c r="G978" i="444"/>
  <c r="J978" i="444" s="1"/>
  <c r="G977" i="444"/>
  <c r="J977" i="444" s="1"/>
  <c r="G976" i="444"/>
  <c r="J976" i="444" s="1"/>
  <c r="G975" i="444"/>
  <c r="J975" i="444" s="1"/>
  <c r="G974" i="444"/>
  <c r="J974" i="444" s="1"/>
  <c r="G973" i="444"/>
  <c r="G972" i="444"/>
  <c r="J972" i="444" s="1"/>
  <c r="G971" i="444"/>
  <c r="J971" i="444" s="1"/>
  <c r="G970" i="444"/>
  <c r="J970" i="444" s="1"/>
  <c r="G969" i="444"/>
  <c r="J969" i="444" s="1"/>
  <c r="G968" i="444"/>
  <c r="J968" i="444" s="1"/>
  <c r="G967" i="444"/>
  <c r="J967" i="444" s="1"/>
  <c r="G966" i="444"/>
  <c r="J966" i="444" s="1"/>
  <c r="G965" i="444"/>
  <c r="G964" i="444"/>
  <c r="J964" i="444" s="1"/>
  <c r="G963" i="444"/>
  <c r="J963" i="444" s="1"/>
  <c r="G962" i="444"/>
  <c r="J962" i="444" s="1"/>
  <c r="G961" i="444"/>
  <c r="J961" i="444" s="1"/>
  <c r="G960" i="444"/>
  <c r="J960" i="444" s="1"/>
  <c r="G959" i="444"/>
  <c r="J959" i="444" s="1"/>
  <c r="G958" i="444"/>
  <c r="J958" i="444" s="1"/>
  <c r="G957" i="444"/>
  <c r="G956" i="444"/>
  <c r="J956" i="444" s="1"/>
  <c r="G955" i="444"/>
  <c r="J955" i="444" s="1"/>
  <c r="G954" i="444"/>
  <c r="J954" i="444" s="1"/>
  <c r="G953" i="444"/>
  <c r="J953" i="444" s="1"/>
  <c r="G952" i="444"/>
  <c r="J952" i="444" s="1"/>
  <c r="G951" i="444"/>
  <c r="J951" i="444" s="1"/>
  <c r="G950" i="444"/>
  <c r="J950" i="444" s="1"/>
  <c r="G949" i="444"/>
  <c r="G948" i="444"/>
  <c r="J948" i="444" s="1"/>
  <c r="G947" i="444"/>
  <c r="J947" i="444" s="1"/>
  <c r="G946" i="444"/>
  <c r="J946" i="444" s="1"/>
  <c r="G945" i="444"/>
  <c r="J945" i="444" s="1"/>
  <c r="G944" i="444"/>
  <c r="J944" i="444" s="1"/>
  <c r="G943" i="444"/>
  <c r="J943" i="444" s="1"/>
  <c r="G942" i="444"/>
  <c r="J942" i="444" s="1"/>
  <c r="G941" i="444"/>
  <c r="G940" i="444"/>
  <c r="J940" i="444" s="1"/>
  <c r="G939" i="444"/>
  <c r="J939" i="444" s="1"/>
  <c r="G938" i="444"/>
  <c r="J938" i="444" s="1"/>
  <c r="G937" i="444"/>
  <c r="J937" i="444" s="1"/>
  <c r="G936" i="444"/>
  <c r="J936" i="444" s="1"/>
  <c r="G935" i="444"/>
  <c r="J935" i="444" s="1"/>
  <c r="G934" i="444"/>
  <c r="J934" i="444" s="1"/>
  <c r="G933" i="444"/>
  <c r="G932" i="444"/>
  <c r="J932" i="444" s="1"/>
  <c r="G931" i="444"/>
  <c r="J931" i="444" s="1"/>
  <c r="G930" i="444"/>
  <c r="J930" i="444" s="1"/>
  <c r="G929" i="444"/>
  <c r="J929" i="444" s="1"/>
  <c r="G928" i="444"/>
  <c r="J928" i="444" s="1"/>
  <c r="G927" i="444"/>
  <c r="J927" i="444" s="1"/>
  <c r="G926" i="444"/>
  <c r="J926" i="444" s="1"/>
  <c r="G925" i="444"/>
  <c r="G924" i="444"/>
  <c r="J924" i="444" s="1"/>
  <c r="G923" i="444"/>
  <c r="J923" i="444" s="1"/>
  <c r="G922" i="444"/>
  <c r="J922" i="444" s="1"/>
  <c r="G921" i="444"/>
  <c r="J921" i="444" s="1"/>
  <c r="G920" i="444"/>
  <c r="J920" i="444" s="1"/>
  <c r="G919" i="444"/>
  <c r="J919" i="444" s="1"/>
  <c r="G918" i="444"/>
  <c r="J918" i="444" s="1"/>
  <c r="G917" i="444"/>
  <c r="G916" i="444"/>
  <c r="J916" i="444" s="1"/>
  <c r="G915" i="444"/>
  <c r="J915" i="444" s="1"/>
  <c r="G914" i="444"/>
  <c r="J914" i="444" s="1"/>
  <c r="G913" i="444"/>
  <c r="J913" i="444" s="1"/>
  <c r="G912" i="444"/>
  <c r="J912" i="444" s="1"/>
  <c r="G911" i="444"/>
  <c r="J911" i="444" s="1"/>
  <c r="G910" i="444"/>
  <c r="J910" i="444" s="1"/>
  <c r="G909" i="444"/>
  <c r="G908" i="444"/>
  <c r="J908" i="444" s="1"/>
  <c r="G907" i="444"/>
  <c r="J907" i="444" s="1"/>
  <c r="G906" i="444"/>
  <c r="J906" i="444" s="1"/>
  <c r="G905" i="444"/>
  <c r="J905" i="444" s="1"/>
  <c r="G904" i="444"/>
  <c r="J904" i="444" s="1"/>
  <c r="G903" i="444"/>
  <c r="J903" i="444" s="1"/>
  <c r="G902" i="444"/>
  <c r="J902" i="444" s="1"/>
  <c r="G901" i="444"/>
  <c r="G900" i="444"/>
  <c r="J900" i="444" s="1"/>
  <c r="G899" i="444"/>
  <c r="J899" i="444" s="1"/>
  <c r="G898" i="444"/>
  <c r="J898" i="444" s="1"/>
  <c r="G897" i="444"/>
  <c r="J897" i="444" s="1"/>
  <c r="G896" i="444"/>
  <c r="J896" i="444" s="1"/>
  <c r="G895" i="444"/>
  <c r="J895" i="444" s="1"/>
  <c r="G894" i="444"/>
  <c r="J894" i="444" s="1"/>
  <c r="G893" i="444"/>
  <c r="G892" i="444"/>
  <c r="J892" i="444" s="1"/>
  <c r="G891" i="444"/>
  <c r="J891" i="444" s="1"/>
  <c r="G890" i="444"/>
  <c r="J890" i="444" s="1"/>
  <c r="G889" i="444"/>
  <c r="J889" i="444" s="1"/>
  <c r="G888" i="444"/>
  <c r="J888" i="444" s="1"/>
  <c r="G887" i="444"/>
  <c r="J887" i="444" s="1"/>
  <c r="G886" i="444"/>
  <c r="J886" i="444" s="1"/>
  <c r="G885" i="444"/>
  <c r="G884" i="444"/>
  <c r="J884" i="444" s="1"/>
  <c r="G883" i="444"/>
  <c r="J883" i="444" s="1"/>
  <c r="G882" i="444"/>
  <c r="J882" i="444" s="1"/>
  <c r="G881" i="444"/>
  <c r="J881" i="444" s="1"/>
  <c r="G880" i="444"/>
  <c r="J880" i="444" s="1"/>
  <c r="G879" i="444"/>
  <c r="J879" i="444" s="1"/>
  <c r="G878" i="444"/>
  <c r="J878" i="444" s="1"/>
  <c r="G877" i="444"/>
  <c r="G876" i="444"/>
  <c r="J876" i="444" s="1"/>
  <c r="G875" i="444"/>
  <c r="J875" i="444" s="1"/>
  <c r="G874" i="444"/>
  <c r="J874" i="444" s="1"/>
  <c r="G873" i="444"/>
  <c r="J873" i="444" s="1"/>
  <c r="G872" i="444"/>
  <c r="J872" i="444" s="1"/>
  <c r="G871" i="444"/>
  <c r="J871" i="444" s="1"/>
  <c r="G870" i="444"/>
  <c r="J870" i="444" s="1"/>
  <c r="G869" i="444"/>
  <c r="G868" i="444"/>
  <c r="J868" i="444" s="1"/>
  <c r="G867" i="444"/>
  <c r="J867" i="444" s="1"/>
  <c r="G866" i="444"/>
  <c r="J866" i="444" s="1"/>
  <c r="G865" i="444"/>
  <c r="J865" i="444" s="1"/>
  <c r="G864" i="444"/>
  <c r="J864" i="444" s="1"/>
  <c r="G863" i="444"/>
  <c r="J863" i="444" s="1"/>
  <c r="G862" i="444"/>
  <c r="J862" i="444" s="1"/>
  <c r="G861" i="444"/>
  <c r="G860" i="444"/>
  <c r="J860" i="444" s="1"/>
  <c r="G859" i="444"/>
  <c r="J859" i="444" s="1"/>
  <c r="G858" i="444"/>
  <c r="J858" i="444" s="1"/>
  <c r="G857" i="444"/>
  <c r="J857" i="444" s="1"/>
  <c r="G856" i="444"/>
  <c r="J856" i="444" s="1"/>
  <c r="G855" i="444"/>
  <c r="J855" i="444" s="1"/>
  <c r="G854" i="444"/>
  <c r="J854" i="444" s="1"/>
  <c r="G853" i="444"/>
  <c r="G852" i="444"/>
  <c r="J852" i="444" s="1"/>
  <c r="G851" i="444"/>
  <c r="J851" i="444" s="1"/>
  <c r="G850" i="444"/>
  <c r="J850" i="444" s="1"/>
  <c r="G849" i="444"/>
  <c r="J849" i="444" s="1"/>
  <c r="G848" i="444"/>
  <c r="J848" i="444" s="1"/>
  <c r="G847" i="444"/>
  <c r="J847" i="444" s="1"/>
  <c r="G846" i="444"/>
  <c r="J846" i="444" s="1"/>
  <c r="G845" i="444"/>
  <c r="G844" i="444"/>
  <c r="J844" i="444" s="1"/>
  <c r="G843" i="444"/>
  <c r="J843" i="444" s="1"/>
  <c r="G842" i="444"/>
  <c r="J842" i="444" s="1"/>
  <c r="G841" i="444"/>
  <c r="J841" i="444" s="1"/>
  <c r="G840" i="444"/>
  <c r="J840" i="444" s="1"/>
  <c r="G839" i="444"/>
  <c r="J839" i="444" s="1"/>
  <c r="G838" i="444"/>
  <c r="J838" i="444" s="1"/>
  <c r="G837" i="444"/>
  <c r="G836" i="444"/>
  <c r="J836" i="444" s="1"/>
  <c r="G835" i="444"/>
  <c r="J835" i="444" s="1"/>
  <c r="G834" i="444"/>
  <c r="J834" i="444" s="1"/>
  <c r="G833" i="444"/>
  <c r="J833" i="444" s="1"/>
  <c r="G832" i="444"/>
  <c r="J832" i="444" s="1"/>
  <c r="G831" i="444"/>
  <c r="J831" i="444" s="1"/>
  <c r="G830" i="444"/>
  <c r="J830" i="444" s="1"/>
  <c r="G829" i="444"/>
  <c r="G828" i="444"/>
  <c r="J828" i="444" s="1"/>
  <c r="G827" i="444"/>
  <c r="J827" i="444" s="1"/>
  <c r="G826" i="444"/>
  <c r="J826" i="444" s="1"/>
  <c r="G825" i="444"/>
  <c r="J825" i="444" s="1"/>
  <c r="G824" i="444"/>
  <c r="J824" i="444" s="1"/>
  <c r="G823" i="444"/>
  <c r="J823" i="444" s="1"/>
  <c r="G822" i="444"/>
  <c r="J822" i="444" s="1"/>
  <c r="G821" i="444"/>
  <c r="J821" i="444" s="1"/>
  <c r="G820" i="444"/>
  <c r="J820" i="444" s="1"/>
  <c r="G819" i="444"/>
  <c r="J819" i="444" s="1"/>
  <c r="G818" i="444"/>
  <c r="J818" i="444" s="1"/>
  <c r="G817" i="444"/>
  <c r="J817" i="444" s="1"/>
  <c r="G816" i="444"/>
  <c r="J816" i="444" s="1"/>
  <c r="AP6" i="444" s="1"/>
  <c r="M617" i="436" s="1"/>
  <c r="N617" i="436" s="1"/>
  <c r="G815" i="444"/>
  <c r="J815" i="444" s="1"/>
  <c r="G814" i="444"/>
  <c r="J814" i="444" s="1"/>
  <c r="G813" i="444"/>
  <c r="G812" i="444"/>
  <c r="J812" i="444" s="1"/>
  <c r="G811" i="444"/>
  <c r="J811" i="444" s="1"/>
  <c r="G810" i="444"/>
  <c r="J810" i="444" s="1"/>
  <c r="G809" i="444"/>
  <c r="J809" i="444" s="1"/>
  <c r="G808" i="444"/>
  <c r="J808" i="444" s="1"/>
  <c r="G807" i="444"/>
  <c r="J807" i="444" s="1"/>
  <c r="G806" i="444"/>
  <c r="J806" i="444" s="1"/>
  <c r="G805" i="444"/>
  <c r="J805" i="444" s="1"/>
  <c r="G804" i="444"/>
  <c r="J804" i="444" s="1"/>
  <c r="G803" i="444"/>
  <c r="J803" i="444" s="1"/>
  <c r="G802" i="444"/>
  <c r="J802" i="444" s="1"/>
  <c r="G801" i="444"/>
  <c r="J801" i="444" s="1"/>
  <c r="G800" i="444"/>
  <c r="J800" i="444" s="1"/>
  <c r="G799" i="444"/>
  <c r="J799" i="444" s="1"/>
  <c r="G798" i="444"/>
  <c r="J798" i="444" s="1"/>
  <c r="G797" i="444"/>
  <c r="G796" i="444"/>
  <c r="J796" i="444" s="1"/>
  <c r="G795" i="444"/>
  <c r="J795" i="444" s="1"/>
  <c r="G794" i="444"/>
  <c r="J794" i="444" s="1"/>
  <c r="G793" i="444"/>
  <c r="J793" i="444" s="1"/>
  <c r="G792" i="444"/>
  <c r="J792" i="444" s="1"/>
  <c r="G791" i="444"/>
  <c r="J791" i="444" s="1"/>
  <c r="G790" i="444"/>
  <c r="J790" i="444" s="1"/>
  <c r="G789" i="444"/>
  <c r="J789" i="444" s="1"/>
  <c r="G788" i="444"/>
  <c r="J788" i="444" s="1"/>
  <c r="G787" i="444"/>
  <c r="J787" i="444" s="1"/>
  <c r="G786" i="444"/>
  <c r="J786" i="444" s="1"/>
  <c r="G785" i="444"/>
  <c r="J785" i="444" s="1"/>
  <c r="G784" i="444"/>
  <c r="J784" i="444" s="1"/>
  <c r="G783" i="444"/>
  <c r="J783" i="444" s="1"/>
  <c r="G782" i="444"/>
  <c r="J782" i="444" s="1"/>
  <c r="G781" i="444"/>
  <c r="J781" i="444" s="1"/>
  <c r="G780" i="444"/>
  <c r="J780" i="444" s="1"/>
  <c r="G779" i="444"/>
  <c r="J779" i="444" s="1"/>
  <c r="G778" i="444"/>
  <c r="J778" i="444" s="1"/>
  <c r="G777" i="444"/>
  <c r="J777" i="444" s="1"/>
  <c r="G776" i="444"/>
  <c r="J776" i="444" s="1"/>
  <c r="G775" i="444"/>
  <c r="J775" i="444" s="1"/>
  <c r="G774" i="444"/>
  <c r="J774" i="444" s="1"/>
  <c r="G773" i="444"/>
  <c r="J773" i="444" s="1"/>
  <c r="G772" i="444"/>
  <c r="J772" i="444" s="1"/>
  <c r="G771" i="444"/>
  <c r="J771" i="444" s="1"/>
  <c r="G770" i="444"/>
  <c r="J770" i="444" s="1"/>
  <c r="G769" i="444"/>
  <c r="J769" i="444" s="1"/>
  <c r="G768" i="444"/>
  <c r="J768" i="444" s="1"/>
  <c r="G767" i="444"/>
  <c r="J767" i="444" s="1"/>
  <c r="G766" i="444"/>
  <c r="J766" i="444" s="1"/>
  <c r="G765" i="444"/>
  <c r="J765" i="444" s="1"/>
  <c r="G764" i="444"/>
  <c r="G763" i="444"/>
  <c r="J763" i="444" s="1"/>
  <c r="G762" i="444"/>
  <c r="J762" i="444" s="1"/>
  <c r="G761" i="444"/>
  <c r="J761" i="444" s="1"/>
  <c r="G760" i="444"/>
  <c r="J760" i="444" s="1"/>
  <c r="G759" i="444"/>
  <c r="J759" i="444" s="1"/>
  <c r="G758" i="444"/>
  <c r="J758" i="444" s="1"/>
  <c r="G757" i="444"/>
  <c r="J757" i="444" s="1"/>
  <c r="G756" i="444"/>
  <c r="G755" i="444"/>
  <c r="J755" i="444" s="1"/>
  <c r="G754" i="444"/>
  <c r="J754" i="444" s="1"/>
  <c r="G753" i="444"/>
  <c r="J753" i="444" s="1"/>
  <c r="G752" i="444"/>
  <c r="G751" i="444"/>
  <c r="J751" i="444" s="1"/>
  <c r="G750" i="444"/>
  <c r="J750" i="444" s="1"/>
  <c r="G749" i="444"/>
  <c r="J749" i="444" s="1"/>
  <c r="G748" i="444"/>
  <c r="G747" i="444"/>
  <c r="J747" i="444" s="1"/>
  <c r="G746" i="444"/>
  <c r="J746" i="444" s="1"/>
  <c r="G745" i="444"/>
  <c r="J745" i="444" s="1"/>
  <c r="G744" i="444"/>
  <c r="J744" i="444" s="1"/>
  <c r="G743" i="444"/>
  <c r="J743" i="444" s="1"/>
  <c r="G742" i="444"/>
  <c r="J742" i="444" s="1"/>
  <c r="G741" i="444"/>
  <c r="J741" i="444" s="1"/>
  <c r="G740" i="444"/>
  <c r="G739" i="444"/>
  <c r="J739" i="444" s="1"/>
  <c r="G738" i="444"/>
  <c r="J738" i="444" s="1"/>
  <c r="G737" i="444"/>
  <c r="J737" i="444" s="1"/>
  <c r="G736" i="444"/>
  <c r="G735" i="444"/>
  <c r="J735" i="444" s="1"/>
  <c r="G734" i="444"/>
  <c r="J734" i="444" s="1"/>
  <c r="G733" i="444"/>
  <c r="J733" i="444" s="1"/>
  <c r="G732" i="444"/>
  <c r="J732" i="444" s="1"/>
  <c r="G731" i="444"/>
  <c r="J731" i="444" s="1"/>
  <c r="G730" i="444"/>
  <c r="J730" i="444" s="1"/>
  <c r="G729" i="444"/>
  <c r="J729" i="444" s="1"/>
  <c r="G728" i="444"/>
  <c r="J728" i="444" s="1"/>
  <c r="G727" i="444"/>
  <c r="J727" i="444" s="1"/>
  <c r="G726" i="444"/>
  <c r="J726" i="444" s="1"/>
  <c r="G725" i="444"/>
  <c r="J725" i="444" s="1"/>
  <c r="G724" i="444"/>
  <c r="G723" i="444"/>
  <c r="J723" i="444" s="1"/>
  <c r="G722" i="444"/>
  <c r="J722" i="444" s="1"/>
  <c r="G721" i="444"/>
  <c r="J721" i="444" s="1"/>
  <c r="G720" i="444"/>
  <c r="J720" i="444" s="1"/>
  <c r="G719" i="444"/>
  <c r="J719" i="444" s="1"/>
  <c r="G718" i="444"/>
  <c r="J718" i="444" s="1"/>
  <c r="G717" i="444"/>
  <c r="J717" i="444" s="1"/>
  <c r="G716" i="444"/>
  <c r="G715" i="444"/>
  <c r="J715" i="444" s="1"/>
  <c r="G714" i="444"/>
  <c r="J714" i="444" s="1"/>
  <c r="G713" i="444"/>
  <c r="J713" i="444" s="1"/>
  <c r="G712" i="444"/>
  <c r="G711" i="444"/>
  <c r="J711" i="444" s="1"/>
  <c r="G710" i="444"/>
  <c r="J710" i="444" s="1"/>
  <c r="G709" i="444"/>
  <c r="J709" i="444" s="1"/>
  <c r="G708" i="444"/>
  <c r="G707" i="444"/>
  <c r="J707" i="444" s="1"/>
  <c r="G706" i="444"/>
  <c r="J706" i="444" s="1"/>
  <c r="G705" i="444"/>
  <c r="J705" i="444" s="1"/>
  <c r="G704" i="444"/>
  <c r="G703" i="444"/>
  <c r="J703" i="444" s="1"/>
  <c r="G702" i="444"/>
  <c r="J702" i="444" s="1"/>
  <c r="G701" i="444"/>
  <c r="J701" i="444" s="1"/>
  <c r="G700" i="444"/>
  <c r="G699" i="444"/>
  <c r="J699" i="444" s="1"/>
  <c r="G698" i="444"/>
  <c r="G697" i="444"/>
  <c r="J697" i="444" s="1"/>
  <c r="G696" i="444"/>
  <c r="G695" i="444"/>
  <c r="J695" i="444" s="1"/>
  <c r="G694" i="444"/>
  <c r="J694" i="444" s="1"/>
  <c r="G693" i="444"/>
  <c r="J693" i="444" s="1"/>
  <c r="G692" i="444"/>
  <c r="G691" i="444"/>
  <c r="J691" i="444" s="1"/>
  <c r="G690" i="444"/>
  <c r="G689" i="444"/>
  <c r="J689" i="444" s="1"/>
  <c r="G688" i="444"/>
  <c r="G687" i="444"/>
  <c r="J687" i="444" s="1"/>
  <c r="G686" i="444"/>
  <c r="J686" i="444" s="1"/>
  <c r="G685" i="444"/>
  <c r="J685" i="444" s="1"/>
  <c r="G684" i="444"/>
  <c r="G683" i="444"/>
  <c r="J683" i="444" s="1"/>
  <c r="G682" i="444"/>
  <c r="G681" i="444"/>
  <c r="J681" i="444" s="1"/>
  <c r="G680" i="444"/>
  <c r="G679" i="444"/>
  <c r="J679" i="444" s="1"/>
  <c r="G678" i="444"/>
  <c r="J678" i="444" s="1"/>
  <c r="G677" i="444"/>
  <c r="J677" i="444" s="1"/>
  <c r="G676" i="444"/>
  <c r="G675" i="444"/>
  <c r="J675" i="444" s="1"/>
  <c r="G674" i="444"/>
  <c r="G673" i="444"/>
  <c r="J673" i="444" s="1"/>
  <c r="G672" i="444"/>
  <c r="G671" i="444"/>
  <c r="J671" i="444" s="1"/>
  <c r="G670" i="444"/>
  <c r="J670" i="444" s="1"/>
  <c r="G669" i="444"/>
  <c r="J669" i="444" s="1"/>
  <c r="A669" i="444"/>
  <c r="A670" i="444" s="1"/>
  <c r="A671" i="444" s="1"/>
  <c r="A672" i="444" s="1"/>
  <c r="A673" i="444" s="1"/>
  <c r="A674" i="444" s="1"/>
  <c r="A675" i="444" s="1"/>
  <c r="A676" i="444" s="1"/>
  <c r="A677" i="444" s="1"/>
  <c r="A678" i="444" s="1"/>
  <c r="A679" i="444" s="1"/>
  <c r="A680" i="444" s="1"/>
  <c r="A681" i="444" s="1"/>
  <c r="A682" i="444" s="1"/>
  <c r="A683" i="444" s="1"/>
  <c r="A684" i="444" s="1"/>
  <c r="A685" i="444" s="1"/>
  <c r="A686" i="444" s="1"/>
  <c r="A687" i="444" s="1"/>
  <c r="A688" i="444" s="1"/>
  <c r="A689" i="444" s="1"/>
  <c r="A690" i="444" s="1"/>
  <c r="A691" i="444" s="1"/>
  <c r="A692" i="444" s="1"/>
  <c r="A693" i="444" s="1"/>
  <c r="A694" i="444" s="1"/>
  <c r="A695" i="444" s="1"/>
  <c r="A696" i="444" s="1"/>
  <c r="A697" i="444" s="1"/>
  <c r="A698" i="444" s="1"/>
  <c r="A699" i="444" s="1"/>
  <c r="A700" i="444" s="1"/>
  <c r="A701" i="444" s="1"/>
  <c r="A702" i="444" s="1"/>
  <c r="A703" i="444" s="1"/>
  <c r="A704" i="444" s="1"/>
  <c r="A705" i="444" s="1"/>
  <c r="A706" i="444" s="1"/>
  <c r="A707" i="444" s="1"/>
  <c r="A708" i="444" s="1"/>
  <c r="A709" i="444" s="1"/>
  <c r="A710" i="444" s="1"/>
  <c r="A711" i="444" s="1"/>
  <c r="A712" i="444" s="1"/>
  <c r="A713" i="444" s="1"/>
  <c r="A714" i="444" s="1"/>
  <c r="A715" i="444" s="1"/>
  <c r="A716" i="444" s="1"/>
  <c r="A717" i="444" s="1"/>
  <c r="A718" i="444" s="1"/>
  <c r="A719" i="444" s="1"/>
  <c r="A720" i="444" s="1"/>
  <c r="A721" i="444" s="1"/>
  <c r="A722" i="444" s="1"/>
  <c r="A723" i="444" s="1"/>
  <c r="A724" i="444" s="1"/>
  <c r="A725" i="444" s="1"/>
  <c r="A726" i="444" s="1"/>
  <c r="A727" i="444" s="1"/>
  <c r="A728" i="444" s="1"/>
  <c r="A729" i="444" s="1"/>
  <c r="A730" i="444" s="1"/>
  <c r="A731" i="444" s="1"/>
  <c r="A732" i="444" s="1"/>
  <c r="A733" i="444" s="1"/>
  <c r="A734" i="444" s="1"/>
  <c r="A735" i="444" s="1"/>
  <c r="A736" i="444" s="1"/>
  <c r="A737" i="444" s="1"/>
  <c r="A738" i="444" s="1"/>
  <c r="A739" i="444" s="1"/>
  <c r="A740" i="444" s="1"/>
  <c r="A741" i="444" s="1"/>
  <c r="A742" i="444" s="1"/>
  <c r="A743" i="444" s="1"/>
  <c r="A744" i="444" s="1"/>
  <c r="A745" i="444" s="1"/>
  <c r="A746" i="444" s="1"/>
  <c r="A747" i="444" s="1"/>
  <c r="A748" i="444" s="1"/>
  <c r="A749" i="444" s="1"/>
  <c r="A750" i="444" s="1"/>
  <c r="A751" i="444" s="1"/>
  <c r="A752" i="444" s="1"/>
  <c r="A753" i="444" s="1"/>
  <c r="A754" i="444" s="1"/>
  <c r="A755" i="444" s="1"/>
  <c r="A756" i="444" s="1"/>
  <c r="A757" i="444" s="1"/>
  <c r="A758" i="444" s="1"/>
  <c r="A759" i="444" s="1"/>
  <c r="A760" i="444" s="1"/>
  <c r="A761" i="444" s="1"/>
  <c r="A762" i="444" s="1"/>
  <c r="A763" i="444" s="1"/>
  <c r="A764" i="444" s="1"/>
  <c r="A765" i="444" s="1"/>
  <c r="A766" i="444" s="1"/>
  <c r="A767" i="444" s="1"/>
  <c r="A768" i="444" s="1"/>
  <c r="A769" i="444" s="1"/>
  <c r="A770" i="444" s="1"/>
  <c r="A771" i="444" s="1"/>
  <c r="A772" i="444" s="1"/>
  <c r="A773" i="444" s="1"/>
  <c r="A774" i="444" s="1"/>
  <c r="A775" i="444" s="1"/>
  <c r="A776" i="444" s="1"/>
  <c r="G668" i="444"/>
  <c r="J668" i="444" s="1"/>
  <c r="G667" i="444"/>
  <c r="J667" i="444" s="1"/>
  <c r="G666" i="444"/>
  <c r="J666" i="444" s="1"/>
  <c r="G665" i="444"/>
  <c r="G664" i="444"/>
  <c r="J664" i="444" s="1"/>
  <c r="G663" i="444"/>
  <c r="J663" i="444" s="1"/>
  <c r="G662" i="444"/>
  <c r="J662" i="444" s="1"/>
  <c r="G661" i="444"/>
  <c r="J661" i="444" s="1"/>
  <c r="G660" i="444"/>
  <c r="J660" i="444" s="1"/>
  <c r="G659" i="444"/>
  <c r="J659" i="444" s="1"/>
  <c r="G658" i="444"/>
  <c r="G657" i="444"/>
  <c r="J657" i="444" s="1"/>
  <c r="G656" i="444"/>
  <c r="J656" i="444" s="1"/>
  <c r="G655" i="444"/>
  <c r="J655" i="444" s="1"/>
  <c r="G654" i="444"/>
  <c r="J654" i="444" s="1"/>
  <c r="G653" i="444"/>
  <c r="J653" i="444" s="1"/>
  <c r="G652" i="444"/>
  <c r="G651" i="444"/>
  <c r="J651" i="444" s="1"/>
  <c r="G650" i="444"/>
  <c r="J650" i="444" s="1"/>
  <c r="G649" i="444"/>
  <c r="J649" i="444" s="1"/>
  <c r="G648" i="444"/>
  <c r="G647" i="444"/>
  <c r="J647" i="444" s="1"/>
  <c r="G646" i="444"/>
  <c r="J646" i="444" s="1"/>
  <c r="G645" i="444"/>
  <c r="J645" i="444" s="1"/>
  <c r="G644" i="444"/>
  <c r="G643" i="444"/>
  <c r="J643" i="444" s="1"/>
  <c r="G642" i="444"/>
  <c r="G641" i="444"/>
  <c r="J641" i="444" s="1"/>
  <c r="G640" i="444"/>
  <c r="J640" i="444" s="1"/>
  <c r="G639" i="444"/>
  <c r="J639" i="444" s="1"/>
  <c r="G638" i="444"/>
  <c r="J638" i="444" s="1"/>
  <c r="G637" i="444"/>
  <c r="J637" i="444" s="1"/>
  <c r="G636" i="444"/>
  <c r="G635" i="444"/>
  <c r="J635" i="444" s="1"/>
  <c r="G634" i="444"/>
  <c r="J634" i="444" s="1"/>
  <c r="G633" i="444"/>
  <c r="G632" i="444"/>
  <c r="G631" i="444"/>
  <c r="J631" i="444" s="1"/>
  <c r="G630" i="444"/>
  <c r="J630" i="444" s="1"/>
  <c r="G629" i="444"/>
  <c r="J629" i="444" s="1"/>
  <c r="G628" i="444"/>
  <c r="G627" i="444"/>
  <c r="J627" i="444" s="1"/>
  <c r="G626" i="444"/>
  <c r="G625" i="444"/>
  <c r="J625" i="444" s="1"/>
  <c r="G624" i="444"/>
  <c r="J624" i="444" s="1"/>
  <c r="G623" i="444"/>
  <c r="J623" i="444" s="1"/>
  <c r="G622" i="444"/>
  <c r="J622" i="444" s="1"/>
  <c r="G621" i="444"/>
  <c r="J621" i="444" s="1"/>
  <c r="G620" i="444"/>
  <c r="G619" i="444"/>
  <c r="J619" i="444" s="1"/>
  <c r="G618" i="444"/>
  <c r="J618" i="444" s="1"/>
  <c r="G617" i="444"/>
  <c r="J617" i="444" s="1"/>
  <c r="G616" i="444"/>
  <c r="G615" i="444"/>
  <c r="J615" i="444" s="1"/>
  <c r="G614" i="444"/>
  <c r="J614" i="444" s="1"/>
  <c r="G613" i="444"/>
  <c r="G612" i="444"/>
  <c r="G611" i="444"/>
  <c r="J611" i="444" s="1"/>
  <c r="G610" i="444"/>
  <c r="J610" i="444" s="1"/>
  <c r="G609" i="444"/>
  <c r="J609" i="444" s="1"/>
  <c r="G608" i="444"/>
  <c r="J608" i="444" s="1"/>
  <c r="G607" i="444"/>
  <c r="J607" i="444" s="1"/>
  <c r="G606" i="444"/>
  <c r="G605" i="444"/>
  <c r="J605" i="444" s="1"/>
  <c r="G604" i="444"/>
  <c r="G603" i="444"/>
  <c r="J603" i="444" s="1"/>
  <c r="G602" i="444"/>
  <c r="J602" i="444" s="1"/>
  <c r="G601" i="444"/>
  <c r="J601" i="444" s="1"/>
  <c r="G600" i="444"/>
  <c r="G599" i="444"/>
  <c r="J599" i="444" s="1"/>
  <c r="G598" i="444"/>
  <c r="G597" i="444"/>
  <c r="J597" i="444" s="1"/>
  <c r="G596" i="444"/>
  <c r="G595" i="444"/>
  <c r="J595" i="444" s="1"/>
  <c r="G594" i="444"/>
  <c r="J594" i="444" s="1"/>
  <c r="G593" i="444"/>
  <c r="J593" i="444" s="1"/>
  <c r="G592" i="444"/>
  <c r="G591" i="444"/>
  <c r="J591" i="444" s="1"/>
  <c r="G590" i="444"/>
  <c r="G589" i="444"/>
  <c r="J589" i="444" s="1"/>
  <c r="G588" i="444"/>
  <c r="G587" i="444"/>
  <c r="J587" i="444" s="1"/>
  <c r="G586" i="444"/>
  <c r="J586" i="444" s="1"/>
  <c r="G585" i="444"/>
  <c r="J585" i="444" s="1"/>
  <c r="G584" i="444"/>
  <c r="G583" i="444"/>
  <c r="J583" i="444" s="1"/>
  <c r="G582" i="444"/>
  <c r="G581" i="444"/>
  <c r="J581" i="444" s="1"/>
  <c r="G580" i="444"/>
  <c r="G579" i="444"/>
  <c r="J579" i="444" s="1"/>
  <c r="G578" i="444"/>
  <c r="J578" i="444" s="1"/>
  <c r="G577" i="444"/>
  <c r="J577" i="444" s="1"/>
  <c r="G576" i="444"/>
  <c r="G575" i="444"/>
  <c r="J575" i="444" s="1"/>
  <c r="G574" i="444"/>
  <c r="G573" i="444"/>
  <c r="J573" i="444" s="1"/>
  <c r="G572" i="444"/>
  <c r="G571" i="444"/>
  <c r="J571" i="444" s="1"/>
  <c r="G570" i="444"/>
  <c r="J570" i="444" s="1"/>
  <c r="G569" i="444"/>
  <c r="J569" i="444" s="1"/>
  <c r="G568" i="444"/>
  <c r="G567" i="444"/>
  <c r="J567" i="444" s="1"/>
  <c r="G566" i="444"/>
  <c r="G565" i="444"/>
  <c r="J565" i="444" s="1"/>
  <c r="G564" i="444"/>
  <c r="G563" i="444"/>
  <c r="J563" i="444" s="1"/>
  <c r="G562" i="444"/>
  <c r="J562" i="444" s="1"/>
  <c r="G561" i="444"/>
  <c r="J561" i="444" s="1"/>
  <c r="A561" i="444"/>
  <c r="A562" i="444" s="1"/>
  <c r="A563" i="444" s="1"/>
  <c r="A564" i="444" s="1"/>
  <c r="A565" i="444" s="1"/>
  <c r="A566" i="444" s="1"/>
  <c r="A567" i="444" s="1"/>
  <c r="A568" i="444" s="1"/>
  <c r="A569" i="444" s="1"/>
  <c r="A570" i="444" s="1"/>
  <c r="A571" i="444" s="1"/>
  <c r="A572" i="444" s="1"/>
  <c r="A573" i="444" s="1"/>
  <c r="A574" i="444" s="1"/>
  <c r="A575" i="444" s="1"/>
  <c r="A576" i="444" s="1"/>
  <c r="A577" i="444" s="1"/>
  <c r="A578" i="444" s="1"/>
  <c r="A579" i="444" s="1"/>
  <c r="A580" i="444" s="1"/>
  <c r="A581" i="444" s="1"/>
  <c r="A582" i="444" s="1"/>
  <c r="A583" i="444" s="1"/>
  <c r="A584" i="444" s="1"/>
  <c r="A585" i="444" s="1"/>
  <c r="A586" i="444" s="1"/>
  <c r="A587" i="444" s="1"/>
  <c r="A588" i="444" s="1"/>
  <c r="A589" i="444" s="1"/>
  <c r="A590" i="444" s="1"/>
  <c r="A591" i="444" s="1"/>
  <c r="A592" i="444" s="1"/>
  <c r="A593" i="444" s="1"/>
  <c r="A594" i="444" s="1"/>
  <c r="A595" i="444" s="1"/>
  <c r="A596" i="444" s="1"/>
  <c r="A597" i="444" s="1"/>
  <c r="A598" i="444" s="1"/>
  <c r="A599" i="444" s="1"/>
  <c r="A600" i="444" s="1"/>
  <c r="A601" i="444" s="1"/>
  <c r="A602" i="444" s="1"/>
  <c r="A603" i="444" s="1"/>
  <c r="A604" i="444" s="1"/>
  <c r="A605" i="444" s="1"/>
  <c r="A606" i="444" s="1"/>
  <c r="A607" i="444" s="1"/>
  <c r="A608" i="444" s="1"/>
  <c r="A609" i="444" s="1"/>
  <c r="A610" i="444" s="1"/>
  <c r="A611" i="444" s="1"/>
  <c r="A612" i="444" s="1"/>
  <c r="A613" i="444" s="1"/>
  <c r="A614" i="444" s="1"/>
  <c r="A615" i="444" s="1"/>
  <c r="A616" i="444" s="1"/>
  <c r="A617" i="444" s="1"/>
  <c r="A618" i="444" s="1"/>
  <c r="A619" i="444" s="1"/>
  <c r="A620" i="444" s="1"/>
  <c r="A621" i="444" s="1"/>
  <c r="A622" i="444" s="1"/>
  <c r="A623" i="444" s="1"/>
  <c r="A624" i="444" s="1"/>
  <c r="A625" i="444" s="1"/>
  <c r="A626" i="444" s="1"/>
  <c r="A627" i="444" s="1"/>
  <c r="A628" i="444" s="1"/>
  <c r="A629" i="444" s="1"/>
  <c r="A630" i="444" s="1"/>
  <c r="A631" i="444" s="1"/>
  <c r="A632" i="444" s="1"/>
  <c r="A633" i="444" s="1"/>
  <c r="A634" i="444" s="1"/>
  <c r="A635" i="444" s="1"/>
  <c r="A636" i="444" s="1"/>
  <c r="A637" i="444" s="1"/>
  <c r="A638" i="444" s="1"/>
  <c r="A639" i="444" s="1"/>
  <c r="A640" i="444" s="1"/>
  <c r="A641" i="444" s="1"/>
  <c r="A642" i="444" s="1"/>
  <c r="A643" i="444" s="1"/>
  <c r="A644" i="444" s="1"/>
  <c r="A645" i="444" s="1"/>
  <c r="A646" i="444" s="1"/>
  <c r="A647" i="444" s="1"/>
  <c r="A648" i="444" s="1"/>
  <c r="A649" i="444" s="1"/>
  <c r="A650" i="444" s="1"/>
  <c r="A651" i="444" s="1"/>
  <c r="A652" i="444" s="1"/>
  <c r="A653" i="444" s="1"/>
  <c r="A654" i="444" s="1"/>
  <c r="A655" i="444" s="1"/>
  <c r="A656" i="444" s="1"/>
  <c r="A657" i="444" s="1"/>
  <c r="A658" i="444" s="1"/>
  <c r="A659" i="444" s="1"/>
  <c r="A660" i="444" s="1"/>
  <c r="A661" i="444" s="1"/>
  <c r="A662" i="444" s="1"/>
  <c r="A663" i="444" s="1"/>
  <c r="A664" i="444" s="1"/>
  <c r="A665" i="444" s="1"/>
  <c r="A666" i="444" s="1"/>
  <c r="A667" i="444" s="1"/>
  <c r="G560" i="444"/>
  <c r="J560" i="444" s="1"/>
  <c r="G559" i="444"/>
  <c r="J559" i="444" s="1"/>
  <c r="G558" i="444"/>
  <c r="J558" i="444" s="1"/>
  <c r="G557" i="444"/>
  <c r="J557" i="444" s="1"/>
  <c r="G556" i="444"/>
  <c r="J556" i="444" s="1"/>
  <c r="G555" i="444"/>
  <c r="J555" i="444" s="1"/>
  <c r="G554" i="444"/>
  <c r="J554" i="444" s="1"/>
  <c r="G553" i="444"/>
  <c r="J553" i="444" s="1"/>
  <c r="G552" i="444"/>
  <c r="G551" i="444"/>
  <c r="J551" i="444" s="1"/>
  <c r="G550" i="444"/>
  <c r="J550" i="444" s="1"/>
  <c r="G549" i="444"/>
  <c r="J549" i="444" s="1"/>
  <c r="G548" i="444"/>
  <c r="J548" i="444" s="1"/>
  <c r="G547" i="444"/>
  <c r="J547" i="444" s="1"/>
  <c r="G546" i="444"/>
  <c r="G545" i="444"/>
  <c r="J545" i="444" s="1"/>
  <c r="G544" i="444"/>
  <c r="J544" i="444" s="1"/>
  <c r="G543" i="444"/>
  <c r="J543" i="444" s="1"/>
  <c r="G542" i="444"/>
  <c r="J542" i="444" s="1"/>
  <c r="G541" i="444"/>
  <c r="J541" i="444" s="1"/>
  <c r="G540" i="444"/>
  <c r="J540" i="444" s="1"/>
  <c r="G539" i="444"/>
  <c r="J539" i="444" s="1"/>
  <c r="G538" i="444"/>
  <c r="J538" i="444" s="1"/>
  <c r="G537" i="444"/>
  <c r="J537" i="444" s="1"/>
  <c r="G536" i="444"/>
  <c r="J536" i="444" s="1"/>
  <c r="G535" i="444"/>
  <c r="J535" i="444" s="1"/>
  <c r="G534" i="444"/>
  <c r="J534" i="444" s="1"/>
  <c r="G533" i="444"/>
  <c r="J533" i="444" s="1"/>
  <c r="G532" i="444"/>
  <c r="J532" i="444" s="1"/>
  <c r="G531" i="444"/>
  <c r="J531" i="444" s="1"/>
  <c r="G530" i="444"/>
  <c r="G529" i="444"/>
  <c r="J529" i="444" s="1"/>
  <c r="G528" i="444"/>
  <c r="J528" i="444" s="1"/>
  <c r="G527" i="444"/>
  <c r="J527" i="444" s="1"/>
  <c r="G526" i="444"/>
  <c r="J526" i="444" s="1"/>
  <c r="G525" i="444"/>
  <c r="J525" i="444" s="1"/>
  <c r="G524" i="444"/>
  <c r="J524" i="444" s="1"/>
  <c r="G523" i="444"/>
  <c r="J523" i="444" s="1"/>
  <c r="G522" i="444"/>
  <c r="G521" i="444"/>
  <c r="J521" i="444" s="1"/>
  <c r="G520" i="444"/>
  <c r="J520" i="444" s="1"/>
  <c r="G519" i="444"/>
  <c r="J519" i="444" s="1"/>
  <c r="G518" i="444"/>
  <c r="J518" i="444" s="1"/>
  <c r="G517" i="444"/>
  <c r="J517" i="444" s="1"/>
  <c r="G516" i="444"/>
  <c r="J516" i="444" s="1"/>
  <c r="G515" i="444"/>
  <c r="J515" i="444" s="1"/>
  <c r="G514" i="444"/>
  <c r="G513" i="444"/>
  <c r="J513" i="444" s="1"/>
  <c r="G512" i="444"/>
  <c r="J512" i="444" s="1"/>
  <c r="G511" i="444"/>
  <c r="J511" i="444" s="1"/>
  <c r="G510" i="444"/>
  <c r="J510" i="444" s="1"/>
  <c r="G509" i="444"/>
  <c r="J509" i="444" s="1"/>
  <c r="G508" i="444"/>
  <c r="J508" i="444" s="1"/>
  <c r="G507" i="444"/>
  <c r="J507" i="444" s="1"/>
  <c r="G506" i="444"/>
  <c r="G505" i="444"/>
  <c r="J505" i="444" s="1"/>
  <c r="G504" i="444"/>
  <c r="J504" i="444" s="1"/>
  <c r="G503" i="444"/>
  <c r="J503" i="444" s="1"/>
  <c r="G502" i="444"/>
  <c r="J502" i="444" s="1"/>
  <c r="G501" i="444"/>
  <c r="J501" i="444" s="1"/>
  <c r="G500" i="444"/>
  <c r="J500" i="444" s="1"/>
  <c r="G499" i="444"/>
  <c r="J499" i="444" s="1"/>
  <c r="G498" i="444"/>
  <c r="G497" i="444"/>
  <c r="J497" i="444" s="1"/>
  <c r="G496" i="444"/>
  <c r="J496" i="444" s="1"/>
  <c r="G495" i="444"/>
  <c r="J495" i="444" s="1"/>
  <c r="G494" i="444"/>
  <c r="J494" i="444" s="1"/>
  <c r="G493" i="444"/>
  <c r="J493" i="444" s="1"/>
  <c r="G492" i="444"/>
  <c r="J492" i="444" s="1"/>
  <c r="AP5" i="444" s="1"/>
  <c r="M598" i="436" s="1"/>
  <c r="N598" i="436" s="1"/>
  <c r="G491" i="444"/>
  <c r="J491" i="444" s="1"/>
  <c r="G490" i="444"/>
  <c r="G489" i="444"/>
  <c r="J489" i="444" s="1"/>
  <c r="G488" i="444"/>
  <c r="J488" i="444" s="1"/>
  <c r="G487" i="444"/>
  <c r="J487" i="444" s="1"/>
  <c r="G486" i="444"/>
  <c r="J486" i="444" s="1"/>
  <c r="G485" i="444"/>
  <c r="J485" i="444" s="1"/>
  <c r="G484" i="444"/>
  <c r="J484" i="444" s="1"/>
  <c r="G483" i="444"/>
  <c r="J483" i="444" s="1"/>
  <c r="G482" i="444"/>
  <c r="J482" i="444" s="1"/>
  <c r="G481" i="444"/>
  <c r="J481" i="444" s="1"/>
  <c r="G480" i="444"/>
  <c r="J480" i="444" s="1"/>
  <c r="G479" i="444"/>
  <c r="J479" i="444" s="1"/>
  <c r="G478" i="444"/>
  <c r="J478" i="444" s="1"/>
  <c r="G477" i="444"/>
  <c r="J477" i="444" s="1"/>
  <c r="G476" i="444"/>
  <c r="J476" i="444" s="1"/>
  <c r="G475" i="444"/>
  <c r="G474" i="444"/>
  <c r="G473" i="444"/>
  <c r="J473" i="444" s="1"/>
  <c r="G472" i="444"/>
  <c r="J472" i="444" s="1"/>
  <c r="G471" i="444"/>
  <c r="J471" i="444" s="1"/>
  <c r="G470" i="444"/>
  <c r="J470" i="444" s="1"/>
  <c r="G469" i="444"/>
  <c r="J469" i="444" s="1"/>
  <c r="G468" i="444"/>
  <c r="J468" i="444" s="1"/>
  <c r="G467" i="444"/>
  <c r="J467" i="444" s="1"/>
  <c r="G466" i="444"/>
  <c r="J466" i="444" s="1"/>
  <c r="G465" i="444"/>
  <c r="J465" i="444" s="1"/>
  <c r="G464" i="444"/>
  <c r="J464" i="444" s="1"/>
  <c r="G463" i="444"/>
  <c r="J463" i="444" s="1"/>
  <c r="G462" i="444"/>
  <c r="J462" i="444" s="1"/>
  <c r="G461" i="444"/>
  <c r="J461" i="444" s="1"/>
  <c r="G460" i="444"/>
  <c r="J460" i="444" s="1"/>
  <c r="G459" i="444"/>
  <c r="G458" i="444"/>
  <c r="G457" i="444"/>
  <c r="J457" i="444" s="1"/>
  <c r="G456" i="444"/>
  <c r="J456" i="444" s="1"/>
  <c r="G455" i="444"/>
  <c r="J455" i="444" s="1"/>
  <c r="G454" i="444"/>
  <c r="J454" i="444" s="1"/>
  <c r="G453" i="444"/>
  <c r="J453" i="444" s="1"/>
  <c r="G452" i="444"/>
  <c r="J452" i="444" s="1"/>
  <c r="G451" i="444"/>
  <c r="J451" i="444" s="1"/>
  <c r="G450" i="444"/>
  <c r="J450" i="444" s="1"/>
  <c r="G449" i="444"/>
  <c r="J449" i="444" s="1"/>
  <c r="G448" i="444"/>
  <c r="J448" i="444" s="1"/>
  <c r="G447" i="444"/>
  <c r="J447" i="444" s="1"/>
  <c r="G446" i="444"/>
  <c r="J446" i="444" s="1"/>
  <c r="G445" i="444"/>
  <c r="J445" i="444" s="1"/>
  <c r="G444" i="444"/>
  <c r="J444" i="444" s="1"/>
  <c r="G443" i="444"/>
  <c r="G442" i="444"/>
  <c r="J442" i="444" s="1"/>
  <c r="G441" i="444"/>
  <c r="J441" i="444" s="1"/>
  <c r="G440" i="444"/>
  <c r="J440" i="444" s="1"/>
  <c r="G439" i="444"/>
  <c r="G438" i="444"/>
  <c r="J438" i="444" s="1"/>
  <c r="G437" i="444"/>
  <c r="J437" i="444" s="1"/>
  <c r="G436" i="444"/>
  <c r="J436" i="444" s="1"/>
  <c r="G435" i="444"/>
  <c r="J435" i="444" s="1"/>
  <c r="G434" i="444"/>
  <c r="J434" i="444" s="1"/>
  <c r="G433" i="444"/>
  <c r="J433" i="444" s="1"/>
  <c r="G432" i="444"/>
  <c r="J432" i="444" s="1"/>
  <c r="G431" i="444"/>
  <c r="J431" i="444" s="1"/>
  <c r="G430" i="444"/>
  <c r="J430" i="444" s="1"/>
  <c r="G429" i="444"/>
  <c r="J429" i="444" s="1"/>
  <c r="G428" i="444"/>
  <c r="J428" i="444" s="1"/>
  <c r="G427" i="444"/>
  <c r="J427" i="444" s="1"/>
  <c r="G426" i="444"/>
  <c r="G425" i="444"/>
  <c r="J425" i="444" s="1"/>
  <c r="G424" i="444"/>
  <c r="J424" i="444" s="1"/>
  <c r="G423" i="444"/>
  <c r="J423" i="444" s="1"/>
  <c r="G422" i="444"/>
  <c r="J422" i="444" s="1"/>
  <c r="G421" i="444"/>
  <c r="J421" i="444" s="1"/>
  <c r="G420" i="444"/>
  <c r="J420" i="444" s="1"/>
  <c r="G419" i="444"/>
  <c r="J419" i="444" s="1"/>
  <c r="G418" i="444"/>
  <c r="J418" i="444" s="1"/>
  <c r="G417" i="444"/>
  <c r="J417" i="444" s="1"/>
  <c r="G416" i="444"/>
  <c r="J416" i="444" s="1"/>
  <c r="G415" i="444"/>
  <c r="J415" i="444" s="1"/>
  <c r="G414" i="444"/>
  <c r="J414" i="444" s="1"/>
  <c r="G413" i="444"/>
  <c r="J413" i="444" s="1"/>
  <c r="G412" i="444"/>
  <c r="J412" i="444" s="1"/>
  <c r="G411" i="444"/>
  <c r="G410" i="444"/>
  <c r="G409" i="444"/>
  <c r="J409" i="444" s="1"/>
  <c r="G408" i="444"/>
  <c r="J408" i="444" s="1"/>
  <c r="G407" i="444"/>
  <c r="J407" i="444" s="1"/>
  <c r="G406" i="444"/>
  <c r="J406" i="444" s="1"/>
  <c r="G405" i="444"/>
  <c r="J405" i="444" s="1"/>
  <c r="G404" i="444"/>
  <c r="J404" i="444" s="1"/>
  <c r="G403" i="444"/>
  <c r="J403" i="444" s="1"/>
  <c r="G402" i="444"/>
  <c r="G401" i="444"/>
  <c r="J401" i="444" s="1"/>
  <c r="G400" i="444"/>
  <c r="J400" i="444" s="1"/>
  <c r="G399" i="444"/>
  <c r="J399" i="444" s="1"/>
  <c r="G398" i="444"/>
  <c r="J398" i="444" s="1"/>
  <c r="G397" i="444"/>
  <c r="J397" i="444" s="1"/>
  <c r="G396" i="444"/>
  <c r="J396" i="444" s="1"/>
  <c r="G395" i="444"/>
  <c r="G394" i="444"/>
  <c r="J394" i="444" s="1"/>
  <c r="G393" i="444"/>
  <c r="J393" i="444" s="1"/>
  <c r="G392" i="444"/>
  <c r="J392" i="444" s="1"/>
  <c r="G391" i="444"/>
  <c r="J391" i="444" s="1"/>
  <c r="G390" i="444"/>
  <c r="J390" i="444" s="1"/>
  <c r="G389" i="444"/>
  <c r="J389" i="444" s="1"/>
  <c r="G388" i="444"/>
  <c r="J388" i="444" s="1"/>
  <c r="G387" i="444"/>
  <c r="G386" i="444"/>
  <c r="J386" i="444" s="1"/>
  <c r="G385" i="444"/>
  <c r="J385" i="444" s="1"/>
  <c r="G384" i="444"/>
  <c r="J384" i="444" s="1"/>
  <c r="G383" i="444"/>
  <c r="G382" i="444"/>
  <c r="J382" i="444" s="1"/>
  <c r="G381" i="444"/>
  <c r="J381" i="444" s="1"/>
  <c r="G380" i="444"/>
  <c r="J380" i="444" s="1"/>
  <c r="G379" i="444"/>
  <c r="J379" i="444" s="1"/>
  <c r="G378" i="444"/>
  <c r="J378" i="444" s="1"/>
  <c r="G377" i="444"/>
  <c r="J377" i="444" s="1"/>
  <c r="G376" i="444"/>
  <c r="J376" i="444" s="1"/>
  <c r="G375" i="444"/>
  <c r="J375" i="444" s="1"/>
  <c r="G374" i="444"/>
  <c r="J374" i="444" s="1"/>
  <c r="G373" i="444"/>
  <c r="J373" i="444" s="1"/>
  <c r="G372" i="444"/>
  <c r="J372" i="444" s="1"/>
  <c r="G371" i="444"/>
  <c r="G370" i="444"/>
  <c r="J370" i="444" s="1"/>
  <c r="G369" i="444"/>
  <c r="J369" i="444" s="1"/>
  <c r="AP4" i="444" s="1"/>
  <c r="M579" i="436" s="1"/>
  <c r="N579" i="436" s="1"/>
  <c r="G368" i="444"/>
  <c r="J368" i="444" s="1"/>
  <c r="G367" i="444"/>
  <c r="J367" i="444" s="1"/>
  <c r="G366" i="444"/>
  <c r="J366" i="444" s="1"/>
  <c r="G365" i="444"/>
  <c r="J365" i="444" s="1"/>
  <c r="G364" i="444"/>
  <c r="J364" i="444" s="1"/>
  <c r="G363" i="444"/>
  <c r="J363" i="444" s="1"/>
  <c r="G362" i="444"/>
  <c r="J362" i="444" s="1"/>
  <c r="G361" i="444"/>
  <c r="J361" i="444" s="1"/>
  <c r="G360" i="444"/>
  <c r="J360" i="444" s="1"/>
  <c r="G359" i="444"/>
  <c r="J359" i="444" s="1"/>
  <c r="G358" i="444"/>
  <c r="J358" i="444" s="1"/>
  <c r="G357" i="444"/>
  <c r="J357" i="444" s="1"/>
  <c r="G356" i="444"/>
  <c r="J356" i="444" s="1"/>
  <c r="G355" i="444"/>
  <c r="G354" i="444"/>
  <c r="J354" i="444" s="1"/>
  <c r="G353" i="444"/>
  <c r="J353" i="444" s="1"/>
  <c r="G352" i="444"/>
  <c r="J352" i="444" s="1"/>
  <c r="G351" i="444"/>
  <c r="J351" i="444" s="1"/>
  <c r="G350" i="444"/>
  <c r="J350" i="444" s="1"/>
  <c r="G349" i="444"/>
  <c r="J349" i="444" s="1"/>
  <c r="G348" i="444"/>
  <c r="J348" i="444" s="1"/>
  <c r="G347" i="444"/>
  <c r="J347" i="444" s="1"/>
  <c r="G346" i="444"/>
  <c r="J346" i="444" s="1"/>
  <c r="G345" i="444"/>
  <c r="J345" i="444" s="1"/>
  <c r="G344" i="444"/>
  <c r="G343" i="444"/>
  <c r="J343" i="444" s="1"/>
  <c r="G342" i="444"/>
  <c r="J342" i="444" s="1"/>
  <c r="G341" i="444"/>
  <c r="J341" i="444" s="1"/>
  <c r="G340" i="444"/>
  <c r="J340" i="444" s="1"/>
  <c r="G339" i="444"/>
  <c r="G338" i="444"/>
  <c r="J338" i="444" s="1"/>
  <c r="G337" i="444"/>
  <c r="J337" i="444" s="1"/>
  <c r="G336" i="444"/>
  <c r="J336" i="444" s="1"/>
  <c r="G335" i="444"/>
  <c r="J335" i="444" s="1"/>
  <c r="G334" i="444"/>
  <c r="J334" i="444" s="1"/>
  <c r="G333" i="444"/>
  <c r="G332" i="444"/>
  <c r="J332" i="444" s="1"/>
  <c r="G331" i="444"/>
  <c r="J331" i="444" s="1"/>
  <c r="G330" i="444"/>
  <c r="J330" i="444" s="1"/>
  <c r="G329" i="444"/>
  <c r="J329" i="444" s="1"/>
  <c r="G328" i="444"/>
  <c r="J328" i="444" s="1"/>
  <c r="G327" i="444"/>
  <c r="J327" i="444" s="1"/>
  <c r="G326" i="444"/>
  <c r="J326" i="444" s="1"/>
  <c r="G325" i="444"/>
  <c r="J325" i="444" s="1"/>
  <c r="G324" i="444"/>
  <c r="J324" i="444" s="1"/>
  <c r="G323" i="444"/>
  <c r="J323" i="444" s="1"/>
  <c r="G322" i="444"/>
  <c r="J322" i="444" s="1"/>
  <c r="G321" i="444"/>
  <c r="J321" i="444" s="1"/>
  <c r="G320" i="444"/>
  <c r="J320" i="444" s="1"/>
  <c r="G319" i="444"/>
  <c r="J319" i="444" s="1"/>
  <c r="G318" i="444"/>
  <c r="J318" i="444" s="1"/>
  <c r="G317" i="444"/>
  <c r="J317" i="444" s="1"/>
  <c r="G316" i="444"/>
  <c r="G315" i="444"/>
  <c r="J315" i="444" s="1"/>
  <c r="G314" i="444"/>
  <c r="J314" i="444" s="1"/>
  <c r="G313" i="444"/>
  <c r="J313" i="444" s="1"/>
  <c r="G312" i="444"/>
  <c r="J312" i="444" s="1"/>
  <c r="G311" i="444"/>
  <c r="J311" i="444" s="1"/>
  <c r="G310" i="444"/>
  <c r="J310" i="444" s="1"/>
  <c r="G309" i="444"/>
  <c r="J309" i="444" s="1"/>
  <c r="G308" i="444"/>
  <c r="J308" i="444" s="1"/>
  <c r="G307" i="444"/>
  <c r="J307" i="444" s="1"/>
  <c r="G306" i="444"/>
  <c r="J306" i="444" s="1"/>
  <c r="G305" i="444"/>
  <c r="J305" i="444" s="1"/>
  <c r="G304" i="444"/>
  <c r="J304" i="444" s="1"/>
  <c r="G303" i="444"/>
  <c r="J303" i="444" s="1"/>
  <c r="G302" i="444"/>
  <c r="J302" i="444" s="1"/>
  <c r="G301" i="444"/>
  <c r="J301" i="444" s="1"/>
  <c r="G300" i="444"/>
  <c r="J300" i="444" s="1"/>
  <c r="G299" i="444"/>
  <c r="J299" i="444" s="1"/>
  <c r="G298" i="444"/>
  <c r="J298" i="444" s="1"/>
  <c r="G297" i="444"/>
  <c r="J297" i="444" s="1"/>
  <c r="G296" i="444"/>
  <c r="J296" i="444" s="1"/>
  <c r="G295" i="444"/>
  <c r="J295" i="444" s="1"/>
  <c r="G294" i="444"/>
  <c r="J294" i="444" s="1"/>
  <c r="G293" i="444"/>
  <c r="J293" i="444" s="1"/>
  <c r="G292" i="444"/>
  <c r="J292" i="444" s="1"/>
  <c r="G291" i="444"/>
  <c r="J291" i="444" s="1"/>
  <c r="G290" i="444"/>
  <c r="J290" i="444" s="1"/>
  <c r="G289" i="444"/>
  <c r="J289" i="444" s="1"/>
  <c r="G288" i="444"/>
  <c r="J288" i="444" s="1"/>
  <c r="G287" i="444"/>
  <c r="J287" i="444" s="1"/>
  <c r="G286" i="444"/>
  <c r="J286" i="444" s="1"/>
  <c r="G285" i="444"/>
  <c r="J285" i="444" s="1"/>
  <c r="G284" i="444"/>
  <c r="J284" i="444" s="1"/>
  <c r="G283" i="444"/>
  <c r="J283" i="444" s="1"/>
  <c r="G282" i="444"/>
  <c r="J282" i="444" s="1"/>
  <c r="G281" i="444"/>
  <c r="J281" i="444" s="1"/>
  <c r="G280" i="444"/>
  <c r="J280" i="444" s="1"/>
  <c r="G279" i="444"/>
  <c r="J279" i="444" s="1"/>
  <c r="G278" i="444"/>
  <c r="J278" i="444" s="1"/>
  <c r="G277" i="444"/>
  <c r="J277" i="444" s="1"/>
  <c r="G276" i="444"/>
  <c r="J276" i="444" s="1"/>
  <c r="G275" i="444"/>
  <c r="J275" i="444" s="1"/>
  <c r="G274" i="444"/>
  <c r="J274" i="444" s="1"/>
  <c r="G273" i="444"/>
  <c r="J273" i="444" s="1"/>
  <c r="G272" i="444"/>
  <c r="J272" i="444" s="1"/>
  <c r="G271" i="444"/>
  <c r="J271" i="444" s="1"/>
  <c r="G270" i="444"/>
  <c r="J270" i="444" s="1"/>
  <c r="G269" i="444"/>
  <c r="J269" i="444" s="1"/>
  <c r="G268" i="444"/>
  <c r="J268" i="444" s="1"/>
  <c r="G267" i="444"/>
  <c r="J267" i="444" s="1"/>
  <c r="G266" i="444"/>
  <c r="J266" i="444" s="1"/>
  <c r="G265" i="444"/>
  <c r="J265" i="444" s="1"/>
  <c r="G264" i="444"/>
  <c r="J264" i="444" s="1"/>
  <c r="G263" i="444"/>
  <c r="J263" i="444" s="1"/>
  <c r="G262" i="444"/>
  <c r="J262" i="444" s="1"/>
  <c r="G261" i="444"/>
  <c r="J261" i="444" s="1"/>
  <c r="G260" i="444"/>
  <c r="J260" i="444" s="1"/>
  <c r="G259" i="444"/>
  <c r="J259" i="444" s="1"/>
  <c r="G258" i="444"/>
  <c r="J258" i="444" s="1"/>
  <c r="G257" i="444"/>
  <c r="J257" i="444" s="1"/>
  <c r="G256" i="444"/>
  <c r="J256" i="444" s="1"/>
  <c r="G255" i="444"/>
  <c r="J255" i="444" s="1"/>
  <c r="G254" i="444"/>
  <c r="J254" i="444" s="1"/>
  <c r="G253" i="444"/>
  <c r="J253" i="444" s="1"/>
  <c r="G252" i="444"/>
  <c r="J252" i="444" s="1"/>
  <c r="G251" i="444"/>
  <c r="J251" i="444" s="1"/>
  <c r="G250" i="444"/>
  <c r="J250" i="444" s="1"/>
  <c r="G249" i="444"/>
  <c r="J249" i="444" s="1"/>
  <c r="G248" i="444"/>
  <c r="J248" i="444" s="1"/>
  <c r="G247" i="444"/>
  <c r="J247" i="444" s="1"/>
  <c r="G246" i="444"/>
  <c r="J246" i="444" s="1"/>
  <c r="G245" i="444"/>
  <c r="J245" i="444" s="1"/>
  <c r="G244" i="444"/>
  <c r="J244" i="444" s="1"/>
  <c r="G243" i="444"/>
  <c r="J243" i="444" s="1"/>
  <c r="A243" i="444"/>
  <c r="A244" i="444" s="1"/>
  <c r="A245" i="444" s="1"/>
  <c r="A246" i="444" s="1"/>
  <c r="A247" i="444" s="1"/>
  <c r="A248" i="444" s="1"/>
  <c r="A249" i="444" s="1"/>
  <c r="A250" i="444" s="1"/>
  <c r="A251" i="444" s="1"/>
  <c r="A252" i="444" s="1"/>
  <c r="A253" i="444" s="1"/>
  <c r="A254" i="444" s="1"/>
  <c r="A255" i="444" s="1"/>
  <c r="A256" i="444" s="1"/>
  <c r="A257" i="444" s="1"/>
  <c r="A258" i="444" s="1"/>
  <c r="A259" i="444" s="1"/>
  <c r="A260" i="444" s="1"/>
  <c r="A261" i="444" s="1"/>
  <c r="A262" i="444" s="1"/>
  <c r="A263" i="444" s="1"/>
  <c r="A264" i="444" s="1"/>
  <c r="A265" i="444" s="1"/>
  <c r="A266" i="444" s="1"/>
  <c r="A267" i="444" s="1"/>
  <c r="A268" i="444" s="1"/>
  <c r="A269" i="444" s="1"/>
  <c r="A270" i="444" s="1"/>
  <c r="A271" i="444" s="1"/>
  <c r="A272" i="444" s="1"/>
  <c r="A273" i="444" s="1"/>
  <c r="A274" i="444" s="1"/>
  <c r="A275" i="444" s="1"/>
  <c r="A276" i="444" s="1"/>
  <c r="A277" i="444" s="1"/>
  <c r="A278" i="444" s="1"/>
  <c r="A279" i="444" s="1"/>
  <c r="A280" i="444" s="1"/>
  <c r="A281" i="444" s="1"/>
  <c r="A282" i="444" s="1"/>
  <c r="A283" i="444" s="1"/>
  <c r="A284" i="444" s="1"/>
  <c r="A285" i="444" s="1"/>
  <c r="A286" i="444" s="1"/>
  <c r="A287" i="444" s="1"/>
  <c r="A288" i="444" s="1"/>
  <c r="A289" i="444" s="1"/>
  <c r="A290" i="444" s="1"/>
  <c r="A291" i="444" s="1"/>
  <c r="A292" i="444" s="1"/>
  <c r="A293" i="444" s="1"/>
  <c r="A294" i="444" s="1"/>
  <c r="A295" i="444" s="1"/>
  <c r="A296" i="444" s="1"/>
  <c r="A297" i="444" s="1"/>
  <c r="A298" i="444" s="1"/>
  <c r="A299" i="444" s="1"/>
  <c r="A300" i="444" s="1"/>
  <c r="A301" i="444" s="1"/>
  <c r="A302" i="444" s="1"/>
  <c r="A303" i="444" s="1"/>
  <c r="A304" i="444" s="1"/>
  <c r="A305" i="444" s="1"/>
  <c r="A306" i="444" s="1"/>
  <c r="A307" i="444" s="1"/>
  <c r="A308" i="444" s="1"/>
  <c r="A309" i="444" s="1"/>
  <c r="A310" i="444" s="1"/>
  <c r="A311" i="444" s="1"/>
  <c r="A312" i="444" s="1"/>
  <c r="A313" i="444" s="1"/>
  <c r="A314" i="444" s="1"/>
  <c r="A315" i="444" s="1"/>
  <c r="A316" i="444" s="1"/>
  <c r="A317" i="444" s="1"/>
  <c r="A318" i="444" s="1"/>
  <c r="A319" i="444" s="1"/>
  <c r="A320" i="444" s="1"/>
  <c r="A321" i="444" s="1"/>
  <c r="A322" i="444" s="1"/>
  <c r="A323" i="444" s="1"/>
  <c r="A324" i="444" s="1"/>
  <c r="A325" i="444" s="1"/>
  <c r="A326" i="444" s="1"/>
  <c r="A327" i="444" s="1"/>
  <c r="A328" i="444" s="1"/>
  <c r="G242" i="444"/>
  <c r="J242" i="444" s="1"/>
  <c r="G241" i="444"/>
  <c r="J241" i="444" s="1"/>
  <c r="G240" i="444"/>
  <c r="J240" i="444" s="1"/>
  <c r="G239" i="444"/>
  <c r="G238" i="444"/>
  <c r="J238" i="444" s="1"/>
  <c r="G237" i="444"/>
  <c r="G236" i="444"/>
  <c r="J236" i="444" s="1"/>
  <c r="G235" i="444"/>
  <c r="G234" i="444"/>
  <c r="J234" i="444" s="1"/>
  <c r="G233" i="444"/>
  <c r="G232" i="444"/>
  <c r="J232" i="444" s="1"/>
  <c r="G231" i="444"/>
  <c r="G230" i="444"/>
  <c r="J230" i="444" s="1"/>
  <c r="G229" i="444"/>
  <c r="G228" i="444"/>
  <c r="J228" i="444" s="1"/>
  <c r="G227" i="444"/>
  <c r="G226" i="444"/>
  <c r="J226" i="444" s="1"/>
  <c r="G225" i="444"/>
  <c r="G224" i="444"/>
  <c r="J224" i="444" s="1"/>
  <c r="G223" i="444"/>
  <c r="J223" i="444" s="1"/>
  <c r="G222" i="444"/>
  <c r="J222" i="444" s="1"/>
  <c r="G221" i="444"/>
  <c r="J221" i="444" s="1"/>
  <c r="G220" i="444"/>
  <c r="J220" i="444" s="1"/>
  <c r="G219" i="444"/>
  <c r="J219" i="444" s="1"/>
  <c r="G218" i="444"/>
  <c r="J218" i="444" s="1"/>
  <c r="G217" i="444"/>
  <c r="J217" i="444" s="1"/>
  <c r="G216" i="444"/>
  <c r="J216" i="444" s="1"/>
  <c r="G215" i="444"/>
  <c r="J215" i="444" s="1"/>
  <c r="G214" i="444"/>
  <c r="J214" i="444" s="1"/>
  <c r="G213" i="444"/>
  <c r="J213" i="444" s="1"/>
  <c r="G212" i="444"/>
  <c r="J212" i="444" s="1"/>
  <c r="G211" i="444"/>
  <c r="J211" i="444" s="1"/>
  <c r="G210" i="444"/>
  <c r="J210" i="444" s="1"/>
  <c r="G209" i="444"/>
  <c r="J209" i="444" s="1"/>
  <c r="G208" i="444"/>
  <c r="J208" i="444" s="1"/>
  <c r="G207" i="444"/>
  <c r="J207" i="444" s="1"/>
  <c r="G206" i="444"/>
  <c r="J206" i="444" s="1"/>
  <c r="G205" i="444"/>
  <c r="J205" i="444" s="1"/>
  <c r="G204" i="444"/>
  <c r="J204" i="444" s="1"/>
  <c r="G203" i="444"/>
  <c r="J203" i="444" s="1"/>
  <c r="G202" i="444"/>
  <c r="J202" i="444" s="1"/>
  <c r="G201" i="444"/>
  <c r="J201" i="444" s="1"/>
  <c r="G200" i="444"/>
  <c r="J200" i="444" s="1"/>
  <c r="G199" i="444"/>
  <c r="J199" i="444" s="1"/>
  <c r="G198" i="444"/>
  <c r="J198" i="444" s="1"/>
  <c r="G197" i="444"/>
  <c r="J197" i="444" s="1"/>
  <c r="G196" i="444"/>
  <c r="J196" i="444" s="1"/>
  <c r="G195" i="444"/>
  <c r="J195" i="444" s="1"/>
  <c r="G194" i="444"/>
  <c r="J194" i="444" s="1"/>
  <c r="G193" i="444"/>
  <c r="J193" i="444" s="1"/>
  <c r="G192" i="444"/>
  <c r="J192" i="444" s="1"/>
  <c r="G191" i="444"/>
  <c r="J191" i="444" s="1"/>
  <c r="G190" i="444"/>
  <c r="J190" i="444" s="1"/>
  <c r="G189" i="444"/>
  <c r="J189" i="444" s="1"/>
  <c r="G188" i="444"/>
  <c r="J188" i="444" s="1"/>
  <c r="G187" i="444"/>
  <c r="J187" i="444" s="1"/>
  <c r="G186" i="444"/>
  <c r="J186" i="444" s="1"/>
  <c r="G185" i="444"/>
  <c r="J185" i="444" s="1"/>
  <c r="G184" i="444"/>
  <c r="J184" i="444" s="1"/>
  <c r="G183" i="444"/>
  <c r="J183" i="444" s="1"/>
  <c r="G182" i="444"/>
  <c r="J182" i="444" s="1"/>
  <c r="G181" i="444"/>
  <c r="J181" i="444" s="1"/>
  <c r="G180" i="444"/>
  <c r="J180" i="444" s="1"/>
  <c r="G179" i="444"/>
  <c r="J179" i="444" s="1"/>
  <c r="G178" i="444"/>
  <c r="J178" i="444" s="1"/>
  <c r="G177" i="444"/>
  <c r="J177" i="444" s="1"/>
  <c r="G176" i="444"/>
  <c r="J176" i="444" s="1"/>
  <c r="G175" i="444"/>
  <c r="J175" i="444" s="1"/>
  <c r="G174" i="444"/>
  <c r="J174" i="444" s="1"/>
  <c r="G173" i="444"/>
  <c r="J173" i="444" s="1"/>
  <c r="G172" i="444"/>
  <c r="J172" i="444" s="1"/>
  <c r="G171" i="444"/>
  <c r="J171" i="444" s="1"/>
  <c r="G170" i="444"/>
  <c r="J170" i="444" s="1"/>
  <c r="G169" i="444"/>
  <c r="J169" i="444" s="1"/>
  <c r="G168" i="444"/>
  <c r="J168" i="444" s="1"/>
  <c r="G167" i="444"/>
  <c r="J167" i="444" s="1"/>
  <c r="G166" i="444"/>
  <c r="J166" i="444" s="1"/>
  <c r="G165" i="444"/>
  <c r="J165" i="444" s="1"/>
  <c r="G164" i="444"/>
  <c r="J164" i="444" s="1"/>
  <c r="G163" i="444"/>
  <c r="J163" i="444" s="1"/>
  <c r="G162" i="444"/>
  <c r="J162" i="444" s="1"/>
  <c r="G161" i="444"/>
  <c r="J161" i="444" s="1"/>
  <c r="G160" i="444"/>
  <c r="J160" i="444" s="1"/>
  <c r="G159" i="444"/>
  <c r="J159" i="444" s="1"/>
  <c r="G158" i="444"/>
  <c r="J158" i="444" s="1"/>
  <c r="G157" i="444"/>
  <c r="J157" i="444" s="1"/>
  <c r="G156" i="444"/>
  <c r="J156" i="444" s="1"/>
  <c r="G155" i="444"/>
  <c r="J155" i="444" s="1"/>
  <c r="G154" i="444"/>
  <c r="J154" i="444" s="1"/>
  <c r="G153" i="444"/>
  <c r="J153" i="444" s="1"/>
  <c r="G152" i="444"/>
  <c r="J152" i="444" s="1"/>
  <c r="A152" i="444"/>
  <c r="A153" i="444" s="1"/>
  <c r="A154" i="444" s="1"/>
  <c r="A155" i="444" s="1"/>
  <c r="A156" i="444" s="1"/>
  <c r="A157" i="444" s="1"/>
  <c r="A158" i="444" s="1"/>
  <c r="A159" i="444" s="1"/>
  <c r="A160" i="444" s="1"/>
  <c r="A161" i="444" s="1"/>
  <c r="A162" i="444" s="1"/>
  <c r="A163" i="444" s="1"/>
  <c r="A164" i="444" s="1"/>
  <c r="A165" i="444" s="1"/>
  <c r="A166" i="444" s="1"/>
  <c r="A167" i="444" s="1"/>
  <c r="A168" i="444" s="1"/>
  <c r="A169" i="444" s="1"/>
  <c r="A170" i="444" s="1"/>
  <c r="A171" i="444" s="1"/>
  <c r="A172" i="444" s="1"/>
  <c r="A173" i="444" s="1"/>
  <c r="A174" i="444" s="1"/>
  <c r="A175" i="444" s="1"/>
  <c r="A176" i="444" s="1"/>
  <c r="A177" i="444" s="1"/>
  <c r="A178" i="444" s="1"/>
  <c r="A179" i="444" s="1"/>
  <c r="A180" i="444" s="1"/>
  <c r="A181" i="444" s="1"/>
  <c r="A182" i="444" s="1"/>
  <c r="A183" i="444" s="1"/>
  <c r="A184" i="444" s="1"/>
  <c r="A185" i="444" s="1"/>
  <c r="A186" i="444" s="1"/>
  <c r="A187" i="444" s="1"/>
  <c r="A188" i="444" s="1"/>
  <c r="A189" i="444" s="1"/>
  <c r="A190" i="444" s="1"/>
  <c r="A191" i="444" s="1"/>
  <c r="A192" i="444" s="1"/>
  <c r="A193" i="444" s="1"/>
  <c r="A194" i="444" s="1"/>
  <c r="A195" i="444" s="1"/>
  <c r="A196" i="444" s="1"/>
  <c r="A197" i="444" s="1"/>
  <c r="A198" i="444" s="1"/>
  <c r="A199" i="444" s="1"/>
  <c r="A200" i="444" s="1"/>
  <c r="A201" i="444" s="1"/>
  <c r="A202" i="444" s="1"/>
  <c r="A203" i="444" s="1"/>
  <c r="A204" i="444" s="1"/>
  <c r="A205" i="444" s="1"/>
  <c r="A206" i="444" s="1"/>
  <c r="A207" i="444" s="1"/>
  <c r="A208" i="444" s="1"/>
  <c r="A209" i="444" s="1"/>
  <c r="A210" i="444" s="1"/>
  <c r="A211" i="444" s="1"/>
  <c r="A212" i="444" s="1"/>
  <c r="A213" i="444" s="1"/>
  <c r="A214" i="444" s="1"/>
  <c r="A215" i="444" s="1"/>
  <c r="A216" i="444" s="1"/>
  <c r="A217" i="444" s="1"/>
  <c r="A218" i="444" s="1"/>
  <c r="A219" i="444" s="1"/>
  <c r="A220" i="444" s="1"/>
  <c r="A221" i="444" s="1"/>
  <c r="A222" i="444" s="1"/>
  <c r="A223" i="444" s="1"/>
  <c r="A224" i="444" s="1"/>
  <c r="A225" i="444" s="1"/>
  <c r="A226" i="444" s="1"/>
  <c r="A227" i="444" s="1"/>
  <c r="A228" i="444" s="1"/>
  <c r="A229" i="444" s="1"/>
  <c r="A230" i="444" s="1"/>
  <c r="A231" i="444" s="1"/>
  <c r="A232" i="444" s="1"/>
  <c r="A233" i="444" s="1"/>
  <c r="A234" i="444" s="1"/>
  <c r="A235" i="444" s="1"/>
  <c r="A236" i="444" s="1"/>
  <c r="A237" i="444" s="1"/>
  <c r="A238" i="444" s="1"/>
  <c r="A239" i="444" s="1"/>
  <c r="A240" i="444" s="1"/>
  <c r="A241" i="444" s="1"/>
  <c r="G151" i="444"/>
  <c r="J151" i="444" s="1"/>
  <c r="G150" i="444"/>
  <c r="J150" i="444" s="1"/>
  <c r="G149" i="444"/>
  <c r="J149" i="444" s="1"/>
  <c r="G148" i="444"/>
  <c r="J148" i="444" s="1"/>
  <c r="G147" i="444"/>
  <c r="J147" i="444" s="1"/>
  <c r="G146" i="444"/>
  <c r="J146" i="444" s="1"/>
  <c r="G145" i="444"/>
  <c r="J145" i="444" s="1"/>
  <c r="G144" i="444"/>
  <c r="J144" i="444" s="1"/>
  <c r="G143" i="444"/>
  <c r="J143" i="444" s="1"/>
  <c r="G142" i="444"/>
  <c r="J142" i="444" s="1"/>
  <c r="G141" i="444"/>
  <c r="J141" i="444" s="1"/>
  <c r="G140" i="444"/>
  <c r="J140" i="444" s="1"/>
  <c r="G139" i="444"/>
  <c r="J139" i="444" s="1"/>
  <c r="G138" i="444"/>
  <c r="J138" i="444" s="1"/>
  <c r="G137" i="444"/>
  <c r="J137" i="444" s="1"/>
  <c r="G136" i="444"/>
  <c r="J136" i="444" s="1"/>
  <c r="G135" i="444"/>
  <c r="J135" i="444" s="1"/>
  <c r="G134" i="444"/>
  <c r="J134" i="444" s="1"/>
  <c r="G133" i="444"/>
  <c r="J133" i="444" s="1"/>
  <c r="G132" i="444"/>
  <c r="J132" i="444" s="1"/>
  <c r="G131" i="444"/>
  <c r="J131" i="444" s="1"/>
  <c r="G130" i="444"/>
  <c r="J130" i="444" s="1"/>
  <c r="G129" i="444"/>
  <c r="J129" i="444" s="1"/>
  <c r="G128" i="444"/>
  <c r="J128" i="444" s="1"/>
  <c r="G127" i="444"/>
  <c r="J127" i="444" s="1"/>
  <c r="G126" i="444"/>
  <c r="G125" i="444"/>
  <c r="J125" i="444" s="1"/>
  <c r="G124" i="444"/>
  <c r="J124" i="444" s="1"/>
  <c r="G123" i="444"/>
  <c r="J123" i="444" s="1"/>
  <c r="G122" i="444"/>
  <c r="J122" i="444" s="1"/>
  <c r="G121" i="444"/>
  <c r="J121" i="444" s="1"/>
  <c r="G120" i="444"/>
  <c r="J120" i="444" s="1"/>
  <c r="G119" i="444"/>
  <c r="J119" i="444" s="1"/>
  <c r="G118" i="444"/>
  <c r="J118" i="444" s="1"/>
  <c r="G117" i="444"/>
  <c r="J117" i="444" s="1"/>
  <c r="G116" i="444"/>
  <c r="J116" i="444" s="1"/>
  <c r="G115" i="444"/>
  <c r="J115" i="444" s="1"/>
  <c r="G114" i="444"/>
  <c r="J114" i="444" s="1"/>
  <c r="G113" i="444"/>
  <c r="J113" i="444" s="1"/>
  <c r="G112" i="444"/>
  <c r="J112" i="444" s="1"/>
  <c r="G111" i="444"/>
  <c r="J111" i="444" s="1"/>
  <c r="G110" i="444"/>
  <c r="J110" i="444" s="1"/>
  <c r="G109" i="444"/>
  <c r="J109" i="444" s="1"/>
  <c r="G108" i="444"/>
  <c r="J108" i="444" s="1"/>
  <c r="G107" i="444"/>
  <c r="J107" i="444" s="1"/>
  <c r="G106" i="444"/>
  <c r="J106" i="444" s="1"/>
  <c r="G105" i="444"/>
  <c r="J105" i="444" s="1"/>
  <c r="G104" i="444"/>
  <c r="J104" i="444" s="1"/>
  <c r="G103" i="444"/>
  <c r="J103" i="444" s="1"/>
  <c r="G102" i="444"/>
  <c r="J102" i="444" s="1"/>
  <c r="G101" i="444"/>
  <c r="J101" i="444" s="1"/>
  <c r="G100" i="444"/>
  <c r="J100" i="444" s="1"/>
  <c r="G99" i="444"/>
  <c r="J99" i="444" s="1"/>
  <c r="G98" i="444"/>
  <c r="J98" i="444" s="1"/>
  <c r="G97" i="444"/>
  <c r="J97" i="444" s="1"/>
  <c r="G96" i="444"/>
  <c r="J96" i="444" s="1"/>
  <c r="G95" i="444"/>
  <c r="J95" i="444" s="1"/>
  <c r="G94" i="444"/>
  <c r="J94" i="444" s="1"/>
  <c r="G93" i="444"/>
  <c r="J93" i="444" s="1"/>
  <c r="G92" i="444"/>
  <c r="J92" i="444" s="1"/>
  <c r="G91" i="444"/>
  <c r="J91" i="444" s="1"/>
  <c r="G90" i="444"/>
  <c r="J90" i="444" s="1"/>
  <c r="G89" i="444"/>
  <c r="J89" i="444" s="1"/>
  <c r="G88" i="444"/>
  <c r="J88" i="444" s="1"/>
  <c r="G87" i="444"/>
  <c r="J87" i="444" s="1"/>
  <c r="G86" i="444"/>
  <c r="J86" i="444" s="1"/>
  <c r="G85" i="444"/>
  <c r="J85" i="444" s="1"/>
  <c r="G84" i="444"/>
  <c r="J84" i="444" s="1"/>
  <c r="G83" i="444"/>
  <c r="J83" i="444" s="1"/>
  <c r="G82" i="444"/>
  <c r="J82" i="444" s="1"/>
  <c r="G81" i="444"/>
  <c r="J81" i="444" s="1"/>
  <c r="G80" i="444"/>
  <c r="J80" i="444" s="1"/>
  <c r="G79" i="444"/>
  <c r="J79" i="444" s="1"/>
  <c r="G78" i="444"/>
  <c r="J78" i="444" s="1"/>
  <c r="G77" i="444"/>
  <c r="J77" i="444" s="1"/>
  <c r="G76" i="444"/>
  <c r="J76" i="444" s="1"/>
  <c r="G75" i="444"/>
  <c r="J75" i="444" s="1"/>
  <c r="G74" i="444"/>
  <c r="J74" i="444" s="1"/>
  <c r="G73" i="444"/>
  <c r="J73" i="444" s="1"/>
  <c r="G72" i="444"/>
  <c r="J72" i="444" s="1"/>
  <c r="G71" i="444"/>
  <c r="J71" i="444" s="1"/>
  <c r="G70" i="444"/>
  <c r="J70" i="444" s="1"/>
  <c r="G69" i="444"/>
  <c r="J69" i="444" s="1"/>
  <c r="G68" i="444"/>
  <c r="G67" i="444"/>
  <c r="J67" i="444" s="1"/>
  <c r="G66" i="444"/>
  <c r="J66" i="444" s="1"/>
  <c r="G65" i="444"/>
  <c r="J65" i="444" s="1"/>
  <c r="G64" i="444"/>
  <c r="J64" i="444" s="1"/>
  <c r="G63" i="444"/>
  <c r="J63" i="444" s="1"/>
  <c r="G62" i="444"/>
  <c r="J62" i="444" s="1"/>
  <c r="G61" i="444"/>
  <c r="J61" i="444" s="1"/>
  <c r="G60" i="444"/>
  <c r="G59" i="444"/>
  <c r="J59" i="444" s="1"/>
  <c r="G58" i="444"/>
  <c r="J58" i="444" s="1"/>
  <c r="G57" i="444"/>
  <c r="J57" i="444" s="1"/>
  <c r="G56" i="444"/>
  <c r="J56" i="444" s="1"/>
  <c r="G55" i="444"/>
  <c r="J55" i="444" s="1"/>
  <c r="G54" i="444"/>
  <c r="J54" i="444" s="1"/>
  <c r="G53" i="444"/>
  <c r="J53" i="444" s="1"/>
  <c r="G52" i="444"/>
  <c r="J52" i="444" s="1"/>
  <c r="G51" i="444"/>
  <c r="J51" i="444" s="1"/>
  <c r="G50" i="444"/>
  <c r="J50" i="444" s="1"/>
  <c r="G49" i="444"/>
  <c r="J49" i="444" s="1"/>
  <c r="G48" i="444"/>
  <c r="J48" i="444" s="1"/>
  <c r="G47" i="444"/>
  <c r="J47" i="444" s="1"/>
  <c r="G46" i="444"/>
  <c r="J46" i="444" s="1"/>
  <c r="G45" i="444"/>
  <c r="J45" i="444" s="1"/>
  <c r="G44" i="444"/>
  <c r="G43" i="444"/>
  <c r="J43" i="444" s="1"/>
  <c r="G42" i="444"/>
  <c r="J42" i="444" s="1"/>
  <c r="G41" i="444"/>
  <c r="J41" i="444" s="1"/>
  <c r="G40" i="444"/>
  <c r="J40" i="444" s="1"/>
  <c r="G39" i="444"/>
  <c r="J39" i="444" s="1"/>
  <c r="G38" i="444"/>
  <c r="J38" i="444" s="1"/>
  <c r="G37" i="444"/>
  <c r="J37" i="444" s="1"/>
  <c r="G36" i="444"/>
  <c r="J36" i="444" s="1"/>
  <c r="G35" i="444"/>
  <c r="J35" i="444" s="1"/>
  <c r="G34" i="444"/>
  <c r="J34" i="444" s="1"/>
  <c r="G33" i="444"/>
  <c r="J33" i="444" s="1"/>
  <c r="G32" i="444"/>
  <c r="J32" i="444" s="1"/>
  <c r="G31" i="444"/>
  <c r="J31" i="444" s="1"/>
  <c r="G30" i="444"/>
  <c r="J30" i="444" s="1"/>
  <c r="G29" i="444"/>
  <c r="J29" i="444" s="1"/>
  <c r="G28" i="444"/>
  <c r="G27" i="444"/>
  <c r="J27" i="444" s="1"/>
  <c r="G26" i="444"/>
  <c r="J26" i="444" s="1"/>
  <c r="G25" i="444"/>
  <c r="J25" i="444" s="1"/>
  <c r="G24" i="444"/>
  <c r="J24" i="444" s="1"/>
  <c r="G23" i="444"/>
  <c r="J23" i="444" s="1"/>
  <c r="G22" i="444"/>
  <c r="J22" i="444" s="1"/>
  <c r="G21" i="444"/>
  <c r="J21" i="444" s="1"/>
  <c r="G20" i="444"/>
  <c r="J20" i="444" s="1"/>
  <c r="G19" i="444"/>
  <c r="J19" i="444" s="1"/>
  <c r="G18" i="444"/>
  <c r="J18" i="444" s="1"/>
  <c r="G17" i="444"/>
  <c r="J17" i="444" s="1"/>
  <c r="G16" i="444"/>
  <c r="J16" i="444" s="1"/>
  <c r="G15" i="444"/>
  <c r="G14" i="444"/>
  <c r="J14" i="444" s="1"/>
  <c r="G13" i="444"/>
  <c r="J13" i="444" s="1"/>
  <c r="G12" i="444"/>
  <c r="J12" i="444" s="1"/>
  <c r="G11" i="444"/>
  <c r="G10" i="444"/>
  <c r="J10" i="444" s="1"/>
  <c r="G9" i="444"/>
  <c r="J9" i="444" s="1"/>
  <c r="L8" i="444" a="1"/>
  <c r="G8" i="444"/>
  <c r="J8" i="444" s="1"/>
  <c r="AS5" i="444" l="1"/>
  <c r="M610" i="436" s="1"/>
  <c r="N610" i="436" s="1"/>
  <c r="AS1" i="444"/>
  <c r="M538" i="436" s="1"/>
  <c r="N538" i="436" s="1"/>
  <c r="AS3" i="444"/>
  <c r="M572" i="436" s="1"/>
  <c r="N572" i="436" s="1"/>
  <c r="AS7" i="444"/>
  <c r="M644" i="436" s="1"/>
  <c r="N644" i="436" s="1"/>
  <c r="AS2" i="444"/>
  <c r="M555" i="436" s="1"/>
  <c r="N555" i="436" s="1"/>
  <c r="AJ3" i="444"/>
  <c r="M568" i="436" s="1"/>
  <c r="N568" i="436" s="1"/>
  <c r="AD3" i="444"/>
  <c r="M564" i="436" s="1"/>
  <c r="N564" i="436" s="1"/>
  <c r="AD2" i="444"/>
  <c r="M547" i="436" s="1"/>
  <c r="N547" i="436" s="1"/>
  <c r="AD1" i="444"/>
  <c r="M530" i="436" s="1"/>
  <c r="AM6" i="444"/>
  <c r="M627" i="436" s="1"/>
  <c r="N627" i="436" s="1"/>
  <c r="AM3" i="444"/>
  <c r="M570" i="436" s="1"/>
  <c r="N570" i="436" s="1"/>
  <c r="AM2" i="444"/>
  <c r="M553" i="436" s="1"/>
  <c r="N553" i="436" s="1"/>
  <c r="AM1" i="444"/>
  <c r="M536" i="436" s="1"/>
  <c r="N536" i="436" s="1"/>
  <c r="AJ2" i="444"/>
  <c r="M551" i="436" s="1"/>
  <c r="N551" i="436" s="1"/>
  <c r="AJ1" i="444"/>
  <c r="M534" i="436" s="1"/>
  <c r="N534" i="436" s="1"/>
  <c r="AG2" i="444"/>
  <c r="M549" i="436" s="1"/>
  <c r="N549" i="436" s="1"/>
  <c r="AG3" i="444"/>
  <c r="M566" i="436" s="1"/>
  <c r="N566" i="436" s="1"/>
  <c r="AA7" i="444"/>
  <c r="M736" i="436" s="1"/>
  <c r="N736" i="436" s="1"/>
  <c r="AA1" i="444"/>
  <c r="M652" i="436" s="1"/>
  <c r="N652" i="436" s="1"/>
  <c r="X3" i="444"/>
  <c r="M562" i="436" s="1"/>
  <c r="N562" i="436" s="1"/>
  <c r="X2" i="444"/>
  <c r="M545" i="436" s="1"/>
  <c r="N545" i="436" s="1"/>
  <c r="X1" i="444"/>
  <c r="M528" i="436" s="1"/>
  <c r="R7" i="444"/>
  <c r="M634" i="436" s="1"/>
  <c r="N634" i="436" s="1"/>
  <c r="R3" i="444"/>
  <c r="M560" i="436" s="1"/>
  <c r="N560" i="436" s="1"/>
  <c r="R2" i="444"/>
  <c r="M543" i="436" s="1"/>
  <c r="N543" i="436" s="1"/>
  <c r="J68" i="444"/>
  <c r="J15" i="444"/>
  <c r="J28" i="444"/>
  <c r="M9" i="444" s="1"/>
  <c r="J60" i="444"/>
  <c r="J11" i="444"/>
  <c r="J44" i="444"/>
  <c r="J229" i="444"/>
  <c r="J237" i="444"/>
  <c r="J333" i="444"/>
  <c r="J355" i="444"/>
  <c r="L8" i="444"/>
  <c r="J126" i="444"/>
  <c r="J227" i="444"/>
  <c r="J235" i="444"/>
  <c r="J383" i="444"/>
  <c r="AD4" i="444" s="1"/>
  <c r="M583" i="436" s="1"/>
  <c r="N583" i="436" s="1"/>
  <c r="J316" i="444"/>
  <c r="AA3" i="444" s="1"/>
  <c r="M680" i="436" s="1"/>
  <c r="N680" i="436" s="1"/>
  <c r="J225" i="444"/>
  <c r="J233" i="444"/>
  <c r="J344" i="444"/>
  <c r="AG4" i="444" s="1"/>
  <c r="M585" i="436" s="1"/>
  <c r="N585" i="436" s="1"/>
  <c r="J1016" i="444"/>
  <c r="J231" i="444"/>
  <c r="J239" i="444"/>
  <c r="J439" i="444"/>
  <c r="J371" i="444"/>
  <c r="AM4" i="444" s="1"/>
  <c r="M589" i="436" s="1"/>
  <c r="N589" i="436" s="1"/>
  <c r="J402" i="444"/>
  <c r="J411" i="444"/>
  <c r="J426" i="444"/>
  <c r="J475" i="444"/>
  <c r="J490" i="444"/>
  <c r="J506" i="444"/>
  <c r="J522" i="444"/>
  <c r="J564" i="444"/>
  <c r="J572" i="444"/>
  <c r="J580" i="444"/>
  <c r="J588" i="444"/>
  <c r="J596" i="444"/>
  <c r="J604" i="444"/>
  <c r="J613" i="444"/>
  <c r="J339" i="444"/>
  <c r="J395" i="444"/>
  <c r="J443" i="444"/>
  <c r="AA4" i="444" s="1"/>
  <c r="M694" i="436" s="1"/>
  <c r="N694" i="436" s="1"/>
  <c r="J458" i="444"/>
  <c r="J498" i="444"/>
  <c r="AM5" i="444" s="1"/>
  <c r="M608" i="436" s="1"/>
  <c r="N608" i="436" s="1"/>
  <c r="J514" i="444"/>
  <c r="J530" i="444"/>
  <c r="X5" i="444" s="1"/>
  <c r="M600" i="436" s="1"/>
  <c r="N600" i="436" s="1"/>
  <c r="J568" i="444"/>
  <c r="J576" i="444"/>
  <c r="J584" i="444"/>
  <c r="J592" i="444"/>
  <c r="J600" i="444"/>
  <c r="J387" i="444"/>
  <c r="AS4" i="444" s="1"/>
  <c r="M591" i="436" s="1"/>
  <c r="N591" i="436" s="1"/>
  <c r="J410" i="444"/>
  <c r="X4" i="444" s="1"/>
  <c r="M581" i="436" s="1"/>
  <c r="N581" i="436" s="1"/>
  <c r="J459" i="444"/>
  <c r="J474" i="444"/>
  <c r="J546" i="444"/>
  <c r="R5" i="444" s="1"/>
  <c r="M596" i="436" s="1"/>
  <c r="N596" i="436" s="1"/>
  <c r="J552" i="444"/>
  <c r="AA5" i="444" s="1"/>
  <c r="N708" i="436" s="1"/>
  <c r="J566" i="444"/>
  <c r="J574" i="444"/>
  <c r="J582" i="444"/>
  <c r="J590" i="444"/>
  <c r="J598" i="444"/>
  <c r="J633" i="444"/>
  <c r="J665" i="444"/>
  <c r="J626" i="444"/>
  <c r="J642" i="444"/>
  <c r="J658" i="444"/>
  <c r="J740" i="444"/>
  <c r="J756" i="444"/>
  <c r="J837" i="444"/>
  <c r="AS6" i="444" s="1"/>
  <c r="M629" i="436" s="1"/>
  <c r="N629" i="436" s="1"/>
  <c r="J853" i="444"/>
  <c r="X6" i="444" s="1"/>
  <c r="M619" i="436" s="1"/>
  <c r="N619" i="436" s="1"/>
  <c r="J869" i="444"/>
  <c r="J885" i="444"/>
  <c r="J901" i="444"/>
  <c r="J917" i="444"/>
  <c r="J933" i="444"/>
  <c r="J949" i="444"/>
  <c r="J965" i="444"/>
  <c r="J606" i="444"/>
  <c r="J620" i="444"/>
  <c r="J636" i="444"/>
  <c r="J652" i="444"/>
  <c r="J676" i="444"/>
  <c r="J684" i="444"/>
  <c r="J692" i="444"/>
  <c r="J700" i="444"/>
  <c r="J708" i="444"/>
  <c r="J716" i="444"/>
  <c r="J724" i="444"/>
  <c r="J973" i="444"/>
  <c r="J748" i="444"/>
  <c r="J764" i="444"/>
  <c r="J813" i="444"/>
  <c r="J829" i="444"/>
  <c r="AD6" i="444" s="1"/>
  <c r="M621" i="436" s="1"/>
  <c r="N621" i="436" s="1"/>
  <c r="J845" i="444"/>
  <c r="AJ6" i="444" s="1"/>
  <c r="M625" i="436" s="1"/>
  <c r="N625" i="436" s="1"/>
  <c r="J861" i="444"/>
  <c r="J877" i="444"/>
  <c r="J893" i="444"/>
  <c r="AA6" i="444" s="1"/>
  <c r="M722" i="436" s="1"/>
  <c r="N722" i="436" s="1"/>
  <c r="J909" i="444"/>
  <c r="J925" i="444"/>
  <c r="J941" i="444"/>
  <c r="AD7" i="444" s="1"/>
  <c r="M636" i="436" s="1"/>
  <c r="N636" i="436" s="1"/>
  <c r="J957" i="444"/>
  <c r="J997" i="444"/>
  <c r="J616" i="444"/>
  <c r="J632" i="444"/>
  <c r="J648" i="444"/>
  <c r="J674" i="444"/>
  <c r="J682" i="444"/>
  <c r="J690" i="444"/>
  <c r="J698" i="444"/>
  <c r="J736" i="444"/>
  <c r="J752" i="444"/>
  <c r="J797" i="444"/>
  <c r="J981" i="444"/>
  <c r="J612" i="444"/>
  <c r="J628" i="444"/>
  <c r="J644" i="444"/>
  <c r="J672" i="444"/>
  <c r="J680" i="444"/>
  <c r="J688" i="444"/>
  <c r="J696" i="444"/>
  <c r="J704" i="444"/>
  <c r="J712" i="444"/>
  <c r="AJ5" i="444" l="1"/>
  <c r="M606" i="436" s="1"/>
  <c r="N606" i="436" s="1"/>
  <c r="M10" i="444"/>
  <c r="M14" i="444"/>
  <c r="AD5" i="444"/>
  <c r="M602" i="436" s="1"/>
  <c r="N602" i="436" s="1"/>
  <c r="AJ4" i="444"/>
  <c r="M587" i="436" s="1"/>
  <c r="N587" i="436" s="1"/>
  <c r="AM7" i="444"/>
  <c r="M642" i="436" s="1"/>
  <c r="N642" i="436" s="1"/>
  <c r="AG7" i="444"/>
  <c r="M638" i="436" s="1"/>
  <c r="N638" i="436" s="1"/>
  <c r="AJ7" i="444"/>
  <c r="M640" i="436" s="1"/>
  <c r="N640" i="436" s="1"/>
  <c r="AG6" i="444"/>
  <c r="M623" i="436" s="1"/>
  <c r="N623" i="436" s="1"/>
  <c r="AG5" i="444"/>
  <c r="M604" i="436" s="1"/>
  <c r="N604" i="436" s="1"/>
  <c r="AG1" i="444"/>
  <c r="M532" i="436" s="1"/>
  <c r="M8" i="444"/>
  <c r="AA2" i="444"/>
  <c r="M666" i="436" s="1"/>
  <c r="N666" i="436" s="1"/>
  <c r="U1" i="444"/>
  <c r="M526" i="436" s="1"/>
  <c r="M12" i="444"/>
  <c r="R6" i="444"/>
  <c r="M615" i="436" s="1"/>
  <c r="N615" i="436" s="1"/>
  <c r="M15" i="444"/>
  <c r="R4" i="444"/>
  <c r="M577" i="436" s="1"/>
  <c r="N577" i="436" s="1"/>
  <c r="R1" i="444"/>
  <c r="M524" i="436" s="1"/>
  <c r="M13" i="444"/>
  <c r="M11" i="444"/>
  <c r="E10" i="442" l="1"/>
  <c r="E8" i="442"/>
  <c r="L329" i="436"/>
  <c r="L294" i="436"/>
  <c r="N294" i="436" s="1"/>
  <c r="J17" i="404"/>
  <c r="I20" i="404"/>
  <c r="H20" i="404"/>
  <c r="F20" i="404"/>
  <c r="E2" i="404"/>
  <c r="E1" i="404"/>
  <c r="N239" i="436"/>
  <c r="N255" i="436"/>
  <c r="N272" i="436"/>
  <c r="N289" i="436"/>
  <c r="N306" i="436"/>
  <c r="N324" i="436"/>
  <c r="N341" i="436"/>
  <c r="E340" i="436"/>
  <c r="E341" i="436" s="1"/>
  <c r="E323" i="436"/>
  <c r="E324" i="436" s="1"/>
  <c r="E305" i="436"/>
  <c r="E306" i="436" s="1"/>
  <c r="E288" i="436"/>
  <c r="E289" i="436" s="1"/>
  <c r="E271" i="436"/>
  <c r="E272" i="436" s="1"/>
  <c r="E254" i="436"/>
  <c r="E255" i="436" s="1"/>
  <c r="E238" i="436"/>
  <c r="E239" i="436" s="1"/>
  <c r="L345" i="436"/>
  <c r="N345" i="436" s="1"/>
  <c r="L328" i="436"/>
  <c r="N328" i="436" s="1"/>
  <c r="L310" i="436"/>
  <c r="N310" i="436" s="1"/>
  <c r="L293" i="436"/>
  <c r="N293" i="436" s="1"/>
  <c r="L276" i="436"/>
  <c r="N276" i="436" s="1"/>
  <c r="L259" i="436"/>
  <c r="N259" i="436" s="1"/>
  <c r="L243" i="436"/>
  <c r="N257" i="436"/>
  <c r="N274" i="436"/>
  <c r="N291" i="436"/>
  <c r="N308" i="436"/>
  <c r="N326" i="436"/>
  <c r="N343" i="436"/>
  <c r="F15" i="443"/>
  <c r="F14" i="443"/>
  <c r="F13" i="443"/>
  <c r="N339" i="436"/>
  <c r="L332" i="436"/>
  <c r="N332" i="436" s="1"/>
  <c r="N321" i="436"/>
  <c r="N304" i="436"/>
  <c r="N287" i="436"/>
  <c r="L286" i="436"/>
  <c r="L279" i="436"/>
  <c r="N279" i="436" s="1"/>
  <c r="N253" i="436"/>
  <c r="N237" i="436"/>
  <c r="E236" i="436"/>
  <c r="E237" i="436" s="1"/>
  <c r="N337" i="436"/>
  <c r="N319" i="436"/>
  <c r="N302" i="436"/>
  <c r="N284" i="436"/>
  <c r="E346" i="436"/>
  <c r="E347" i="436" s="1"/>
  <c r="E348" i="436" s="1"/>
  <c r="E342" i="436"/>
  <c r="E343" i="436" s="1"/>
  <c r="E344" i="436" s="1"/>
  <c r="E345" i="436" s="1"/>
  <c r="E338" i="436"/>
  <c r="E339" i="436" s="1"/>
  <c r="E334" i="436"/>
  <c r="D333" i="436"/>
  <c r="D334" i="436" s="1"/>
  <c r="E330" i="436"/>
  <c r="E331" i="436" s="1"/>
  <c r="E332" i="436" s="1"/>
  <c r="E333" i="436" s="1"/>
  <c r="E325" i="436"/>
  <c r="E326" i="436" s="1"/>
  <c r="E327" i="436" s="1"/>
  <c r="E328" i="436" s="1"/>
  <c r="E329" i="436" s="1"/>
  <c r="E320" i="436"/>
  <c r="E321" i="436" s="1"/>
  <c r="E322" i="436" s="1"/>
  <c r="E316" i="436"/>
  <c r="D315" i="436"/>
  <c r="D316" i="436" s="1"/>
  <c r="E312" i="436"/>
  <c r="E313" i="436" s="1"/>
  <c r="E314" i="436" s="1"/>
  <c r="E315" i="436" s="1"/>
  <c r="E307" i="436"/>
  <c r="E308" i="436" s="1"/>
  <c r="E309" i="436" s="1"/>
  <c r="E310" i="436" s="1"/>
  <c r="E311" i="436" s="1"/>
  <c r="E303" i="436"/>
  <c r="E304" i="436" s="1"/>
  <c r="E299" i="436"/>
  <c r="D298" i="436"/>
  <c r="D299" i="436" s="1"/>
  <c r="E295" i="436"/>
  <c r="E296" i="436" s="1"/>
  <c r="E297" i="436" s="1"/>
  <c r="E298" i="436" s="1"/>
  <c r="E290" i="436"/>
  <c r="E291" i="436" s="1"/>
  <c r="E292" i="436" s="1"/>
  <c r="E293" i="436" s="1"/>
  <c r="E294" i="436" s="1"/>
  <c r="E285" i="436"/>
  <c r="E286" i="436" s="1"/>
  <c r="E287" i="436" s="1"/>
  <c r="E281" i="436"/>
  <c r="D280" i="436"/>
  <c r="D281" i="436" s="1"/>
  <c r="N267" i="436"/>
  <c r="N251" i="436"/>
  <c r="N250" i="436"/>
  <c r="E277" i="436"/>
  <c r="E278" i="436" s="1"/>
  <c r="E279" i="436" s="1"/>
  <c r="E280" i="436" s="1"/>
  <c r="E273" i="436"/>
  <c r="E274" i="436" s="1"/>
  <c r="E275" i="436" s="1"/>
  <c r="E276" i="436" s="1"/>
  <c r="E268" i="436"/>
  <c r="E269" i="436" s="1"/>
  <c r="E270" i="436" s="1"/>
  <c r="E264" i="436"/>
  <c r="D263" i="436"/>
  <c r="D264" i="436" s="1"/>
  <c r="E260" i="436"/>
  <c r="E261" i="436" s="1"/>
  <c r="E262" i="436" s="1"/>
  <c r="E263" i="436" s="1"/>
  <c r="E256" i="436"/>
  <c r="E252" i="436"/>
  <c r="E253" i="436" s="1"/>
  <c r="E248" i="436"/>
  <c r="D247" i="436"/>
  <c r="D248" i="436" s="1"/>
  <c r="L67" i="436"/>
  <c r="N67" i="436" s="1"/>
  <c r="M47" i="436"/>
  <c r="D13" i="211"/>
  <c r="L43" i="436" s="1"/>
  <c r="D167" i="438"/>
  <c r="N165" i="438"/>
  <c r="O166" i="438"/>
  <c r="P166" i="438"/>
  <c r="Q166" i="438"/>
  <c r="R166" i="438"/>
  <c r="G166" i="438"/>
  <c r="P165" i="438"/>
  <c r="Q165" i="438"/>
  <c r="R165" i="438"/>
  <c r="O165" i="438"/>
  <c r="M165" i="438"/>
  <c r="L165" i="438"/>
  <c r="H165" i="438"/>
  <c r="I165" i="438"/>
  <c r="P150" i="438"/>
  <c r="J165" i="438" s="1"/>
  <c r="A150" i="438"/>
  <c r="L149" i="438"/>
  <c r="Q149" i="438" s="1"/>
  <c r="I149" i="438"/>
  <c r="K149" i="438" s="1"/>
  <c r="S148" i="438"/>
  <c r="L148" i="438"/>
  <c r="Q148" i="438" s="1"/>
  <c r="I148" i="438"/>
  <c r="K148" i="438" s="1"/>
  <c r="S147" i="438"/>
  <c r="L147" i="438"/>
  <c r="Q147" i="438" s="1"/>
  <c r="I147" i="438"/>
  <c r="K147" i="438" s="1"/>
  <c r="M147" i="438" s="1"/>
  <c r="S146" i="438"/>
  <c r="L146" i="438"/>
  <c r="Q146" i="438" s="1"/>
  <c r="I146" i="438"/>
  <c r="K146" i="438" s="1"/>
  <c r="S125" i="438"/>
  <c r="L125" i="438"/>
  <c r="Q125" i="438" s="1"/>
  <c r="I125" i="438"/>
  <c r="K125" i="438" s="1"/>
  <c r="S124" i="438"/>
  <c r="L124" i="438"/>
  <c r="Q124" i="438" s="1"/>
  <c r="I124" i="438"/>
  <c r="K124" i="438" s="1"/>
  <c r="S123" i="438"/>
  <c r="L123" i="438"/>
  <c r="Q123" i="438" s="1"/>
  <c r="I123" i="438"/>
  <c r="K123" i="438" s="1"/>
  <c r="S122" i="438"/>
  <c r="L122" i="438"/>
  <c r="Q122" i="438" s="1"/>
  <c r="I122" i="438"/>
  <c r="K122" i="438" s="1"/>
  <c r="S121" i="438"/>
  <c r="L121" i="438"/>
  <c r="Q121" i="438" s="1"/>
  <c r="I121" i="438"/>
  <c r="K121" i="438" s="1"/>
  <c r="S120" i="438"/>
  <c r="L120" i="438"/>
  <c r="Q120" i="438" s="1"/>
  <c r="I120" i="438"/>
  <c r="K120" i="438" s="1"/>
  <c r="M120" i="438" s="1"/>
  <c r="S119" i="438"/>
  <c r="L119" i="438"/>
  <c r="Q119" i="438" s="1"/>
  <c r="I119" i="438"/>
  <c r="K119" i="438" s="1"/>
  <c r="S118" i="438"/>
  <c r="L118" i="438"/>
  <c r="Q118" i="438" s="1"/>
  <c r="I118" i="438"/>
  <c r="K118" i="438" s="1"/>
  <c r="S117" i="438"/>
  <c r="L117" i="438"/>
  <c r="Q117" i="438" s="1"/>
  <c r="I117" i="438"/>
  <c r="K117" i="438" s="1"/>
  <c r="S116" i="438"/>
  <c r="L116" i="438"/>
  <c r="I116" i="438"/>
  <c r="K116" i="438" s="1"/>
  <c r="M13" i="211"/>
  <c r="L45" i="436" s="1"/>
  <c r="J13" i="211"/>
  <c r="I13" i="211"/>
  <c r="H13" i="211"/>
  <c r="G13" i="211"/>
  <c r="F13" i="211"/>
  <c r="L38" i="436" s="1"/>
  <c r="E13" i="211"/>
  <c r="L37" i="436" s="1"/>
  <c r="M7" i="211"/>
  <c r="L7" i="211"/>
  <c r="K12" i="211"/>
  <c r="K9" i="211"/>
  <c r="K13" i="211" s="1"/>
  <c r="K10" i="211"/>
  <c r="K11" i="211"/>
  <c r="K8" i="211"/>
  <c r="L32" i="436"/>
  <c r="P9" i="344"/>
  <c r="K9" i="344"/>
  <c r="N16" i="344"/>
  <c r="N286" i="436" l="1"/>
  <c r="L296" i="436"/>
  <c r="N296" i="436" s="1"/>
  <c r="N329" i="436"/>
  <c r="L331" i="436"/>
  <c r="N331" i="436" s="1"/>
  <c r="D335" i="436"/>
  <c r="D336" i="436" s="1"/>
  <c r="D337" i="436" s="1"/>
  <c r="D338" i="436" s="1"/>
  <c r="D339" i="436" s="1"/>
  <c r="D340" i="436" s="1"/>
  <c r="D341" i="436" s="1"/>
  <c r="D342" i="436" s="1"/>
  <c r="D343" i="436" s="1"/>
  <c r="D344" i="436" s="1"/>
  <c r="D345" i="436" s="1"/>
  <c r="D346" i="436" s="1"/>
  <c r="D347" i="436" s="1"/>
  <c r="D348" i="436" s="1"/>
  <c r="E335" i="436"/>
  <c r="E336" i="436" s="1"/>
  <c r="E337" i="436" s="1"/>
  <c r="E317" i="436"/>
  <c r="E318" i="436" s="1"/>
  <c r="E319" i="436" s="1"/>
  <c r="D317" i="436"/>
  <c r="D318" i="436" s="1"/>
  <c r="D319" i="436" s="1"/>
  <c r="D320" i="436" s="1"/>
  <c r="D321" i="436" s="1"/>
  <c r="D322" i="436" s="1"/>
  <c r="D323" i="436" s="1"/>
  <c r="D324" i="436" s="1"/>
  <c r="D325" i="436" s="1"/>
  <c r="D326" i="436" s="1"/>
  <c r="D327" i="436" s="1"/>
  <c r="D328" i="436" s="1"/>
  <c r="D329" i="436" s="1"/>
  <c r="D330" i="436" s="1"/>
  <c r="D331" i="436" s="1"/>
  <c r="D332" i="436" s="1"/>
  <c r="D300" i="436"/>
  <c r="D301" i="436" s="1"/>
  <c r="D302" i="436" s="1"/>
  <c r="D303" i="436" s="1"/>
  <c r="D304" i="436" s="1"/>
  <c r="D305" i="436" s="1"/>
  <c r="D306" i="436" s="1"/>
  <c r="D307" i="436" s="1"/>
  <c r="D308" i="436" s="1"/>
  <c r="D309" i="436" s="1"/>
  <c r="D310" i="436" s="1"/>
  <c r="D311" i="436" s="1"/>
  <c r="D312" i="436" s="1"/>
  <c r="D313" i="436" s="1"/>
  <c r="D314" i="436" s="1"/>
  <c r="E300" i="436"/>
  <c r="E301" i="436" s="1"/>
  <c r="E302" i="436" s="1"/>
  <c r="D282" i="436"/>
  <c r="D283" i="436" s="1"/>
  <c r="D284" i="436" s="1"/>
  <c r="D285" i="436" s="1"/>
  <c r="D286" i="436" s="1"/>
  <c r="D287" i="436" s="1"/>
  <c r="D288" i="436" s="1"/>
  <c r="D289" i="436" s="1"/>
  <c r="D290" i="436" s="1"/>
  <c r="D291" i="436" s="1"/>
  <c r="D292" i="436" s="1"/>
  <c r="D293" i="436" s="1"/>
  <c r="D294" i="436" s="1"/>
  <c r="D295" i="436" s="1"/>
  <c r="D296" i="436" s="1"/>
  <c r="D297" i="436" s="1"/>
  <c r="E282" i="436"/>
  <c r="E283" i="436" s="1"/>
  <c r="E284" i="436" s="1"/>
  <c r="D249" i="436"/>
  <c r="D250" i="436" s="1"/>
  <c r="D251" i="436" s="1"/>
  <c r="D252" i="436" s="1"/>
  <c r="D253" i="436" s="1"/>
  <c r="D254" i="436" s="1"/>
  <c r="D255" i="436" s="1"/>
  <c r="D256" i="436" s="1"/>
  <c r="D257" i="436" s="1"/>
  <c r="D258" i="436" s="1"/>
  <c r="D259" i="436" s="1"/>
  <c r="E249" i="436"/>
  <c r="E250" i="436" s="1"/>
  <c r="E251" i="436" s="1"/>
  <c r="D265" i="436"/>
  <c r="D266" i="436" s="1"/>
  <c r="D267" i="436" s="1"/>
  <c r="D268" i="436" s="1"/>
  <c r="D269" i="436" s="1"/>
  <c r="D270" i="436" s="1"/>
  <c r="D271" i="436" s="1"/>
  <c r="D272" i="436" s="1"/>
  <c r="D273" i="436" s="1"/>
  <c r="D274" i="436" s="1"/>
  <c r="D275" i="436" s="1"/>
  <c r="D276" i="436" s="1"/>
  <c r="D277" i="436" s="1"/>
  <c r="D278" i="436" s="1"/>
  <c r="D279" i="436" s="1"/>
  <c r="E265" i="436"/>
  <c r="E266" i="436" s="1"/>
  <c r="E267" i="436" s="1"/>
  <c r="J20" i="404"/>
  <c r="L344" i="436"/>
  <c r="N344" i="436" s="1"/>
  <c r="L275" i="436"/>
  <c r="N275" i="436" s="1"/>
  <c r="L242" i="436"/>
  <c r="L309" i="436"/>
  <c r="N309" i="436" s="1"/>
  <c r="L327" i="436"/>
  <c r="N327" i="436" s="1"/>
  <c r="L292" i="436"/>
  <c r="N292" i="436" s="1"/>
  <c r="L258" i="436"/>
  <c r="N258" i="436" s="1"/>
  <c r="N278" i="436"/>
  <c r="L246" i="436"/>
  <c r="L297" i="436"/>
  <c r="N297" i="436" s="1"/>
  <c r="L348" i="436"/>
  <c r="N348" i="436" s="1"/>
  <c r="N322" i="436"/>
  <c r="L314" i="436"/>
  <c r="N314" i="436" s="1"/>
  <c r="L262" i="436"/>
  <c r="N262" i="436" s="1"/>
  <c r="N269" i="436"/>
  <c r="N270" i="436"/>
  <c r="E257" i="436"/>
  <c r="E258" i="436" s="1"/>
  <c r="E259" i="436" s="1"/>
  <c r="N266" i="436"/>
  <c r="N347" i="436"/>
  <c r="N336" i="436"/>
  <c r="N318" i="436"/>
  <c r="N301" i="436"/>
  <c r="N283" i="436"/>
  <c r="N261" i="436"/>
  <c r="L150" i="438"/>
  <c r="G165" i="438" s="1"/>
  <c r="M122" i="438"/>
  <c r="N122" i="438" s="1"/>
  <c r="M123" i="438"/>
  <c r="N123" i="438" s="1"/>
  <c r="M146" i="438"/>
  <c r="N146" i="438" s="1"/>
  <c r="M117" i="438"/>
  <c r="N117" i="438" s="1"/>
  <c r="M118" i="438"/>
  <c r="N118" i="438" s="1"/>
  <c r="M148" i="438"/>
  <c r="N148" i="438" s="1"/>
  <c r="M119" i="438"/>
  <c r="N119" i="438" s="1"/>
  <c r="M124" i="438"/>
  <c r="N124" i="438" s="1"/>
  <c r="M149" i="438"/>
  <c r="N149" i="438" s="1"/>
  <c r="N120" i="438"/>
  <c r="M125" i="438"/>
  <c r="N125" i="438" s="1"/>
  <c r="M121" i="438"/>
  <c r="N121" i="438" s="1"/>
  <c r="M116" i="438"/>
  <c r="N116" i="438" s="1"/>
  <c r="K150" i="438"/>
  <c r="F165" i="438" s="1"/>
  <c r="N147" i="438"/>
  <c r="S149" i="438"/>
  <c r="Q116" i="438"/>
  <c r="Q150" i="438" s="1"/>
  <c r="K165" i="438" s="1"/>
  <c r="N113" i="429"/>
  <c r="L116" i="429"/>
  <c r="M114" i="429"/>
  <c r="D260" i="436" l="1"/>
  <c r="D261" i="436" s="1"/>
  <c r="D262" i="436" s="1"/>
  <c r="N112" i="429"/>
  <c r="M69" i="429" l="1"/>
  <c r="L69" i="429" l="1"/>
  <c r="F61" i="434"/>
  <c r="D32" i="433"/>
  <c r="D17" i="433"/>
  <c r="D12" i="433"/>
  <c r="D11" i="433"/>
  <c r="D10" i="433"/>
  <c r="L54" i="429"/>
  <c r="E12" i="442"/>
  <c r="E11" i="442"/>
  <c r="D3" i="442" l="1"/>
  <c r="D2" i="442"/>
  <c r="D1" i="442"/>
  <c r="F14" i="442"/>
  <c r="F13" i="442" s="1"/>
  <c r="F12" i="442" l="1"/>
  <c r="F10" i="442"/>
  <c r="F9" i="442"/>
  <c r="A8" i="442"/>
  <c r="A11" i="442" s="1"/>
  <c r="A12" i="442" s="1"/>
  <c r="F7" i="442"/>
  <c r="F11" i="442" l="1"/>
  <c r="F8" i="442"/>
  <c r="A9" i="442"/>
  <c r="A10" i="442" s="1"/>
  <c r="F6" i="442" l="1"/>
  <c r="E10" i="429"/>
  <c r="E11" i="429" s="1"/>
  <c r="E12" i="429" s="1"/>
  <c r="E13" i="429" s="1"/>
  <c r="E14" i="429" s="1"/>
  <c r="E15" i="429"/>
  <c r="E16" i="429" s="1"/>
  <c r="E17" i="429" s="1"/>
  <c r="E18" i="429" s="1"/>
  <c r="E19" i="429" s="1"/>
  <c r="E20" i="429" s="1"/>
  <c r="E21" i="429" s="1"/>
  <c r="E22" i="429" s="1"/>
  <c r="E23" i="429" s="1"/>
  <c r="E24" i="429" s="1"/>
  <c r="E25" i="429" s="1"/>
  <c r="E26" i="429" s="1"/>
  <c r="E27" i="429" s="1"/>
  <c r="E28" i="429"/>
  <c r="E29" i="429" s="1"/>
  <c r="E30" i="429"/>
  <c r="E31" i="429" s="1"/>
  <c r="E32" i="429" s="1"/>
  <c r="E33" i="429" s="1"/>
  <c r="E34" i="429" s="1"/>
  <c r="E35" i="429"/>
  <c r="E36" i="429" s="1"/>
  <c r="E37" i="429" s="1"/>
  <c r="E38" i="429" s="1"/>
  <c r="E39" i="429" s="1"/>
  <c r="E40" i="429" s="1"/>
  <c r="E41" i="429" s="1"/>
  <c r="E42" i="429" s="1"/>
  <c r="E43" i="429" s="1"/>
  <c r="E44" i="429" s="1"/>
  <c r="E45" i="429" s="1"/>
  <c r="E46" i="429" s="1"/>
  <c r="E47" i="429" s="1"/>
  <c r="E48" i="429"/>
  <c r="E49" i="429" s="1"/>
  <c r="E50" i="429" s="1"/>
  <c r="E51" i="429" s="1"/>
  <c r="E52" i="429" s="1"/>
  <c r="E53" i="429"/>
  <c r="E54" i="429" s="1"/>
  <c r="E55" i="429" s="1"/>
  <c r="E56" i="429"/>
  <c r="E57" i="429" s="1"/>
  <c r="E58" i="429" s="1"/>
  <c r="E59" i="429" s="1"/>
  <c r="E60" i="429" s="1"/>
  <c r="E61" i="429" s="1"/>
  <c r="E62" i="429" s="1"/>
  <c r="E63" i="429" s="1"/>
  <c r="E64" i="429" s="1"/>
  <c r="E65" i="429"/>
  <c r="E66" i="429" s="1"/>
  <c r="E67" i="429" s="1"/>
  <c r="E68" i="429" s="1"/>
  <c r="E69" i="429" s="1"/>
  <c r="E70" i="429" s="1"/>
  <c r="E71" i="429"/>
  <c r="E72" i="429" s="1"/>
  <c r="E73" i="429" s="1"/>
  <c r="E74" i="429" s="1"/>
  <c r="E75" i="429" s="1"/>
  <c r="E76" i="429"/>
  <c r="E77" i="429" s="1"/>
  <c r="E78" i="429" s="1"/>
  <c r="E79" i="429" s="1"/>
  <c r="E80" i="429" s="1"/>
  <c r="E81" i="429" s="1"/>
  <c r="E82" i="429" s="1"/>
  <c r="E83" i="429" s="1"/>
  <c r="E84" i="429" s="1"/>
  <c r="E85" i="429" s="1"/>
  <c r="E86" i="429" s="1"/>
  <c r="E87" i="429" s="1"/>
  <c r="E88" i="429"/>
  <c r="E89" i="429" s="1"/>
  <c r="E90" i="429" s="1"/>
  <c r="E91" i="429" s="1"/>
  <c r="E92" i="429" s="1"/>
  <c r="E93" i="429" s="1"/>
  <c r="E94" i="429" s="1"/>
  <c r="E95" i="429"/>
  <c r="E96" i="429" s="1"/>
  <c r="E97" i="429" s="1"/>
  <c r="E98" i="429"/>
  <c r="E99" i="429" s="1"/>
  <c r="E100" i="429" s="1"/>
  <c r="E101" i="429" s="1"/>
  <c r="E102" i="429" s="1"/>
  <c r="E103" i="429" s="1"/>
  <c r="E104" i="429"/>
  <c r="E105" i="429" s="1"/>
  <c r="E106" i="429" s="1"/>
  <c r="E107" i="429" s="1"/>
  <c r="E108" i="429" s="1"/>
  <c r="E109" i="429" s="1"/>
  <c r="E110" i="429" s="1"/>
  <c r="E111" i="429" s="1"/>
  <c r="D9" i="429"/>
  <c r="D10" i="429" s="1"/>
  <c r="D11" i="429" s="1"/>
  <c r="D12" i="429" s="1"/>
  <c r="D13" i="429" s="1"/>
  <c r="D14" i="429" s="1"/>
  <c r="D15" i="429" s="1"/>
  <c r="D16" i="429" s="1"/>
  <c r="D17" i="429" s="1"/>
  <c r="D18" i="429" s="1"/>
  <c r="D19" i="429" s="1"/>
  <c r="D20" i="429" s="1"/>
  <c r="D21" i="429" s="1"/>
  <c r="D22" i="429" s="1"/>
  <c r="D23" i="429" s="1"/>
  <c r="D24" i="429" s="1"/>
  <c r="D25" i="429" s="1"/>
  <c r="D26" i="429" s="1"/>
  <c r="D27" i="429" s="1"/>
  <c r="D28" i="429" s="1"/>
  <c r="D29" i="429" s="1"/>
  <c r="D30" i="429" s="1"/>
  <c r="D31" i="429" s="1"/>
  <c r="D32" i="429" s="1"/>
  <c r="D33" i="429" s="1"/>
  <c r="D34" i="429"/>
  <c r="D35" i="429" s="1"/>
  <c r="D36" i="429" s="1"/>
  <c r="D37" i="429" s="1"/>
  <c r="D38" i="429" s="1"/>
  <c r="D39" i="429" s="1"/>
  <c r="D40" i="429" s="1"/>
  <c r="D41" i="429" s="1"/>
  <c r="D42" i="429" s="1"/>
  <c r="D43" i="429" s="1"/>
  <c r="D44" i="429" s="1"/>
  <c r="D45" i="429" s="1"/>
  <c r="D46" i="429" s="1"/>
  <c r="D47" i="429" s="1"/>
  <c r="D48" i="429" s="1"/>
  <c r="D49" i="429" s="1"/>
  <c r="D50" i="429" s="1"/>
  <c r="D51" i="429" s="1"/>
  <c r="D52" i="429"/>
  <c r="D53" i="429" s="1"/>
  <c r="D54" i="429" s="1"/>
  <c r="D55" i="429" s="1"/>
  <c r="D56" i="429" s="1"/>
  <c r="D57" i="429" s="1"/>
  <c r="D58" i="429" s="1"/>
  <c r="D59" i="429" s="1"/>
  <c r="D60" i="429" s="1"/>
  <c r="D61" i="429" s="1"/>
  <c r="D62" i="429" s="1"/>
  <c r="D63" i="429" s="1"/>
  <c r="D64" i="429" s="1"/>
  <c r="D65" i="429" s="1"/>
  <c r="D66" i="429" s="1"/>
  <c r="D67" i="429" s="1"/>
  <c r="D68" i="429" s="1"/>
  <c r="D69" i="429" s="1"/>
  <c r="D70" i="429"/>
  <c r="D71" i="429" s="1"/>
  <c r="D72" i="429" s="1"/>
  <c r="D73" i="429" s="1"/>
  <c r="D74" i="429" s="1"/>
  <c r="D75" i="429" s="1"/>
  <c r="D76" i="429" s="1"/>
  <c r="D77" i="429" s="1"/>
  <c r="D78" i="429" s="1"/>
  <c r="D79" i="429" s="1"/>
  <c r="D80" i="429" s="1"/>
  <c r="D81" i="429" s="1"/>
  <c r="D82" i="429" s="1"/>
  <c r="D83" i="429" s="1"/>
  <c r="D84" i="429" s="1"/>
  <c r="D85" i="429" s="1"/>
  <c r="D86" i="429" s="1"/>
  <c r="D87" i="429" s="1"/>
  <c r="D88" i="429" s="1"/>
  <c r="D89" i="429" s="1"/>
  <c r="D90" i="429" s="1"/>
  <c r="D91" i="429" s="1"/>
  <c r="D92" i="429" s="1"/>
  <c r="D93" i="429" s="1"/>
  <c r="D94" i="429" s="1"/>
  <c r="D95" i="429" s="1"/>
  <c r="D96" i="429" s="1"/>
  <c r="D97" i="429" s="1"/>
  <c r="D98" i="429" s="1"/>
  <c r="D99" i="429" s="1"/>
  <c r="D100" i="429" s="1"/>
  <c r="D101" i="429" s="1"/>
  <c r="D102" i="429" s="1"/>
  <c r="D103" i="429"/>
  <c r="D104" i="429" s="1"/>
  <c r="D105" i="429" s="1"/>
  <c r="D106" i="429" s="1"/>
  <c r="D107" i="429" s="1"/>
  <c r="D108" i="429" s="1"/>
  <c r="D109" i="429" s="1"/>
  <c r="D110" i="429" s="1"/>
  <c r="D111" i="429" s="1"/>
  <c r="C51" i="429"/>
  <c r="C52" i="429" s="1"/>
  <c r="C53" i="429" s="1"/>
  <c r="C54" i="429" s="1"/>
  <c r="C55" i="429" s="1"/>
  <c r="C56" i="429" s="1"/>
  <c r="C57" i="429" s="1"/>
  <c r="C58" i="429" s="1"/>
  <c r="C59" i="429" s="1"/>
  <c r="C60" i="429" s="1"/>
  <c r="C61" i="429" s="1"/>
  <c r="C62" i="429" s="1"/>
  <c r="C63" i="429" s="1"/>
  <c r="C64" i="429" s="1"/>
  <c r="C65" i="429" s="1"/>
  <c r="C66" i="429" s="1"/>
  <c r="C67" i="429" s="1"/>
  <c r="C68" i="429" s="1"/>
  <c r="C69" i="429" s="1"/>
  <c r="C70" i="429" s="1"/>
  <c r="C71" i="429" s="1"/>
  <c r="C72" i="429" s="1"/>
  <c r="C73" i="429" s="1"/>
  <c r="C74" i="429" s="1"/>
  <c r="C75" i="429" s="1"/>
  <c r="C76" i="429" s="1"/>
  <c r="C77" i="429" s="1"/>
  <c r="C78" i="429" s="1"/>
  <c r="C79" i="429" s="1"/>
  <c r="C80" i="429" s="1"/>
  <c r="C81" i="429" s="1"/>
  <c r="C82" i="429" s="1"/>
  <c r="C83" i="429" s="1"/>
  <c r="C84" i="429" s="1"/>
  <c r="C85" i="429" s="1"/>
  <c r="C86" i="429" s="1"/>
  <c r="C87" i="429" s="1"/>
  <c r="C88" i="429" s="1"/>
  <c r="C89" i="429" s="1"/>
  <c r="C90" i="429" s="1"/>
  <c r="C91" i="429" s="1"/>
  <c r="C92" i="429" s="1"/>
  <c r="C93" i="429" s="1"/>
  <c r="C94" i="429" s="1"/>
  <c r="C95" i="429" s="1"/>
  <c r="C96" i="429" s="1"/>
  <c r="C97" i="429" s="1"/>
  <c r="C98" i="429" s="1"/>
  <c r="C99" i="429" s="1"/>
  <c r="C100" i="429" s="1"/>
  <c r="C101" i="429" s="1"/>
  <c r="C102" i="429"/>
  <c r="C103" i="429" s="1"/>
  <c r="C104" i="429" s="1"/>
  <c r="C105" i="429" s="1"/>
  <c r="C106" i="429" s="1"/>
  <c r="C107" i="429" s="1"/>
  <c r="C108" i="429" s="1"/>
  <c r="C109" i="429" s="1"/>
  <c r="C110" i="429" s="1"/>
  <c r="C111" i="429" s="1"/>
  <c r="F15" i="442" l="1"/>
  <c r="C112" i="429"/>
  <c r="D112" i="429"/>
  <c r="E112" i="429"/>
  <c r="E9" i="432"/>
  <c r="E10" i="436"/>
  <c r="E11" i="436" s="1"/>
  <c r="E12" i="436"/>
  <c r="E13" i="436" s="1"/>
  <c r="E14" i="436" s="1"/>
  <c r="E15" i="436"/>
  <c r="E16" i="436" s="1"/>
  <c r="E17" i="436"/>
  <c r="E18" i="436" s="1"/>
  <c r="E19" i="436" s="1"/>
  <c r="E20" i="436" s="1"/>
  <c r="E21" i="436" s="1"/>
  <c r="E22" i="436"/>
  <c r="E23" i="436" s="1"/>
  <c r="E24" i="436" s="1"/>
  <c r="E25" i="436" s="1"/>
  <c r="E26" i="436" s="1"/>
  <c r="E27" i="436"/>
  <c r="E28" i="436" s="1"/>
  <c r="E29" i="436" s="1"/>
  <c r="E30" i="436" s="1"/>
  <c r="E31" i="436"/>
  <c r="E32" i="436" s="1"/>
  <c r="E33" i="436" s="1"/>
  <c r="E34" i="436"/>
  <c r="E35" i="436" s="1"/>
  <c r="E36" i="436"/>
  <c r="E37" i="436" s="1"/>
  <c r="E38" i="436" s="1"/>
  <c r="E39" i="436" s="1"/>
  <c r="E40" i="436" s="1"/>
  <c r="E41" i="436" s="1"/>
  <c r="E42" i="436" s="1"/>
  <c r="E43" i="436" s="1"/>
  <c r="E44" i="436"/>
  <c r="E45" i="436" s="1"/>
  <c r="E46" i="436"/>
  <c r="E47" i="436" s="1"/>
  <c r="E48" i="436" s="1"/>
  <c r="E49" i="436" s="1"/>
  <c r="E50" i="436"/>
  <c r="E51" i="436" s="1"/>
  <c r="E52" i="436" s="1"/>
  <c r="E53" i="436"/>
  <c r="E54" i="436" s="1"/>
  <c r="E55" i="436" s="1"/>
  <c r="E56" i="436" s="1"/>
  <c r="E57" i="436" s="1"/>
  <c r="E58" i="436" s="1"/>
  <c r="E59" i="436"/>
  <c r="E60" i="436" s="1"/>
  <c r="E61" i="436" s="1"/>
  <c r="E62" i="436"/>
  <c r="E63" i="436" s="1"/>
  <c r="E64" i="436" s="1"/>
  <c r="E65" i="436" s="1"/>
  <c r="E66" i="436"/>
  <c r="E74" i="436"/>
  <c r="E75" i="436" s="1"/>
  <c r="E76" i="436" s="1"/>
  <c r="E77" i="436" s="1"/>
  <c r="E78" i="436" s="1"/>
  <c r="E79" i="436" s="1"/>
  <c r="E80" i="436" s="1"/>
  <c r="E81" i="436" s="1"/>
  <c r="E82" i="436"/>
  <c r="E83" i="436" s="1"/>
  <c r="E86" i="436"/>
  <c r="E87" i="436" s="1"/>
  <c r="E88" i="436" s="1"/>
  <c r="E89" i="436" s="1"/>
  <c r="E90" i="436"/>
  <c r="E91" i="436" s="1"/>
  <c r="E92" i="436" s="1"/>
  <c r="E93" i="436" s="1"/>
  <c r="E94" i="436" s="1"/>
  <c r="E95" i="436"/>
  <c r="E96" i="436" s="1"/>
  <c r="E97" i="436" s="1"/>
  <c r="E98" i="436" s="1"/>
  <c r="E99" i="436" s="1"/>
  <c r="E100" i="436" s="1"/>
  <c r="E101" i="436" s="1"/>
  <c r="E102" i="436" s="1"/>
  <c r="E103" i="436"/>
  <c r="E104" i="436" s="1"/>
  <c r="E107" i="436"/>
  <c r="E108" i="436" s="1"/>
  <c r="E109" i="436" s="1"/>
  <c r="E110" i="436" s="1"/>
  <c r="E111" i="436"/>
  <c r="E112" i="436" s="1"/>
  <c r="E113" i="436" s="1"/>
  <c r="E114" i="436" s="1"/>
  <c r="E115" i="436" s="1"/>
  <c r="E116" i="436"/>
  <c r="E117" i="436" s="1"/>
  <c r="E118" i="436" s="1"/>
  <c r="E119" i="436" s="1"/>
  <c r="E120" i="436" s="1"/>
  <c r="E121" i="436" s="1"/>
  <c r="E122" i="436" s="1"/>
  <c r="E123" i="436" s="1"/>
  <c r="E124" i="436"/>
  <c r="E125" i="436" s="1"/>
  <c r="E128" i="436"/>
  <c r="E129" i="436" s="1"/>
  <c r="E130" i="436" s="1"/>
  <c r="E131" i="436"/>
  <c r="E132" i="436" s="1"/>
  <c r="E133" i="436" s="1"/>
  <c r="E134" i="436" s="1"/>
  <c r="E135" i="436" s="1"/>
  <c r="E136" i="436" s="1"/>
  <c r="E137" i="436" s="1"/>
  <c r="E138" i="436" s="1"/>
  <c r="E139" i="436" s="1"/>
  <c r="E140" i="436"/>
  <c r="E141" i="436" s="1"/>
  <c r="E142" i="436" s="1"/>
  <c r="E143" i="436" s="1"/>
  <c r="E144" i="436" s="1"/>
  <c r="E145" i="436" s="1"/>
  <c r="E146" i="436" s="1"/>
  <c r="E147" i="436" s="1"/>
  <c r="E148" i="436"/>
  <c r="E149" i="436" s="1"/>
  <c r="E152" i="436"/>
  <c r="E153" i="436" s="1"/>
  <c r="E154" i="436" s="1"/>
  <c r="E155" i="436"/>
  <c r="E156" i="436" s="1"/>
  <c r="E157" i="436" s="1"/>
  <c r="E158" i="436" s="1"/>
  <c r="E159" i="436" s="1"/>
  <c r="E160" i="436"/>
  <c r="E161" i="436" s="1"/>
  <c r="E162" i="436" s="1"/>
  <c r="E163" i="436" s="1"/>
  <c r="E164" i="436" s="1"/>
  <c r="E165" i="436" s="1"/>
  <c r="E166" i="436" s="1"/>
  <c r="E167" i="436" s="1"/>
  <c r="E168" i="436"/>
  <c r="E169" i="436" s="1"/>
  <c r="E172" i="436"/>
  <c r="E173" i="436" s="1"/>
  <c r="E174" i="436" s="1"/>
  <c r="E175" i="436"/>
  <c r="E176" i="436" s="1"/>
  <c r="E177" i="436" s="1"/>
  <c r="E178" i="436" s="1"/>
  <c r="E179" i="436" s="1"/>
  <c r="E180" i="436"/>
  <c r="E181" i="436" s="1"/>
  <c r="E182" i="436" s="1"/>
  <c r="E183" i="436" s="1"/>
  <c r="E184" i="436" s="1"/>
  <c r="E185" i="436" s="1"/>
  <c r="E186" i="436" s="1"/>
  <c r="E187" i="436" s="1"/>
  <c r="E188" i="436"/>
  <c r="E189" i="436" s="1"/>
  <c r="E192" i="436"/>
  <c r="E193" i="436" s="1"/>
  <c r="E194" i="436" s="1"/>
  <c r="E195" i="436"/>
  <c r="E196" i="436" s="1"/>
  <c r="E197" i="436" s="1"/>
  <c r="E198" i="436" s="1"/>
  <c r="E199" i="436"/>
  <c r="E200" i="436" s="1"/>
  <c r="E201" i="436" s="1"/>
  <c r="E202" i="436" s="1"/>
  <c r="E203" i="436" s="1"/>
  <c r="E204" i="436" s="1"/>
  <c r="E205" i="436" s="1"/>
  <c r="E206" i="436"/>
  <c r="E207" i="436" s="1"/>
  <c r="E210" i="436"/>
  <c r="E211" i="436" s="1"/>
  <c r="E212" i="436" s="1"/>
  <c r="E213" i="436"/>
  <c r="E214" i="436" s="1"/>
  <c r="E215" i="436" s="1"/>
  <c r="E216" i="436" s="1"/>
  <c r="E217" i="436"/>
  <c r="E218" i="436" s="1"/>
  <c r="E219" i="436" s="1"/>
  <c r="E220" i="436" s="1"/>
  <c r="E221" i="436" s="1"/>
  <c r="E222" i="436" s="1"/>
  <c r="E223" i="436" s="1"/>
  <c r="E224" i="436"/>
  <c r="E225" i="436" s="1"/>
  <c r="E228" i="436"/>
  <c r="E229" i="436" s="1"/>
  <c r="E230" i="436" s="1"/>
  <c r="E231" i="436" s="1"/>
  <c r="E232" i="436"/>
  <c r="E233" i="436" s="1"/>
  <c r="E240" i="436"/>
  <c r="E244" i="436"/>
  <c r="E245" i="436" s="1"/>
  <c r="E246" i="436" s="1"/>
  <c r="E351" i="436"/>
  <c r="E352" i="436" s="1"/>
  <c r="E353" i="436" s="1"/>
  <c r="E354" i="436"/>
  <c r="E355" i="436" s="1"/>
  <c r="E356" i="436"/>
  <c r="E357" i="436" s="1"/>
  <c r="E358" i="436"/>
  <c r="E359" i="436" s="1"/>
  <c r="E360" i="436"/>
  <c r="E361" i="436" s="1"/>
  <c r="E362" i="436"/>
  <c r="E363" i="436" s="1"/>
  <c r="E442" i="436"/>
  <c r="E443" i="436" s="1"/>
  <c r="E444" i="436"/>
  <c r="E445" i="436" s="1"/>
  <c r="E446" i="436"/>
  <c r="E447" i="436" s="1"/>
  <c r="E448" i="436"/>
  <c r="E449" i="436" s="1"/>
  <c r="E450" i="436"/>
  <c r="E451" i="436" s="1"/>
  <c r="E523" i="436"/>
  <c r="E524" i="436" s="1"/>
  <c r="E525" i="436"/>
  <c r="E526" i="436" s="1"/>
  <c r="E527" i="436"/>
  <c r="E528" i="436" s="1"/>
  <c r="E529" i="436"/>
  <c r="E530" i="436" s="1"/>
  <c r="E531" i="436"/>
  <c r="E532" i="436" s="1"/>
  <c r="E539" i="436"/>
  <c r="E540" i="436" s="1"/>
  <c r="E649" i="436"/>
  <c r="E650" i="436" s="1"/>
  <c r="E653" i="436"/>
  <c r="E654" i="436" s="1"/>
  <c r="E659" i="436"/>
  <c r="E746" i="436"/>
  <c r="E747" i="436" s="1"/>
  <c r="E748" i="436"/>
  <c r="E749" i="436" s="1"/>
  <c r="E750" i="436"/>
  <c r="E751" i="436" s="1"/>
  <c r="E752" i="436" s="1"/>
  <c r="E753" i="436" s="1"/>
  <c r="E754" i="436"/>
  <c r="E755" i="436" s="1"/>
  <c r="E756" i="436" s="1"/>
  <c r="E757" i="436"/>
  <c r="E758" i="436" s="1"/>
  <c r="E759" i="436" s="1"/>
  <c r="E780" i="436"/>
  <c r="E781" i="436" s="1"/>
  <c r="E782" i="436" s="1"/>
  <c r="E783" i="436"/>
  <c r="E784" i="436" s="1"/>
  <c r="E785" i="436" s="1"/>
  <c r="E786" i="436"/>
  <c r="E787" i="436" s="1"/>
  <c r="E788" i="436" s="1"/>
  <c r="E791" i="436"/>
  <c r="E792" i="436" s="1"/>
  <c r="E793" i="436" s="1"/>
  <c r="E794" i="436" s="1"/>
  <c r="E795" i="436" s="1"/>
  <c r="E881" i="436"/>
  <c r="E882" i="436" s="1"/>
  <c r="E883" i="436" s="1"/>
  <c r="E884" i="436"/>
  <c r="E885" i="436" s="1"/>
  <c r="E886" i="436" s="1"/>
  <c r="E887" i="436"/>
  <c r="E888" i="436" s="1"/>
  <c r="E889" i="436" s="1"/>
  <c r="E937" i="436"/>
  <c r="E938" i="436" s="1"/>
  <c r="E939" i="436" s="1"/>
  <c r="E940" i="436" s="1"/>
  <c r="E941" i="436"/>
  <c r="E942" i="436" s="1"/>
  <c r="E943" i="436"/>
  <c r="E944" i="436" s="1"/>
  <c r="E945" i="436" s="1"/>
  <c r="E946" i="436"/>
  <c r="E947" i="436" s="1"/>
  <c r="E948" i="436"/>
  <c r="E949" i="436" s="1"/>
  <c r="E950" i="436" s="1"/>
  <c r="E951" i="436" s="1"/>
  <c r="E952" i="436" s="1"/>
  <c r="E1050" i="436"/>
  <c r="E1051" i="436" s="1"/>
  <c r="E1052" i="436" s="1"/>
  <c r="E1053" i="436" s="1"/>
  <c r="E1064" i="436"/>
  <c r="E1192" i="436"/>
  <c r="E1193" i="436" s="1"/>
  <c r="E1194" i="436"/>
  <c r="E1195" i="436" s="1"/>
  <c r="E1251" i="436"/>
  <c r="E1252" i="436" s="1"/>
  <c r="E1253" i="436"/>
  <c r="E1254" i="436" s="1"/>
  <c r="E1255" i="436"/>
  <c r="E1256" i="436" s="1"/>
  <c r="E1300" i="436"/>
  <c r="E1301" i="436" s="1"/>
  <c r="E1302" i="436"/>
  <c r="E1303" i="436" s="1"/>
  <c r="E1304" i="436"/>
  <c r="E1305" i="436" s="1"/>
  <c r="E1308" i="436"/>
  <c r="E1309" i="436" s="1"/>
  <c r="E1310" i="436" s="1"/>
  <c r="E1311" i="436" s="1"/>
  <c r="E1312" i="436"/>
  <c r="E1313" i="436" s="1"/>
  <c r="E1314" i="436" s="1"/>
  <c r="E1315" i="436"/>
  <c r="E1316" i="436" s="1"/>
  <c r="E1317" i="436" s="1"/>
  <c r="E1318" i="436"/>
  <c r="E1319" i="436" s="1"/>
  <c r="E1320" i="436" s="1"/>
  <c r="E1321" i="436"/>
  <c r="E1322" i="436" s="1"/>
  <c r="E1323" i="436"/>
  <c r="E1324" i="436" s="1"/>
  <c r="E1325" i="436"/>
  <c r="E1326" i="436" s="1"/>
  <c r="E1329" i="436"/>
  <c r="E1330" i="436"/>
  <c r="E1331" i="436" s="1"/>
  <c r="E1332" i="436"/>
  <c r="E1333" i="436" s="1"/>
  <c r="E1336" i="436" s="1"/>
  <c r="E1337" i="436"/>
  <c r="E1338" i="436" s="1"/>
  <c r="E1339" i="436"/>
  <c r="E1340" i="436" s="1"/>
  <c r="E1341" i="436"/>
  <c r="E1342" i="436" s="1"/>
  <c r="E1343" i="436"/>
  <c r="E1344" i="436" s="1"/>
  <c r="E1345" i="436" s="1"/>
  <c r="E1346" i="436" s="1"/>
  <c r="E1347" i="436"/>
  <c r="E1348" i="436" s="1"/>
  <c r="E1349" i="436"/>
  <c r="E1350" i="436" s="1"/>
  <c r="E1351" i="436"/>
  <c r="E1352" i="436" s="1"/>
  <c r="E1353" i="436" s="1"/>
  <c r="E1354" i="436"/>
  <c r="E1355" i="436" s="1"/>
  <c r="E1356" i="436"/>
  <c r="E1357" i="436" s="1"/>
  <c r="E1358" i="436" s="1"/>
  <c r="E1359" i="436" s="1"/>
  <c r="E1360" i="436"/>
  <c r="E1361" i="436" s="1"/>
  <c r="E1362" i="436" s="1"/>
  <c r="E1363" i="436"/>
  <c r="E1364" i="436" s="1"/>
  <c r="E1365" i="436"/>
  <c r="E1366" i="436" s="1"/>
  <c r="E1367" i="436" s="1"/>
  <c r="E1368" i="436" s="1"/>
  <c r="E1369" i="436"/>
  <c r="E1370" i="436" s="1"/>
  <c r="E1371" i="436" s="1"/>
  <c r="E1372" i="436" s="1"/>
  <c r="E1376" i="436"/>
  <c r="E1377" i="436" s="1"/>
  <c r="E1378" i="436" s="1"/>
  <c r="E1379" i="436" s="1"/>
  <c r="E1380" i="436" s="1"/>
  <c r="E1381" i="436" s="1"/>
  <c r="E1382" i="436" s="1"/>
  <c r="E1383" i="436"/>
  <c r="E1384" i="436" s="1"/>
  <c r="E1385" i="436" s="1"/>
  <c r="E1386" i="436" s="1"/>
  <c r="E1387" i="436"/>
  <c r="E1388" i="436" s="1"/>
  <c r="E1389" i="436"/>
  <c r="E1390" i="436" s="1"/>
  <c r="E1395" i="436"/>
  <c r="E1396" i="436" s="1"/>
  <c r="E1397" i="436"/>
  <c r="E1398" i="436" s="1"/>
  <c r="E1399" i="436" s="1"/>
  <c r="E1400" i="436"/>
  <c r="E1401" i="436" s="1"/>
  <c r="E1402" i="436" s="1"/>
  <c r="E1403" i="436" s="1"/>
  <c r="E1404" i="436"/>
  <c r="E1405" i="436" s="1"/>
  <c r="E1406" i="436" s="1"/>
  <c r="E1407" i="436" s="1"/>
  <c r="E1408" i="436" s="1"/>
  <c r="E1409" i="436" s="1"/>
  <c r="E1410" i="436" s="1"/>
  <c r="E1411" i="436" s="1"/>
  <c r="E1412" i="436" s="1"/>
  <c r="E1413" i="436" s="1"/>
  <c r="E1414" i="436" s="1"/>
  <c r="E1415" i="436" s="1"/>
  <c r="E1416" i="436" s="1"/>
  <c r="E1417" i="436" s="1"/>
  <c r="E1418" i="436" s="1"/>
  <c r="E1419" i="436" s="1"/>
  <c r="E1420" i="436" s="1"/>
  <c r="E1421" i="436" s="1"/>
  <c r="E1422" i="436" s="1"/>
  <c r="E1423" i="436" s="1"/>
  <c r="E1424" i="436" s="1"/>
  <c r="E1425" i="436" s="1"/>
  <c r="E1426" i="436" s="1"/>
  <c r="E1427" i="436" s="1"/>
  <c r="E1428" i="436" s="1"/>
  <c r="E1429" i="436" s="1"/>
  <c r="E1430" i="436" s="1"/>
  <c r="E1431" i="436" s="1"/>
  <c r="E1432" i="436" s="1"/>
  <c r="E1433" i="436" s="1"/>
  <c r="E1434" i="436" s="1"/>
  <c r="E1435" i="436" s="1"/>
  <c r="E1436" i="436" s="1"/>
  <c r="E1437" i="436" s="1"/>
  <c r="E1438" i="436" s="1"/>
  <c r="E1439" i="436" s="1"/>
  <c r="E1440" i="436" s="1"/>
  <c r="E1441" i="436" s="1"/>
  <c r="E1442" i="436" s="1"/>
  <c r="E1443" i="436" s="1"/>
  <c r="E1444" i="436" s="1"/>
  <c r="E1445" i="436" s="1"/>
  <c r="E1446" i="436" s="1"/>
  <c r="E1447" i="436" s="1"/>
  <c r="E1448" i="436" s="1"/>
  <c r="E1449" i="436" s="1"/>
  <c r="E1450" i="436" s="1"/>
  <c r="E1451" i="436" s="1"/>
  <c r="E1452" i="436" s="1"/>
  <c r="E1453" i="436" s="1"/>
  <c r="E1454" i="436" s="1"/>
  <c r="E1455" i="436" s="1"/>
  <c r="E1456" i="436" s="1"/>
  <c r="E1457" i="436" s="1"/>
  <c r="E1458" i="436" s="1"/>
  <c r="E1459" i="436" s="1"/>
  <c r="E1460" i="436" s="1"/>
  <c r="E1461" i="436" s="1"/>
  <c r="E1462" i="436" s="1"/>
  <c r="E1463" i="436" s="1"/>
  <c r="E1464" i="436" s="1"/>
  <c r="E1465" i="436" s="1"/>
  <c r="E1466" i="436" s="1"/>
  <c r="E1467" i="436" s="1"/>
  <c r="E1468" i="436" s="1"/>
  <c r="E1469" i="436" s="1"/>
  <c r="E1470" i="436" s="1"/>
  <c r="E1471" i="436" s="1"/>
  <c r="E1472" i="436" s="1"/>
  <c r="E1473" i="436" s="1"/>
  <c r="E1474" i="436" s="1"/>
  <c r="E1475" i="436" s="1"/>
  <c r="E1476" i="436" s="1"/>
  <c r="E1477" i="436" s="1"/>
  <c r="E1478" i="436" s="1"/>
  <c r="E1479" i="436" s="1"/>
  <c r="E1480" i="436" s="1"/>
  <c r="E1481" i="436" s="1"/>
  <c r="E1482" i="436" s="1"/>
  <c r="E1483" i="436" s="1"/>
  <c r="E1484" i="436" s="1"/>
  <c r="E1485" i="436" s="1"/>
  <c r="E1486" i="436" s="1"/>
  <c r="E1487" i="436" s="1"/>
  <c r="E1488" i="436" s="1"/>
  <c r="E1489" i="436" s="1"/>
  <c r="E1490" i="436" s="1"/>
  <c r="E1491" i="436" s="1"/>
  <c r="E1492" i="436" s="1"/>
  <c r="E1493" i="436" s="1"/>
  <c r="E1494" i="436" s="1"/>
  <c r="E1495" i="436" s="1"/>
  <c r="E1496" i="436" s="1"/>
  <c r="E1497" i="436" s="1"/>
  <c r="E1498" i="436" s="1"/>
  <c r="E1499" i="436" s="1"/>
  <c r="E1500" i="436" s="1"/>
  <c r="E1501" i="436" s="1"/>
  <c r="E1502" i="436" s="1"/>
  <c r="E1503" i="436" s="1"/>
  <c r="E1504" i="436" s="1"/>
  <c r="E1505" i="436" s="1"/>
  <c r="E1506" i="436" s="1"/>
  <c r="E1507" i="436" s="1"/>
  <c r="E1508" i="436" s="1"/>
  <c r="E1509" i="436" s="1"/>
  <c r="E1510" i="436" s="1"/>
  <c r="E1511" i="436" s="1"/>
  <c r="E1512" i="436" s="1"/>
  <c r="E1513" i="436" s="1"/>
  <c r="E1514" i="436" s="1"/>
  <c r="E1515" i="436" s="1"/>
  <c r="E1516" i="436" s="1"/>
  <c r="E1517" i="436" s="1"/>
  <c r="E1518" i="436" s="1"/>
  <c r="E1519" i="436" s="1"/>
  <c r="E1520" i="436" s="1"/>
  <c r="E1521" i="436" s="1"/>
  <c r="E1522" i="436" s="1"/>
  <c r="E1523" i="436" s="1"/>
  <c r="E1524" i="436" s="1"/>
  <c r="E1525" i="436" s="1"/>
  <c r="E1526" i="436" s="1"/>
  <c r="E1527" i="436" s="1"/>
  <c r="E1528" i="436" s="1"/>
  <c r="E1529" i="436" s="1"/>
  <c r="E1530" i="436" s="1"/>
  <c r="E1531" i="436" s="1"/>
  <c r="E1532" i="436" s="1"/>
  <c r="E1533" i="436" s="1"/>
  <c r="E1534" i="436" s="1"/>
  <c r="E1535" i="436" s="1"/>
  <c r="E1536" i="436" s="1"/>
  <c r="E1537" i="436" s="1"/>
  <c r="E1538" i="436" s="1"/>
  <c r="E1539" i="436" s="1"/>
  <c r="E1540" i="436" s="1"/>
  <c r="E1541" i="436" s="1"/>
  <c r="E1542" i="436" s="1"/>
  <c r="E1543" i="436" s="1"/>
  <c r="E1544" i="436" s="1"/>
  <c r="E1545" i="436" s="1"/>
  <c r="E1546" i="436" s="1"/>
  <c r="E1547" i="436" s="1"/>
  <c r="E1548" i="436" s="1"/>
  <c r="E1549" i="436" s="1"/>
  <c r="E1550" i="436" s="1"/>
  <c r="E1551" i="436" s="1"/>
  <c r="E1552" i="436" s="1"/>
  <c r="E1553" i="436" s="1"/>
  <c r="E1554" i="436" s="1"/>
  <c r="E1555" i="436" s="1"/>
  <c r="E1556" i="436" s="1"/>
  <c r="E1557" i="436" s="1"/>
  <c r="E1558" i="436" s="1"/>
  <c r="E1559" i="436" s="1"/>
  <c r="E1560" i="436" s="1"/>
  <c r="E1561" i="436" s="1"/>
  <c r="E1562" i="436" s="1"/>
  <c r="E1563" i="436" s="1"/>
  <c r="E1564" i="436" s="1"/>
  <c r="E1565" i="436" s="1"/>
  <c r="E1566" i="436" s="1"/>
  <c r="E1567" i="436" s="1"/>
  <c r="E1568" i="436" s="1"/>
  <c r="E1569" i="436" s="1"/>
  <c r="E1570" i="436" s="1"/>
  <c r="E1571" i="436" s="1"/>
  <c r="E1572" i="436" s="1"/>
  <c r="E1573" i="436" s="1"/>
  <c r="E1574" i="436" s="1"/>
  <c r="E1575" i="436" s="1"/>
  <c r="E1576" i="436" s="1"/>
  <c r="E1577" i="436" s="1"/>
  <c r="E1578" i="436" s="1"/>
  <c r="E1579" i="436" s="1"/>
  <c r="E1580" i="436" s="1"/>
  <c r="E1581" i="436" s="1"/>
  <c r="E1582" i="436" s="1"/>
  <c r="E1583" i="436" s="1"/>
  <c r="E1584" i="436" s="1"/>
  <c r="E1585" i="436" s="1"/>
  <c r="E1586" i="436" s="1"/>
  <c r="E1587" i="436" s="1"/>
  <c r="E1588" i="436" s="1"/>
  <c r="E1589" i="436" s="1"/>
  <c r="E1590" i="436" s="1"/>
  <c r="E1591" i="436" s="1"/>
  <c r="E1592" i="436" s="1"/>
  <c r="E1593" i="436" s="1"/>
  <c r="E1594" i="436" s="1"/>
  <c r="E1595" i="436" s="1"/>
  <c r="E1596" i="436" s="1"/>
  <c r="E1597" i="436" s="1"/>
  <c r="E1598" i="436" s="1"/>
  <c r="E1599" i="436" s="1"/>
  <c r="E1600" i="436" s="1"/>
  <c r="E1601" i="436" s="1"/>
  <c r="E1602" i="436" s="1"/>
  <c r="E1603" i="436" s="1"/>
  <c r="E1604" i="436" s="1"/>
  <c r="E1605" i="436" s="1"/>
  <c r="E1606" i="436" s="1"/>
  <c r="E1607" i="436" s="1"/>
  <c r="E1608" i="436" s="1"/>
  <c r="E1609" i="436" s="1"/>
  <c r="E1610" i="436" s="1"/>
  <c r="E1611" i="436" s="1"/>
  <c r="E1612" i="436" s="1"/>
  <c r="E1613" i="436" s="1"/>
  <c r="E1614" i="436" s="1"/>
  <c r="E1615" i="436" s="1"/>
  <c r="E1616" i="436" s="1"/>
  <c r="E1617" i="436" s="1"/>
  <c r="E1618" i="436" s="1"/>
  <c r="E1619" i="436" s="1"/>
  <c r="E1620" i="436" s="1"/>
  <c r="E1621" i="436" s="1"/>
  <c r="E1622" i="436" s="1"/>
  <c r="E1623" i="436" s="1"/>
  <c r="E1624" i="436" s="1"/>
  <c r="E1625" i="436" s="1"/>
  <c r="E1626" i="436" s="1"/>
  <c r="E1627" i="436" s="1"/>
  <c r="E1628" i="436" s="1"/>
  <c r="E1629" i="436" s="1"/>
  <c r="E1630" i="436" s="1"/>
  <c r="E1631" i="436" s="1"/>
  <c r="E1632" i="436" s="1"/>
  <c r="E1633" i="436" s="1"/>
  <c r="E1634" i="436" s="1"/>
  <c r="E1635" i="436" s="1"/>
  <c r="E1636" i="436" s="1"/>
  <c r="E1637" i="436" s="1"/>
  <c r="E1638" i="436" s="1"/>
  <c r="E1639" i="436" s="1"/>
  <c r="E1640" i="436" s="1"/>
  <c r="E1641" i="436" s="1"/>
  <c r="E1642" i="436" s="1"/>
  <c r="E1643" i="436" s="1"/>
  <c r="E1644" i="436" s="1"/>
  <c r="E1645" i="436" s="1"/>
  <c r="E1646" i="436" s="1"/>
  <c r="E1647" i="436" s="1"/>
  <c r="E1648" i="436" s="1"/>
  <c r="E1649" i="436" s="1"/>
  <c r="E1650" i="436" s="1"/>
  <c r="E1651" i="436" s="1"/>
  <c r="E1652" i="436" s="1"/>
  <c r="E1653" i="436" s="1"/>
  <c r="E1654" i="436" s="1"/>
  <c r="E1655" i="436" s="1"/>
  <c r="E1656" i="436" s="1"/>
  <c r="E1657" i="436" s="1"/>
  <c r="E1658" i="436" s="1"/>
  <c r="E1659" i="436" s="1"/>
  <c r="E1660" i="436" s="1"/>
  <c r="E1661" i="436" s="1"/>
  <c r="E1662" i="436" s="1"/>
  <c r="E1663" i="436" s="1"/>
  <c r="E1664" i="436" s="1"/>
  <c r="E1665" i="436" s="1"/>
  <c r="E1666" i="436" s="1"/>
  <c r="E1667" i="436" s="1"/>
  <c r="E1668" i="436" s="1"/>
  <c r="E1669" i="436" s="1"/>
  <c r="E1670" i="436" s="1"/>
  <c r="E1671" i="436" s="1"/>
  <c r="E1672" i="436" s="1"/>
  <c r="E1673" i="436" s="1"/>
  <c r="E1674" i="436" s="1"/>
  <c r="E1675" i="436" s="1"/>
  <c r="E1676" i="436" s="1"/>
  <c r="E1677" i="436" s="1"/>
  <c r="E1678" i="436" s="1"/>
  <c r="E1679" i="436" s="1"/>
  <c r="E1680" i="436" s="1"/>
  <c r="E1681" i="436" s="1"/>
  <c r="E1682" i="436" s="1"/>
  <c r="E1683" i="436" s="1"/>
  <c r="E1684" i="436" s="1"/>
  <c r="E1685" i="436" s="1"/>
  <c r="E1686" i="436" s="1"/>
  <c r="E1687" i="436" s="1"/>
  <c r="E1688" i="436" s="1"/>
  <c r="E1689" i="436" s="1"/>
  <c r="E1690" i="436" s="1"/>
  <c r="E1691" i="436" s="1"/>
  <c r="E1692" i="436" s="1"/>
  <c r="E1693" i="436" s="1"/>
  <c r="E1694" i="436" s="1"/>
  <c r="E1695" i="436" s="1"/>
  <c r="E1696" i="436" s="1"/>
  <c r="E1697" i="436" s="1"/>
  <c r="E1698" i="436" s="1"/>
  <c r="E1699" i="436" s="1"/>
  <c r="E1700" i="436" s="1"/>
  <c r="E1701" i="436" s="1"/>
  <c r="E1702" i="436" s="1"/>
  <c r="E1703" i="436" s="1"/>
  <c r="E1704" i="436" s="1"/>
  <c r="E1705" i="436" s="1"/>
  <c r="E1706" i="436" s="1"/>
  <c r="E1707" i="436" s="1"/>
  <c r="E1708" i="436" s="1"/>
  <c r="E1709" i="436" s="1"/>
  <c r="E1710" i="436" s="1"/>
  <c r="E1711" i="436" s="1"/>
  <c r="E1712" i="436" s="1"/>
  <c r="E1713" i="436" s="1"/>
  <c r="E1714" i="436" s="1"/>
  <c r="E1715" i="436" s="1"/>
  <c r="E1716" i="436" s="1"/>
  <c r="E1717" i="436" s="1"/>
  <c r="E1718" i="436" s="1"/>
  <c r="E1719" i="436" s="1"/>
  <c r="E1720" i="436" s="1"/>
  <c r="E1721" i="436" s="1"/>
  <c r="E1722" i="436" s="1"/>
  <c r="E1723" i="436" s="1"/>
  <c r="E1724" i="436" s="1"/>
  <c r="E1725" i="436" s="1"/>
  <c r="E1726" i="436" s="1"/>
  <c r="E1727" i="436" s="1"/>
  <c r="E1728" i="436" s="1"/>
  <c r="E1729" i="436" s="1"/>
  <c r="E1730" i="436" s="1"/>
  <c r="E1731" i="436" s="1"/>
  <c r="E1732" i="436" s="1"/>
  <c r="E1733" i="436" s="1"/>
  <c r="E1734" i="436" s="1"/>
  <c r="E1735" i="436" s="1"/>
  <c r="E1736" i="436" s="1"/>
  <c r="E1737" i="436" s="1"/>
  <c r="E1738" i="436" s="1"/>
  <c r="E1739" i="436" s="1"/>
  <c r="E1740" i="436" s="1"/>
  <c r="E1741" i="436" s="1"/>
  <c r="E1742" i="436" s="1"/>
  <c r="E1743" i="436" s="1"/>
  <c r="E1744" i="436" s="1"/>
  <c r="E1745" i="436" s="1"/>
  <c r="E1746" i="436" s="1"/>
  <c r="E1747" i="436" s="1"/>
  <c r="E1748" i="436" s="1"/>
  <c r="E1749" i="436" s="1"/>
  <c r="E1750" i="436" s="1"/>
  <c r="E1751" i="436" s="1"/>
  <c r="E1752" i="436" s="1"/>
  <c r="E1753" i="436" s="1"/>
  <c r="E1754" i="436" s="1"/>
  <c r="E1755" i="436" s="1"/>
  <c r="E1756" i="436" s="1"/>
  <c r="E1757" i="436" s="1"/>
  <c r="E1758" i="436" s="1"/>
  <c r="E1759" i="436" s="1"/>
  <c r="E1760" i="436" s="1"/>
  <c r="E1761" i="436" s="1"/>
  <c r="E1762" i="436" s="1"/>
  <c r="E1763" i="436" s="1"/>
  <c r="E1764" i="436" s="1"/>
  <c r="E1765" i="436" s="1"/>
  <c r="E1766" i="436" s="1"/>
  <c r="E1767" i="436" s="1"/>
  <c r="E1768" i="436" s="1"/>
  <c r="E1769" i="436" s="1"/>
  <c r="E1770" i="436" s="1"/>
  <c r="E1771" i="436" s="1"/>
  <c r="E1772" i="436" s="1"/>
  <c r="E1773" i="436" s="1"/>
  <c r="E1774" i="436" s="1"/>
  <c r="E1775" i="436" s="1"/>
  <c r="E1776" i="436" s="1"/>
  <c r="E1777" i="436" s="1"/>
  <c r="E1778" i="436" s="1"/>
  <c r="E1779" i="436" s="1"/>
  <c r="E1780" i="436" s="1"/>
  <c r="E1781" i="436" s="1"/>
  <c r="E1782" i="436" s="1"/>
  <c r="E1783" i="436" s="1"/>
  <c r="E1784" i="436" s="1"/>
  <c r="E1785" i="436" s="1"/>
  <c r="E1786" i="436" s="1"/>
  <c r="E1787" i="436" s="1"/>
  <c r="E1788" i="436" s="1"/>
  <c r="E1789" i="436" s="1"/>
  <c r="E1790" i="436" s="1"/>
  <c r="E1791" i="436" s="1"/>
  <c r="E1792" i="436" s="1"/>
  <c r="E1793" i="436" s="1"/>
  <c r="E1794" i="436" s="1"/>
  <c r="E1795" i="436" s="1"/>
  <c r="E1796" i="436" s="1"/>
  <c r="E1797" i="436" s="1"/>
  <c r="E1798" i="436" s="1"/>
  <c r="E1799" i="436" s="1"/>
  <c r="E1800" i="436" s="1"/>
  <c r="E1801" i="436" s="1"/>
  <c r="E1802" i="436" s="1"/>
  <c r="E1803" i="436" s="1"/>
  <c r="E1804" i="436" s="1"/>
  <c r="E1805" i="436" s="1"/>
  <c r="E1806" i="436" s="1"/>
  <c r="E1807" i="436" s="1"/>
  <c r="E1808" i="436" s="1"/>
  <c r="E1809" i="436" s="1"/>
  <c r="E1810" i="436" s="1"/>
  <c r="E1811" i="436" s="1"/>
  <c r="E1812" i="436" s="1"/>
  <c r="E1813" i="436" s="1"/>
  <c r="E1814" i="436" s="1"/>
  <c r="E1815" i="436" s="1"/>
  <c r="E1816" i="436" s="1"/>
  <c r="E1817" i="436" s="1"/>
  <c r="E1818" i="436" s="1"/>
  <c r="E1819" i="436" s="1"/>
  <c r="E1820" i="436" s="1"/>
  <c r="E1821" i="436" s="1"/>
  <c r="E1822" i="436" s="1"/>
  <c r="E1823" i="436" s="1"/>
  <c r="E1824" i="436" s="1"/>
  <c r="E1825" i="436" s="1"/>
  <c r="E1826" i="436" s="1"/>
  <c r="E1827" i="436" s="1"/>
  <c r="E1828" i="436" s="1"/>
  <c r="E1829" i="436" s="1"/>
  <c r="E1830" i="436" s="1"/>
  <c r="E1831" i="436" s="1"/>
  <c r="E1832" i="436" s="1"/>
  <c r="E1833" i="436" s="1"/>
  <c r="E1834" i="436" s="1"/>
  <c r="E1835" i="436" s="1"/>
  <c r="E1836" i="436" s="1"/>
  <c r="E1837" i="436" s="1"/>
  <c r="E1838" i="436" s="1"/>
  <c r="E1839" i="436" s="1"/>
  <c r="E1840" i="436" s="1"/>
  <c r="E1841" i="436" s="1"/>
  <c r="E1842" i="436" s="1"/>
  <c r="E1843" i="436" s="1"/>
  <c r="E1844" i="436" s="1"/>
  <c r="E1845" i="436" s="1"/>
  <c r="E1846" i="436" s="1"/>
  <c r="E1847" i="436" s="1"/>
  <c r="E1848" i="436" s="1"/>
  <c r="E1849" i="436" s="1"/>
  <c r="E1850" i="436" s="1"/>
  <c r="E1851" i="436" s="1"/>
  <c r="E1852" i="436" s="1"/>
  <c r="E1853" i="436" s="1"/>
  <c r="E1854" i="436" s="1"/>
  <c r="E1855" i="436" s="1"/>
  <c r="E1856" i="436" s="1"/>
  <c r="E1857" i="436" s="1"/>
  <c r="E1858" i="436" s="1"/>
  <c r="E1859" i="436" s="1"/>
  <c r="E1860" i="436" s="1"/>
  <c r="E1861" i="436" s="1"/>
  <c r="E1862" i="436" s="1"/>
  <c r="E1863" i="436" s="1"/>
  <c r="E1864" i="436" s="1"/>
  <c r="E1865" i="436" s="1"/>
  <c r="E1866" i="436" s="1"/>
  <c r="E1867" i="436" s="1"/>
  <c r="E1868" i="436" s="1"/>
  <c r="E1869" i="436" s="1"/>
  <c r="E1870" i="436" s="1"/>
  <c r="E1871" i="436" s="1"/>
  <c r="E1872" i="436" s="1"/>
  <c r="E1873" i="436" s="1"/>
  <c r="E1874" i="436" s="1"/>
  <c r="E1875" i="436" s="1"/>
  <c r="E1876" i="436" s="1"/>
  <c r="E1877" i="436" s="1"/>
  <c r="E1878" i="436" s="1"/>
  <c r="E1879" i="436" s="1"/>
  <c r="E1880" i="436" s="1"/>
  <c r="E1881" i="436" s="1"/>
  <c r="E1882" i="436" s="1"/>
  <c r="E1883" i="436" s="1"/>
  <c r="E1884" i="436" s="1"/>
  <c r="E1885" i="436" s="1"/>
  <c r="E1886" i="436" s="1"/>
  <c r="E1887" i="436" s="1"/>
  <c r="E1888" i="436" s="1"/>
  <c r="E1889" i="436" s="1"/>
  <c r="E1890" i="436" s="1"/>
  <c r="E1891" i="436" s="1"/>
  <c r="E1892" i="436" s="1"/>
  <c r="E1893" i="436" s="1"/>
  <c r="E1894" i="436" s="1"/>
  <c r="E1895" i="436" s="1"/>
  <c r="E1896" i="436" s="1"/>
  <c r="E1897" i="436" s="1"/>
  <c r="E1898" i="436" s="1"/>
  <c r="E1899" i="436" s="1"/>
  <c r="E1900" i="436" s="1"/>
  <c r="E1901" i="436" s="1"/>
  <c r="E1902" i="436" s="1"/>
  <c r="E1903" i="436" s="1"/>
  <c r="E1904" i="436" s="1"/>
  <c r="E1905" i="436" s="1"/>
  <c r="E1906" i="436" s="1"/>
  <c r="E1907" i="436" s="1"/>
  <c r="E1908" i="436" s="1"/>
  <c r="E1909" i="436" s="1"/>
  <c r="E1910" i="436" s="1"/>
  <c r="E1911" i="436" s="1"/>
  <c r="E1912" i="436" s="1"/>
  <c r="E1913" i="436" s="1"/>
  <c r="E1914" i="436" s="1"/>
  <c r="E1915" i="436" s="1"/>
  <c r="E1916" i="436" s="1"/>
  <c r="E1917" i="436" s="1"/>
  <c r="E1918" i="436" s="1"/>
  <c r="E1919" i="436" s="1"/>
  <c r="E1920" i="436" s="1"/>
  <c r="E1921" i="436" s="1"/>
  <c r="E1922" i="436" s="1"/>
  <c r="E1923" i="436" s="1"/>
  <c r="E1924" i="436" s="1"/>
  <c r="E1925" i="436" s="1"/>
  <c r="E1926" i="436" s="1"/>
  <c r="E1927" i="436" s="1"/>
  <c r="E1928" i="436" s="1"/>
  <c r="E1929" i="436" s="1"/>
  <c r="E1930" i="436" s="1"/>
  <c r="E1931" i="436" s="1"/>
  <c r="E1932" i="436" s="1"/>
  <c r="E1933" i="436" s="1"/>
  <c r="E1934" i="436" s="1"/>
  <c r="E1935" i="436" s="1"/>
  <c r="E1936" i="436" s="1"/>
  <c r="E1937" i="436" s="1"/>
  <c r="E1938" i="436" s="1"/>
  <c r="E1939" i="436" s="1"/>
  <c r="E1940" i="436" s="1"/>
  <c r="E1941" i="436" s="1"/>
  <c r="E1942" i="436" s="1"/>
  <c r="E1943" i="436" s="1"/>
  <c r="E1944" i="436" s="1"/>
  <c r="E1945" i="436" s="1"/>
  <c r="E1946" i="436" s="1"/>
  <c r="E1947" i="436" s="1"/>
  <c r="E1948" i="436" s="1"/>
  <c r="E1949" i="436" s="1"/>
  <c r="E1950" i="436" s="1"/>
  <c r="E1951" i="436" s="1"/>
  <c r="E1952" i="436" s="1"/>
  <c r="E1953" i="436" s="1"/>
  <c r="E1954" i="436" s="1"/>
  <c r="E1955" i="436" s="1"/>
  <c r="E1956" i="436" s="1"/>
  <c r="E1957" i="436" s="1"/>
  <c r="E1958" i="436" s="1"/>
  <c r="E1959" i="436" s="1"/>
  <c r="E1960" i="436" s="1"/>
  <c r="E1961" i="436" s="1"/>
  <c r="E1962" i="436" s="1"/>
  <c r="E1963" i="436" s="1"/>
  <c r="E1964" i="436" s="1"/>
  <c r="E1965" i="436" s="1"/>
  <c r="E1966" i="436" s="1"/>
  <c r="E1967" i="436" s="1"/>
  <c r="E1968" i="436" s="1"/>
  <c r="E1969" i="436" s="1"/>
  <c r="E1970" i="436" s="1"/>
  <c r="E1971" i="436" s="1"/>
  <c r="E1972" i="436" s="1"/>
  <c r="E1973" i="436" s="1"/>
  <c r="E1974" i="436" s="1"/>
  <c r="E1975" i="436" s="1"/>
  <c r="E1976" i="436" s="1"/>
  <c r="E1977" i="436" s="1"/>
  <c r="E1978" i="436" s="1"/>
  <c r="E1979" i="436" s="1"/>
  <c r="E1980" i="436" s="1"/>
  <c r="E1981" i="436" s="1"/>
  <c r="E1982" i="436" s="1"/>
  <c r="E1983" i="436" s="1"/>
  <c r="E1984" i="436" s="1"/>
  <c r="E1985" i="436" s="1"/>
  <c r="E1986" i="436" s="1"/>
  <c r="E1987" i="436" s="1"/>
  <c r="E1988" i="436" s="1"/>
  <c r="E1989" i="436" s="1"/>
  <c r="E1990" i="436" s="1"/>
  <c r="E1991" i="436" s="1"/>
  <c r="E1992" i="436" s="1"/>
  <c r="E1993" i="436" s="1"/>
  <c r="E1994" i="436" s="1"/>
  <c r="E1995" i="436" s="1"/>
  <c r="E1996" i="436" s="1"/>
  <c r="E1997" i="436" s="1"/>
  <c r="E1998" i="436" s="1"/>
  <c r="E1999" i="436" s="1"/>
  <c r="E2000" i="436" s="1"/>
  <c r="E2001" i="436" s="1"/>
  <c r="E2002" i="436" s="1"/>
  <c r="E2003" i="436" s="1"/>
  <c r="E2004" i="436" s="1"/>
  <c r="E2005" i="436" s="1"/>
  <c r="E2006" i="436" s="1"/>
  <c r="E2007" i="436" s="1"/>
  <c r="E2008" i="436" s="1"/>
  <c r="E2009" i="436" s="1"/>
  <c r="E2010" i="436" s="1"/>
  <c r="E2011" i="436" s="1"/>
  <c r="E2012" i="436" s="1"/>
  <c r="E2013" i="436" s="1"/>
  <c r="E2014" i="436" s="1"/>
  <c r="E2015" i="436" s="1"/>
  <c r="E2016" i="436" s="1"/>
  <c r="E2017" i="436" s="1"/>
  <c r="E2018" i="436" s="1"/>
  <c r="E2019" i="436" s="1"/>
  <c r="E2020" i="436" s="1"/>
  <c r="E2021" i="436" s="1"/>
  <c r="E2022" i="436" s="1"/>
  <c r="E2023" i="436" s="1"/>
  <c r="E2024" i="436" s="1"/>
  <c r="E2025" i="436" s="1"/>
  <c r="E2026" i="436" s="1"/>
  <c r="E2027" i="436" s="1"/>
  <c r="E2028" i="436" s="1"/>
  <c r="E2029" i="436" s="1"/>
  <c r="E2030" i="436" s="1"/>
  <c r="E2031" i="436" s="1"/>
  <c r="E2032" i="436" s="1"/>
  <c r="E2033" i="436" s="1"/>
  <c r="E2034" i="436" s="1"/>
  <c r="E2035" i="436" s="1"/>
  <c r="E2036" i="436" s="1"/>
  <c r="E2037" i="436" s="1"/>
  <c r="E2038" i="436" s="1"/>
  <c r="E2039" i="436" s="1"/>
  <c r="E2040" i="436" s="1"/>
  <c r="E2041" i="436" s="1"/>
  <c r="E2042" i="436" s="1"/>
  <c r="E2043" i="436" s="1"/>
  <c r="D9" i="436"/>
  <c r="D10" i="436" s="1"/>
  <c r="D11" i="436" s="1"/>
  <c r="D12" i="436" s="1"/>
  <c r="D13" i="436" s="1"/>
  <c r="D14" i="436" s="1"/>
  <c r="D15" i="436" s="1"/>
  <c r="D16" i="436" s="1"/>
  <c r="D17" i="436" s="1"/>
  <c r="D18" i="436" s="1"/>
  <c r="D19" i="436" s="1"/>
  <c r="D20" i="436" s="1"/>
  <c r="D21" i="436"/>
  <c r="D22" i="436" s="1"/>
  <c r="D23" i="436" s="1"/>
  <c r="D24" i="436" s="1"/>
  <c r="D25" i="436" s="1"/>
  <c r="D26" i="436" s="1"/>
  <c r="D27" i="436" s="1"/>
  <c r="D28" i="436" s="1"/>
  <c r="D29" i="436" s="1"/>
  <c r="D30" i="436" s="1"/>
  <c r="D31" i="436" s="1"/>
  <c r="D32" i="436" s="1"/>
  <c r="D33" i="436"/>
  <c r="D34" i="436" s="1"/>
  <c r="D35" i="436" s="1"/>
  <c r="D36" i="436" s="1"/>
  <c r="D37" i="436" s="1"/>
  <c r="D38" i="436" s="1"/>
  <c r="D39" i="436" s="1"/>
  <c r="D40" i="436" s="1"/>
  <c r="D41" i="436" s="1"/>
  <c r="D42" i="436" s="1"/>
  <c r="D43" i="436" s="1"/>
  <c r="D44" i="436" s="1"/>
  <c r="D45" i="436" s="1"/>
  <c r="D46" i="436" s="1"/>
  <c r="D47" i="436" s="1"/>
  <c r="D48" i="436" s="1"/>
  <c r="D49" i="436"/>
  <c r="D50" i="436" s="1"/>
  <c r="D51" i="436" s="1"/>
  <c r="D52" i="436" s="1"/>
  <c r="D53" i="436" s="1"/>
  <c r="D54" i="436" s="1"/>
  <c r="D55" i="436" s="1"/>
  <c r="D56" i="436" s="1"/>
  <c r="D57" i="436" s="1"/>
  <c r="D58" i="436" s="1"/>
  <c r="D59" i="436" s="1"/>
  <c r="D60" i="436" s="1"/>
  <c r="D61" i="436" s="1"/>
  <c r="D65" i="436"/>
  <c r="D66" i="436" s="1"/>
  <c r="D89" i="436"/>
  <c r="D90" i="436" s="1"/>
  <c r="D91" i="436" s="1"/>
  <c r="D92" i="436" s="1"/>
  <c r="D93" i="436" s="1"/>
  <c r="D94" i="436" s="1"/>
  <c r="D95" i="436" s="1"/>
  <c r="D96" i="436" s="1"/>
  <c r="D97" i="436" s="1"/>
  <c r="D98" i="436" s="1"/>
  <c r="D99" i="436" s="1"/>
  <c r="D100" i="436" s="1"/>
  <c r="D101" i="436" s="1"/>
  <c r="D102" i="436" s="1"/>
  <c r="D103" i="436" s="1"/>
  <c r="D104" i="436" s="1"/>
  <c r="D110" i="436"/>
  <c r="D111" i="436" s="1"/>
  <c r="D112" i="436" s="1"/>
  <c r="D113" i="436" s="1"/>
  <c r="D114" i="436" s="1"/>
  <c r="D115" i="436" s="1"/>
  <c r="D116" i="436" s="1"/>
  <c r="D117" i="436" s="1"/>
  <c r="D118" i="436" s="1"/>
  <c r="D119" i="436" s="1"/>
  <c r="D120" i="436" s="1"/>
  <c r="D121" i="436" s="1"/>
  <c r="D122" i="436" s="1"/>
  <c r="D123" i="436" s="1"/>
  <c r="D124" i="436" s="1"/>
  <c r="D125" i="436" s="1"/>
  <c r="D130" i="436"/>
  <c r="D131" i="436" s="1"/>
  <c r="D132" i="436" s="1"/>
  <c r="D133" i="436" s="1"/>
  <c r="D134" i="436" s="1"/>
  <c r="D135" i="436" s="1"/>
  <c r="D136" i="436" s="1"/>
  <c r="D137" i="436" s="1"/>
  <c r="D138" i="436" s="1"/>
  <c r="D139" i="436" s="1"/>
  <c r="D140" i="436" s="1"/>
  <c r="D141" i="436" s="1"/>
  <c r="D142" i="436" s="1"/>
  <c r="D143" i="436" s="1"/>
  <c r="D144" i="436" s="1"/>
  <c r="D145" i="436" s="1"/>
  <c r="D146" i="436" s="1"/>
  <c r="D147" i="436" s="1"/>
  <c r="D148" i="436" s="1"/>
  <c r="D149" i="436" s="1"/>
  <c r="D154" i="436"/>
  <c r="D155" i="436" s="1"/>
  <c r="D156" i="436" s="1"/>
  <c r="D157" i="436" s="1"/>
  <c r="D158" i="436" s="1"/>
  <c r="D159" i="436" s="1"/>
  <c r="D160" i="436" s="1"/>
  <c r="D161" i="436" s="1"/>
  <c r="D162" i="436" s="1"/>
  <c r="D163" i="436" s="1"/>
  <c r="D164" i="436" s="1"/>
  <c r="D165" i="436" s="1"/>
  <c r="D166" i="436" s="1"/>
  <c r="D167" i="436" s="1"/>
  <c r="D168" i="436" s="1"/>
  <c r="D169" i="436" s="1"/>
  <c r="D174" i="436"/>
  <c r="D175" i="436" s="1"/>
  <c r="D176" i="436" s="1"/>
  <c r="D177" i="436" s="1"/>
  <c r="D178" i="436" s="1"/>
  <c r="D179" i="436" s="1"/>
  <c r="D180" i="436" s="1"/>
  <c r="D181" i="436" s="1"/>
  <c r="D182" i="436" s="1"/>
  <c r="D183" i="436" s="1"/>
  <c r="D184" i="436" s="1"/>
  <c r="D185" i="436" s="1"/>
  <c r="D186" i="436" s="1"/>
  <c r="D187" i="436" s="1"/>
  <c r="D188" i="436" s="1"/>
  <c r="D189" i="436" s="1"/>
  <c r="D194" i="436"/>
  <c r="D195" i="436" s="1"/>
  <c r="D196" i="436" s="1"/>
  <c r="D197" i="436" s="1"/>
  <c r="D198" i="436" s="1"/>
  <c r="D199" i="436" s="1"/>
  <c r="D200" i="436" s="1"/>
  <c r="D201" i="436" s="1"/>
  <c r="D202" i="436" s="1"/>
  <c r="D203" i="436" s="1"/>
  <c r="D204" i="436" s="1"/>
  <c r="D205" i="436" s="1"/>
  <c r="D206" i="436" s="1"/>
  <c r="D207" i="436" s="1"/>
  <c r="D212" i="436"/>
  <c r="D213" i="436" s="1"/>
  <c r="D214" i="436" s="1"/>
  <c r="D215" i="436" s="1"/>
  <c r="D216" i="436" s="1"/>
  <c r="D217" i="436" s="1"/>
  <c r="D218" i="436" s="1"/>
  <c r="D219" i="436" s="1"/>
  <c r="D220" i="436" s="1"/>
  <c r="D221" i="436" s="1"/>
  <c r="D222" i="436" s="1"/>
  <c r="D223" i="436" s="1"/>
  <c r="D224" i="436" s="1"/>
  <c r="D225" i="436" s="1"/>
  <c r="D231" i="436"/>
  <c r="D232" i="436" s="1"/>
  <c r="D233" i="436" s="1"/>
  <c r="D350" i="436"/>
  <c r="D351" i="436" s="1"/>
  <c r="D352" i="436" s="1"/>
  <c r="D353" i="436" s="1"/>
  <c r="D441" i="436"/>
  <c r="D442" i="436" s="1"/>
  <c r="D443" i="436" s="1"/>
  <c r="D444" i="436" s="1"/>
  <c r="D445" i="436" s="1"/>
  <c r="D446" i="436" s="1"/>
  <c r="D447" i="436" s="1"/>
  <c r="D448" i="436" s="1"/>
  <c r="D449" i="436" s="1"/>
  <c r="D450" i="436" s="1"/>
  <c r="D451" i="436" s="1"/>
  <c r="D521" i="436" s="1"/>
  <c r="D522" i="436"/>
  <c r="D523" i="436" s="1"/>
  <c r="D524" i="436" s="1"/>
  <c r="D525" i="436" s="1"/>
  <c r="D526" i="436" s="1"/>
  <c r="D527" i="436" s="1"/>
  <c r="D528" i="436" s="1"/>
  <c r="D529" i="436" s="1"/>
  <c r="D530" i="436" s="1"/>
  <c r="D531" i="436" s="1"/>
  <c r="D532" i="436" s="1"/>
  <c r="D648" i="436"/>
  <c r="D649" i="436" s="1"/>
  <c r="D650" i="436" s="1"/>
  <c r="D746" i="436"/>
  <c r="D747" i="436"/>
  <c r="D748" i="436" s="1"/>
  <c r="D749" i="436" s="1"/>
  <c r="D750" i="436" s="1"/>
  <c r="D751" i="436" s="1"/>
  <c r="D752" i="436" s="1"/>
  <c r="D753" i="436"/>
  <c r="D754" i="436" s="1"/>
  <c r="D755" i="436" s="1"/>
  <c r="D779" i="436"/>
  <c r="D780" i="436" s="1"/>
  <c r="D781" i="436" s="1"/>
  <c r="D782" i="436" s="1"/>
  <c r="D783" i="436" s="1"/>
  <c r="D784" i="436" s="1"/>
  <c r="D785" i="436" s="1"/>
  <c r="D880" i="436"/>
  <c r="D881" i="436" s="1"/>
  <c r="D882" i="436" s="1"/>
  <c r="D936" i="436"/>
  <c r="D937" i="436" s="1"/>
  <c r="D938" i="436" s="1"/>
  <c r="D939" i="436" s="1"/>
  <c r="D940" i="436" s="1"/>
  <c r="D1049" i="436"/>
  <c r="D1050" i="436" s="1"/>
  <c r="D1051" i="436" s="1"/>
  <c r="D1191" i="436"/>
  <c r="D1192" i="436" s="1"/>
  <c r="D1193" i="436" s="1"/>
  <c r="D1194" i="436" s="1"/>
  <c r="D1195" i="436" s="1"/>
  <c r="D1196" i="436" s="1"/>
  <c r="D1197" i="436" s="1"/>
  <c r="D1250" i="436"/>
  <c r="D1251" i="436" s="1"/>
  <c r="D1252" i="436" s="1"/>
  <c r="D1253" i="436" s="1"/>
  <c r="D1254" i="436" s="1"/>
  <c r="D1255" i="436" s="1"/>
  <c r="D1256" i="436" s="1"/>
  <c r="D1299" i="436"/>
  <c r="D1300" i="436" s="1"/>
  <c r="D1301" i="436" s="1"/>
  <c r="D1302" i="436" s="1"/>
  <c r="D1303" i="436" s="1"/>
  <c r="D1304" i="436" s="1"/>
  <c r="D1305" i="436" s="1"/>
  <c r="D1311" i="436"/>
  <c r="D1312" i="436" s="1"/>
  <c r="D1313" i="436" s="1"/>
  <c r="D1314" i="436"/>
  <c r="D1315" i="436" s="1"/>
  <c r="D1316" i="436" s="1"/>
  <c r="D1317" i="436"/>
  <c r="D1318" i="436" s="1"/>
  <c r="D1319" i="436" s="1"/>
  <c r="D1320" i="436"/>
  <c r="D1321" i="436" s="1"/>
  <c r="D1322" i="436" s="1"/>
  <c r="D1323" i="436" s="1"/>
  <c r="D1324" i="436" s="1"/>
  <c r="D1325" i="436" s="1"/>
  <c r="D1326" i="436" s="1"/>
  <c r="D1327" i="436" s="1"/>
  <c r="D1328" i="436" s="1"/>
  <c r="D1329" i="436"/>
  <c r="D1330" i="436" s="1"/>
  <c r="D1331" i="436" s="1"/>
  <c r="D1332" i="436" s="1"/>
  <c r="D1333" i="436" s="1"/>
  <c r="D1334" i="436" s="1"/>
  <c r="D1335" i="436" s="1"/>
  <c r="D1336" i="436"/>
  <c r="D1337" i="436" s="1"/>
  <c r="D1338" i="436" s="1"/>
  <c r="D1339" i="436" s="1"/>
  <c r="D1340" i="436" s="1"/>
  <c r="D1341" i="436" s="1"/>
  <c r="D1342" i="436" s="1"/>
  <c r="D1343" i="436" s="1"/>
  <c r="D1344" i="436" s="1"/>
  <c r="D1345" i="436" s="1"/>
  <c r="D1346" i="436"/>
  <c r="D1347" i="436" s="1"/>
  <c r="D1348" i="436" s="1"/>
  <c r="D1349" i="436" s="1"/>
  <c r="D1350" i="436" s="1"/>
  <c r="D1351" i="436" s="1"/>
  <c r="D1352" i="436" s="1"/>
  <c r="D1353" i="436" s="1"/>
  <c r="D1354" i="436" s="1"/>
  <c r="D1355" i="436" s="1"/>
  <c r="D1356" i="436" s="1"/>
  <c r="D1357" i="436" s="1"/>
  <c r="D1358" i="436" s="1"/>
  <c r="D1359" i="436"/>
  <c r="D1360" i="436" s="1"/>
  <c r="D1361" i="436" s="1"/>
  <c r="D1362" i="436" s="1"/>
  <c r="D1363" i="436" s="1"/>
  <c r="D1364" i="436" s="1"/>
  <c r="D1365" i="436" s="1"/>
  <c r="D1366" i="436" s="1"/>
  <c r="D1367" i="436" s="1"/>
  <c r="D1368" i="436" s="1"/>
  <c r="D1369" i="436" s="1"/>
  <c r="D1370" i="436" s="1"/>
  <c r="D1371" i="436" s="1"/>
  <c r="D1372" i="436" s="1"/>
  <c r="D1382" i="436"/>
  <c r="D1383" i="436" s="1"/>
  <c r="D1384" i="436" s="1"/>
  <c r="D1385" i="436" s="1"/>
  <c r="D1386" i="436"/>
  <c r="D1387" i="436" s="1"/>
  <c r="D1388" i="436" s="1"/>
  <c r="D1389" i="436" s="1"/>
  <c r="D1390" i="436" s="1"/>
  <c r="D1391" i="436" s="1"/>
  <c r="D1392" i="436" s="1"/>
  <c r="D1403" i="436"/>
  <c r="D1404" i="436" s="1"/>
  <c r="D1405" i="436" s="1"/>
  <c r="D1406" i="436" s="1"/>
  <c r="D1407" i="436" s="1"/>
  <c r="D1408" i="436" s="1"/>
  <c r="D1409" i="436" s="1"/>
  <c r="D1410" i="436" s="1"/>
  <c r="D1411" i="436" s="1"/>
  <c r="D1412" i="436" s="1"/>
  <c r="D1413" i="436" s="1"/>
  <c r="D1414" i="436" s="1"/>
  <c r="D1415" i="436" s="1"/>
  <c r="D1416" i="436" s="1"/>
  <c r="D1417" i="436" s="1"/>
  <c r="D1418" i="436" s="1"/>
  <c r="D1419" i="436" s="1"/>
  <c r="D1420" i="436" s="1"/>
  <c r="D1421" i="436" s="1"/>
  <c r="D1422" i="436" s="1"/>
  <c r="D1423" i="436" s="1"/>
  <c r="D1424" i="436" s="1"/>
  <c r="D1425" i="436" s="1"/>
  <c r="D1426" i="436" s="1"/>
  <c r="D1427" i="436" s="1"/>
  <c r="D1428" i="436" s="1"/>
  <c r="D1429" i="436" s="1"/>
  <c r="D1430" i="436" s="1"/>
  <c r="D1431" i="436" s="1"/>
  <c r="D1432" i="436" s="1"/>
  <c r="D1433" i="436" s="1"/>
  <c r="D1434" i="436" s="1"/>
  <c r="D1435" i="436" s="1"/>
  <c r="D1436" i="436" s="1"/>
  <c r="D1437" i="436" s="1"/>
  <c r="D1438" i="436" s="1"/>
  <c r="D1439" i="436" s="1"/>
  <c r="D1440" i="436" s="1"/>
  <c r="D1441" i="436" s="1"/>
  <c r="D1442" i="436" s="1"/>
  <c r="D1443" i="436" s="1"/>
  <c r="D1444" i="436" s="1"/>
  <c r="D1445" i="436" s="1"/>
  <c r="D1446" i="436" s="1"/>
  <c r="D1447" i="436" s="1"/>
  <c r="D1448" i="436" s="1"/>
  <c r="D1449" i="436" s="1"/>
  <c r="D1450" i="436" s="1"/>
  <c r="D1451" i="436" s="1"/>
  <c r="D1452" i="436" s="1"/>
  <c r="D1453" i="436" s="1"/>
  <c r="D1454" i="436" s="1"/>
  <c r="D1455" i="436" s="1"/>
  <c r="D1456" i="436" s="1"/>
  <c r="D1457" i="436" s="1"/>
  <c r="D1458" i="436" s="1"/>
  <c r="D1459" i="436" s="1"/>
  <c r="D1460" i="436" s="1"/>
  <c r="D1461" i="436" s="1"/>
  <c r="D1462" i="436" s="1"/>
  <c r="D1463" i="436" s="1"/>
  <c r="D1464" i="436" s="1"/>
  <c r="D1465" i="436" s="1"/>
  <c r="D1466" i="436" s="1"/>
  <c r="D1467" i="436" s="1"/>
  <c r="D1468" i="436" s="1"/>
  <c r="D1469" i="436" s="1"/>
  <c r="D1470" i="436" s="1"/>
  <c r="D1471" i="436" s="1"/>
  <c r="D1472" i="436" s="1"/>
  <c r="D1473" i="436" s="1"/>
  <c r="D1474" i="436" s="1"/>
  <c r="D1475" i="436" s="1"/>
  <c r="D1476" i="436" s="1"/>
  <c r="D1477" i="436" s="1"/>
  <c r="D1478" i="436" s="1"/>
  <c r="D1479" i="436" s="1"/>
  <c r="D1480" i="436" s="1"/>
  <c r="D1481" i="436" s="1"/>
  <c r="D1482" i="436" s="1"/>
  <c r="D1483" i="436" s="1"/>
  <c r="D1484" i="436" s="1"/>
  <c r="D1485" i="436" s="1"/>
  <c r="D1486" i="436" s="1"/>
  <c r="D1487" i="436" s="1"/>
  <c r="D1488" i="436" s="1"/>
  <c r="D1489" i="436" s="1"/>
  <c r="D1490" i="436" s="1"/>
  <c r="D1491" i="436" s="1"/>
  <c r="D1492" i="436" s="1"/>
  <c r="D1493" i="436" s="1"/>
  <c r="D1494" i="436" s="1"/>
  <c r="D1495" i="436" s="1"/>
  <c r="D1496" i="436" s="1"/>
  <c r="D1497" i="436" s="1"/>
  <c r="D1498" i="436" s="1"/>
  <c r="D1499" i="436" s="1"/>
  <c r="D1500" i="436" s="1"/>
  <c r="D1501" i="436" s="1"/>
  <c r="D1502" i="436" s="1"/>
  <c r="D1503" i="436" s="1"/>
  <c r="D1504" i="436" s="1"/>
  <c r="D1505" i="436" s="1"/>
  <c r="D1506" i="436" s="1"/>
  <c r="D1507" i="436" s="1"/>
  <c r="D1508" i="436" s="1"/>
  <c r="D1509" i="436" s="1"/>
  <c r="D1510" i="436" s="1"/>
  <c r="D1511" i="436" s="1"/>
  <c r="D1512" i="436" s="1"/>
  <c r="D1513" i="436" s="1"/>
  <c r="D1514" i="436" s="1"/>
  <c r="D1515" i="436" s="1"/>
  <c r="D1516" i="436" s="1"/>
  <c r="D1517" i="436" s="1"/>
  <c r="D1518" i="436" s="1"/>
  <c r="D1519" i="436" s="1"/>
  <c r="D1520" i="436" s="1"/>
  <c r="D1521" i="436" s="1"/>
  <c r="D1522" i="436" s="1"/>
  <c r="D1523" i="436" s="1"/>
  <c r="D1524" i="436" s="1"/>
  <c r="D1525" i="436" s="1"/>
  <c r="D1526" i="436" s="1"/>
  <c r="D1527" i="436" s="1"/>
  <c r="D1528" i="436" s="1"/>
  <c r="D1529" i="436" s="1"/>
  <c r="D1530" i="436" s="1"/>
  <c r="D1531" i="436" s="1"/>
  <c r="D1532" i="436" s="1"/>
  <c r="D1533" i="436" s="1"/>
  <c r="D1534" i="436" s="1"/>
  <c r="D1535" i="436" s="1"/>
  <c r="D1536" i="436" s="1"/>
  <c r="D1537" i="436" s="1"/>
  <c r="D1538" i="436" s="1"/>
  <c r="D1539" i="436" s="1"/>
  <c r="D1540" i="436" s="1"/>
  <c r="D1541" i="436" s="1"/>
  <c r="D1542" i="436" s="1"/>
  <c r="D1543" i="436" s="1"/>
  <c r="D1544" i="436" s="1"/>
  <c r="D1545" i="436" s="1"/>
  <c r="D1546" i="436" s="1"/>
  <c r="D1547" i="436" s="1"/>
  <c r="D1548" i="436" s="1"/>
  <c r="D1549" i="436" s="1"/>
  <c r="D1550" i="436" s="1"/>
  <c r="D1551" i="436" s="1"/>
  <c r="D1552" i="436" s="1"/>
  <c r="D1553" i="436" s="1"/>
  <c r="D1554" i="436" s="1"/>
  <c r="D1555" i="436" s="1"/>
  <c r="D1556" i="436" s="1"/>
  <c r="D1557" i="436" s="1"/>
  <c r="D1558" i="436" s="1"/>
  <c r="D1559" i="436" s="1"/>
  <c r="D1560" i="436" s="1"/>
  <c r="D1561" i="436" s="1"/>
  <c r="D1562" i="436" s="1"/>
  <c r="D1563" i="436" s="1"/>
  <c r="D1564" i="436" s="1"/>
  <c r="D1565" i="436" s="1"/>
  <c r="D1566" i="436" s="1"/>
  <c r="D1567" i="436" s="1"/>
  <c r="D1568" i="436" s="1"/>
  <c r="D1569" i="436" s="1"/>
  <c r="D1570" i="436" s="1"/>
  <c r="D1571" i="436" s="1"/>
  <c r="D1572" i="436" s="1"/>
  <c r="D1573" i="436" s="1"/>
  <c r="D1574" i="436" s="1"/>
  <c r="D1575" i="436" s="1"/>
  <c r="D1576" i="436" s="1"/>
  <c r="D1577" i="436" s="1"/>
  <c r="D1578" i="436" s="1"/>
  <c r="D1579" i="436" s="1"/>
  <c r="D1580" i="436" s="1"/>
  <c r="D1581" i="436" s="1"/>
  <c r="D1582" i="436" s="1"/>
  <c r="D1583" i="436" s="1"/>
  <c r="D1584" i="436" s="1"/>
  <c r="D1585" i="436" s="1"/>
  <c r="D1586" i="436" s="1"/>
  <c r="D1587" i="436" s="1"/>
  <c r="D1588" i="436" s="1"/>
  <c r="D1589" i="436" s="1"/>
  <c r="D1590" i="436" s="1"/>
  <c r="D1591" i="436" s="1"/>
  <c r="D1592" i="436" s="1"/>
  <c r="D1593" i="436" s="1"/>
  <c r="D1594" i="436" s="1"/>
  <c r="D1595" i="436" s="1"/>
  <c r="D1596" i="436" s="1"/>
  <c r="D1597" i="436" s="1"/>
  <c r="D1598" i="436" s="1"/>
  <c r="D1599" i="436" s="1"/>
  <c r="D1600" i="436" s="1"/>
  <c r="D1601" i="436" s="1"/>
  <c r="D1602" i="436" s="1"/>
  <c r="D1603" i="436" s="1"/>
  <c r="D1604" i="436" s="1"/>
  <c r="D1605" i="436" s="1"/>
  <c r="D1606" i="436" s="1"/>
  <c r="D1607" i="436" s="1"/>
  <c r="D1608" i="436" s="1"/>
  <c r="D1609" i="436" s="1"/>
  <c r="D1610" i="436" s="1"/>
  <c r="D1611" i="436" s="1"/>
  <c r="D1612" i="436" s="1"/>
  <c r="D1613" i="436" s="1"/>
  <c r="D1614" i="436" s="1"/>
  <c r="D1615" i="436" s="1"/>
  <c r="D1616" i="436" s="1"/>
  <c r="D1617" i="436" s="1"/>
  <c r="D1618" i="436" s="1"/>
  <c r="D1619" i="436" s="1"/>
  <c r="D1620" i="436" s="1"/>
  <c r="D1621" i="436" s="1"/>
  <c r="D1622" i="436" s="1"/>
  <c r="D1623" i="436" s="1"/>
  <c r="D1624" i="436" s="1"/>
  <c r="D1625" i="436" s="1"/>
  <c r="D1626" i="436" s="1"/>
  <c r="D1627" i="436" s="1"/>
  <c r="D1628" i="436" s="1"/>
  <c r="D1629" i="436" s="1"/>
  <c r="D1630" i="436" s="1"/>
  <c r="D1631" i="436" s="1"/>
  <c r="D1632" i="436" s="1"/>
  <c r="D1633" i="436" s="1"/>
  <c r="D1634" i="436" s="1"/>
  <c r="D1635" i="436" s="1"/>
  <c r="D1636" i="436" s="1"/>
  <c r="D1637" i="436" s="1"/>
  <c r="D1638" i="436" s="1"/>
  <c r="D1639" i="436" s="1"/>
  <c r="D1640" i="436" s="1"/>
  <c r="D1641" i="436" s="1"/>
  <c r="D1642" i="436" s="1"/>
  <c r="D1643" i="436" s="1"/>
  <c r="D1644" i="436" s="1"/>
  <c r="D1645" i="436" s="1"/>
  <c r="D1646" i="436" s="1"/>
  <c r="D1647" i="436" s="1"/>
  <c r="D1648" i="436" s="1"/>
  <c r="D1649" i="436" s="1"/>
  <c r="D1650" i="436" s="1"/>
  <c r="D1651" i="436" s="1"/>
  <c r="D1652" i="436" s="1"/>
  <c r="D1653" i="436" s="1"/>
  <c r="D1654" i="436" s="1"/>
  <c r="D1655" i="436" s="1"/>
  <c r="D1656" i="436" s="1"/>
  <c r="D1657" i="436" s="1"/>
  <c r="D1658" i="436" s="1"/>
  <c r="D1659" i="436" s="1"/>
  <c r="D1660" i="436" s="1"/>
  <c r="D1661" i="436" s="1"/>
  <c r="D1662" i="436" s="1"/>
  <c r="D1663" i="436" s="1"/>
  <c r="D1664" i="436" s="1"/>
  <c r="D1665" i="436" s="1"/>
  <c r="D1666" i="436" s="1"/>
  <c r="D1667" i="436" s="1"/>
  <c r="D1668" i="436" s="1"/>
  <c r="D1669" i="436" s="1"/>
  <c r="D1670" i="436" s="1"/>
  <c r="D1671" i="436" s="1"/>
  <c r="D1672" i="436" s="1"/>
  <c r="D1673" i="436" s="1"/>
  <c r="D1674" i="436" s="1"/>
  <c r="D1675" i="436" s="1"/>
  <c r="D1676" i="436" s="1"/>
  <c r="D1677" i="436" s="1"/>
  <c r="D1678" i="436" s="1"/>
  <c r="D1679" i="436" s="1"/>
  <c r="D1680" i="436" s="1"/>
  <c r="D1681" i="436" s="1"/>
  <c r="D1682" i="436" s="1"/>
  <c r="D1683" i="436" s="1"/>
  <c r="D1684" i="436" s="1"/>
  <c r="D1685" i="436" s="1"/>
  <c r="D1686" i="436" s="1"/>
  <c r="D1687" i="436" s="1"/>
  <c r="D1688" i="436" s="1"/>
  <c r="D1689" i="436" s="1"/>
  <c r="D1690" i="436" s="1"/>
  <c r="D1691" i="436" s="1"/>
  <c r="D1692" i="436" s="1"/>
  <c r="D1693" i="436" s="1"/>
  <c r="D1694" i="436" s="1"/>
  <c r="D1695" i="436" s="1"/>
  <c r="D1696" i="436" s="1"/>
  <c r="D1697" i="436" s="1"/>
  <c r="D1698" i="436" s="1"/>
  <c r="D1699" i="436" s="1"/>
  <c r="D1700" i="436" s="1"/>
  <c r="D1701" i="436" s="1"/>
  <c r="D1702" i="436" s="1"/>
  <c r="D1703" i="436" s="1"/>
  <c r="D1704" i="436" s="1"/>
  <c r="D1705" i="436" s="1"/>
  <c r="D1706" i="436" s="1"/>
  <c r="D1707" i="436" s="1"/>
  <c r="D1708" i="436" s="1"/>
  <c r="D1709" i="436" s="1"/>
  <c r="D1710" i="436" s="1"/>
  <c r="D1711" i="436" s="1"/>
  <c r="D1712" i="436" s="1"/>
  <c r="D1713" i="436" s="1"/>
  <c r="D1714" i="436" s="1"/>
  <c r="D1715" i="436" s="1"/>
  <c r="D1716" i="436" s="1"/>
  <c r="D1717" i="436" s="1"/>
  <c r="D1718" i="436" s="1"/>
  <c r="D1719" i="436" s="1"/>
  <c r="D1720" i="436" s="1"/>
  <c r="D1721" i="436" s="1"/>
  <c r="D1722" i="436" s="1"/>
  <c r="D1723" i="436" s="1"/>
  <c r="D1724" i="436" s="1"/>
  <c r="D1725" i="436" s="1"/>
  <c r="D1726" i="436" s="1"/>
  <c r="D1727" i="436" s="1"/>
  <c r="D1728" i="436" s="1"/>
  <c r="D1729" i="436" s="1"/>
  <c r="D1730" i="436" s="1"/>
  <c r="D1731" i="436" s="1"/>
  <c r="D1732" i="436" s="1"/>
  <c r="D1733" i="436" s="1"/>
  <c r="D1734" i="436" s="1"/>
  <c r="D1735" i="436" s="1"/>
  <c r="D1736" i="436" s="1"/>
  <c r="D1737" i="436" s="1"/>
  <c r="D1738" i="436" s="1"/>
  <c r="D1739" i="436" s="1"/>
  <c r="D1740" i="436" s="1"/>
  <c r="D1741" i="436" s="1"/>
  <c r="D1742" i="436" s="1"/>
  <c r="D1743" i="436" s="1"/>
  <c r="D1744" i="436" s="1"/>
  <c r="D1745" i="436" s="1"/>
  <c r="D1746" i="436" s="1"/>
  <c r="D1747" i="436" s="1"/>
  <c r="D1748" i="436" s="1"/>
  <c r="D1749" i="436" s="1"/>
  <c r="D1750" i="436" s="1"/>
  <c r="D1751" i="436" s="1"/>
  <c r="D1752" i="436" s="1"/>
  <c r="D1753" i="436" s="1"/>
  <c r="D1754" i="436" s="1"/>
  <c r="D1755" i="436" s="1"/>
  <c r="D1756" i="436" s="1"/>
  <c r="D1757" i="436" s="1"/>
  <c r="D1758" i="436" s="1"/>
  <c r="D1759" i="436" s="1"/>
  <c r="D1760" i="436" s="1"/>
  <c r="D1761" i="436" s="1"/>
  <c r="D1762" i="436" s="1"/>
  <c r="D1763" i="436" s="1"/>
  <c r="D1764" i="436" s="1"/>
  <c r="D1765" i="436" s="1"/>
  <c r="D1766" i="436" s="1"/>
  <c r="D1767" i="436" s="1"/>
  <c r="D1768" i="436" s="1"/>
  <c r="D1769" i="436" s="1"/>
  <c r="D1770" i="436" s="1"/>
  <c r="D1771" i="436" s="1"/>
  <c r="D1772" i="436" s="1"/>
  <c r="D1773" i="436" s="1"/>
  <c r="D1774" i="436" s="1"/>
  <c r="D1775" i="436" s="1"/>
  <c r="D1776" i="436" s="1"/>
  <c r="D1777" i="436" s="1"/>
  <c r="D1778" i="436" s="1"/>
  <c r="D1779" i="436" s="1"/>
  <c r="D1780" i="436" s="1"/>
  <c r="D1781" i="436" s="1"/>
  <c r="D1782" i="436" s="1"/>
  <c r="D1783" i="436" s="1"/>
  <c r="D1784" i="436" s="1"/>
  <c r="D1785" i="436" s="1"/>
  <c r="D1786" i="436" s="1"/>
  <c r="D1787" i="436" s="1"/>
  <c r="D1788" i="436" s="1"/>
  <c r="D1789" i="436" s="1"/>
  <c r="D1790" i="436" s="1"/>
  <c r="D1791" i="436" s="1"/>
  <c r="D1792" i="436" s="1"/>
  <c r="D1793" i="436" s="1"/>
  <c r="D1794" i="436" s="1"/>
  <c r="D1795" i="436" s="1"/>
  <c r="D1796" i="436" s="1"/>
  <c r="D1797" i="436" s="1"/>
  <c r="D1798" i="436" s="1"/>
  <c r="D1799" i="436" s="1"/>
  <c r="D1800" i="436" s="1"/>
  <c r="D1801" i="436" s="1"/>
  <c r="D1802" i="436" s="1"/>
  <c r="D1803" i="436" s="1"/>
  <c r="D1804" i="436" s="1"/>
  <c r="D1805" i="436" s="1"/>
  <c r="D1806" i="436" s="1"/>
  <c r="D1807" i="436" s="1"/>
  <c r="D1808" i="436" s="1"/>
  <c r="D1809" i="436" s="1"/>
  <c r="D1810" i="436" s="1"/>
  <c r="D1811" i="436" s="1"/>
  <c r="D1812" i="436" s="1"/>
  <c r="D1813" i="436" s="1"/>
  <c r="D1814" i="436" s="1"/>
  <c r="D1815" i="436" s="1"/>
  <c r="D1816" i="436" s="1"/>
  <c r="D1817" i="436" s="1"/>
  <c r="D1818" i="436" s="1"/>
  <c r="D1819" i="436" s="1"/>
  <c r="D1820" i="436" s="1"/>
  <c r="D1821" i="436" s="1"/>
  <c r="D1822" i="436" s="1"/>
  <c r="D1823" i="436" s="1"/>
  <c r="D1824" i="436" s="1"/>
  <c r="D1825" i="436" s="1"/>
  <c r="D1826" i="436" s="1"/>
  <c r="D1827" i="436" s="1"/>
  <c r="D1828" i="436" s="1"/>
  <c r="D1829" i="436" s="1"/>
  <c r="D1830" i="436" s="1"/>
  <c r="D1831" i="436" s="1"/>
  <c r="D1832" i="436" s="1"/>
  <c r="D1833" i="436" s="1"/>
  <c r="D1834" i="436" s="1"/>
  <c r="D1835" i="436" s="1"/>
  <c r="D1836" i="436" s="1"/>
  <c r="D1837" i="436" s="1"/>
  <c r="D1838" i="436" s="1"/>
  <c r="D1839" i="436" s="1"/>
  <c r="D1840" i="436" s="1"/>
  <c r="D1841" i="436" s="1"/>
  <c r="D1842" i="436" s="1"/>
  <c r="D1843" i="436" s="1"/>
  <c r="D1844" i="436" s="1"/>
  <c r="D1845" i="436" s="1"/>
  <c r="D1846" i="436" s="1"/>
  <c r="D1847" i="436" s="1"/>
  <c r="D1848" i="436" s="1"/>
  <c r="D1849" i="436" s="1"/>
  <c r="D1850" i="436" s="1"/>
  <c r="D1851" i="436" s="1"/>
  <c r="D1852" i="436" s="1"/>
  <c r="D1853" i="436" s="1"/>
  <c r="D1854" i="436" s="1"/>
  <c r="D1855" i="436" s="1"/>
  <c r="D1856" i="436" s="1"/>
  <c r="D1857" i="436" s="1"/>
  <c r="D1858" i="436" s="1"/>
  <c r="D1859" i="436" s="1"/>
  <c r="D1860" i="436" s="1"/>
  <c r="D1861" i="436" s="1"/>
  <c r="D1862" i="436" s="1"/>
  <c r="D1863" i="436" s="1"/>
  <c r="D1864" i="436" s="1"/>
  <c r="D1865" i="436" s="1"/>
  <c r="D1866" i="436" s="1"/>
  <c r="D1867" i="436" s="1"/>
  <c r="D1868" i="436" s="1"/>
  <c r="D1869" i="436" s="1"/>
  <c r="D1870" i="436" s="1"/>
  <c r="D1871" i="436" s="1"/>
  <c r="D1872" i="436" s="1"/>
  <c r="D1873" i="436" s="1"/>
  <c r="D1874" i="436" s="1"/>
  <c r="D1875" i="436" s="1"/>
  <c r="D1876" i="436" s="1"/>
  <c r="D1877" i="436" s="1"/>
  <c r="D1878" i="436" s="1"/>
  <c r="D1879" i="436" s="1"/>
  <c r="D1880" i="436" s="1"/>
  <c r="D1881" i="436" s="1"/>
  <c r="D1882" i="436" s="1"/>
  <c r="D1883" i="436" s="1"/>
  <c r="D1884" i="436" s="1"/>
  <c r="D1885" i="436" s="1"/>
  <c r="D1886" i="436" s="1"/>
  <c r="D1887" i="436" s="1"/>
  <c r="D1888" i="436" s="1"/>
  <c r="D1889" i="436" s="1"/>
  <c r="D1890" i="436" s="1"/>
  <c r="D1891" i="436" s="1"/>
  <c r="D1892" i="436" s="1"/>
  <c r="D1893" i="436" s="1"/>
  <c r="D1894" i="436" s="1"/>
  <c r="D1895" i="436" s="1"/>
  <c r="D1896" i="436" s="1"/>
  <c r="D1897" i="436" s="1"/>
  <c r="D1898" i="436" s="1"/>
  <c r="D1899" i="436" s="1"/>
  <c r="D1900" i="436" s="1"/>
  <c r="D1901" i="436" s="1"/>
  <c r="D1902" i="436" s="1"/>
  <c r="D1903" i="436" s="1"/>
  <c r="D1904" i="436" s="1"/>
  <c r="D1905" i="436" s="1"/>
  <c r="D1906" i="436" s="1"/>
  <c r="D1907" i="436" s="1"/>
  <c r="D1908" i="436" s="1"/>
  <c r="D1909" i="436" s="1"/>
  <c r="D1910" i="436" s="1"/>
  <c r="D1911" i="436" s="1"/>
  <c r="D1912" i="436" s="1"/>
  <c r="D1913" i="436" s="1"/>
  <c r="D1914" i="436" s="1"/>
  <c r="D1915" i="436" s="1"/>
  <c r="D1916" i="436" s="1"/>
  <c r="D1917" i="436" s="1"/>
  <c r="D1918" i="436" s="1"/>
  <c r="D1919" i="436" s="1"/>
  <c r="D1920" i="436" s="1"/>
  <c r="D1921" i="436" s="1"/>
  <c r="D1922" i="436" s="1"/>
  <c r="D1923" i="436" s="1"/>
  <c r="D1924" i="436" s="1"/>
  <c r="D1925" i="436" s="1"/>
  <c r="D1926" i="436" s="1"/>
  <c r="D1927" i="436" s="1"/>
  <c r="D1928" i="436" s="1"/>
  <c r="D1929" i="436" s="1"/>
  <c r="D1930" i="436" s="1"/>
  <c r="D1931" i="436" s="1"/>
  <c r="D1932" i="436" s="1"/>
  <c r="D1933" i="436" s="1"/>
  <c r="D1934" i="436" s="1"/>
  <c r="D1935" i="436" s="1"/>
  <c r="D1936" i="436" s="1"/>
  <c r="D1937" i="436" s="1"/>
  <c r="D1938" i="436" s="1"/>
  <c r="D1939" i="436" s="1"/>
  <c r="D1940" i="436" s="1"/>
  <c r="D1941" i="436" s="1"/>
  <c r="D1942" i="436" s="1"/>
  <c r="D1943" i="436" s="1"/>
  <c r="D1944" i="436" s="1"/>
  <c r="D1945" i="436" s="1"/>
  <c r="D1946" i="436" s="1"/>
  <c r="D1947" i="436" s="1"/>
  <c r="D1948" i="436" s="1"/>
  <c r="D1949" i="436" s="1"/>
  <c r="D1950" i="436" s="1"/>
  <c r="D1951" i="436" s="1"/>
  <c r="D1952" i="436" s="1"/>
  <c r="D1953" i="436" s="1"/>
  <c r="D1954" i="436" s="1"/>
  <c r="D1955" i="436" s="1"/>
  <c r="D1956" i="436" s="1"/>
  <c r="D1957" i="436" s="1"/>
  <c r="D1958" i="436" s="1"/>
  <c r="D1959" i="436" s="1"/>
  <c r="D1960" i="436" s="1"/>
  <c r="D1961" i="436" s="1"/>
  <c r="D1962" i="436" s="1"/>
  <c r="D1963" i="436" s="1"/>
  <c r="D1964" i="436" s="1"/>
  <c r="D1965" i="436" s="1"/>
  <c r="D1966" i="436" s="1"/>
  <c r="D1967" i="436" s="1"/>
  <c r="D1968" i="436" s="1"/>
  <c r="D1969" i="436" s="1"/>
  <c r="D1970" i="436" s="1"/>
  <c r="D1971" i="436" s="1"/>
  <c r="D1972" i="436" s="1"/>
  <c r="D1973" i="436" s="1"/>
  <c r="D1974" i="436" s="1"/>
  <c r="D1975" i="436" s="1"/>
  <c r="D1976" i="436" s="1"/>
  <c r="D1977" i="436" s="1"/>
  <c r="D1978" i="436" s="1"/>
  <c r="D1979" i="436" s="1"/>
  <c r="D1980" i="436" s="1"/>
  <c r="D1981" i="436" s="1"/>
  <c r="D1982" i="436" s="1"/>
  <c r="D1983" i="436" s="1"/>
  <c r="D1984" i="436" s="1"/>
  <c r="D1985" i="436" s="1"/>
  <c r="D1986" i="436" s="1"/>
  <c r="D1987" i="436" s="1"/>
  <c r="D1988" i="436" s="1"/>
  <c r="D1989" i="436" s="1"/>
  <c r="D1990" i="436" s="1"/>
  <c r="D1991" i="436" s="1"/>
  <c r="D1992" i="436" s="1"/>
  <c r="D1993" i="436" s="1"/>
  <c r="D1994" i="436" s="1"/>
  <c r="D1995" i="436" s="1"/>
  <c r="D1996" i="436" s="1"/>
  <c r="D1997" i="436" s="1"/>
  <c r="D1998" i="436" s="1"/>
  <c r="D1999" i="436" s="1"/>
  <c r="D2000" i="436" s="1"/>
  <c r="D2001" i="436" s="1"/>
  <c r="D2002" i="436" s="1"/>
  <c r="D2003" i="436" s="1"/>
  <c r="D2004" i="436" s="1"/>
  <c r="D2005" i="436" s="1"/>
  <c r="D2006" i="436" s="1"/>
  <c r="D2007" i="436" s="1"/>
  <c r="D2008" i="436" s="1"/>
  <c r="D2009" i="436" s="1"/>
  <c r="D2010" i="436" s="1"/>
  <c r="D2011" i="436" s="1"/>
  <c r="D2012" i="436" s="1"/>
  <c r="D2013" i="436" s="1"/>
  <c r="D2014" i="436" s="1"/>
  <c r="D2015" i="436" s="1"/>
  <c r="D2016" i="436" s="1"/>
  <c r="D2017" i="436" s="1"/>
  <c r="D2018" i="436" s="1"/>
  <c r="D2019" i="436" s="1"/>
  <c r="D2020" i="436" s="1"/>
  <c r="D2021" i="436" s="1"/>
  <c r="D2022" i="436" s="1"/>
  <c r="D2023" i="436" s="1"/>
  <c r="D2024" i="436" s="1"/>
  <c r="D2025" i="436" s="1"/>
  <c r="D2026" i="436" s="1"/>
  <c r="D2027" i="436" s="1"/>
  <c r="D2028" i="436" s="1"/>
  <c r="D2029" i="436" s="1"/>
  <c r="D2030" i="436" s="1"/>
  <c r="D2031" i="436" s="1"/>
  <c r="D2032" i="436" s="1"/>
  <c r="D2033" i="436" s="1"/>
  <c r="D2034" i="436" s="1"/>
  <c r="D2035" i="436" s="1"/>
  <c r="D2036" i="436" s="1"/>
  <c r="D2037" i="436" s="1"/>
  <c r="D2038" i="436" s="1"/>
  <c r="D2039" i="436" s="1"/>
  <c r="D2040" i="436" s="1"/>
  <c r="D2041" i="436" s="1"/>
  <c r="D2042" i="436" s="1"/>
  <c r="D2043" i="436" s="1"/>
  <c r="C20" i="436"/>
  <c r="C21" i="436" s="1"/>
  <c r="C22" i="436" s="1"/>
  <c r="C23" i="436" s="1"/>
  <c r="C24" i="436" s="1"/>
  <c r="C25" i="436" s="1"/>
  <c r="C26" i="436" s="1"/>
  <c r="C27" i="436" s="1"/>
  <c r="C28" i="436" s="1"/>
  <c r="C29" i="436" s="1"/>
  <c r="C30" i="436" s="1"/>
  <c r="C31" i="436" s="1"/>
  <c r="C32" i="436" s="1"/>
  <c r="C33" i="436" s="1"/>
  <c r="C34" i="436" s="1"/>
  <c r="C35" i="436" s="1"/>
  <c r="C36" i="436" s="1"/>
  <c r="C37" i="436" s="1"/>
  <c r="C38" i="436" s="1"/>
  <c r="C39" i="436" s="1"/>
  <c r="C40" i="436" s="1"/>
  <c r="C41" i="436" s="1"/>
  <c r="C42" i="436" s="1"/>
  <c r="C43" i="436" s="1"/>
  <c r="C44" i="436" s="1"/>
  <c r="C45" i="436" s="1"/>
  <c r="C46" i="436" s="1"/>
  <c r="C47" i="436" s="1"/>
  <c r="C48" i="436"/>
  <c r="C49" i="436" s="1"/>
  <c r="C50" i="436" s="1"/>
  <c r="C51" i="436" s="1"/>
  <c r="C52" i="436" s="1"/>
  <c r="C53" i="436" s="1"/>
  <c r="C54" i="436" s="1"/>
  <c r="C55" i="436" s="1"/>
  <c r="C56" i="436" s="1"/>
  <c r="C57" i="436" s="1"/>
  <c r="C58" i="436" s="1"/>
  <c r="C59" i="436" s="1"/>
  <c r="C60" i="436" s="1"/>
  <c r="C61" i="436" s="1"/>
  <c r="C230" i="436"/>
  <c r="C231" i="436" s="1"/>
  <c r="C232" i="436" s="1"/>
  <c r="C233" i="436" s="1"/>
  <c r="C349" i="436"/>
  <c r="C350" i="436" s="1"/>
  <c r="C351" i="436" s="1"/>
  <c r="C352" i="436" s="1"/>
  <c r="C353" i="436" s="1"/>
  <c r="C440" i="436"/>
  <c r="C441" i="436" s="1"/>
  <c r="C442" i="436" s="1"/>
  <c r="C443" i="436" s="1"/>
  <c r="C444" i="436" s="1"/>
  <c r="C445" i="436" s="1"/>
  <c r="C446" i="436" s="1"/>
  <c r="C447" i="436" s="1"/>
  <c r="C448" i="436" s="1"/>
  <c r="C449" i="436" s="1"/>
  <c r="C450" i="436" s="1"/>
  <c r="C451" i="436" s="1"/>
  <c r="C452" i="436" s="1"/>
  <c r="C453" i="436" s="1"/>
  <c r="C454" i="436" s="1"/>
  <c r="C455" i="436" s="1"/>
  <c r="C456" i="436" s="1"/>
  <c r="C457" i="436" s="1"/>
  <c r="C458" i="436" s="1"/>
  <c r="C459" i="436" s="1"/>
  <c r="C460" i="436" s="1"/>
  <c r="C461" i="436" s="1"/>
  <c r="C462" i="436" s="1"/>
  <c r="C463" i="436" s="1"/>
  <c r="C464" i="436" s="1"/>
  <c r="C465" i="436" s="1"/>
  <c r="C466" i="436" s="1"/>
  <c r="C467" i="436" s="1"/>
  <c r="C468" i="436" s="1"/>
  <c r="C469" i="436" s="1"/>
  <c r="C470" i="436" s="1"/>
  <c r="C471" i="436" s="1"/>
  <c r="C472" i="436" s="1"/>
  <c r="C473" i="436" s="1"/>
  <c r="C474" i="436" s="1"/>
  <c r="C475" i="436" s="1"/>
  <c r="C476" i="436" s="1"/>
  <c r="C477" i="436" s="1"/>
  <c r="C478" i="436" s="1"/>
  <c r="C479" i="436" s="1"/>
  <c r="C480" i="436" s="1"/>
  <c r="C481" i="436" s="1"/>
  <c r="C482" i="436" s="1"/>
  <c r="C483" i="436" s="1"/>
  <c r="C484" i="436" s="1"/>
  <c r="C485" i="436" s="1"/>
  <c r="C486" i="436" s="1"/>
  <c r="C487" i="436" s="1"/>
  <c r="C488" i="436" s="1"/>
  <c r="C489" i="436" s="1"/>
  <c r="C490" i="436" s="1"/>
  <c r="C491" i="436" s="1"/>
  <c r="C492" i="436" s="1"/>
  <c r="C493" i="436" s="1"/>
  <c r="C494" i="436" s="1"/>
  <c r="C495" i="436" s="1"/>
  <c r="C496" i="436" s="1"/>
  <c r="C497" i="436" s="1"/>
  <c r="C498" i="436" s="1"/>
  <c r="C499" i="436" s="1"/>
  <c r="C500" i="436" s="1"/>
  <c r="C501" i="436" s="1"/>
  <c r="C502" i="436" s="1"/>
  <c r="C503" i="436" s="1"/>
  <c r="C504" i="436" s="1"/>
  <c r="C505" i="436" s="1"/>
  <c r="C506" i="436" s="1"/>
  <c r="C507" i="436" s="1"/>
  <c r="C508" i="436" s="1"/>
  <c r="C509" i="436" s="1"/>
  <c r="C510" i="436" s="1"/>
  <c r="C511" i="436" s="1"/>
  <c r="C512" i="436" s="1"/>
  <c r="C513" i="436" s="1"/>
  <c r="C514" i="436" s="1"/>
  <c r="C515" i="436" s="1"/>
  <c r="C516" i="436" s="1"/>
  <c r="C517" i="436" s="1"/>
  <c r="C518" i="436" s="1"/>
  <c r="C519" i="436" s="1"/>
  <c r="C520" i="436" s="1"/>
  <c r="C521" i="436"/>
  <c r="C522" i="436" s="1"/>
  <c r="C523" i="436" s="1"/>
  <c r="C524" i="436" s="1"/>
  <c r="C525" i="436" s="1"/>
  <c r="C526" i="436" s="1"/>
  <c r="C527" i="436" s="1"/>
  <c r="C528" i="436" s="1"/>
  <c r="C529" i="436" s="1"/>
  <c r="C530" i="436" s="1"/>
  <c r="C531" i="436" s="1"/>
  <c r="C532" i="436" s="1"/>
  <c r="C647" i="436"/>
  <c r="C648" i="436" s="1"/>
  <c r="C649" i="436" s="1"/>
  <c r="C650" i="436" s="1"/>
  <c r="C746" i="436"/>
  <c r="C747" i="436" s="1"/>
  <c r="C748" i="436" s="1"/>
  <c r="C749" i="436" s="1"/>
  <c r="C750" i="436" s="1"/>
  <c r="C751" i="436" s="1"/>
  <c r="C752" i="436"/>
  <c r="C753" i="436" s="1"/>
  <c r="C754" i="436" s="1"/>
  <c r="C755" i="436" s="1"/>
  <c r="C778" i="436"/>
  <c r="C779" i="436" s="1"/>
  <c r="C780" i="436" s="1"/>
  <c r="C781" i="436" s="1"/>
  <c r="C782" i="436" s="1"/>
  <c r="C783" i="436" s="1"/>
  <c r="C784" i="436" s="1"/>
  <c r="C785" i="436" s="1"/>
  <c r="C879" i="436"/>
  <c r="C880" i="436" s="1"/>
  <c r="C881" i="436" s="1"/>
  <c r="C882" i="436" s="1"/>
  <c r="C935" i="436"/>
  <c r="C936" i="436" s="1"/>
  <c r="C937" i="436" s="1"/>
  <c r="C938" i="436" s="1"/>
  <c r="C939" i="436" s="1"/>
  <c r="C940" i="436" s="1"/>
  <c r="C1048" i="436"/>
  <c r="C1049" i="436" s="1"/>
  <c r="C1050" i="436" s="1"/>
  <c r="C1051" i="436" s="1"/>
  <c r="C1190" i="436"/>
  <c r="C1191" i="436" s="1"/>
  <c r="C1192" i="436" s="1"/>
  <c r="C1193" i="436" s="1"/>
  <c r="C1194" i="436" s="1"/>
  <c r="C1195" i="436" s="1"/>
  <c r="C1196" i="436" s="1"/>
  <c r="C1197" i="436" s="1"/>
  <c r="C1310" i="436"/>
  <c r="C1311" i="436" s="1"/>
  <c r="C1312" i="436" s="1"/>
  <c r="C1313" i="436" s="1"/>
  <c r="C1314" i="436" s="1"/>
  <c r="C1315" i="436" s="1"/>
  <c r="C1316" i="436" s="1"/>
  <c r="C1317" i="436" s="1"/>
  <c r="C1318" i="436" s="1"/>
  <c r="C1319" i="436" s="1"/>
  <c r="C1320" i="436" s="1"/>
  <c r="C1321" i="436" s="1"/>
  <c r="C1322" i="436" s="1"/>
  <c r="C1323" i="436" s="1"/>
  <c r="C1324" i="436" s="1"/>
  <c r="C1325" i="436" s="1"/>
  <c r="C1326" i="436" s="1"/>
  <c r="C1345" i="436"/>
  <c r="C1346" i="436" s="1"/>
  <c r="C1347" i="436" s="1"/>
  <c r="C1348" i="436" s="1"/>
  <c r="C1349" i="436" s="1"/>
  <c r="C1350" i="436" s="1"/>
  <c r="C1351" i="436" s="1"/>
  <c r="C1352" i="436" s="1"/>
  <c r="C1353" i="436" s="1"/>
  <c r="C1354" i="436" s="1"/>
  <c r="C1355" i="436" s="1"/>
  <c r="C1356" i="436" s="1"/>
  <c r="C1357" i="436" s="1"/>
  <c r="C1358" i="436"/>
  <c r="C1359" i="436" s="1"/>
  <c r="C1360" i="436" s="1"/>
  <c r="C1361" i="436" s="1"/>
  <c r="C1362" i="436" s="1"/>
  <c r="C1363" i="436" s="1"/>
  <c r="C1364" i="436" s="1"/>
  <c r="C1365" i="436" s="1"/>
  <c r="C1366" i="436" s="1"/>
  <c r="C1367" i="436" s="1"/>
  <c r="C1368" i="436" s="1"/>
  <c r="C1369" i="436" s="1"/>
  <c r="C1370" i="436" s="1"/>
  <c r="C1371" i="436" s="1"/>
  <c r="C1372" i="436" s="1"/>
  <c r="C1381" i="436"/>
  <c r="C1382" i="436" s="1"/>
  <c r="C1383" i="436" s="1"/>
  <c r="C1384" i="436" s="1"/>
  <c r="C1385" i="436" s="1"/>
  <c r="C1386" i="436" s="1"/>
  <c r="C1387" i="436" s="1"/>
  <c r="C1388" i="436" s="1"/>
  <c r="C1389" i="436" s="1"/>
  <c r="C1390" i="436" s="1"/>
  <c r="C1391" i="436" s="1"/>
  <c r="C1392" i="436" s="1"/>
  <c r="C1402" i="436"/>
  <c r="C1403" i="436" s="1"/>
  <c r="C1404" i="436" s="1"/>
  <c r="C1405" i="436" s="1"/>
  <c r="C1406" i="436" s="1"/>
  <c r="C1407" i="436" s="1"/>
  <c r="C1408" i="436" s="1"/>
  <c r="C1409" i="436" s="1"/>
  <c r="C1410" i="436" s="1"/>
  <c r="C1411" i="436" s="1"/>
  <c r="C1412" i="436" s="1"/>
  <c r="C1413" i="436" s="1"/>
  <c r="C1414" i="436" s="1"/>
  <c r="C1415" i="436" s="1"/>
  <c r="C1416" i="436" s="1"/>
  <c r="C1417" i="436" s="1"/>
  <c r="C1418" i="436" s="1"/>
  <c r="C1419" i="436" s="1"/>
  <c r="C1420" i="436" s="1"/>
  <c r="C1421" i="436" s="1"/>
  <c r="C1422" i="436" s="1"/>
  <c r="C1423" i="436" s="1"/>
  <c r="C1424" i="436" s="1"/>
  <c r="C1425" i="436" s="1"/>
  <c r="C1426" i="436" s="1"/>
  <c r="C1427" i="436" s="1"/>
  <c r="C1428" i="436" s="1"/>
  <c r="C1429" i="436" s="1"/>
  <c r="C1430" i="436" s="1"/>
  <c r="C1431" i="436" s="1"/>
  <c r="C1432" i="436" s="1"/>
  <c r="C1433" i="436" s="1"/>
  <c r="C1434" i="436" s="1"/>
  <c r="C1435" i="436" s="1"/>
  <c r="C1436" i="436" s="1"/>
  <c r="C1437" i="436" s="1"/>
  <c r="C1438" i="436" s="1"/>
  <c r="C1439" i="436" s="1"/>
  <c r="C1440" i="436" s="1"/>
  <c r="C1441" i="436" s="1"/>
  <c r="C1442" i="436" s="1"/>
  <c r="C1443" i="436" s="1"/>
  <c r="C1444" i="436" s="1"/>
  <c r="C1445" i="436" s="1"/>
  <c r="C1446" i="436" s="1"/>
  <c r="C1447" i="436" s="1"/>
  <c r="C1448" i="436" s="1"/>
  <c r="C1449" i="436" s="1"/>
  <c r="C1450" i="436" s="1"/>
  <c r="C1451" i="436" s="1"/>
  <c r="C1452" i="436" s="1"/>
  <c r="C1453" i="436" s="1"/>
  <c r="C1454" i="436" s="1"/>
  <c r="C1455" i="436" s="1"/>
  <c r="C1456" i="436" s="1"/>
  <c r="C1457" i="436" s="1"/>
  <c r="C1458" i="436" s="1"/>
  <c r="C1459" i="436" s="1"/>
  <c r="C1460" i="436" s="1"/>
  <c r="C1461" i="436" s="1"/>
  <c r="C1462" i="436" s="1"/>
  <c r="C1463" i="436" s="1"/>
  <c r="C1464" i="436" s="1"/>
  <c r="C1465" i="436" s="1"/>
  <c r="C1466" i="436" s="1"/>
  <c r="C1467" i="436" s="1"/>
  <c r="C1468" i="436" s="1"/>
  <c r="C1469" i="436" s="1"/>
  <c r="C1470" i="436" s="1"/>
  <c r="C1471" i="436" s="1"/>
  <c r="C1472" i="436" s="1"/>
  <c r="C1473" i="436" s="1"/>
  <c r="C1474" i="436" s="1"/>
  <c r="C1475" i="436" s="1"/>
  <c r="C1476" i="436" s="1"/>
  <c r="C1477" i="436" s="1"/>
  <c r="C1478" i="436" s="1"/>
  <c r="C1479" i="436" s="1"/>
  <c r="C1480" i="436" s="1"/>
  <c r="C1481" i="436" s="1"/>
  <c r="C1482" i="436" s="1"/>
  <c r="C1483" i="436" s="1"/>
  <c r="C1484" i="436" s="1"/>
  <c r="C1485" i="436" s="1"/>
  <c r="C1486" i="436" s="1"/>
  <c r="C1487" i="436" s="1"/>
  <c r="C1488" i="436" s="1"/>
  <c r="C1489" i="436" s="1"/>
  <c r="C1490" i="436" s="1"/>
  <c r="C1491" i="436" s="1"/>
  <c r="C1492" i="436" s="1"/>
  <c r="C1493" i="436" s="1"/>
  <c r="C1494" i="436" s="1"/>
  <c r="C1495" i="436" s="1"/>
  <c r="C1496" i="436" s="1"/>
  <c r="C1497" i="436" s="1"/>
  <c r="C1498" i="436" s="1"/>
  <c r="C1499" i="436" s="1"/>
  <c r="C1500" i="436" s="1"/>
  <c r="C1501" i="436" s="1"/>
  <c r="C1502" i="436" s="1"/>
  <c r="C1503" i="436" s="1"/>
  <c r="C1504" i="436" s="1"/>
  <c r="C1505" i="436" s="1"/>
  <c r="C1506" i="436" s="1"/>
  <c r="C1507" i="436" s="1"/>
  <c r="C1508" i="436" s="1"/>
  <c r="C1509" i="436" s="1"/>
  <c r="C1510" i="436" s="1"/>
  <c r="C1511" i="436" s="1"/>
  <c r="C1512" i="436" s="1"/>
  <c r="C1513" i="436" s="1"/>
  <c r="C1514" i="436" s="1"/>
  <c r="C1515" i="436" s="1"/>
  <c r="C1516" i="436" s="1"/>
  <c r="C1517" i="436" s="1"/>
  <c r="C1518" i="436" s="1"/>
  <c r="C1519" i="436" s="1"/>
  <c r="C1520" i="436" s="1"/>
  <c r="C1521" i="436" s="1"/>
  <c r="C1522" i="436" s="1"/>
  <c r="C1523" i="436" s="1"/>
  <c r="C1524" i="436" s="1"/>
  <c r="C1525" i="436" s="1"/>
  <c r="C1526" i="436" s="1"/>
  <c r="C1527" i="436" s="1"/>
  <c r="C1528" i="436" s="1"/>
  <c r="C1529" i="436" s="1"/>
  <c r="C1530" i="436" s="1"/>
  <c r="C1531" i="436" s="1"/>
  <c r="C1532" i="436" s="1"/>
  <c r="C1533" i="436" s="1"/>
  <c r="C1534" i="436" s="1"/>
  <c r="C1535" i="436" s="1"/>
  <c r="C1536" i="436" s="1"/>
  <c r="C1537" i="436" s="1"/>
  <c r="C1538" i="436" s="1"/>
  <c r="C1539" i="436" s="1"/>
  <c r="C1540" i="436" s="1"/>
  <c r="C1541" i="436" s="1"/>
  <c r="C1542" i="436" s="1"/>
  <c r="C1543" i="436" s="1"/>
  <c r="C1544" i="436" s="1"/>
  <c r="C1545" i="436" s="1"/>
  <c r="C1546" i="436" s="1"/>
  <c r="C1547" i="436" s="1"/>
  <c r="C1548" i="436" s="1"/>
  <c r="C1549" i="436" s="1"/>
  <c r="C1550" i="436" s="1"/>
  <c r="C1551" i="436" s="1"/>
  <c r="C1552" i="436" s="1"/>
  <c r="C1553" i="436" s="1"/>
  <c r="C1554" i="436" s="1"/>
  <c r="C1555" i="436" s="1"/>
  <c r="C1556" i="436" s="1"/>
  <c r="C1557" i="436" s="1"/>
  <c r="C1558" i="436" s="1"/>
  <c r="C1559" i="436" s="1"/>
  <c r="C1560" i="436" s="1"/>
  <c r="C1561" i="436" s="1"/>
  <c r="C1562" i="436" s="1"/>
  <c r="C1563" i="436" s="1"/>
  <c r="C1564" i="436" s="1"/>
  <c r="C1565" i="436" s="1"/>
  <c r="C1566" i="436" s="1"/>
  <c r="C1567" i="436" s="1"/>
  <c r="C1568" i="436" s="1"/>
  <c r="C1569" i="436" s="1"/>
  <c r="C1570" i="436" s="1"/>
  <c r="C1571" i="436" s="1"/>
  <c r="C1572" i="436" s="1"/>
  <c r="C1573" i="436" s="1"/>
  <c r="C1574" i="436" s="1"/>
  <c r="C1575" i="436" s="1"/>
  <c r="C1576" i="436" s="1"/>
  <c r="C1577" i="436" s="1"/>
  <c r="C1578" i="436" s="1"/>
  <c r="C1579" i="436" s="1"/>
  <c r="C1580" i="436" s="1"/>
  <c r="C1581" i="436" s="1"/>
  <c r="C1582" i="436" s="1"/>
  <c r="C1583" i="436" s="1"/>
  <c r="C1584" i="436" s="1"/>
  <c r="C1585" i="436" s="1"/>
  <c r="C1586" i="436" s="1"/>
  <c r="C1587" i="436" s="1"/>
  <c r="C1588" i="436" s="1"/>
  <c r="C1589" i="436" s="1"/>
  <c r="C1590" i="436" s="1"/>
  <c r="C1591" i="436" s="1"/>
  <c r="C1592" i="436" s="1"/>
  <c r="C1593" i="436" s="1"/>
  <c r="C1594" i="436" s="1"/>
  <c r="C1595" i="436" s="1"/>
  <c r="C1596" i="436" s="1"/>
  <c r="C1597" i="436" s="1"/>
  <c r="C1598" i="436" s="1"/>
  <c r="C1599" i="436" s="1"/>
  <c r="C1600" i="436" s="1"/>
  <c r="C1601" i="436" s="1"/>
  <c r="C1602" i="436" s="1"/>
  <c r="C1603" i="436" s="1"/>
  <c r="C1604" i="436" s="1"/>
  <c r="C1605" i="436" s="1"/>
  <c r="C1606" i="436" s="1"/>
  <c r="C1607" i="436" s="1"/>
  <c r="C1608" i="436" s="1"/>
  <c r="C1609" i="436" s="1"/>
  <c r="C1610" i="436" s="1"/>
  <c r="C1611" i="436" s="1"/>
  <c r="C1612" i="436" s="1"/>
  <c r="C1613" i="436" s="1"/>
  <c r="C1614" i="436" s="1"/>
  <c r="C1615" i="436" s="1"/>
  <c r="C1616" i="436" s="1"/>
  <c r="C1617" i="436" s="1"/>
  <c r="C1618" i="436" s="1"/>
  <c r="C1619" i="436" s="1"/>
  <c r="C1620" i="436" s="1"/>
  <c r="C1621" i="436" s="1"/>
  <c r="C1622" i="436" s="1"/>
  <c r="C1623" i="436" s="1"/>
  <c r="C1624" i="436" s="1"/>
  <c r="C1625" i="436" s="1"/>
  <c r="C1626" i="436" s="1"/>
  <c r="C1627" i="436" s="1"/>
  <c r="C1628" i="436" s="1"/>
  <c r="C1629" i="436" s="1"/>
  <c r="C1630" i="436" s="1"/>
  <c r="C1631" i="436" s="1"/>
  <c r="C1632" i="436" s="1"/>
  <c r="C1633" i="436" s="1"/>
  <c r="C1634" i="436" s="1"/>
  <c r="C1635" i="436" s="1"/>
  <c r="C1636" i="436" s="1"/>
  <c r="C1637" i="436" s="1"/>
  <c r="C1638" i="436" s="1"/>
  <c r="C1639" i="436" s="1"/>
  <c r="C1640" i="436" s="1"/>
  <c r="C1641" i="436" s="1"/>
  <c r="C1642" i="436" s="1"/>
  <c r="C1643" i="436" s="1"/>
  <c r="C1644" i="436" s="1"/>
  <c r="C1645" i="436" s="1"/>
  <c r="C1646" i="436" s="1"/>
  <c r="C1647" i="436" s="1"/>
  <c r="C1648" i="436" s="1"/>
  <c r="C1649" i="436" s="1"/>
  <c r="C1650" i="436" s="1"/>
  <c r="C1651" i="436" s="1"/>
  <c r="C1652" i="436" s="1"/>
  <c r="C1653" i="436" s="1"/>
  <c r="C1654" i="436" s="1"/>
  <c r="C1655" i="436" s="1"/>
  <c r="C1656" i="436" s="1"/>
  <c r="C1657" i="436" s="1"/>
  <c r="C1658" i="436" s="1"/>
  <c r="C1659" i="436" s="1"/>
  <c r="C1660" i="436" s="1"/>
  <c r="C1661" i="436" s="1"/>
  <c r="C1662" i="436" s="1"/>
  <c r="C1663" i="436" s="1"/>
  <c r="C1664" i="436" s="1"/>
  <c r="C1665" i="436" s="1"/>
  <c r="C1666" i="436" s="1"/>
  <c r="C1667" i="436" s="1"/>
  <c r="C1668" i="436" s="1"/>
  <c r="C1669" i="436" s="1"/>
  <c r="C1670" i="436" s="1"/>
  <c r="C1671" i="436" s="1"/>
  <c r="C1672" i="436" s="1"/>
  <c r="C1673" i="436" s="1"/>
  <c r="C1674" i="436" s="1"/>
  <c r="C1675" i="436" s="1"/>
  <c r="C1676" i="436" s="1"/>
  <c r="C1677" i="436" s="1"/>
  <c r="C1678" i="436" s="1"/>
  <c r="C1679" i="436" s="1"/>
  <c r="C1680" i="436" s="1"/>
  <c r="C1681" i="436" s="1"/>
  <c r="C1682" i="436" s="1"/>
  <c r="C1683" i="436" s="1"/>
  <c r="C1684" i="436" s="1"/>
  <c r="C1685" i="436" s="1"/>
  <c r="C1686" i="436" s="1"/>
  <c r="C1687" i="436" s="1"/>
  <c r="C1688" i="436" s="1"/>
  <c r="C1689" i="436" s="1"/>
  <c r="C1690" i="436" s="1"/>
  <c r="C1691" i="436" s="1"/>
  <c r="C1692" i="436" s="1"/>
  <c r="C1693" i="436" s="1"/>
  <c r="C1694" i="436" s="1"/>
  <c r="C1695" i="436" s="1"/>
  <c r="C1696" i="436" s="1"/>
  <c r="C1697" i="436" s="1"/>
  <c r="C1698" i="436" s="1"/>
  <c r="C1699" i="436" s="1"/>
  <c r="C1700" i="436" s="1"/>
  <c r="C1701" i="436" s="1"/>
  <c r="C1702" i="436" s="1"/>
  <c r="C1703" i="436" s="1"/>
  <c r="C1704" i="436" s="1"/>
  <c r="C1705" i="436" s="1"/>
  <c r="C1706" i="436" s="1"/>
  <c r="C1707" i="436" s="1"/>
  <c r="C1708" i="436" s="1"/>
  <c r="C1709" i="436" s="1"/>
  <c r="C1710" i="436" s="1"/>
  <c r="C1711" i="436" s="1"/>
  <c r="C1712" i="436" s="1"/>
  <c r="C1713" i="436" s="1"/>
  <c r="C1714" i="436" s="1"/>
  <c r="C1715" i="436" s="1"/>
  <c r="C1716" i="436" s="1"/>
  <c r="C1717" i="436" s="1"/>
  <c r="C1718" i="436" s="1"/>
  <c r="C1719" i="436" s="1"/>
  <c r="C1720" i="436" s="1"/>
  <c r="C1721" i="436" s="1"/>
  <c r="C1722" i="436" s="1"/>
  <c r="C1723" i="436" s="1"/>
  <c r="C1724" i="436" s="1"/>
  <c r="C1725" i="436" s="1"/>
  <c r="C1726" i="436" s="1"/>
  <c r="C1727" i="436" s="1"/>
  <c r="C1728" i="436" s="1"/>
  <c r="C1729" i="436" s="1"/>
  <c r="C1730" i="436" s="1"/>
  <c r="C1731" i="436" s="1"/>
  <c r="C1732" i="436" s="1"/>
  <c r="C1733" i="436" s="1"/>
  <c r="C1734" i="436" s="1"/>
  <c r="C1735" i="436" s="1"/>
  <c r="C1736" i="436" s="1"/>
  <c r="C1737" i="436" s="1"/>
  <c r="C1738" i="436" s="1"/>
  <c r="C1739" i="436" s="1"/>
  <c r="C1740" i="436" s="1"/>
  <c r="C1741" i="436" s="1"/>
  <c r="C1742" i="436" s="1"/>
  <c r="C1743" i="436" s="1"/>
  <c r="C1744" i="436" s="1"/>
  <c r="C1745" i="436" s="1"/>
  <c r="C1746" i="436" s="1"/>
  <c r="C1747" i="436" s="1"/>
  <c r="C1748" i="436" s="1"/>
  <c r="C1749" i="436" s="1"/>
  <c r="C1750" i="436" s="1"/>
  <c r="C1751" i="436" s="1"/>
  <c r="C1752" i="436" s="1"/>
  <c r="C1753" i="436" s="1"/>
  <c r="C1754" i="436" s="1"/>
  <c r="C1755" i="436" s="1"/>
  <c r="C1756" i="436" s="1"/>
  <c r="C1757" i="436" s="1"/>
  <c r="C1758" i="436" s="1"/>
  <c r="C1759" i="436" s="1"/>
  <c r="C1760" i="436" s="1"/>
  <c r="C1761" i="436" s="1"/>
  <c r="C1762" i="436" s="1"/>
  <c r="C1763" i="436" s="1"/>
  <c r="C1764" i="436" s="1"/>
  <c r="C1765" i="436" s="1"/>
  <c r="C1766" i="436" s="1"/>
  <c r="C1767" i="436" s="1"/>
  <c r="C1768" i="436" s="1"/>
  <c r="C1769" i="436" s="1"/>
  <c r="C1770" i="436" s="1"/>
  <c r="C1771" i="436" s="1"/>
  <c r="C1772" i="436" s="1"/>
  <c r="C1773" i="436" s="1"/>
  <c r="C1774" i="436" s="1"/>
  <c r="C1775" i="436" s="1"/>
  <c r="C1776" i="436" s="1"/>
  <c r="C1777" i="436" s="1"/>
  <c r="C1778" i="436" s="1"/>
  <c r="C1779" i="436" s="1"/>
  <c r="C1780" i="436" s="1"/>
  <c r="C1781" i="436" s="1"/>
  <c r="C1782" i="436" s="1"/>
  <c r="C1783" i="436" s="1"/>
  <c r="C1784" i="436" s="1"/>
  <c r="C1785" i="436" s="1"/>
  <c r="C1786" i="436" s="1"/>
  <c r="C1787" i="436" s="1"/>
  <c r="C1788" i="436" s="1"/>
  <c r="C1789" i="436" s="1"/>
  <c r="C1790" i="436" s="1"/>
  <c r="C1791" i="436" s="1"/>
  <c r="C1792" i="436" s="1"/>
  <c r="C1793" i="436" s="1"/>
  <c r="C1794" i="436" s="1"/>
  <c r="C1795" i="436" s="1"/>
  <c r="C1796" i="436" s="1"/>
  <c r="C1797" i="436" s="1"/>
  <c r="C1798" i="436" s="1"/>
  <c r="C1799" i="436" s="1"/>
  <c r="C1800" i="436" s="1"/>
  <c r="C1801" i="436" s="1"/>
  <c r="C1802" i="436" s="1"/>
  <c r="C1803" i="436" s="1"/>
  <c r="C1804" i="436" s="1"/>
  <c r="C1805" i="436" s="1"/>
  <c r="C1806" i="436" s="1"/>
  <c r="C1807" i="436" s="1"/>
  <c r="C1808" i="436" s="1"/>
  <c r="C1809" i="436" s="1"/>
  <c r="C1810" i="436" s="1"/>
  <c r="C1811" i="436" s="1"/>
  <c r="C1812" i="436" s="1"/>
  <c r="C1813" i="436" s="1"/>
  <c r="C1814" i="436" s="1"/>
  <c r="C1815" i="436" s="1"/>
  <c r="C1816" i="436" s="1"/>
  <c r="C1817" i="436" s="1"/>
  <c r="C1818" i="436" s="1"/>
  <c r="C1819" i="436" s="1"/>
  <c r="C1820" i="436" s="1"/>
  <c r="C1821" i="436" s="1"/>
  <c r="C1822" i="436" s="1"/>
  <c r="C1823" i="436" s="1"/>
  <c r="C1824" i="436" s="1"/>
  <c r="C1825" i="436" s="1"/>
  <c r="C1826" i="436" s="1"/>
  <c r="C1827" i="436" s="1"/>
  <c r="C1828" i="436" s="1"/>
  <c r="C1829" i="436" s="1"/>
  <c r="C1830" i="436" s="1"/>
  <c r="C1831" i="436" s="1"/>
  <c r="C1832" i="436" s="1"/>
  <c r="C1833" i="436" s="1"/>
  <c r="C1834" i="436" s="1"/>
  <c r="C1835" i="436" s="1"/>
  <c r="C1836" i="436" s="1"/>
  <c r="C1837" i="436" s="1"/>
  <c r="C1838" i="436" s="1"/>
  <c r="C1839" i="436" s="1"/>
  <c r="C1840" i="436" s="1"/>
  <c r="C1841" i="436" s="1"/>
  <c r="C1842" i="436" s="1"/>
  <c r="C1843" i="436" s="1"/>
  <c r="C1844" i="436" s="1"/>
  <c r="C1845" i="436" s="1"/>
  <c r="C1846" i="436" s="1"/>
  <c r="C1847" i="436" s="1"/>
  <c r="C1848" i="436" s="1"/>
  <c r="C1849" i="436" s="1"/>
  <c r="C1850" i="436" s="1"/>
  <c r="C1851" i="436" s="1"/>
  <c r="C1852" i="436" s="1"/>
  <c r="C1853" i="436" s="1"/>
  <c r="C1854" i="436" s="1"/>
  <c r="C1855" i="436" s="1"/>
  <c r="C1856" i="436" s="1"/>
  <c r="C1857" i="436" s="1"/>
  <c r="C1858" i="436" s="1"/>
  <c r="C1859" i="436" s="1"/>
  <c r="C1860" i="436" s="1"/>
  <c r="C1861" i="436" s="1"/>
  <c r="C1862" i="436" s="1"/>
  <c r="C1863" i="436" s="1"/>
  <c r="C1864" i="436" s="1"/>
  <c r="C1865" i="436" s="1"/>
  <c r="C1866" i="436" s="1"/>
  <c r="C1867" i="436" s="1"/>
  <c r="C1868" i="436" s="1"/>
  <c r="C1869" i="436" s="1"/>
  <c r="C1870" i="436" s="1"/>
  <c r="C1871" i="436" s="1"/>
  <c r="C1872" i="436" s="1"/>
  <c r="C1873" i="436" s="1"/>
  <c r="C1874" i="436" s="1"/>
  <c r="C1875" i="436" s="1"/>
  <c r="C1876" i="436" s="1"/>
  <c r="C1877" i="436" s="1"/>
  <c r="C1878" i="436" s="1"/>
  <c r="C1879" i="436" s="1"/>
  <c r="C1880" i="436" s="1"/>
  <c r="C1881" i="436" s="1"/>
  <c r="C1882" i="436" s="1"/>
  <c r="C1883" i="436" s="1"/>
  <c r="C1884" i="436" s="1"/>
  <c r="C1885" i="436" s="1"/>
  <c r="C1886" i="436" s="1"/>
  <c r="C1887" i="436" s="1"/>
  <c r="C1888" i="436" s="1"/>
  <c r="C1889" i="436" s="1"/>
  <c r="C1890" i="436" s="1"/>
  <c r="C1891" i="436" s="1"/>
  <c r="C1892" i="436" s="1"/>
  <c r="C1893" i="436" s="1"/>
  <c r="C1894" i="436" s="1"/>
  <c r="C1895" i="436" s="1"/>
  <c r="C1896" i="436" s="1"/>
  <c r="C1897" i="436" s="1"/>
  <c r="C1898" i="436" s="1"/>
  <c r="C1899" i="436" s="1"/>
  <c r="C1900" i="436" s="1"/>
  <c r="C1901" i="436" s="1"/>
  <c r="C1902" i="436" s="1"/>
  <c r="C1903" i="436" s="1"/>
  <c r="C1904" i="436" s="1"/>
  <c r="C1905" i="436" s="1"/>
  <c r="C1906" i="436" s="1"/>
  <c r="C1907" i="436" s="1"/>
  <c r="C1908" i="436" s="1"/>
  <c r="C1909" i="436" s="1"/>
  <c r="C1910" i="436" s="1"/>
  <c r="C1911" i="436" s="1"/>
  <c r="C1912" i="436" s="1"/>
  <c r="C1913" i="436" s="1"/>
  <c r="C1914" i="436" s="1"/>
  <c r="C1915" i="436" s="1"/>
  <c r="C1916" i="436" s="1"/>
  <c r="C1917" i="436" s="1"/>
  <c r="C1918" i="436" s="1"/>
  <c r="C1919" i="436" s="1"/>
  <c r="C1920" i="436" s="1"/>
  <c r="C1921" i="436" s="1"/>
  <c r="C1922" i="436" s="1"/>
  <c r="C1923" i="436" s="1"/>
  <c r="C1924" i="436" s="1"/>
  <c r="C1925" i="436" s="1"/>
  <c r="C1926" i="436" s="1"/>
  <c r="C1927" i="436" s="1"/>
  <c r="C1928" i="436" s="1"/>
  <c r="C1929" i="436" s="1"/>
  <c r="C1930" i="436" s="1"/>
  <c r="C1931" i="436" s="1"/>
  <c r="C1932" i="436" s="1"/>
  <c r="C1933" i="436" s="1"/>
  <c r="C1934" i="436" s="1"/>
  <c r="C1935" i="436" s="1"/>
  <c r="C1936" i="436" s="1"/>
  <c r="C1937" i="436" s="1"/>
  <c r="C1938" i="436" s="1"/>
  <c r="C1939" i="436" s="1"/>
  <c r="C1940" i="436" s="1"/>
  <c r="C1941" i="436" s="1"/>
  <c r="C1942" i="436" s="1"/>
  <c r="C1943" i="436" s="1"/>
  <c r="C1944" i="436" s="1"/>
  <c r="C1945" i="436" s="1"/>
  <c r="C1946" i="436" s="1"/>
  <c r="C1947" i="436" s="1"/>
  <c r="C1948" i="436" s="1"/>
  <c r="C1949" i="436" s="1"/>
  <c r="C1950" i="436" s="1"/>
  <c r="C1951" i="436" s="1"/>
  <c r="C1952" i="436" s="1"/>
  <c r="C1953" i="436" s="1"/>
  <c r="C1954" i="436" s="1"/>
  <c r="C1955" i="436" s="1"/>
  <c r="C1956" i="436" s="1"/>
  <c r="C1957" i="436" s="1"/>
  <c r="C1958" i="436" s="1"/>
  <c r="C1959" i="436" s="1"/>
  <c r="C1960" i="436" s="1"/>
  <c r="C1961" i="436" s="1"/>
  <c r="C1962" i="436" s="1"/>
  <c r="C1963" i="436" s="1"/>
  <c r="C1964" i="436" s="1"/>
  <c r="C1965" i="436" s="1"/>
  <c r="C1966" i="436" s="1"/>
  <c r="C1967" i="436" s="1"/>
  <c r="C1968" i="436" s="1"/>
  <c r="C1969" i="436" s="1"/>
  <c r="C1970" i="436" s="1"/>
  <c r="C1971" i="436" s="1"/>
  <c r="C1972" i="436" s="1"/>
  <c r="C1973" i="436" s="1"/>
  <c r="C1974" i="436" s="1"/>
  <c r="C1975" i="436" s="1"/>
  <c r="C1976" i="436" s="1"/>
  <c r="C1977" i="436" s="1"/>
  <c r="C1978" i="436" s="1"/>
  <c r="C1979" i="436" s="1"/>
  <c r="C1980" i="436" s="1"/>
  <c r="C1981" i="436" s="1"/>
  <c r="C1982" i="436" s="1"/>
  <c r="C1983" i="436" s="1"/>
  <c r="C1984" i="436" s="1"/>
  <c r="C1985" i="436" s="1"/>
  <c r="C1986" i="436" s="1"/>
  <c r="C1987" i="436" s="1"/>
  <c r="C1988" i="436" s="1"/>
  <c r="C1989" i="436" s="1"/>
  <c r="C1990" i="436" s="1"/>
  <c r="C1991" i="436" s="1"/>
  <c r="C1992" i="436" s="1"/>
  <c r="C1993" i="436" s="1"/>
  <c r="C1994" i="436" s="1"/>
  <c r="C1995" i="436" s="1"/>
  <c r="C1996" i="436" s="1"/>
  <c r="C1997" i="436" s="1"/>
  <c r="C1998" i="436" s="1"/>
  <c r="C1999" i="436" s="1"/>
  <c r="C2000" i="436" s="1"/>
  <c r="C2001" i="436" s="1"/>
  <c r="C2002" i="436" s="1"/>
  <c r="C2003" i="436" s="1"/>
  <c r="C2004" i="436" s="1"/>
  <c r="C2005" i="436" s="1"/>
  <c r="C2006" i="436" s="1"/>
  <c r="C2007" i="436" s="1"/>
  <c r="C2008" i="436" s="1"/>
  <c r="C2009" i="436" s="1"/>
  <c r="C2010" i="436" s="1"/>
  <c r="C2011" i="436" s="1"/>
  <c r="C2012" i="436" s="1"/>
  <c r="C2013" i="436" s="1"/>
  <c r="C2014" i="436" s="1"/>
  <c r="C2015" i="436" s="1"/>
  <c r="C2016" i="436" s="1"/>
  <c r="C2017" i="436" s="1"/>
  <c r="C2018" i="436" s="1"/>
  <c r="C2019" i="436" s="1"/>
  <c r="C2020" i="436" s="1"/>
  <c r="C2021" i="436" s="1"/>
  <c r="C2022" i="436" s="1"/>
  <c r="C2023" i="436" s="1"/>
  <c r="C2024" i="436" s="1"/>
  <c r="C2025" i="436" s="1"/>
  <c r="C2026" i="436" s="1"/>
  <c r="C2027" i="436" s="1"/>
  <c r="C2028" i="436" s="1"/>
  <c r="C2029" i="436" s="1"/>
  <c r="C2030" i="436" s="1"/>
  <c r="C2031" i="436" s="1"/>
  <c r="C2032" i="436" s="1"/>
  <c r="C2033" i="436" s="1"/>
  <c r="C2034" i="436" s="1"/>
  <c r="C2035" i="436" s="1"/>
  <c r="C2036" i="436" s="1"/>
  <c r="C2037" i="436" s="1"/>
  <c r="C2038" i="436" s="1"/>
  <c r="C2039" i="436" s="1"/>
  <c r="C2040" i="436" s="1"/>
  <c r="C2041" i="436" s="1"/>
  <c r="C2042" i="436" s="1"/>
  <c r="C2043" i="436" s="1"/>
  <c r="N1344" i="436"/>
  <c r="N1319" i="436"/>
  <c r="N1316" i="436"/>
  <c r="O54" i="441" a="1"/>
  <c r="O54" i="441" s="1"/>
  <c r="O53" i="441" a="1"/>
  <c r="O53" i="441" s="1"/>
  <c r="O52" i="441" a="1"/>
  <c r="O52" i="441" s="1"/>
  <c r="Q50" i="441"/>
  <c r="Q49" i="441"/>
  <c r="F49" i="441"/>
  <c r="M48" i="441"/>
  <c r="K48" i="441"/>
  <c r="F48" i="441" s="1"/>
  <c r="M47" i="441"/>
  <c r="K47" i="441"/>
  <c r="Q47" i="441" s="1"/>
  <c r="Q46" i="441"/>
  <c r="F46" i="441"/>
  <c r="N45" i="441"/>
  <c r="M45" i="441"/>
  <c r="L45" i="441"/>
  <c r="K45" i="441"/>
  <c r="J45" i="441"/>
  <c r="I45" i="441"/>
  <c r="F45" i="441" s="1"/>
  <c r="H45" i="441"/>
  <c r="N44" i="441"/>
  <c r="M44" i="441"/>
  <c r="L44" i="441"/>
  <c r="K44" i="441"/>
  <c r="J44" i="441"/>
  <c r="I44" i="441"/>
  <c r="H44" i="441"/>
  <c r="Q44" i="441" s="1"/>
  <c r="N43" i="441"/>
  <c r="M43" i="441"/>
  <c r="L43" i="441"/>
  <c r="K43" i="441"/>
  <c r="J43" i="441"/>
  <c r="I43" i="441"/>
  <c r="Q43" i="441" s="1"/>
  <c r="H43" i="441"/>
  <c r="N42" i="441"/>
  <c r="M42" i="441"/>
  <c r="L42" i="441"/>
  <c r="K42" i="441"/>
  <c r="J42" i="441"/>
  <c r="I42" i="441"/>
  <c r="H42" i="441"/>
  <c r="Q42" i="441" s="1"/>
  <c r="N41" i="441"/>
  <c r="M41" i="441"/>
  <c r="L41" i="441"/>
  <c r="K41" i="441"/>
  <c r="J41" i="441"/>
  <c r="I41" i="441"/>
  <c r="H41" i="441"/>
  <c r="Q41" i="441" s="1"/>
  <c r="N40" i="441"/>
  <c r="M40" i="441"/>
  <c r="L40" i="441"/>
  <c r="K40" i="441"/>
  <c r="J40" i="441"/>
  <c r="I40" i="441"/>
  <c r="H40" i="441"/>
  <c r="N39" i="441"/>
  <c r="M39" i="441"/>
  <c r="L39" i="441"/>
  <c r="K39" i="441"/>
  <c r="J39" i="441"/>
  <c r="F39" i="441" s="1"/>
  <c r="I39" i="441"/>
  <c r="H39" i="441"/>
  <c r="N38" i="441"/>
  <c r="J38" i="441"/>
  <c r="I38" i="441"/>
  <c r="F38" i="441" s="1"/>
  <c r="H38" i="441"/>
  <c r="Q37" i="441"/>
  <c r="N37" i="441"/>
  <c r="F37" i="441"/>
  <c r="N36" i="441"/>
  <c r="M36" i="441"/>
  <c r="L36" i="441"/>
  <c r="K36" i="441"/>
  <c r="F36" i="441" s="1"/>
  <c r="J36" i="441"/>
  <c r="I36" i="441"/>
  <c r="H36" i="441"/>
  <c r="N35" i="441"/>
  <c r="M35" i="441"/>
  <c r="L35" i="441"/>
  <c r="K35" i="441"/>
  <c r="J35" i="441"/>
  <c r="I35" i="441"/>
  <c r="H35" i="441"/>
  <c r="N34" i="441"/>
  <c r="M34" i="441"/>
  <c r="L34" i="441"/>
  <c r="K34" i="441"/>
  <c r="J34" i="441"/>
  <c r="I34" i="441"/>
  <c r="H34" i="441"/>
  <c r="Q34" i="441" s="1"/>
  <c r="N33" i="441"/>
  <c r="M33" i="441"/>
  <c r="L33" i="441"/>
  <c r="K33" i="441"/>
  <c r="J33" i="441"/>
  <c r="I33" i="441"/>
  <c r="H33" i="441"/>
  <c r="Q32" i="441"/>
  <c r="F32" i="441"/>
  <c r="Q31" i="441"/>
  <c r="F31" i="441"/>
  <c r="Q30" i="441"/>
  <c r="F30" i="441"/>
  <c r="Q29" i="441"/>
  <c r="F29" i="441"/>
  <c r="Q28" i="441"/>
  <c r="F28" i="441"/>
  <c r="Q27" i="441"/>
  <c r="F27" i="441"/>
  <c r="Q26" i="441"/>
  <c r="F26" i="441"/>
  <c r="Q25" i="441"/>
  <c r="F25" i="441"/>
  <c r="Q24" i="441"/>
  <c r="F24" i="441"/>
  <c r="Q23" i="441"/>
  <c r="F23" i="441"/>
  <c r="Q22" i="441"/>
  <c r="F22" i="441"/>
  <c r="Q21" i="441"/>
  <c r="F21" i="441"/>
  <c r="Q20" i="441"/>
  <c r="F20" i="441"/>
  <c r="Q19" i="441"/>
  <c r="F19" i="441"/>
  <c r="Q18" i="441"/>
  <c r="F18" i="441"/>
  <c r="Q17" i="441"/>
  <c r="F17" i="441"/>
  <c r="Q16" i="441"/>
  <c r="F16" i="441"/>
  <c r="Q15" i="441"/>
  <c r="F15" i="441"/>
  <c r="Q14" i="441"/>
  <c r="F14" i="441"/>
  <c r="Q13" i="441"/>
  <c r="F13" i="441"/>
  <c r="Q12" i="441"/>
  <c r="F12" i="441"/>
  <c r="Q11" i="441"/>
  <c r="F11" i="441"/>
  <c r="Q10" i="441"/>
  <c r="F10" i="441"/>
  <c r="Q9" i="441"/>
  <c r="F9" i="441"/>
  <c r="G7" i="440"/>
  <c r="E364" i="436" l="1"/>
  <c r="E365" i="436" s="1"/>
  <c r="E366" i="436" s="1"/>
  <c r="E367" i="436" s="1"/>
  <c r="E368" i="436" s="1"/>
  <c r="C234" i="436"/>
  <c r="C235" i="436" s="1"/>
  <c r="E234" i="436"/>
  <c r="E235" i="436" s="1"/>
  <c r="D234" i="436"/>
  <c r="D235" i="436" s="1"/>
  <c r="E1065" i="436"/>
  <c r="E1066" i="436" s="1"/>
  <c r="E1067" i="436" s="1"/>
  <c r="E1068" i="436" s="1"/>
  <c r="E1069" i="436" s="1"/>
  <c r="E1070" i="436" s="1"/>
  <c r="E1071" i="436" s="1"/>
  <c r="E1072" i="436" s="1"/>
  <c r="E1073" i="436" s="1"/>
  <c r="E1074" i="436" s="1"/>
  <c r="D1306" i="436"/>
  <c r="D1307" i="436" s="1"/>
  <c r="D1308" i="436" s="1"/>
  <c r="D1309" i="436" s="1"/>
  <c r="D1310" i="436" s="1"/>
  <c r="C1393" i="436"/>
  <c r="C1394" i="436" s="1"/>
  <c r="C1395" i="436" s="1"/>
  <c r="C1396" i="436" s="1"/>
  <c r="C1397" i="436" s="1"/>
  <c r="C1398" i="436" s="1"/>
  <c r="C1399" i="436" s="1"/>
  <c r="C1400" i="436" s="1"/>
  <c r="C1401" i="436" s="1"/>
  <c r="D1393" i="436"/>
  <c r="D1394" i="436" s="1"/>
  <c r="D1395" i="436" s="1"/>
  <c r="D1396" i="436" s="1"/>
  <c r="D1397" i="436" s="1"/>
  <c r="D1398" i="436" s="1"/>
  <c r="D1399" i="436" s="1"/>
  <c r="D1400" i="436" s="1"/>
  <c r="D1401" i="436" s="1"/>
  <c r="D1402" i="436" s="1"/>
  <c r="C354" i="436"/>
  <c r="C355" i="436" s="1"/>
  <c r="C356" i="436" s="1"/>
  <c r="C357" i="436" s="1"/>
  <c r="C358" i="436" s="1"/>
  <c r="C359" i="436" s="1"/>
  <c r="C360" i="436" s="1"/>
  <c r="C361" i="436" s="1"/>
  <c r="C362" i="436" s="1"/>
  <c r="C363" i="436" s="1"/>
  <c r="D354" i="436"/>
  <c r="D355" i="436" s="1"/>
  <c r="D356" i="436" s="1"/>
  <c r="D357" i="436" s="1"/>
  <c r="D358" i="436" s="1"/>
  <c r="D359" i="436" s="1"/>
  <c r="D360" i="436" s="1"/>
  <c r="D361" i="436" s="1"/>
  <c r="D362" i="436" s="1"/>
  <c r="D363" i="436" s="1"/>
  <c r="E1373" i="436"/>
  <c r="E1374" i="436" s="1"/>
  <c r="E1375" i="436" s="1"/>
  <c r="C1373" i="436"/>
  <c r="C1374" i="436" s="1"/>
  <c r="C1375" i="436" s="1"/>
  <c r="C1376" i="436" s="1"/>
  <c r="C1377" i="436" s="1"/>
  <c r="C1378" i="436" s="1"/>
  <c r="C1379" i="436" s="1"/>
  <c r="C1380" i="436" s="1"/>
  <c r="D1373" i="436"/>
  <c r="D1374" i="436" s="1"/>
  <c r="D1375" i="436" s="1"/>
  <c r="D1376" i="436" s="1"/>
  <c r="D1377" i="436" s="1"/>
  <c r="D1378" i="436" s="1"/>
  <c r="D1379" i="436" s="1"/>
  <c r="D1380" i="436" s="1"/>
  <c r="D1381" i="436" s="1"/>
  <c r="E1250" i="436"/>
  <c r="E1198" i="436"/>
  <c r="D786" i="436"/>
  <c r="D787" i="436" s="1"/>
  <c r="C786" i="436"/>
  <c r="C787" i="436" s="1"/>
  <c r="C1052" i="436"/>
  <c r="D1052" i="436"/>
  <c r="E1048" i="436"/>
  <c r="E1049" i="436" s="1"/>
  <c r="E953" i="436"/>
  <c r="C941" i="436"/>
  <c r="C942" i="436" s="1"/>
  <c r="D941" i="436"/>
  <c r="D942" i="436" s="1"/>
  <c r="C883" i="436"/>
  <c r="C884" i="436" s="1"/>
  <c r="C885" i="436" s="1"/>
  <c r="D883" i="436"/>
  <c r="D884" i="436" s="1"/>
  <c r="D885" i="436" s="1"/>
  <c r="E935" i="436"/>
  <c r="E936" i="436" s="1"/>
  <c r="E890" i="436"/>
  <c r="E879" i="436"/>
  <c r="E880" i="436" s="1"/>
  <c r="E796" i="436"/>
  <c r="E1299" i="436"/>
  <c r="E1257" i="436"/>
  <c r="E440" i="436"/>
  <c r="E441" i="436" s="1"/>
  <c r="C1327" i="436"/>
  <c r="C1328" i="436" s="1"/>
  <c r="C1329" i="436" s="1"/>
  <c r="C1330" i="436" s="1"/>
  <c r="C1331" i="436" s="1"/>
  <c r="C1332" i="436" s="1"/>
  <c r="C1333" i="436" s="1"/>
  <c r="C1334" i="436" s="1"/>
  <c r="C1335" i="436" s="1"/>
  <c r="C1336" i="436" s="1"/>
  <c r="C1337" i="436" s="1"/>
  <c r="C1338" i="436" s="1"/>
  <c r="C1339" i="436" s="1"/>
  <c r="C1340" i="436" s="1"/>
  <c r="C1341" i="436" s="1"/>
  <c r="C1342" i="436" s="1"/>
  <c r="C1343" i="436" s="1"/>
  <c r="C1344" i="436" s="1"/>
  <c r="C756" i="436"/>
  <c r="C757" i="436" s="1"/>
  <c r="C758" i="436" s="1"/>
  <c r="D756" i="436"/>
  <c r="D757" i="436" s="1"/>
  <c r="D758" i="436" s="1"/>
  <c r="D226" i="436"/>
  <c r="D227" i="436" s="1"/>
  <c r="D228" i="436" s="1"/>
  <c r="D229" i="436" s="1"/>
  <c r="D230" i="436" s="1"/>
  <c r="D208" i="436"/>
  <c r="D209" i="436" s="1"/>
  <c r="D210" i="436" s="1"/>
  <c r="D211" i="436" s="1"/>
  <c r="D190" i="436"/>
  <c r="D191" i="436" s="1"/>
  <c r="D192" i="436" s="1"/>
  <c r="D193" i="436" s="1"/>
  <c r="D170" i="436"/>
  <c r="D171" i="436" s="1"/>
  <c r="D172" i="436" s="1"/>
  <c r="D173" i="436" s="1"/>
  <c r="D150" i="436"/>
  <c r="D151" i="436" s="1"/>
  <c r="D152" i="436" s="1"/>
  <c r="D153" i="436" s="1"/>
  <c r="D126" i="436"/>
  <c r="D127" i="436" s="1"/>
  <c r="D128" i="436" s="1"/>
  <c r="D129" i="436" s="1"/>
  <c r="D105" i="436"/>
  <c r="D106" i="436" s="1"/>
  <c r="D107" i="436" s="1"/>
  <c r="D108" i="436" s="1"/>
  <c r="D109" i="436" s="1"/>
  <c r="C62" i="436"/>
  <c r="C63" i="436" s="1"/>
  <c r="C64" i="436" s="1"/>
  <c r="C65" i="436" s="1"/>
  <c r="C66" i="436" s="1"/>
  <c r="C67" i="436" s="1"/>
  <c r="C68" i="436" s="1"/>
  <c r="C69" i="436" s="1"/>
  <c r="C70" i="436" s="1"/>
  <c r="C71" i="436" s="1"/>
  <c r="C72" i="436" s="1"/>
  <c r="C73" i="436" s="1"/>
  <c r="C74" i="436" s="1"/>
  <c r="C75" i="436" s="1"/>
  <c r="C76" i="436" s="1"/>
  <c r="C77" i="436" s="1"/>
  <c r="C78" i="436" s="1"/>
  <c r="C79" i="436" s="1"/>
  <c r="C80" i="436" s="1"/>
  <c r="C81" i="436" s="1"/>
  <c r="C82" i="436" s="1"/>
  <c r="C83" i="436" s="1"/>
  <c r="D62" i="436"/>
  <c r="D63" i="436" s="1"/>
  <c r="D64" i="436" s="1"/>
  <c r="E521" i="436"/>
  <c r="E522" i="436" s="1"/>
  <c r="E452" i="436"/>
  <c r="E647" i="436"/>
  <c r="E648" i="436" s="1"/>
  <c r="E541" i="436"/>
  <c r="D533" i="436"/>
  <c r="D534" i="436" s="1"/>
  <c r="C533" i="436"/>
  <c r="C534" i="436" s="1"/>
  <c r="C651" i="436"/>
  <c r="C652" i="436" s="1"/>
  <c r="C653" i="436" s="1"/>
  <c r="C654" i="436" s="1"/>
  <c r="C655" i="436" s="1"/>
  <c r="C656" i="436" s="1"/>
  <c r="D651" i="436"/>
  <c r="D652" i="436" s="1"/>
  <c r="D653" i="436" s="1"/>
  <c r="D654" i="436" s="1"/>
  <c r="D655" i="436" s="1"/>
  <c r="D656" i="436" s="1"/>
  <c r="E660" i="436"/>
  <c r="E778" i="436"/>
  <c r="E779" i="436" s="1"/>
  <c r="E760" i="436"/>
  <c r="K53" i="441" a="1"/>
  <c r="K53" i="441" s="1"/>
  <c r="E10" i="440" s="1"/>
  <c r="M1324" i="436" s="1"/>
  <c r="N1324" i="436" s="1"/>
  <c r="L54" i="441" a="1"/>
  <c r="L54" i="441" s="1"/>
  <c r="F9" i="440" s="1"/>
  <c r="M53" i="441" a="1"/>
  <c r="M53" i="441" s="1"/>
  <c r="E8" i="440" s="1"/>
  <c r="M1340" i="436" s="1"/>
  <c r="N1340" i="436" s="1"/>
  <c r="Q40" i="441"/>
  <c r="F41" i="441"/>
  <c r="J53" i="441" a="1"/>
  <c r="J53" i="441" s="1"/>
  <c r="E11" i="440" s="1"/>
  <c r="M54" i="441" a="1"/>
  <c r="M54" i="441" s="1"/>
  <c r="F8" i="440" s="1"/>
  <c r="M1342" i="436" s="1"/>
  <c r="N1342" i="436" s="1"/>
  <c r="F43" i="441"/>
  <c r="N54" i="441" a="1"/>
  <c r="N54" i="441" s="1"/>
  <c r="Q35" i="441"/>
  <c r="Q45" i="441"/>
  <c r="Q33" i="441"/>
  <c r="I54" i="441" a="1"/>
  <c r="I54" i="441" s="1"/>
  <c r="F12" i="440" s="1"/>
  <c r="Q39" i="441"/>
  <c r="E241" i="436"/>
  <c r="E242" i="436" s="1"/>
  <c r="E243" i="436" s="1"/>
  <c r="E349" i="436"/>
  <c r="E350" i="436" s="1"/>
  <c r="E247" i="436"/>
  <c r="D67" i="436"/>
  <c r="D68" i="436" s="1"/>
  <c r="D69" i="436" s="1"/>
  <c r="D70" i="436" s="1"/>
  <c r="D71" i="436" s="1"/>
  <c r="D72" i="436" s="1"/>
  <c r="D73" i="436" s="1"/>
  <c r="D74" i="436" s="1"/>
  <c r="D75" i="436" s="1"/>
  <c r="D76" i="436" s="1"/>
  <c r="D77" i="436" s="1"/>
  <c r="D78" i="436" s="1"/>
  <c r="D79" i="436" s="1"/>
  <c r="D80" i="436" s="1"/>
  <c r="D81" i="436" s="1"/>
  <c r="D82" i="436" s="1"/>
  <c r="D83" i="436" s="1"/>
  <c r="E67" i="436"/>
  <c r="E68" i="436" s="1"/>
  <c r="E69" i="436" s="1"/>
  <c r="E70" i="436" s="1"/>
  <c r="E71" i="436" s="1"/>
  <c r="E72" i="436" s="1"/>
  <c r="E73" i="436" s="1"/>
  <c r="E113" i="429"/>
  <c r="E114" i="429" s="1"/>
  <c r="E115" i="429" s="1"/>
  <c r="E116" i="429" s="1"/>
  <c r="E117" i="429" s="1"/>
  <c r="E118" i="429" s="1"/>
  <c r="E119" i="429" s="1"/>
  <c r="E120" i="429" s="1"/>
  <c r="E121" i="429" s="1"/>
  <c r="E122" i="429" s="1"/>
  <c r="E123" i="429" s="1"/>
  <c r="E124" i="429" s="1"/>
  <c r="E125" i="429" s="1"/>
  <c r="E126" i="429" s="1"/>
  <c r="E127" i="429" s="1"/>
  <c r="E128" i="429" s="1"/>
  <c r="E129" i="429" s="1"/>
  <c r="E130" i="429" s="1"/>
  <c r="E131" i="429" s="1"/>
  <c r="E132" i="429" s="1"/>
  <c r="E133" i="429" s="1"/>
  <c r="E134" i="429" s="1"/>
  <c r="E135" i="429" s="1"/>
  <c r="E136" i="429" s="1"/>
  <c r="E137" i="429" s="1"/>
  <c r="E138" i="429" s="1"/>
  <c r="E139" i="429" s="1"/>
  <c r="E140" i="429" s="1"/>
  <c r="E141" i="429" s="1"/>
  <c r="E142" i="429" s="1"/>
  <c r="E143" i="429" s="1"/>
  <c r="E144" i="429" s="1"/>
  <c r="E145" i="429" s="1"/>
  <c r="E146" i="429" s="1"/>
  <c r="E147" i="429" s="1"/>
  <c r="E148" i="429" s="1"/>
  <c r="E149" i="429" s="1"/>
  <c r="E150" i="429" s="1"/>
  <c r="E151" i="429" s="1"/>
  <c r="E152" i="429" s="1"/>
  <c r="E153" i="429" s="1"/>
  <c r="E154" i="429" s="1"/>
  <c r="E155" i="429" s="1"/>
  <c r="E156" i="429" s="1"/>
  <c r="E157" i="429" s="1"/>
  <c r="E158" i="429" s="1"/>
  <c r="E159" i="429" s="1"/>
  <c r="E160" i="429" s="1"/>
  <c r="E161" i="429" s="1"/>
  <c r="E162" i="429" s="1"/>
  <c r="E163" i="429" s="1"/>
  <c r="E164" i="429" s="1"/>
  <c r="E165" i="429" s="1"/>
  <c r="E166" i="429" s="1"/>
  <c r="E167" i="429" s="1"/>
  <c r="E168" i="429" s="1"/>
  <c r="E169" i="429" s="1"/>
  <c r="E170" i="429" s="1"/>
  <c r="E171" i="429" s="1"/>
  <c r="E172" i="429" s="1"/>
  <c r="E173" i="429" s="1"/>
  <c r="E174" i="429" s="1"/>
  <c r="E175" i="429" s="1"/>
  <c r="E176" i="429" s="1"/>
  <c r="E177" i="429" s="1"/>
  <c r="E178" i="429" s="1"/>
  <c r="E179" i="429" s="1"/>
  <c r="E180" i="429" s="1"/>
  <c r="E181" i="429" s="1"/>
  <c r="E182" i="429" s="1"/>
  <c r="E183" i="429" s="1"/>
  <c r="E184" i="429" s="1"/>
  <c r="E185" i="429" s="1"/>
  <c r="E186" i="429" s="1"/>
  <c r="E187" i="429" s="1"/>
  <c r="E188" i="429" s="1"/>
  <c r="E189" i="429" s="1"/>
  <c r="E190" i="429" s="1"/>
  <c r="E191" i="429" s="1"/>
  <c r="E192" i="429" s="1"/>
  <c r="E193" i="429" s="1"/>
  <c r="E194" i="429" s="1"/>
  <c r="E195" i="429" s="1"/>
  <c r="E196" i="429" s="1"/>
  <c r="E197" i="429" s="1"/>
  <c r="E198" i="429" s="1"/>
  <c r="E199" i="429" s="1"/>
  <c r="E200" i="429" s="1"/>
  <c r="E201" i="429" s="1"/>
  <c r="E202" i="429" s="1"/>
  <c r="E203" i="429" s="1"/>
  <c r="E204" i="429" s="1"/>
  <c r="E205" i="429" s="1"/>
  <c r="E206" i="429" s="1"/>
  <c r="E207" i="429" s="1"/>
  <c r="E208" i="429" s="1"/>
  <c r="E209" i="429" s="1"/>
  <c r="E210" i="429" s="1"/>
  <c r="E211" i="429" s="1"/>
  <c r="E212" i="429" s="1"/>
  <c r="E213" i="429" s="1"/>
  <c r="E214" i="429" s="1"/>
  <c r="E215" i="429" s="1"/>
  <c r="E216" i="429" s="1"/>
  <c r="E217" i="429" s="1"/>
  <c r="E218" i="429" s="1"/>
  <c r="E219" i="429" s="1"/>
  <c r="E220" i="429" s="1"/>
  <c r="E221" i="429" s="1"/>
  <c r="E222" i="429" s="1"/>
  <c r="E223" i="429" s="1"/>
  <c r="E224" i="429" s="1"/>
  <c r="E225" i="429" s="1"/>
  <c r="E226" i="429" s="1"/>
  <c r="E227" i="429" s="1"/>
  <c r="E228" i="429" s="1"/>
  <c r="E229" i="429" s="1"/>
  <c r="E230" i="429" s="1"/>
  <c r="E231" i="429" s="1"/>
  <c r="E232" i="429" s="1"/>
  <c r="E233" i="429" s="1"/>
  <c r="E234" i="429" s="1"/>
  <c r="E235" i="429" s="1"/>
  <c r="E236" i="429" s="1"/>
  <c r="E237" i="429" s="1"/>
  <c r="E238" i="429" s="1"/>
  <c r="E239" i="429" s="1"/>
  <c r="E240" i="429" s="1"/>
  <c r="E241" i="429" s="1"/>
  <c r="E242" i="429" s="1"/>
  <c r="E243" i="429" s="1"/>
  <c r="E244" i="429" s="1"/>
  <c r="E245" i="429" s="1"/>
  <c r="E246" i="429" s="1"/>
  <c r="E247" i="429" s="1"/>
  <c r="E248" i="429" s="1"/>
  <c r="E249" i="429" s="1"/>
  <c r="E250" i="429" s="1"/>
  <c r="E251" i="429" s="1"/>
  <c r="E252" i="429" s="1"/>
  <c r="E253" i="429" s="1"/>
  <c r="E254" i="429" s="1"/>
  <c r="E255" i="429" s="1"/>
  <c r="E256" i="429" s="1"/>
  <c r="E257" i="429" s="1"/>
  <c r="E258" i="429" s="1"/>
  <c r="E259" i="429" s="1"/>
  <c r="E260" i="429" s="1"/>
  <c r="E261" i="429" s="1"/>
  <c r="E262" i="429" s="1"/>
  <c r="E263" i="429" s="1"/>
  <c r="E264" i="429" s="1"/>
  <c r="E265" i="429" s="1"/>
  <c r="E266" i="429" s="1"/>
  <c r="E267" i="429" s="1"/>
  <c r="E268" i="429" s="1"/>
  <c r="E269" i="429" s="1"/>
  <c r="E270" i="429" s="1"/>
  <c r="E271" i="429" s="1"/>
  <c r="E272" i="429" s="1"/>
  <c r="E273" i="429" s="1"/>
  <c r="E274" i="429" s="1"/>
  <c r="E275" i="429" s="1"/>
  <c r="E276" i="429" s="1"/>
  <c r="E277" i="429" s="1"/>
  <c r="E278" i="429" s="1"/>
  <c r="E279" i="429" s="1"/>
  <c r="E280" i="429" s="1"/>
  <c r="E281" i="429" s="1"/>
  <c r="E282" i="429" s="1"/>
  <c r="E283" i="429" s="1"/>
  <c r="E284" i="429" s="1"/>
  <c r="E285" i="429" s="1"/>
  <c r="E286" i="429" s="1"/>
  <c r="E287" i="429" s="1"/>
  <c r="E288" i="429" s="1"/>
  <c r="E289" i="429" s="1"/>
  <c r="E290" i="429" s="1"/>
  <c r="E291" i="429" s="1"/>
  <c r="E292" i="429" s="1"/>
  <c r="E293" i="429" s="1"/>
  <c r="E294" i="429" s="1"/>
  <c r="E295" i="429" s="1"/>
  <c r="E296" i="429" s="1"/>
  <c r="E297" i="429" s="1"/>
  <c r="E298" i="429" s="1"/>
  <c r="E299" i="429" s="1"/>
  <c r="E300" i="429" s="1"/>
  <c r="E301" i="429" s="1"/>
  <c r="E302" i="429" s="1"/>
  <c r="E303" i="429" s="1"/>
  <c r="E304" i="429" s="1"/>
  <c r="E305" i="429" s="1"/>
  <c r="E306" i="429" s="1"/>
  <c r="E307" i="429" s="1"/>
  <c r="E308" i="429" s="1"/>
  <c r="E309" i="429" s="1"/>
  <c r="E310" i="429" s="1"/>
  <c r="E311" i="429" s="1"/>
  <c r="E312" i="429" s="1"/>
  <c r="E313" i="429" s="1"/>
  <c r="E314" i="429" s="1"/>
  <c r="E315" i="429" s="1"/>
  <c r="E316" i="429" s="1"/>
  <c r="E317" i="429" s="1"/>
  <c r="E318" i="429" s="1"/>
  <c r="E319" i="429" s="1"/>
  <c r="E320" i="429" s="1"/>
  <c r="E321" i="429" s="1"/>
  <c r="E322" i="429" s="1"/>
  <c r="E323" i="429" s="1"/>
  <c r="E324" i="429" s="1"/>
  <c r="E325" i="429" s="1"/>
  <c r="E326" i="429" s="1"/>
  <c r="E327" i="429" s="1"/>
  <c r="E328" i="429" s="1"/>
  <c r="E329" i="429" s="1"/>
  <c r="E330" i="429" s="1"/>
  <c r="E331" i="429" s="1"/>
  <c r="E332" i="429" s="1"/>
  <c r="E333" i="429" s="1"/>
  <c r="E334" i="429" s="1"/>
  <c r="E335" i="429" s="1"/>
  <c r="E336" i="429" s="1"/>
  <c r="E337" i="429" s="1"/>
  <c r="E338" i="429" s="1"/>
  <c r="E339" i="429" s="1"/>
  <c r="E340" i="429" s="1"/>
  <c r="E341" i="429" s="1"/>
  <c r="E342" i="429" s="1"/>
  <c r="E343" i="429" s="1"/>
  <c r="E344" i="429" s="1"/>
  <c r="E345" i="429" s="1"/>
  <c r="E346" i="429" s="1"/>
  <c r="E347" i="429" s="1"/>
  <c r="E348" i="429" s="1"/>
  <c r="E349" i="429" s="1"/>
  <c r="E350" i="429" s="1"/>
  <c r="E351" i="429" s="1"/>
  <c r="E352" i="429" s="1"/>
  <c r="E353" i="429" s="1"/>
  <c r="E354" i="429" s="1"/>
  <c r="E355" i="429" s="1"/>
  <c r="E356" i="429" s="1"/>
  <c r="E357" i="429" s="1"/>
  <c r="E358" i="429" s="1"/>
  <c r="E359" i="429" s="1"/>
  <c r="E360" i="429" s="1"/>
  <c r="E361" i="429" s="1"/>
  <c r="E362" i="429" s="1"/>
  <c r="E363" i="429" s="1"/>
  <c r="E364" i="429" s="1"/>
  <c r="E365" i="429" s="1"/>
  <c r="E366" i="429" s="1"/>
  <c r="E367" i="429" s="1"/>
  <c r="E368" i="429" s="1"/>
  <c r="E369" i="429" s="1"/>
  <c r="E370" i="429" s="1"/>
  <c r="E371" i="429" s="1"/>
  <c r="E372" i="429" s="1"/>
  <c r="E373" i="429" s="1"/>
  <c r="E374" i="429" s="1"/>
  <c r="E375" i="429" s="1"/>
  <c r="E376" i="429" s="1"/>
  <c r="E377" i="429" s="1"/>
  <c r="E378" i="429" s="1"/>
  <c r="E379" i="429" s="1"/>
  <c r="E380" i="429" s="1"/>
  <c r="E381" i="429" s="1"/>
  <c r="E382" i="429" s="1"/>
  <c r="E383" i="429" s="1"/>
  <c r="E384" i="429" s="1"/>
  <c r="E385" i="429" s="1"/>
  <c r="E386" i="429" s="1"/>
  <c r="E387" i="429" s="1"/>
  <c r="E388" i="429" s="1"/>
  <c r="E389" i="429" s="1"/>
  <c r="E390" i="429" s="1"/>
  <c r="E391" i="429" s="1"/>
  <c r="E392" i="429" s="1"/>
  <c r="E393" i="429" s="1"/>
  <c r="E394" i="429" s="1"/>
  <c r="E395" i="429" s="1"/>
  <c r="E396" i="429" s="1"/>
  <c r="E397" i="429" s="1"/>
  <c r="E398" i="429" s="1"/>
  <c r="E399" i="429" s="1"/>
  <c r="E400" i="429" s="1"/>
  <c r="E401" i="429" s="1"/>
  <c r="E402" i="429" s="1"/>
  <c r="E403" i="429" s="1"/>
  <c r="E404" i="429" s="1"/>
  <c r="E405" i="429" s="1"/>
  <c r="E406" i="429" s="1"/>
  <c r="E407" i="429" s="1"/>
  <c r="E408" i="429" s="1"/>
  <c r="E409" i="429" s="1"/>
  <c r="E410" i="429" s="1"/>
  <c r="E411" i="429" s="1"/>
  <c r="E412" i="429" s="1"/>
  <c r="E413" i="429" s="1"/>
  <c r="E414" i="429" s="1"/>
  <c r="E415" i="429" s="1"/>
  <c r="E416" i="429" s="1"/>
  <c r="E417" i="429" s="1"/>
  <c r="E418" i="429" s="1"/>
  <c r="E419" i="429" s="1"/>
  <c r="E420" i="429" s="1"/>
  <c r="E421" i="429" s="1"/>
  <c r="E422" i="429" s="1"/>
  <c r="E423" i="429" s="1"/>
  <c r="E424" i="429" s="1"/>
  <c r="E425" i="429" s="1"/>
  <c r="E426" i="429" s="1"/>
  <c r="E427" i="429" s="1"/>
  <c r="E428" i="429" s="1"/>
  <c r="E429" i="429" s="1"/>
  <c r="E430" i="429" s="1"/>
  <c r="E431" i="429" s="1"/>
  <c r="E432" i="429" s="1"/>
  <c r="E433" i="429" s="1"/>
  <c r="E434" i="429" s="1"/>
  <c r="E435" i="429" s="1"/>
  <c r="E436" i="429" s="1"/>
  <c r="E437" i="429" s="1"/>
  <c r="E438" i="429" s="1"/>
  <c r="E439" i="429" s="1"/>
  <c r="E440" i="429" s="1"/>
  <c r="E441" i="429" s="1"/>
  <c r="E442" i="429" s="1"/>
  <c r="E443" i="429" s="1"/>
  <c r="E444" i="429" s="1"/>
  <c r="E445" i="429" s="1"/>
  <c r="E446" i="429" s="1"/>
  <c r="E447" i="429" s="1"/>
  <c r="E448" i="429" s="1"/>
  <c r="E449" i="429" s="1"/>
  <c r="E450" i="429" s="1"/>
  <c r="E451" i="429" s="1"/>
  <c r="E452" i="429" s="1"/>
  <c r="E453" i="429" s="1"/>
  <c r="E454" i="429" s="1"/>
  <c r="E455" i="429" s="1"/>
  <c r="E456" i="429" s="1"/>
  <c r="E457" i="429" s="1"/>
  <c r="E458" i="429" s="1"/>
  <c r="E459" i="429" s="1"/>
  <c r="E460" i="429" s="1"/>
  <c r="E461" i="429" s="1"/>
  <c r="E462" i="429" s="1"/>
  <c r="E463" i="429" s="1"/>
  <c r="E464" i="429" s="1"/>
  <c r="E465" i="429" s="1"/>
  <c r="E466" i="429" s="1"/>
  <c r="E467" i="429" s="1"/>
  <c r="E468" i="429" s="1"/>
  <c r="E469" i="429" s="1"/>
  <c r="E470" i="429" s="1"/>
  <c r="E471" i="429" s="1"/>
  <c r="E472" i="429" s="1"/>
  <c r="E473" i="429" s="1"/>
  <c r="E474" i="429" s="1"/>
  <c r="E475" i="429" s="1"/>
  <c r="E476" i="429" s="1"/>
  <c r="E477" i="429" s="1"/>
  <c r="E478" i="429" s="1"/>
  <c r="E479" i="429" s="1"/>
  <c r="E480" i="429" s="1"/>
  <c r="E481" i="429" s="1"/>
  <c r="E482" i="429" s="1"/>
  <c r="E483" i="429" s="1"/>
  <c r="E484" i="429" s="1"/>
  <c r="E485" i="429" s="1"/>
  <c r="E486" i="429" s="1"/>
  <c r="E487" i="429" s="1"/>
  <c r="E488" i="429" s="1"/>
  <c r="E489" i="429" s="1"/>
  <c r="E490" i="429" s="1"/>
  <c r="E491" i="429" s="1"/>
  <c r="E492" i="429" s="1"/>
  <c r="E493" i="429" s="1"/>
  <c r="E494" i="429" s="1"/>
  <c r="E495" i="429" s="1"/>
  <c r="E496" i="429" s="1"/>
  <c r="E497" i="429" s="1"/>
  <c r="E498" i="429" s="1"/>
  <c r="E499" i="429" s="1"/>
  <c r="E500" i="429" s="1"/>
  <c r="E501" i="429" s="1"/>
  <c r="E502" i="429" s="1"/>
  <c r="E503" i="429" s="1"/>
  <c r="E504" i="429" s="1"/>
  <c r="E505" i="429" s="1"/>
  <c r="E506" i="429" s="1"/>
  <c r="E507" i="429" s="1"/>
  <c r="E508" i="429" s="1"/>
  <c r="E509" i="429" s="1"/>
  <c r="E510" i="429" s="1"/>
  <c r="E511" i="429" s="1"/>
  <c r="E512" i="429" s="1"/>
  <c r="E513" i="429" s="1"/>
  <c r="E514" i="429" s="1"/>
  <c r="E515" i="429" s="1"/>
  <c r="E516" i="429" s="1"/>
  <c r="E517" i="429" s="1"/>
  <c r="E518" i="429" s="1"/>
  <c r="E519" i="429" s="1"/>
  <c r="E520" i="429" s="1"/>
  <c r="E521" i="429" s="1"/>
  <c r="E522" i="429" s="1"/>
  <c r="E523" i="429" s="1"/>
  <c r="E524" i="429" s="1"/>
  <c r="E525" i="429" s="1"/>
  <c r="E526" i="429" s="1"/>
  <c r="E527" i="429" s="1"/>
  <c r="E528" i="429" s="1"/>
  <c r="E529" i="429" s="1"/>
  <c r="E530" i="429" s="1"/>
  <c r="E531" i="429" s="1"/>
  <c r="E532" i="429" s="1"/>
  <c r="E533" i="429" s="1"/>
  <c r="E534" i="429" s="1"/>
  <c r="E535" i="429" s="1"/>
  <c r="E536" i="429" s="1"/>
  <c r="E537" i="429" s="1"/>
  <c r="E538" i="429" s="1"/>
  <c r="E539" i="429" s="1"/>
  <c r="E540" i="429" s="1"/>
  <c r="E541" i="429" s="1"/>
  <c r="E542" i="429" s="1"/>
  <c r="E543" i="429" s="1"/>
  <c r="E544" i="429" s="1"/>
  <c r="E545" i="429" s="1"/>
  <c r="E546" i="429" s="1"/>
  <c r="E547" i="429" s="1"/>
  <c r="E548" i="429" s="1"/>
  <c r="E549" i="429" s="1"/>
  <c r="E550" i="429" s="1"/>
  <c r="E551" i="429" s="1"/>
  <c r="E552" i="429" s="1"/>
  <c r="E553" i="429" s="1"/>
  <c r="E554" i="429" s="1"/>
  <c r="E555" i="429" s="1"/>
  <c r="E556" i="429" s="1"/>
  <c r="E557" i="429" s="1"/>
  <c r="E558" i="429" s="1"/>
  <c r="E559" i="429" s="1"/>
  <c r="E560" i="429" s="1"/>
  <c r="E561" i="429" s="1"/>
  <c r="E562" i="429" s="1"/>
  <c r="E563" i="429" s="1"/>
  <c r="E564" i="429" s="1"/>
  <c r="E565" i="429" s="1"/>
  <c r="E566" i="429" s="1"/>
  <c r="E567" i="429" s="1"/>
  <c r="E568" i="429" s="1"/>
  <c r="E569" i="429" s="1"/>
  <c r="E570" i="429" s="1"/>
  <c r="E571" i="429" s="1"/>
  <c r="E572" i="429" s="1"/>
  <c r="E573" i="429" s="1"/>
  <c r="E574" i="429" s="1"/>
  <c r="E575" i="429" s="1"/>
  <c r="E576" i="429" s="1"/>
  <c r="E577" i="429" s="1"/>
  <c r="E578" i="429" s="1"/>
  <c r="E579" i="429" s="1"/>
  <c r="E580" i="429" s="1"/>
  <c r="E581" i="429" s="1"/>
  <c r="E582" i="429" s="1"/>
  <c r="E583" i="429" s="1"/>
  <c r="E584" i="429" s="1"/>
  <c r="E585" i="429" s="1"/>
  <c r="E586" i="429" s="1"/>
  <c r="E587" i="429" s="1"/>
  <c r="E588" i="429" s="1"/>
  <c r="E589" i="429" s="1"/>
  <c r="E590" i="429" s="1"/>
  <c r="E591" i="429" s="1"/>
  <c r="E592" i="429" s="1"/>
  <c r="E593" i="429" s="1"/>
  <c r="E594" i="429" s="1"/>
  <c r="E595" i="429" s="1"/>
  <c r="E596" i="429" s="1"/>
  <c r="E597" i="429" s="1"/>
  <c r="E598" i="429" s="1"/>
  <c r="E599" i="429" s="1"/>
  <c r="E600" i="429" s="1"/>
  <c r="E601" i="429" s="1"/>
  <c r="E602" i="429" s="1"/>
  <c r="E603" i="429" s="1"/>
  <c r="E604" i="429" s="1"/>
  <c r="E605" i="429" s="1"/>
  <c r="E606" i="429" s="1"/>
  <c r="E607" i="429" s="1"/>
  <c r="E608" i="429" s="1"/>
  <c r="E609" i="429" s="1"/>
  <c r="E610" i="429" s="1"/>
  <c r="E611" i="429" s="1"/>
  <c r="E612" i="429" s="1"/>
  <c r="E613" i="429" s="1"/>
  <c r="E614" i="429" s="1"/>
  <c r="E615" i="429" s="1"/>
  <c r="E616" i="429" s="1"/>
  <c r="E617" i="429" s="1"/>
  <c r="E618" i="429" s="1"/>
  <c r="E619" i="429" s="1"/>
  <c r="E620" i="429" s="1"/>
  <c r="E621" i="429" s="1"/>
  <c r="E622" i="429" s="1"/>
  <c r="E623" i="429" s="1"/>
  <c r="E624" i="429" s="1"/>
  <c r="E625" i="429" s="1"/>
  <c r="E626" i="429" s="1"/>
  <c r="E627" i="429" s="1"/>
  <c r="E628" i="429" s="1"/>
  <c r="E629" i="429" s="1"/>
  <c r="E630" i="429" s="1"/>
  <c r="E631" i="429" s="1"/>
  <c r="E632" i="429" s="1"/>
  <c r="E633" i="429" s="1"/>
  <c r="E634" i="429" s="1"/>
  <c r="E635" i="429" s="1"/>
  <c r="E636" i="429" s="1"/>
  <c r="E637" i="429" s="1"/>
  <c r="E638" i="429" s="1"/>
  <c r="E639" i="429" s="1"/>
  <c r="E640" i="429" s="1"/>
  <c r="E641" i="429" s="1"/>
  <c r="E642" i="429" s="1"/>
  <c r="E643" i="429" s="1"/>
  <c r="E644" i="429" s="1"/>
  <c r="E645" i="429" s="1"/>
  <c r="E646" i="429" s="1"/>
  <c r="E647" i="429" s="1"/>
  <c r="E648" i="429" s="1"/>
  <c r="E649" i="429" s="1"/>
  <c r="E650" i="429" s="1"/>
  <c r="E651" i="429" s="1"/>
  <c r="E652" i="429" s="1"/>
  <c r="E653" i="429" s="1"/>
  <c r="E654" i="429" s="1"/>
  <c r="E655" i="429" s="1"/>
  <c r="E656" i="429" s="1"/>
  <c r="E657" i="429" s="1"/>
  <c r="E658" i="429" s="1"/>
  <c r="E659" i="429" s="1"/>
  <c r="E660" i="429" s="1"/>
  <c r="E661" i="429" s="1"/>
  <c r="E662" i="429" s="1"/>
  <c r="E663" i="429" s="1"/>
  <c r="E664" i="429" s="1"/>
  <c r="E665" i="429" s="1"/>
  <c r="E666" i="429" s="1"/>
  <c r="E667" i="429" s="1"/>
  <c r="E668" i="429" s="1"/>
  <c r="E669" i="429" s="1"/>
  <c r="E670" i="429" s="1"/>
  <c r="E671" i="429" s="1"/>
  <c r="E672" i="429" s="1"/>
  <c r="E673" i="429" s="1"/>
  <c r="E674" i="429" s="1"/>
  <c r="E675" i="429" s="1"/>
  <c r="E676" i="429" s="1"/>
  <c r="E677" i="429" s="1"/>
  <c r="E678" i="429" s="1"/>
  <c r="E679" i="429" s="1"/>
  <c r="E680" i="429" s="1"/>
  <c r="E681" i="429" s="1"/>
  <c r="E682" i="429" s="1"/>
  <c r="E683" i="429" s="1"/>
  <c r="E684" i="429" s="1"/>
  <c r="E685" i="429" s="1"/>
  <c r="E686" i="429" s="1"/>
  <c r="E687" i="429" s="1"/>
  <c r="E688" i="429" s="1"/>
  <c r="E689" i="429" s="1"/>
  <c r="E690" i="429" s="1"/>
  <c r="E691" i="429" s="1"/>
  <c r="E692" i="429" s="1"/>
  <c r="E693" i="429" s="1"/>
  <c r="E694" i="429" s="1"/>
  <c r="E695" i="429" s="1"/>
  <c r="E696" i="429" s="1"/>
  <c r="E697" i="429" s="1"/>
  <c r="E698" i="429" s="1"/>
  <c r="E699" i="429" s="1"/>
  <c r="E700" i="429" s="1"/>
  <c r="E701" i="429" s="1"/>
  <c r="E702" i="429" s="1"/>
  <c r="E703" i="429" s="1"/>
  <c r="E704" i="429" s="1"/>
  <c r="E705" i="429" s="1"/>
  <c r="E706" i="429" s="1"/>
  <c r="E707" i="429" s="1"/>
  <c r="E708" i="429" s="1"/>
  <c r="E709" i="429" s="1"/>
  <c r="E710" i="429" s="1"/>
  <c r="E711" i="429" s="1"/>
  <c r="E712" i="429" s="1"/>
  <c r="E713" i="429" s="1"/>
  <c r="E714" i="429" s="1"/>
  <c r="E715" i="429" s="1"/>
  <c r="E716" i="429" s="1"/>
  <c r="E717" i="429" s="1"/>
  <c r="E718" i="429" s="1"/>
  <c r="E719" i="429" s="1"/>
  <c r="E720" i="429" s="1"/>
  <c r="E721" i="429" s="1"/>
  <c r="E722" i="429" s="1"/>
  <c r="E723" i="429" s="1"/>
  <c r="E724" i="429" s="1"/>
  <c r="E725" i="429" s="1"/>
  <c r="E726" i="429" s="1"/>
  <c r="E727" i="429" s="1"/>
  <c r="E728" i="429" s="1"/>
  <c r="E729" i="429" s="1"/>
  <c r="E730" i="429" s="1"/>
  <c r="E731" i="429" s="1"/>
  <c r="E732" i="429" s="1"/>
  <c r="E733" i="429" s="1"/>
  <c r="E734" i="429" s="1"/>
  <c r="E735" i="429" s="1"/>
  <c r="E736" i="429" s="1"/>
  <c r="E737" i="429" s="1"/>
  <c r="E738" i="429" s="1"/>
  <c r="E739" i="429" s="1"/>
  <c r="E740" i="429" s="1"/>
  <c r="E741" i="429" s="1"/>
  <c r="E742" i="429" s="1"/>
  <c r="E743" i="429" s="1"/>
  <c r="E744" i="429" s="1"/>
  <c r="E745" i="429" s="1"/>
  <c r="E746" i="429" s="1"/>
  <c r="E747" i="429" s="1"/>
  <c r="E748" i="429" s="1"/>
  <c r="E749" i="429" s="1"/>
  <c r="E750" i="429" s="1"/>
  <c r="E751" i="429" s="1"/>
  <c r="E752" i="429" s="1"/>
  <c r="E753" i="429" s="1"/>
  <c r="E754" i="429" s="1"/>
  <c r="E755" i="429" s="1"/>
  <c r="D113" i="429"/>
  <c r="D114" i="429" s="1"/>
  <c r="D115" i="429" s="1"/>
  <c r="D116" i="429" s="1"/>
  <c r="D117" i="429" s="1"/>
  <c r="D118" i="429" s="1"/>
  <c r="D119" i="429" s="1"/>
  <c r="D120" i="429" s="1"/>
  <c r="D121" i="429" s="1"/>
  <c r="D122" i="429" s="1"/>
  <c r="D123" i="429" s="1"/>
  <c r="D124" i="429" s="1"/>
  <c r="D125" i="429" s="1"/>
  <c r="D126" i="429" s="1"/>
  <c r="D127" i="429" s="1"/>
  <c r="D128" i="429" s="1"/>
  <c r="D129" i="429" s="1"/>
  <c r="D130" i="429" s="1"/>
  <c r="D131" i="429" s="1"/>
  <c r="D132" i="429" s="1"/>
  <c r="D133" i="429" s="1"/>
  <c r="D134" i="429" s="1"/>
  <c r="D135" i="429" s="1"/>
  <c r="D136" i="429" s="1"/>
  <c r="D137" i="429" s="1"/>
  <c r="D138" i="429" s="1"/>
  <c r="D139" i="429" s="1"/>
  <c r="D140" i="429" s="1"/>
  <c r="D141" i="429" s="1"/>
  <c r="D142" i="429" s="1"/>
  <c r="D143" i="429" s="1"/>
  <c r="D144" i="429" s="1"/>
  <c r="D145" i="429" s="1"/>
  <c r="D146" i="429" s="1"/>
  <c r="D147" i="429" s="1"/>
  <c r="D148" i="429" s="1"/>
  <c r="D149" i="429" s="1"/>
  <c r="D150" i="429" s="1"/>
  <c r="D151" i="429" s="1"/>
  <c r="D152" i="429" s="1"/>
  <c r="D153" i="429" s="1"/>
  <c r="D154" i="429" s="1"/>
  <c r="D155" i="429" s="1"/>
  <c r="D156" i="429" s="1"/>
  <c r="D157" i="429" s="1"/>
  <c r="D158" i="429" s="1"/>
  <c r="D159" i="429" s="1"/>
  <c r="D160" i="429" s="1"/>
  <c r="D161" i="429" s="1"/>
  <c r="D162" i="429" s="1"/>
  <c r="D163" i="429" s="1"/>
  <c r="D164" i="429" s="1"/>
  <c r="D165" i="429" s="1"/>
  <c r="D166" i="429" s="1"/>
  <c r="D167" i="429" s="1"/>
  <c r="D168" i="429" s="1"/>
  <c r="D169" i="429" s="1"/>
  <c r="D170" i="429" s="1"/>
  <c r="D171" i="429" s="1"/>
  <c r="D172" i="429" s="1"/>
  <c r="D173" i="429" s="1"/>
  <c r="D174" i="429" s="1"/>
  <c r="D175" i="429" s="1"/>
  <c r="D176" i="429" s="1"/>
  <c r="D177" i="429" s="1"/>
  <c r="D178" i="429" s="1"/>
  <c r="D179" i="429" s="1"/>
  <c r="D180" i="429" s="1"/>
  <c r="D181" i="429" s="1"/>
  <c r="D182" i="429" s="1"/>
  <c r="D183" i="429" s="1"/>
  <c r="D184" i="429" s="1"/>
  <c r="D185" i="429" s="1"/>
  <c r="D186" i="429" s="1"/>
  <c r="D187" i="429" s="1"/>
  <c r="D188" i="429" s="1"/>
  <c r="D189" i="429" s="1"/>
  <c r="D190" i="429" s="1"/>
  <c r="D191" i="429" s="1"/>
  <c r="D192" i="429" s="1"/>
  <c r="D193" i="429" s="1"/>
  <c r="D194" i="429" s="1"/>
  <c r="D195" i="429" s="1"/>
  <c r="D196" i="429" s="1"/>
  <c r="D197" i="429" s="1"/>
  <c r="D198" i="429" s="1"/>
  <c r="D199" i="429" s="1"/>
  <c r="D200" i="429" s="1"/>
  <c r="D201" i="429" s="1"/>
  <c r="D202" i="429" s="1"/>
  <c r="D203" i="429" s="1"/>
  <c r="D204" i="429" s="1"/>
  <c r="D205" i="429" s="1"/>
  <c r="D206" i="429" s="1"/>
  <c r="D207" i="429" s="1"/>
  <c r="D208" i="429" s="1"/>
  <c r="D209" i="429" s="1"/>
  <c r="D210" i="429" s="1"/>
  <c r="D211" i="429" s="1"/>
  <c r="D212" i="429" s="1"/>
  <c r="D213" i="429" s="1"/>
  <c r="D214" i="429" s="1"/>
  <c r="D215" i="429" s="1"/>
  <c r="D216" i="429" s="1"/>
  <c r="D217" i="429" s="1"/>
  <c r="D218" i="429" s="1"/>
  <c r="D219" i="429" s="1"/>
  <c r="D220" i="429" s="1"/>
  <c r="D221" i="429" s="1"/>
  <c r="D222" i="429" s="1"/>
  <c r="D223" i="429" s="1"/>
  <c r="D224" i="429" s="1"/>
  <c r="D225" i="429" s="1"/>
  <c r="D226" i="429" s="1"/>
  <c r="D227" i="429" s="1"/>
  <c r="D228" i="429" s="1"/>
  <c r="D229" i="429" s="1"/>
  <c r="D230" i="429" s="1"/>
  <c r="D231" i="429" s="1"/>
  <c r="D232" i="429" s="1"/>
  <c r="D233" i="429" s="1"/>
  <c r="D234" i="429" s="1"/>
  <c r="D235" i="429" s="1"/>
  <c r="D236" i="429" s="1"/>
  <c r="D237" i="429" s="1"/>
  <c r="D238" i="429" s="1"/>
  <c r="D239" i="429" s="1"/>
  <c r="D240" i="429" s="1"/>
  <c r="D241" i="429" s="1"/>
  <c r="D242" i="429" s="1"/>
  <c r="D243" i="429" s="1"/>
  <c r="D244" i="429" s="1"/>
  <c r="D245" i="429" s="1"/>
  <c r="D246" i="429" s="1"/>
  <c r="D247" i="429" s="1"/>
  <c r="D248" i="429" s="1"/>
  <c r="D249" i="429" s="1"/>
  <c r="D250" i="429" s="1"/>
  <c r="D251" i="429" s="1"/>
  <c r="D252" i="429" s="1"/>
  <c r="D253" i="429" s="1"/>
  <c r="D254" i="429" s="1"/>
  <c r="D255" i="429" s="1"/>
  <c r="D256" i="429" s="1"/>
  <c r="D257" i="429" s="1"/>
  <c r="D258" i="429" s="1"/>
  <c r="D259" i="429" s="1"/>
  <c r="D260" i="429" s="1"/>
  <c r="D261" i="429" s="1"/>
  <c r="D262" i="429" s="1"/>
  <c r="D263" i="429" s="1"/>
  <c r="D264" i="429" s="1"/>
  <c r="D265" i="429" s="1"/>
  <c r="D266" i="429" s="1"/>
  <c r="D267" i="429" s="1"/>
  <c r="D268" i="429" s="1"/>
  <c r="D269" i="429" s="1"/>
  <c r="D270" i="429" s="1"/>
  <c r="D271" i="429" s="1"/>
  <c r="D272" i="429" s="1"/>
  <c r="D273" i="429" s="1"/>
  <c r="D274" i="429" s="1"/>
  <c r="D275" i="429" s="1"/>
  <c r="D276" i="429" s="1"/>
  <c r="D277" i="429" s="1"/>
  <c r="D278" i="429" s="1"/>
  <c r="D279" i="429" s="1"/>
  <c r="D280" i="429" s="1"/>
  <c r="D281" i="429" s="1"/>
  <c r="D282" i="429" s="1"/>
  <c r="D283" i="429" s="1"/>
  <c r="D284" i="429" s="1"/>
  <c r="D285" i="429" s="1"/>
  <c r="D286" i="429" s="1"/>
  <c r="D287" i="429" s="1"/>
  <c r="D288" i="429" s="1"/>
  <c r="D289" i="429" s="1"/>
  <c r="D290" i="429" s="1"/>
  <c r="D291" i="429" s="1"/>
  <c r="D292" i="429" s="1"/>
  <c r="D293" i="429" s="1"/>
  <c r="D294" i="429" s="1"/>
  <c r="D295" i="429" s="1"/>
  <c r="D296" i="429" s="1"/>
  <c r="D297" i="429" s="1"/>
  <c r="D298" i="429" s="1"/>
  <c r="D299" i="429" s="1"/>
  <c r="D300" i="429" s="1"/>
  <c r="D301" i="429" s="1"/>
  <c r="D302" i="429" s="1"/>
  <c r="D303" i="429" s="1"/>
  <c r="D304" i="429" s="1"/>
  <c r="D305" i="429" s="1"/>
  <c r="D306" i="429" s="1"/>
  <c r="D307" i="429" s="1"/>
  <c r="D308" i="429" s="1"/>
  <c r="D309" i="429" s="1"/>
  <c r="D310" i="429" s="1"/>
  <c r="D311" i="429" s="1"/>
  <c r="D312" i="429" s="1"/>
  <c r="D313" i="429" s="1"/>
  <c r="D314" i="429" s="1"/>
  <c r="D315" i="429" s="1"/>
  <c r="D316" i="429" s="1"/>
  <c r="D317" i="429" s="1"/>
  <c r="D318" i="429" s="1"/>
  <c r="D319" i="429" s="1"/>
  <c r="D320" i="429" s="1"/>
  <c r="D321" i="429" s="1"/>
  <c r="D322" i="429" s="1"/>
  <c r="D323" i="429" s="1"/>
  <c r="D324" i="429" s="1"/>
  <c r="D325" i="429" s="1"/>
  <c r="D326" i="429" s="1"/>
  <c r="D327" i="429" s="1"/>
  <c r="D328" i="429" s="1"/>
  <c r="D329" i="429" s="1"/>
  <c r="D330" i="429" s="1"/>
  <c r="D331" i="429" s="1"/>
  <c r="D332" i="429" s="1"/>
  <c r="D333" i="429" s="1"/>
  <c r="D334" i="429" s="1"/>
  <c r="D335" i="429" s="1"/>
  <c r="D336" i="429" s="1"/>
  <c r="D337" i="429" s="1"/>
  <c r="D338" i="429" s="1"/>
  <c r="D339" i="429" s="1"/>
  <c r="D340" i="429" s="1"/>
  <c r="D341" i="429" s="1"/>
  <c r="D342" i="429" s="1"/>
  <c r="D343" i="429" s="1"/>
  <c r="D344" i="429" s="1"/>
  <c r="D345" i="429" s="1"/>
  <c r="D346" i="429" s="1"/>
  <c r="D347" i="429" s="1"/>
  <c r="D348" i="429" s="1"/>
  <c r="D349" i="429" s="1"/>
  <c r="D350" i="429" s="1"/>
  <c r="D351" i="429" s="1"/>
  <c r="D352" i="429" s="1"/>
  <c r="D353" i="429" s="1"/>
  <c r="D354" i="429" s="1"/>
  <c r="D355" i="429" s="1"/>
  <c r="D356" i="429" s="1"/>
  <c r="D357" i="429" s="1"/>
  <c r="D358" i="429" s="1"/>
  <c r="D359" i="429" s="1"/>
  <c r="D360" i="429" s="1"/>
  <c r="D361" i="429" s="1"/>
  <c r="D362" i="429" s="1"/>
  <c r="D363" i="429" s="1"/>
  <c r="D364" i="429" s="1"/>
  <c r="D365" i="429" s="1"/>
  <c r="D366" i="429" s="1"/>
  <c r="D367" i="429" s="1"/>
  <c r="D368" i="429" s="1"/>
  <c r="D369" i="429" s="1"/>
  <c r="D370" i="429" s="1"/>
  <c r="D371" i="429" s="1"/>
  <c r="D372" i="429" s="1"/>
  <c r="D373" i="429" s="1"/>
  <c r="D374" i="429" s="1"/>
  <c r="D375" i="429" s="1"/>
  <c r="D376" i="429" s="1"/>
  <c r="D377" i="429" s="1"/>
  <c r="D378" i="429" s="1"/>
  <c r="D379" i="429" s="1"/>
  <c r="D380" i="429" s="1"/>
  <c r="D381" i="429" s="1"/>
  <c r="D382" i="429" s="1"/>
  <c r="D383" i="429" s="1"/>
  <c r="D384" i="429" s="1"/>
  <c r="D385" i="429" s="1"/>
  <c r="D386" i="429" s="1"/>
  <c r="D387" i="429" s="1"/>
  <c r="D388" i="429" s="1"/>
  <c r="D389" i="429" s="1"/>
  <c r="D390" i="429" s="1"/>
  <c r="D391" i="429" s="1"/>
  <c r="D392" i="429" s="1"/>
  <c r="D393" i="429" s="1"/>
  <c r="D394" i="429" s="1"/>
  <c r="D395" i="429" s="1"/>
  <c r="D396" i="429" s="1"/>
  <c r="D397" i="429" s="1"/>
  <c r="D398" i="429" s="1"/>
  <c r="D399" i="429" s="1"/>
  <c r="D400" i="429" s="1"/>
  <c r="D401" i="429" s="1"/>
  <c r="D402" i="429" s="1"/>
  <c r="D403" i="429" s="1"/>
  <c r="D404" i="429" s="1"/>
  <c r="D405" i="429" s="1"/>
  <c r="D406" i="429" s="1"/>
  <c r="D407" i="429" s="1"/>
  <c r="D408" i="429" s="1"/>
  <c r="D409" i="429" s="1"/>
  <c r="D410" i="429" s="1"/>
  <c r="D411" i="429" s="1"/>
  <c r="D412" i="429" s="1"/>
  <c r="D413" i="429" s="1"/>
  <c r="D414" i="429" s="1"/>
  <c r="D415" i="429" s="1"/>
  <c r="D416" i="429" s="1"/>
  <c r="D417" i="429" s="1"/>
  <c r="D418" i="429" s="1"/>
  <c r="D419" i="429" s="1"/>
  <c r="D420" i="429" s="1"/>
  <c r="D421" i="429" s="1"/>
  <c r="D422" i="429" s="1"/>
  <c r="D423" i="429" s="1"/>
  <c r="D424" i="429" s="1"/>
  <c r="D425" i="429" s="1"/>
  <c r="D426" i="429" s="1"/>
  <c r="D427" i="429" s="1"/>
  <c r="D428" i="429" s="1"/>
  <c r="D429" i="429" s="1"/>
  <c r="D430" i="429" s="1"/>
  <c r="D431" i="429" s="1"/>
  <c r="D432" i="429" s="1"/>
  <c r="D433" i="429" s="1"/>
  <c r="D434" i="429" s="1"/>
  <c r="D435" i="429" s="1"/>
  <c r="D436" i="429" s="1"/>
  <c r="D437" i="429" s="1"/>
  <c r="D438" i="429" s="1"/>
  <c r="D439" i="429" s="1"/>
  <c r="D440" i="429" s="1"/>
  <c r="D441" i="429" s="1"/>
  <c r="D442" i="429" s="1"/>
  <c r="D443" i="429" s="1"/>
  <c r="D444" i="429" s="1"/>
  <c r="D445" i="429" s="1"/>
  <c r="D446" i="429" s="1"/>
  <c r="D447" i="429" s="1"/>
  <c r="D448" i="429" s="1"/>
  <c r="D449" i="429" s="1"/>
  <c r="D450" i="429" s="1"/>
  <c r="D451" i="429" s="1"/>
  <c r="D452" i="429" s="1"/>
  <c r="D453" i="429" s="1"/>
  <c r="D454" i="429" s="1"/>
  <c r="D455" i="429" s="1"/>
  <c r="D456" i="429" s="1"/>
  <c r="D457" i="429" s="1"/>
  <c r="D458" i="429" s="1"/>
  <c r="D459" i="429" s="1"/>
  <c r="D460" i="429" s="1"/>
  <c r="D461" i="429" s="1"/>
  <c r="D462" i="429" s="1"/>
  <c r="D463" i="429" s="1"/>
  <c r="D464" i="429" s="1"/>
  <c r="D465" i="429" s="1"/>
  <c r="D466" i="429" s="1"/>
  <c r="D467" i="429" s="1"/>
  <c r="D468" i="429" s="1"/>
  <c r="D469" i="429" s="1"/>
  <c r="D470" i="429" s="1"/>
  <c r="D471" i="429" s="1"/>
  <c r="D472" i="429" s="1"/>
  <c r="D473" i="429" s="1"/>
  <c r="D474" i="429" s="1"/>
  <c r="D475" i="429" s="1"/>
  <c r="D476" i="429" s="1"/>
  <c r="D477" i="429" s="1"/>
  <c r="D478" i="429" s="1"/>
  <c r="D479" i="429" s="1"/>
  <c r="D480" i="429" s="1"/>
  <c r="D481" i="429" s="1"/>
  <c r="D482" i="429" s="1"/>
  <c r="D483" i="429" s="1"/>
  <c r="D484" i="429" s="1"/>
  <c r="D485" i="429" s="1"/>
  <c r="D486" i="429" s="1"/>
  <c r="D487" i="429" s="1"/>
  <c r="D488" i="429" s="1"/>
  <c r="D489" i="429" s="1"/>
  <c r="D490" i="429" s="1"/>
  <c r="D491" i="429" s="1"/>
  <c r="D492" i="429" s="1"/>
  <c r="D493" i="429" s="1"/>
  <c r="D494" i="429" s="1"/>
  <c r="D495" i="429" s="1"/>
  <c r="D496" i="429" s="1"/>
  <c r="D497" i="429" s="1"/>
  <c r="D498" i="429" s="1"/>
  <c r="D499" i="429" s="1"/>
  <c r="D500" i="429" s="1"/>
  <c r="D501" i="429" s="1"/>
  <c r="D502" i="429" s="1"/>
  <c r="D503" i="429" s="1"/>
  <c r="D504" i="429" s="1"/>
  <c r="D505" i="429" s="1"/>
  <c r="D506" i="429" s="1"/>
  <c r="D507" i="429" s="1"/>
  <c r="D508" i="429" s="1"/>
  <c r="D509" i="429" s="1"/>
  <c r="D510" i="429" s="1"/>
  <c r="D511" i="429" s="1"/>
  <c r="D512" i="429" s="1"/>
  <c r="D513" i="429" s="1"/>
  <c r="D514" i="429" s="1"/>
  <c r="D515" i="429" s="1"/>
  <c r="D516" i="429" s="1"/>
  <c r="D517" i="429" s="1"/>
  <c r="D518" i="429" s="1"/>
  <c r="D519" i="429" s="1"/>
  <c r="D520" i="429" s="1"/>
  <c r="D521" i="429" s="1"/>
  <c r="D522" i="429" s="1"/>
  <c r="D523" i="429" s="1"/>
  <c r="D524" i="429" s="1"/>
  <c r="D525" i="429" s="1"/>
  <c r="D526" i="429" s="1"/>
  <c r="D527" i="429" s="1"/>
  <c r="D528" i="429" s="1"/>
  <c r="D529" i="429" s="1"/>
  <c r="D530" i="429" s="1"/>
  <c r="D531" i="429" s="1"/>
  <c r="D532" i="429" s="1"/>
  <c r="D533" i="429" s="1"/>
  <c r="D534" i="429" s="1"/>
  <c r="D535" i="429" s="1"/>
  <c r="D536" i="429" s="1"/>
  <c r="D537" i="429" s="1"/>
  <c r="D538" i="429" s="1"/>
  <c r="D539" i="429" s="1"/>
  <c r="D540" i="429" s="1"/>
  <c r="D541" i="429" s="1"/>
  <c r="D542" i="429" s="1"/>
  <c r="D543" i="429" s="1"/>
  <c r="D544" i="429" s="1"/>
  <c r="D545" i="429" s="1"/>
  <c r="D546" i="429" s="1"/>
  <c r="D547" i="429" s="1"/>
  <c r="D548" i="429" s="1"/>
  <c r="D549" i="429" s="1"/>
  <c r="D550" i="429" s="1"/>
  <c r="D551" i="429" s="1"/>
  <c r="D552" i="429" s="1"/>
  <c r="D553" i="429" s="1"/>
  <c r="D554" i="429" s="1"/>
  <c r="D555" i="429" s="1"/>
  <c r="D556" i="429" s="1"/>
  <c r="D557" i="429" s="1"/>
  <c r="D558" i="429" s="1"/>
  <c r="D559" i="429" s="1"/>
  <c r="D560" i="429" s="1"/>
  <c r="D561" i="429" s="1"/>
  <c r="D562" i="429" s="1"/>
  <c r="D563" i="429" s="1"/>
  <c r="D564" i="429" s="1"/>
  <c r="D565" i="429" s="1"/>
  <c r="D566" i="429" s="1"/>
  <c r="D567" i="429" s="1"/>
  <c r="D568" i="429" s="1"/>
  <c r="D569" i="429" s="1"/>
  <c r="D570" i="429" s="1"/>
  <c r="D571" i="429" s="1"/>
  <c r="D572" i="429" s="1"/>
  <c r="D573" i="429" s="1"/>
  <c r="D574" i="429" s="1"/>
  <c r="D575" i="429" s="1"/>
  <c r="D576" i="429" s="1"/>
  <c r="D577" i="429" s="1"/>
  <c r="D578" i="429" s="1"/>
  <c r="D579" i="429" s="1"/>
  <c r="D580" i="429" s="1"/>
  <c r="D581" i="429" s="1"/>
  <c r="D582" i="429" s="1"/>
  <c r="D583" i="429" s="1"/>
  <c r="D584" i="429" s="1"/>
  <c r="D585" i="429" s="1"/>
  <c r="D586" i="429" s="1"/>
  <c r="D587" i="429" s="1"/>
  <c r="D588" i="429" s="1"/>
  <c r="D589" i="429" s="1"/>
  <c r="D590" i="429" s="1"/>
  <c r="D591" i="429" s="1"/>
  <c r="D592" i="429" s="1"/>
  <c r="D593" i="429" s="1"/>
  <c r="D594" i="429" s="1"/>
  <c r="D595" i="429" s="1"/>
  <c r="D596" i="429" s="1"/>
  <c r="D597" i="429" s="1"/>
  <c r="D598" i="429" s="1"/>
  <c r="D599" i="429" s="1"/>
  <c r="D600" i="429" s="1"/>
  <c r="D601" i="429" s="1"/>
  <c r="D602" i="429" s="1"/>
  <c r="D603" i="429" s="1"/>
  <c r="D604" i="429" s="1"/>
  <c r="D605" i="429" s="1"/>
  <c r="D606" i="429" s="1"/>
  <c r="D607" i="429" s="1"/>
  <c r="D608" i="429" s="1"/>
  <c r="D609" i="429" s="1"/>
  <c r="D610" i="429" s="1"/>
  <c r="D611" i="429" s="1"/>
  <c r="D612" i="429" s="1"/>
  <c r="D613" i="429" s="1"/>
  <c r="D614" i="429" s="1"/>
  <c r="D615" i="429" s="1"/>
  <c r="D616" i="429" s="1"/>
  <c r="D617" i="429" s="1"/>
  <c r="D618" i="429" s="1"/>
  <c r="D619" i="429" s="1"/>
  <c r="D620" i="429" s="1"/>
  <c r="D621" i="429" s="1"/>
  <c r="D622" i="429" s="1"/>
  <c r="D623" i="429" s="1"/>
  <c r="D624" i="429" s="1"/>
  <c r="D625" i="429" s="1"/>
  <c r="D626" i="429" s="1"/>
  <c r="D627" i="429" s="1"/>
  <c r="D628" i="429" s="1"/>
  <c r="D629" i="429" s="1"/>
  <c r="D630" i="429" s="1"/>
  <c r="D631" i="429" s="1"/>
  <c r="D632" i="429" s="1"/>
  <c r="D633" i="429" s="1"/>
  <c r="D634" i="429" s="1"/>
  <c r="D635" i="429" s="1"/>
  <c r="D636" i="429" s="1"/>
  <c r="D637" i="429" s="1"/>
  <c r="D638" i="429" s="1"/>
  <c r="D639" i="429" s="1"/>
  <c r="D640" i="429" s="1"/>
  <c r="D641" i="429" s="1"/>
  <c r="D642" i="429" s="1"/>
  <c r="D643" i="429" s="1"/>
  <c r="D644" i="429" s="1"/>
  <c r="D645" i="429" s="1"/>
  <c r="D646" i="429" s="1"/>
  <c r="D647" i="429" s="1"/>
  <c r="D648" i="429" s="1"/>
  <c r="D649" i="429" s="1"/>
  <c r="D650" i="429" s="1"/>
  <c r="D651" i="429" s="1"/>
  <c r="D652" i="429" s="1"/>
  <c r="D653" i="429" s="1"/>
  <c r="D654" i="429" s="1"/>
  <c r="D655" i="429" s="1"/>
  <c r="D656" i="429" s="1"/>
  <c r="D657" i="429" s="1"/>
  <c r="D658" i="429" s="1"/>
  <c r="D659" i="429" s="1"/>
  <c r="D660" i="429" s="1"/>
  <c r="D661" i="429" s="1"/>
  <c r="D662" i="429" s="1"/>
  <c r="D663" i="429" s="1"/>
  <c r="D664" i="429" s="1"/>
  <c r="D665" i="429" s="1"/>
  <c r="D666" i="429" s="1"/>
  <c r="D667" i="429" s="1"/>
  <c r="D668" i="429" s="1"/>
  <c r="D669" i="429" s="1"/>
  <c r="D670" i="429" s="1"/>
  <c r="D671" i="429" s="1"/>
  <c r="D672" i="429" s="1"/>
  <c r="D673" i="429" s="1"/>
  <c r="D674" i="429" s="1"/>
  <c r="D675" i="429" s="1"/>
  <c r="D676" i="429" s="1"/>
  <c r="D677" i="429" s="1"/>
  <c r="D678" i="429" s="1"/>
  <c r="D679" i="429" s="1"/>
  <c r="D680" i="429" s="1"/>
  <c r="D681" i="429" s="1"/>
  <c r="D682" i="429" s="1"/>
  <c r="D683" i="429" s="1"/>
  <c r="D684" i="429" s="1"/>
  <c r="D685" i="429" s="1"/>
  <c r="D686" i="429" s="1"/>
  <c r="D687" i="429" s="1"/>
  <c r="D688" i="429" s="1"/>
  <c r="D689" i="429" s="1"/>
  <c r="D690" i="429" s="1"/>
  <c r="D691" i="429" s="1"/>
  <c r="D692" i="429" s="1"/>
  <c r="D693" i="429" s="1"/>
  <c r="D694" i="429" s="1"/>
  <c r="D695" i="429" s="1"/>
  <c r="D696" i="429" s="1"/>
  <c r="D697" i="429" s="1"/>
  <c r="D698" i="429" s="1"/>
  <c r="D699" i="429" s="1"/>
  <c r="D700" i="429" s="1"/>
  <c r="D701" i="429" s="1"/>
  <c r="D702" i="429" s="1"/>
  <c r="D703" i="429" s="1"/>
  <c r="D704" i="429" s="1"/>
  <c r="D705" i="429" s="1"/>
  <c r="D706" i="429" s="1"/>
  <c r="D707" i="429" s="1"/>
  <c r="D708" i="429" s="1"/>
  <c r="D709" i="429" s="1"/>
  <c r="D710" i="429" s="1"/>
  <c r="D711" i="429" s="1"/>
  <c r="D712" i="429" s="1"/>
  <c r="D713" i="429" s="1"/>
  <c r="D714" i="429" s="1"/>
  <c r="D715" i="429" s="1"/>
  <c r="D716" i="429" s="1"/>
  <c r="D717" i="429" s="1"/>
  <c r="D718" i="429" s="1"/>
  <c r="D719" i="429" s="1"/>
  <c r="D720" i="429" s="1"/>
  <c r="D721" i="429" s="1"/>
  <c r="D722" i="429" s="1"/>
  <c r="D723" i="429" s="1"/>
  <c r="D724" i="429" s="1"/>
  <c r="D725" i="429" s="1"/>
  <c r="D726" i="429" s="1"/>
  <c r="D727" i="429" s="1"/>
  <c r="D728" i="429" s="1"/>
  <c r="D729" i="429" s="1"/>
  <c r="D730" i="429" s="1"/>
  <c r="D731" i="429" s="1"/>
  <c r="D732" i="429" s="1"/>
  <c r="D733" i="429" s="1"/>
  <c r="D734" i="429" s="1"/>
  <c r="D735" i="429" s="1"/>
  <c r="D736" i="429" s="1"/>
  <c r="D737" i="429" s="1"/>
  <c r="D738" i="429" s="1"/>
  <c r="D739" i="429" s="1"/>
  <c r="D740" i="429" s="1"/>
  <c r="D741" i="429" s="1"/>
  <c r="D742" i="429" s="1"/>
  <c r="D743" i="429" s="1"/>
  <c r="D744" i="429" s="1"/>
  <c r="D745" i="429" s="1"/>
  <c r="D746" i="429" s="1"/>
  <c r="D747" i="429" s="1"/>
  <c r="D748" i="429" s="1"/>
  <c r="D749" i="429" s="1"/>
  <c r="D750" i="429" s="1"/>
  <c r="D751" i="429" s="1"/>
  <c r="D752" i="429" s="1"/>
  <c r="D753" i="429" s="1"/>
  <c r="D754" i="429" s="1"/>
  <c r="D755" i="429" s="1"/>
  <c r="C113" i="429"/>
  <c r="C114" i="429" s="1"/>
  <c r="C115" i="429" s="1"/>
  <c r="C116" i="429" s="1"/>
  <c r="C117" i="429" s="1"/>
  <c r="C118" i="429" s="1"/>
  <c r="C119" i="429" s="1"/>
  <c r="C120" i="429" s="1"/>
  <c r="C121" i="429" s="1"/>
  <c r="C122" i="429" s="1"/>
  <c r="C123" i="429" s="1"/>
  <c r="C124" i="429" s="1"/>
  <c r="C125" i="429" s="1"/>
  <c r="C126" i="429" s="1"/>
  <c r="C127" i="429" s="1"/>
  <c r="C128" i="429" s="1"/>
  <c r="C129" i="429" s="1"/>
  <c r="C130" i="429" s="1"/>
  <c r="C131" i="429" s="1"/>
  <c r="C132" i="429" s="1"/>
  <c r="C133" i="429" s="1"/>
  <c r="C134" i="429" s="1"/>
  <c r="C135" i="429" s="1"/>
  <c r="C136" i="429" s="1"/>
  <c r="C137" i="429" s="1"/>
  <c r="C138" i="429" s="1"/>
  <c r="C139" i="429" s="1"/>
  <c r="C140" i="429" s="1"/>
  <c r="C141" i="429" s="1"/>
  <c r="C142" i="429" s="1"/>
  <c r="C143" i="429" s="1"/>
  <c r="C144" i="429" s="1"/>
  <c r="C145" i="429" s="1"/>
  <c r="C146" i="429" s="1"/>
  <c r="C147" i="429" s="1"/>
  <c r="C148" i="429" s="1"/>
  <c r="C149" i="429" s="1"/>
  <c r="C150" i="429" s="1"/>
  <c r="C151" i="429" s="1"/>
  <c r="C152" i="429" s="1"/>
  <c r="C153" i="429" s="1"/>
  <c r="C154" i="429" s="1"/>
  <c r="C155" i="429" s="1"/>
  <c r="C156" i="429" s="1"/>
  <c r="C157" i="429" s="1"/>
  <c r="C158" i="429" s="1"/>
  <c r="C159" i="429" s="1"/>
  <c r="C160" i="429" s="1"/>
  <c r="C161" i="429" s="1"/>
  <c r="C162" i="429" s="1"/>
  <c r="C163" i="429" s="1"/>
  <c r="C164" i="429" s="1"/>
  <c r="C165" i="429" s="1"/>
  <c r="C166" i="429" s="1"/>
  <c r="C167" i="429" s="1"/>
  <c r="C168" i="429" s="1"/>
  <c r="C169" i="429" s="1"/>
  <c r="C170" i="429" s="1"/>
  <c r="C171" i="429" s="1"/>
  <c r="C172" i="429" s="1"/>
  <c r="C173" i="429" s="1"/>
  <c r="C174" i="429" s="1"/>
  <c r="C175" i="429" s="1"/>
  <c r="C176" i="429" s="1"/>
  <c r="C177" i="429" s="1"/>
  <c r="C178" i="429" s="1"/>
  <c r="C179" i="429" s="1"/>
  <c r="C180" i="429" s="1"/>
  <c r="C181" i="429" s="1"/>
  <c r="C182" i="429" s="1"/>
  <c r="C183" i="429" s="1"/>
  <c r="C184" i="429" s="1"/>
  <c r="C185" i="429" s="1"/>
  <c r="C186" i="429" s="1"/>
  <c r="C187" i="429" s="1"/>
  <c r="C188" i="429" s="1"/>
  <c r="C189" i="429" s="1"/>
  <c r="C190" i="429" s="1"/>
  <c r="C191" i="429" s="1"/>
  <c r="C192" i="429" s="1"/>
  <c r="C193" i="429" s="1"/>
  <c r="C194" i="429" s="1"/>
  <c r="C195" i="429" s="1"/>
  <c r="C196" i="429" s="1"/>
  <c r="C197" i="429" s="1"/>
  <c r="C198" i="429" s="1"/>
  <c r="C199" i="429" s="1"/>
  <c r="C200" i="429" s="1"/>
  <c r="C201" i="429" s="1"/>
  <c r="C202" i="429" s="1"/>
  <c r="C203" i="429" s="1"/>
  <c r="C204" i="429" s="1"/>
  <c r="C205" i="429" s="1"/>
  <c r="C206" i="429" s="1"/>
  <c r="C207" i="429" s="1"/>
  <c r="C208" i="429" s="1"/>
  <c r="C209" i="429" s="1"/>
  <c r="C210" i="429" s="1"/>
  <c r="C211" i="429" s="1"/>
  <c r="C212" i="429" s="1"/>
  <c r="C213" i="429" s="1"/>
  <c r="C214" i="429" s="1"/>
  <c r="C215" i="429" s="1"/>
  <c r="C216" i="429" s="1"/>
  <c r="C217" i="429" s="1"/>
  <c r="C218" i="429" s="1"/>
  <c r="C219" i="429" s="1"/>
  <c r="C220" i="429" s="1"/>
  <c r="C221" i="429" s="1"/>
  <c r="C222" i="429" s="1"/>
  <c r="C223" i="429" s="1"/>
  <c r="C224" i="429" s="1"/>
  <c r="C225" i="429" s="1"/>
  <c r="C226" i="429" s="1"/>
  <c r="C227" i="429" s="1"/>
  <c r="C228" i="429" s="1"/>
  <c r="C229" i="429" s="1"/>
  <c r="C230" i="429" s="1"/>
  <c r="C231" i="429" s="1"/>
  <c r="C232" i="429" s="1"/>
  <c r="C233" i="429" s="1"/>
  <c r="C234" i="429" s="1"/>
  <c r="C235" i="429" s="1"/>
  <c r="C236" i="429" s="1"/>
  <c r="C237" i="429" s="1"/>
  <c r="C238" i="429" s="1"/>
  <c r="C239" i="429" s="1"/>
  <c r="C240" i="429" s="1"/>
  <c r="C241" i="429" s="1"/>
  <c r="C242" i="429" s="1"/>
  <c r="C243" i="429" s="1"/>
  <c r="C244" i="429" s="1"/>
  <c r="C245" i="429" s="1"/>
  <c r="C246" i="429" s="1"/>
  <c r="C247" i="429" s="1"/>
  <c r="C248" i="429" s="1"/>
  <c r="C249" i="429" s="1"/>
  <c r="C250" i="429" s="1"/>
  <c r="C251" i="429" s="1"/>
  <c r="C252" i="429" s="1"/>
  <c r="C253" i="429" s="1"/>
  <c r="C254" i="429" s="1"/>
  <c r="C255" i="429" s="1"/>
  <c r="C256" i="429" s="1"/>
  <c r="C257" i="429" s="1"/>
  <c r="C258" i="429" s="1"/>
  <c r="C259" i="429" s="1"/>
  <c r="C260" i="429" s="1"/>
  <c r="C261" i="429" s="1"/>
  <c r="C262" i="429" s="1"/>
  <c r="C263" i="429" s="1"/>
  <c r="C264" i="429" s="1"/>
  <c r="C265" i="429" s="1"/>
  <c r="C266" i="429" s="1"/>
  <c r="C267" i="429" s="1"/>
  <c r="C268" i="429" s="1"/>
  <c r="C269" i="429" s="1"/>
  <c r="C270" i="429" s="1"/>
  <c r="C271" i="429" s="1"/>
  <c r="C272" i="429" s="1"/>
  <c r="C273" i="429" s="1"/>
  <c r="C274" i="429" s="1"/>
  <c r="C275" i="429" s="1"/>
  <c r="C276" i="429" s="1"/>
  <c r="C277" i="429" s="1"/>
  <c r="C278" i="429" s="1"/>
  <c r="C279" i="429" s="1"/>
  <c r="C280" i="429" s="1"/>
  <c r="C281" i="429" s="1"/>
  <c r="C282" i="429" s="1"/>
  <c r="C283" i="429" s="1"/>
  <c r="C284" i="429" s="1"/>
  <c r="C285" i="429" s="1"/>
  <c r="C286" i="429" s="1"/>
  <c r="C287" i="429" s="1"/>
  <c r="C288" i="429" s="1"/>
  <c r="C289" i="429" s="1"/>
  <c r="C290" i="429" s="1"/>
  <c r="C291" i="429" s="1"/>
  <c r="C292" i="429" s="1"/>
  <c r="C293" i="429" s="1"/>
  <c r="C294" i="429" s="1"/>
  <c r="C295" i="429" s="1"/>
  <c r="C296" i="429" s="1"/>
  <c r="C297" i="429" s="1"/>
  <c r="C298" i="429" s="1"/>
  <c r="C299" i="429" s="1"/>
  <c r="C300" i="429" s="1"/>
  <c r="C301" i="429" s="1"/>
  <c r="C302" i="429" s="1"/>
  <c r="C303" i="429" s="1"/>
  <c r="C304" i="429" s="1"/>
  <c r="C305" i="429" s="1"/>
  <c r="C306" i="429" s="1"/>
  <c r="C307" i="429" s="1"/>
  <c r="C308" i="429" s="1"/>
  <c r="C309" i="429" s="1"/>
  <c r="C310" i="429" s="1"/>
  <c r="C311" i="429" s="1"/>
  <c r="C312" i="429" s="1"/>
  <c r="C313" i="429" s="1"/>
  <c r="C314" i="429" s="1"/>
  <c r="C315" i="429" s="1"/>
  <c r="C316" i="429" s="1"/>
  <c r="C317" i="429" s="1"/>
  <c r="C318" i="429" s="1"/>
  <c r="C319" i="429" s="1"/>
  <c r="C320" i="429" s="1"/>
  <c r="C321" i="429" s="1"/>
  <c r="C322" i="429" s="1"/>
  <c r="C323" i="429" s="1"/>
  <c r="C324" i="429" s="1"/>
  <c r="C325" i="429" s="1"/>
  <c r="C326" i="429" s="1"/>
  <c r="C327" i="429" s="1"/>
  <c r="C328" i="429" s="1"/>
  <c r="C329" i="429" s="1"/>
  <c r="C330" i="429" s="1"/>
  <c r="C331" i="429" s="1"/>
  <c r="C332" i="429" s="1"/>
  <c r="C333" i="429" s="1"/>
  <c r="C334" i="429" s="1"/>
  <c r="C335" i="429" s="1"/>
  <c r="C336" i="429" s="1"/>
  <c r="C337" i="429" s="1"/>
  <c r="C338" i="429" s="1"/>
  <c r="C339" i="429" s="1"/>
  <c r="C340" i="429" s="1"/>
  <c r="C341" i="429" s="1"/>
  <c r="C342" i="429" s="1"/>
  <c r="C343" i="429" s="1"/>
  <c r="C344" i="429" s="1"/>
  <c r="C345" i="429" s="1"/>
  <c r="C346" i="429" s="1"/>
  <c r="C347" i="429" s="1"/>
  <c r="C348" i="429" s="1"/>
  <c r="C349" i="429" s="1"/>
  <c r="C350" i="429" s="1"/>
  <c r="C351" i="429" s="1"/>
  <c r="C352" i="429" s="1"/>
  <c r="C353" i="429" s="1"/>
  <c r="C354" i="429" s="1"/>
  <c r="C355" i="429" s="1"/>
  <c r="C356" i="429" s="1"/>
  <c r="C357" i="429" s="1"/>
  <c r="C358" i="429" s="1"/>
  <c r="C359" i="429" s="1"/>
  <c r="C360" i="429" s="1"/>
  <c r="C361" i="429" s="1"/>
  <c r="C362" i="429" s="1"/>
  <c r="C363" i="429" s="1"/>
  <c r="C364" i="429" s="1"/>
  <c r="C365" i="429" s="1"/>
  <c r="C366" i="429" s="1"/>
  <c r="C367" i="429" s="1"/>
  <c r="C368" i="429" s="1"/>
  <c r="C369" i="429" s="1"/>
  <c r="C370" i="429" s="1"/>
  <c r="C371" i="429" s="1"/>
  <c r="C372" i="429" s="1"/>
  <c r="C373" i="429" s="1"/>
  <c r="C374" i="429" s="1"/>
  <c r="C375" i="429" s="1"/>
  <c r="C376" i="429" s="1"/>
  <c r="C377" i="429" s="1"/>
  <c r="C378" i="429" s="1"/>
  <c r="C379" i="429" s="1"/>
  <c r="C380" i="429" s="1"/>
  <c r="C381" i="429" s="1"/>
  <c r="C382" i="429" s="1"/>
  <c r="C383" i="429" s="1"/>
  <c r="C384" i="429" s="1"/>
  <c r="C385" i="429" s="1"/>
  <c r="C386" i="429" s="1"/>
  <c r="C387" i="429" s="1"/>
  <c r="C388" i="429" s="1"/>
  <c r="C389" i="429" s="1"/>
  <c r="C390" i="429" s="1"/>
  <c r="C391" i="429" s="1"/>
  <c r="C392" i="429" s="1"/>
  <c r="C393" i="429" s="1"/>
  <c r="C394" i="429" s="1"/>
  <c r="C395" i="429" s="1"/>
  <c r="C396" i="429" s="1"/>
  <c r="C397" i="429" s="1"/>
  <c r="C398" i="429" s="1"/>
  <c r="C399" i="429" s="1"/>
  <c r="C400" i="429" s="1"/>
  <c r="C401" i="429" s="1"/>
  <c r="C402" i="429" s="1"/>
  <c r="C403" i="429" s="1"/>
  <c r="C404" i="429" s="1"/>
  <c r="C405" i="429" s="1"/>
  <c r="C406" i="429" s="1"/>
  <c r="C407" i="429" s="1"/>
  <c r="C408" i="429" s="1"/>
  <c r="C409" i="429" s="1"/>
  <c r="C410" i="429" s="1"/>
  <c r="C411" i="429" s="1"/>
  <c r="C412" i="429" s="1"/>
  <c r="C413" i="429" s="1"/>
  <c r="C414" i="429" s="1"/>
  <c r="C415" i="429" s="1"/>
  <c r="C416" i="429" s="1"/>
  <c r="C417" i="429" s="1"/>
  <c r="C418" i="429" s="1"/>
  <c r="C419" i="429" s="1"/>
  <c r="C420" i="429" s="1"/>
  <c r="C421" i="429" s="1"/>
  <c r="C422" i="429" s="1"/>
  <c r="C423" i="429" s="1"/>
  <c r="C424" i="429" s="1"/>
  <c r="C425" i="429" s="1"/>
  <c r="C426" i="429" s="1"/>
  <c r="C427" i="429" s="1"/>
  <c r="C428" i="429" s="1"/>
  <c r="C429" i="429" s="1"/>
  <c r="C430" i="429" s="1"/>
  <c r="C431" i="429" s="1"/>
  <c r="C432" i="429" s="1"/>
  <c r="C433" i="429" s="1"/>
  <c r="C434" i="429" s="1"/>
  <c r="C435" i="429" s="1"/>
  <c r="C436" i="429" s="1"/>
  <c r="C437" i="429" s="1"/>
  <c r="C438" i="429" s="1"/>
  <c r="C439" i="429" s="1"/>
  <c r="C440" i="429" s="1"/>
  <c r="C441" i="429" s="1"/>
  <c r="C442" i="429" s="1"/>
  <c r="C443" i="429" s="1"/>
  <c r="C444" i="429" s="1"/>
  <c r="C445" i="429" s="1"/>
  <c r="C446" i="429" s="1"/>
  <c r="C447" i="429" s="1"/>
  <c r="C448" i="429" s="1"/>
  <c r="C449" i="429" s="1"/>
  <c r="C450" i="429" s="1"/>
  <c r="C451" i="429" s="1"/>
  <c r="C452" i="429" s="1"/>
  <c r="C453" i="429" s="1"/>
  <c r="C454" i="429" s="1"/>
  <c r="C455" i="429" s="1"/>
  <c r="C456" i="429" s="1"/>
  <c r="C457" i="429" s="1"/>
  <c r="C458" i="429" s="1"/>
  <c r="C459" i="429" s="1"/>
  <c r="C460" i="429" s="1"/>
  <c r="C461" i="429" s="1"/>
  <c r="C462" i="429" s="1"/>
  <c r="C463" i="429" s="1"/>
  <c r="C464" i="429" s="1"/>
  <c r="C465" i="429" s="1"/>
  <c r="C466" i="429" s="1"/>
  <c r="C467" i="429" s="1"/>
  <c r="C468" i="429" s="1"/>
  <c r="C469" i="429" s="1"/>
  <c r="C470" i="429" s="1"/>
  <c r="C471" i="429" s="1"/>
  <c r="C472" i="429" s="1"/>
  <c r="C473" i="429" s="1"/>
  <c r="C474" i="429" s="1"/>
  <c r="C475" i="429" s="1"/>
  <c r="C476" i="429" s="1"/>
  <c r="C477" i="429" s="1"/>
  <c r="C478" i="429" s="1"/>
  <c r="C479" i="429" s="1"/>
  <c r="C480" i="429" s="1"/>
  <c r="C481" i="429" s="1"/>
  <c r="C482" i="429" s="1"/>
  <c r="C483" i="429" s="1"/>
  <c r="C484" i="429" s="1"/>
  <c r="C485" i="429" s="1"/>
  <c r="C486" i="429" s="1"/>
  <c r="C487" i="429" s="1"/>
  <c r="C488" i="429" s="1"/>
  <c r="C489" i="429" s="1"/>
  <c r="C490" i="429" s="1"/>
  <c r="C491" i="429" s="1"/>
  <c r="C492" i="429" s="1"/>
  <c r="C493" i="429" s="1"/>
  <c r="C494" i="429" s="1"/>
  <c r="C495" i="429" s="1"/>
  <c r="C496" i="429" s="1"/>
  <c r="C497" i="429" s="1"/>
  <c r="C498" i="429" s="1"/>
  <c r="C499" i="429" s="1"/>
  <c r="C500" i="429" s="1"/>
  <c r="C501" i="429" s="1"/>
  <c r="C502" i="429" s="1"/>
  <c r="C503" i="429" s="1"/>
  <c r="C504" i="429" s="1"/>
  <c r="C505" i="429" s="1"/>
  <c r="C506" i="429" s="1"/>
  <c r="C507" i="429" s="1"/>
  <c r="C508" i="429" s="1"/>
  <c r="C509" i="429" s="1"/>
  <c r="C510" i="429" s="1"/>
  <c r="C511" i="429" s="1"/>
  <c r="C512" i="429" s="1"/>
  <c r="C513" i="429" s="1"/>
  <c r="C514" i="429" s="1"/>
  <c r="C515" i="429" s="1"/>
  <c r="C516" i="429" s="1"/>
  <c r="C517" i="429" s="1"/>
  <c r="C518" i="429" s="1"/>
  <c r="C519" i="429" s="1"/>
  <c r="C520" i="429" s="1"/>
  <c r="C521" i="429" s="1"/>
  <c r="C522" i="429" s="1"/>
  <c r="C523" i="429" s="1"/>
  <c r="C524" i="429" s="1"/>
  <c r="C525" i="429" s="1"/>
  <c r="C526" i="429" s="1"/>
  <c r="C527" i="429" s="1"/>
  <c r="C528" i="429" s="1"/>
  <c r="C529" i="429" s="1"/>
  <c r="C530" i="429" s="1"/>
  <c r="C531" i="429" s="1"/>
  <c r="C532" i="429" s="1"/>
  <c r="C533" i="429" s="1"/>
  <c r="C534" i="429" s="1"/>
  <c r="C535" i="429" s="1"/>
  <c r="C536" i="429" s="1"/>
  <c r="C537" i="429" s="1"/>
  <c r="C538" i="429" s="1"/>
  <c r="C539" i="429" s="1"/>
  <c r="C540" i="429" s="1"/>
  <c r="C541" i="429" s="1"/>
  <c r="C542" i="429" s="1"/>
  <c r="C543" i="429" s="1"/>
  <c r="C544" i="429" s="1"/>
  <c r="C545" i="429" s="1"/>
  <c r="C546" i="429" s="1"/>
  <c r="C547" i="429" s="1"/>
  <c r="C548" i="429" s="1"/>
  <c r="C549" i="429" s="1"/>
  <c r="C550" i="429" s="1"/>
  <c r="C551" i="429" s="1"/>
  <c r="C552" i="429" s="1"/>
  <c r="C553" i="429" s="1"/>
  <c r="C554" i="429" s="1"/>
  <c r="C555" i="429" s="1"/>
  <c r="C556" i="429" s="1"/>
  <c r="C557" i="429" s="1"/>
  <c r="C558" i="429" s="1"/>
  <c r="C559" i="429" s="1"/>
  <c r="C560" i="429" s="1"/>
  <c r="C561" i="429" s="1"/>
  <c r="C562" i="429" s="1"/>
  <c r="C563" i="429" s="1"/>
  <c r="C564" i="429" s="1"/>
  <c r="C565" i="429" s="1"/>
  <c r="C566" i="429" s="1"/>
  <c r="C567" i="429" s="1"/>
  <c r="C568" i="429" s="1"/>
  <c r="C569" i="429" s="1"/>
  <c r="C570" i="429" s="1"/>
  <c r="C571" i="429" s="1"/>
  <c r="C572" i="429" s="1"/>
  <c r="C573" i="429" s="1"/>
  <c r="C574" i="429" s="1"/>
  <c r="C575" i="429" s="1"/>
  <c r="C576" i="429" s="1"/>
  <c r="C577" i="429" s="1"/>
  <c r="C578" i="429" s="1"/>
  <c r="C579" i="429" s="1"/>
  <c r="C580" i="429" s="1"/>
  <c r="C581" i="429" s="1"/>
  <c r="C582" i="429" s="1"/>
  <c r="C583" i="429" s="1"/>
  <c r="C584" i="429" s="1"/>
  <c r="C585" i="429" s="1"/>
  <c r="C586" i="429" s="1"/>
  <c r="C587" i="429" s="1"/>
  <c r="C588" i="429" s="1"/>
  <c r="C589" i="429" s="1"/>
  <c r="C590" i="429" s="1"/>
  <c r="C591" i="429" s="1"/>
  <c r="C592" i="429" s="1"/>
  <c r="C593" i="429" s="1"/>
  <c r="C594" i="429" s="1"/>
  <c r="C595" i="429" s="1"/>
  <c r="C596" i="429" s="1"/>
  <c r="C597" i="429" s="1"/>
  <c r="C598" i="429" s="1"/>
  <c r="C599" i="429" s="1"/>
  <c r="C600" i="429" s="1"/>
  <c r="C601" i="429" s="1"/>
  <c r="C602" i="429" s="1"/>
  <c r="C603" i="429" s="1"/>
  <c r="C604" i="429" s="1"/>
  <c r="C605" i="429" s="1"/>
  <c r="C606" i="429" s="1"/>
  <c r="C607" i="429" s="1"/>
  <c r="C608" i="429" s="1"/>
  <c r="C609" i="429" s="1"/>
  <c r="C610" i="429" s="1"/>
  <c r="C611" i="429" s="1"/>
  <c r="C612" i="429" s="1"/>
  <c r="C613" i="429" s="1"/>
  <c r="C614" i="429" s="1"/>
  <c r="C615" i="429" s="1"/>
  <c r="C616" i="429" s="1"/>
  <c r="C617" i="429" s="1"/>
  <c r="C618" i="429" s="1"/>
  <c r="C619" i="429" s="1"/>
  <c r="C620" i="429" s="1"/>
  <c r="C621" i="429" s="1"/>
  <c r="C622" i="429" s="1"/>
  <c r="C623" i="429" s="1"/>
  <c r="C624" i="429" s="1"/>
  <c r="C625" i="429" s="1"/>
  <c r="C626" i="429" s="1"/>
  <c r="C627" i="429" s="1"/>
  <c r="C628" i="429" s="1"/>
  <c r="C629" i="429" s="1"/>
  <c r="C630" i="429" s="1"/>
  <c r="C631" i="429" s="1"/>
  <c r="C632" i="429" s="1"/>
  <c r="C633" i="429" s="1"/>
  <c r="C634" i="429" s="1"/>
  <c r="C635" i="429" s="1"/>
  <c r="C636" i="429" s="1"/>
  <c r="C637" i="429" s="1"/>
  <c r="C638" i="429" s="1"/>
  <c r="C639" i="429" s="1"/>
  <c r="C640" i="429" s="1"/>
  <c r="C641" i="429" s="1"/>
  <c r="C642" i="429" s="1"/>
  <c r="C643" i="429" s="1"/>
  <c r="C644" i="429" s="1"/>
  <c r="C645" i="429" s="1"/>
  <c r="C646" i="429" s="1"/>
  <c r="C647" i="429" s="1"/>
  <c r="C648" i="429" s="1"/>
  <c r="C649" i="429" s="1"/>
  <c r="C650" i="429" s="1"/>
  <c r="C651" i="429" s="1"/>
  <c r="C652" i="429" s="1"/>
  <c r="C653" i="429" s="1"/>
  <c r="C654" i="429" s="1"/>
  <c r="C655" i="429" s="1"/>
  <c r="C656" i="429" s="1"/>
  <c r="C657" i="429" s="1"/>
  <c r="C658" i="429" s="1"/>
  <c r="C659" i="429" s="1"/>
  <c r="C660" i="429" s="1"/>
  <c r="C661" i="429" s="1"/>
  <c r="C662" i="429" s="1"/>
  <c r="C663" i="429" s="1"/>
  <c r="C664" i="429" s="1"/>
  <c r="C665" i="429" s="1"/>
  <c r="C666" i="429" s="1"/>
  <c r="C667" i="429" s="1"/>
  <c r="C668" i="429" s="1"/>
  <c r="C669" i="429" s="1"/>
  <c r="C670" i="429" s="1"/>
  <c r="C671" i="429" s="1"/>
  <c r="C672" i="429" s="1"/>
  <c r="C673" i="429" s="1"/>
  <c r="C674" i="429" s="1"/>
  <c r="C675" i="429" s="1"/>
  <c r="C676" i="429" s="1"/>
  <c r="C677" i="429" s="1"/>
  <c r="C678" i="429" s="1"/>
  <c r="C679" i="429" s="1"/>
  <c r="C680" i="429" s="1"/>
  <c r="C681" i="429" s="1"/>
  <c r="C682" i="429" s="1"/>
  <c r="C683" i="429" s="1"/>
  <c r="C684" i="429" s="1"/>
  <c r="C685" i="429" s="1"/>
  <c r="C686" i="429" s="1"/>
  <c r="C687" i="429" s="1"/>
  <c r="C688" i="429" s="1"/>
  <c r="C689" i="429" s="1"/>
  <c r="C690" i="429" s="1"/>
  <c r="C691" i="429" s="1"/>
  <c r="C692" i="429" s="1"/>
  <c r="C693" i="429" s="1"/>
  <c r="C694" i="429" s="1"/>
  <c r="C695" i="429" s="1"/>
  <c r="C696" i="429" s="1"/>
  <c r="C697" i="429" s="1"/>
  <c r="C698" i="429" s="1"/>
  <c r="C699" i="429" s="1"/>
  <c r="C700" i="429" s="1"/>
  <c r="C701" i="429" s="1"/>
  <c r="C702" i="429" s="1"/>
  <c r="C703" i="429" s="1"/>
  <c r="C704" i="429" s="1"/>
  <c r="C705" i="429" s="1"/>
  <c r="C706" i="429" s="1"/>
  <c r="C707" i="429" s="1"/>
  <c r="C708" i="429" s="1"/>
  <c r="C709" i="429" s="1"/>
  <c r="C710" i="429" s="1"/>
  <c r="C711" i="429" s="1"/>
  <c r="C712" i="429" s="1"/>
  <c r="C713" i="429" s="1"/>
  <c r="C714" i="429" s="1"/>
  <c r="C715" i="429" s="1"/>
  <c r="C716" i="429" s="1"/>
  <c r="C717" i="429" s="1"/>
  <c r="C718" i="429" s="1"/>
  <c r="C719" i="429" s="1"/>
  <c r="C720" i="429" s="1"/>
  <c r="C721" i="429" s="1"/>
  <c r="C722" i="429" s="1"/>
  <c r="C723" i="429" s="1"/>
  <c r="C724" i="429" s="1"/>
  <c r="C725" i="429" s="1"/>
  <c r="C726" i="429" s="1"/>
  <c r="C727" i="429" s="1"/>
  <c r="C728" i="429" s="1"/>
  <c r="C729" i="429" s="1"/>
  <c r="C730" i="429" s="1"/>
  <c r="C731" i="429" s="1"/>
  <c r="C732" i="429" s="1"/>
  <c r="C733" i="429" s="1"/>
  <c r="C734" i="429" s="1"/>
  <c r="C735" i="429" s="1"/>
  <c r="C736" i="429" s="1"/>
  <c r="C737" i="429" s="1"/>
  <c r="C738" i="429" s="1"/>
  <c r="C739" i="429" s="1"/>
  <c r="C740" i="429" s="1"/>
  <c r="C741" i="429" s="1"/>
  <c r="C742" i="429" s="1"/>
  <c r="C743" i="429" s="1"/>
  <c r="C744" i="429" s="1"/>
  <c r="C745" i="429" s="1"/>
  <c r="C746" i="429" s="1"/>
  <c r="C747" i="429" s="1"/>
  <c r="C748" i="429" s="1"/>
  <c r="C749" i="429" s="1"/>
  <c r="C750" i="429" s="1"/>
  <c r="C751" i="429" s="1"/>
  <c r="C752" i="429" s="1"/>
  <c r="C753" i="429" s="1"/>
  <c r="C754" i="429" s="1"/>
  <c r="C755" i="429" s="1"/>
  <c r="Q36" i="441"/>
  <c r="Q48" i="441"/>
  <c r="J54" i="441" a="1"/>
  <c r="J54" i="441" s="1"/>
  <c r="F11" i="440" s="1"/>
  <c r="F34" i="441"/>
  <c r="J52" i="441" a="1"/>
  <c r="J52" i="441" s="1"/>
  <c r="D11" i="440" s="1"/>
  <c r="G11" i="440" s="1"/>
  <c r="H53" i="441" a="1"/>
  <c r="H53" i="441" s="1"/>
  <c r="E13" i="440" s="1"/>
  <c r="L53" i="441" a="1"/>
  <c r="L53" i="441" s="1"/>
  <c r="E9" i="440" s="1"/>
  <c r="M1333" i="436" s="1"/>
  <c r="N1333" i="436" s="1"/>
  <c r="N53" i="441" a="1"/>
  <c r="N53" i="441" s="1"/>
  <c r="Q38" i="441"/>
  <c r="F44" i="441"/>
  <c r="F47" i="441"/>
  <c r="K52" i="441" a="1"/>
  <c r="K52" i="441" s="1"/>
  <c r="D10" i="440" s="1"/>
  <c r="M1322" i="436" s="1"/>
  <c r="N1322" i="436" s="1"/>
  <c r="M52" i="441" a="1"/>
  <c r="M52" i="441" s="1"/>
  <c r="D8" i="440" s="1"/>
  <c r="I53" i="441" a="1"/>
  <c r="I53" i="441" s="1"/>
  <c r="E12" i="440" s="1"/>
  <c r="K54" i="441" a="1"/>
  <c r="K54" i="441" s="1"/>
  <c r="F10" i="440" s="1"/>
  <c r="M1326" i="436" s="1"/>
  <c r="N1326" i="436" s="1"/>
  <c r="F35" i="441"/>
  <c r="F42" i="441"/>
  <c r="L52" i="441" a="1"/>
  <c r="L52" i="441" s="1"/>
  <c r="D9" i="440" s="1"/>
  <c r="M1331" i="436" s="1"/>
  <c r="N1331" i="436" s="1"/>
  <c r="N52" i="441" a="1"/>
  <c r="N52" i="441" s="1"/>
  <c r="H54" i="441" a="1"/>
  <c r="H54" i="441" s="1"/>
  <c r="F13" i="440" s="1"/>
  <c r="H52" i="441" a="1"/>
  <c r="H52" i="441" s="1"/>
  <c r="D13" i="440" s="1"/>
  <c r="F33" i="441"/>
  <c r="F40" i="441"/>
  <c r="I52" i="441" a="1"/>
  <c r="I52" i="441" s="1"/>
  <c r="D12" i="440" s="1"/>
  <c r="G12" i="440" s="1"/>
  <c r="D778" i="436" l="1"/>
  <c r="D759" i="436"/>
  <c r="C759" i="436"/>
  <c r="C760" i="436" s="1"/>
  <c r="C761" i="436" s="1"/>
  <c r="C762" i="436" s="1"/>
  <c r="C763" i="436" s="1"/>
  <c r="C764" i="436" s="1"/>
  <c r="D364" i="436"/>
  <c r="D365" i="436" s="1"/>
  <c r="D366" i="436" s="1"/>
  <c r="D367" i="436" s="1"/>
  <c r="C364" i="436"/>
  <c r="C365" i="436" s="1"/>
  <c r="C366" i="436" s="1"/>
  <c r="C367" i="436" s="1"/>
  <c r="C368" i="436" s="1"/>
  <c r="G8" i="440"/>
  <c r="M1338" i="436"/>
  <c r="N1338" i="436" s="1"/>
  <c r="D440" i="436"/>
  <c r="D236" i="436"/>
  <c r="D237" i="436" s="1"/>
  <c r="D238" i="436" s="1"/>
  <c r="D239" i="436" s="1"/>
  <c r="D240" i="436" s="1"/>
  <c r="D241" i="436" s="1"/>
  <c r="D242" i="436" s="1"/>
  <c r="D243" i="436" s="1"/>
  <c r="D244" i="436" s="1"/>
  <c r="D245" i="436" s="1"/>
  <c r="D246" i="436" s="1"/>
  <c r="D349" i="436" s="1"/>
  <c r="C236" i="436"/>
  <c r="C237" i="436" s="1"/>
  <c r="C238" i="436" s="1"/>
  <c r="C239" i="436" s="1"/>
  <c r="C240" i="436" s="1"/>
  <c r="C241" i="436" s="1"/>
  <c r="C242" i="436" s="1"/>
  <c r="C243" i="436" s="1"/>
  <c r="C244" i="436" s="1"/>
  <c r="C245" i="436" s="1"/>
  <c r="C246" i="436" s="1"/>
  <c r="C247" i="436" s="1"/>
  <c r="C248" i="436" s="1"/>
  <c r="D886" i="436"/>
  <c r="D887" i="436" s="1"/>
  <c r="D888" i="436" s="1"/>
  <c r="D889" i="436" s="1"/>
  <c r="C886" i="436"/>
  <c r="C887" i="436" s="1"/>
  <c r="C888" i="436" s="1"/>
  <c r="C889" i="436" s="1"/>
  <c r="C890" i="436" s="1"/>
  <c r="C891" i="436" s="1"/>
  <c r="C892" i="436" s="1"/>
  <c r="C893" i="436" s="1"/>
  <c r="C894" i="436" s="1"/>
  <c r="D1053" i="436"/>
  <c r="D1054" i="436" s="1"/>
  <c r="D1055" i="436" s="1"/>
  <c r="C1053" i="436"/>
  <c r="C1054" i="436" s="1"/>
  <c r="C1055" i="436" s="1"/>
  <c r="D943" i="436"/>
  <c r="D944" i="436" s="1"/>
  <c r="D945" i="436" s="1"/>
  <c r="D946" i="436" s="1"/>
  <c r="D947" i="436" s="1"/>
  <c r="D948" i="436" s="1"/>
  <c r="D949" i="436" s="1"/>
  <c r="D950" i="436" s="1"/>
  <c r="D951" i="436" s="1"/>
  <c r="D952" i="436" s="1"/>
  <c r="C943" i="436"/>
  <c r="C944" i="436" s="1"/>
  <c r="C945" i="436" s="1"/>
  <c r="C946" i="436" s="1"/>
  <c r="C947" i="436" s="1"/>
  <c r="C948" i="436" s="1"/>
  <c r="C949" i="436" s="1"/>
  <c r="C950" i="436" s="1"/>
  <c r="C951" i="436" s="1"/>
  <c r="C952" i="436" s="1"/>
  <c r="C953" i="436" s="1"/>
  <c r="C954" i="436" s="1"/>
  <c r="C955" i="436" s="1"/>
  <c r="C956" i="436" s="1"/>
  <c r="C957" i="436" s="1"/>
  <c r="C958" i="436" s="1"/>
  <c r="C959" i="436" s="1"/>
  <c r="C960" i="436" s="1"/>
  <c r="C961" i="436" s="1"/>
  <c r="C788" i="436"/>
  <c r="D788" i="436"/>
  <c r="C1198" i="436"/>
  <c r="C1199" i="436" s="1"/>
  <c r="C1200" i="436" s="1"/>
  <c r="C1201" i="436" s="1"/>
  <c r="C1202" i="436" s="1"/>
  <c r="C1203" i="436" s="1"/>
  <c r="C1204" i="436" s="1"/>
  <c r="C1205" i="436" s="1"/>
  <c r="C1206" i="436" s="1"/>
  <c r="C1207" i="436" s="1"/>
  <c r="C1208" i="436" s="1"/>
  <c r="C1209" i="436" s="1"/>
  <c r="C1210" i="436" s="1"/>
  <c r="C1211" i="436" s="1"/>
  <c r="E1190" i="436"/>
  <c r="E1191" i="436" s="1"/>
  <c r="D1048" i="436"/>
  <c r="D935" i="436"/>
  <c r="D84" i="436"/>
  <c r="D85" i="436" s="1"/>
  <c r="D86" i="436" s="1"/>
  <c r="D87" i="436" s="1"/>
  <c r="D88" i="436" s="1"/>
  <c r="C84" i="436"/>
  <c r="C85" i="436" s="1"/>
  <c r="C86" i="436" s="1"/>
  <c r="C87" i="436" s="1"/>
  <c r="C88" i="436" s="1"/>
  <c r="C89" i="436" s="1"/>
  <c r="C90" i="436" s="1"/>
  <c r="C91" i="436" s="1"/>
  <c r="C92" i="436" s="1"/>
  <c r="C93" i="436" s="1"/>
  <c r="C94" i="436" s="1"/>
  <c r="C95" i="436" s="1"/>
  <c r="C96" i="436" s="1"/>
  <c r="C97" i="436" s="1"/>
  <c r="C98" i="436" s="1"/>
  <c r="C99" i="436" s="1"/>
  <c r="C100" i="436" s="1"/>
  <c r="C101" i="436" s="1"/>
  <c r="C102" i="436" s="1"/>
  <c r="C103" i="436" s="1"/>
  <c r="C104" i="436" s="1"/>
  <c r="C535" i="436"/>
  <c r="C536" i="436" s="1"/>
  <c r="D535" i="436"/>
  <c r="D536" i="436" s="1"/>
  <c r="D657" i="436"/>
  <c r="D658" i="436" s="1"/>
  <c r="D659" i="436" s="1"/>
  <c r="D660" i="436" s="1"/>
  <c r="C657" i="436"/>
  <c r="C658" i="436" s="1"/>
  <c r="C659" i="436" s="1"/>
  <c r="C660" i="436" s="1"/>
  <c r="C661" i="436" s="1"/>
  <c r="C662" i="436" s="1"/>
  <c r="C663" i="436" s="1"/>
  <c r="C664" i="436" s="1"/>
  <c r="E661" i="436"/>
  <c r="G13" i="440"/>
  <c r="F14" i="440"/>
  <c r="G10" i="440"/>
  <c r="G9" i="440"/>
  <c r="D14" i="440"/>
  <c r="E14" i="440"/>
  <c r="N117" i="429"/>
  <c r="N116" i="429"/>
  <c r="N111" i="429"/>
  <c r="N108" i="429"/>
  <c r="L87" i="429"/>
  <c r="N26" i="429"/>
  <c r="N18" i="429"/>
  <c r="L229" i="436"/>
  <c r="N229" i="436" s="1"/>
  <c r="L216" i="436"/>
  <c r="N216" i="436" s="1"/>
  <c r="L215" i="436"/>
  <c r="N215" i="436" s="1"/>
  <c r="L214" i="436"/>
  <c r="N214" i="436" s="1"/>
  <c r="L211" i="436"/>
  <c r="N211" i="436" s="1"/>
  <c r="L197" i="436"/>
  <c r="N197" i="436" s="1"/>
  <c r="L198" i="436"/>
  <c r="N198" i="436" s="1"/>
  <c r="L196" i="436"/>
  <c r="N196" i="436" s="1"/>
  <c r="L193" i="436"/>
  <c r="N193" i="436" s="1"/>
  <c r="L179" i="436"/>
  <c r="N179" i="436" s="1"/>
  <c r="L178" i="436"/>
  <c r="N178" i="436" s="1"/>
  <c r="L177" i="436"/>
  <c r="N177" i="436" s="1"/>
  <c r="L176" i="436"/>
  <c r="N176" i="436" s="1"/>
  <c r="L173" i="436"/>
  <c r="N173" i="436" s="1"/>
  <c r="L159" i="436"/>
  <c r="N159" i="436" s="1"/>
  <c r="L158" i="436"/>
  <c r="L157" i="436"/>
  <c r="L156" i="436"/>
  <c r="L153" i="436"/>
  <c r="N153" i="436" s="1"/>
  <c r="L139" i="436"/>
  <c r="N139" i="436" s="1"/>
  <c r="L138" i="436"/>
  <c r="L137" i="436"/>
  <c r="L136" i="436"/>
  <c r="L132" i="436"/>
  <c r="L133" i="436"/>
  <c r="L134" i="436"/>
  <c r="L135" i="436"/>
  <c r="N135" i="436" s="1"/>
  <c r="L129" i="436"/>
  <c r="N129" i="436" s="1"/>
  <c r="L115" i="436"/>
  <c r="N115" i="436" s="1"/>
  <c r="L113" i="436"/>
  <c r="L114" i="436"/>
  <c r="L112" i="436"/>
  <c r="C765" i="436" l="1"/>
  <c r="C766" i="436" s="1"/>
  <c r="C767" i="436" s="1"/>
  <c r="C768" i="436" s="1"/>
  <c r="C769" i="436" s="1"/>
  <c r="C770" i="436" s="1"/>
  <c r="C771" i="436" s="1"/>
  <c r="C369" i="436"/>
  <c r="C370" i="436" s="1"/>
  <c r="C371" i="436" s="1"/>
  <c r="C372" i="436" s="1"/>
  <c r="C373" i="436" s="1"/>
  <c r="C374" i="436" s="1"/>
  <c r="C249" i="436"/>
  <c r="C250" i="436" s="1"/>
  <c r="C251" i="436" s="1"/>
  <c r="C252" i="436" s="1"/>
  <c r="C253" i="436" s="1"/>
  <c r="C254" i="436" s="1"/>
  <c r="C255" i="436" s="1"/>
  <c r="C256" i="436" s="1"/>
  <c r="C257" i="436" s="1"/>
  <c r="C258" i="436" s="1"/>
  <c r="C259" i="436" s="1"/>
  <c r="C260" i="436" s="1"/>
  <c r="C261" i="436" s="1"/>
  <c r="C262" i="436" s="1"/>
  <c r="C263" i="436" s="1"/>
  <c r="C264" i="436" s="1"/>
  <c r="C895" i="436"/>
  <c r="C896" i="436" s="1"/>
  <c r="C897" i="436" s="1"/>
  <c r="C898" i="436" s="1"/>
  <c r="C899" i="436" s="1"/>
  <c r="C900" i="436" s="1"/>
  <c r="C901" i="436" s="1"/>
  <c r="C902" i="436" s="1"/>
  <c r="D1056" i="436"/>
  <c r="C1056" i="436"/>
  <c r="D789" i="436"/>
  <c r="D790" i="436" s="1"/>
  <c r="D791" i="436" s="1"/>
  <c r="D792" i="436" s="1"/>
  <c r="D793" i="436" s="1"/>
  <c r="D794" i="436" s="1"/>
  <c r="C789" i="436"/>
  <c r="C790" i="436" s="1"/>
  <c r="C791" i="436" s="1"/>
  <c r="C792" i="436" s="1"/>
  <c r="C793" i="436" s="1"/>
  <c r="C794" i="436" s="1"/>
  <c r="C1212" i="436"/>
  <c r="C1213" i="436" s="1"/>
  <c r="C1214" i="436" s="1"/>
  <c r="C962" i="436"/>
  <c r="C963" i="436" s="1"/>
  <c r="C964" i="436" s="1"/>
  <c r="C965" i="436" s="1"/>
  <c r="C966" i="436" s="1"/>
  <c r="C967" i="436" s="1"/>
  <c r="C105" i="436"/>
  <c r="C106" i="436" s="1"/>
  <c r="C107" i="436" s="1"/>
  <c r="C108" i="436" s="1"/>
  <c r="C109" i="436" s="1"/>
  <c r="C110" i="436" s="1"/>
  <c r="C111" i="436" s="1"/>
  <c r="C112" i="436" s="1"/>
  <c r="C113" i="436" s="1"/>
  <c r="C114" i="436" s="1"/>
  <c r="C115" i="436" s="1"/>
  <c r="C116" i="436" s="1"/>
  <c r="C117" i="436" s="1"/>
  <c r="C118" i="436" s="1"/>
  <c r="C119" i="436" s="1"/>
  <c r="C120" i="436" s="1"/>
  <c r="C121" i="436" s="1"/>
  <c r="C122" i="436" s="1"/>
  <c r="C123" i="436" s="1"/>
  <c r="C124" i="436" s="1"/>
  <c r="C125" i="436" s="1"/>
  <c r="D537" i="436"/>
  <c r="D538" i="436" s="1"/>
  <c r="D539" i="436" s="1"/>
  <c r="D540" i="436" s="1"/>
  <c r="D647" i="436" s="1"/>
  <c r="C537" i="436"/>
  <c r="C538" i="436" s="1"/>
  <c r="C539" i="436" s="1"/>
  <c r="C540" i="436" s="1"/>
  <c r="C541" i="436" s="1"/>
  <c r="C542" i="436" s="1"/>
  <c r="C543" i="436" s="1"/>
  <c r="C544" i="436" s="1"/>
  <c r="C545" i="436" s="1"/>
  <c r="C546" i="436" s="1"/>
  <c r="C547" i="436" s="1"/>
  <c r="C548" i="436" s="1"/>
  <c r="C549" i="436" s="1"/>
  <c r="C550" i="436" s="1"/>
  <c r="C551" i="436" s="1"/>
  <c r="C552" i="436" s="1"/>
  <c r="C553" i="436" s="1"/>
  <c r="C554" i="436" s="1"/>
  <c r="C555" i="436" s="1"/>
  <c r="C556" i="436" s="1"/>
  <c r="C557" i="436" s="1"/>
  <c r="C558" i="436" s="1"/>
  <c r="C559" i="436" s="1"/>
  <c r="C560" i="436" s="1"/>
  <c r="C561" i="436" s="1"/>
  <c r="C562" i="436" s="1"/>
  <c r="C563" i="436" s="1"/>
  <c r="C564" i="436" s="1"/>
  <c r="C565" i="436" s="1"/>
  <c r="C566" i="436" s="1"/>
  <c r="C567" i="436" s="1"/>
  <c r="C568" i="436" s="1"/>
  <c r="C569" i="436" s="1"/>
  <c r="C570" i="436" s="1"/>
  <c r="C571" i="436" s="1"/>
  <c r="C572" i="436" s="1"/>
  <c r="C573" i="436" s="1"/>
  <c r="C574" i="436" s="1"/>
  <c r="C575" i="436" s="1"/>
  <c r="C576" i="436" s="1"/>
  <c r="C577" i="436" s="1"/>
  <c r="C578" i="436" s="1"/>
  <c r="C579" i="436" s="1"/>
  <c r="C580" i="436" s="1"/>
  <c r="C581" i="436" s="1"/>
  <c r="C582" i="436" s="1"/>
  <c r="C583" i="436" s="1"/>
  <c r="C584" i="436" s="1"/>
  <c r="C585" i="436" s="1"/>
  <c r="C586" i="436" s="1"/>
  <c r="C587" i="436" s="1"/>
  <c r="C588" i="436" s="1"/>
  <c r="C589" i="436" s="1"/>
  <c r="C590" i="436" s="1"/>
  <c r="C591" i="436" s="1"/>
  <c r="C592" i="436" s="1"/>
  <c r="C593" i="436" s="1"/>
  <c r="C594" i="436" s="1"/>
  <c r="C595" i="436" s="1"/>
  <c r="C596" i="436" s="1"/>
  <c r="C597" i="436" s="1"/>
  <c r="C598" i="436" s="1"/>
  <c r="C599" i="436" s="1"/>
  <c r="C600" i="436" s="1"/>
  <c r="C601" i="436" s="1"/>
  <c r="C602" i="436" s="1"/>
  <c r="C603" i="436" s="1"/>
  <c r="C604" i="436" s="1"/>
  <c r="C605" i="436" s="1"/>
  <c r="C606" i="436" s="1"/>
  <c r="C607" i="436" s="1"/>
  <c r="C608" i="436" s="1"/>
  <c r="C609" i="436" s="1"/>
  <c r="C610" i="436" s="1"/>
  <c r="C611" i="436" s="1"/>
  <c r="C612" i="436" s="1"/>
  <c r="C613" i="436" s="1"/>
  <c r="C614" i="436" s="1"/>
  <c r="C615" i="436" s="1"/>
  <c r="C616" i="436" s="1"/>
  <c r="C617" i="436" s="1"/>
  <c r="C618" i="436" s="1"/>
  <c r="C619" i="436" s="1"/>
  <c r="C620" i="436" s="1"/>
  <c r="C621" i="436" s="1"/>
  <c r="C622" i="436" s="1"/>
  <c r="C623" i="436" s="1"/>
  <c r="C624" i="436" s="1"/>
  <c r="C625" i="436" s="1"/>
  <c r="C626" i="436" s="1"/>
  <c r="C627" i="436" s="1"/>
  <c r="C628" i="436" s="1"/>
  <c r="C629" i="436" s="1"/>
  <c r="C630" i="436" s="1"/>
  <c r="C631" i="436" s="1"/>
  <c r="C632" i="436" s="1"/>
  <c r="C633" i="436" s="1"/>
  <c r="C634" i="436" s="1"/>
  <c r="C635" i="436" s="1"/>
  <c r="C636" i="436" s="1"/>
  <c r="C637" i="436" s="1"/>
  <c r="C638" i="436" s="1"/>
  <c r="C639" i="436" s="1"/>
  <c r="C640" i="436" s="1"/>
  <c r="C641" i="436" s="1"/>
  <c r="C642" i="436" s="1"/>
  <c r="C643" i="436" s="1"/>
  <c r="C644" i="436" s="1"/>
  <c r="C645" i="436" s="1"/>
  <c r="C646" i="436" s="1"/>
  <c r="C665" i="436"/>
  <c r="C666" i="436" s="1"/>
  <c r="C667" i="436" s="1"/>
  <c r="C668" i="436" s="1"/>
  <c r="C669" i="436" s="1"/>
  <c r="C670" i="436" s="1"/>
  <c r="C671" i="436" s="1"/>
  <c r="C672" i="436" s="1"/>
  <c r="C673" i="436" s="1"/>
  <c r="C674" i="436" s="1"/>
  <c r="C675" i="436" s="1"/>
  <c r="C676" i="436" s="1"/>
  <c r="C677" i="436" s="1"/>
  <c r="C678" i="436" s="1"/>
  <c r="E662" i="436"/>
  <c r="D661" i="436"/>
  <c r="D15" i="440"/>
  <c r="N106" i="429"/>
  <c r="N107" i="429"/>
  <c r="N105" i="429"/>
  <c r="N115" i="429"/>
  <c r="N99" i="429"/>
  <c r="N101" i="429"/>
  <c r="C772" i="436" l="1"/>
  <c r="C773" i="436" s="1"/>
  <c r="C774" i="436" s="1"/>
  <c r="C775" i="436" s="1"/>
  <c r="C776" i="436" s="1"/>
  <c r="C777" i="436" s="1"/>
  <c r="C375" i="436"/>
  <c r="C376" i="436" s="1"/>
  <c r="C377" i="436" s="1"/>
  <c r="C378" i="436" s="1"/>
  <c r="C379" i="436" s="1"/>
  <c r="C380" i="436" s="1"/>
  <c r="C381" i="436" s="1"/>
  <c r="C382" i="436" s="1"/>
  <c r="C265" i="436"/>
  <c r="C266" i="436" s="1"/>
  <c r="C267" i="436" s="1"/>
  <c r="C268" i="436" s="1"/>
  <c r="C269" i="436" s="1"/>
  <c r="C270" i="436" s="1"/>
  <c r="C271" i="436" s="1"/>
  <c r="C272" i="436" s="1"/>
  <c r="C273" i="436" s="1"/>
  <c r="C274" i="436" s="1"/>
  <c r="C275" i="436" s="1"/>
  <c r="C276" i="436" s="1"/>
  <c r="C277" i="436" s="1"/>
  <c r="C278" i="436" s="1"/>
  <c r="C279" i="436" s="1"/>
  <c r="C280" i="436" s="1"/>
  <c r="C281" i="436" s="1"/>
  <c r="C903" i="436"/>
  <c r="C904" i="436" s="1"/>
  <c r="C905" i="436" s="1"/>
  <c r="C906" i="436" s="1"/>
  <c r="C907" i="436" s="1"/>
  <c r="C908" i="436" s="1"/>
  <c r="C909" i="436" s="1"/>
  <c r="C910" i="436" s="1"/>
  <c r="C795" i="436"/>
  <c r="C796" i="436" s="1"/>
  <c r="C797" i="436" s="1"/>
  <c r="C798" i="436" s="1"/>
  <c r="C799" i="436" s="1"/>
  <c r="C800" i="436" s="1"/>
  <c r="C801" i="436" s="1"/>
  <c r="C802" i="436" s="1"/>
  <c r="C803" i="436" s="1"/>
  <c r="C804" i="436" s="1"/>
  <c r="C805" i="436" s="1"/>
  <c r="C806" i="436" s="1"/>
  <c r="C807" i="436" s="1"/>
  <c r="C808" i="436" s="1"/>
  <c r="C809" i="436" s="1"/>
  <c r="C810" i="436" s="1"/>
  <c r="C811" i="436" s="1"/>
  <c r="C812" i="436" s="1"/>
  <c r="D879" i="436"/>
  <c r="D795" i="436"/>
  <c r="C1057" i="436"/>
  <c r="C1058" i="436" s="1"/>
  <c r="C1059" i="436" s="1"/>
  <c r="D1057" i="436"/>
  <c r="D1058" i="436" s="1"/>
  <c r="D1059" i="436" s="1"/>
  <c r="C968" i="436"/>
  <c r="C969" i="436" s="1"/>
  <c r="C970" i="436" s="1"/>
  <c r="C971" i="436" s="1"/>
  <c r="C972" i="436" s="1"/>
  <c r="C973" i="436" s="1"/>
  <c r="C974" i="436" s="1"/>
  <c r="C975" i="436" s="1"/>
  <c r="C976" i="436" s="1"/>
  <c r="C977" i="436" s="1"/>
  <c r="C978" i="436" s="1"/>
  <c r="C979" i="436" s="1"/>
  <c r="C980" i="436" s="1"/>
  <c r="C981" i="436" s="1"/>
  <c r="C982" i="436" s="1"/>
  <c r="C1215" i="436"/>
  <c r="C1216" i="436" s="1"/>
  <c r="C1217" i="436" s="1"/>
  <c r="C1218" i="436" s="1"/>
  <c r="C1219" i="436" s="1"/>
  <c r="C1220" i="436" s="1"/>
  <c r="C1221" i="436" s="1"/>
  <c r="C1222" i="436" s="1"/>
  <c r="D1190" i="436"/>
  <c r="C126" i="436"/>
  <c r="C127" i="436" s="1"/>
  <c r="C128" i="436" s="1"/>
  <c r="C129" i="436" s="1"/>
  <c r="C130" i="436" s="1"/>
  <c r="C131" i="436" s="1"/>
  <c r="C132" i="436" s="1"/>
  <c r="C133" i="436" s="1"/>
  <c r="C134" i="436" s="1"/>
  <c r="C135" i="436" s="1"/>
  <c r="C136" i="436" s="1"/>
  <c r="C137" i="436" s="1"/>
  <c r="C138" i="436" s="1"/>
  <c r="C139" i="436" s="1"/>
  <c r="C140" i="436" s="1"/>
  <c r="C141" i="436" s="1"/>
  <c r="C142" i="436" s="1"/>
  <c r="C143" i="436" s="1"/>
  <c r="C144" i="436" s="1"/>
  <c r="C145" i="436" s="1"/>
  <c r="C146" i="436" s="1"/>
  <c r="C147" i="436" s="1"/>
  <c r="C148" i="436" s="1"/>
  <c r="C149" i="436" s="1"/>
  <c r="C679" i="436"/>
  <c r="C680" i="436" s="1"/>
  <c r="C681" i="436" s="1"/>
  <c r="C682" i="436" s="1"/>
  <c r="C683" i="436" s="1"/>
  <c r="C684" i="436" s="1"/>
  <c r="C685" i="436" s="1"/>
  <c r="C686" i="436" s="1"/>
  <c r="C687" i="436" s="1"/>
  <c r="C688" i="436" s="1"/>
  <c r="C689" i="436" s="1"/>
  <c r="C690" i="436" s="1"/>
  <c r="C691" i="436" s="1"/>
  <c r="C692" i="436" s="1"/>
  <c r="L108" i="436"/>
  <c r="N108" i="436" s="1"/>
  <c r="L94" i="436"/>
  <c r="N94" i="436" s="1"/>
  <c r="L93" i="436"/>
  <c r="N93" i="436" s="1"/>
  <c r="L92" i="436"/>
  <c r="N92" i="436" s="1"/>
  <c r="L91" i="436"/>
  <c r="N91" i="436" s="1"/>
  <c r="L87" i="436"/>
  <c r="L88" i="436" s="1"/>
  <c r="N88" i="436" s="1"/>
  <c r="L52" i="436"/>
  <c r="N52" i="436" s="1"/>
  <c r="L73" i="436"/>
  <c r="N73" i="436" s="1"/>
  <c r="L72" i="436"/>
  <c r="N72" i="436" s="1"/>
  <c r="L71" i="436"/>
  <c r="N71" i="436" s="1"/>
  <c r="L70" i="436"/>
  <c r="N70" i="436" s="1"/>
  <c r="L69" i="436"/>
  <c r="N69" i="436" s="1"/>
  <c r="L68" i="436"/>
  <c r="N68" i="436" s="1"/>
  <c r="L63" i="436"/>
  <c r="L61" i="436"/>
  <c r="L51" i="436"/>
  <c r="N51" i="436" s="1"/>
  <c r="N158" i="436"/>
  <c r="N157" i="436"/>
  <c r="N156" i="436"/>
  <c r="N138" i="436"/>
  <c r="N137" i="436"/>
  <c r="N136" i="436"/>
  <c r="N134" i="436"/>
  <c r="N133" i="436"/>
  <c r="N132" i="436"/>
  <c r="N114" i="436"/>
  <c r="N113" i="436"/>
  <c r="N112" i="436"/>
  <c r="C383" i="436" l="1"/>
  <c r="C384" i="436" s="1"/>
  <c r="C385" i="436" s="1"/>
  <c r="C386" i="436" s="1"/>
  <c r="C387" i="436" s="1"/>
  <c r="C388" i="436" s="1"/>
  <c r="C389" i="436" s="1"/>
  <c r="C390" i="436" s="1"/>
  <c r="C391" i="436" s="1"/>
  <c r="C392" i="436" s="1"/>
  <c r="C393" i="436" s="1"/>
  <c r="C394" i="436" s="1"/>
  <c r="C395" i="436" s="1"/>
  <c r="C813" i="436"/>
  <c r="C814" i="436" s="1"/>
  <c r="C815" i="436" s="1"/>
  <c r="C816" i="436" s="1"/>
  <c r="C817" i="436" s="1"/>
  <c r="C282" i="436"/>
  <c r="C283" i="436" s="1"/>
  <c r="C284" i="436" s="1"/>
  <c r="C285" i="436" s="1"/>
  <c r="C286" i="436" s="1"/>
  <c r="C287" i="436" s="1"/>
  <c r="C288" i="436" s="1"/>
  <c r="C289" i="436" s="1"/>
  <c r="C290" i="436" s="1"/>
  <c r="C291" i="436" s="1"/>
  <c r="C292" i="436" s="1"/>
  <c r="C293" i="436" s="1"/>
  <c r="C294" i="436" s="1"/>
  <c r="C295" i="436" s="1"/>
  <c r="C296" i="436" s="1"/>
  <c r="C297" i="436" s="1"/>
  <c r="C298" i="436" s="1"/>
  <c r="C299" i="436" s="1"/>
  <c r="C911" i="436"/>
  <c r="C912" i="436" s="1"/>
  <c r="C913" i="436" s="1"/>
  <c r="C914" i="436" s="1"/>
  <c r="C915" i="436" s="1"/>
  <c r="C916" i="436" s="1"/>
  <c r="C917" i="436" s="1"/>
  <c r="C918" i="436" s="1"/>
  <c r="D1060" i="436"/>
  <c r="D1061" i="436" s="1"/>
  <c r="D1062" i="436" s="1"/>
  <c r="D1063" i="436" s="1"/>
  <c r="D1064" i="436" s="1"/>
  <c r="C1060" i="436"/>
  <c r="C1061" i="436" s="1"/>
  <c r="C1062" i="436" s="1"/>
  <c r="C1063" i="436" s="1"/>
  <c r="C1064" i="436" s="1"/>
  <c r="C983" i="436"/>
  <c r="C984" i="436" s="1"/>
  <c r="C985" i="436" s="1"/>
  <c r="C986" i="436" s="1"/>
  <c r="C987" i="436" s="1"/>
  <c r="C988" i="436" s="1"/>
  <c r="C989" i="436" s="1"/>
  <c r="C990" i="436" s="1"/>
  <c r="C991" i="436" s="1"/>
  <c r="C992" i="436" s="1"/>
  <c r="C993" i="436" s="1"/>
  <c r="C994" i="436" s="1"/>
  <c r="C995" i="436" s="1"/>
  <c r="C1223" i="436"/>
  <c r="C1224" i="436" s="1"/>
  <c r="C1225" i="436" s="1"/>
  <c r="C1226" i="436" s="1"/>
  <c r="C1227" i="436" s="1"/>
  <c r="C1228" i="436" s="1"/>
  <c r="C1229" i="436" s="1"/>
  <c r="C1230" i="436" s="1"/>
  <c r="C1231" i="436" s="1"/>
  <c r="C1232" i="436" s="1"/>
  <c r="C1233" i="436" s="1"/>
  <c r="C150" i="436"/>
  <c r="C151" i="436" s="1"/>
  <c r="C152" i="436" s="1"/>
  <c r="C153" i="436" s="1"/>
  <c r="C154" i="436" s="1"/>
  <c r="C155" i="436" s="1"/>
  <c r="C156" i="436" s="1"/>
  <c r="C157" i="436" s="1"/>
  <c r="C158" i="436" s="1"/>
  <c r="C159" i="436" s="1"/>
  <c r="C160" i="436" s="1"/>
  <c r="C161" i="436" s="1"/>
  <c r="C162" i="436" s="1"/>
  <c r="C163" i="436" s="1"/>
  <c r="C164" i="436" s="1"/>
  <c r="C165" i="436" s="1"/>
  <c r="C166" i="436" s="1"/>
  <c r="C167" i="436" s="1"/>
  <c r="C168" i="436" s="1"/>
  <c r="C169" i="436" s="1"/>
  <c r="C693" i="436"/>
  <c r="C694" i="436" s="1"/>
  <c r="C695" i="436" s="1"/>
  <c r="C696" i="436" s="1"/>
  <c r="C697" i="436" s="1"/>
  <c r="C698" i="436" s="1"/>
  <c r="C699" i="436" s="1"/>
  <c r="C700" i="436" s="1"/>
  <c r="C701" i="436" s="1"/>
  <c r="C702" i="436" s="1"/>
  <c r="C703" i="436" s="1"/>
  <c r="C704" i="436" s="1"/>
  <c r="C705" i="436" s="1"/>
  <c r="C706" i="436" s="1"/>
  <c r="L109" i="436"/>
  <c r="N109" i="436" s="1"/>
  <c r="N87" i="436"/>
  <c r="C100" i="401"/>
  <c r="B100" i="401"/>
  <c r="A100" i="401"/>
  <c r="L30" i="436"/>
  <c r="L29" i="436"/>
  <c r="L28" i="436"/>
  <c r="L26" i="436"/>
  <c r="L24" i="436"/>
  <c r="L23" i="436"/>
  <c r="L19" i="436"/>
  <c r="E47" i="434"/>
  <c r="E49" i="434"/>
  <c r="E40" i="434"/>
  <c r="C818" i="436" l="1"/>
  <c r="C819" i="436" s="1"/>
  <c r="C820" i="436" s="1"/>
  <c r="C821" i="436" s="1"/>
  <c r="C822" i="436" s="1"/>
  <c r="C823" i="436" s="1"/>
  <c r="C824" i="436" s="1"/>
  <c r="C396" i="436"/>
  <c r="C397" i="436" s="1"/>
  <c r="C398" i="436" s="1"/>
  <c r="C399" i="436" s="1"/>
  <c r="C400" i="436" s="1"/>
  <c r="C401" i="436" s="1"/>
  <c r="C402" i="436" s="1"/>
  <c r="C403" i="436" s="1"/>
  <c r="C404" i="436" s="1"/>
  <c r="C405" i="436" s="1"/>
  <c r="C406" i="436" s="1"/>
  <c r="C407" i="436" s="1"/>
  <c r="C408" i="436" s="1"/>
  <c r="C409" i="436" s="1"/>
  <c r="C410" i="436" s="1"/>
  <c r="C411" i="436" s="1"/>
  <c r="C412" i="436" s="1"/>
  <c r="C413" i="436" s="1"/>
  <c r="C414" i="436" s="1"/>
  <c r="C415" i="436" s="1"/>
  <c r="C416" i="436" s="1"/>
  <c r="C417" i="436" s="1"/>
  <c r="C418" i="436" s="1"/>
  <c r="C419" i="436" s="1"/>
  <c r="C420" i="436" s="1"/>
  <c r="C421" i="436" s="1"/>
  <c r="C422" i="436" s="1"/>
  <c r="C300" i="436"/>
  <c r="C301" i="436" s="1"/>
  <c r="C302" i="436" s="1"/>
  <c r="C303" i="436" s="1"/>
  <c r="C304" i="436" s="1"/>
  <c r="C305" i="436" s="1"/>
  <c r="C306" i="436" s="1"/>
  <c r="C307" i="436" s="1"/>
  <c r="C308" i="436" s="1"/>
  <c r="C309" i="436" s="1"/>
  <c r="C310" i="436" s="1"/>
  <c r="C311" i="436" s="1"/>
  <c r="C312" i="436" s="1"/>
  <c r="C313" i="436" s="1"/>
  <c r="C314" i="436" s="1"/>
  <c r="C315" i="436" s="1"/>
  <c r="C316" i="436" s="1"/>
  <c r="C919" i="436"/>
  <c r="C920" i="436" s="1"/>
  <c r="C921" i="436" s="1"/>
  <c r="C922" i="436" s="1"/>
  <c r="C923" i="436" s="1"/>
  <c r="C924" i="436" s="1"/>
  <c r="C925" i="436" s="1"/>
  <c r="C926" i="436" s="1"/>
  <c r="C1065" i="436"/>
  <c r="C1066" i="436" s="1"/>
  <c r="C1067" i="436" s="1"/>
  <c r="C1068" i="436" s="1"/>
  <c r="C1069" i="436" s="1"/>
  <c r="C1070" i="436" s="1"/>
  <c r="C1071" i="436" s="1"/>
  <c r="C1072" i="436" s="1"/>
  <c r="C1073" i="436" s="1"/>
  <c r="C1074" i="436" s="1"/>
  <c r="C1075" i="436" s="1"/>
  <c r="C1076" i="436" s="1"/>
  <c r="C1077" i="436" s="1"/>
  <c r="C1078" i="436" s="1"/>
  <c r="C1079" i="436" s="1"/>
  <c r="C1080" i="436" s="1"/>
  <c r="C1081" i="436" s="1"/>
  <c r="C1082" i="436" s="1"/>
  <c r="C1083" i="436" s="1"/>
  <c r="C1084" i="436" s="1"/>
  <c r="C1085" i="436" s="1"/>
  <c r="C1086" i="436" s="1"/>
  <c r="C1087" i="436" s="1"/>
  <c r="C1088" i="436" s="1"/>
  <c r="D1075" i="436"/>
  <c r="D1076" i="436" s="1"/>
  <c r="D1077" i="436" s="1"/>
  <c r="D1078" i="436" s="1"/>
  <c r="D1079" i="436" s="1"/>
  <c r="D1080" i="436" s="1"/>
  <c r="D1081" i="436" s="1"/>
  <c r="D1082" i="436" s="1"/>
  <c r="D1083" i="436" s="1"/>
  <c r="D1084" i="436" s="1"/>
  <c r="D1085" i="436" s="1"/>
  <c r="D1086" i="436" s="1"/>
  <c r="D1087" i="436" s="1"/>
  <c r="D1088" i="436" s="1"/>
  <c r="D1089" i="436" s="1"/>
  <c r="D1090" i="436" s="1"/>
  <c r="D1091" i="436" s="1"/>
  <c r="D1092" i="436" s="1"/>
  <c r="D1093" i="436" s="1"/>
  <c r="D1094" i="436" s="1"/>
  <c r="D1095" i="436" s="1"/>
  <c r="D1096" i="436" s="1"/>
  <c r="D1065" i="436"/>
  <c r="D1066" i="436" s="1"/>
  <c r="D1067" i="436" s="1"/>
  <c r="D1068" i="436" s="1"/>
  <c r="D1069" i="436" s="1"/>
  <c r="D1070" i="436" s="1"/>
  <c r="D1071" i="436" s="1"/>
  <c r="D1072" i="436" s="1"/>
  <c r="D1073" i="436" s="1"/>
  <c r="C996" i="436"/>
  <c r="C997" i="436" s="1"/>
  <c r="C998" i="436" s="1"/>
  <c r="C999" i="436" s="1"/>
  <c r="C1000" i="436" s="1"/>
  <c r="C1001" i="436" s="1"/>
  <c r="C1234" i="436"/>
  <c r="C1235" i="436" s="1"/>
  <c r="C1236" i="436" s="1"/>
  <c r="C1237" i="436" s="1"/>
  <c r="C1238" i="436" s="1"/>
  <c r="C1239" i="436" s="1"/>
  <c r="C1240" i="436" s="1"/>
  <c r="C1241" i="436" s="1"/>
  <c r="C1242" i="436" s="1"/>
  <c r="C170" i="436"/>
  <c r="C171" i="436" s="1"/>
  <c r="C172" i="436" s="1"/>
  <c r="C173" i="436" s="1"/>
  <c r="C174" i="436" s="1"/>
  <c r="C175" i="436" s="1"/>
  <c r="C176" i="436" s="1"/>
  <c r="C177" i="436" s="1"/>
  <c r="C178" i="436" s="1"/>
  <c r="C179" i="436" s="1"/>
  <c r="C180" i="436" s="1"/>
  <c r="C181" i="436" s="1"/>
  <c r="C182" i="436" s="1"/>
  <c r="C183" i="436" s="1"/>
  <c r="C184" i="436" s="1"/>
  <c r="C185" i="436" s="1"/>
  <c r="C186" i="436" s="1"/>
  <c r="C187" i="436" s="1"/>
  <c r="C188" i="436" s="1"/>
  <c r="C189" i="436" s="1"/>
  <c r="C707" i="436"/>
  <c r="C708" i="436" s="1"/>
  <c r="C709" i="436" s="1"/>
  <c r="C710" i="436" s="1"/>
  <c r="C711" i="436" s="1"/>
  <c r="C712" i="436" s="1"/>
  <c r="C713" i="436" s="1"/>
  <c r="C714" i="436" s="1"/>
  <c r="C715" i="436" s="1"/>
  <c r="C716" i="436" s="1"/>
  <c r="C717" i="436" s="1"/>
  <c r="C718" i="436" s="1"/>
  <c r="C719" i="436" s="1"/>
  <c r="C720" i="436" s="1"/>
  <c r="C721" i="436" s="1"/>
  <c r="C722" i="436" s="1"/>
  <c r="D8" i="434"/>
  <c r="D55" i="433"/>
  <c r="D8" i="433"/>
  <c r="D62" i="433"/>
  <c r="D47" i="433"/>
  <c r="D41" i="433"/>
  <c r="D33" i="433"/>
  <c r="D30" i="433"/>
  <c r="D25" i="433"/>
  <c r="D23" i="433"/>
  <c r="O19" i="433"/>
  <c r="O18" i="433"/>
  <c r="O17" i="433"/>
  <c r="O16" i="433"/>
  <c r="O15" i="433"/>
  <c r="O14" i="433"/>
  <c r="O13" i="433"/>
  <c r="O12" i="433"/>
  <c r="O11" i="433"/>
  <c r="O10" i="433"/>
  <c r="O9" i="433"/>
  <c r="L28" i="433"/>
  <c r="N18" i="433"/>
  <c r="M18" i="433"/>
  <c r="N17" i="433"/>
  <c r="M17" i="433"/>
  <c r="N16" i="433"/>
  <c r="M16" i="433"/>
  <c r="N15" i="433"/>
  <c r="M15" i="433"/>
  <c r="N14" i="433"/>
  <c r="M14" i="433"/>
  <c r="N13" i="433"/>
  <c r="M13" i="433"/>
  <c r="N12" i="433"/>
  <c r="M12" i="433"/>
  <c r="N11" i="433"/>
  <c r="M11" i="433"/>
  <c r="N19" i="433"/>
  <c r="N21" i="433"/>
  <c r="N20" i="433"/>
  <c r="N22" i="433"/>
  <c r="N10" i="433"/>
  <c r="N9" i="433"/>
  <c r="N8" i="433"/>
  <c r="N7" i="433"/>
  <c r="M22" i="433"/>
  <c r="M21" i="433"/>
  <c r="M20" i="433"/>
  <c r="M19" i="433"/>
  <c r="M10" i="433"/>
  <c r="M9" i="433"/>
  <c r="M8" i="433"/>
  <c r="M7" i="433"/>
  <c r="M6" i="433"/>
  <c r="L10" i="433"/>
  <c r="L11" i="433" s="1"/>
  <c r="L12" i="433" s="1"/>
  <c r="L13" i="433" s="1"/>
  <c r="L14" i="433" s="1"/>
  <c r="L15" i="433" s="1"/>
  <c r="L16" i="433" s="1"/>
  <c r="L17" i="433" s="1"/>
  <c r="L18" i="433" s="1"/>
  <c r="L7" i="433"/>
  <c r="L8" i="433"/>
  <c r="L9" i="433"/>
  <c r="L19" i="433"/>
  <c r="L20" i="433"/>
  <c r="L21" i="433"/>
  <c r="L22" i="433"/>
  <c r="L6" i="433"/>
  <c r="L41" i="436"/>
  <c r="C825" i="436" l="1"/>
  <c r="C826" i="436" s="1"/>
  <c r="C827" i="436" s="1"/>
  <c r="C828" i="436" s="1"/>
  <c r="C829" i="436" s="1"/>
  <c r="C830" i="436" s="1"/>
  <c r="C831" i="436" s="1"/>
  <c r="C832" i="436" s="1"/>
  <c r="C423" i="436"/>
  <c r="C424" i="436" s="1"/>
  <c r="C425" i="436" s="1"/>
  <c r="C426" i="436" s="1"/>
  <c r="C427" i="436" s="1"/>
  <c r="C428" i="436" s="1"/>
  <c r="C429" i="436" s="1"/>
  <c r="C430" i="436" s="1"/>
  <c r="C431" i="436" s="1"/>
  <c r="C432" i="436" s="1"/>
  <c r="C433" i="436" s="1"/>
  <c r="C434" i="436" s="1"/>
  <c r="C435" i="436" s="1"/>
  <c r="C436" i="436" s="1"/>
  <c r="C1002" i="436"/>
  <c r="C1003" i="436" s="1"/>
  <c r="C1004" i="436" s="1"/>
  <c r="C1005" i="436" s="1"/>
  <c r="C1006" i="436" s="1"/>
  <c r="C1007" i="436" s="1"/>
  <c r="C1008" i="436" s="1"/>
  <c r="C1009" i="436" s="1"/>
  <c r="C1010" i="436" s="1"/>
  <c r="C1011" i="436" s="1"/>
  <c r="C1012" i="436" s="1"/>
  <c r="C1013" i="436" s="1"/>
  <c r="C1014" i="436" s="1"/>
  <c r="C1015" i="436" s="1"/>
  <c r="C1016" i="436" s="1"/>
  <c r="C1017" i="436" s="1"/>
  <c r="C1018" i="436" s="1"/>
  <c r="C1019" i="436" s="1"/>
  <c r="C1020" i="436" s="1"/>
  <c r="C1021" i="436" s="1"/>
  <c r="C1022" i="436" s="1"/>
  <c r="C1023" i="436" s="1"/>
  <c r="C1024" i="436" s="1"/>
  <c r="C1025" i="436" s="1"/>
  <c r="C1026" i="436" s="1"/>
  <c r="C1027" i="436" s="1"/>
  <c r="C1028" i="436" s="1"/>
  <c r="C1029" i="436" s="1"/>
  <c r="C1030" i="436" s="1"/>
  <c r="C317" i="436"/>
  <c r="C318" i="436" s="1"/>
  <c r="C319" i="436" s="1"/>
  <c r="C320" i="436" s="1"/>
  <c r="C321" i="436" s="1"/>
  <c r="C322" i="436" s="1"/>
  <c r="C323" i="436" s="1"/>
  <c r="C324" i="436" s="1"/>
  <c r="C325" i="436" s="1"/>
  <c r="C326" i="436" s="1"/>
  <c r="C327" i="436" s="1"/>
  <c r="C328" i="436" s="1"/>
  <c r="C329" i="436" s="1"/>
  <c r="C330" i="436" s="1"/>
  <c r="C331" i="436" s="1"/>
  <c r="C332" i="436" s="1"/>
  <c r="C333" i="436" s="1"/>
  <c r="C334" i="436" s="1"/>
  <c r="C927" i="436"/>
  <c r="C928" i="436" s="1"/>
  <c r="C929" i="436" s="1"/>
  <c r="C930" i="436" s="1"/>
  <c r="C931" i="436" s="1"/>
  <c r="C932" i="436" s="1"/>
  <c r="C933" i="436" s="1"/>
  <c r="C934" i="436" s="1"/>
  <c r="C1089" i="436"/>
  <c r="C1090" i="436" s="1"/>
  <c r="C1091" i="436" s="1"/>
  <c r="C1092" i="436" s="1"/>
  <c r="C1093" i="436" s="1"/>
  <c r="C1094" i="436" s="1"/>
  <c r="C1095" i="436" s="1"/>
  <c r="C1096" i="436" s="1"/>
  <c r="C1097" i="436" s="1"/>
  <c r="C1098" i="436" s="1"/>
  <c r="C1099" i="436" s="1"/>
  <c r="C1100" i="436" s="1"/>
  <c r="C1101" i="436" s="1"/>
  <c r="C1102" i="436" s="1"/>
  <c r="C1103" i="436" s="1"/>
  <c r="C1104" i="436" s="1"/>
  <c r="C1105" i="436" s="1"/>
  <c r="C1106" i="436" s="1"/>
  <c r="C1107" i="436" s="1"/>
  <c r="C1108" i="436" s="1"/>
  <c r="C1109" i="436" s="1"/>
  <c r="C1110" i="436" s="1"/>
  <c r="C1111" i="436" s="1"/>
  <c r="C1112" i="436" s="1"/>
  <c r="C1113" i="436" s="1"/>
  <c r="C1114" i="436" s="1"/>
  <c r="C1115" i="436" s="1"/>
  <c r="C1116" i="436" s="1"/>
  <c r="C1243" i="436"/>
  <c r="C1244" i="436" s="1"/>
  <c r="C1245" i="436" s="1"/>
  <c r="C1246" i="436" s="1"/>
  <c r="C1247" i="436" s="1"/>
  <c r="C1248" i="436" s="1"/>
  <c r="C190" i="436"/>
  <c r="C191" i="436" s="1"/>
  <c r="C192" i="436" s="1"/>
  <c r="C193" i="436" s="1"/>
  <c r="C194" i="436" s="1"/>
  <c r="C195" i="436" s="1"/>
  <c r="C196" i="436" s="1"/>
  <c r="C197" i="436" s="1"/>
  <c r="C198" i="436" s="1"/>
  <c r="C199" i="436" s="1"/>
  <c r="C200" i="436" s="1"/>
  <c r="C201" i="436" s="1"/>
  <c r="C202" i="436" s="1"/>
  <c r="C203" i="436" s="1"/>
  <c r="C204" i="436" s="1"/>
  <c r="C205" i="436" s="1"/>
  <c r="C206" i="436" s="1"/>
  <c r="C207" i="436" s="1"/>
  <c r="C723" i="436"/>
  <c r="C724" i="436" s="1"/>
  <c r="C725" i="436" s="1"/>
  <c r="C726" i="436" s="1"/>
  <c r="C727" i="436" s="1"/>
  <c r="C728" i="436" s="1"/>
  <c r="C729" i="436" s="1"/>
  <c r="C730" i="436" s="1"/>
  <c r="C731" i="436" s="1"/>
  <c r="C732" i="436" s="1"/>
  <c r="C733" i="436" s="1"/>
  <c r="C734" i="436" s="1"/>
  <c r="L42" i="436"/>
  <c r="L40" i="436"/>
  <c r="L39" i="436"/>
  <c r="I10" i="438"/>
  <c r="K10" i="438" s="1"/>
  <c r="I90" i="438"/>
  <c r="K90" i="438" s="1"/>
  <c r="L90" i="438"/>
  <c r="Q90" i="438" s="1"/>
  <c r="R90" i="438"/>
  <c r="S90" i="438" s="1"/>
  <c r="T90" i="438"/>
  <c r="I91" i="438"/>
  <c r="K91" i="438" s="1"/>
  <c r="L91" i="438"/>
  <c r="Q91" i="438" s="1"/>
  <c r="R91" i="438"/>
  <c r="S91" i="438" s="1"/>
  <c r="T91" i="438"/>
  <c r="I92" i="438"/>
  <c r="K92" i="438" s="1"/>
  <c r="L92" i="438"/>
  <c r="Q92" i="438" s="1"/>
  <c r="R92" i="438"/>
  <c r="S92" i="438" s="1"/>
  <c r="T92" i="438"/>
  <c r="I93" i="438"/>
  <c r="K93" i="438" s="1"/>
  <c r="L93" i="438"/>
  <c r="Q93" i="438" s="1"/>
  <c r="R93" i="438"/>
  <c r="S93" i="438" s="1"/>
  <c r="T93" i="438"/>
  <c r="I94" i="438"/>
  <c r="K94" i="438" s="1"/>
  <c r="L94" i="438"/>
  <c r="Q94" i="438" s="1"/>
  <c r="R94" i="438"/>
  <c r="S94" i="438" s="1"/>
  <c r="T94" i="438"/>
  <c r="I95" i="438"/>
  <c r="K95" i="438" s="1"/>
  <c r="L95" i="438"/>
  <c r="Q95" i="438" s="1"/>
  <c r="R95" i="438"/>
  <c r="S95" i="438" s="1"/>
  <c r="T95" i="438"/>
  <c r="I96" i="438"/>
  <c r="K96" i="438" s="1"/>
  <c r="L96" i="438"/>
  <c r="Q96" i="438" s="1"/>
  <c r="R96" i="438"/>
  <c r="S96" i="438" s="1"/>
  <c r="T96" i="438"/>
  <c r="I97" i="438"/>
  <c r="K97" i="438" s="1"/>
  <c r="L97" i="438"/>
  <c r="Q97" i="438" s="1"/>
  <c r="R97" i="438"/>
  <c r="T97" i="438"/>
  <c r="I98" i="438"/>
  <c r="K98" i="438" s="1"/>
  <c r="L98" i="438"/>
  <c r="Q98" i="438" s="1"/>
  <c r="R98" i="438"/>
  <c r="S98" i="438" s="1"/>
  <c r="T98" i="438"/>
  <c r="I99" i="438"/>
  <c r="K99" i="438" s="1"/>
  <c r="L99" i="438"/>
  <c r="Q99" i="438" s="1"/>
  <c r="R99" i="438"/>
  <c r="S99" i="438" s="1"/>
  <c r="T99" i="438"/>
  <c r="A100" i="438"/>
  <c r="P100" i="438"/>
  <c r="I106" i="438"/>
  <c r="K106" i="438" s="1"/>
  <c r="L106" i="438"/>
  <c r="Q106" i="438" s="1"/>
  <c r="R106" i="438"/>
  <c r="S106" i="438"/>
  <c r="T106" i="438"/>
  <c r="I107" i="438"/>
  <c r="K107" i="438" s="1"/>
  <c r="L107" i="438"/>
  <c r="R107" i="438"/>
  <c r="S107" i="438"/>
  <c r="T107" i="438"/>
  <c r="I108" i="438"/>
  <c r="K108" i="438" s="1"/>
  <c r="L108" i="438"/>
  <c r="Q108" i="438" s="1"/>
  <c r="R108" i="438"/>
  <c r="S108" i="438"/>
  <c r="T108" i="438"/>
  <c r="I109" i="438"/>
  <c r="K109" i="438" s="1"/>
  <c r="L109" i="438"/>
  <c r="Q109" i="438" s="1"/>
  <c r="R109" i="438"/>
  <c r="S109" i="438"/>
  <c r="T109" i="438"/>
  <c r="A110" i="438"/>
  <c r="P110" i="438"/>
  <c r="J155" i="438"/>
  <c r="P155" i="438"/>
  <c r="R155" i="438"/>
  <c r="S155" i="438"/>
  <c r="T155" i="438"/>
  <c r="N166" i="438" s="1"/>
  <c r="J156" i="438"/>
  <c r="P156" i="438"/>
  <c r="R156" i="438"/>
  <c r="S156" i="438"/>
  <c r="T156" i="438"/>
  <c r="J157" i="438"/>
  <c r="P157" i="438"/>
  <c r="R157" i="438"/>
  <c r="S157" i="438"/>
  <c r="T157" i="438"/>
  <c r="J158" i="438"/>
  <c r="P158" i="438"/>
  <c r="R158" i="438"/>
  <c r="S158" i="438"/>
  <c r="T158" i="438"/>
  <c r="A159" i="438"/>
  <c r="Q159" i="438"/>
  <c r="W159" i="438"/>
  <c r="X159" i="438"/>
  <c r="T69" i="438"/>
  <c r="R69" i="438"/>
  <c r="S69" i="438" s="1"/>
  <c r="R70" i="438"/>
  <c r="S70" i="438" s="1"/>
  <c r="R71" i="438"/>
  <c r="S71" i="438" s="1"/>
  <c r="R72" i="438"/>
  <c r="S72" i="438" s="1"/>
  <c r="R73" i="438"/>
  <c r="S73" i="438" s="1"/>
  <c r="R74" i="438"/>
  <c r="S74" i="438" s="1"/>
  <c r="R75" i="438"/>
  <c r="S75" i="438" s="1"/>
  <c r="R76" i="438"/>
  <c r="S76" i="438" s="1"/>
  <c r="R77" i="438"/>
  <c r="S77" i="438" s="1"/>
  <c r="R78" i="438"/>
  <c r="S78" i="438" s="1"/>
  <c r="R79" i="438"/>
  <c r="S79" i="438" s="1"/>
  <c r="R80" i="438"/>
  <c r="S80" i="438" s="1"/>
  <c r="R81" i="438"/>
  <c r="S81" i="438" s="1"/>
  <c r="T70" i="438"/>
  <c r="T71" i="438"/>
  <c r="T72" i="438"/>
  <c r="T73" i="438"/>
  <c r="T74" i="438"/>
  <c r="T75" i="438"/>
  <c r="T76" i="438"/>
  <c r="T77" i="438"/>
  <c r="T78" i="438"/>
  <c r="T79" i="438"/>
  <c r="T80" i="438"/>
  <c r="T81" i="438"/>
  <c r="T83" i="438"/>
  <c r="R83" i="438"/>
  <c r="S83" i="438" s="1"/>
  <c r="L83" i="438"/>
  <c r="Q83" i="438" s="1"/>
  <c r="I83" i="438"/>
  <c r="K83" i="438" s="1"/>
  <c r="A84" i="438"/>
  <c r="P84" i="438"/>
  <c r="T82" i="438"/>
  <c r="R82" i="438"/>
  <c r="S82" i="438" s="1"/>
  <c r="L82" i="438"/>
  <c r="Q82" i="438" s="1"/>
  <c r="I82" i="438"/>
  <c r="K82" i="438" s="1"/>
  <c r="L81" i="438"/>
  <c r="Q81" i="438" s="1"/>
  <c r="I81" i="438"/>
  <c r="K81" i="438" s="1"/>
  <c r="L80" i="438"/>
  <c r="Q80" i="438" s="1"/>
  <c r="I80" i="438"/>
  <c r="K80" i="438" s="1"/>
  <c r="L79" i="438"/>
  <c r="Q79" i="438" s="1"/>
  <c r="I79" i="438"/>
  <c r="K79" i="438" s="1"/>
  <c r="L78" i="438"/>
  <c r="Q78" i="438" s="1"/>
  <c r="I78" i="438"/>
  <c r="K78" i="438" s="1"/>
  <c r="L77" i="438"/>
  <c r="Q77" i="438" s="1"/>
  <c r="I77" i="438"/>
  <c r="K77" i="438" s="1"/>
  <c r="L76" i="438"/>
  <c r="Q76" i="438" s="1"/>
  <c r="I76" i="438"/>
  <c r="K76" i="438" s="1"/>
  <c r="L75" i="438"/>
  <c r="Q75" i="438" s="1"/>
  <c r="I75" i="438"/>
  <c r="K75" i="438" s="1"/>
  <c r="L74" i="438"/>
  <c r="Q74" i="438" s="1"/>
  <c r="I74" i="438"/>
  <c r="K74" i="438" s="1"/>
  <c r="L73" i="438"/>
  <c r="Q73" i="438" s="1"/>
  <c r="I73" i="438"/>
  <c r="L72" i="438"/>
  <c r="Q72" i="438" s="1"/>
  <c r="I72" i="438"/>
  <c r="K72" i="438" s="1"/>
  <c r="L71" i="438"/>
  <c r="Q71" i="438" s="1"/>
  <c r="I71" i="438"/>
  <c r="K71" i="438" s="1"/>
  <c r="L70" i="438"/>
  <c r="Q70" i="438" s="1"/>
  <c r="I70" i="438"/>
  <c r="K70" i="438" s="1"/>
  <c r="L69" i="438"/>
  <c r="Q69" i="438" s="1"/>
  <c r="I69" i="438"/>
  <c r="K69" i="438" s="1"/>
  <c r="C2" i="211"/>
  <c r="C1" i="211"/>
  <c r="C80" i="401"/>
  <c r="L182" i="436" s="1"/>
  <c r="N182" i="436" s="1"/>
  <c r="D80" i="401"/>
  <c r="L183" i="436" s="1"/>
  <c r="N183" i="436" s="1"/>
  <c r="E80" i="401"/>
  <c r="L184" i="436" s="1"/>
  <c r="N184" i="436" s="1"/>
  <c r="F80" i="401"/>
  <c r="L185" i="436" s="1"/>
  <c r="N185" i="436" s="1"/>
  <c r="G80" i="401"/>
  <c r="L186" i="436" s="1"/>
  <c r="N186" i="436" s="1"/>
  <c r="H80" i="401"/>
  <c r="L187" i="436" s="1"/>
  <c r="N187" i="436" s="1"/>
  <c r="I80" i="401"/>
  <c r="K80" i="401"/>
  <c r="L80" i="401"/>
  <c r="M80" i="401"/>
  <c r="L189" i="436" s="1"/>
  <c r="N189" i="436" s="1"/>
  <c r="N80" i="401"/>
  <c r="O80" i="401"/>
  <c r="P80" i="401"/>
  <c r="Q80" i="401"/>
  <c r="B80" i="401"/>
  <c r="L181" i="436" s="1"/>
  <c r="N181" i="436" s="1"/>
  <c r="C85" i="401"/>
  <c r="L201" i="436" s="1"/>
  <c r="N201" i="436" s="1"/>
  <c r="D85" i="401"/>
  <c r="L202" i="436" s="1"/>
  <c r="N202" i="436" s="1"/>
  <c r="E85" i="401"/>
  <c r="L203" i="436" s="1"/>
  <c r="N203" i="436" s="1"/>
  <c r="F85" i="401"/>
  <c r="L204" i="436" s="1"/>
  <c r="N204" i="436" s="1"/>
  <c r="G85" i="401"/>
  <c r="L205" i="436" s="1"/>
  <c r="N205" i="436" s="1"/>
  <c r="H85" i="401"/>
  <c r="I85" i="401"/>
  <c r="K85" i="401"/>
  <c r="L85" i="401"/>
  <c r="M85" i="401"/>
  <c r="L207" i="436" s="1"/>
  <c r="N207" i="436" s="1"/>
  <c r="N85" i="401"/>
  <c r="O85" i="401"/>
  <c r="P85" i="401"/>
  <c r="Q85" i="401"/>
  <c r="C89" i="401"/>
  <c r="L219" i="436" s="1"/>
  <c r="N219" i="436" s="1"/>
  <c r="D89" i="401"/>
  <c r="L220" i="436" s="1"/>
  <c r="N220" i="436" s="1"/>
  <c r="E89" i="401"/>
  <c r="L221" i="436" s="1"/>
  <c r="N221" i="436" s="1"/>
  <c r="F89" i="401"/>
  <c r="L222" i="436" s="1"/>
  <c r="N222" i="436" s="1"/>
  <c r="G89" i="401"/>
  <c r="L223" i="436" s="1"/>
  <c r="N223" i="436" s="1"/>
  <c r="H89" i="401"/>
  <c r="I89" i="401"/>
  <c r="K89" i="401"/>
  <c r="L89" i="401"/>
  <c r="M89" i="401"/>
  <c r="L225" i="436" s="1"/>
  <c r="N225" i="436" s="1"/>
  <c r="N89" i="401"/>
  <c r="O89" i="401"/>
  <c r="P89" i="401"/>
  <c r="Q89" i="401"/>
  <c r="C93" i="401"/>
  <c r="D93" i="401"/>
  <c r="E93" i="401"/>
  <c r="F93" i="401"/>
  <c r="G93" i="401"/>
  <c r="H93" i="401"/>
  <c r="I93" i="401"/>
  <c r="K93" i="401"/>
  <c r="L93" i="401"/>
  <c r="M93" i="401"/>
  <c r="N93" i="401"/>
  <c r="O93" i="401"/>
  <c r="P93" i="401"/>
  <c r="Q93" i="401"/>
  <c r="B93" i="401"/>
  <c r="J95" i="401"/>
  <c r="J96" i="401"/>
  <c r="J94" i="401"/>
  <c r="J93" i="401" s="1"/>
  <c r="J91" i="401"/>
  <c r="J92" i="401"/>
  <c r="J90" i="401"/>
  <c r="J89" i="401" s="1"/>
  <c r="J88" i="401"/>
  <c r="J87" i="401"/>
  <c r="J86" i="401"/>
  <c r="J85" i="401" s="1"/>
  <c r="B89" i="401"/>
  <c r="J82" i="401"/>
  <c r="J83" i="401"/>
  <c r="J84" i="401"/>
  <c r="J81" i="401"/>
  <c r="J77" i="401"/>
  <c r="J78" i="401"/>
  <c r="J79" i="401"/>
  <c r="J76" i="401"/>
  <c r="M75" i="401"/>
  <c r="C75" i="401"/>
  <c r="D75" i="401"/>
  <c r="E75" i="401"/>
  <c r="F75" i="401"/>
  <c r="G75" i="401"/>
  <c r="H75" i="401"/>
  <c r="I75" i="401"/>
  <c r="K75" i="401"/>
  <c r="L75" i="401"/>
  <c r="N75" i="401"/>
  <c r="O75" i="401"/>
  <c r="P75" i="401"/>
  <c r="Q75" i="401"/>
  <c r="B75" i="401"/>
  <c r="J72" i="401"/>
  <c r="J73" i="401"/>
  <c r="J74" i="401"/>
  <c r="J71" i="401"/>
  <c r="C70" i="401"/>
  <c r="L162" i="436" s="1"/>
  <c r="N162" i="436" s="1"/>
  <c r="D70" i="401"/>
  <c r="L163" i="436" s="1"/>
  <c r="N163" i="436" s="1"/>
  <c r="E70" i="401"/>
  <c r="L164" i="436" s="1"/>
  <c r="N164" i="436" s="1"/>
  <c r="F70" i="401"/>
  <c r="L165" i="436" s="1"/>
  <c r="N165" i="436" s="1"/>
  <c r="G70" i="401"/>
  <c r="H70" i="401"/>
  <c r="I70" i="401"/>
  <c r="K70" i="401"/>
  <c r="L70" i="401"/>
  <c r="M70" i="401"/>
  <c r="N70" i="401"/>
  <c r="O70" i="401"/>
  <c r="P70" i="401"/>
  <c r="Q70" i="401"/>
  <c r="B70" i="401"/>
  <c r="L161" i="436" s="1"/>
  <c r="N161" i="436" s="1"/>
  <c r="H65" i="401"/>
  <c r="C65" i="401"/>
  <c r="D65" i="401"/>
  <c r="E65" i="401"/>
  <c r="F65" i="401"/>
  <c r="G65" i="401"/>
  <c r="I65" i="401"/>
  <c r="K65" i="401"/>
  <c r="L65" i="401"/>
  <c r="M65" i="401"/>
  <c r="N65" i="401"/>
  <c r="B65" i="401"/>
  <c r="B60" i="401"/>
  <c r="N60" i="401"/>
  <c r="M60" i="401"/>
  <c r="M55" i="401"/>
  <c r="J67" i="401"/>
  <c r="J68" i="401"/>
  <c r="J69" i="401"/>
  <c r="J66" i="401"/>
  <c r="C60" i="401"/>
  <c r="D60" i="401"/>
  <c r="E60" i="401"/>
  <c r="F60" i="401"/>
  <c r="G60" i="401"/>
  <c r="H60" i="401"/>
  <c r="I60" i="401"/>
  <c r="J64" i="401"/>
  <c r="J63" i="401"/>
  <c r="J62" i="401"/>
  <c r="J61" i="401"/>
  <c r="J59" i="401"/>
  <c r="J58" i="401"/>
  <c r="J57" i="401"/>
  <c r="J56" i="401"/>
  <c r="J52" i="401"/>
  <c r="J53" i="401"/>
  <c r="J54" i="401"/>
  <c r="J51" i="401"/>
  <c r="J47" i="401"/>
  <c r="J48" i="401"/>
  <c r="J49" i="401"/>
  <c r="J46" i="401"/>
  <c r="J42" i="401"/>
  <c r="J43" i="401"/>
  <c r="J44" i="401"/>
  <c r="J41" i="401"/>
  <c r="J9" i="401"/>
  <c r="J12" i="401"/>
  <c r="J13" i="401"/>
  <c r="J14" i="401"/>
  <c r="J11" i="401"/>
  <c r="J17" i="401"/>
  <c r="J18" i="401"/>
  <c r="J19" i="401"/>
  <c r="J16" i="401"/>
  <c r="J22" i="401"/>
  <c r="J23" i="401"/>
  <c r="J24" i="401"/>
  <c r="J21" i="401"/>
  <c r="J27" i="401"/>
  <c r="J28" i="401"/>
  <c r="J29" i="401"/>
  <c r="J26" i="401"/>
  <c r="J32" i="401"/>
  <c r="J33" i="401"/>
  <c r="J34" i="401"/>
  <c r="J31" i="401"/>
  <c r="J37" i="401"/>
  <c r="J38" i="401"/>
  <c r="J39" i="401"/>
  <c r="J36" i="401"/>
  <c r="E2" i="401"/>
  <c r="E1" i="401"/>
  <c r="R11" i="438"/>
  <c r="L34" i="438"/>
  <c r="L35" i="438"/>
  <c r="L36" i="438"/>
  <c r="L37" i="438"/>
  <c r="L38" i="438"/>
  <c r="L39" i="438"/>
  <c r="L40" i="438"/>
  <c r="L41" i="438"/>
  <c r="L42" i="438"/>
  <c r="L33" i="438"/>
  <c r="L10" i="438"/>
  <c r="I33" i="438"/>
  <c r="K33" i="438" s="1"/>
  <c r="T49" i="438"/>
  <c r="R49" i="438"/>
  <c r="F16" i="438"/>
  <c r="R16" i="438" s="1"/>
  <c r="T42" i="438"/>
  <c r="R42" i="438"/>
  <c r="T41" i="438"/>
  <c r="R41" i="438"/>
  <c r="Q42" i="438"/>
  <c r="I42" i="438"/>
  <c r="K42" i="438" s="1"/>
  <c r="Q41" i="438"/>
  <c r="I41" i="438"/>
  <c r="K41" i="438" s="1"/>
  <c r="T40" i="438"/>
  <c r="R40" i="438"/>
  <c r="T39" i="438"/>
  <c r="R39" i="438"/>
  <c r="T38" i="438"/>
  <c r="R38" i="438"/>
  <c r="T37" i="438"/>
  <c r="R37" i="438"/>
  <c r="T36" i="438"/>
  <c r="R36" i="438"/>
  <c r="Q34" i="438"/>
  <c r="Q35" i="438"/>
  <c r="Q36" i="438"/>
  <c r="Q37" i="438"/>
  <c r="Q38" i="438"/>
  <c r="Q39" i="438"/>
  <c r="Q40" i="438"/>
  <c r="Q33" i="438"/>
  <c r="I35" i="438"/>
  <c r="K35" i="438" s="1"/>
  <c r="I36" i="438"/>
  <c r="K36" i="438" s="1"/>
  <c r="I37" i="438"/>
  <c r="K37" i="438" s="1"/>
  <c r="I38" i="438"/>
  <c r="K38" i="438" s="1"/>
  <c r="I39" i="438"/>
  <c r="K39" i="438" s="1"/>
  <c r="I40" i="438"/>
  <c r="K40" i="438" s="1"/>
  <c r="T35" i="438"/>
  <c r="T34" i="438"/>
  <c r="T33" i="438"/>
  <c r="R35" i="438"/>
  <c r="R34" i="438"/>
  <c r="R33" i="438"/>
  <c r="I34" i="438"/>
  <c r="K34" i="438" s="1"/>
  <c r="L11" i="438"/>
  <c r="G26" i="438"/>
  <c r="E26" i="438"/>
  <c r="F26" i="438" s="1"/>
  <c r="C26" i="438"/>
  <c r="I16" i="438"/>
  <c r="T15" i="438"/>
  <c r="R15" i="438"/>
  <c r="L15" i="438"/>
  <c r="S15" i="438" s="1"/>
  <c r="I15" i="438"/>
  <c r="K15" i="438" s="1"/>
  <c r="T14" i="438"/>
  <c r="R14" i="438"/>
  <c r="L14" i="438"/>
  <c r="Q14" i="438" s="1"/>
  <c r="I14" i="438"/>
  <c r="K14" i="438" s="1"/>
  <c r="G13" i="438"/>
  <c r="G25" i="438"/>
  <c r="F25" i="438"/>
  <c r="E25" i="438"/>
  <c r="C25" i="438"/>
  <c r="F24" i="438"/>
  <c r="E24" i="438"/>
  <c r="C24" i="438"/>
  <c r="G24" i="438"/>
  <c r="K11" i="344"/>
  <c r="Q9" i="344" s="1"/>
  <c r="O11" i="344"/>
  <c r="C2" i="344"/>
  <c r="C1" i="344"/>
  <c r="C833" i="436" l="1"/>
  <c r="C834" i="436" s="1"/>
  <c r="C835" i="436" s="1"/>
  <c r="C836" i="436" s="1"/>
  <c r="C837" i="436" s="1"/>
  <c r="C838" i="436" s="1"/>
  <c r="C839" i="436" s="1"/>
  <c r="C840" i="436" s="1"/>
  <c r="C841" i="436" s="1"/>
  <c r="C842" i="436" s="1"/>
  <c r="C843" i="436" s="1"/>
  <c r="C844" i="436" s="1"/>
  <c r="C845" i="436" s="1"/>
  <c r="C846" i="436" s="1"/>
  <c r="C847" i="436" s="1"/>
  <c r="C848" i="436" s="1"/>
  <c r="C437" i="436"/>
  <c r="C438" i="436" s="1"/>
  <c r="C439" i="436" s="1"/>
  <c r="C1031" i="436"/>
  <c r="C1032" i="436" s="1"/>
  <c r="C1033" i="436" s="1"/>
  <c r="C1034" i="436" s="1"/>
  <c r="C1035" i="436" s="1"/>
  <c r="C1036" i="436" s="1"/>
  <c r="C1037" i="436" s="1"/>
  <c r="C1038" i="436" s="1"/>
  <c r="C1039" i="436" s="1"/>
  <c r="C1040" i="436" s="1"/>
  <c r="C335" i="436"/>
  <c r="C336" i="436" s="1"/>
  <c r="C337" i="436" s="1"/>
  <c r="C338" i="436" s="1"/>
  <c r="C339" i="436" s="1"/>
  <c r="C340" i="436" s="1"/>
  <c r="C341" i="436" s="1"/>
  <c r="C342" i="436" s="1"/>
  <c r="C343" i="436" s="1"/>
  <c r="C344" i="436" s="1"/>
  <c r="C345" i="436" s="1"/>
  <c r="C346" i="436" s="1"/>
  <c r="C347" i="436" s="1"/>
  <c r="C348" i="436" s="1"/>
  <c r="C1117" i="436"/>
  <c r="C1118" i="436" s="1"/>
  <c r="C1119" i="436" s="1"/>
  <c r="C1120" i="436" s="1"/>
  <c r="C1121" i="436" s="1"/>
  <c r="C1122" i="436" s="1"/>
  <c r="C1123" i="436" s="1"/>
  <c r="C1124" i="436" s="1"/>
  <c r="C1125" i="436" s="1"/>
  <c r="C1126" i="436" s="1"/>
  <c r="C1127" i="436" s="1"/>
  <c r="C1128" i="436" s="1"/>
  <c r="C1129" i="436" s="1"/>
  <c r="C1130" i="436" s="1"/>
  <c r="C1131" i="436" s="1"/>
  <c r="C1132" i="436" s="1"/>
  <c r="C1249" i="436"/>
  <c r="C1250" i="436" s="1"/>
  <c r="C1251" i="436" s="1"/>
  <c r="C1252" i="436" s="1"/>
  <c r="C1253" i="436" s="1"/>
  <c r="C1254" i="436" s="1"/>
  <c r="C1255" i="436" s="1"/>
  <c r="C1256" i="436" s="1"/>
  <c r="C1257" i="436" s="1"/>
  <c r="C1258" i="436" s="1"/>
  <c r="C1259" i="436" s="1"/>
  <c r="C1260" i="436" s="1"/>
  <c r="C1261" i="436" s="1"/>
  <c r="C1262" i="436" s="1"/>
  <c r="C1263" i="436" s="1"/>
  <c r="C1264" i="436" s="1"/>
  <c r="C1265" i="436" s="1"/>
  <c r="C1266" i="436" s="1"/>
  <c r="C1267" i="436" s="1"/>
  <c r="C1268" i="436" s="1"/>
  <c r="C1269" i="436" s="1"/>
  <c r="C1270" i="436" s="1"/>
  <c r="C1271" i="436" s="1"/>
  <c r="C1272" i="436" s="1"/>
  <c r="C1273" i="436" s="1"/>
  <c r="C1274" i="436" s="1"/>
  <c r="C1275" i="436" s="1"/>
  <c r="C1276" i="436" s="1"/>
  <c r="C1277" i="436" s="1"/>
  <c r="C1278" i="436" s="1"/>
  <c r="C1279" i="436" s="1"/>
  <c r="C1280" i="436" s="1"/>
  <c r="C1281" i="436" s="1"/>
  <c r="C1282" i="436" s="1"/>
  <c r="C1283" i="436" s="1"/>
  <c r="C1284" i="436" s="1"/>
  <c r="C1285" i="436" s="1"/>
  <c r="C1286" i="436" s="1"/>
  <c r="C1287" i="436" s="1"/>
  <c r="C1288" i="436" s="1"/>
  <c r="C1289" i="436" s="1"/>
  <c r="C1290" i="436" s="1"/>
  <c r="C1291" i="436" s="1"/>
  <c r="C1292" i="436" s="1"/>
  <c r="C1293" i="436" s="1"/>
  <c r="C1294" i="436" s="1"/>
  <c r="C1295" i="436" s="1"/>
  <c r="C1296" i="436" s="1"/>
  <c r="C1297" i="436" s="1"/>
  <c r="C1298" i="436" s="1"/>
  <c r="C1299" i="436" s="1"/>
  <c r="C1300" i="436" s="1"/>
  <c r="C1301" i="436" s="1"/>
  <c r="C1302" i="436" s="1"/>
  <c r="C1303" i="436" s="1"/>
  <c r="C1304" i="436" s="1"/>
  <c r="C1305" i="436" s="1"/>
  <c r="C208" i="436"/>
  <c r="C209" i="436" s="1"/>
  <c r="C210" i="436" s="1"/>
  <c r="C211" i="436" s="1"/>
  <c r="C212" i="436" s="1"/>
  <c r="C213" i="436" s="1"/>
  <c r="C214" i="436" s="1"/>
  <c r="C215" i="436" s="1"/>
  <c r="C216" i="436" s="1"/>
  <c r="C217" i="436" s="1"/>
  <c r="C218" i="436" s="1"/>
  <c r="C219" i="436" s="1"/>
  <c r="C220" i="436" s="1"/>
  <c r="C221" i="436" s="1"/>
  <c r="C222" i="436" s="1"/>
  <c r="C223" i="436" s="1"/>
  <c r="C224" i="436" s="1"/>
  <c r="C225" i="436" s="1"/>
  <c r="C735" i="436"/>
  <c r="C736" i="436" s="1"/>
  <c r="C737" i="436" s="1"/>
  <c r="C738" i="436" s="1"/>
  <c r="C739" i="436" s="1"/>
  <c r="C740" i="436" s="1"/>
  <c r="C741" i="436" s="1"/>
  <c r="C742" i="436" s="1"/>
  <c r="C743" i="436" s="1"/>
  <c r="C744" i="436" s="1"/>
  <c r="C745" i="436" s="1"/>
  <c r="O97" i="401"/>
  <c r="L169" i="436"/>
  <c r="N169" i="436" s="1"/>
  <c r="L167" i="436"/>
  <c r="N167" i="436" s="1"/>
  <c r="L166" i="436"/>
  <c r="N166" i="436" s="1"/>
  <c r="L218" i="436"/>
  <c r="N218" i="436" s="1"/>
  <c r="Q84" i="438"/>
  <c r="Q43" i="438"/>
  <c r="S159" i="438"/>
  <c r="M166" i="438" s="1"/>
  <c r="T159" i="438"/>
  <c r="L110" i="438"/>
  <c r="L16" i="438"/>
  <c r="Q16" i="438" s="1"/>
  <c r="K43" i="438"/>
  <c r="T84" i="438"/>
  <c r="S84" i="438"/>
  <c r="L84" i="438"/>
  <c r="M94" i="438"/>
  <c r="N94" i="438" s="1"/>
  <c r="R159" i="438"/>
  <c r="L166" i="438" s="1"/>
  <c r="M106" i="438"/>
  <c r="N106" i="438" s="1"/>
  <c r="R84" i="438"/>
  <c r="M93" i="438"/>
  <c r="N93" i="438" s="1"/>
  <c r="J80" i="401"/>
  <c r="M96" i="438"/>
  <c r="N96" i="438" s="1"/>
  <c r="M109" i="438"/>
  <c r="N109" i="438" s="1"/>
  <c r="M92" i="438"/>
  <c r="N92" i="438" s="1"/>
  <c r="Q107" i="438"/>
  <c r="Q110" i="438" s="1"/>
  <c r="P159" i="438"/>
  <c r="J166" i="438" s="1"/>
  <c r="R100" i="438"/>
  <c r="T100" i="438"/>
  <c r="M97" i="438"/>
  <c r="N97" i="438" s="1"/>
  <c r="J159" i="438"/>
  <c r="T110" i="438"/>
  <c r="R110" i="438"/>
  <c r="S110" i="438"/>
  <c r="M107" i="438"/>
  <c r="N107" i="438" s="1"/>
  <c r="M98" i="438"/>
  <c r="N98" i="438" s="1"/>
  <c r="M99" i="438"/>
  <c r="N99" i="438" s="1"/>
  <c r="M108" i="438"/>
  <c r="N108" i="438" s="1"/>
  <c r="Q100" i="438"/>
  <c r="M90" i="438"/>
  <c r="N90" i="438" s="1"/>
  <c r="K100" i="438"/>
  <c r="M95" i="438"/>
  <c r="N95" i="438" s="1"/>
  <c r="M91" i="438"/>
  <c r="N91" i="438" s="1"/>
  <c r="L100" i="438"/>
  <c r="S97" i="438"/>
  <c r="S100" i="438" s="1"/>
  <c r="K110" i="438"/>
  <c r="M35" i="438"/>
  <c r="N35" i="438" s="1"/>
  <c r="M39" i="438"/>
  <c r="M38" i="438"/>
  <c r="M41" i="438"/>
  <c r="N41" i="438" s="1"/>
  <c r="M37" i="438"/>
  <c r="M33" i="438"/>
  <c r="N33" i="438" s="1"/>
  <c r="M34" i="438"/>
  <c r="N34" i="438" s="1"/>
  <c r="M42" i="438"/>
  <c r="N42" i="438" s="1"/>
  <c r="M36" i="438"/>
  <c r="N36" i="438" s="1"/>
  <c r="M74" i="438"/>
  <c r="N74" i="438" s="1"/>
  <c r="K73" i="438"/>
  <c r="M73" i="438" s="1"/>
  <c r="N73" i="438" s="1"/>
  <c r="M83" i="438"/>
  <c r="N83" i="438" s="1"/>
  <c r="M82" i="438"/>
  <c r="N82" i="438" s="1"/>
  <c r="M76" i="438"/>
  <c r="N76" i="438" s="1"/>
  <c r="M40" i="438"/>
  <c r="M70" i="438"/>
  <c r="N70" i="438" s="1"/>
  <c r="M78" i="438"/>
  <c r="N78" i="438" s="1"/>
  <c r="M81" i="438"/>
  <c r="N81" i="438" s="1"/>
  <c r="M69" i="438"/>
  <c r="M71" i="438"/>
  <c r="N71" i="438" s="1"/>
  <c r="M75" i="438"/>
  <c r="N75" i="438" s="1"/>
  <c r="M79" i="438"/>
  <c r="N79" i="438" s="1"/>
  <c r="M77" i="438"/>
  <c r="N77" i="438" s="1"/>
  <c r="M72" i="438"/>
  <c r="N72" i="438" s="1"/>
  <c r="M80" i="438"/>
  <c r="N80" i="438" s="1"/>
  <c r="K16" i="438"/>
  <c r="T16" i="438"/>
  <c r="J65" i="401"/>
  <c r="J75" i="401"/>
  <c r="J60" i="401"/>
  <c r="J70" i="401"/>
  <c r="J35" i="401"/>
  <c r="L25" i="438"/>
  <c r="M15" i="438"/>
  <c r="N15" i="438" s="1"/>
  <c r="M14" i="438"/>
  <c r="N14" i="438" s="1"/>
  <c r="Q15" i="438"/>
  <c r="S14" i="438"/>
  <c r="C849" i="436" l="1"/>
  <c r="C850" i="436" s="1"/>
  <c r="C851" i="436" s="1"/>
  <c r="C852" i="436" s="1"/>
  <c r="C853" i="436" s="1"/>
  <c r="C854" i="436" s="1"/>
  <c r="C855" i="436" s="1"/>
  <c r="C856" i="436" s="1"/>
  <c r="C857" i="436" s="1"/>
  <c r="C858" i="436" s="1"/>
  <c r="C859" i="436" s="1"/>
  <c r="C860" i="436" s="1"/>
  <c r="C861" i="436" s="1"/>
  <c r="C862" i="436" s="1"/>
  <c r="C863" i="436" s="1"/>
  <c r="C864" i="436" s="1"/>
  <c r="C865" i="436" s="1"/>
  <c r="C1041" i="436"/>
  <c r="C1042" i="436" s="1"/>
  <c r="C1043" i="436" s="1"/>
  <c r="C1044" i="436" s="1"/>
  <c r="C1045" i="436" s="1"/>
  <c r="C1046" i="436" s="1"/>
  <c r="C1047" i="436" s="1"/>
  <c r="C1133" i="436"/>
  <c r="C1134" i="436" s="1"/>
  <c r="C1135" i="436" s="1"/>
  <c r="C1136" i="436" s="1"/>
  <c r="C1137" i="436" s="1"/>
  <c r="C1138" i="436" s="1"/>
  <c r="C1139" i="436" s="1"/>
  <c r="C1140" i="436" s="1"/>
  <c r="C1141" i="436" s="1"/>
  <c r="C1142" i="436" s="1"/>
  <c r="C1143" i="436" s="1"/>
  <c r="C1144" i="436" s="1"/>
  <c r="C1145" i="436" s="1"/>
  <c r="C1146" i="436" s="1"/>
  <c r="C1147" i="436" s="1"/>
  <c r="C1148" i="436" s="1"/>
  <c r="C1149" i="436" s="1"/>
  <c r="C1150" i="436" s="1"/>
  <c r="C1151" i="436" s="1"/>
  <c r="C1306" i="436"/>
  <c r="C1307" i="436" s="1"/>
  <c r="C1308" i="436" s="1"/>
  <c r="C1309" i="436" s="1"/>
  <c r="C226" i="436"/>
  <c r="C227" i="436" s="1"/>
  <c r="C228" i="436" s="1"/>
  <c r="C229" i="436" s="1"/>
  <c r="S16" i="438"/>
  <c r="N69" i="438"/>
  <c r="N84" i="438" s="1"/>
  <c r="M84" i="438"/>
  <c r="K84" i="438"/>
  <c r="M110" i="438"/>
  <c r="N110" i="438"/>
  <c r="N100" i="438"/>
  <c r="M100" i="438"/>
  <c r="M16" i="438"/>
  <c r="N16" i="438" s="1"/>
  <c r="C866" i="436" l="1"/>
  <c r="C867" i="436" s="1"/>
  <c r="C868" i="436" s="1"/>
  <c r="C869" i="436" s="1"/>
  <c r="C870" i="436" s="1"/>
  <c r="C871" i="436" s="1"/>
  <c r="C872" i="436" s="1"/>
  <c r="C873" i="436" s="1"/>
  <c r="C874" i="436" s="1"/>
  <c r="C1152" i="436"/>
  <c r="C1153" i="436" s="1"/>
  <c r="C1154" i="436" s="1"/>
  <c r="C1155" i="436" s="1"/>
  <c r="C1156" i="436" s="1"/>
  <c r="C1157" i="436" s="1"/>
  <c r="C1158" i="436" s="1"/>
  <c r="C1159" i="436" s="1"/>
  <c r="C1160" i="436" s="1"/>
  <c r="C1161" i="436" s="1"/>
  <c r="C1162" i="436" s="1"/>
  <c r="C1163" i="436" s="1"/>
  <c r="C1164" i="436" s="1"/>
  <c r="C1165" i="436" s="1"/>
  <c r="C1166" i="436" s="1"/>
  <c r="C1167" i="436" s="1"/>
  <c r="C1168" i="436" s="1"/>
  <c r="C1169" i="436" s="1"/>
  <c r="N1401" i="436"/>
  <c r="N1399" i="436"/>
  <c r="N1398" i="436"/>
  <c r="N1396" i="436"/>
  <c r="N1390" i="436"/>
  <c r="N1388" i="436"/>
  <c r="N1384" i="436"/>
  <c r="N1375" i="436"/>
  <c r="N1372" i="436"/>
  <c r="N1371" i="436"/>
  <c r="N1370" i="436"/>
  <c r="N1368" i="436"/>
  <c r="N1367" i="436"/>
  <c r="N1362" i="436"/>
  <c r="N1361" i="436"/>
  <c r="N1357" i="436"/>
  <c r="N1355" i="436"/>
  <c r="N1353" i="436"/>
  <c r="N1352" i="436"/>
  <c r="N1350" i="436"/>
  <c r="N1348" i="436"/>
  <c r="N1313" i="436"/>
  <c r="N1305" i="436"/>
  <c r="N1301" i="436"/>
  <c r="N1254" i="436"/>
  <c r="N1252" i="436"/>
  <c r="N1195" i="436"/>
  <c r="N1193" i="436"/>
  <c r="N1051" i="436"/>
  <c r="N947" i="436"/>
  <c r="N945" i="436"/>
  <c r="N944" i="436"/>
  <c r="N942" i="436"/>
  <c r="N940" i="436"/>
  <c r="N939" i="436"/>
  <c r="N938" i="436"/>
  <c r="N885" i="436"/>
  <c r="N882" i="436"/>
  <c r="N787" i="436"/>
  <c r="N785" i="436"/>
  <c r="N784" i="436"/>
  <c r="N782" i="436"/>
  <c r="N758" i="436"/>
  <c r="N751" i="436"/>
  <c r="N749" i="436"/>
  <c r="N654" i="436"/>
  <c r="N650" i="436"/>
  <c r="N540" i="436"/>
  <c r="N532" i="436"/>
  <c r="N530" i="436"/>
  <c r="N528" i="436"/>
  <c r="N526" i="436"/>
  <c r="N524" i="436"/>
  <c r="N451" i="436"/>
  <c r="N449" i="436"/>
  <c r="N447" i="436"/>
  <c r="N445" i="436"/>
  <c r="N443" i="436"/>
  <c r="N361" i="436"/>
  <c r="N357" i="436"/>
  <c r="N355" i="436"/>
  <c r="N352" i="436"/>
  <c r="N243" i="436"/>
  <c r="N241" i="436"/>
  <c r="N235" i="436"/>
  <c r="N234" i="436"/>
  <c r="N63" i="436"/>
  <c r="N61" i="436"/>
  <c r="N42" i="436"/>
  <c r="N41" i="436"/>
  <c r="N40" i="436"/>
  <c r="N39" i="436"/>
  <c r="N38" i="436"/>
  <c r="N37" i="436"/>
  <c r="N32" i="436"/>
  <c r="N30" i="436"/>
  <c r="N29" i="436"/>
  <c r="N28" i="436"/>
  <c r="N26" i="436"/>
  <c r="N25" i="436"/>
  <c r="N24" i="436"/>
  <c r="N23" i="436"/>
  <c r="N19" i="436"/>
  <c r="N11" i="436"/>
  <c r="N110" i="429"/>
  <c r="N109" i="429"/>
  <c r="N94" i="429"/>
  <c r="N91" i="429"/>
  <c r="N73" i="429"/>
  <c r="N72" i="429"/>
  <c r="N63" i="429"/>
  <c r="N62" i="429"/>
  <c r="N60" i="429"/>
  <c r="N46" i="429"/>
  <c r="N42" i="429"/>
  <c r="N36" i="429"/>
  <c r="N25" i="429"/>
  <c r="N24" i="429"/>
  <c r="N23" i="429"/>
  <c r="N22" i="429"/>
  <c r="N21" i="429"/>
  <c r="N20" i="429"/>
  <c r="N19" i="429"/>
  <c r="N17" i="429"/>
  <c r="N16" i="429"/>
  <c r="N14" i="429"/>
  <c r="N13" i="429"/>
  <c r="N12" i="429"/>
  <c r="C875" i="436" l="1"/>
  <c r="C876" i="436" s="1"/>
  <c r="C877" i="436" s="1"/>
  <c r="C878" i="436" s="1"/>
  <c r="N232" i="436"/>
  <c r="C1170" i="436"/>
  <c r="C1171" i="436" s="1"/>
  <c r="C1172" i="436" s="1"/>
  <c r="C1173" i="436" s="1"/>
  <c r="C1174" i="436" s="1"/>
  <c r="C1175" i="436" s="1"/>
  <c r="C1176" i="436" s="1"/>
  <c r="C1177" i="436" s="1"/>
  <c r="C1178" i="436" s="1"/>
  <c r="C1179" i="436" s="1"/>
  <c r="C1180" i="436" s="1"/>
  <c r="C1181" i="436" s="1"/>
  <c r="C1182" i="436" s="1"/>
  <c r="C1183" i="436" s="1"/>
  <c r="C1184" i="436" s="1"/>
  <c r="C1185" i="436" s="1"/>
  <c r="C1186" i="436" s="1"/>
  <c r="C1187" i="436" s="1"/>
  <c r="C1188" i="436" s="1"/>
  <c r="C1189" i="436" s="1"/>
  <c r="I5" i="429"/>
  <c r="I5" i="436" s="1"/>
  <c r="I4" i="429"/>
  <c r="I4" i="436" s="1"/>
  <c r="D1" i="438" l="1"/>
  <c r="D2" i="438"/>
  <c r="D3" i="438"/>
  <c r="P63" i="438"/>
  <c r="A63" i="438"/>
  <c r="T62" i="438"/>
  <c r="R62" i="438"/>
  <c r="S62" i="438" s="1"/>
  <c r="L62" i="438"/>
  <c r="Q62" i="438" s="1"/>
  <c r="I62" i="438"/>
  <c r="K62" i="438" s="1"/>
  <c r="I61" i="438"/>
  <c r="L61" i="438"/>
  <c r="Q61" i="438" s="1"/>
  <c r="S60" i="438"/>
  <c r="L60" i="438"/>
  <c r="Q60" i="438" s="1"/>
  <c r="I60" i="438"/>
  <c r="K60" i="438" s="1"/>
  <c r="I59" i="438"/>
  <c r="S58" i="438"/>
  <c r="L58" i="438"/>
  <c r="Q58" i="438" s="1"/>
  <c r="I58" i="438"/>
  <c r="K58" i="438" s="1"/>
  <c r="S57" i="438"/>
  <c r="L57" i="438"/>
  <c r="Q57" i="438" s="1"/>
  <c r="I57" i="438"/>
  <c r="K57" i="438" s="1"/>
  <c r="S56" i="438"/>
  <c r="I56" i="438"/>
  <c r="S55" i="438"/>
  <c r="L55" i="438"/>
  <c r="Q55" i="438" s="1"/>
  <c r="I55" i="438"/>
  <c r="S54" i="438"/>
  <c r="L54" i="438"/>
  <c r="Q54" i="438" s="1"/>
  <c r="I54" i="438"/>
  <c r="K54" i="438" s="1"/>
  <c r="S53" i="438"/>
  <c r="L53" i="438"/>
  <c r="Q53" i="438" s="1"/>
  <c r="I53" i="438"/>
  <c r="K53" i="438" s="1"/>
  <c r="L52" i="438"/>
  <c r="Q52" i="438" s="1"/>
  <c r="I52" i="438"/>
  <c r="S51" i="438"/>
  <c r="L51" i="438"/>
  <c r="Q51" i="438" s="1"/>
  <c r="I51" i="438"/>
  <c r="K51" i="438" s="1"/>
  <c r="I50" i="438"/>
  <c r="L50" i="438"/>
  <c r="Q50" i="438" s="1"/>
  <c r="S49" i="438"/>
  <c r="L49" i="438"/>
  <c r="Q49" i="438" s="1"/>
  <c r="I49" i="438"/>
  <c r="K49" i="438" s="1"/>
  <c r="S43" i="438"/>
  <c r="P43" i="438"/>
  <c r="A43" i="438"/>
  <c r="N40" i="438"/>
  <c r="N39" i="438"/>
  <c r="N38" i="438"/>
  <c r="N37" i="438"/>
  <c r="T43" i="438"/>
  <c r="R43" i="438"/>
  <c r="S27" i="438"/>
  <c r="P27" i="438"/>
  <c r="A27" i="438"/>
  <c r="L26" i="438"/>
  <c r="Q26" i="438" s="1"/>
  <c r="K25" i="438"/>
  <c r="Q25" i="438"/>
  <c r="K24" i="438"/>
  <c r="L24" i="438"/>
  <c r="P18" i="438"/>
  <c r="A18" i="438"/>
  <c r="T17" i="438"/>
  <c r="R17" i="438"/>
  <c r="L17" i="438"/>
  <c r="S17" i="438" s="1"/>
  <c r="I17" i="438"/>
  <c r="K17" i="438" s="1"/>
  <c r="T13" i="438"/>
  <c r="R13" i="438"/>
  <c r="L13" i="438"/>
  <c r="S13" i="438" s="1"/>
  <c r="I13" i="438"/>
  <c r="K13" i="438" s="1"/>
  <c r="T12" i="438"/>
  <c r="R12" i="438"/>
  <c r="L12" i="438"/>
  <c r="S12" i="438" s="1"/>
  <c r="I12" i="438"/>
  <c r="K12" i="438" s="1"/>
  <c r="T11" i="438"/>
  <c r="Q11" i="438"/>
  <c r="I11" i="438"/>
  <c r="K11" i="438" s="1"/>
  <c r="T10" i="438"/>
  <c r="R10" i="438"/>
  <c r="Q164" i="438"/>
  <c r="Q167" i="438" s="1"/>
  <c r="O164" i="438"/>
  <c r="O167" i="438" s="1"/>
  <c r="N164" i="438"/>
  <c r="N167" i="438" s="1"/>
  <c r="O5" i="429"/>
  <c r="N1385" i="436"/>
  <c r="N1377" i="436"/>
  <c r="N1379" i="436"/>
  <c r="N1309" i="436"/>
  <c r="N1303" i="436"/>
  <c r="N951" i="436"/>
  <c r="N949" i="436"/>
  <c r="N888" i="436"/>
  <c r="N755" i="436"/>
  <c r="N366" i="436"/>
  <c r="N365" i="436"/>
  <c r="N363" i="436"/>
  <c r="N242" i="436"/>
  <c r="L64" i="436"/>
  <c r="N64" i="436" s="1"/>
  <c r="E8" i="436"/>
  <c r="E9" i="436" s="1"/>
  <c r="D8" i="436"/>
  <c r="C8" i="436"/>
  <c r="C9" i="436" s="1"/>
  <c r="C10" i="436" s="1"/>
  <c r="C11" i="436" s="1"/>
  <c r="C12" i="436" s="1"/>
  <c r="C13" i="436" s="1"/>
  <c r="C14" i="436" s="1"/>
  <c r="C15" i="436" s="1"/>
  <c r="C16" i="436" s="1"/>
  <c r="C17" i="436" s="1"/>
  <c r="C18" i="436" s="1"/>
  <c r="C19" i="436" s="1"/>
  <c r="B8" i="436"/>
  <c r="B9" i="436" s="1"/>
  <c r="B10" i="436" s="1"/>
  <c r="B11" i="436" s="1"/>
  <c r="B12" i="436" s="1"/>
  <c r="B13" i="436" s="1"/>
  <c r="B14" i="436" s="1"/>
  <c r="B15" i="436" s="1"/>
  <c r="B16" i="436" s="1"/>
  <c r="B17" i="436" s="1"/>
  <c r="B18" i="436" s="1"/>
  <c r="B19" i="436" s="1"/>
  <c r="B20" i="436" s="1"/>
  <c r="B21" i="436" s="1"/>
  <c r="B22" i="436" s="1"/>
  <c r="B23" i="436" s="1"/>
  <c r="B24" i="436" s="1"/>
  <c r="B25" i="436" s="1"/>
  <c r="B26" i="436" s="1"/>
  <c r="B27" i="436" s="1"/>
  <c r="B28" i="436" s="1"/>
  <c r="B29" i="436" s="1"/>
  <c r="B30" i="436" s="1"/>
  <c r="B31" i="436" s="1"/>
  <c r="B32" i="436" s="1"/>
  <c r="B33" i="436" s="1"/>
  <c r="B34" i="436" s="1"/>
  <c r="B35" i="436" s="1"/>
  <c r="B36" i="436" s="1"/>
  <c r="B37" i="436" s="1"/>
  <c r="B38" i="436" s="1"/>
  <c r="B39" i="436" s="1"/>
  <c r="B40" i="436" s="1"/>
  <c r="B41" i="436" s="1"/>
  <c r="B42" i="436" s="1"/>
  <c r="B43" i="436" s="1"/>
  <c r="B44" i="436" s="1"/>
  <c r="B45" i="436" s="1"/>
  <c r="B46" i="436" s="1"/>
  <c r="B47" i="436" s="1"/>
  <c r="B48" i="436" s="1"/>
  <c r="B49" i="436" s="1"/>
  <c r="B50" i="436" s="1"/>
  <c r="B51" i="436" s="1"/>
  <c r="B52" i="436" s="1"/>
  <c r="B53" i="436" s="1"/>
  <c r="B54" i="436" s="1"/>
  <c r="B55" i="436" s="1"/>
  <c r="B56" i="436" s="1"/>
  <c r="B57" i="436" s="1"/>
  <c r="B58" i="436" s="1"/>
  <c r="B59" i="436" s="1"/>
  <c r="B60" i="436" s="1"/>
  <c r="B61" i="436" s="1"/>
  <c r="A8" i="436"/>
  <c r="G62" i="434"/>
  <c r="P61" i="434"/>
  <c r="G61" i="434"/>
  <c r="G60" i="434"/>
  <c r="P59" i="434"/>
  <c r="G59" i="434"/>
  <c r="G58" i="434"/>
  <c r="P54" i="434"/>
  <c r="P52" i="434"/>
  <c r="E50" i="434"/>
  <c r="G50" i="434" s="1"/>
  <c r="G49" i="434"/>
  <c r="G48" i="434"/>
  <c r="G47" i="434"/>
  <c r="G46" i="434"/>
  <c r="E45" i="434"/>
  <c r="G45" i="434" s="1"/>
  <c r="G44" i="434"/>
  <c r="E44" i="434"/>
  <c r="E43" i="434"/>
  <c r="G43" i="434" s="1"/>
  <c r="E42" i="434"/>
  <c r="G42" i="434" s="1"/>
  <c r="E41" i="434"/>
  <c r="G41" i="434" s="1"/>
  <c r="G40" i="434"/>
  <c r="G39" i="434"/>
  <c r="G38" i="434"/>
  <c r="G37" i="434"/>
  <c r="G36" i="434"/>
  <c r="F30" i="434"/>
  <c r="F29" i="434"/>
  <c r="F28" i="434"/>
  <c r="M93" i="429" s="1"/>
  <c r="D25" i="434"/>
  <c r="F25" i="434" s="1"/>
  <c r="F24" i="434"/>
  <c r="F23" i="434"/>
  <c r="F22" i="434"/>
  <c r="F21" i="434"/>
  <c r="D13" i="434"/>
  <c r="P11" i="434"/>
  <c r="P12" i="434" s="1"/>
  <c r="P14" i="434" s="1"/>
  <c r="P6" i="434"/>
  <c r="P33" i="434" s="1"/>
  <c r="T4" i="434"/>
  <c r="B3" i="434"/>
  <c r="B2" i="434"/>
  <c r="B1" i="434"/>
  <c r="D70" i="433"/>
  <c r="B63" i="433"/>
  <c r="B57" i="433"/>
  <c r="D57" i="433"/>
  <c r="B49" i="433"/>
  <c r="D49" i="433"/>
  <c r="B42" i="433"/>
  <c r="D42" i="433"/>
  <c r="D36" i="433"/>
  <c r="B36" i="433"/>
  <c r="D18" i="433"/>
  <c r="N57" i="429"/>
  <c r="B3" i="433"/>
  <c r="B2" i="433"/>
  <c r="B1" i="433"/>
  <c r="D10" i="434"/>
  <c r="M10" i="438" l="1"/>
  <c r="N10" i="438" s="1"/>
  <c r="N43" i="438"/>
  <c r="P65" i="434"/>
  <c r="P20" i="434"/>
  <c r="D16" i="434"/>
  <c r="D14" i="434"/>
  <c r="D15" i="434"/>
  <c r="M55" i="429" s="1"/>
  <c r="D12" i="434"/>
  <c r="P63" i="434"/>
  <c r="N93" i="429"/>
  <c r="P34" i="434"/>
  <c r="P69" i="434"/>
  <c r="N61" i="429"/>
  <c r="N59" i="429"/>
  <c r="N58" i="429"/>
  <c r="N100" i="429"/>
  <c r="N85" i="429"/>
  <c r="N96" i="429"/>
  <c r="N83" i="429"/>
  <c r="N82" i="429"/>
  <c r="N84" i="429"/>
  <c r="N97" i="429"/>
  <c r="N50" i="429"/>
  <c r="N49" i="429"/>
  <c r="N68" i="429"/>
  <c r="N45" i="429"/>
  <c r="N47" i="429"/>
  <c r="N69" i="429"/>
  <c r="A9" i="436"/>
  <c r="A10" i="436" s="1"/>
  <c r="M13" i="438"/>
  <c r="N13" i="438" s="1"/>
  <c r="M62" i="438"/>
  <c r="N62" i="438" s="1"/>
  <c r="S11" i="438"/>
  <c r="R18" i="438"/>
  <c r="J164" i="438"/>
  <c r="J167" i="438" s="1"/>
  <c r="E166" i="438"/>
  <c r="E167" i="438" s="1"/>
  <c r="R63" i="438"/>
  <c r="M12" i="438"/>
  <c r="N12" i="438" s="1"/>
  <c r="L18" i="438"/>
  <c r="S52" i="438"/>
  <c r="K26" i="438"/>
  <c r="L43" i="438"/>
  <c r="K56" i="438"/>
  <c r="M56" i="438" s="1"/>
  <c r="N56" i="438" s="1"/>
  <c r="K52" i="438"/>
  <c r="M52" i="438" s="1"/>
  <c r="N52" i="438" s="1"/>
  <c r="K55" i="438"/>
  <c r="L56" i="438"/>
  <c r="Q56" i="438" s="1"/>
  <c r="S59" i="438"/>
  <c r="Q10" i="438"/>
  <c r="T18" i="438"/>
  <c r="M11" i="438"/>
  <c r="N11" i="438" s="1"/>
  <c r="K18" i="438"/>
  <c r="Q24" i="438"/>
  <c r="M53" i="438"/>
  <c r="N53" i="438" s="1"/>
  <c r="M58" i="438"/>
  <c r="N58" i="438" s="1"/>
  <c r="M17" i="438"/>
  <c r="N17" i="438" s="1"/>
  <c r="R24" i="438"/>
  <c r="R25" i="438"/>
  <c r="S10" i="438"/>
  <c r="Q12" i="438"/>
  <c r="Q13" i="438"/>
  <c r="T24" i="438"/>
  <c r="M24" i="438" s="1"/>
  <c r="T25" i="438"/>
  <c r="M25" i="438" s="1"/>
  <c r="N25" i="438" s="1"/>
  <c r="R26" i="438"/>
  <c r="M57" i="438"/>
  <c r="N57" i="438" s="1"/>
  <c r="Q17" i="438"/>
  <c r="T26" i="438"/>
  <c r="M51" i="438"/>
  <c r="N51" i="438" s="1"/>
  <c r="L59" i="438"/>
  <c r="Q59" i="438" s="1"/>
  <c r="K59" i="438"/>
  <c r="M54" i="438"/>
  <c r="N54" i="438" s="1"/>
  <c r="S50" i="438"/>
  <c r="S61" i="438"/>
  <c r="M49" i="438"/>
  <c r="N49" i="438" s="1"/>
  <c r="K50" i="438"/>
  <c r="M60" i="438"/>
  <c r="N60" i="438" s="1"/>
  <c r="K61" i="438"/>
  <c r="G51" i="434"/>
  <c r="I8" i="436"/>
  <c r="N794" i="436"/>
  <c r="N1366" i="436"/>
  <c r="N950" i="436"/>
  <c r="N793" i="436"/>
  <c r="N1364" i="436"/>
  <c r="N792" i="436"/>
  <c r="N246" i="436"/>
  <c r="N952" i="436"/>
  <c r="N1378" i="436"/>
  <c r="N1380" i="436"/>
  <c r="N1256" i="436"/>
  <c r="F26" i="434"/>
  <c r="M92" i="429" s="1"/>
  <c r="G63" i="434"/>
  <c r="N11" i="429"/>
  <c r="D63" i="433"/>
  <c r="N80" i="429"/>
  <c r="N79" i="429"/>
  <c r="P31" i="434"/>
  <c r="P17" i="434"/>
  <c r="N245" i="436" l="1"/>
  <c r="K63" i="438"/>
  <c r="P164" i="438"/>
  <c r="P167" i="438" s="1"/>
  <c r="N55" i="429"/>
  <c r="N92" i="429"/>
  <c r="N114" i="429"/>
  <c r="N89" i="429"/>
  <c r="N77" i="429"/>
  <c r="N78" i="429"/>
  <c r="N43" i="429"/>
  <c r="N33" i="429"/>
  <c r="N37" i="429"/>
  <c r="N27" i="429"/>
  <c r="N32" i="429"/>
  <c r="N41" i="429"/>
  <c r="N64" i="429"/>
  <c r="N38" i="429"/>
  <c r="N40" i="429"/>
  <c r="N44" i="429"/>
  <c r="N81" i="429"/>
  <c r="N66" i="429"/>
  <c r="N90" i="429"/>
  <c r="N39" i="429"/>
  <c r="N67" i="429"/>
  <c r="N86" i="429"/>
  <c r="A11" i="436"/>
  <c r="K27" i="438"/>
  <c r="M26" i="438"/>
  <c r="N26" i="438" s="1"/>
  <c r="R164" i="438"/>
  <c r="R167" i="438" s="1"/>
  <c r="S63" i="438"/>
  <c r="M55" i="438"/>
  <c r="N55" i="438" s="1"/>
  <c r="T63" i="438"/>
  <c r="N24" i="438"/>
  <c r="M61" i="438"/>
  <c r="N61" i="438" s="1"/>
  <c r="M50" i="438"/>
  <c r="N50" i="438" s="1"/>
  <c r="M43" i="438"/>
  <c r="M18" i="438"/>
  <c r="N18" i="438"/>
  <c r="Q18" i="438"/>
  <c r="Q27" i="438"/>
  <c r="S18" i="438"/>
  <c r="L63" i="438"/>
  <c r="L27" i="438"/>
  <c r="Q63" i="438"/>
  <c r="M59" i="438"/>
  <c r="N59" i="438" s="1"/>
  <c r="T27" i="438"/>
  <c r="R27" i="438"/>
  <c r="L164" i="438" s="1"/>
  <c r="L167" i="438" s="1"/>
  <c r="I9" i="436"/>
  <c r="G164" i="438" l="1"/>
  <c r="G167" i="438" s="1"/>
  <c r="F167" i="438"/>
  <c r="L13" i="436" s="1"/>
  <c r="N13" i="436" s="1"/>
  <c r="M164" i="438"/>
  <c r="M167" i="438" s="1"/>
  <c r="K164" i="438"/>
  <c r="A12" i="436"/>
  <c r="M27" i="438"/>
  <c r="M63" i="438"/>
  <c r="N27" i="438"/>
  <c r="N63" i="438"/>
  <c r="I10" i="436"/>
  <c r="B62" i="436" l="1"/>
  <c r="B63" i="436" s="1"/>
  <c r="B64" i="436" s="1"/>
  <c r="B65" i="436" s="1"/>
  <c r="B66" i="436" s="1"/>
  <c r="B67" i="436" s="1"/>
  <c r="K167" i="438"/>
  <c r="L16" i="436" s="1"/>
  <c r="N16" i="436" s="1"/>
  <c r="I164" i="438"/>
  <c r="H164" i="438"/>
  <c r="A13" i="436"/>
  <c r="I11" i="436"/>
  <c r="I67" i="436" l="1"/>
  <c r="B68" i="436"/>
  <c r="H167" i="438"/>
  <c r="L14" i="436" s="1"/>
  <c r="N14" i="436" s="1"/>
  <c r="I167" i="438"/>
  <c r="L18" i="436" s="1"/>
  <c r="N18" i="436" s="1"/>
  <c r="A14" i="436"/>
  <c r="I12" i="436"/>
  <c r="A8" i="429"/>
  <c r="B8" i="429"/>
  <c r="B9" i="429" s="1"/>
  <c r="B10" i="429" s="1"/>
  <c r="B11" i="429" s="1"/>
  <c r="B12" i="429" s="1"/>
  <c r="B13" i="429" s="1"/>
  <c r="B14" i="429" s="1"/>
  <c r="B15" i="429" s="1"/>
  <c r="B16" i="429" s="1"/>
  <c r="B17" i="429" s="1"/>
  <c r="B18" i="429" s="1"/>
  <c r="B19" i="429" s="1"/>
  <c r="B20" i="429" s="1"/>
  <c r="B21" i="429" s="1"/>
  <c r="B22" i="429" s="1"/>
  <c r="B23" i="429" s="1"/>
  <c r="B24" i="429" s="1"/>
  <c r="B25" i="429" s="1"/>
  <c r="B26" i="429" s="1"/>
  <c r="B27" i="429" s="1"/>
  <c r="B28" i="429" s="1"/>
  <c r="B29" i="429" s="1"/>
  <c r="B30" i="429" s="1"/>
  <c r="B31" i="429" s="1"/>
  <c r="B32" i="429" s="1"/>
  <c r="B33" i="429" s="1"/>
  <c r="B34" i="429" s="1"/>
  <c r="B35" i="429" s="1"/>
  <c r="B36" i="429" s="1"/>
  <c r="B37" i="429" s="1"/>
  <c r="B38" i="429" s="1"/>
  <c r="B39" i="429" s="1"/>
  <c r="B40" i="429" s="1"/>
  <c r="B41" i="429" s="1"/>
  <c r="B42" i="429" s="1"/>
  <c r="B43" i="429" s="1"/>
  <c r="B44" i="429" s="1"/>
  <c r="B45" i="429" s="1"/>
  <c r="B46" i="429" s="1"/>
  <c r="B47" i="429" s="1"/>
  <c r="B48" i="429" s="1"/>
  <c r="B49" i="429" s="1"/>
  <c r="B50" i="429" s="1"/>
  <c r="B51" i="429" s="1"/>
  <c r="B52" i="429" s="1"/>
  <c r="B53" i="429" s="1"/>
  <c r="B54" i="429" s="1"/>
  <c r="B55" i="429" s="1"/>
  <c r="B56" i="429" s="1"/>
  <c r="B57" i="429" s="1"/>
  <c r="B58" i="429" s="1"/>
  <c r="B59" i="429" s="1"/>
  <c r="B60" i="429" s="1"/>
  <c r="B61" i="429" s="1"/>
  <c r="B62" i="429" s="1"/>
  <c r="B63" i="429" s="1"/>
  <c r="B64" i="429" s="1"/>
  <c r="B65" i="429" s="1"/>
  <c r="B66" i="429" s="1"/>
  <c r="B67" i="429" s="1"/>
  <c r="B68" i="429" s="1"/>
  <c r="B69" i="429" s="1"/>
  <c r="B70" i="429" s="1"/>
  <c r="B71" i="429" s="1"/>
  <c r="B72" i="429" s="1"/>
  <c r="B73" i="429" s="1"/>
  <c r="B74" i="429" s="1"/>
  <c r="B75" i="429" s="1"/>
  <c r="B76" i="429" s="1"/>
  <c r="B77" i="429" s="1"/>
  <c r="B78" i="429" s="1"/>
  <c r="B79" i="429" s="1"/>
  <c r="B80" i="429" s="1"/>
  <c r="B81" i="429" s="1"/>
  <c r="B82" i="429" s="1"/>
  <c r="B83" i="429" s="1"/>
  <c r="B84" i="429" s="1"/>
  <c r="B85" i="429" s="1"/>
  <c r="B86" i="429" s="1"/>
  <c r="B87" i="429" s="1"/>
  <c r="B88" i="429" s="1"/>
  <c r="B89" i="429" s="1"/>
  <c r="B90" i="429" s="1"/>
  <c r="B91" i="429" s="1"/>
  <c r="B92" i="429" s="1"/>
  <c r="B93" i="429" s="1"/>
  <c r="B94" i="429" s="1"/>
  <c r="B95" i="429" s="1"/>
  <c r="B96" i="429" s="1"/>
  <c r="B97" i="429" s="1"/>
  <c r="B98" i="429" s="1"/>
  <c r="B99" i="429" s="1"/>
  <c r="B100" i="429" s="1"/>
  <c r="B101" i="429" s="1"/>
  <c r="B102" i="429" s="1"/>
  <c r="B103" i="429" s="1"/>
  <c r="B104" i="429" s="1"/>
  <c r="B105" i="429" s="1"/>
  <c r="B106" i="429" s="1"/>
  <c r="B107" i="429" s="1"/>
  <c r="B108" i="429" s="1"/>
  <c r="B109" i="429" s="1"/>
  <c r="B110" i="429" s="1"/>
  <c r="B111" i="429" s="1"/>
  <c r="C8" i="429"/>
  <c r="C9" i="429" s="1"/>
  <c r="C10" i="429" s="1"/>
  <c r="C11" i="429" s="1"/>
  <c r="C12" i="429" s="1"/>
  <c r="C13" i="429" s="1"/>
  <c r="C14" i="429" s="1"/>
  <c r="C15" i="429" s="1"/>
  <c r="C16" i="429" s="1"/>
  <c r="C17" i="429" s="1"/>
  <c r="C18" i="429" s="1"/>
  <c r="C19" i="429" s="1"/>
  <c r="C20" i="429" s="1"/>
  <c r="C21" i="429" s="1"/>
  <c r="C22" i="429" s="1"/>
  <c r="C23" i="429" s="1"/>
  <c r="C24" i="429" s="1"/>
  <c r="C25" i="429" s="1"/>
  <c r="C26" i="429" s="1"/>
  <c r="C27" i="429" s="1"/>
  <c r="C28" i="429" s="1"/>
  <c r="C29" i="429" s="1"/>
  <c r="C30" i="429" s="1"/>
  <c r="C31" i="429" s="1"/>
  <c r="C32" i="429" s="1"/>
  <c r="C33" i="429" s="1"/>
  <c r="C34" i="429" s="1"/>
  <c r="C35" i="429" s="1"/>
  <c r="C36" i="429" s="1"/>
  <c r="C37" i="429" s="1"/>
  <c r="C38" i="429" s="1"/>
  <c r="C39" i="429" s="1"/>
  <c r="C40" i="429" s="1"/>
  <c r="C41" i="429" s="1"/>
  <c r="C42" i="429" s="1"/>
  <c r="C43" i="429" s="1"/>
  <c r="C44" i="429" s="1"/>
  <c r="C45" i="429" s="1"/>
  <c r="C46" i="429" s="1"/>
  <c r="C47" i="429" s="1"/>
  <c r="C48" i="429" s="1"/>
  <c r="C49" i="429" s="1"/>
  <c r="C50" i="429" s="1"/>
  <c r="D8" i="429"/>
  <c r="E8" i="429"/>
  <c r="E9" i="429" s="1"/>
  <c r="N29" i="429"/>
  <c r="N54" i="429"/>
  <c r="N74" i="429"/>
  <c r="N87" i="429"/>
  <c r="B69" i="436" l="1"/>
  <c r="B70" i="436" s="1"/>
  <c r="B71" i="436" s="1"/>
  <c r="B72" i="436" s="1"/>
  <c r="B73" i="436" s="1"/>
  <c r="B74" i="436" s="1"/>
  <c r="B75" i="436" s="1"/>
  <c r="B76" i="436" s="1"/>
  <c r="B77" i="436" s="1"/>
  <c r="B78" i="436" s="1"/>
  <c r="B79" i="436" s="1"/>
  <c r="B80" i="436" s="1"/>
  <c r="B81" i="436" s="1"/>
  <c r="B82" i="436" s="1"/>
  <c r="B83" i="436" s="1"/>
  <c r="B112" i="429"/>
  <c r="A9" i="429"/>
  <c r="A10" i="429" s="1"/>
  <c r="A15" i="436"/>
  <c r="I8" i="429"/>
  <c r="N75" i="429"/>
  <c r="I13" i="436"/>
  <c r="B84" i="436" l="1"/>
  <c r="A16" i="436"/>
  <c r="I112" i="429"/>
  <c r="B113" i="429"/>
  <c r="I113" i="429" s="1"/>
  <c r="A11" i="429"/>
  <c r="I18" i="429"/>
  <c r="I9" i="429"/>
  <c r="I14" i="436"/>
  <c r="I84" i="436" l="1"/>
  <c r="B85" i="436"/>
  <c r="A17" i="436"/>
  <c r="B114" i="429"/>
  <c r="B115" i="429" s="1"/>
  <c r="B116" i="429" s="1"/>
  <c r="B117" i="429" s="1"/>
  <c r="B118" i="429" s="1"/>
  <c r="B119" i="429" s="1"/>
  <c r="B120" i="429" s="1"/>
  <c r="B121" i="429" s="1"/>
  <c r="B122" i="429" s="1"/>
  <c r="B123" i="429" s="1"/>
  <c r="B124" i="429" s="1"/>
  <c r="B125" i="429" s="1"/>
  <c r="B126" i="429" s="1"/>
  <c r="B127" i="429" s="1"/>
  <c r="B128" i="429" s="1"/>
  <c r="B129" i="429" s="1"/>
  <c r="B130" i="429" s="1"/>
  <c r="B131" i="429" s="1"/>
  <c r="B132" i="429" s="1"/>
  <c r="B133" i="429" s="1"/>
  <c r="B134" i="429" s="1"/>
  <c r="B135" i="429" s="1"/>
  <c r="B136" i="429" s="1"/>
  <c r="B137" i="429" s="1"/>
  <c r="B138" i="429" s="1"/>
  <c r="B139" i="429" s="1"/>
  <c r="B140" i="429" s="1"/>
  <c r="B141" i="429" s="1"/>
  <c r="B142" i="429" s="1"/>
  <c r="B143" i="429" s="1"/>
  <c r="B144" i="429" s="1"/>
  <c r="B145" i="429" s="1"/>
  <c r="B146" i="429" s="1"/>
  <c r="B147" i="429" s="1"/>
  <c r="B148" i="429" s="1"/>
  <c r="B149" i="429" s="1"/>
  <c r="B150" i="429" s="1"/>
  <c r="B151" i="429" s="1"/>
  <c r="B152" i="429" s="1"/>
  <c r="B153" i="429" s="1"/>
  <c r="B154" i="429" s="1"/>
  <c r="B155" i="429" s="1"/>
  <c r="B156" i="429" s="1"/>
  <c r="B157" i="429" s="1"/>
  <c r="B158" i="429" s="1"/>
  <c r="B159" i="429" s="1"/>
  <c r="B160" i="429" s="1"/>
  <c r="B161" i="429" s="1"/>
  <c r="B162" i="429" s="1"/>
  <c r="B163" i="429" s="1"/>
  <c r="B164" i="429" s="1"/>
  <c r="B165" i="429" s="1"/>
  <c r="B166" i="429" s="1"/>
  <c r="B167" i="429" s="1"/>
  <c r="B168" i="429" s="1"/>
  <c r="B169" i="429" s="1"/>
  <c r="B170" i="429" s="1"/>
  <c r="B171" i="429" s="1"/>
  <c r="B172" i="429" s="1"/>
  <c r="B173" i="429" s="1"/>
  <c r="B174" i="429" s="1"/>
  <c r="B175" i="429" s="1"/>
  <c r="B176" i="429" s="1"/>
  <c r="B177" i="429" s="1"/>
  <c r="B178" i="429" s="1"/>
  <c r="B179" i="429" s="1"/>
  <c r="B180" i="429" s="1"/>
  <c r="B181" i="429" s="1"/>
  <c r="B182" i="429" s="1"/>
  <c r="B183" i="429" s="1"/>
  <c r="B184" i="429" s="1"/>
  <c r="B185" i="429" s="1"/>
  <c r="B186" i="429" s="1"/>
  <c r="B187" i="429" s="1"/>
  <c r="B188" i="429" s="1"/>
  <c r="B189" i="429" s="1"/>
  <c r="B190" i="429" s="1"/>
  <c r="B191" i="429" s="1"/>
  <c r="B192" i="429" s="1"/>
  <c r="B193" i="429" s="1"/>
  <c r="B194" i="429" s="1"/>
  <c r="B195" i="429" s="1"/>
  <c r="B196" i="429" s="1"/>
  <c r="B197" i="429" s="1"/>
  <c r="B198" i="429" s="1"/>
  <c r="B199" i="429" s="1"/>
  <c r="B200" i="429" s="1"/>
  <c r="B201" i="429" s="1"/>
  <c r="B202" i="429" s="1"/>
  <c r="B203" i="429" s="1"/>
  <c r="B204" i="429" s="1"/>
  <c r="B205" i="429" s="1"/>
  <c r="B206" i="429" s="1"/>
  <c r="B207" i="429" s="1"/>
  <c r="B208" i="429" s="1"/>
  <c r="B209" i="429" s="1"/>
  <c r="B210" i="429" s="1"/>
  <c r="B211" i="429" s="1"/>
  <c r="B212" i="429" s="1"/>
  <c r="B213" i="429" s="1"/>
  <c r="B214" i="429" s="1"/>
  <c r="B215" i="429" s="1"/>
  <c r="B216" i="429" s="1"/>
  <c r="B217" i="429" s="1"/>
  <c r="B218" i="429" s="1"/>
  <c r="B219" i="429" s="1"/>
  <c r="B220" i="429" s="1"/>
  <c r="B221" i="429" s="1"/>
  <c r="B222" i="429" s="1"/>
  <c r="B223" i="429" s="1"/>
  <c r="B224" i="429" s="1"/>
  <c r="B225" i="429" s="1"/>
  <c r="B226" i="429" s="1"/>
  <c r="B227" i="429" s="1"/>
  <c r="B228" i="429" s="1"/>
  <c r="B229" i="429" s="1"/>
  <c r="B230" i="429" s="1"/>
  <c r="B231" i="429" s="1"/>
  <c r="B232" i="429" s="1"/>
  <c r="B233" i="429" s="1"/>
  <c r="B234" i="429" s="1"/>
  <c r="B235" i="429" s="1"/>
  <c r="B236" i="429" s="1"/>
  <c r="B237" i="429" s="1"/>
  <c r="B238" i="429" s="1"/>
  <c r="B239" i="429" s="1"/>
  <c r="B240" i="429" s="1"/>
  <c r="B241" i="429" s="1"/>
  <c r="B242" i="429" s="1"/>
  <c r="B243" i="429" s="1"/>
  <c r="B244" i="429" s="1"/>
  <c r="B245" i="429" s="1"/>
  <c r="B246" i="429" s="1"/>
  <c r="B247" i="429" s="1"/>
  <c r="B248" i="429" s="1"/>
  <c r="B249" i="429" s="1"/>
  <c r="B250" i="429" s="1"/>
  <c r="B251" i="429" s="1"/>
  <c r="B252" i="429" s="1"/>
  <c r="B253" i="429" s="1"/>
  <c r="B254" i="429" s="1"/>
  <c r="B255" i="429" s="1"/>
  <c r="B256" i="429" s="1"/>
  <c r="B257" i="429" s="1"/>
  <c r="B258" i="429" s="1"/>
  <c r="B259" i="429" s="1"/>
  <c r="B260" i="429" s="1"/>
  <c r="B261" i="429" s="1"/>
  <c r="B262" i="429" s="1"/>
  <c r="B263" i="429" s="1"/>
  <c r="B264" i="429" s="1"/>
  <c r="B265" i="429" s="1"/>
  <c r="B266" i="429" s="1"/>
  <c r="B267" i="429" s="1"/>
  <c r="B268" i="429" s="1"/>
  <c r="B269" i="429" s="1"/>
  <c r="B270" i="429" s="1"/>
  <c r="B271" i="429" s="1"/>
  <c r="B272" i="429" s="1"/>
  <c r="B273" i="429" s="1"/>
  <c r="B274" i="429" s="1"/>
  <c r="B275" i="429" s="1"/>
  <c r="B276" i="429" s="1"/>
  <c r="B277" i="429" s="1"/>
  <c r="B278" i="429" s="1"/>
  <c r="B279" i="429" s="1"/>
  <c r="B280" i="429" s="1"/>
  <c r="B281" i="429" s="1"/>
  <c r="B282" i="429" s="1"/>
  <c r="B283" i="429" s="1"/>
  <c r="B284" i="429" s="1"/>
  <c r="B285" i="429" s="1"/>
  <c r="B286" i="429" s="1"/>
  <c r="B287" i="429" s="1"/>
  <c r="B288" i="429" s="1"/>
  <c r="B289" i="429" s="1"/>
  <c r="B290" i="429" s="1"/>
  <c r="B291" i="429" s="1"/>
  <c r="B292" i="429" s="1"/>
  <c r="B293" i="429" s="1"/>
  <c r="B294" i="429" s="1"/>
  <c r="B295" i="429" s="1"/>
  <c r="B296" i="429" s="1"/>
  <c r="B297" i="429" s="1"/>
  <c r="B298" i="429" s="1"/>
  <c r="B299" i="429" s="1"/>
  <c r="B300" i="429" s="1"/>
  <c r="B301" i="429" s="1"/>
  <c r="B302" i="429" s="1"/>
  <c r="B303" i="429" s="1"/>
  <c r="B304" i="429" s="1"/>
  <c r="B305" i="429" s="1"/>
  <c r="B306" i="429" s="1"/>
  <c r="B307" i="429" s="1"/>
  <c r="B308" i="429" s="1"/>
  <c r="B309" i="429" s="1"/>
  <c r="B310" i="429" s="1"/>
  <c r="B311" i="429" s="1"/>
  <c r="B312" i="429" s="1"/>
  <c r="B313" i="429" s="1"/>
  <c r="B314" i="429" s="1"/>
  <c r="B315" i="429" s="1"/>
  <c r="B316" i="429" s="1"/>
  <c r="B317" i="429" s="1"/>
  <c r="B318" i="429" s="1"/>
  <c r="B319" i="429" s="1"/>
  <c r="B320" i="429" s="1"/>
  <c r="B321" i="429" s="1"/>
  <c r="B322" i="429" s="1"/>
  <c r="B323" i="429" s="1"/>
  <c r="B324" i="429" s="1"/>
  <c r="B325" i="429" s="1"/>
  <c r="B326" i="429" s="1"/>
  <c r="B327" i="429" s="1"/>
  <c r="B328" i="429" s="1"/>
  <c r="B329" i="429" s="1"/>
  <c r="B330" i="429" s="1"/>
  <c r="B331" i="429" s="1"/>
  <c r="B332" i="429" s="1"/>
  <c r="B333" i="429" s="1"/>
  <c r="B334" i="429" s="1"/>
  <c r="B335" i="429" s="1"/>
  <c r="B336" i="429" s="1"/>
  <c r="B337" i="429" s="1"/>
  <c r="B338" i="429" s="1"/>
  <c r="B339" i="429" s="1"/>
  <c r="B340" i="429" s="1"/>
  <c r="B341" i="429" s="1"/>
  <c r="B342" i="429" s="1"/>
  <c r="B343" i="429" s="1"/>
  <c r="B344" i="429" s="1"/>
  <c r="B345" i="429" s="1"/>
  <c r="B346" i="429" s="1"/>
  <c r="B347" i="429" s="1"/>
  <c r="B348" i="429" s="1"/>
  <c r="B349" i="429" s="1"/>
  <c r="B350" i="429" s="1"/>
  <c r="B351" i="429" s="1"/>
  <c r="B352" i="429" s="1"/>
  <c r="B353" i="429" s="1"/>
  <c r="B354" i="429" s="1"/>
  <c r="B355" i="429" s="1"/>
  <c r="B356" i="429" s="1"/>
  <c r="B357" i="429" s="1"/>
  <c r="B358" i="429" s="1"/>
  <c r="B359" i="429" s="1"/>
  <c r="B360" i="429" s="1"/>
  <c r="B361" i="429" s="1"/>
  <c r="B362" i="429" s="1"/>
  <c r="B363" i="429" s="1"/>
  <c r="B364" i="429" s="1"/>
  <c r="B365" i="429" s="1"/>
  <c r="B366" i="429" s="1"/>
  <c r="B367" i="429" s="1"/>
  <c r="B368" i="429" s="1"/>
  <c r="B369" i="429" s="1"/>
  <c r="B370" i="429" s="1"/>
  <c r="B371" i="429" s="1"/>
  <c r="B372" i="429" s="1"/>
  <c r="B373" i="429" s="1"/>
  <c r="B374" i="429" s="1"/>
  <c r="B375" i="429" s="1"/>
  <c r="B376" i="429" s="1"/>
  <c r="B377" i="429" s="1"/>
  <c r="B378" i="429" s="1"/>
  <c r="B379" i="429" s="1"/>
  <c r="B380" i="429" s="1"/>
  <c r="B381" i="429" s="1"/>
  <c r="B382" i="429" s="1"/>
  <c r="B383" i="429" s="1"/>
  <c r="B384" i="429" s="1"/>
  <c r="B385" i="429" s="1"/>
  <c r="B386" i="429" s="1"/>
  <c r="B387" i="429" s="1"/>
  <c r="B388" i="429" s="1"/>
  <c r="B389" i="429" s="1"/>
  <c r="B390" i="429" s="1"/>
  <c r="B391" i="429" s="1"/>
  <c r="B392" i="429" s="1"/>
  <c r="B393" i="429" s="1"/>
  <c r="B394" i="429" s="1"/>
  <c r="B395" i="429" s="1"/>
  <c r="B396" i="429" s="1"/>
  <c r="B397" i="429" s="1"/>
  <c r="B398" i="429" s="1"/>
  <c r="B399" i="429" s="1"/>
  <c r="B400" i="429" s="1"/>
  <c r="B401" i="429" s="1"/>
  <c r="B402" i="429" s="1"/>
  <c r="B403" i="429" s="1"/>
  <c r="B404" i="429" s="1"/>
  <c r="B405" i="429" s="1"/>
  <c r="B406" i="429" s="1"/>
  <c r="B407" i="429" s="1"/>
  <c r="B408" i="429" s="1"/>
  <c r="B409" i="429" s="1"/>
  <c r="B410" i="429" s="1"/>
  <c r="B411" i="429" s="1"/>
  <c r="B412" i="429" s="1"/>
  <c r="B413" i="429" s="1"/>
  <c r="B414" i="429" s="1"/>
  <c r="B415" i="429" s="1"/>
  <c r="B416" i="429" s="1"/>
  <c r="B417" i="429" s="1"/>
  <c r="B418" i="429" s="1"/>
  <c r="B419" i="429" s="1"/>
  <c r="B420" i="429" s="1"/>
  <c r="B421" i="429" s="1"/>
  <c r="B422" i="429" s="1"/>
  <c r="B423" i="429" s="1"/>
  <c r="B424" i="429" s="1"/>
  <c r="B425" i="429" s="1"/>
  <c r="B426" i="429" s="1"/>
  <c r="B427" i="429" s="1"/>
  <c r="B428" i="429" s="1"/>
  <c r="B429" i="429" s="1"/>
  <c r="B430" i="429" s="1"/>
  <c r="B431" i="429" s="1"/>
  <c r="B432" i="429" s="1"/>
  <c r="B433" i="429" s="1"/>
  <c r="B434" i="429" s="1"/>
  <c r="B435" i="429" s="1"/>
  <c r="B436" i="429" s="1"/>
  <c r="B437" i="429" s="1"/>
  <c r="B438" i="429" s="1"/>
  <c r="B439" i="429" s="1"/>
  <c r="B440" i="429" s="1"/>
  <c r="B441" i="429" s="1"/>
  <c r="B442" i="429" s="1"/>
  <c r="B443" i="429" s="1"/>
  <c r="B444" i="429" s="1"/>
  <c r="B445" i="429" s="1"/>
  <c r="B446" i="429" s="1"/>
  <c r="B447" i="429" s="1"/>
  <c r="B448" i="429" s="1"/>
  <c r="B449" i="429" s="1"/>
  <c r="B450" i="429" s="1"/>
  <c r="B451" i="429" s="1"/>
  <c r="B452" i="429" s="1"/>
  <c r="B453" i="429" s="1"/>
  <c r="B454" i="429" s="1"/>
  <c r="B455" i="429" s="1"/>
  <c r="B456" i="429" s="1"/>
  <c r="B457" i="429" s="1"/>
  <c r="B458" i="429" s="1"/>
  <c r="B459" i="429" s="1"/>
  <c r="B460" i="429" s="1"/>
  <c r="B461" i="429" s="1"/>
  <c r="B462" i="429" s="1"/>
  <c r="B463" i="429" s="1"/>
  <c r="B464" i="429" s="1"/>
  <c r="B465" i="429" s="1"/>
  <c r="B466" i="429" s="1"/>
  <c r="B467" i="429" s="1"/>
  <c r="B468" i="429" s="1"/>
  <c r="B469" i="429" s="1"/>
  <c r="B470" i="429" s="1"/>
  <c r="B471" i="429" s="1"/>
  <c r="B472" i="429" s="1"/>
  <c r="B473" i="429" s="1"/>
  <c r="B474" i="429" s="1"/>
  <c r="B475" i="429" s="1"/>
  <c r="B476" i="429" s="1"/>
  <c r="B477" i="429" s="1"/>
  <c r="B478" i="429" s="1"/>
  <c r="B479" i="429" s="1"/>
  <c r="B480" i="429" s="1"/>
  <c r="B481" i="429" s="1"/>
  <c r="B482" i="429" s="1"/>
  <c r="B483" i="429" s="1"/>
  <c r="B484" i="429" s="1"/>
  <c r="B485" i="429" s="1"/>
  <c r="B486" i="429" s="1"/>
  <c r="B487" i="429" s="1"/>
  <c r="B488" i="429" s="1"/>
  <c r="B489" i="429" s="1"/>
  <c r="B490" i="429" s="1"/>
  <c r="B491" i="429" s="1"/>
  <c r="B492" i="429" s="1"/>
  <c r="B493" i="429" s="1"/>
  <c r="B494" i="429" s="1"/>
  <c r="B495" i="429" s="1"/>
  <c r="B496" i="429" s="1"/>
  <c r="B497" i="429" s="1"/>
  <c r="B498" i="429" s="1"/>
  <c r="B499" i="429" s="1"/>
  <c r="B500" i="429" s="1"/>
  <c r="B501" i="429" s="1"/>
  <c r="B502" i="429" s="1"/>
  <c r="B503" i="429" s="1"/>
  <c r="B504" i="429" s="1"/>
  <c r="B505" i="429" s="1"/>
  <c r="B506" i="429" s="1"/>
  <c r="B507" i="429" s="1"/>
  <c r="B508" i="429" s="1"/>
  <c r="B509" i="429" s="1"/>
  <c r="B510" i="429" s="1"/>
  <c r="B511" i="429" s="1"/>
  <c r="B512" i="429" s="1"/>
  <c r="B513" i="429" s="1"/>
  <c r="B514" i="429" s="1"/>
  <c r="B515" i="429" s="1"/>
  <c r="B516" i="429" s="1"/>
  <c r="B517" i="429" s="1"/>
  <c r="B518" i="429" s="1"/>
  <c r="B519" i="429" s="1"/>
  <c r="B520" i="429" s="1"/>
  <c r="B521" i="429" s="1"/>
  <c r="B522" i="429" s="1"/>
  <c r="B523" i="429" s="1"/>
  <c r="B524" i="429" s="1"/>
  <c r="B525" i="429" s="1"/>
  <c r="B526" i="429" s="1"/>
  <c r="B527" i="429" s="1"/>
  <c r="B528" i="429" s="1"/>
  <c r="B529" i="429" s="1"/>
  <c r="B530" i="429" s="1"/>
  <c r="B531" i="429" s="1"/>
  <c r="B532" i="429" s="1"/>
  <c r="B533" i="429" s="1"/>
  <c r="B534" i="429" s="1"/>
  <c r="B535" i="429" s="1"/>
  <c r="B536" i="429" s="1"/>
  <c r="B537" i="429" s="1"/>
  <c r="B538" i="429" s="1"/>
  <c r="B539" i="429" s="1"/>
  <c r="B540" i="429" s="1"/>
  <c r="B541" i="429" s="1"/>
  <c r="B542" i="429" s="1"/>
  <c r="B543" i="429" s="1"/>
  <c r="B544" i="429" s="1"/>
  <c r="B545" i="429" s="1"/>
  <c r="B546" i="429" s="1"/>
  <c r="B547" i="429" s="1"/>
  <c r="B548" i="429" s="1"/>
  <c r="B549" i="429" s="1"/>
  <c r="B550" i="429" s="1"/>
  <c r="B551" i="429" s="1"/>
  <c r="B552" i="429" s="1"/>
  <c r="B553" i="429" s="1"/>
  <c r="B554" i="429" s="1"/>
  <c r="B555" i="429" s="1"/>
  <c r="B556" i="429" s="1"/>
  <c r="B557" i="429" s="1"/>
  <c r="B558" i="429" s="1"/>
  <c r="B559" i="429" s="1"/>
  <c r="B560" i="429" s="1"/>
  <c r="B561" i="429" s="1"/>
  <c r="B562" i="429" s="1"/>
  <c r="B563" i="429" s="1"/>
  <c r="B564" i="429" s="1"/>
  <c r="B565" i="429" s="1"/>
  <c r="B566" i="429" s="1"/>
  <c r="B567" i="429" s="1"/>
  <c r="B568" i="429" s="1"/>
  <c r="B569" i="429" s="1"/>
  <c r="B570" i="429" s="1"/>
  <c r="B571" i="429" s="1"/>
  <c r="B572" i="429" s="1"/>
  <c r="B573" i="429" s="1"/>
  <c r="B574" i="429" s="1"/>
  <c r="B575" i="429" s="1"/>
  <c r="B576" i="429" s="1"/>
  <c r="B577" i="429" s="1"/>
  <c r="B578" i="429" s="1"/>
  <c r="B579" i="429" s="1"/>
  <c r="B580" i="429" s="1"/>
  <c r="B581" i="429" s="1"/>
  <c r="B582" i="429" s="1"/>
  <c r="B583" i="429" s="1"/>
  <c r="B584" i="429" s="1"/>
  <c r="B585" i="429" s="1"/>
  <c r="B586" i="429" s="1"/>
  <c r="B587" i="429" s="1"/>
  <c r="B588" i="429" s="1"/>
  <c r="B589" i="429" s="1"/>
  <c r="B590" i="429" s="1"/>
  <c r="B591" i="429" s="1"/>
  <c r="B592" i="429" s="1"/>
  <c r="B593" i="429" s="1"/>
  <c r="B594" i="429" s="1"/>
  <c r="B595" i="429" s="1"/>
  <c r="B596" i="429" s="1"/>
  <c r="B597" i="429" s="1"/>
  <c r="B598" i="429" s="1"/>
  <c r="B599" i="429" s="1"/>
  <c r="B600" i="429" s="1"/>
  <c r="B601" i="429" s="1"/>
  <c r="B602" i="429" s="1"/>
  <c r="B603" i="429" s="1"/>
  <c r="B604" i="429" s="1"/>
  <c r="B605" i="429" s="1"/>
  <c r="B606" i="429" s="1"/>
  <c r="B607" i="429" s="1"/>
  <c r="B608" i="429" s="1"/>
  <c r="B609" i="429" s="1"/>
  <c r="B610" i="429" s="1"/>
  <c r="B611" i="429" s="1"/>
  <c r="B612" i="429" s="1"/>
  <c r="B613" i="429" s="1"/>
  <c r="B614" i="429" s="1"/>
  <c r="B615" i="429" s="1"/>
  <c r="B616" i="429" s="1"/>
  <c r="B617" i="429" s="1"/>
  <c r="B618" i="429" s="1"/>
  <c r="B619" i="429" s="1"/>
  <c r="B620" i="429" s="1"/>
  <c r="B621" i="429" s="1"/>
  <c r="B622" i="429" s="1"/>
  <c r="B623" i="429" s="1"/>
  <c r="B624" i="429" s="1"/>
  <c r="B625" i="429" s="1"/>
  <c r="B626" i="429" s="1"/>
  <c r="B627" i="429" s="1"/>
  <c r="B628" i="429" s="1"/>
  <c r="B629" i="429" s="1"/>
  <c r="B630" i="429" s="1"/>
  <c r="B631" i="429" s="1"/>
  <c r="B632" i="429" s="1"/>
  <c r="B633" i="429" s="1"/>
  <c r="B634" i="429" s="1"/>
  <c r="B635" i="429" s="1"/>
  <c r="B636" i="429" s="1"/>
  <c r="B637" i="429" s="1"/>
  <c r="B638" i="429" s="1"/>
  <c r="B639" i="429" s="1"/>
  <c r="B640" i="429" s="1"/>
  <c r="B641" i="429" s="1"/>
  <c r="B642" i="429" s="1"/>
  <c r="B643" i="429" s="1"/>
  <c r="B644" i="429" s="1"/>
  <c r="B645" i="429" s="1"/>
  <c r="B646" i="429" s="1"/>
  <c r="B647" i="429" s="1"/>
  <c r="B648" i="429" s="1"/>
  <c r="B649" i="429" s="1"/>
  <c r="B650" i="429" s="1"/>
  <c r="B651" i="429" s="1"/>
  <c r="B652" i="429" s="1"/>
  <c r="B653" i="429" s="1"/>
  <c r="B654" i="429" s="1"/>
  <c r="B655" i="429" s="1"/>
  <c r="B656" i="429" s="1"/>
  <c r="B657" i="429" s="1"/>
  <c r="B658" i="429" s="1"/>
  <c r="B659" i="429" s="1"/>
  <c r="B660" i="429" s="1"/>
  <c r="B661" i="429" s="1"/>
  <c r="B662" i="429" s="1"/>
  <c r="B663" i="429" s="1"/>
  <c r="B664" i="429" s="1"/>
  <c r="B665" i="429" s="1"/>
  <c r="B666" i="429" s="1"/>
  <c r="B667" i="429" s="1"/>
  <c r="B668" i="429" s="1"/>
  <c r="B669" i="429" s="1"/>
  <c r="B670" i="429" s="1"/>
  <c r="B671" i="429" s="1"/>
  <c r="B672" i="429" s="1"/>
  <c r="B673" i="429" s="1"/>
  <c r="B674" i="429" s="1"/>
  <c r="B675" i="429" s="1"/>
  <c r="B676" i="429" s="1"/>
  <c r="B677" i="429" s="1"/>
  <c r="B678" i="429" s="1"/>
  <c r="B679" i="429" s="1"/>
  <c r="B680" i="429" s="1"/>
  <c r="B681" i="429" s="1"/>
  <c r="B682" i="429" s="1"/>
  <c r="B683" i="429" s="1"/>
  <c r="B684" i="429" s="1"/>
  <c r="B685" i="429" s="1"/>
  <c r="B686" i="429" s="1"/>
  <c r="B687" i="429" s="1"/>
  <c r="B688" i="429" s="1"/>
  <c r="B689" i="429" s="1"/>
  <c r="B690" i="429" s="1"/>
  <c r="B691" i="429" s="1"/>
  <c r="B692" i="429" s="1"/>
  <c r="B693" i="429" s="1"/>
  <c r="B694" i="429" s="1"/>
  <c r="B695" i="429" s="1"/>
  <c r="B696" i="429" s="1"/>
  <c r="B697" i="429" s="1"/>
  <c r="B698" i="429" s="1"/>
  <c r="B699" i="429" s="1"/>
  <c r="B700" i="429" s="1"/>
  <c r="B701" i="429" s="1"/>
  <c r="B702" i="429" s="1"/>
  <c r="B703" i="429" s="1"/>
  <c r="B704" i="429" s="1"/>
  <c r="B705" i="429" s="1"/>
  <c r="B706" i="429" s="1"/>
  <c r="B707" i="429" s="1"/>
  <c r="B708" i="429" s="1"/>
  <c r="B709" i="429" s="1"/>
  <c r="B710" i="429" s="1"/>
  <c r="B711" i="429" s="1"/>
  <c r="B712" i="429" s="1"/>
  <c r="B713" i="429" s="1"/>
  <c r="B714" i="429" s="1"/>
  <c r="B715" i="429" s="1"/>
  <c r="B716" i="429" s="1"/>
  <c r="B717" i="429" s="1"/>
  <c r="B718" i="429" s="1"/>
  <c r="B719" i="429" s="1"/>
  <c r="B720" i="429" s="1"/>
  <c r="B721" i="429" s="1"/>
  <c r="B722" i="429" s="1"/>
  <c r="B723" i="429" s="1"/>
  <c r="B724" i="429" s="1"/>
  <c r="B725" i="429" s="1"/>
  <c r="B726" i="429" s="1"/>
  <c r="B727" i="429" s="1"/>
  <c r="B728" i="429" s="1"/>
  <c r="B729" i="429" s="1"/>
  <c r="B730" i="429" s="1"/>
  <c r="B731" i="429" s="1"/>
  <c r="B732" i="429" s="1"/>
  <c r="B733" i="429" s="1"/>
  <c r="B734" i="429" s="1"/>
  <c r="B735" i="429" s="1"/>
  <c r="B736" i="429" s="1"/>
  <c r="B737" i="429" s="1"/>
  <c r="B738" i="429" s="1"/>
  <c r="B739" i="429" s="1"/>
  <c r="B740" i="429" s="1"/>
  <c r="B741" i="429" s="1"/>
  <c r="B742" i="429" s="1"/>
  <c r="B743" i="429" s="1"/>
  <c r="B744" i="429" s="1"/>
  <c r="B745" i="429" s="1"/>
  <c r="B746" i="429" s="1"/>
  <c r="B747" i="429" s="1"/>
  <c r="B748" i="429" s="1"/>
  <c r="B749" i="429" s="1"/>
  <c r="B750" i="429" s="1"/>
  <c r="B751" i="429" s="1"/>
  <c r="B752" i="429" s="1"/>
  <c r="B753" i="429" s="1"/>
  <c r="B754" i="429" s="1"/>
  <c r="B755" i="429" s="1"/>
  <c r="A12" i="429"/>
  <c r="I10" i="429"/>
  <c r="I15" i="436"/>
  <c r="A18" i="436" l="1"/>
  <c r="A19" i="436" s="1"/>
  <c r="A20" i="436" s="1"/>
  <c r="A21" i="436" s="1"/>
  <c r="A22" i="436" s="1"/>
  <c r="A23" i="436" s="1"/>
  <c r="A24" i="436" s="1"/>
  <c r="A25" i="436" s="1"/>
  <c r="A26" i="436" s="1"/>
  <c r="A27" i="436" s="1"/>
  <c r="A28" i="436" s="1"/>
  <c r="A29" i="436" s="1"/>
  <c r="A30" i="436" s="1"/>
  <c r="A31" i="436" s="1"/>
  <c r="A32" i="436" s="1"/>
  <c r="A33" i="436" s="1"/>
  <c r="A34" i="436" s="1"/>
  <c r="A35" i="436" s="1"/>
  <c r="I85" i="436"/>
  <c r="B86" i="436"/>
  <c r="A13" i="429"/>
  <c r="A14" i="429" s="1"/>
  <c r="I26" i="429"/>
  <c r="I27" i="429"/>
  <c r="I11" i="429"/>
  <c r="I16" i="436"/>
  <c r="B87" i="436" l="1"/>
  <c r="B88" i="436" s="1"/>
  <c r="B89" i="436" s="1"/>
  <c r="B90" i="436" s="1"/>
  <c r="B91" i="436" s="1"/>
  <c r="B92" i="436" s="1"/>
  <c r="B93" i="436" s="1"/>
  <c r="B94" i="436" s="1"/>
  <c r="B95" i="436" s="1"/>
  <c r="B96" i="436" s="1"/>
  <c r="B97" i="436" s="1"/>
  <c r="B98" i="436" s="1"/>
  <c r="B99" i="436" s="1"/>
  <c r="B100" i="436" s="1"/>
  <c r="B101" i="436" s="1"/>
  <c r="B102" i="436" s="1"/>
  <c r="B103" i="436" s="1"/>
  <c r="B104" i="436" s="1"/>
  <c r="A15" i="429"/>
  <c r="A16" i="429" s="1"/>
  <c r="A36" i="436"/>
  <c r="A37" i="436" s="1"/>
  <c r="A38" i="436" s="1"/>
  <c r="A39" i="436" s="1"/>
  <c r="A40" i="436" s="1"/>
  <c r="A41" i="436" s="1"/>
  <c r="A42" i="436" s="1"/>
  <c r="A43" i="436" s="1"/>
  <c r="A44" i="436" s="1"/>
  <c r="A45" i="436" s="1"/>
  <c r="A46" i="436" s="1"/>
  <c r="A47" i="436" s="1"/>
  <c r="A48" i="436" s="1"/>
  <c r="A49" i="436" s="1"/>
  <c r="A50" i="436" s="1"/>
  <c r="A51" i="436" s="1"/>
  <c r="A52" i="436" s="1"/>
  <c r="A53" i="436" s="1"/>
  <c r="A54" i="436" s="1"/>
  <c r="A55" i="436" s="1"/>
  <c r="A56" i="436" s="1"/>
  <c r="A57" i="436" s="1"/>
  <c r="A58" i="436" s="1"/>
  <c r="A59" i="436" s="1"/>
  <c r="A60" i="436" s="1"/>
  <c r="A61" i="436" s="1"/>
  <c r="I12" i="429"/>
  <c r="B105" i="436" l="1"/>
  <c r="A62" i="436"/>
  <c r="A17" i="429"/>
  <c r="I17" i="436"/>
  <c r="B106" i="436" l="1"/>
  <c r="I105" i="436"/>
  <c r="A63" i="436"/>
  <c r="A64" i="436" s="1"/>
  <c r="A65" i="436" s="1"/>
  <c r="A66" i="436" s="1"/>
  <c r="A18" i="429"/>
  <c r="A19" i="429" s="1"/>
  <c r="A20" i="429" s="1"/>
  <c r="A21" i="429" s="1"/>
  <c r="A22" i="429" s="1"/>
  <c r="I32" i="429"/>
  <c r="I13" i="429"/>
  <c r="I18" i="436"/>
  <c r="I19" i="404"/>
  <c r="H19" i="404"/>
  <c r="F19" i="404"/>
  <c r="I18" i="404"/>
  <c r="H18" i="404"/>
  <c r="F18" i="404"/>
  <c r="I16" i="404"/>
  <c r="H16" i="404"/>
  <c r="F16" i="404"/>
  <c r="I15" i="404"/>
  <c r="H15" i="404"/>
  <c r="F15" i="404"/>
  <c r="I10" i="404"/>
  <c r="I9" i="404"/>
  <c r="I106" i="436" l="1"/>
  <c r="B107" i="436"/>
  <c r="A67" i="436"/>
  <c r="A68" i="436"/>
  <c r="A23" i="429"/>
  <c r="A24" i="429" s="1"/>
  <c r="A25" i="429" s="1"/>
  <c r="A26" i="429" s="1"/>
  <c r="A27" i="429" s="1"/>
  <c r="A28" i="429" s="1"/>
  <c r="A29" i="429" s="1"/>
  <c r="A30" i="429" s="1"/>
  <c r="A31" i="429" s="1"/>
  <c r="A32" i="429" s="1"/>
  <c r="A33" i="429" s="1"/>
  <c r="A34" i="429" s="1"/>
  <c r="A35" i="429" s="1"/>
  <c r="A36" i="429" s="1"/>
  <c r="A37" i="429" s="1"/>
  <c r="A38" i="429" s="1"/>
  <c r="A39" i="429" s="1"/>
  <c r="A40" i="429" s="1"/>
  <c r="A41" i="429" s="1"/>
  <c r="A42" i="429" s="1"/>
  <c r="A43" i="429" s="1"/>
  <c r="A44" i="429" s="1"/>
  <c r="A45" i="429" s="1"/>
  <c r="A46" i="429" s="1"/>
  <c r="A47" i="429" s="1"/>
  <c r="A48" i="429" s="1"/>
  <c r="A49" i="429" s="1"/>
  <c r="A50" i="429" s="1"/>
  <c r="A51" i="429" s="1"/>
  <c r="A52" i="429" s="1"/>
  <c r="A53" i="429" s="1"/>
  <c r="A54" i="429" s="1"/>
  <c r="A55" i="429" s="1"/>
  <c r="A56" i="429" s="1"/>
  <c r="A57" i="429" s="1"/>
  <c r="A58" i="429" s="1"/>
  <c r="A59" i="429" s="1"/>
  <c r="A60" i="429" s="1"/>
  <c r="A61" i="429" s="1"/>
  <c r="A62" i="429" s="1"/>
  <c r="A63" i="429" s="1"/>
  <c r="A64" i="429" s="1"/>
  <c r="A65" i="429" s="1"/>
  <c r="A66" i="429" s="1"/>
  <c r="A67" i="429" s="1"/>
  <c r="A68" i="429" s="1"/>
  <c r="A69" i="429" s="1"/>
  <c r="A70" i="429" s="1"/>
  <c r="A71" i="429" s="1"/>
  <c r="A72" i="429" s="1"/>
  <c r="A73" i="429" s="1"/>
  <c r="A74" i="429" s="1"/>
  <c r="A75" i="429" s="1"/>
  <c r="A76" i="429" s="1"/>
  <c r="A77" i="429" s="1"/>
  <c r="A78" i="429" s="1"/>
  <c r="A79" i="429" s="1"/>
  <c r="A80" i="429" s="1"/>
  <c r="A81" i="429" s="1"/>
  <c r="A82" i="429" s="1"/>
  <c r="A83" i="429" s="1"/>
  <c r="A84" i="429" s="1"/>
  <c r="A85" i="429" s="1"/>
  <c r="A86" i="429" s="1"/>
  <c r="A87" i="429" s="1"/>
  <c r="A88" i="429" s="1"/>
  <c r="A89" i="429" s="1"/>
  <c r="A90" i="429" s="1"/>
  <c r="A91" i="429" s="1"/>
  <c r="A92" i="429" s="1"/>
  <c r="A93" i="429" s="1"/>
  <c r="A94" i="429" s="1"/>
  <c r="A95" i="429" s="1"/>
  <c r="A96" i="429" s="1"/>
  <c r="A97" i="429" s="1"/>
  <c r="A98" i="429" s="1"/>
  <c r="A99" i="429" s="1"/>
  <c r="A100" i="429" s="1"/>
  <c r="A101" i="429" s="1"/>
  <c r="A102" i="429" s="1"/>
  <c r="A103" i="429" s="1"/>
  <c r="A104" i="429" s="1"/>
  <c r="A105" i="429" s="1"/>
  <c r="A106" i="429" s="1"/>
  <c r="A107" i="429" s="1"/>
  <c r="A108" i="429" s="1"/>
  <c r="A109" i="429" s="1"/>
  <c r="A110" i="429" s="1"/>
  <c r="A111" i="429" s="1"/>
  <c r="I33" i="429"/>
  <c r="I14" i="429"/>
  <c r="I19" i="436"/>
  <c r="J16" i="404"/>
  <c r="J18" i="404"/>
  <c r="J19" i="404"/>
  <c r="J15" i="404"/>
  <c r="B108" i="436" l="1"/>
  <c r="B109" i="436" s="1"/>
  <c r="B110" i="436" s="1"/>
  <c r="B111" i="436" s="1"/>
  <c r="B112" i="436" s="1"/>
  <c r="B113" i="436" s="1"/>
  <c r="B114" i="436" s="1"/>
  <c r="B115" i="436" s="1"/>
  <c r="B116" i="436" s="1"/>
  <c r="B117" i="436" s="1"/>
  <c r="B118" i="436" s="1"/>
  <c r="B119" i="436" s="1"/>
  <c r="B120" i="436" s="1"/>
  <c r="B121" i="436" s="1"/>
  <c r="B122" i="436" s="1"/>
  <c r="B123" i="436" s="1"/>
  <c r="B124" i="436" s="1"/>
  <c r="B125" i="436" s="1"/>
  <c r="A69" i="436"/>
  <c r="A70" i="436" s="1"/>
  <c r="A71" i="436" s="1"/>
  <c r="A72" i="436" s="1"/>
  <c r="A73" i="436" s="1"/>
  <c r="A74" i="436" s="1"/>
  <c r="A75" i="436" s="1"/>
  <c r="A76" i="436" s="1"/>
  <c r="A77" i="436" s="1"/>
  <c r="A78" i="436" s="1"/>
  <c r="A79" i="436" s="1"/>
  <c r="A80" i="436" s="1"/>
  <c r="A81" i="436" s="1"/>
  <c r="A82" i="436" s="1"/>
  <c r="A83" i="436" s="1"/>
  <c r="J14" i="404"/>
  <c r="A114" i="429"/>
  <c r="A112" i="429"/>
  <c r="A113" i="429" s="1"/>
  <c r="I20" i="436"/>
  <c r="B126" i="436" l="1"/>
  <c r="A86" i="436"/>
  <c r="A84" i="436"/>
  <c r="A85" i="436" s="1"/>
  <c r="A115" i="429"/>
  <c r="I15" i="429"/>
  <c r="I21" i="436"/>
  <c r="B127" i="436" l="1"/>
  <c r="I126" i="436"/>
  <c r="A87" i="436"/>
  <c r="A88" i="436" s="1"/>
  <c r="A89" i="436" s="1"/>
  <c r="A90" i="436" s="1"/>
  <c r="A91" i="436" s="1"/>
  <c r="A92" i="436" s="1"/>
  <c r="A93" i="436" s="1"/>
  <c r="A94" i="436" s="1"/>
  <c r="A95" i="436" s="1"/>
  <c r="A96" i="436" s="1"/>
  <c r="A97" i="436" s="1"/>
  <c r="A98" i="436" s="1"/>
  <c r="A99" i="436" s="1"/>
  <c r="A100" i="436" s="1"/>
  <c r="A101" i="436" s="1"/>
  <c r="A102" i="436" s="1"/>
  <c r="A103" i="436" s="1"/>
  <c r="A104" i="436" s="1"/>
  <c r="A116" i="429"/>
  <c r="A117" i="429" s="1"/>
  <c r="A118" i="429" s="1"/>
  <c r="A119" i="429" s="1"/>
  <c r="A120" i="429" s="1"/>
  <c r="A121" i="429" s="1"/>
  <c r="A122" i="429" s="1"/>
  <c r="A123" i="429" s="1"/>
  <c r="A124" i="429" s="1"/>
  <c r="A125" i="429" s="1"/>
  <c r="A126" i="429" s="1"/>
  <c r="A127" i="429" s="1"/>
  <c r="A128" i="429" s="1"/>
  <c r="A129" i="429" s="1"/>
  <c r="A130" i="429" s="1"/>
  <c r="A131" i="429" s="1"/>
  <c r="A132" i="429" s="1"/>
  <c r="A133" i="429" s="1"/>
  <c r="A134" i="429" s="1"/>
  <c r="A135" i="429" s="1"/>
  <c r="A136" i="429" s="1"/>
  <c r="A137" i="429" s="1"/>
  <c r="A138" i="429" s="1"/>
  <c r="A139" i="429" s="1"/>
  <c r="A140" i="429" s="1"/>
  <c r="A141" i="429" s="1"/>
  <c r="A142" i="429" s="1"/>
  <c r="A143" i="429" s="1"/>
  <c r="A144" i="429" s="1"/>
  <c r="A145" i="429" s="1"/>
  <c r="A146" i="429" s="1"/>
  <c r="A147" i="429" s="1"/>
  <c r="A148" i="429" s="1"/>
  <c r="A149" i="429" s="1"/>
  <c r="A150" i="429" s="1"/>
  <c r="A151" i="429" s="1"/>
  <c r="A152" i="429" s="1"/>
  <c r="A153" i="429" s="1"/>
  <c r="A154" i="429" s="1"/>
  <c r="A155" i="429" s="1"/>
  <c r="A156" i="429" s="1"/>
  <c r="A157" i="429" s="1"/>
  <c r="A158" i="429" s="1"/>
  <c r="A159" i="429" s="1"/>
  <c r="A160" i="429" s="1"/>
  <c r="A161" i="429" s="1"/>
  <c r="A162" i="429" s="1"/>
  <c r="A163" i="429" s="1"/>
  <c r="A164" i="429" s="1"/>
  <c r="A165" i="429" s="1"/>
  <c r="A166" i="429" s="1"/>
  <c r="A167" i="429" s="1"/>
  <c r="A168" i="429" s="1"/>
  <c r="A169" i="429" s="1"/>
  <c r="A170" i="429" s="1"/>
  <c r="A171" i="429" s="1"/>
  <c r="A172" i="429" s="1"/>
  <c r="A173" i="429" s="1"/>
  <c r="A174" i="429" s="1"/>
  <c r="A175" i="429" s="1"/>
  <c r="A176" i="429" s="1"/>
  <c r="A177" i="429" s="1"/>
  <c r="A178" i="429" s="1"/>
  <c r="A179" i="429" s="1"/>
  <c r="A180" i="429" s="1"/>
  <c r="A181" i="429" s="1"/>
  <c r="A182" i="429" s="1"/>
  <c r="A183" i="429" s="1"/>
  <c r="A184" i="429" s="1"/>
  <c r="A185" i="429" s="1"/>
  <c r="A186" i="429" s="1"/>
  <c r="A187" i="429" s="1"/>
  <c r="A188" i="429" s="1"/>
  <c r="A189" i="429" s="1"/>
  <c r="A190" i="429" s="1"/>
  <c r="A191" i="429" s="1"/>
  <c r="A192" i="429" s="1"/>
  <c r="A193" i="429" s="1"/>
  <c r="A194" i="429" s="1"/>
  <c r="A195" i="429" s="1"/>
  <c r="A196" i="429" s="1"/>
  <c r="A197" i="429" s="1"/>
  <c r="A198" i="429" s="1"/>
  <c r="A199" i="429" s="1"/>
  <c r="A200" i="429" s="1"/>
  <c r="A201" i="429" s="1"/>
  <c r="A202" i="429" s="1"/>
  <c r="A203" i="429" s="1"/>
  <c r="A204" i="429" s="1"/>
  <c r="A205" i="429" s="1"/>
  <c r="A206" i="429" s="1"/>
  <c r="A207" i="429" s="1"/>
  <c r="A208" i="429" s="1"/>
  <c r="A209" i="429" s="1"/>
  <c r="A210" i="429" s="1"/>
  <c r="A211" i="429" s="1"/>
  <c r="A212" i="429" s="1"/>
  <c r="A213" i="429" s="1"/>
  <c r="A214" i="429" s="1"/>
  <c r="A215" i="429" s="1"/>
  <c r="A216" i="429" s="1"/>
  <c r="A217" i="429" s="1"/>
  <c r="A218" i="429" s="1"/>
  <c r="A219" i="429" s="1"/>
  <c r="A220" i="429" s="1"/>
  <c r="A221" i="429" s="1"/>
  <c r="A222" i="429" s="1"/>
  <c r="A223" i="429" s="1"/>
  <c r="A224" i="429" s="1"/>
  <c r="A225" i="429" s="1"/>
  <c r="A226" i="429" s="1"/>
  <c r="A227" i="429" s="1"/>
  <c r="A228" i="429" s="1"/>
  <c r="A229" i="429" s="1"/>
  <c r="A230" i="429" s="1"/>
  <c r="A231" i="429" s="1"/>
  <c r="A232" i="429" s="1"/>
  <c r="A233" i="429" s="1"/>
  <c r="A234" i="429" s="1"/>
  <c r="A235" i="429" s="1"/>
  <c r="A236" i="429" s="1"/>
  <c r="A237" i="429" s="1"/>
  <c r="I16" i="429"/>
  <c r="I22" i="436"/>
  <c r="N43" i="436"/>
  <c r="N35" i="436"/>
  <c r="G10" i="344"/>
  <c r="H10" i="344" s="1"/>
  <c r="F10" i="344"/>
  <c r="I127" i="436" l="1"/>
  <c r="B128" i="436"/>
  <c r="A107" i="436"/>
  <c r="A105" i="436"/>
  <c r="A106" i="436" s="1"/>
  <c r="L47" i="436"/>
  <c r="N47" i="436" s="1"/>
  <c r="N45" i="436"/>
  <c r="A238" i="429"/>
  <c r="A239" i="429" s="1"/>
  <c r="A240" i="429" s="1"/>
  <c r="A241" i="429" s="1"/>
  <c r="A242" i="429" s="1"/>
  <c r="A243" i="429" s="1"/>
  <c r="A244" i="429" s="1"/>
  <c r="A245" i="429" s="1"/>
  <c r="A246" i="429" s="1"/>
  <c r="A247" i="429" s="1"/>
  <c r="A248" i="429" s="1"/>
  <c r="A249" i="429" s="1"/>
  <c r="A250" i="429" s="1"/>
  <c r="A251" i="429" s="1"/>
  <c r="A252" i="429" s="1"/>
  <c r="A253" i="429" s="1"/>
  <c r="A254" i="429" s="1"/>
  <c r="A255" i="429" s="1"/>
  <c r="A256" i="429" s="1"/>
  <c r="A257" i="429" s="1"/>
  <c r="A258" i="429" s="1"/>
  <c r="A259" i="429" s="1"/>
  <c r="A260" i="429" s="1"/>
  <c r="A261" i="429" s="1"/>
  <c r="A262" i="429" s="1"/>
  <c r="A263" i="429" s="1"/>
  <c r="A264" i="429" s="1"/>
  <c r="A265" i="429" s="1"/>
  <c r="A266" i="429" s="1"/>
  <c r="A267" i="429" s="1"/>
  <c r="A268" i="429" s="1"/>
  <c r="A269" i="429" s="1"/>
  <c r="A270" i="429" s="1"/>
  <c r="A271" i="429" s="1"/>
  <c r="A272" i="429" s="1"/>
  <c r="A273" i="429" s="1"/>
  <c r="A274" i="429" s="1"/>
  <c r="A275" i="429" s="1"/>
  <c r="A276" i="429" s="1"/>
  <c r="A277" i="429" s="1"/>
  <c r="A278" i="429" s="1"/>
  <c r="A279" i="429" s="1"/>
  <c r="A280" i="429" s="1"/>
  <c r="A281" i="429" s="1"/>
  <c r="A282" i="429" s="1"/>
  <c r="A283" i="429" s="1"/>
  <c r="A284" i="429" s="1"/>
  <c r="A285" i="429" s="1"/>
  <c r="A286" i="429" s="1"/>
  <c r="A287" i="429" s="1"/>
  <c r="A288" i="429" s="1"/>
  <c r="A289" i="429" s="1"/>
  <c r="A290" i="429" s="1"/>
  <c r="A291" i="429" s="1"/>
  <c r="A292" i="429" s="1"/>
  <c r="A293" i="429" s="1"/>
  <c r="A294" i="429" s="1"/>
  <c r="A295" i="429" s="1"/>
  <c r="A296" i="429" s="1"/>
  <c r="A297" i="429" s="1"/>
  <c r="A298" i="429" s="1"/>
  <c r="A299" i="429" s="1"/>
  <c r="A300" i="429" s="1"/>
  <c r="A301" i="429" s="1"/>
  <c r="A302" i="429" s="1"/>
  <c r="A303" i="429" s="1"/>
  <c r="A304" i="429" s="1"/>
  <c r="A305" i="429" s="1"/>
  <c r="A306" i="429" s="1"/>
  <c r="A307" i="429" s="1"/>
  <c r="A308" i="429" s="1"/>
  <c r="A309" i="429" s="1"/>
  <c r="A310" i="429" s="1"/>
  <c r="A311" i="429" s="1"/>
  <c r="A312" i="429" s="1"/>
  <c r="A313" i="429" s="1"/>
  <c r="A314" i="429" s="1"/>
  <c r="A315" i="429" s="1"/>
  <c r="A316" i="429" s="1"/>
  <c r="A317" i="429" s="1"/>
  <c r="A318" i="429" s="1"/>
  <c r="A319" i="429" s="1"/>
  <c r="A320" i="429" s="1"/>
  <c r="A321" i="429" s="1"/>
  <c r="A322" i="429" s="1"/>
  <c r="A323" i="429" s="1"/>
  <c r="A324" i="429" s="1"/>
  <c r="A325" i="429" s="1"/>
  <c r="A326" i="429" s="1"/>
  <c r="A327" i="429" s="1"/>
  <c r="A328" i="429" s="1"/>
  <c r="A329" i="429" s="1"/>
  <c r="A330" i="429" s="1"/>
  <c r="A331" i="429" s="1"/>
  <c r="A332" i="429" s="1"/>
  <c r="A333" i="429" s="1"/>
  <c r="A334" i="429" s="1"/>
  <c r="A335" i="429" s="1"/>
  <c r="A336" i="429" s="1"/>
  <c r="A337" i="429" s="1"/>
  <c r="A338" i="429" s="1"/>
  <c r="A339" i="429" s="1"/>
  <c r="A340" i="429" s="1"/>
  <c r="A341" i="429" s="1"/>
  <c r="A342" i="429" s="1"/>
  <c r="A343" i="429" s="1"/>
  <c r="A344" i="429" s="1"/>
  <c r="A345" i="429" s="1"/>
  <c r="A346" i="429" s="1"/>
  <c r="A347" i="429" s="1"/>
  <c r="A348" i="429" s="1"/>
  <c r="A349" i="429" s="1"/>
  <c r="A350" i="429" s="1"/>
  <c r="A351" i="429" s="1"/>
  <c r="A352" i="429" s="1"/>
  <c r="A353" i="429" s="1"/>
  <c r="A354" i="429" s="1"/>
  <c r="A355" i="429" s="1"/>
  <c r="A356" i="429" s="1"/>
  <c r="A357" i="429" s="1"/>
  <c r="A358" i="429" s="1"/>
  <c r="A359" i="429" s="1"/>
  <c r="A360" i="429" s="1"/>
  <c r="A361" i="429" s="1"/>
  <c r="A362" i="429" s="1"/>
  <c r="A363" i="429" s="1"/>
  <c r="A364" i="429" s="1"/>
  <c r="A365" i="429" s="1"/>
  <c r="A366" i="429" s="1"/>
  <c r="A367" i="429" s="1"/>
  <c r="A368" i="429" s="1"/>
  <c r="A369" i="429" s="1"/>
  <c r="A370" i="429" s="1"/>
  <c r="A371" i="429" s="1"/>
  <c r="A372" i="429" s="1"/>
  <c r="A373" i="429" s="1"/>
  <c r="A374" i="429" s="1"/>
  <c r="A375" i="429" s="1"/>
  <c r="A376" i="429" s="1"/>
  <c r="A377" i="429" s="1"/>
  <c r="A378" i="429" s="1"/>
  <c r="A379" i="429" s="1"/>
  <c r="A380" i="429" s="1"/>
  <c r="A381" i="429" s="1"/>
  <c r="A382" i="429" s="1"/>
  <c r="A383" i="429" s="1"/>
  <c r="A384" i="429" s="1"/>
  <c r="A385" i="429" s="1"/>
  <c r="A386" i="429" s="1"/>
  <c r="A387" i="429" s="1"/>
  <c r="A388" i="429" s="1"/>
  <c r="A389" i="429" s="1"/>
  <c r="A390" i="429" s="1"/>
  <c r="A391" i="429" s="1"/>
  <c r="A392" i="429" s="1"/>
  <c r="A393" i="429" s="1"/>
  <c r="A394" i="429" s="1"/>
  <c r="A395" i="429" s="1"/>
  <c r="A396" i="429" s="1"/>
  <c r="A397" i="429" s="1"/>
  <c r="A398" i="429" s="1"/>
  <c r="A399" i="429" s="1"/>
  <c r="A400" i="429" s="1"/>
  <c r="A401" i="429" s="1"/>
  <c r="A402" i="429" s="1"/>
  <c r="A403" i="429" s="1"/>
  <c r="A404" i="429" s="1"/>
  <c r="A405" i="429" s="1"/>
  <c r="A406" i="429" s="1"/>
  <c r="A407" i="429" s="1"/>
  <c r="A408" i="429" s="1"/>
  <c r="A409" i="429" s="1"/>
  <c r="A410" i="429" s="1"/>
  <c r="A411" i="429" s="1"/>
  <c r="A412" i="429" s="1"/>
  <c r="A413" i="429" s="1"/>
  <c r="A414" i="429" s="1"/>
  <c r="A415" i="429" s="1"/>
  <c r="A416" i="429" s="1"/>
  <c r="A417" i="429" s="1"/>
  <c r="A418" i="429" s="1"/>
  <c r="A419" i="429" s="1"/>
  <c r="A420" i="429" s="1"/>
  <c r="A421" i="429" s="1"/>
  <c r="A422" i="429" s="1"/>
  <c r="A423" i="429" s="1"/>
  <c r="A424" i="429" s="1"/>
  <c r="A425" i="429" s="1"/>
  <c r="A426" i="429" s="1"/>
  <c r="A427" i="429" s="1"/>
  <c r="A428" i="429" s="1"/>
  <c r="A429" i="429" s="1"/>
  <c r="A430" i="429" s="1"/>
  <c r="A431" i="429" s="1"/>
  <c r="A432" i="429" s="1"/>
  <c r="A433" i="429" s="1"/>
  <c r="A434" i="429" s="1"/>
  <c r="A435" i="429" s="1"/>
  <c r="A436" i="429" s="1"/>
  <c r="A437" i="429" s="1"/>
  <c r="A438" i="429" s="1"/>
  <c r="A439" i="429" s="1"/>
  <c r="A440" i="429" s="1"/>
  <c r="A441" i="429" s="1"/>
  <c r="A442" i="429" s="1"/>
  <c r="A443" i="429" s="1"/>
  <c r="A444" i="429" s="1"/>
  <c r="A445" i="429" s="1"/>
  <c r="A446" i="429" s="1"/>
  <c r="A447" i="429" s="1"/>
  <c r="A448" i="429" s="1"/>
  <c r="A449" i="429" s="1"/>
  <c r="A450" i="429" s="1"/>
  <c r="A451" i="429" s="1"/>
  <c r="A452" i="429" s="1"/>
  <c r="A453" i="429" s="1"/>
  <c r="A454" i="429" s="1"/>
  <c r="A455" i="429" s="1"/>
  <c r="A456" i="429" s="1"/>
  <c r="A457" i="429" s="1"/>
  <c r="A458" i="429" s="1"/>
  <c r="A459" i="429" s="1"/>
  <c r="A460" i="429" s="1"/>
  <c r="A461" i="429" s="1"/>
  <c r="A462" i="429" s="1"/>
  <c r="A463" i="429" s="1"/>
  <c r="A464" i="429" s="1"/>
  <c r="A465" i="429" s="1"/>
  <c r="A466" i="429" s="1"/>
  <c r="A467" i="429" s="1"/>
  <c r="A468" i="429" s="1"/>
  <c r="A469" i="429" s="1"/>
  <c r="A470" i="429" s="1"/>
  <c r="A471" i="429" s="1"/>
  <c r="A472" i="429" s="1"/>
  <c r="A473" i="429" s="1"/>
  <c r="A474" i="429" s="1"/>
  <c r="A475" i="429" s="1"/>
  <c r="A476" i="429" s="1"/>
  <c r="A477" i="429" s="1"/>
  <c r="A478" i="429" s="1"/>
  <c r="A479" i="429" s="1"/>
  <c r="A480" i="429" s="1"/>
  <c r="A481" i="429" s="1"/>
  <c r="A482" i="429" s="1"/>
  <c r="A483" i="429" s="1"/>
  <c r="A484" i="429" s="1"/>
  <c r="A485" i="429" s="1"/>
  <c r="A486" i="429" s="1"/>
  <c r="A487" i="429" s="1"/>
  <c r="A488" i="429" s="1"/>
  <c r="A489" i="429" s="1"/>
  <c r="A490" i="429" s="1"/>
  <c r="A491" i="429" s="1"/>
  <c r="A492" i="429" s="1"/>
  <c r="A493" i="429" s="1"/>
  <c r="A494" i="429" s="1"/>
  <c r="A495" i="429" s="1"/>
  <c r="A496" i="429" s="1"/>
  <c r="A497" i="429" s="1"/>
  <c r="A498" i="429" s="1"/>
  <c r="A499" i="429" s="1"/>
  <c r="A500" i="429" s="1"/>
  <c r="A501" i="429" s="1"/>
  <c r="A502" i="429" s="1"/>
  <c r="A503" i="429" s="1"/>
  <c r="A504" i="429" s="1"/>
  <c r="A505" i="429" s="1"/>
  <c r="A506" i="429" s="1"/>
  <c r="A507" i="429" s="1"/>
  <c r="A508" i="429" s="1"/>
  <c r="A509" i="429" s="1"/>
  <c r="A510" i="429" s="1"/>
  <c r="A511" i="429" s="1"/>
  <c r="A512" i="429" s="1"/>
  <c r="A513" i="429" s="1"/>
  <c r="A514" i="429" s="1"/>
  <c r="A515" i="429" s="1"/>
  <c r="A516" i="429" s="1"/>
  <c r="A517" i="429" s="1"/>
  <c r="A518" i="429" s="1"/>
  <c r="A519" i="429" s="1"/>
  <c r="A520" i="429" s="1"/>
  <c r="A521" i="429" s="1"/>
  <c r="A522" i="429" s="1"/>
  <c r="A523" i="429" s="1"/>
  <c r="A524" i="429" s="1"/>
  <c r="A525" i="429" s="1"/>
  <c r="A526" i="429" s="1"/>
  <c r="A527" i="429" s="1"/>
  <c r="A528" i="429" s="1"/>
  <c r="A529" i="429" s="1"/>
  <c r="A530" i="429" s="1"/>
  <c r="A531" i="429" s="1"/>
  <c r="A532" i="429" s="1"/>
  <c r="A533" i="429" s="1"/>
  <c r="A534" i="429" s="1"/>
  <c r="A535" i="429" s="1"/>
  <c r="A536" i="429" s="1"/>
  <c r="A537" i="429" s="1"/>
  <c r="A538" i="429" s="1"/>
  <c r="A539" i="429" s="1"/>
  <c r="A540" i="429" s="1"/>
  <c r="A541" i="429" s="1"/>
  <c r="A542" i="429" s="1"/>
  <c r="A543" i="429" s="1"/>
  <c r="A544" i="429" s="1"/>
  <c r="A545" i="429" s="1"/>
  <c r="A546" i="429" s="1"/>
  <c r="A547" i="429" s="1"/>
  <c r="A548" i="429" s="1"/>
  <c r="A549" i="429" s="1"/>
  <c r="A550" i="429" s="1"/>
  <c r="A551" i="429" s="1"/>
  <c r="A552" i="429" s="1"/>
  <c r="A553" i="429" s="1"/>
  <c r="A554" i="429" s="1"/>
  <c r="A555" i="429" s="1"/>
  <c r="A556" i="429" s="1"/>
  <c r="A557" i="429" s="1"/>
  <c r="A558" i="429" s="1"/>
  <c r="A559" i="429" s="1"/>
  <c r="A560" i="429" s="1"/>
  <c r="A561" i="429" s="1"/>
  <c r="A562" i="429" s="1"/>
  <c r="A563" i="429" s="1"/>
  <c r="A564" i="429" s="1"/>
  <c r="A565" i="429" s="1"/>
  <c r="A566" i="429" s="1"/>
  <c r="A567" i="429" s="1"/>
  <c r="A568" i="429" s="1"/>
  <c r="A569" i="429" s="1"/>
  <c r="A570" i="429" s="1"/>
  <c r="A571" i="429" s="1"/>
  <c r="A572" i="429" s="1"/>
  <c r="A573" i="429" s="1"/>
  <c r="A574" i="429" s="1"/>
  <c r="A575" i="429" s="1"/>
  <c r="A576" i="429" s="1"/>
  <c r="A577" i="429" s="1"/>
  <c r="A578" i="429" s="1"/>
  <c r="A579" i="429" s="1"/>
  <c r="A580" i="429" s="1"/>
  <c r="A581" i="429" s="1"/>
  <c r="A582" i="429" s="1"/>
  <c r="A583" i="429" s="1"/>
  <c r="A584" i="429" s="1"/>
  <c r="A585" i="429" s="1"/>
  <c r="A586" i="429" s="1"/>
  <c r="A587" i="429" s="1"/>
  <c r="A588" i="429" s="1"/>
  <c r="A589" i="429" s="1"/>
  <c r="A590" i="429" s="1"/>
  <c r="A591" i="429" s="1"/>
  <c r="A592" i="429" s="1"/>
  <c r="A593" i="429" s="1"/>
  <c r="A594" i="429" s="1"/>
  <c r="A595" i="429" s="1"/>
  <c r="A596" i="429" s="1"/>
  <c r="A597" i="429" s="1"/>
  <c r="A598" i="429" s="1"/>
  <c r="A599" i="429" s="1"/>
  <c r="A600" i="429" s="1"/>
  <c r="A601" i="429" s="1"/>
  <c r="A602" i="429" s="1"/>
  <c r="A603" i="429" s="1"/>
  <c r="A604" i="429" s="1"/>
  <c r="A605" i="429" s="1"/>
  <c r="A606" i="429" s="1"/>
  <c r="A607" i="429" s="1"/>
  <c r="A608" i="429" s="1"/>
  <c r="A609" i="429" s="1"/>
  <c r="A610" i="429" s="1"/>
  <c r="A611" i="429" s="1"/>
  <c r="A612" i="429" s="1"/>
  <c r="A613" i="429" s="1"/>
  <c r="A614" i="429" s="1"/>
  <c r="A615" i="429" s="1"/>
  <c r="A616" i="429" s="1"/>
  <c r="A617" i="429" s="1"/>
  <c r="A618" i="429" s="1"/>
  <c r="A619" i="429" s="1"/>
  <c r="A620" i="429" s="1"/>
  <c r="A621" i="429" s="1"/>
  <c r="A622" i="429" s="1"/>
  <c r="A623" i="429" s="1"/>
  <c r="A624" i="429" s="1"/>
  <c r="A625" i="429" s="1"/>
  <c r="A626" i="429" s="1"/>
  <c r="A627" i="429" s="1"/>
  <c r="A628" i="429" s="1"/>
  <c r="A629" i="429" s="1"/>
  <c r="A630" i="429" s="1"/>
  <c r="A631" i="429" s="1"/>
  <c r="A632" i="429" s="1"/>
  <c r="A633" i="429" s="1"/>
  <c r="A634" i="429" s="1"/>
  <c r="A635" i="429" s="1"/>
  <c r="A636" i="429" s="1"/>
  <c r="A637" i="429" s="1"/>
  <c r="A638" i="429" s="1"/>
  <c r="A639" i="429" s="1"/>
  <c r="A640" i="429" s="1"/>
  <c r="A641" i="429" s="1"/>
  <c r="A642" i="429" s="1"/>
  <c r="A643" i="429" s="1"/>
  <c r="A644" i="429" s="1"/>
  <c r="A645" i="429" s="1"/>
  <c r="A646" i="429" s="1"/>
  <c r="A647" i="429" s="1"/>
  <c r="A648" i="429" s="1"/>
  <c r="A649" i="429" s="1"/>
  <c r="A650" i="429" s="1"/>
  <c r="A651" i="429" s="1"/>
  <c r="A652" i="429" s="1"/>
  <c r="A653" i="429" s="1"/>
  <c r="A654" i="429" s="1"/>
  <c r="A655" i="429" s="1"/>
  <c r="A656" i="429" s="1"/>
  <c r="A657" i="429" s="1"/>
  <c r="A658" i="429" s="1"/>
  <c r="A659" i="429" s="1"/>
  <c r="A660" i="429" s="1"/>
  <c r="A661" i="429" s="1"/>
  <c r="A662" i="429" s="1"/>
  <c r="A663" i="429" s="1"/>
  <c r="A664" i="429" s="1"/>
  <c r="A665" i="429" s="1"/>
  <c r="A666" i="429" s="1"/>
  <c r="A667" i="429" s="1"/>
  <c r="A668" i="429" s="1"/>
  <c r="A669" i="429" s="1"/>
  <c r="A670" i="429" s="1"/>
  <c r="A671" i="429" s="1"/>
  <c r="A672" i="429" s="1"/>
  <c r="A673" i="429" s="1"/>
  <c r="A674" i="429" s="1"/>
  <c r="A675" i="429" s="1"/>
  <c r="A676" i="429" s="1"/>
  <c r="A677" i="429" s="1"/>
  <c r="A678" i="429" s="1"/>
  <c r="A679" i="429" s="1"/>
  <c r="A680" i="429" s="1"/>
  <c r="A681" i="429" s="1"/>
  <c r="A682" i="429" s="1"/>
  <c r="A683" i="429" s="1"/>
  <c r="A684" i="429" s="1"/>
  <c r="A685" i="429" s="1"/>
  <c r="A686" i="429" s="1"/>
  <c r="A687" i="429" s="1"/>
  <c r="A688" i="429" s="1"/>
  <c r="A689" i="429" s="1"/>
  <c r="A690" i="429" s="1"/>
  <c r="A691" i="429" s="1"/>
  <c r="A692" i="429" s="1"/>
  <c r="A693" i="429" s="1"/>
  <c r="A694" i="429" s="1"/>
  <c r="A695" i="429" s="1"/>
  <c r="A696" i="429" s="1"/>
  <c r="A697" i="429" s="1"/>
  <c r="A698" i="429" s="1"/>
  <c r="A699" i="429" s="1"/>
  <c r="A700" i="429" s="1"/>
  <c r="A701" i="429" s="1"/>
  <c r="A702" i="429" s="1"/>
  <c r="A703" i="429" s="1"/>
  <c r="A704" i="429" s="1"/>
  <c r="A705" i="429" s="1"/>
  <c r="A706" i="429" s="1"/>
  <c r="A707" i="429" s="1"/>
  <c r="A708" i="429" s="1"/>
  <c r="A709" i="429" s="1"/>
  <c r="A710" i="429" s="1"/>
  <c r="A711" i="429" s="1"/>
  <c r="A712" i="429" s="1"/>
  <c r="A713" i="429" s="1"/>
  <c r="A714" i="429" s="1"/>
  <c r="A715" i="429" s="1"/>
  <c r="A716" i="429" s="1"/>
  <c r="A717" i="429" s="1"/>
  <c r="A718" i="429" s="1"/>
  <c r="A719" i="429" s="1"/>
  <c r="A720" i="429" s="1"/>
  <c r="A721" i="429" s="1"/>
  <c r="A722" i="429" s="1"/>
  <c r="A723" i="429" s="1"/>
  <c r="A724" i="429" s="1"/>
  <c r="A725" i="429" s="1"/>
  <c r="A726" i="429" s="1"/>
  <c r="A727" i="429" s="1"/>
  <c r="A728" i="429" s="1"/>
  <c r="A729" i="429" s="1"/>
  <c r="A730" i="429" s="1"/>
  <c r="A731" i="429" s="1"/>
  <c r="A732" i="429" s="1"/>
  <c r="A733" i="429" s="1"/>
  <c r="A734" i="429" s="1"/>
  <c r="A735" i="429" s="1"/>
  <c r="A736" i="429" s="1"/>
  <c r="A737" i="429" s="1"/>
  <c r="A738" i="429" s="1"/>
  <c r="A739" i="429" s="1"/>
  <c r="A740" i="429" s="1"/>
  <c r="A741" i="429" s="1"/>
  <c r="A742" i="429" s="1"/>
  <c r="A743" i="429" s="1"/>
  <c r="A744" i="429" s="1"/>
  <c r="A745" i="429" s="1"/>
  <c r="A746" i="429" s="1"/>
  <c r="A747" i="429" s="1"/>
  <c r="A748" i="429" s="1"/>
  <c r="A749" i="429" s="1"/>
  <c r="A750" i="429" s="1"/>
  <c r="A751" i="429" s="1"/>
  <c r="A752" i="429" s="1"/>
  <c r="A753" i="429" s="1"/>
  <c r="A754" i="429" s="1"/>
  <c r="A755" i="429" s="1"/>
  <c r="I17" i="429"/>
  <c r="I23" i="436"/>
  <c r="I10" i="344"/>
  <c r="B129" i="436" l="1"/>
  <c r="B130" i="436" s="1"/>
  <c r="B131" i="436" s="1"/>
  <c r="B132" i="436" s="1"/>
  <c r="B133" i="436" s="1"/>
  <c r="B134" i="436" s="1"/>
  <c r="B135" i="436" s="1"/>
  <c r="B136" i="436" s="1"/>
  <c r="B137" i="436" s="1"/>
  <c r="B138" i="436" s="1"/>
  <c r="B139" i="436" s="1"/>
  <c r="B140" i="436" s="1"/>
  <c r="B141" i="436" s="1"/>
  <c r="B142" i="436" s="1"/>
  <c r="B143" i="436" s="1"/>
  <c r="B144" i="436" s="1"/>
  <c r="B145" i="436" s="1"/>
  <c r="B146" i="436" s="1"/>
  <c r="B147" i="436" s="1"/>
  <c r="B148" i="436" s="1"/>
  <c r="B149" i="436" s="1"/>
  <c r="A108" i="436"/>
  <c r="A109" i="436" s="1"/>
  <c r="A110" i="436" s="1"/>
  <c r="A111" i="436" s="1"/>
  <c r="A112" i="436" s="1"/>
  <c r="A113" i="436" s="1"/>
  <c r="A114" i="436" s="1"/>
  <c r="A115" i="436" s="1"/>
  <c r="A116" i="436" s="1"/>
  <c r="A117" i="436" s="1"/>
  <c r="A118" i="436" s="1"/>
  <c r="A119" i="436" s="1"/>
  <c r="A120" i="436" s="1"/>
  <c r="A121" i="436" s="1"/>
  <c r="A122" i="436" s="1"/>
  <c r="A123" i="436" s="1"/>
  <c r="A124" i="436" s="1"/>
  <c r="A125" i="436" s="1"/>
  <c r="I19" i="429"/>
  <c r="I24" i="436"/>
  <c r="J10" i="344"/>
  <c r="K10" i="344"/>
  <c r="B150" i="436" l="1"/>
  <c r="A128" i="436"/>
  <c r="A126" i="436"/>
  <c r="A127" i="436" s="1"/>
  <c r="I20" i="429"/>
  <c r="I25" i="436"/>
  <c r="I150" i="436" l="1"/>
  <c r="B151" i="436"/>
  <c r="A129" i="436"/>
  <c r="A130" i="436" s="1"/>
  <c r="A131" i="436" s="1"/>
  <c r="A132" i="436" s="1"/>
  <c r="A133" i="436" s="1"/>
  <c r="A134" i="436" s="1"/>
  <c r="A135" i="436" s="1"/>
  <c r="A136" i="436" s="1"/>
  <c r="A137" i="436" s="1"/>
  <c r="A138" i="436" s="1"/>
  <c r="A139" i="436" s="1"/>
  <c r="A140" i="436" s="1"/>
  <c r="A141" i="436" s="1"/>
  <c r="A142" i="436" s="1"/>
  <c r="A143" i="436" s="1"/>
  <c r="A144" i="436" s="1"/>
  <c r="A145" i="436" s="1"/>
  <c r="A146" i="436" s="1"/>
  <c r="A147" i="436" s="1"/>
  <c r="A148" i="436" s="1"/>
  <c r="A149" i="436" s="1"/>
  <c r="I21" i="429"/>
  <c r="I26" i="436"/>
  <c r="A152" i="436" l="1"/>
  <c r="A150" i="436"/>
  <c r="A151" i="436" s="1"/>
  <c r="I151" i="436"/>
  <c r="B152" i="436"/>
  <c r="I22" i="429"/>
  <c r="I27" i="436"/>
  <c r="A153" i="436" l="1"/>
  <c r="B153" i="436"/>
  <c r="B154" i="436" s="1"/>
  <c r="B155" i="436" s="1"/>
  <c r="B156" i="436" s="1"/>
  <c r="B157" i="436" s="1"/>
  <c r="B158" i="436" s="1"/>
  <c r="B159" i="436" s="1"/>
  <c r="B160" i="436" s="1"/>
  <c r="B161" i="436" s="1"/>
  <c r="B162" i="436" s="1"/>
  <c r="B163" i="436" s="1"/>
  <c r="B164" i="436" s="1"/>
  <c r="B165" i="436" s="1"/>
  <c r="B166" i="436" s="1"/>
  <c r="B167" i="436" s="1"/>
  <c r="B168" i="436" s="1"/>
  <c r="B169" i="436" s="1"/>
  <c r="I23" i="429"/>
  <c r="I28" i="436"/>
  <c r="B170" i="436" l="1"/>
  <c r="A154" i="436"/>
  <c r="I24" i="429"/>
  <c r="I29" i="436"/>
  <c r="I170" i="436" l="1"/>
  <c r="B171" i="436"/>
  <c r="A155" i="436"/>
  <c r="I25" i="429"/>
  <c r="I30" i="436"/>
  <c r="I171" i="436" l="1"/>
  <c r="B172" i="436"/>
  <c r="A156" i="436"/>
  <c r="I28" i="429"/>
  <c r="I31" i="436"/>
  <c r="B173" i="436" l="1"/>
  <c r="B174" i="436" s="1"/>
  <c r="B175" i="436" s="1"/>
  <c r="B176" i="436" s="1"/>
  <c r="B177" i="436" s="1"/>
  <c r="B178" i="436" s="1"/>
  <c r="B179" i="436" s="1"/>
  <c r="B180" i="436" s="1"/>
  <c r="B181" i="436" s="1"/>
  <c r="B182" i="436" s="1"/>
  <c r="B183" i="436" s="1"/>
  <c r="B184" i="436" s="1"/>
  <c r="B185" i="436" s="1"/>
  <c r="B186" i="436" s="1"/>
  <c r="B187" i="436" s="1"/>
  <c r="B188" i="436" s="1"/>
  <c r="B189" i="436" s="1"/>
  <c r="A157" i="436"/>
  <c r="I32" i="436"/>
  <c r="B190" i="436" l="1"/>
  <c r="A158" i="436"/>
  <c r="I29" i="429"/>
  <c r="I33" i="436"/>
  <c r="B191" i="436" l="1"/>
  <c r="I190" i="436"/>
  <c r="A159" i="436"/>
  <c r="A160" i="436" s="1"/>
  <c r="A161" i="436" s="1"/>
  <c r="A162" i="436" s="1"/>
  <c r="A163" i="436" s="1"/>
  <c r="A164" i="436" s="1"/>
  <c r="A165" i="436" s="1"/>
  <c r="A166" i="436" s="1"/>
  <c r="A167" i="436" s="1"/>
  <c r="A168" i="436" s="1"/>
  <c r="A169" i="436" s="1"/>
  <c r="I34" i="436"/>
  <c r="I191" i="436" l="1"/>
  <c r="B192" i="436"/>
  <c r="B193" i="436" s="1"/>
  <c r="B194" i="436" s="1"/>
  <c r="B195" i="436" s="1"/>
  <c r="B196" i="436" s="1"/>
  <c r="B197" i="436" s="1"/>
  <c r="B198" i="436" s="1"/>
  <c r="B199" i="436" s="1"/>
  <c r="B200" i="436" s="1"/>
  <c r="B201" i="436" s="1"/>
  <c r="B202" i="436" s="1"/>
  <c r="B203" i="436" s="1"/>
  <c r="B204" i="436" s="1"/>
  <c r="B205" i="436" s="1"/>
  <c r="B206" i="436" s="1"/>
  <c r="B207" i="436" s="1"/>
  <c r="A172" i="436"/>
  <c r="A170" i="436"/>
  <c r="A171" i="436" s="1"/>
  <c r="I35" i="436"/>
  <c r="B208" i="436" l="1"/>
  <c r="A173" i="436"/>
  <c r="A174" i="436" s="1"/>
  <c r="A175" i="436" s="1"/>
  <c r="A176" i="436" s="1"/>
  <c r="A177" i="436" s="1"/>
  <c r="A178" i="436" s="1"/>
  <c r="A179" i="436" s="1"/>
  <c r="A180" i="436" s="1"/>
  <c r="A181" i="436" s="1"/>
  <c r="A182" i="436" s="1"/>
  <c r="A183" i="436" s="1"/>
  <c r="A184" i="436" s="1"/>
  <c r="A185" i="436" s="1"/>
  <c r="A186" i="436" s="1"/>
  <c r="A187" i="436" s="1"/>
  <c r="A188" i="436" s="1"/>
  <c r="A189" i="436" s="1"/>
  <c r="I30" i="429"/>
  <c r="I36" i="436"/>
  <c r="I208" i="436" l="1"/>
  <c r="B209" i="436"/>
  <c r="A192" i="436"/>
  <c r="A190" i="436"/>
  <c r="A191" i="436" s="1"/>
  <c r="I31" i="429"/>
  <c r="I37" i="436"/>
  <c r="I209" i="436" l="1"/>
  <c r="B210" i="436"/>
  <c r="A193" i="436"/>
  <c r="A194" i="436" s="1"/>
  <c r="A195" i="436" s="1"/>
  <c r="A196" i="436" s="1"/>
  <c r="A197" i="436" s="1"/>
  <c r="A198" i="436" s="1"/>
  <c r="A199" i="436" s="1"/>
  <c r="A200" i="436" s="1"/>
  <c r="A201" i="436" s="1"/>
  <c r="A202" i="436" s="1"/>
  <c r="A203" i="436" s="1"/>
  <c r="A204" i="436" s="1"/>
  <c r="A205" i="436" s="1"/>
  <c r="A206" i="436" s="1"/>
  <c r="A207" i="436" s="1"/>
  <c r="I34" i="429"/>
  <c r="I38" i="436"/>
  <c r="A210" i="436" l="1"/>
  <c r="A208" i="436"/>
  <c r="A209" i="436" s="1"/>
  <c r="B211" i="436"/>
  <c r="B212" i="436" s="1"/>
  <c r="B213" i="436" s="1"/>
  <c r="B214" i="436" s="1"/>
  <c r="B215" i="436" s="1"/>
  <c r="B216" i="436" s="1"/>
  <c r="B217" i="436" s="1"/>
  <c r="B218" i="436" s="1"/>
  <c r="B219" i="436" s="1"/>
  <c r="B220" i="436" s="1"/>
  <c r="B221" i="436" s="1"/>
  <c r="B222" i="436" s="1"/>
  <c r="B223" i="436" s="1"/>
  <c r="B224" i="436" s="1"/>
  <c r="B225" i="436" s="1"/>
  <c r="I35" i="429"/>
  <c r="I39" i="436"/>
  <c r="B226" i="436" l="1"/>
  <c r="A211" i="436"/>
  <c r="A212" i="436" s="1"/>
  <c r="A213" i="436" s="1"/>
  <c r="A214" i="436" s="1"/>
  <c r="A215" i="436" s="1"/>
  <c r="A216" i="436" s="1"/>
  <c r="A217" i="436" s="1"/>
  <c r="A218" i="436" s="1"/>
  <c r="A219" i="436" s="1"/>
  <c r="A220" i="436" s="1"/>
  <c r="A221" i="436" s="1"/>
  <c r="A222" i="436" s="1"/>
  <c r="A223" i="436" s="1"/>
  <c r="A224" i="436" s="1"/>
  <c r="A225" i="436" s="1"/>
  <c r="I36" i="429"/>
  <c r="I40" i="436"/>
  <c r="A228" i="436" l="1"/>
  <c r="A226" i="436"/>
  <c r="A227" i="436" s="1"/>
  <c r="I226" i="436"/>
  <c r="B227" i="436"/>
  <c r="I37" i="429"/>
  <c r="I41" i="436"/>
  <c r="A229" i="436" l="1"/>
  <c r="A230" i="436" s="1"/>
  <c r="I227" i="436"/>
  <c r="B228" i="436"/>
  <c r="B229" i="436" s="1"/>
  <c r="B230" i="436" s="1"/>
  <c r="B231" i="436" s="1"/>
  <c r="B232" i="436" s="1"/>
  <c r="I38" i="429"/>
  <c r="I42" i="436"/>
  <c r="B233" i="436" l="1"/>
  <c r="I233" i="436" s="1"/>
  <c r="A231" i="436"/>
  <c r="A232" i="436" s="1"/>
  <c r="A234" i="436" s="1"/>
  <c r="A233" i="436"/>
  <c r="I39" i="429"/>
  <c r="C11" i="344"/>
  <c r="H12" i="344"/>
  <c r="A235" i="436" l="1"/>
  <c r="A236" i="436" s="1"/>
  <c r="A237" i="436" s="1"/>
  <c r="A238" i="436" s="1"/>
  <c r="A239" i="436" s="1"/>
  <c r="B234" i="436"/>
  <c r="I40" i="429"/>
  <c r="I43" i="436"/>
  <c r="B235" i="436" l="1"/>
  <c r="A240" i="436"/>
  <c r="A241" i="436" s="1"/>
  <c r="A242" i="436" s="1"/>
  <c r="A243" i="436" s="1"/>
  <c r="A244" i="436" s="1"/>
  <c r="A245" i="436" s="1"/>
  <c r="A246" i="436" s="1"/>
  <c r="A249" i="436" s="1"/>
  <c r="I41" i="429"/>
  <c r="I44" i="436"/>
  <c r="I13" i="404"/>
  <c r="H13" i="404"/>
  <c r="F13" i="404"/>
  <c r="C21" i="404"/>
  <c r="I12" i="404"/>
  <c r="H12" i="404"/>
  <c r="F12" i="404"/>
  <c r="H10" i="404"/>
  <c r="F10" i="404"/>
  <c r="H9" i="404"/>
  <c r="F9" i="404"/>
  <c r="N55" i="401"/>
  <c r="F30" i="401"/>
  <c r="S97" i="401"/>
  <c r="R97" i="401"/>
  <c r="B85" i="401"/>
  <c r="L200" i="436" s="1"/>
  <c r="N200" i="436" s="1"/>
  <c r="Q65" i="401"/>
  <c r="P65" i="401"/>
  <c r="Q60" i="401"/>
  <c r="P60" i="401"/>
  <c r="L60" i="401"/>
  <c r="K60" i="401"/>
  <c r="F55" i="401"/>
  <c r="D55" i="401"/>
  <c r="C55" i="401"/>
  <c r="B55" i="401"/>
  <c r="P55" i="401"/>
  <c r="L55" i="401"/>
  <c r="K55" i="401"/>
  <c r="I55" i="401"/>
  <c r="H55" i="401"/>
  <c r="G55" i="401"/>
  <c r="E55" i="401"/>
  <c r="F50" i="401"/>
  <c r="D50" i="401"/>
  <c r="C50" i="401"/>
  <c r="P50" i="401"/>
  <c r="L50" i="401"/>
  <c r="K50" i="401"/>
  <c r="I50" i="401"/>
  <c r="H50" i="401"/>
  <c r="G50" i="401"/>
  <c r="E50" i="401"/>
  <c r="D45" i="401"/>
  <c r="C45" i="401"/>
  <c r="P45" i="401"/>
  <c r="L45" i="401"/>
  <c r="K45" i="401"/>
  <c r="I45" i="401"/>
  <c r="H45" i="401"/>
  <c r="G45" i="401"/>
  <c r="E45" i="401"/>
  <c r="F40" i="401"/>
  <c r="D40" i="401"/>
  <c r="J40" i="401"/>
  <c r="P40" i="401"/>
  <c r="L40" i="401"/>
  <c r="K40" i="401"/>
  <c r="I40" i="401"/>
  <c r="H40" i="401"/>
  <c r="G40" i="401"/>
  <c r="E40" i="401"/>
  <c r="C40" i="401"/>
  <c r="F35" i="401"/>
  <c r="D35" i="401"/>
  <c r="C35" i="401"/>
  <c r="P35" i="401"/>
  <c r="L35" i="401"/>
  <c r="K35" i="401"/>
  <c r="I35" i="401"/>
  <c r="H35" i="401"/>
  <c r="G35" i="401"/>
  <c r="E35" i="401"/>
  <c r="C30" i="401"/>
  <c r="P30" i="401"/>
  <c r="L30" i="401"/>
  <c r="K30" i="401"/>
  <c r="I30" i="401"/>
  <c r="H30" i="401"/>
  <c r="G30" i="401"/>
  <c r="E30" i="401"/>
  <c r="F25" i="401"/>
  <c r="D25" i="401"/>
  <c r="C25" i="401"/>
  <c r="L142" i="436" s="1"/>
  <c r="N142" i="436" s="1"/>
  <c r="P25" i="401"/>
  <c r="L25" i="401"/>
  <c r="K25" i="401"/>
  <c r="I25" i="401"/>
  <c r="H25" i="401"/>
  <c r="G25" i="401"/>
  <c r="E25" i="401"/>
  <c r="F20" i="401"/>
  <c r="L121" i="436" s="1"/>
  <c r="N121" i="436" s="1"/>
  <c r="D20" i="401"/>
  <c r="L119" i="436" s="1"/>
  <c r="N119" i="436" s="1"/>
  <c r="C20" i="401"/>
  <c r="L118" i="436" s="1"/>
  <c r="N118" i="436" s="1"/>
  <c r="B20" i="401"/>
  <c r="L117" i="436" s="1"/>
  <c r="N117" i="436" s="1"/>
  <c r="P20" i="401"/>
  <c r="L20" i="401"/>
  <c r="K20" i="401"/>
  <c r="I20" i="401"/>
  <c r="H20" i="401"/>
  <c r="L123" i="436" s="1"/>
  <c r="N123" i="436" s="1"/>
  <c r="G20" i="401"/>
  <c r="L122" i="436" s="1"/>
  <c r="N122" i="436" s="1"/>
  <c r="E20" i="401"/>
  <c r="L120" i="436" s="1"/>
  <c r="N120" i="436" s="1"/>
  <c r="F15" i="401"/>
  <c r="L100" i="436" s="1"/>
  <c r="N100" i="436" s="1"/>
  <c r="D15" i="401"/>
  <c r="L98" i="436" s="1"/>
  <c r="N98" i="436" s="1"/>
  <c r="C15" i="401"/>
  <c r="L97" i="436" s="1"/>
  <c r="N97" i="436" s="1"/>
  <c r="B15" i="401"/>
  <c r="L96" i="436" s="1"/>
  <c r="N96" i="436" s="1"/>
  <c r="P15" i="401"/>
  <c r="L15" i="401"/>
  <c r="K15" i="401"/>
  <c r="I15" i="401"/>
  <c r="H15" i="401"/>
  <c r="L102" i="436" s="1"/>
  <c r="N102" i="436" s="1"/>
  <c r="G15" i="401"/>
  <c r="L101" i="436" s="1"/>
  <c r="N101" i="436" s="1"/>
  <c r="E15" i="401"/>
  <c r="L99" i="436" s="1"/>
  <c r="N99" i="436" s="1"/>
  <c r="M10" i="401"/>
  <c r="L83" i="436" s="1"/>
  <c r="N83" i="436" s="1"/>
  <c r="F10" i="401"/>
  <c r="L79" i="436" s="1"/>
  <c r="N79" i="436" s="1"/>
  <c r="D10" i="401"/>
  <c r="L77" i="436" s="1"/>
  <c r="N77" i="436" s="1"/>
  <c r="C10" i="401"/>
  <c r="L76" i="436" s="1"/>
  <c r="N76" i="436" s="1"/>
  <c r="J10" i="401"/>
  <c r="P10" i="401"/>
  <c r="L10" i="401"/>
  <c r="K10" i="401"/>
  <c r="I10" i="401"/>
  <c r="H10" i="401"/>
  <c r="L81" i="436" s="1"/>
  <c r="N81" i="436" s="1"/>
  <c r="G10" i="401"/>
  <c r="L80" i="436" s="1"/>
  <c r="N80" i="436" s="1"/>
  <c r="E10" i="401"/>
  <c r="L78" i="436" s="1"/>
  <c r="N78" i="436" s="1"/>
  <c r="N8" i="401"/>
  <c r="M8" i="401"/>
  <c r="F8" i="401"/>
  <c r="D8" i="401"/>
  <c r="B8" i="401"/>
  <c r="P8" i="401"/>
  <c r="L8" i="401"/>
  <c r="K8" i="401"/>
  <c r="I8" i="401"/>
  <c r="H8" i="401"/>
  <c r="G8" i="401"/>
  <c r="E8" i="401"/>
  <c r="C8" i="401"/>
  <c r="B236" i="436" l="1"/>
  <c r="A247" i="436"/>
  <c r="A248" i="436" s="1"/>
  <c r="A250" i="436" s="1"/>
  <c r="A251" i="436" s="1"/>
  <c r="A252" i="436" s="1"/>
  <c r="A253" i="436" s="1"/>
  <c r="A254" i="436" s="1"/>
  <c r="A255" i="436" s="1"/>
  <c r="A349" i="436"/>
  <c r="L144" i="436"/>
  <c r="N144" i="436" s="1"/>
  <c r="L146" i="436"/>
  <c r="N146" i="436" s="1"/>
  <c r="L147" i="436"/>
  <c r="N147" i="436" s="1"/>
  <c r="I97" i="401"/>
  <c r="L97" i="401"/>
  <c r="K97" i="401"/>
  <c r="P97" i="401"/>
  <c r="Q97" i="401"/>
  <c r="L54" i="436"/>
  <c r="N54" i="436" s="1"/>
  <c r="L56" i="436"/>
  <c r="N56" i="436" s="1"/>
  <c r="E97" i="401"/>
  <c r="L57" i="436"/>
  <c r="N57" i="436" s="1"/>
  <c r="G97" i="401"/>
  <c r="L58" i="436"/>
  <c r="N58" i="436" s="1"/>
  <c r="C97" i="401"/>
  <c r="L55" i="436"/>
  <c r="N55" i="436" s="1"/>
  <c r="H97" i="401"/>
  <c r="L60" i="436"/>
  <c r="N60" i="436" s="1"/>
  <c r="I42" i="429"/>
  <c r="I45" i="436"/>
  <c r="J50" i="401"/>
  <c r="J20" i="401"/>
  <c r="J15" i="401"/>
  <c r="J12" i="404"/>
  <c r="J13" i="404"/>
  <c r="J10" i="404"/>
  <c r="J9" i="404"/>
  <c r="M15" i="401"/>
  <c r="L104" i="436" s="1"/>
  <c r="N104" i="436" s="1"/>
  <c r="J8" i="401"/>
  <c r="B40" i="401"/>
  <c r="J55" i="401"/>
  <c r="B10" i="401"/>
  <c r="L75" i="436" s="1"/>
  <c r="N75" i="436" s="1"/>
  <c r="N15" i="401"/>
  <c r="B45" i="401"/>
  <c r="N10" i="401"/>
  <c r="D30" i="401"/>
  <c r="D97" i="401" s="1"/>
  <c r="F45" i="401"/>
  <c r="F97" i="401" s="1"/>
  <c r="B50" i="401"/>
  <c r="N20" i="401"/>
  <c r="B35" i="401"/>
  <c r="B237" i="436" l="1"/>
  <c r="B238" i="436" s="1"/>
  <c r="B239" i="436" s="1"/>
  <c r="I236" i="436"/>
  <c r="A256" i="436"/>
  <c r="A257" i="436" s="1"/>
  <c r="A258" i="436" s="1"/>
  <c r="A259" i="436" s="1"/>
  <c r="A260" i="436" s="1"/>
  <c r="A261" i="436" s="1"/>
  <c r="J11" i="404"/>
  <c r="J8" i="404"/>
  <c r="L145" i="436"/>
  <c r="N145" i="436" s="1"/>
  <c r="L143" i="436"/>
  <c r="N143" i="436" s="1"/>
  <c r="I43" i="429"/>
  <c r="M50" i="401"/>
  <c r="M30" i="401"/>
  <c r="M45" i="401"/>
  <c r="M25" i="401"/>
  <c r="M40" i="401"/>
  <c r="M35" i="401"/>
  <c r="J45" i="401"/>
  <c r="J25" i="401"/>
  <c r="B25" i="401"/>
  <c r="M20" i="401"/>
  <c r="L125" i="436" s="1"/>
  <c r="N125" i="436" s="1"/>
  <c r="N45" i="401"/>
  <c r="N30" i="401"/>
  <c r="N25" i="401"/>
  <c r="N50" i="401"/>
  <c r="N40" i="401"/>
  <c r="N35" i="401"/>
  <c r="J30" i="401"/>
  <c r="B30" i="401"/>
  <c r="I238" i="436" l="1"/>
  <c r="I237" i="436"/>
  <c r="I239" i="436"/>
  <c r="B240" i="436"/>
  <c r="B241" i="436" s="1"/>
  <c r="B242" i="436" s="1"/>
  <c r="B243" i="436" s="1"/>
  <c r="B244" i="436" s="1"/>
  <c r="B245" i="436" s="1"/>
  <c r="B246" i="436" s="1"/>
  <c r="B247" i="436" s="1"/>
  <c r="A262" i="436"/>
  <c r="A263" i="436" s="1"/>
  <c r="L311" i="436"/>
  <c r="L313" i="436" s="1"/>
  <c r="N313" i="436" s="1"/>
  <c r="J21" i="404"/>
  <c r="L149" i="436"/>
  <c r="N149" i="436" s="1"/>
  <c r="L141" i="436"/>
  <c r="N141" i="436" s="1"/>
  <c r="J97" i="401"/>
  <c r="N97" i="401"/>
  <c r="B97" i="401"/>
  <c r="M97" i="401"/>
  <c r="I44" i="429"/>
  <c r="I46" i="436"/>
  <c r="A264" i="436" l="1"/>
  <c r="A266" i="436" s="1"/>
  <c r="A265" i="436"/>
  <c r="B248" i="436"/>
  <c r="B249" i="436" s="1"/>
  <c r="I249" i="436" s="1"/>
  <c r="I247" i="436"/>
  <c r="N311" i="436"/>
  <c r="I45" i="429"/>
  <c r="I47" i="436"/>
  <c r="A267" i="436" l="1"/>
  <c r="A268" i="436" s="1"/>
  <c r="A269" i="436" s="1"/>
  <c r="B250" i="436"/>
  <c r="I248" i="436"/>
  <c r="R231" i="436"/>
  <c r="I51" i="436"/>
  <c r="I46" i="429"/>
  <c r="I48" i="436"/>
  <c r="I250" i="436" l="1"/>
  <c r="B251" i="436"/>
  <c r="A270" i="436"/>
  <c r="N31" i="429"/>
  <c r="M122" i="429" s="1"/>
  <c r="I47" i="429"/>
  <c r="I49" i="436"/>
  <c r="I251" i="436" l="1"/>
  <c r="B252" i="436"/>
  <c r="A271" i="436"/>
  <c r="A273" i="436"/>
  <c r="I48" i="429"/>
  <c r="I50" i="436"/>
  <c r="I252" i="436" l="1"/>
  <c r="B253" i="436"/>
  <c r="A272" i="436"/>
  <c r="I52" i="436"/>
  <c r="I253" i="436" l="1"/>
  <c r="B254" i="436"/>
  <c r="A274" i="436"/>
  <c r="I49" i="429"/>
  <c r="B255" i="436" l="1"/>
  <c r="I254" i="436"/>
  <c r="A275" i="436"/>
  <c r="I50" i="429"/>
  <c r="B256" i="436" l="1"/>
  <c r="I255" i="436"/>
  <c r="A276" i="436"/>
  <c r="I51" i="429"/>
  <c r="I256" i="436" l="1"/>
  <c r="B257" i="436"/>
  <c r="A277" i="436"/>
  <c r="I52" i="429"/>
  <c r="B258" i="436" l="1"/>
  <c r="I257" i="436"/>
  <c r="A278" i="436"/>
  <c r="I53" i="429"/>
  <c r="B259" i="436" l="1"/>
  <c r="I258" i="436"/>
  <c r="A279" i="436"/>
  <c r="I54" i="429"/>
  <c r="I53" i="436"/>
  <c r="I259" i="436" l="1"/>
  <c r="B260" i="436"/>
  <c r="A280" i="436"/>
  <c r="A282" i="436" s="1"/>
  <c r="I54" i="436"/>
  <c r="I260" i="436" l="1"/>
  <c r="B261" i="436"/>
  <c r="A281" i="436"/>
  <c r="I55" i="429"/>
  <c r="I55" i="436"/>
  <c r="I261" i="436" l="1"/>
  <c r="B262" i="436"/>
  <c r="A283" i="436"/>
  <c r="I56" i="429"/>
  <c r="I56" i="436"/>
  <c r="I262" i="436" l="1"/>
  <c r="B263" i="436"/>
  <c r="A284" i="436"/>
  <c r="I57" i="429"/>
  <c r="I57" i="436"/>
  <c r="I263" i="436" l="1"/>
  <c r="B264" i="436"/>
  <c r="A285" i="436"/>
  <c r="I65" i="436"/>
  <c r="I58" i="429"/>
  <c r="I58" i="436"/>
  <c r="B265" i="436" l="1"/>
  <c r="I265" i="436" s="1"/>
  <c r="I264" i="436"/>
  <c r="A286" i="436"/>
  <c r="I66" i="436"/>
  <c r="I59" i="429"/>
  <c r="B266" i="436" l="1"/>
  <c r="B267" i="436" s="1"/>
  <c r="A287" i="436"/>
  <c r="I68" i="436"/>
  <c r="I60" i="429"/>
  <c r="I266" i="436" l="1"/>
  <c r="I267" i="436"/>
  <c r="B268" i="436"/>
  <c r="A288" i="436"/>
  <c r="A290" i="436"/>
  <c r="I69" i="436"/>
  <c r="I61" i="429"/>
  <c r="B269" i="436" l="1"/>
  <c r="I268" i="436"/>
  <c r="A289" i="436"/>
  <c r="I59" i="436"/>
  <c r="I269" i="436" l="1"/>
  <c r="B270" i="436"/>
  <c r="A291" i="436"/>
  <c r="I70" i="436"/>
  <c r="B271" i="436" l="1"/>
  <c r="I270" i="436"/>
  <c r="A292" i="436"/>
  <c r="I73" i="436"/>
  <c r="I71" i="436"/>
  <c r="I62" i="429"/>
  <c r="I60" i="436"/>
  <c r="B272" i="436" l="1"/>
  <c r="I271" i="436"/>
  <c r="A293" i="436"/>
  <c r="I72" i="436"/>
  <c r="I61" i="436"/>
  <c r="I272" i="436" l="1"/>
  <c r="B273" i="436"/>
  <c r="A295" i="436"/>
  <c r="A294" i="436"/>
  <c r="I74" i="436"/>
  <c r="I63" i="429"/>
  <c r="I273" i="436" l="1"/>
  <c r="B274" i="436"/>
  <c r="A296" i="436"/>
  <c r="A297" i="436" s="1"/>
  <c r="A298" i="436" s="1"/>
  <c r="I75" i="436"/>
  <c r="A299" i="436" l="1"/>
  <c r="A301" i="436" s="1"/>
  <c r="A300" i="436"/>
  <c r="B275" i="436"/>
  <c r="I274" i="436"/>
  <c r="I76" i="436"/>
  <c r="A302" i="436" l="1"/>
  <c r="A303" i="436" s="1"/>
  <c r="A304" i="436" s="1"/>
  <c r="B276" i="436"/>
  <c r="I275" i="436"/>
  <c r="I77" i="436"/>
  <c r="I62" i="436"/>
  <c r="A305" i="436" l="1"/>
  <c r="A306" i="436" s="1"/>
  <c r="A307" i="436"/>
  <c r="B277" i="436"/>
  <c r="I276" i="436"/>
  <c r="I78" i="436"/>
  <c r="I63" i="436"/>
  <c r="A308" i="436" l="1"/>
  <c r="A309" i="436" s="1"/>
  <c r="A310" i="436" s="1"/>
  <c r="I277" i="436"/>
  <c r="B278" i="436"/>
  <c r="I79" i="436"/>
  <c r="I64" i="436"/>
  <c r="A312" i="436" l="1"/>
  <c r="A311" i="436"/>
  <c r="B279" i="436"/>
  <c r="I278" i="436"/>
  <c r="I80" i="436"/>
  <c r="A313" i="436" l="1"/>
  <c r="A314" i="436" s="1"/>
  <c r="A315" i="436" s="1"/>
  <c r="I279" i="436"/>
  <c r="B280" i="436"/>
  <c r="I81" i="436"/>
  <c r="A317" i="436" l="1"/>
  <c r="A316" i="436"/>
  <c r="A318" i="436" s="1"/>
  <c r="I280" i="436"/>
  <c r="B281" i="436"/>
  <c r="B282" i="436" s="1"/>
  <c r="I282" i="436" s="1"/>
  <c r="I82" i="436"/>
  <c r="A319" i="436" l="1"/>
  <c r="A320" i="436" s="1"/>
  <c r="A321" i="436" s="1"/>
  <c r="A322" i="436" s="1"/>
  <c r="B283" i="436"/>
  <c r="I281" i="436"/>
  <c r="I83" i="436"/>
  <c r="A325" i="436" l="1"/>
  <c r="A323" i="436"/>
  <c r="A324" i="436" s="1"/>
  <c r="I283" i="436"/>
  <c r="B284" i="436"/>
  <c r="K18" i="344"/>
  <c r="A326" i="436" l="1"/>
  <c r="A327" i="436" s="1"/>
  <c r="A328" i="436" s="1"/>
  <c r="B285" i="436"/>
  <c r="I284" i="436"/>
  <c r="H11" i="144"/>
  <c r="H10" i="144"/>
  <c r="A329" i="436" l="1"/>
  <c r="A330" i="436"/>
  <c r="B286" i="436"/>
  <c r="I285" i="436"/>
  <c r="I87" i="436"/>
  <c r="I88" i="436"/>
  <c r="I86" i="436"/>
  <c r="A331" i="436" l="1"/>
  <c r="A332" i="436" s="1"/>
  <c r="A333" i="436" s="1"/>
  <c r="I286" i="436"/>
  <c r="B287" i="436"/>
  <c r="G11" i="144"/>
  <c r="G10" i="144"/>
  <c r="G9" i="144"/>
  <c r="H9" i="144" s="1"/>
  <c r="G8" i="144"/>
  <c r="H8" i="144" s="1"/>
  <c r="A335" i="436" l="1"/>
  <c r="A334" i="436"/>
  <c r="A336" i="436" s="1"/>
  <c r="I287" i="436"/>
  <c r="B288" i="436"/>
  <c r="I89" i="436"/>
  <c r="A337" i="436" l="1"/>
  <c r="A338" i="436" s="1"/>
  <c r="A339" i="436" s="1"/>
  <c r="B289" i="436"/>
  <c r="I288" i="436"/>
  <c r="I90" i="436"/>
  <c r="P11" i="144"/>
  <c r="O11" i="144"/>
  <c r="P10" i="144"/>
  <c r="O10" i="144"/>
  <c r="P9" i="144"/>
  <c r="O9" i="144"/>
  <c r="L11" i="144"/>
  <c r="K11" i="144"/>
  <c r="J11" i="144"/>
  <c r="I11" i="144"/>
  <c r="L10" i="144"/>
  <c r="K10" i="144"/>
  <c r="J10" i="144"/>
  <c r="I10" i="144"/>
  <c r="K9" i="144"/>
  <c r="L9" i="144" s="1"/>
  <c r="J9" i="144"/>
  <c r="I9" i="144"/>
  <c r="P8" i="144"/>
  <c r="O8" i="144"/>
  <c r="J8" i="144"/>
  <c r="I8" i="144"/>
  <c r="K8" i="144"/>
  <c r="L8" i="144"/>
  <c r="A342" i="436" l="1"/>
  <c r="A340" i="436"/>
  <c r="A341" i="436" s="1"/>
  <c r="B290" i="436"/>
  <c r="I289" i="436"/>
  <c r="O12" i="144"/>
  <c r="G12" i="144"/>
  <c r="A343" i="436" l="1"/>
  <c r="A344" i="436" s="1"/>
  <c r="A345" i="436" s="1"/>
  <c r="B291" i="436"/>
  <c r="I290" i="436"/>
  <c r="F9" i="344"/>
  <c r="A346" i="436" l="1"/>
  <c r="A347" i="436" s="1"/>
  <c r="A348" i="436" s="1"/>
  <c r="B292" i="436"/>
  <c r="I291" i="436"/>
  <c r="I91" i="436"/>
  <c r="A350" i="436" l="1"/>
  <c r="A351" i="436" s="1"/>
  <c r="A352" i="436" s="1"/>
  <c r="A353" i="436" s="1"/>
  <c r="I292" i="436"/>
  <c r="B293" i="436"/>
  <c r="I92" i="436"/>
  <c r="I94" i="436"/>
  <c r="A354" i="436" l="1"/>
  <c r="A355" i="436" s="1"/>
  <c r="I293" i="436"/>
  <c r="B294" i="436"/>
  <c r="I93" i="436"/>
  <c r="I294" i="436" l="1"/>
  <c r="B295" i="436"/>
  <c r="A356" i="436"/>
  <c r="I95" i="436"/>
  <c r="I295" i="436" l="1"/>
  <c r="B296" i="436"/>
  <c r="I296" i="436" s="1"/>
  <c r="A357" i="436"/>
  <c r="I96" i="436"/>
  <c r="K20" i="344"/>
  <c r="K19" i="344"/>
  <c r="K17" i="344"/>
  <c r="K15" i="344"/>
  <c r="K13" i="344"/>
  <c r="H20" i="344"/>
  <c r="H19" i="344"/>
  <c r="G9" i="344"/>
  <c r="K12" i="344"/>
  <c r="B297" i="436" l="1"/>
  <c r="B298" i="436" s="1"/>
  <c r="A358" i="436"/>
  <c r="I97" i="436"/>
  <c r="H9" i="344"/>
  <c r="H13" i="344" s="1"/>
  <c r="H18" i="344"/>
  <c r="H17" i="344"/>
  <c r="H15" i="344"/>
  <c r="H16" i="344"/>
  <c r="I297" i="436" l="1"/>
  <c r="B299" i="436"/>
  <c r="B300" i="436" s="1"/>
  <c r="I300" i="436" s="1"/>
  <c r="I298" i="436"/>
  <c r="A359" i="436"/>
  <c r="I98" i="436"/>
  <c r="I9" i="344"/>
  <c r="H14" i="344"/>
  <c r="H11" i="344"/>
  <c r="K14" i="344"/>
  <c r="B301" i="436" l="1"/>
  <c r="I299" i="436"/>
  <c r="A360" i="436"/>
  <c r="I99" i="436"/>
  <c r="K16" i="344"/>
  <c r="J9" i="344"/>
  <c r="J11" i="344" s="1"/>
  <c r="I11" i="344"/>
  <c r="N11" i="344"/>
  <c r="B302" i="436" l="1"/>
  <c r="I301" i="436"/>
  <c r="A361" i="436"/>
  <c r="I100" i="436"/>
  <c r="Q7" i="344"/>
  <c r="M11" i="344"/>
  <c r="Q11" i="344"/>
  <c r="C12" i="144"/>
  <c r="I302" i="436" l="1"/>
  <c r="B303" i="436"/>
  <c r="I101" i="436"/>
  <c r="B304" i="436" l="1"/>
  <c r="I303" i="436"/>
  <c r="I102" i="436"/>
  <c r="B305" i="436" l="1"/>
  <c r="I304" i="436"/>
  <c r="A362" i="436"/>
  <c r="I103" i="436"/>
  <c r="B306" i="436" l="1"/>
  <c r="I305" i="436"/>
  <c r="A363" i="436"/>
  <c r="A364" i="436" s="1"/>
  <c r="I104" i="436"/>
  <c r="I306" i="436" l="1"/>
  <c r="B307" i="436"/>
  <c r="I108" i="436"/>
  <c r="I109" i="436"/>
  <c r="I107" i="436"/>
  <c r="S8" i="144"/>
  <c r="S9" i="144"/>
  <c r="S11" i="144"/>
  <c r="S12" i="144"/>
  <c r="S7" i="144"/>
  <c r="I307" i="436" l="1"/>
  <c r="B308" i="436"/>
  <c r="A365" i="436"/>
  <c r="I110" i="436"/>
  <c r="I111" i="436"/>
  <c r="B309" i="436" l="1"/>
  <c r="I308" i="436"/>
  <c r="I112" i="436"/>
  <c r="B310" i="436" l="1"/>
  <c r="I309" i="436"/>
  <c r="A366" i="436"/>
  <c r="A367" i="436" s="1"/>
  <c r="I113" i="436"/>
  <c r="I115" i="436"/>
  <c r="I310" i="436" l="1"/>
  <c r="B311" i="436"/>
  <c r="A368" i="436"/>
  <c r="I114" i="436"/>
  <c r="A371" i="436" l="1"/>
  <c r="A369" i="436"/>
  <c r="A370" i="436" s="1"/>
  <c r="B312" i="436"/>
  <c r="I311" i="436"/>
  <c r="A440" i="436"/>
  <c r="I116" i="436"/>
  <c r="A372" i="436" l="1"/>
  <c r="A373" i="436" s="1"/>
  <c r="A374" i="436" s="1"/>
  <c r="I312" i="436"/>
  <c r="B313" i="436"/>
  <c r="I117" i="436"/>
  <c r="A376" i="436" l="1"/>
  <c r="A375" i="436"/>
  <c r="I313" i="436"/>
  <c r="I118" i="436"/>
  <c r="A379" i="436" l="1"/>
  <c r="A377" i="436"/>
  <c r="A378" i="436" s="1"/>
  <c r="B314" i="436"/>
  <c r="I119" i="436"/>
  <c r="A380" i="436" l="1"/>
  <c r="A381" i="436" s="1"/>
  <c r="A382" i="436" s="1"/>
  <c r="I314" i="436"/>
  <c r="B315" i="436"/>
  <c r="I120" i="436"/>
  <c r="A383" i="436" l="1"/>
  <c r="A384" i="436"/>
  <c r="B316" i="436"/>
  <c r="B317" i="436" s="1"/>
  <c r="I317" i="436" s="1"/>
  <c r="I315" i="436"/>
  <c r="I121" i="436"/>
  <c r="A385" i="436" l="1"/>
  <c r="A386" i="436" s="1"/>
  <c r="I316" i="436"/>
  <c r="B318" i="436"/>
  <c r="I122" i="436"/>
  <c r="A387" i="436" l="1"/>
  <c r="A388" i="436"/>
  <c r="I318" i="436"/>
  <c r="B319" i="436"/>
  <c r="I123" i="436"/>
  <c r="A389" i="436" l="1"/>
  <c r="I319" i="436"/>
  <c r="B320" i="436"/>
  <c r="I124" i="436"/>
  <c r="A390" i="436" l="1"/>
  <c r="B321" i="436"/>
  <c r="I320" i="436"/>
  <c r="I125" i="436"/>
  <c r="A391" i="436" l="1"/>
  <c r="I321" i="436"/>
  <c r="B322" i="436"/>
  <c r="I129" i="436"/>
  <c r="I128" i="436"/>
  <c r="A392" i="436" l="1"/>
  <c r="I322" i="436"/>
  <c r="B323" i="436"/>
  <c r="I130" i="436"/>
  <c r="I131" i="436"/>
  <c r="A393" i="436" l="1"/>
  <c r="B324" i="436"/>
  <c r="I323" i="436"/>
  <c r="I132" i="436"/>
  <c r="A394" i="436" l="1"/>
  <c r="I324" i="436"/>
  <c r="B325" i="436"/>
  <c r="I135" i="436"/>
  <c r="I133" i="436"/>
  <c r="A395" i="436" l="1"/>
  <c r="B326" i="436"/>
  <c r="I325" i="436"/>
  <c r="I134" i="436"/>
  <c r="A396" i="436" l="1"/>
  <c r="A397" i="436"/>
  <c r="B327" i="436"/>
  <c r="I326" i="436"/>
  <c r="I136" i="436"/>
  <c r="A398" i="436" l="1"/>
  <c r="A400" i="436" s="1"/>
  <c r="I327" i="436"/>
  <c r="B328" i="436"/>
  <c r="I139" i="436"/>
  <c r="I137" i="436"/>
  <c r="A399" i="436" l="1"/>
  <c r="A401" i="436" s="1"/>
  <c r="B329" i="436"/>
  <c r="I328" i="436"/>
  <c r="I138" i="436"/>
  <c r="P12" i="144"/>
  <c r="A402" i="436" l="1"/>
  <c r="B330" i="436"/>
  <c r="I329" i="436"/>
  <c r="I140" i="436"/>
  <c r="I12" i="144"/>
  <c r="J12" i="144"/>
  <c r="A403" i="436" l="1"/>
  <c r="I330" i="436"/>
  <c r="B331" i="436"/>
  <c r="I141" i="436"/>
  <c r="S10" i="144"/>
  <c r="K12" i="144"/>
  <c r="L12" i="144"/>
  <c r="A404" i="436" l="1"/>
  <c r="I331" i="436"/>
  <c r="I142" i="436"/>
  <c r="S13" i="144"/>
  <c r="T13" i="144" s="1"/>
  <c r="A405" i="436" l="1"/>
  <c r="B332" i="436"/>
  <c r="I143" i="436"/>
  <c r="A406" i="436" l="1"/>
  <c r="I332" i="436"/>
  <c r="B333" i="436"/>
  <c r="I144" i="436"/>
  <c r="H12" i="144"/>
  <c r="A407" i="436" l="1"/>
  <c r="B334" i="436"/>
  <c r="B335" i="436" s="1"/>
  <c r="I335" i="436" s="1"/>
  <c r="I333" i="436"/>
  <c r="I145" i="436"/>
  <c r="A408" i="436" l="1"/>
  <c r="I334" i="436"/>
  <c r="B336" i="436"/>
  <c r="I146" i="436"/>
  <c r="A409" i="436" l="1"/>
  <c r="B337" i="436"/>
  <c r="I336" i="436"/>
  <c r="I147" i="436"/>
  <c r="A410" i="436" l="1"/>
  <c r="B338" i="436"/>
  <c r="I337" i="436"/>
  <c r="I148" i="436"/>
  <c r="A411" i="436" l="1"/>
  <c r="I338" i="436"/>
  <c r="B339" i="436"/>
  <c r="I149" i="436"/>
  <c r="A412" i="436" l="1"/>
  <c r="I339" i="436"/>
  <c r="B340" i="436"/>
  <c r="I153" i="436"/>
  <c r="A413" i="436" l="1"/>
  <c r="I340" i="436"/>
  <c r="B341" i="436"/>
  <c r="I152" i="436"/>
  <c r="A415" i="436" l="1"/>
  <c r="A414" i="436"/>
  <c r="I341" i="436"/>
  <c r="B342" i="436"/>
  <c r="I154" i="436"/>
  <c r="A416" i="436" l="1"/>
  <c r="A419" i="436" s="1"/>
  <c r="I342" i="436"/>
  <c r="B343" i="436"/>
  <c r="I155" i="436"/>
  <c r="A417" i="436" l="1"/>
  <c r="A418" i="436" s="1"/>
  <c r="A420" i="436" s="1"/>
  <c r="A421" i="436" s="1"/>
  <c r="A422" i="436" s="1"/>
  <c r="B344" i="436"/>
  <c r="I343" i="436"/>
  <c r="I156" i="436"/>
  <c r="A423" i="436" l="1"/>
  <c r="A424" i="436"/>
  <c r="I344" i="436"/>
  <c r="B345" i="436"/>
  <c r="I157" i="436"/>
  <c r="I159" i="436"/>
  <c r="A425" i="436" l="1"/>
  <c r="A427" i="436" s="1"/>
  <c r="I345" i="436"/>
  <c r="B346" i="436"/>
  <c r="I158" i="436"/>
  <c r="A426" i="436" l="1"/>
  <c r="A428" i="436" s="1"/>
  <c r="A429" i="436" s="1"/>
  <c r="A430" i="436" s="1"/>
  <c r="B347" i="436"/>
  <c r="I346" i="436"/>
  <c r="I160" i="436"/>
  <c r="A431" i="436" l="1"/>
  <c r="A432" i="436" s="1"/>
  <c r="A433" i="436" s="1"/>
  <c r="A434" i="436" s="1"/>
  <c r="A435" i="436" s="1"/>
  <c r="A436" i="436" s="1"/>
  <c r="I347" i="436"/>
  <c r="B348" i="436"/>
  <c r="I161" i="436"/>
  <c r="A438" i="436" l="1"/>
  <c r="A437" i="436"/>
  <c r="B349" i="436"/>
  <c r="B350" i="436" s="1"/>
  <c r="B351" i="436" s="1"/>
  <c r="B352" i="436" s="1"/>
  <c r="B353" i="436" s="1"/>
  <c r="I353" i="436" s="1"/>
  <c r="I348" i="436"/>
  <c r="I162" i="436"/>
  <c r="A439" i="436" l="1"/>
  <c r="A441" i="436" s="1"/>
  <c r="A442" i="436" s="1"/>
  <c r="A443" i="436" s="1"/>
  <c r="A444" i="436" s="1"/>
  <c r="A445" i="436" s="1"/>
  <c r="A446" i="436" s="1"/>
  <c r="A447" i="436" s="1"/>
  <c r="A448" i="436" s="1"/>
  <c r="A449" i="436" s="1"/>
  <c r="A450" i="436" s="1"/>
  <c r="A451" i="436" s="1"/>
  <c r="I163" i="436"/>
  <c r="A521" i="436" l="1"/>
  <c r="A452" i="436"/>
  <c r="A453" i="436" s="1"/>
  <c r="A454" i="436" s="1"/>
  <c r="A455" i="436" s="1"/>
  <c r="A456" i="436" s="1"/>
  <c r="A457" i="436" s="1"/>
  <c r="A458" i="436" s="1"/>
  <c r="A459" i="436" s="1"/>
  <c r="A460" i="436" s="1"/>
  <c r="A461" i="436" s="1"/>
  <c r="A462" i="436" s="1"/>
  <c r="A463" i="436" s="1"/>
  <c r="A464" i="436" s="1"/>
  <c r="A465" i="436" s="1"/>
  <c r="A466" i="436" s="1"/>
  <c r="A467" i="436" s="1"/>
  <c r="A468" i="436" s="1"/>
  <c r="A469" i="436" s="1"/>
  <c r="B354" i="436"/>
  <c r="B355" i="436" s="1"/>
  <c r="B356" i="436" s="1"/>
  <c r="B357" i="436" s="1"/>
  <c r="B358" i="436" s="1"/>
  <c r="B359" i="436" s="1"/>
  <c r="B360" i="436" s="1"/>
  <c r="B361" i="436" s="1"/>
  <c r="B362" i="436" s="1"/>
  <c r="B363" i="436" s="1"/>
  <c r="I164" i="436"/>
  <c r="A470" i="436" l="1"/>
  <c r="A471" i="436" s="1"/>
  <c r="A472" i="436" s="1"/>
  <c r="A473" i="436" s="1"/>
  <c r="B364" i="436"/>
  <c r="I364" i="436" s="1"/>
  <c r="I165" i="436"/>
  <c r="A474" i="436" l="1"/>
  <c r="A475" i="436" s="1"/>
  <c r="B365" i="436"/>
  <c r="B366" i="436" s="1"/>
  <c r="B367" i="436" s="1"/>
  <c r="I367" i="436" s="1"/>
  <c r="I166" i="436"/>
  <c r="A476" i="436" l="1"/>
  <c r="A477" i="436" s="1"/>
  <c r="A478" i="436" s="1"/>
  <c r="B368" i="436"/>
  <c r="I368" i="436" s="1"/>
  <c r="I167" i="436"/>
  <c r="A479" i="436" l="1"/>
  <c r="A480" i="436" s="1"/>
  <c r="B369" i="436"/>
  <c r="I369" i="436" s="1"/>
  <c r="I168" i="436"/>
  <c r="A481" i="436" l="1"/>
  <c r="B370" i="436"/>
  <c r="I169" i="436"/>
  <c r="A482" i="436" l="1"/>
  <c r="I370" i="436"/>
  <c r="I173" i="436"/>
  <c r="I172" i="436"/>
  <c r="A483" i="436" l="1"/>
  <c r="B371" i="436"/>
  <c r="I174" i="436"/>
  <c r="A484" i="436" l="1"/>
  <c r="B372" i="436"/>
  <c r="I371" i="436"/>
  <c r="I175" i="436"/>
  <c r="A485" i="436" l="1"/>
  <c r="I372" i="436"/>
  <c r="I176" i="436"/>
  <c r="A486" i="436" l="1"/>
  <c r="I177" i="436"/>
  <c r="A487" i="436" l="1"/>
  <c r="I178" i="436"/>
  <c r="A488" i="436" l="1"/>
  <c r="I179" i="436"/>
  <c r="A489" i="436" l="1"/>
  <c r="B373" i="436"/>
  <c r="I180" i="436"/>
  <c r="A490" i="436" l="1"/>
  <c r="I373" i="436"/>
  <c r="I181" i="436"/>
  <c r="A491" i="436" l="1"/>
  <c r="I182" i="436"/>
  <c r="A492" i="436" l="1"/>
  <c r="I183" i="436"/>
  <c r="A493" i="436" l="1"/>
  <c r="B374" i="436"/>
  <c r="B375" i="436" s="1"/>
  <c r="I375" i="436" s="1"/>
  <c r="I184" i="436"/>
  <c r="A494" i="436" l="1"/>
  <c r="I374" i="436"/>
  <c r="I185" i="436"/>
  <c r="A495" i="436" l="1"/>
  <c r="B376" i="436"/>
  <c r="B377" i="436" s="1"/>
  <c r="I186" i="436"/>
  <c r="A496" i="436" l="1"/>
  <c r="I377" i="436"/>
  <c r="B378" i="436"/>
  <c r="I378" i="436" s="1"/>
  <c r="I376" i="436"/>
  <c r="I187" i="436"/>
  <c r="A497" i="436" l="1"/>
  <c r="I188" i="436"/>
  <c r="A498" i="436" l="1"/>
  <c r="I189" i="436"/>
  <c r="A499" i="436" l="1"/>
  <c r="B379" i="436"/>
  <c r="I192" i="436"/>
  <c r="A500" i="436" l="1"/>
  <c r="B380" i="436"/>
  <c r="I379" i="436"/>
  <c r="I194" i="436"/>
  <c r="I193" i="436"/>
  <c r="A501" i="436" l="1"/>
  <c r="I380" i="436"/>
  <c r="I195" i="436"/>
  <c r="A502" i="436" l="1"/>
  <c r="I196" i="436"/>
  <c r="A503" i="436" l="1"/>
  <c r="I197" i="436"/>
  <c r="A504" i="436" l="1"/>
  <c r="I198" i="436"/>
  <c r="A505" i="436" l="1"/>
  <c r="I199" i="436"/>
  <c r="A506" i="436" l="1"/>
  <c r="I200" i="436"/>
  <c r="A507" i="436" l="1"/>
  <c r="I201" i="436"/>
  <c r="A508" i="436" l="1"/>
  <c r="I202" i="436"/>
  <c r="A509" i="436" l="1"/>
  <c r="B381" i="436"/>
  <c r="I203" i="436"/>
  <c r="A510" i="436" l="1"/>
  <c r="I381" i="436"/>
  <c r="I204" i="436"/>
  <c r="A511" i="436" l="1"/>
  <c r="I205" i="436"/>
  <c r="A512" i="436" l="1"/>
  <c r="I206" i="436"/>
  <c r="A513" i="436" l="1"/>
  <c r="B382" i="436"/>
  <c r="B383" i="436" s="1"/>
  <c r="I383" i="436" s="1"/>
  <c r="I207" i="436"/>
  <c r="A514" i="436" l="1"/>
  <c r="I382" i="436"/>
  <c r="I210" i="436"/>
  <c r="A515" i="436" l="1"/>
  <c r="B384" i="436"/>
  <c r="I212" i="436"/>
  <c r="I211" i="436"/>
  <c r="A516" i="436" l="1"/>
  <c r="B385" i="436"/>
  <c r="I384" i="436"/>
  <c r="I213" i="436"/>
  <c r="A517" i="436" l="1"/>
  <c r="I385" i="436"/>
  <c r="B386" i="436"/>
  <c r="B387" i="436" s="1"/>
  <c r="I387" i="436" s="1"/>
  <c r="I214" i="436"/>
  <c r="A518" i="436" l="1"/>
  <c r="I386" i="436"/>
  <c r="I215" i="436"/>
  <c r="A519" i="436" l="1"/>
  <c r="B388" i="436"/>
  <c r="I216" i="436"/>
  <c r="A520" i="436" l="1"/>
  <c r="I388" i="436"/>
  <c r="B389" i="436"/>
  <c r="I217" i="436"/>
  <c r="A522" i="436" l="1"/>
  <c r="I389" i="436"/>
  <c r="I218" i="436"/>
  <c r="A523" i="436" l="1"/>
  <c r="I219" i="436"/>
  <c r="A524" i="436" l="1"/>
  <c r="B390" i="436"/>
  <c r="I220" i="436"/>
  <c r="A525" i="436" l="1"/>
  <c r="B391" i="436"/>
  <c r="I390" i="436"/>
  <c r="I221" i="436"/>
  <c r="A526" i="436" l="1"/>
  <c r="B392" i="436"/>
  <c r="I391" i="436"/>
  <c r="I222" i="436"/>
  <c r="A527" i="436" l="1"/>
  <c r="B393" i="436"/>
  <c r="I392" i="436"/>
  <c r="I223" i="436"/>
  <c r="A528" i="436" l="1"/>
  <c r="I393" i="436"/>
  <c r="I224" i="436"/>
  <c r="A529" i="436" l="1"/>
  <c r="I225" i="436"/>
  <c r="A530" i="436" l="1"/>
  <c r="B394" i="436"/>
  <c r="I228" i="436"/>
  <c r="A531" i="436" l="1"/>
  <c r="B395" i="436"/>
  <c r="B396" i="436" s="1"/>
  <c r="I396" i="436" s="1"/>
  <c r="I394" i="436"/>
  <c r="I229" i="436"/>
  <c r="A532" i="436" l="1"/>
  <c r="I395" i="436"/>
  <c r="I230" i="436"/>
  <c r="A539" i="436" l="1"/>
  <c r="A533" i="436"/>
  <c r="I231" i="436"/>
  <c r="A534" i="436" l="1"/>
  <c r="I232" i="436"/>
  <c r="A535" i="436" l="1"/>
  <c r="B397" i="436"/>
  <c r="A536" i="436" l="1"/>
  <c r="I397" i="436"/>
  <c r="B398" i="436"/>
  <c r="I234" i="436"/>
  <c r="A537" i="436" l="1"/>
  <c r="B399" i="436"/>
  <c r="I399" i="436" s="1"/>
  <c r="I398" i="436"/>
  <c r="I235" i="436"/>
  <c r="A538" i="436" l="1"/>
  <c r="B400" i="436"/>
  <c r="I240" i="436"/>
  <c r="A540" i="436" l="1"/>
  <c r="B401" i="436"/>
  <c r="I400" i="436"/>
  <c r="I241" i="436"/>
  <c r="A541" i="436" l="1"/>
  <c r="A647" i="436"/>
  <c r="I401" i="436"/>
  <c r="B402" i="436"/>
  <c r="I402" i="436" s="1"/>
  <c r="I242" i="436"/>
  <c r="A542" i="436" l="1"/>
  <c r="B403" i="436"/>
  <c r="I403" i="436" s="1"/>
  <c r="I243" i="436"/>
  <c r="A543" i="436" l="1"/>
  <c r="B404" i="436"/>
  <c r="I404" i="436" s="1"/>
  <c r="I244" i="436"/>
  <c r="A544" i="436" l="1"/>
  <c r="I245" i="436"/>
  <c r="A545" i="436" l="1"/>
  <c r="B405" i="436"/>
  <c r="I246" i="436"/>
  <c r="A546" i="436" l="1"/>
  <c r="I405" i="436"/>
  <c r="B406" i="436"/>
  <c r="I349" i="436"/>
  <c r="A547" i="436" l="1"/>
  <c r="I406" i="436"/>
  <c r="B407" i="436"/>
  <c r="I350" i="436"/>
  <c r="A548" i="436" l="1"/>
  <c r="I407" i="436"/>
  <c r="B408" i="436"/>
  <c r="I351" i="436"/>
  <c r="A549" i="436" l="1"/>
  <c r="I408" i="436"/>
  <c r="I352" i="436"/>
  <c r="A550" i="436" l="1"/>
  <c r="A556" i="436"/>
  <c r="A551" i="436" l="1"/>
  <c r="B409" i="436"/>
  <c r="I354" i="436"/>
  <c r="A552" i="436" l="1"/>
  <c r="I409" i="436"/>
  <c r="B410" i="436"/>
  <c r="I355" i="436"/>
  <c r="A553" i="436" l="1"/>
  <c r="I410" i="436"/>
  <c r="B411" i="436"/>
  <c r="I356" i="436"/>
  <c r="A554" i="436" l="1"/>
  <c r="B412" i="436"/>
  <c r="I411" i="436"/>
  <c r="I357" i="436"/>
  <c r="A555" i="436" l="1"/>
  <c r="I412" i="436"/>
  <c r="B413" i="436"/>
  <c r="B414" i="436" s="1"/>
  <c r="I414" i="436" s="1"/>
  <c r="I358" i="436"/>
  <c r="A557" i="436" l="1"/>
  <c r="I413" i="436"/>
  <c r="I359" i="436"/>
  <c r="A558" i="436" l="1"/>
  <c r="B415" i="436"/>
  <c r="I360" i="436"/>
  <c r="A559" i="436" l="1"/>
  <c r="B416" i="436"/>
  <c r="B417" i="436" s="1"/>
  <c r="I415" i="436"/>
  <c r="I361" i="436"/>
  <c r="A560" i="436" l="1"/>
  <c r="B418" i="436"/>
  <c r="I418" i="436" s="1"/>
  <c r="I417" i="436"/>
  <c r="I416" i="436"/>
  <c r="A561" i="436" l="1"/>
  <c r="B419" i="436"/>
  <c r="B420" i="436" s="1"/>
  <c r="A562" i="436" l="1"/>
  <c r="I419" i="436"/>
  <c r="I420" i="436"/>
  <c r="B421" i="436"/>
  <c r="I362" i="436"/>
  <c r="A563" i="436" l="1"/>
  <c r="I421" i="436"/>
  <c r="B422" i="436"/>
  <c r="B423" i="436" s="1"/>
  <c r="I423" i="436" s="1"/>
  <c r="I363" i="436"/>
  <c r="A564" i="436" l="1"/>
  <c r="I422" i="436"/>
  <c r="A565" i="436" l="1"/>
  <c r="B424" i="436"/>
  <c r="I365" i="436"/>
  <c r="A566" i="436" l="1"/>
  <c r="I424" i="436"/>
  <c r="B425" i="436"/>
  <c r="B426" i="436" s="1"/>
  <c r="I426" i="436" s="1"/>
  <c r="A573" i="436" l="1"/>
  <c r="A567" i="436"/>
  <c r="I425" i="436"/>
  <c r="B427" i="436"/>
  <c r="I366" i="436"/>
  <c r="A568" i="436" l="1"/>
  <c r="I427" i="436"/>
  <c r="B428" i="436"/>
  <c r="A569" i="436" l="1"/>
  <c r="B429" i="436"/>
  <c r="B430" i="436" s="1"/>
  <c r="I430" i="436" s="1"/>
  <c r="I428" i="436"/>
  <c r="A570" i="436" l="1"/>
  <c r="I429" i="436"/>
  <c r="A571" i="436" l="1"/>
  <c r="B431" i="436"/>
  <c r="A572" i="436" l="1"/>
  <c r="B432" i="436"/>
  <c r="I431" i="436"/>
  <c r="A574" i="436" l="1"/>
  <c r="B433" i="436"/>
  <c r="I432" i="436"/>
  <c r="A575" i="436" l="1"/>
  <c r="B434" i="436"/>
  <c r="I433" i="436"/>
  <c r="A576" i="436" l="1"/>
  <c r="I434" i="436"/>
  <c r="A577" i="436" l="1"/>
  <c r="B435" i="436"/>
  <c r="A578" i="436" l="1"/>
  <c r="I435" i="436"/>
  <c r="B436" i="436"/>
  <c r="B437" i="436" s="1"/>
  <c r="I437" i="436" s="1"/>
  <c r="A579" i="436" l="1"/>
  <c r="I436" i="436"/>
  <c r="A580" i="436" l="1"/>
  <c r="B438" i="436"/>
  <c r="B439" i="436" s="1"/>
  <c r="I439" i="436" s="1"/>
  <c r="A581" i="436" l="1"/>
  <c r="I438" i="436"/>
  <c r="A582" i="436" l="1"/>
  <c r="A583" i="436" l="1"/>
  <c r="B440" i="436"/>
  <c r="A584" i="436" l="1"/>
  <c r="B441" i="436"/>
  <c r="I440" i="436"/>
  <c r="A585" i="436" l="1"/>
  <c r="B442" i="436"/>
  <c r="I441" i="436"/>
  <c r="A586" i="436" l="1"/>
  <c r="A592" i="436"/>
  <c r="B443" i="436"/>
  <c r="I442" i="436"/>
  <c r="A587" i="436" l="1"/>
  <c r="B444" i="436"/>
  <c r="I443" i="436"/>
  <c r="A588" i="436" l="1"/>
  <c r="B445" i="436"/>
  <c r="I444" i="436"/>
  <c r="A589" i="436" l="1"/>
  <c r="B446" i="436"/>
  <c r="I445" i="436"/>
  <c r="A590" i="436" l="1"/>
  <c r="B447" i="436"/>
  <c r="I446" i="436"/>
  <c r="A591" i="436" l="1"/>
  <c r="B448" i="436"/>
  <c r="I447" i="436"/>
  <c r="A593" i="436" l="1"/>
  <c r="B449" i="436"/>
  <c r="I448" i="436"/>
  <c r="A594" i="436" l="1"/>
  <c r="B450" i="436"/>
  <c r="I449" i="436"/>
  <c r="A595" i="436" l="1"/>
  <c r="B451" i="436"/>
  <c r="I450" i="436"/>
  <c r="A596" i="436" l="1"/>
  <c r="B452" i="436"/>
  <c r="I451" i="436"/>
  <c r="A597" i="436" l="1"/>
  <c r="B453" i="436"/>
  <c r="I452" i="436"/>
  <c r="A598" i="436" l="1"/>
  <c r="I453" i="436"/>
  <c r="B454" i="436"/>
  <c r="A599" i="436" l="1"/>
  <c r="B455" i="436"/>
  <c r="I454" i="436"/>
  <c r="A600" i="436" l="1"/>
  <c r="B456" i="436"/>
  <c r="I455" i="436"/>
  <c r="A601" i="436" l="1"/>
  <c r="B457" i="436"/>
  <c r="I456" i="436"/>
  <c r="A602" i="436" l="1"/>
  <c r="I457" i="436"/>
  <c r="B458" i="436"/>
  <c r="A603" i="436" l="1"/>
  <c r="I458" i="436"/>
  <c r="B459" i="436"/>
  <c r="A604" i="436" l="1"/>
  <c r="I459" i="436"/>
  <c r="B460" i="436"/>
  <c r="A611" i="436" l="1"/>
  <c r="A605" i="436"/>
  <c r="I460" i="436"/>
  <c r="B461" i="436"/>
  <c r="A606" i="436" l="1"/>
  <c r="B462" i="436"/>
  <c r="I461" i="436"/>
  <c r="A607" i="436" l="1"/>
  <c r="I462" i="436"/>
  <c r="B463" i="436"/>
  <c r="A608" i="436" l="1"/>
  <c r="I463" i="436"/>
  <c r="B464" i="436"/>
  <c r="A609" i="436" l="1"/>
  <c r="B465" i="436"/>
  <c r="I464" i="436"/>
  <c r="A610" i="436" l="1"/>
  <c r="A612" i="436" s="1"/>
  <c r="A613" i="436" s="1"/>
  <c r="A614" i="436" s="1"/>
  <c r="A615" i="436" s="1"/>
  <c r="A616" i="436" s="1"/>
  <c r="A617" i="436" s="1"/>
  <c r="A618" i="436" s="1"/>
  <c r="A619" i="436" s="1"/>
  <c r="A620" i="436" s="1"/>
  <c r="A621" i="436" s="1"/>
  <c r="A622" i="436" s="1"/>
  <c r="A623" i="436" s="1"/>
  <c r="I465" i="436"/>
  <c r="B466" i="436"/>
  <c r="A624" i="436" l="1"/>
  <c r="A625" i="436" s="1"/>
  <c r="A626" i="436" s="1"/>
  <c r="A627" i="436" s="1"/>
  <c r="A628" i="436" s="1"/>
  <c r="A629" i="436" s="1"/>
  <c r="A630" i="436"/>
  <c r="I466" i="436"/>
  <c r="B467" i="436"/>
  <c r="A631" i="436" l="1"/>
  <c r="A632" i="436" s="1"/>
  <c r="A633" i="436" s="1"/>
  <c r="A634" i="436" s="1"/>
  <c r="A635" i="436" s="1"/>
  <c r="A636" i="436" s="1"/>
  <c r="A637" i="436" s="1"/>
  <c r="A638" i="436" s="1"/>
  <c r="B468" i="436"/>
  <c r="I467" i="436"/>
  <c r="A645" i="436" l="1"/>
  <c r="A639" i="436"/>
  <c r="A640" i="436" s="1"/>
  <c r="A641" i="436" s="1"/>
  <c r="A642" i="436" s="1"/>
  <c r="A643" i="436" s="1"/>
  <c r="A644" i="436" s="1"/>
  <c r="B469" i="436"/>
  <c r="I468" i="436"/>
  <c r="A646" i="436" l="1"/>
  <c r="A648" i="436" s="1"/>
  <c r="I469" i="436"/>
  <c r="B470" i="436"/>
  <c r="A651" i="436" l="1"/>
  <c r="A649" i="436"/>
  <c r="A650" i="436" s="1"/>
  <c r="A653" i="436" s="1"/>
  <c r="I470" i="436"/>
  <c r="B471" i="436"/>
  <c r="A652" i="436" l="1"/>
  <c r="A654" i="436" s="1"/>
  <c r="B472" i="436"/>
  <c r="I471" i="436"/>
  <c r="A659" i="436" l="1"/>
  <c r="A655" i="436"/>
  <c r="A656" i="436" s="1"/>
  <c r="A660" i="436" s="1"/>
  <c r="I472" i="436"/>
  <c r="B473" i="436"/>
  <c r="A657" i="436" l="1"/>
  <c r="A658" i="436" s="1"/>
  <c r="B474" i="436"/>
  <c r="I473" i="436"/>
  <c r="A661" i="436" l="1"/>
  <c r="A662" i="436" s="1"/>
  <c r="B475" i="436"/>
  <c r="I474" i="436"/>
  <c r="A663" i="436" l="1"/>
  <c r="B476" i="436"/>
  <c r="I475" i="436"/>
  <c r="A664" i="436" l="1"/>
  <c r="I476" i="436"/>
  <c r="B477" i="436"/>
  <c r="A665" i="436" l="1"/>
  <c r="A667" i="436"/>
  <c r="I477" i="436"/>
  <c r="B478" i="436"/>
  <c r="A666" i="436" l="1"/>
  <c r="I478" i="436"/>
  <c r="B479" i="436"/>
  <c r="A668" i="436" l="1"/>
  <c r="I479" i="436"/>
  <c r="B480" i="436"/>
  <c r="A673" i="436" l="1"/>
  <c r="A669" i="436"/>
  <c r="B481" i="436"/>
  <c r="I480" i="436"/>
  <c r="A670" i="436" l="1"/>
  <c r="B482" i="436"/>
  <c r="I481" i="436"/>
  <c r="A674" i="436" l="1"/>
  <c r="A671" i="436"/>
  <c r="B483" i="436"/>
  <c r="I482" i="436"/>
  <c r="A672" i="436" l="1"/>
  <c r="I483" i="436"/>
  <c r="B484" i="436"/>
  <c r="A675" i="436" l="1"/>
  <c r="I484" i="436"/>
  <c r="B485" i="436"/>
  <c r="A676" i="436" l="1"/>
  <c r="I485" i="436"/>
  <c r="B486" i="436"/>
  <c r="A677" i="436" l="1"/>
  <c r="A678" i="436" s="1"/>
  <c r="B487" i="436"/>
  <c r="I486" i="436"/>
  <c r="A679" i="436" l="1"/>
  <c r="A680" i="436" s="1"/>
  <c r="A681" i="436"/>
  <c r="B488" i="436"/>
  <c r="I487" i="436"/>
  <c r="A682" i="436" l="1"/>
  <c r="I488" i="436"/>
  <c r="B489" i="436"/>
  <c r="A687" i="436" l="1"/>
  <c r="A683" i="436"/>
  <c r="A684" i="436" s="1"/>
  <c r="B490" i="436"/>
  <c r="I489" i="436"/>
  <c r="A685" i="436" l="1"/>
  <c r="A686" i="436" s="1"/>
  <c r="A688" i="436"/>
  <c r="B491" i="436"/>
  <c r="I490" i="436"/>
  <c r="A689" i="436" l="1"/>
  <c r="A690" i="436" s="1"/>
  <c r="A691" i="436" s="1"/>
  <c r="A692" i="436" s="1"/>
  <c r="B492" i="436"/>
  <c r="I491" i="436"/>
  <c r="A693" i="436" l="1"/>
  <c r="A694" i="436" s="1"/>
  <c r="A695" i="436"/>
  <c r="B493" i="436"/>
  <c r="I492" i="436"/>
  <c r="A696" i="436" l="1"/>
  <c r="A697" i="436" s="1"/>
  <c r="A698" i="436" s="1"/>
  <c r="B494" i="436"/>
  <c r="I493" i="436"/>
  <c r="A701" i="436" l="1"/>
  <c r="A702" i="436"/>
  <c r="A699" i="436"/>
  <c r="A700" i="436" s="1"/>
  <c r="B495" i="436"/>
  <c r="I494" i="436"/>
  <c r="A703" i="436" l="1"/>
  <c r="A704" i="436" s="1"/>
  <c r="A705" i="436" s="1"/>
  <c r="A706" i="436" s="1"/>
  <c r="I495" i="436"/>
  <c r="B496" i="436"/>
  <c r="A707" i="436" l="1"/>
  <c r="A708" i="436" s="1"/>
  <c r="A709" i="436"/>
  <c r="I496" i="436"/>
  <c r="B497" i="436"/>
  <c r="A710" i="436" l="1"/>
  <c r="B498" i="436"/>
  <c r="I497" i="436"/>
  <c r="A711" i="436" l="1"/>
  <c r="A712" i="436" s="1"/>
  <c r="A715" i="436"/>
  <c r="I498" i="436"/>
  <c r="B499" i="436"/>
  <c r="A716" i="436" l="1"/>
  <c r="A713" i="436"/>
  <c r="A714" i="436" s="1"/>
  <c r="B500" i="436"/>
  <c r="I499" i="436"/>
  <c r="A717" i="436" l="1"/>
  <c r="A718" i="436" s="1"/>
  <c r="A719" i="436" s="1"/>
  <c r="A720" i="436" s="1"/>
  <c r="I500" i="436"/>
  <c r="B501" i="436"/>
  <c r="A721" i="436" l="1"/>
  <c r="A722" i="436" s="1"/>
  <c r="A723" i="436"/>
  <c r="B502" i="436"/>
  <c r="I501" i="436"/>
  <c r="A724" i="436" l="1"/>
  <c r="A725" i="436" s="1"/>
  <c r="A726" i="436" s="1"/>
  <c r="B503" i="436"/>
  <c r="I502" i="436"/>
  <c r="A729" i="436" l="1"/>
  <c r="A727" i="436"/>
  <c r="A728" i="436" s="1"/>
  <c r="A730" i="436"/>
  <c r="I503" i="436"/>
  <c r="B504" i="436"/>
  <c r="A731" i="436" l="1"/>
  <c r="A732" i="436" s="1"/>
  <c r="A733" i="436" s="1"/>
  <c r="A734" i="436" s="1"/>
  <c r="I504" i="436"/>
  <c r="B505" i="436"/>
  <c r="A737" i="436" l="1"/>
  <c r="A735" i="436"/>
  <c r="A736" i="436" s="1"/>
  <c r="B506" i="436"/>
  <c r="I505" i="436"/>
  <c r="A738" i="436" l="1"/>
  <c r="B507" i="436"/>
  <c r="I506" i="436"/>
  <c r="A739" i="436" l="1"/>
  <c r="A740" i="436" s="1"/>
  <c r="A743" i="436"/>
  <c r="B508" i="436"/>
  <c r="I507" i="436"/>
  <c r="A741" i="436" l="1"/>
  <c r="A742" i="436" s="1"/>
  <c r="A744" i="436"/>
  <c r="B509" i="436"/>
  <c r="I508" i="436"/>
  <c r="A745" i="436" l="1"/>
  <c r="A746" i="436" s="1"/>
  <c r="A747" i="436" s="1"/>
  <c r="A748" i="436" s="1"/>
  <c r="A749" i="436" s="1"/>
  <c r="A750" i="436" s="1"/>
  <c r="A751" i="436" s="1"/>
  <c r="A752" i="436" s="1"/>
  <c r="A753" i="436" s="1"/>
  <c r="A754" i="436" s="1"/>
  <c r="A755" i="436" s="1"/>
  <c r="B510" i="436"/>
  <c r="I509" i="436"/>
  <c r="A757" i="436" l="1"/>
  <c r="A756" i="436"/>
  <c r="I510" i="436"/>
  <c r="B511" i="436"/>
  <c r="A758" i="436" l="1"/>
  <c r="B512" i="436"/>
  <c r="I511" i="436"/>
  <c r="A778" i="436" l="1"/>
  <c r="A759" i="436"/>
  <c r="A760" i="436"/>
  <c r="B513" i="436"/>
  <c r="I512" i="436"/>
  <c r="A761" i="436" l="1"/>
  <c r="A762" i="436" s="1"/>
  <c r="A763" i="436" s="1"/>
  <c r="A764" i="436" s="1"/>
  <c r="I513" i="436"/>
  <c r="B514" i="436"/>
  <c r="A765" i="436" l="1"/>
  <c r="A766" i="436"/>
  <c r="A767" i="436" s="1"/>
  <c r="A768" i="436" s="1"/>
  <c r="B515" i="436"/>
  <c r="I514" i="436"/>
  <c r="A770" i="436" l="1"/>
  <c r="A769" i="436"/>
  <c r="B516" i="436"/>
  <c r="I515" i="436"/>
  <c r="A771" i="436" l="1"/>
  <c r="A772" i="436" s="1"/>
  <c r="B517" i="436"/>
  <c r="I516" i="436"/>
  <c r="A773" i="436" l="1"/>
  <c r="A774" i="436" s="1"/>
  <c r="A776" i="436" s="1"/>
  <c r="I517" i="436"/>
  <c r="B518" i="436"/>
  <c r="A775" i="436" l="1"/>
  <c r="A777" i="436" s="1"/>
  <c r="A779" i="436" s="1"/>
  <c r="A780" i="436" s="1"/>
  <c r="A781" i="436" s="1"/>
  <c r="A782" i="436" s="1"/>
  <c r="A783" i="436" s="1"/>
  <c r="A784" i="436" s="1"/>
  <c r="A785" i="436" s="1"/>
  <c r="I518" i="436"/>
  <c r="B519" i="436"/>
  <c r="A786" i="436" l="1"/>
  <c r="A787" i="436" s="1"/>
  <c r="A791" i="436" s="1"/>
  <c r="B520" i="436"/>
  <c r="I519" i="436"/>
  <c r="A788" i="436" l="1"/>
  <c r="A789" i="436" s="1"/>
  <c r="A790" i="436" s="1"/>
  <c r="I520" i="436"/>
  <c r="B521" i="436"/>
  <c r="A792" i="436" l="1"/>
  <c r="A793" i="436" s="1"/>
  <c r="A794" i="436" s="1"/>
  <c r="I521" i="436"/>
  <c r="B522" i="436"/>
  <c r="A795" i="436" l="1"/>
  <c r="A879" i="436"/>
  <c r="A796" i="436"/>
  <c r="B523" i="436"/>
  <c r="I522" i="436"/>
  <c r="A797" i="436" l="1"/>
  <c r="A798" i="436" s="1"/>
  <c r="A799" i="436" s="1"/>
  <c r="A800" i="436" s="1"/>
  <c r="A801" i="436" s="1"/>
  <c r="A802" i="436" s="1"/>
  <c r="B524" i="436"/>
  <c r="I523" i="436"/>
  <c r="A803" i="436" l="1"/>
  <c r="A804" i="436" s="1"/>
  <c r="A805" i="436" s="1"/>
  <c r="A806" i="436" s="1"/>
  <c r="A807" i="436" s="1"/>
  <c r="A808" i="436" s="1"/>
  <c r="A809" i="436" s="1"/>
  <c r="A810" i="436" s="1"/>
  <c r="A811" i="436" s="1"/>
  <c r="A812" i="436" s="1"/>
  <c r="A813" i="436" s="1"/>
  <c r="A814" i="436" s="1"/>
  <c r="I524" i="436"/>
  <c r="B525" i="436"/>
  <c r="A815" i="436" l="1"/>
  <c r="A816" i="436" s="1"/>
  <c r="A817" i="436" s="1"/>
  <c r="B526" i="436"/>
  <c r="I525" i="436"/>
  <c r="A818" i="436" l="1"/>
  <c r="A819" i="436"/>
  <c r="B527" i="436"/>
  <c r="I526" i="436"/>
  <c r="A820" i="436" l="1"/>
  <c r="A821" i="436" s="1"/>
  <c r="A822" i="436" s="1"/>
  <c r="A823" i="436" s="1"/>
  <c r="A824" i="436" s="1"/>
  <c r="A825" i="436" s="1"/>
  <c r="B528" i="436"/>
  <c r="I527" i="436"/>
  <c r="A826" i="436" l="1"/>
  <c r="A827" i="436" s="1"/>
  <c r="A828" i="436" s="1"/>
  <c r="A829" i="436" s="1"/>
  <c r="A830" i="436" s="1"/>
  <c r="A831" i="436" s="1"/>
  <c r="A832" i="436" s="1"/>
  <c r="I528" i="436"/>
  <c r="B529" i="436"/>
  <c r="A834" i="436" l="1"/>
  <c r="A835" i="436" s="1"/>
  <c r="A836" i="436" s="1"/>
  <c r="A837" i="436" s="1"/>
  <c r="A838" i="436" s="1"/>
  <c r="A839" i="436" s="1"/>
  <c r="A840" i="436" s="1"/>
  <c r="A841" i="436" s="1"/>
  <c r="A842" i="436" s="1"/>
  <c r="A833" i="436"/>
  <c r="I529" i="436"/>
  <c r="B530" i="436"/>
  <c r="A843" i="436" l="1"/>
  <c r="A844" i="436" s="1"/>
  <c r="A845" i="436" s="1"/>
  <c r="A846" i="436" s="1"/>
  <c r="A847" i="436" s="1"/>
  <c r="A848" i="436" s="1"/>
  <c r="B531" i="436"/>
  <c r="I530" i="436"/>
  <c r="A850" i="436" l="1"/>
  <c r="A851" i="436" s="1"/>
  <c r="A852" i="436" s="1"/>
  <c r="A853" i="436" s="1"/>
  <c r="A854" i="436" s="1"/>
  <c r="A855" i="436" s="1"/>
  <c r="A856" i="436" s="1"/>
  <c r="A857" i="436" s="1"/>
  <c r="A858" i="436" s="1"/>
  <c r="A849" i="436"/>
  <c r="I531" i="436"/>
  <c r="B532" i="436"/>
  <c r="A859" i="436" l="1"/>
  <c r="A861" i="436" s="1"/>
  <c r="A862" i="436" s="1"/>
  <c r="A863" i="436" s="1"/>
  <c r="A864" i="436" s="1"/>
  <c r="A865" i="436" s="1"/>
  <c r="A866" i="436" s="1"/>
  <c r="A860" i="436"/>
  <c r="I532" i="436"/>
  <c r="B533" i="436"/>
  <c r="A867" i="436" l="1"/>
  <c r="A868" i="436" s="1"/>
  <c r="A869" i="436" s="1"/>
  <c r="A870" i="436" s="1"/>
  <c r="A871" i="436" s="1"/>
  <c r="A872" i="436" s="1"/>
  <c r="A873" i="436" s="1"/>
  <c r="A874" i="436" s="1"/>
  <c r="A875" i="436" s="1"/>
  <c r="B534" i="436"/>
  <c r="I533" i="436"/>
  <c r="A876" i="436" l="1"/>
  <c r="A877" i="436" s="1"/>
  <c r="A878" i="436" s="1"/>
  <c r="A880" i="436" s="1"/>
  <c r="B535" i="436"/>
  <c r="I534" i="436"/>
  <c r="A881" i="436" l="1"/>
  <c r="A882" i="436" s="1"/>
  <c r="A884" i="436" s="1"/>
  <c r="I535" i="436"/>
  <c r="B536" i="436"/>
  <c r="A883" i="436" l="1"/>
  <c r="A885" i="436" s="1"/>
  <c r="A886" i="436" s="1"/>
  <c r="I536" i="436"/>
  <c r="B537" i="436"/>
  <c r="A887" i="436" l="1"/>
  <c r="A888" i="436" s="1"/>
  <c r="A890" i="436" s="1"/>
  <c r="B538" i="436"/>
  <c r="I537" i="436"/>
  <c r="A889" i="436" l="1"/>
  <c r="A891" i="436" s="1"/>
  <c r="A892" i="436" s="1"/>
  <c r="A893" i="436" s="1"/>
  <c r="A894" i="436" s="1"/>
  <c r="A935" i="436"/>
  <c r="B539" i="436"/>
  <c r="I538" i="436"/>
  <c r="A896" i="436" l="1"/>
  <c r="A895" i="436"/>
  <c r="A897" i="436" s="1"/>
  <c r="A898" i="436" s="1"/>
  <c r="A899" i="436" s="1"/>
  <c r="A900" i="436" s="1"/>
  <c r="A901" i="436" s="1"/>
  <c r="A902" i="436" s="1"/>
  <c r="I539" i="436"/>
  <c r="B540" i="436"/>
  <c r="A904" i="436" l="1"/>
  <c r="A903" i="436"/>
  <c r="A905" i="436" s="1"/>
  <c r="A906" i="436" s="1"/>
  <c r="A907" i="436" s="1"/>
  <c r="A908" i="436" s="1"/>
  <c r="A909" i="436" s="1"/>
  <c r="A910" i="436" s="1"/>
  <c r="B541" i="436"/>
  <c r="I540" i="436"/>
  <c r="A912" i="436" l="1"/>
  <c r="A911" i="436"/>
  <c r="I541" i="436"/>
  <c r="B542" i="436"/>
  <c r="A913" i="436" l="1"/>
  <c r="B543" i="436"/>
  <c r="I542" i="436"/>
  <c r="A914" i="436" l="1"/>
  <c r="A915" i="436" s="1"/>
  <c r="A916" i="436" s="1"/>
  <c r="A917" i="436" s="1"/>
  <c r="A918" i="436" s="1"/>
  <c r="B544" i="436"/>
  <c r="I543" i="436"/>
  <c r="A919" i="436" l="1"/>
  <c r="A920" i="436"/>
  <c r="B545" i="436"/>
  <c r="I544" i="436"/>
  <c r="A921" i="436" l="1"/>
  <c r="A922" i="436" s="1"/>
  <c r="A923" i="436" s="1"/>
  <c r="A924" i="436" s="1"/>
  <c r="A925" i="436" s="1"/>
  <c r="A926" i="436" s="1"/>
  <c r="B546" i="436"/>
  <c r="I545" i="436"/>
  <c r="A927" i="436" l="1"/>
  <c r="A928" i="436"/>
  <c r="I546" i="436"/>
  <c r="B547" i="436"/>
  <c r="A929" i="436" l="1"/>
  <c r="A930" i="436" s="1"/>
  <c r="A931" i="436" s="1"/>
  <c r="A932" i="436" s="1"/>
  <c r="A933" i="436" s="1"/>
  <c r="A934" i="436" s="1"/>
  <c r="A936" i="436" s="1"/>
  <c r="A937" i="436" s="1"/>
  <c r="A938" i="436" s="1"/>
  <c r="A939" i="436" s="1"/>
  <c r="A940" i="436" s="1"/>
  <c r="A941" i="436" s="1"/>
  <c r="A942" i="436" s="1"/>
  <c r="A943" i="436" s="1"/>
  <c r="A944" i="436" s="1"/>
  <c r="A945" i="436" s="1"/>
  <c r="A946" i="436" s="1"/>
  <c r="A947" i="436" s="1"/>
  <c r="A948" i="436" s="1"/>
  <c r="A949" i="436" s="1"/>
  <c r="A950" i="436" s="1"/>
  <c r="A951" i="436" s="1"/>
  <c r="A952" i="436" s="1"/>
  <c r="B548" i="436"/>
  <c r="I547" i="436"/>
  <c r="A953" i="436" l="1"/>
  <c r="A954" i="436" s="1"/>
  <c r="A955" i="436" s="1"/>
  <c r="A956" i="436" s="1"/>
  <c r="A957" i="436" s="1"/>
  <c r="A958" i="436" s="1"/>
  <c r="A959" i="436" s="1"/>
  <c r="A960" i="436" s="1"/>
  <c r="A961" i="436" s="1"/>
  <c r="A962" i="436" s="1"/>
  <c r="A963" i="436" s="1"/>
  <c r="A964" i="436" s="1"/>
  <c r="A965" i="436" s="1"/>
  <c r="A966" i="436" s="1"/>
  <c r="A967" i="436" s="1"/>
  <c r="A1048" i="436"/>
  <c r="I548" i="436"/>
  <c r="B549" i="436"/>
  <c r="A968" i="436" l="1"/>
  <c r="A969" i="436" s="1"/>
  <c r="A970" i="436" s="1"/>
  <c r="A971" i="436" s="1"/>
  <c r="A972" i="436" s="1"/>
  <c r="A973" i="436" s="1"/>
  <c r="A974" i="436" s="1"/>
  <c r="A975" i="436" s="1"/>
  <c r="A976" i="436" s="1"/>
  <c r="A977" i="436" s="1"/>
  <c r="A978" i="436" s="1"/>
  <c r="A979" i="436" s="1"/>
  <c r="A980" i="436" s="1"/>
  <c r="A981" i="436" s="1"/>
  <c r="A982" i="436" s="1"/>
  <c r="A983" i="436" s="1"/>
  <c r="A984" i="436" s="1"/>
  <c r="A985" i="436" s="1"/>
  <c r="I549" i="436"/>
  <c r="B550" i="436"/>
  <c r="A987" i="436" l="1"/>
  <c r="A986" i="436"/>
  <c r="B551" i="436"/>
  <c r="I550" i="436"/>
  <c r="A988" i="436" l="1"/>
  <c r="A989" i="436" s="1"/>
  <c r="A990" i="436" s="1"/>
  <c r="A991" i="436" s="1"/>
  <c r="A992" i="436" s="1"/>
  <c r="A993" i="436" s="1"/>
  <c r="A994" i="436" s="1"/>
  <c r="A995" i="436" s="1"/>
  <c r="I551" i="436"/>
  <c r="B552" i="436"/>
  <c r="A997" i="436" l="1"/>
  <c r="A996" i="436"/>
  <c r="A998" i="436" s="1"/>
  <c r="A999" i="436" s="1"/>
  <c r="A1000" i="436" s="1"/>
  <c r="I552" i="436"/>
  <c r="B553" i="436"/>
  <c r="A1001" i="436" l="1"/>
  <c r="A1003" i="436" s="1"/>
  <c r="A1004" i="436" s="1"/>
  <c r="A1005" i="436" s="1"/>
  <c r="A1006" i="436" s="1"/>
  <c r="A1007" i="436" s="1"/>
  <c r="A1008" i="436" s="1"/>
  <c r="A1009" i="436" s="1"/>
  <c r="A1010" i="436" s="1"/>
  <c r="A1011" i="436" s="1"/>
  <c r="A1012" i="436" s="1"/>
  <c r="A1013" i="436" s="1"/>
  <c r="A1014" i="436" s="1"/>
  <c r="A1002" i="436"/>
  <c r="B554" i="436"/>
  <c r="I553" i="436"/>
  <c r="A1016" i="436" l="1"/>
  <c r="A1015" i="436"/>
  <c r="I554" i="436"/>
  <c r="B555" i="436"/>
  <c r="A1017" i="436" l="1"/>
  <c r="A1018" i="436" s="1"/>
  <c r="A1019" i="436" s="1"/>
  <c r="A1020" i="436" s="1"/>
  <c r="I555" i="436"/>
  <c r="B556" i="436"/>
  <c r="A1021" i="436" l="1"/>
  <c r="A1023" i="436" s="1"/>
  <c r="A1024" i="436" s="1"/>
  <c r="A1025" i="436" s="1"/>
  <c r="A1026" i="436" s="1"/>
  <c r="A1027" i="436" s="1"/>
  <c r="A1028" i="436" s="1"/>
  <c r="A1029" i="436" s="1"/>
  <c r="A1030" i="436" s="1"/>
  <c r="A1022" i="436"/>
  <c r="B557" i="436"/>
  <c r="I556" i="436"/>
  <c r="A1031" i="436" l="1"/>
  <c r="A1032" i="436" s="1"/>
  <c r="A1033" i="436"/>
  <c r="I557" i="436"/>
  <c r="B558" i="436"/>
  <c r="A1034" i="436" l="1"/>
  <c r="A1035" i="436" s="1"/>
  <c r="A1036" i="436" s="1"/>
  <c r="A1037" i="436" s="1"/>
  <c r="B559" i="436"/>
  <c r="I558" i="436"/>
  <c r="A1038" i="436" l="1"/>
  <c r="A1039" i="436" s="1"/>
  <c r="I559" i="436"/>
  <c r="B560" i="436"/>
  <c r="A1042" i="436" l="1"/>
  <c r="A1040" i="436"/>
  <c r="A1041" i="436" s="1"/>
  <c r="A1043" i="436" s="1"/>
  <c r="A1044" i="436" s="1"/>
  <c r="A1045" i="436" s="1"/>
  <c r="A1046" i="436" s="1"/>
  <c r="A1047" i="436" s="1"/>
  <c r="A1049" i="436" s="1"/>
  <c r="A1050" i="436" s="1"/>
  <c r="A1051" i="436" s="1"/>
  <c r="B561" i="436"/>
  <c r="I560" i="436"/>
  <c r="A1052" i="436" l="1"/>
  <c r="A1053" i="436" s="1"/>
  <c r="A1054" i="436"/>
  <c r="I561" i="436"/>
  <c r="B562" i="436"/>
  <c r="A1064" i="436" l="1"/>
  <c r="A1055" i="436"/>
  <c r="A1058" i="436"/>
  <c r="A1057" i="436"/>
  <c r="A1056" i="436"/>
  <c r="A1059" i="436"/>
  <c r="I562" i="436"/>
  <c r="B563" i="436"/>
  <c r="A1060" i="436" l="1"/>
  <c r="A1061" i="436"/>
  <c r="A1062" i="436" s="1"/>
  <c r="A1063" i="436" s="1"/>
  <c r="A1074" i="436" s="1"/>
  <c r="B564" i="436"/>
  <c r="I563" i="436"/>
  <c r="A1065" i="436" l="1"/>
  <c r="A1069" i="436" s="1"/>
  <c r="A1190" i="436"/>
  <c r="B565" i="436"/>
  <c r="I564" i="436"/>
  <c r="A1066" i="436" l="1"/>
  <c r="A1067" i="436" s="1"/>
  <c r="B566" i="436"/>
  <c r="I565" i="436"/>
  <c r="A1068" i="436" l="1"/>
  <c r="A1070" i="436" s="1"/>
  <c r="A1071" i="436" s="1"/>
  <c r="B567" i="436"/>
  <c r="I566" i="436"/>
  <c r="A1072" i="436" l="1"/>
  <c r="A1073" i="436" s="1"/>
  <c r="A1075" i="436" s="1"/>
  <c r="A1076" i="436" s="1"/>
  <c r="A1077" i="436" s="1"/>
  <c r="A1078" i="436" s="1"/>
  <c r="A1081" i="436" s="1"/>
  <c r="B568" i="436"/>
  <c r="I567" i="436"/>
  <c r="A1079" i="436" l="1"/>
  <c r="A1082" i="436" s="1"/>
  <c r="I568" i="436"/>
  <c r="B569" i="436"/>
  <c r="A1083" i="436" l="1"/>
  <c r="A1080" i="436"/>
  <c r="A1084" i="436" s="1"/>
  <c r="B570" i="436"/>
  <c r="I569" i="436"/>
  <c r="A1085" i="436" l="1"/>
  <c r="A1086" i="436" s="1"/>
  <c r="A1087" i="436" s="1"/>
  <c r="A1088" i="436" s="1"/>
  <c r="A1089" i="436" s="1"/>
  <c r="I570" i="436"/>
  <c r="B571" i="436"/>
  <c r="A1090" i="436" l="1"/>
  <c r="A1091" i="436" s="1"/>
  <c r="A1093" i="436" s="1"/>
  <c r="A1094" i="436" s="1"/>
  <c r="A1092" i="436"/>
  <c r="B572" i="436"/>
  <c r="I571" i="436"/>
  <c r="A1095" i="436" l="1"/>
  <c r="A1097" i="436" s="1"/>
  <c r="I572" i="436"/>
  <c r="B573" i="436"/>
  <c r="A1096" i="436" l="1"/>
  <c r="A1098" i="436" s="1"/>
  <c r="B574" i="436"/>
  <c r="I573" i="436"/>
  <c r="A1099" i="436" l="1"/>
  <c r="A1102" i="436" s="1"/>
  <c r="B575" i="436"/>
  <c r="I574" i="436"/>
  <c r="A1100" i="436" l="1"/>
  <c r="A1101" i="436" s="1"/>
  <c r="A1105" i="436" s="1"/>
  <c r="I575" i="436"/>
  <c r="B576" i="436"/>
  <c r="A1103" i="436" l="1"/>
  <c r="A1108" i="436" s="1"/>
  <c r="A1106" i="436"/>
  <c r="A1104" i="436"/>
  <c r="B577" i="436"/>
  <c r="I576" i="436"/>
  <c r="A1107" i="436" l="1"/>
  <c r="A1109" i="436" s="1"/>
  <c r="A1110" i="436" s="1"/>
  <c r="I577" i="436"/>
  <c r="B578" i="436"/>
  <c r="A1111" i="436" l="1"/>
  <c r="A1112" i="436" s="1"/>
  <c r="A1113" i="436" s="1"/>
  <c r="A1114" i="436" s="1"/>
  <c r="I578" i="436"/>
  <c r="B579" i="436"/>
  <c r="A1115" i="436" l="1"/>
  <c r="A1116" i="436" s="1"/>
  <c r="A1118" i="436" s="1"/>
  <c r="B580" i="436"/>
  <c r="I579" i="436"/>
  <c r="A1117" i="436" l="1"/>
  <c r="A1119" i="436" s="1"/>
  <c r="B581" i="436"/>
  <c r="I580" i="436"/>
  <c r="A1120" i="436" l="1"/>
  <c r="I581" i="436"/>
  <c r="B582" i="436"/>
  <c r="A1121" i="436" l="1"/>
  <c r="B583" i="436"/>
  <c r="I582" i="436"/>
  <c r="A1122" i="436" l="1"/>
  <c r="A1123" i="436"/>
  <c r="I583" i="436"/>
  <c r="B584" i="436"/>
  <c r="A1127" i="436" l="1"/>
  <c r="A1126" i="436"/>
  <c r="A1125" i="436"/>
  <c r="A1124" i="436"/>
  <c r="I584" i="436"/>
  <c r="B585" i="436"/>
  <c r="A1129" i="436" l="1"/>
  <c r="A1128" i="436"/>
  <c r="B586" i="436"/>
  <c r="I585" i="436"/>
  <c r="A1130" i="436" l="1"/>
  <c r="B587" i="436"/>
  <c r="I586" i="436"/>
  <c r="A1131" i="436" l="1"/>
  <c r="B588" i="436"/>
  <c r="I587" i="436"/>
  <c r="A1132" i="436" l="1"/>
  <c r="B589" i="436"/>
  <c r="I588" i="436"/>
  <c r="A1133" i="436" l="1"/>
  <c r="B590" i="436"/>
  <c r="I589" i="436"/>
  <c r="A1134" i="436" l="1"/>
  <c r="A1135" i="436"/>
  <c r="B591" i="436"/>
  <c r="I590" i="436"/>
  <c r="A1136" i="436" l="1"/>
  <c r="A1138" i="436" s="1"/>
  <c r="I591" i="436"/>
  <c r="B592" i="436"/>
  <c r="A1140" i="436" l="1"/>
  <c r="A1137" i="436"/>
  <c r="A1139" i="436" s="1"/>
  <c r="B593" i="436"/>
  <c r="I592" i="436"/>
  <c r="A1141" i="436" l="1"/>
  <c r="I593" i="436"/>
  <c r="B594" i="436"/>
  <c r="A1143" i="436" l="1"/>
  <c r="A1142" i="436"/>
  <c r="I594" i="436"/>
  <c r="B595" i="436"/>
  <c r="A1144" i="436" l="1"/>
  <c r="A1146" i="436"/>
  <c r="A1145" i="436"/>
  <c r="A1148" i="436" s="1"/>
  <c r="B596" i="436"/>
  <c r="I595" i="436"/>
  <c r="A1147" i="436" l="1"/>
  <c r="B597" i="436"/>
  <c r="I596" i="436"/>
  <c r="A1149" i="436" l="1"/>
  <c r="I597" i="436"/>
  <c r="B598" i="436"/>
  <c r="A1150" i="436" l="1"/>
  <c r="I598" i="436"/>
  <c r="B599" i="436"/>
  <c r="A1151" i="436" l="1"/>
  <c r="I599" i="436"/>
  <c r="B600" i="436"/>
  <c r="A1152" i="436" l="1"/>
  <c r="I600" i="436"/>
  <c r="B601" i="436"/>
  <c r="A1153" i="436" l="1"/>
  <c r="A1154" i="436"/>
  <c r="B602" i="436"/>
  <c r="I601" i="436"/>
  <c r="A1156" i="436" l="1"/>
  <c r="A1155" i="436"/>
  <c r="I602" i="436"/>
  <c r="B603" i="436"/>
  <c r="A1157" i="436" l="1"/>
  <c r="A1158" i="436"/>
  <c r="B604" i="436"/>
  <c r="I603" i="436"/>
  <c r="A1159" i="436" l="1"/>
  <c r="A1161" i="436" s="1"/>
  <c r="B605" i="436"/>
  <c r="I604" i="436"/>
  <c r="A1160" i="436" l="1"/>
  <c r="A1162" i="436" s="1"/>
  <c r="I605" i="436"/>
  <c r="B606" i="436"/>
  <c r="A1163" i="436" l="1"/>
  <c r="A1166" i="436" s="1"/>
  <c r="A1164" i="436"/>
  <c r="A1165" i="436"/>
  <c r="I606" i="436"/>
  <c r="B607" i="436"/>
  <c r="A1167" i="436" l="1"/>
  <c r="A1168" i="436" s="1"/>
  <c r="A1169" i="436" s="1"/>
  <c r="A1170" i="436" s="1"/>
  <c r="B608" i="436"/>
  <c r="I607" i="436"/>
  <c r="A1171" i="436" l="1"/>
  <c r="A1174" i="436" s="1"/>
  <c r="A1172" i="436"/>
  <c r="I608" i="436"/>
  <c r="B609" i="436"/>
  <c r="A1173" i="436" l="1"/>
  <c r="A1176" i="436" s="1"/>
  <c r="I609" i="436"/>
  <c r="B610" i="436"/>
  <c r="A1175" i="436" l="1"/>
  <c r="A1177" i="436" s="1"/>
  <c r="A1179" i="436" s="1"/>
  <c r="I610" i="436"/>
  <c r="B611" i="436"/>
  <c r="A1178" i="436" l="1"/>
  <c r="A1181" i="436" s="1"/>
  <c r="I611" i="436"/>
  <c r="B612" i="436"/>
  <c r="A1180" i="436" l="1"/>
  <c r="A1183" i="436" s="1"/>
  <c r="B613" i="436"/>
  <c r="I612" i="436"/>
  <c r="A1182" i="436" l="1"/>
  <c r="A1184" i="436" s="1"/>
  <c r="A1185" i="436" s="1"/>
  <c r="A1186" i="436" s="1"/>
  <c r="A1187" i="436" s="1"/>
  <c r="B614" i="436"/>
  <c r="I613" i="436"/>
  <c r="A1188" i="436" l="1"/>
  <c r="A1189" i="436"/>
  <c r="A1191" i="436" s="1"/>
  <c r="A1192" i="436" s="1"/>
  <c r="A1193" i="436" s="1"/>
  <c r="A1194" i="436" s="1"/>
  <c r="A1195" i="436" s="1"/>
  <c r="I614" i="436"/>
  <c r="B615" i="436"/>
  <c r="A1196" i="436" l="1"/>
  <c r="A1197" i="436" s="1"/>
  <c r="A1250" i="436"/>
  <c r="A1198" i="436"/>
  <c r="I615" i="436"/>
  <c r="B616" i="436"/>
  <c r="A1199" i="436" l="1"/>
  <c r="A1200" i="436" s="1"/>
  <c r="A1201" i="436" s="1"/>
  <c r="A1202" i="436" s="1"/>
  <c r="A1203" i="436" s="1"/>
  <c r="A1204" i="436" s="1"/>
  <c r="A1205" i="436" s="1"/>
  <c r="A1206" i="436" s="1"/>
  <c r="A1207" i="436" s="1"/>
  <c r="A1208" i="436" s="1"/>
  <c r="A1209" i="436" s="1"/>
  <c r="A1210" i="436" s="1"/>
  <c r="A1211" i="436" s="1"/>
  <c r="A1212" i="436" s="1"/>
  <c r="A1213" i="436" s="1"/>
  <c r="A1214" i="436" s="1"/>
  <c r="B617" i="436"/>
  <c r="I616" i="436"/>
  <c r="A1216" i="436" l="1"/>
  <c r="A1215" i="436"/>
  <c r="B618" i="436"/>
  <c r="I617" i="436"/>
  <c r="A1217" i="436" l="1"/>
  <c r="A1218" i="436" s="1"/>
  <c r="A1219" i="436" s="1"/>
  <c r="A1220" i="436" s="1"/>
  <c r="A1221" i="436" s="1"/>
  <c r="A1222" i="436" s="1"/>
  <c r="B619" i="436"/>
  <c r="I618" i="436"/>
  <c r="A1224" i="436" l="1"/>
  <c r="A1223" i="436"/>
  <c r="B620" i="436"/>
  <c r="I619" i="436"/>
  <c r="A1225" i="436" l="1"/>
  <c r="A1226" i="436" s="1"/>
  <c r="A1227" i="436" s="1"/>
  <c r="A1228" i="436" s="1"/>
  <c r="A1229" i="436" s="1"/>
  <c r="A1230" i="436" s="1"/>
  <c r="A1231" i="436" s="1"/>
  <c r="A1232" i="436" s="1"/>
  <c r="A1233" i="436" s="1"/>
  <c r="B621" i="436"/>
  <c r="I620" i="436"/>
  <c r="A1235" i="436" l="1"/>
  <c r="A1234" i="436"/>
  <c r="I621" i="436"/>
  <c r="B622" i="436"/>
  <c r="A1236" i="436" l="1"/>
  <c r="A1237" i="436" s="1"/>
  <c r="A1238" i="436" s="1"/>
  <c r="A1239" i="436" s="1"/>
  <c r="A1240" i="436" s="1"/>
  <c r="A1241" i="436" s="1"/>
  <c r="A1242" i="436" s="1"/>
  <c r="I622" i="436"/>
  <c r="B623" i="436"/>
  <c r="A1243" i="436" l="1"/>
  <c r="A1244" i="436"/>
  <c r="B624" i="436"/>
  <c r="I623" i="436"/>
  <c r="A1245" i="436" l="1"/>
  <c r="A1246" i="436" s="1"/>
  <c r="A1247" i="436" s="1"/>
  <c r="A1248" i="436" s="1"/>
  <c r="A1249" i="436" s="1"/>
  <c r="A1251" i="436" s="1"/>
  <c r="A1252" i="436" s="1"/>
  <c r="A1253" i="436" s="1"/>
  <c r="A1254" i="436" s="1"/>
  <c r="A1255" i="436" s="1"/>
  <c r="A1256" i="436" s="1"/>
  <c r="B625" i="436"/>
  <c r="I624" i="436"/>
  <c r="A1257" i="436" l="1"/>
  <c r="A1258" i="436" s="1"/>
  <c r="A1259" i="436" s="1"/>
  <c r="A1260" i="436" s="1"/>
  <c r="A1261" i="436" s="1"/>
  <c r="A1262" i="436" s="1"/>
  <c r="A1263" i="436" s="1"/>
  <c r="A1299" i="436"/>
  <c r="B626" i="436"/>
  <c r="I625" i="436"/>
  <c r="A1264" i="436" l="1"/>
  <c r="A1266" i="436" s="1"/>
  <c r="A1267" i="436" s="1"/>
  <c r="A1268" i="436" s="1"/>
  <c r="A1269" i="436" s="1"/>
  <c r="A1270" i="436" s="1"/>
  <c r="A1271" i="436" s="1"/>
  <c r="A1272" i="436" s="1"/>
  <c r="A1273" i="436" s="1"/>
  <c r="A1274" i="436" s="1"/>
  <c r="A1275" i="436" s="1"/>
  <c r="A1276" i="436" s="1"/>
  <c r="A1265" i="436"/>
  <c r="I626" i="436"/>
  <c r="B627" i="436"/>
  <c r="A1278" i="436" l="1"/>
  <c r="A1277" i="436"/>
  <c r="A1279" i="436" s="1"/>
  <c r="A1280" i="436" s="1"/>
  <c r="A1281" i="436" s="1"/>
  <c r="A1282" i="436" s="1"/>
  <c r="A1283" i="436" s="1"/>
  <c r="A1284" i="436" s="1"/>
  <c r="A1285" i="436" s="1"/>
  <c r="A1286" i="436" s="1"/>
  <c r="A1287" i="436" s="1"/>
  <c r="A1288" i="436" s="1"/>
  <c r="A1289" i="436" s="1"/>
  <c r="A1290" i="436" s="1"/>
  <c r="A1291" i="436" s="1"/>
  <c r="A1292" i="436" s="1"/>
  <c r="A1293" i="436" s="1"/>
  <c r="A1294" i="436" s="1"/>
  <c r="A1295" i="436" s="1"/>
  <c r="A1296" i="436" s="1"/>
  <c r="A1297" i="436" s="1"/>
  <c r="A1298" i="436" s="1"/>
  <c r="A1300" i="436" s="1"/>
  <c r="A1301" i="436" s="1"/>
  <c r="A1302" i="436" s="1"/>
  <c r="A1303" i="436" s="1"/>
  <c r="A1304" i="436" s="1"/>
  <c r="A1305" i="436" s="1"/>
  <c r="B628" i="436"/>
  <c r="I627" i="436"/>
  <c r="A1308" i="436" l="1"/>
  <c r="A1306" i="436"/>
  <c r="A1307" i="436" s="1"/>
  <c r="A1309" i="436" s="1"/>
  <c r="A1310" i="436" s="1"/>
  <c r="A1311" i="436" s="1"/>
  <c r="A1312" i="436" s="1"/>
  <c r="A1313" i="436" s="1"/>
  <c r="A1314" i="436" s="1"/>
  <c r="A1315" i="436" s="1"/>
  <c r="A1316" i="436" s="1"/>
  <c r="A1317" i="436" s="1"/>
  <c r="A1318" i="436" s="1"/>
  <c r="A1319" i="436" s="1"/>
  <c r="A1320" i="436" s="1"/>
  <c r="A1321" i="436" s="1"/>
  <c r="A1322" i="436" s="1"/>
  <c r="A1323" i="436" s="1"/>
  <c r="A1324" i="436" s="1"/>
  <c r="A1325" i="436" s="1"/>
  <c r="A1326" i="436" s="1"/>
  <c r="A1327" i="436" s="1"/>
  <c r="A1328" i="436" s="1"/>
  <c r="A1329" i="436" s="1"/>
  <c r="A1330" i="436" s="1"/>
  <c r="A1331" i="436" s="1"/>
  <c r="A1332" i="436" s="1"/>
  <c r="A1333" i="436" s="1"/>
  <c r="A1334" i="436" s="1"/>
  <c r="A1335" i="436" s="1"/>
  <c r="A1336" i="436" s="1"/>
  <c r="A1337" i="436" s="1"/>
  <c r="A1338" i="436" s="1"/>
  <c r="A1339" i="436" s="1"/>
  <c r="A1340" i="436" s="1"/>
  <c r="A1341" i="436" s="1"/>
  <c r="A1342" i="436" s="1"/>
  <c r="A1343" i="436" s="1"/>
  <c r="A1344" i="436" s="1"/>
  <c r="A1345" i="436" s="1"/>
  <c r="A1346" i="436" s="1"/>
  <c r="A1347" i="436" s="1"/>
  <c r="A1348" i="436" s="1"/>
  <c r="A1349" i="436" s="1"/>
  <c r="A1350" i="436" s="1"/>
  <c r="A1351" i="436" s="1"/>
  <c r="A1352" i="436" s="1"/>
  <c r="A1353" i="436" s="1"/>
  <c r="A1354" i="436" s="1"/>
  <c r="A1355" i="436" s="1"/>
  <c r="A1356" i="436" s="1"/>
  <c r="A1357" i="436" s="1"/>
  <c r="A1358" i="436" s="1"/>
  <c r="A1359" i="436" s="1"/>
  <c r="A1360" i="436" s="1"/>
  <c r="A1361" i="436" s="1"/>
  <c r="A1362" i="436" s="1"/>
  <c r="A1363" i="436" s="1"/>
  <c r="A1364" i="436" s="1"/>
  <c r="A1365" i="436" s="1"/>
  <c r="A1366" i="436" s="1"/>
  <c r="A1367" i="436" s="1"/>
  <c r="A1368" i="436" s="1"/>
  <c r="A1369" i="436" s="1"/>
  <c r="A1370" i="436" s="1"/>
  <c r="A1371" i="436" s="1"/>
  <c r="A1372" i="436" s="1"/>
  <c r="I628" i="436"/>
  <c r="B629" i="436"/>
  <c r="A1373" i="436" l="1"/>
  <c r="A1374" i="436" s="1"/>
  <c r="A1376" i="436" s="1"/>
  <c r="A1377" i="436" s="1"/>
  <c r="A1378" i="436" s="1"/>
  <c r="A1379" i="436" s="1"/>
  <c r="A1380" i="436" s="1"/>
  <c r="A1381" i="436" s="1"/>
  <c r="A1382" i="436" s="1"/>
  <c r="A1383" i="436" s="1"/>
  <c r="A1384" i="436" s="1"/>
  <c r="A1385" i="436" s="1"/>
  <c r="A1386" i="436" s="1"/>
  <c r="A1387" i="436" s="1"/>
  <c r="A1388" i="436" s="1"/>
  <c r="A1389" i="436" s="1"/>
  <c r="A1390" i="436" s="1"/>
  <c r="A1375" i="436"/>
  <c r="B630" i="436"/>
  <c r="I629" i="436"/>
  <c r="A1393" i="436" l="1"/>
  <c r="A1391" i="436"/>
  <c r="A1392" i="436" s="1"/>
  <c r="A1394" i="436" s="1"/>
  <c r="A1396" i="436" s="1"/>
  <c r="A1397" i="436" s="1"/>
  <c r="A1398" i="436" s="1"/>
  <c r="A1399" i="436" s="1"/>
  <c r="A1400" i="436" s="1"/>
  <c r="A1401" i="436" s="1"/>
  <c r="A1402" i="436" s="1"/>
  <c r="A1403" i="436" s="1"/>
  <c r="A1404" i="436" s="1"/>
  <c r="A1405" i="436" s="1"/>
  <c r="A1406" i="436" s="1"/>
  <c r="A1407" i="436" s="1"/>
  <c r="A1408" i="436" s="1"/>
  <c r="A1409" i="436" s="1"/>
  <c r="A1410" i="436" s="1"/>
  <c r="A1411" i="436" s="1"/>
  <c r="A1412" i="436" s="1"/>
  <c r="A1413" i="436" s="1"/>
  <c r="A1414" i="436" s="1"/>
  <c r="A1415" i="436" s="1"/>
  <c r="A1416" i="436" s="1"/>
  <c r="A1417" i="436" s="1"/>
  <c r="A1418" i="436" s="1"/>
  <c r="A1419" i="436" s="1"/>
  <c r="A1420" i="436" s="1"/>
  <c r="A1421" i="436" s="1"/>
  <c r="A1422" i="436" s="1"/>
  <c r="A1423" i="436" s="1"/>
  <c r="A1424" i="436" s="1"/>
  <c r="A1425" i="436" s="1"/>
  <c r="A1426" i="436" s="1"/>
  <c r="A1427" i="436" s="1"/>
  <c r="A1428" i="436" s="1"/>
  <c r="A1429" i="436" s="1"/>
  <c r="A1430" i="436" s="1"/>
  <c r="A1431" i="436" s="1"/>
  <c r="A1432" i="436" s="1"/>
  <c r="A1433" i="436" s="1"/>
  <c r="A1434" i="436" s="1"/>
  <c r="A1435" i="436" s="1"/>
  <c r="A1436" i="436" s="1"/>
  <c r="A1437" i="436" s="1"/>
  <c r="A1438" i="436" s="1"/>
  <c r="A1439" i="436" s="1"/>
  <c r="A1440" i="436" s="1"/>
  <c r="A1441" i="436" s="1"/>
  <c r="A1442" i="436" s="1"/>
  <c r="A1443" i="436" s="1"/>
  <c r="A1444" i="436" s="1"/>
  <c r="A1445" i="436" s="1"/>
  <c r="A1446" i="436" s="1"/>
  <c r="A1447" i="436" s="1"/>
  <c r="A1448" i="436" s="1"/>
  <c r="A1449" i="436" s="1"/>
  <c r="A1450" i="436" s="1"/>
  <c r="A1451" i="436" s="1"/>
  <c r="A1452" i="436" s="1"/>
  <c r="A1453" i="436" s="1"/>
  <c r="A1454" i="436" s="1"/>
  <c r="A1455" i="436" s="1"/>
  <c r="A1456" i="436" s="1"/>
  <c r="A1457" i="436" s="1"/>
  <c r="A1458" i="436" s="1"/>
  <c r="A1459" i="436" s="1"/>
  <c r="A1460" i="436" s="1"/>
  <c r="A1461" i="436" s="1"/>
  <c r="A1462" i="436" s="1"/>
  <c r="A1463" i="436" s="1"/>
  <c r="A1464" i="436" s="1"/>
  <c r="A1465" i="436" s="1"/>
  <c r="A1466" i="436" s="1"/>
  <c r="A1467" i="436" s="1"/>
  <c r="A1468" i="436" s="1"/>
  <c r="A1469" i="436" s="1"/>
  <c r="A1470" i="436" s="1"/>
  <c r="A1471" i="436" s="1"/>
  <c r="A1472" i="436" s="1"/>
  <c r="A1473" i="436" s="1"/>
  <c r="A1474" i="436" s="1"/>
  <c r="A1475" i="436" s="1"/>
  <c r="A1476" i="436" s="1"/>
  <c r="A1477" i="436" s="1"/>
  <c r="A1478" i="436" s="1"/>
  <c r="A1479" i="436" s="1"/>
  <c r="A1480" i="436" s="1"/>
  <c r="A1481" i="436" s="1"/>
  <c r="A1482" i="436" s="1"/>
  <c r="A1483" i="436" s="1"/>
  <c r="A1484" i="436" s="1"/>
  <c r="A1485" i="436" s="1"/>
  <c r="A1486" i="436" s="1"/>
  <c r="A1487" i="436" s="1"/>
  <c r="A1488" i="436" s="1"/>
  <c r="A1489" i="436" s="1"/>
  <c r="A1490" i="436" s="1"/>
  <c r="A1491" i="436" s="1"/>
  <c r="A1492" i="436" s="1"/>
  <c r="A1493" i="436" s="1"/>
  <c r="A1494" i="436" s="1"/>
  <c r="A1495" i="436" s="1"/>
  <c r="A1496" i="436" s="1"/>
  <c r="A1497" i="436" s="1"/>
  <c r="A1498" i="436" s="1"/>
  <c r="A1499" i="436" s="1"/>
  <c r="A1500" i="436" s="1"/>
  <c r="A1501" i="436" s="1"/>
  <c r="A1502" i="436" s="1"/>
  <c r="A1503" i="436" s="1"/>
  <c r="A1504" i="436" s="1"/>
  <c r="A1505" i="436" s="1"/>
  <c r="A1506" i="436" s="1"/>
  <c r="A1507" i="436" s="1"/>
  <c r="A1508" i="436" s="1"/>
  <c r="A1509" i="436" s="1"/>
  <c r="A1510" i="436" s="1"/>
  <c r="A1511" i="436" s="1"/>
  <c r="A1512" i="436" s="1"/>
  <c r="A1513" i="436" s="1"/>
  <c r="A1514" i="436" s="1"/>
  <c r="A1515" i="436" s="1"/>
  <c r="A1516" i="436" s="1"/>
  <c r="A1517" i="436" s="1"/>
  <c r="A1518" i="436" s="1"/>
  <c r="A1519" i="436" s="1"/>
  <c r="A1520" i="436" s="1"/>
  <c r="A1521" i="436" s="1"/>
  <c r="A1522" i="436" s="1"/>
  <c r="A1523" i="436" s="1"/>
  <c r="A1524" i="436" s="1"/>
  <c r="A1525" i="436" s="1"/>
  <c r="A1526" i="436" s="1"/>
  <c r="A1527" i="436" s="1"/>
  <c r="A1528" i="436" s="1"/>
  <c r="A1529" i="436" s="1"/>
  <c r="A1530" i="436" s="1"/>
  <c r="A1531" i="436" s="1"/>
  <c r="A1532" i="436" s="1"/>
  <c r="A1533" i="436" s="1"/>
  <c r="A1534" i="436" s="1"/>
  <c r="A1535" i="436" s="1"/>
  <c r="A1536" i="436" s="1"/>
  <c r="A1537" i="436" s="1"/>
  <c r="A1538" i="436" s="1"/>
  <c r="A1539" i="436" s="1"/>
  <c r="A1540" i="436" s="1"/>
  <c r="A1541" i="436" s="1"/>
  <c r="A1542" i="436" s="1"/>
  <c r="A1543" i="436" s="1"/>
  <c r="A1544" i="436" s="1"/>
  <c r="A1545" i="436" s="1"/>
  <c r="A1546" i="436" s="1"/>
  <c r="A1547" i="436" s="1"/>
  <c r="A1548" i="436" s="1"/>
  <c r="A1549" i="436" s="1"/>
  <c r="A1550" i="436" s="1"/>
  <c r="A1551" i="436" s="1"/>
  <c r="A1552" i="436" s="1"/>
  <c r="A1553" i="436" s="1"/>
  <c r="A1554" i="436" s="1"/>
  <c r="A1555" i="436" s="1"/>
  <c r="A1556" i="436" s="1"/>
  <c r="A1557" i="436" s="1"/>
  <c r="A1558" i="436" s="1"/>
  <c r="A1559" i="436" s="1"/>
  <c r="A1560" i="436" s="1"/>
  <c r="A1561" i="436" s="1"/>
  <c r="A1562" i="436" s="1"/>
  <c r="A1563" i="436" s="1"/>
  <c r="A1564" i="436" s="1"/>
  <c r="A1565" i="436" s="1"/>
  <c r="A1566" i="436" s="1"/>
  <c r="A1567" i="436" s="1"/>
  <c r="A1568" i="436" s="1"/>
  <c r="A1569" i="436" s="1"/>
  <c r="A1570" i="436" s="1"/>
  <c r="A1571" i="436" s="1"/>
  <c r="A1572" i="436" s="1"/>
  <c r="A1573" i="436" s="1"/>
  <c r="A1574" i="436" s="1"/>
  <c r="A1575" i="436" s="1"/>
  <c r="A1576" i="436" s="1"/>
  <c r="A1577" i="436" s="1"/>
  <c r="A1578" i="436" s="1"/>
  <c r="A1579" i="436" s="1"/>
  <c r="A1580" i="436" s="1"/>
  <c r="A1581" i="436" s="1"/>
  <c r="A1582" i="436" s="1"/>
  <c r="A1583" i="436" s="1"/>
  <c r="A1584" i="436" s="1"/>
  <c r="A1585" i="436" s="1"/>
  <c r="A1586" i="436" s="1"/>
  <c r="A1587" i="436" s="1"/>
  <c r="A1588" i="436" s="1"/>
  <c r="A1589" i="436" s="1"/>
  <c r="A1590" i="436" s="1"/>
  <c r="A1591" i="436" s="1"/>
  <c r="A1592" i="436" s="1"/>
  <c r="A1593" i="436" s="1"/>
  <c r="A1594" i="436" s="1"/>
  <c r="A1595" i="436" s="1"/>
  <c r="A1596" i="436" s="1"/>
  <c r="A1597" i="436" s="1"/>
  <c r="A1598" i="436" s="1"/>
  <c r="A1599" i="436" s="1"/>
  <c r="A1600" i="436" s="1"/>
  <c r="A1601" i="436" s="1"/>
  <c r="A1602" i="436" s="1"/>
  <c r="A1603" i="436" s="1"/>
  <c r="A1604" i="436" s="1"/>
  <c r="A1605" i="436" s="1"/>
  <c r="A1606" i="436" s="1"/>
  <c r="A1607" i="436" s="1"/>
  <c r="A1608" i="436" s="1"/>
  <c r="A1609" i="436" s="1"/>
  <c r="A1610" i="436" s="1"/>
  <c r="A1611" i="436" s="1"/>
  <c r="A1612" i="436" s="1"/>
  <c r="A1613" i="436" s="1"/>
  <c r="A1614" i="436" s="1"/>
  <c r="A1615" i="436" s="1"/>
  <c r="A1616" i="436" s="1"/>
  <c r="A1617" i="436" s="1"/>
  <c r="A1618" i="436" s="1"/>
  <c r="A1619" i="436" s="1"/>
  <c r="A1620" i="436" s="1"/>
  <c r="A1621" i="436" s="1"/>
  <c r="A1622" i="436" s="1"/>
  <c r="A1623" i="436" s="1"/>
  <c r="A1624" i="436" s="1"/>
  <c r="A1625" i="436" s="1"/>
  <c r="A1626" i="436" s="1"/>
  <c r="A1627" i="436" s="1"/>
  <c r="A1628" i="436" s="1"/>
  <c r="A1629" i="436" s="1"/>
  <c r="A1630" i="436" s="1"/>
  <c r="A1631" i="436" s="1"/>
  <c r="A1632" i="436" s="1"/>
  <c r="A1633" i="436" s="1"/>
  <c r="A1634" i="436" s="1"/>
  <c r="A1635" i="436" s="1"/>
  <c r="A1636" i="436" s="1"/>
  <c r="A1637" i="436" s="1"/>
  <c r="A1638" i="436" s="1"/>
  <c r="A1639" i="436" s="1"/>
  <c r="A1640" i="436" s="1"/>
  <c r="A1641" i="436" s="1"/>
  <c r="A1642" i="436" s="1"/>
  <c r="A1643" i="436" s="1"/>
  <c r="A1644" i="436" s="1"/>
  <c r="A1645" i="436" s="1"/>
  <c r="A1646" i="436" s="1"/>
  <c r="A1647" i="436" s="1"/>
  <c r="A1648" i="436" s="1"/>
  <c r="A1649" i="436" s="1"/>
  <c r="A1650" i="436" s="1"/>
  <c r="A1651" i="436" s="1"/>
  <c r="A1652" i="436" s="1"/>
  <c r="A1653" i="436" s="1"/>
  <c r="A1654" i="436" s="1"/>
  <c r="A1655" i="436" s="1"/>
  <c r="A1656" i="436" s="1"/>
  <c r="A1657" i="436" s="1"/>
  <c r="A1658" i="436" s="1"/>
  <c r="A1659" i="436" s="1"/>
  <c r="A1660" i="436" s="1"/>
  <c r="A1661" i="436" s="1"/>
  <c r="A1662" i="436" s="1"/>
  <c r="A1663" i="436" s="1"/>
  <c r="A1664" i="436" s="1"/>
  <c r="A1665" i="436" s="1"/>
  <c r="A1666" i="436" s="1"/>
  <c r="A1667" i="436" s="1"/>
  <c r="A1668" i="436" s="1"/>
  <c r="A1669" i="436" s="1"/>
  <c r="A1670" i="436" s="1"/>
  <c r="A1671" i="436" s="1"/>
  <c r="A1672" i="436" s="1"/>
  <c r="A1673" i="436" s="1"/>
  <c r="A1674" i="436" s="1"/>
  <c r="A1675" i="436" s="1"/>
  <c r="A1676" i="436" s="1"/>
  <c r="A1677" i="436" s="1"/>
  <c r="A1678" i="436" s="1"/>
  <c r="A1679" i="436" s="1"/>
  <c r="A1680" i="436" s="1"/>
  <c r="A1681" i="436" s="1"/>
  <c r="A1682" i="436" s="1"/>
  <c r="A1683" i="436" s="1"/>
  <c r="A1684" i="436" s="1"/>
  <c r="A1685" i="436" s="1"/>
  <c r="A1686" i="436" s="1"/>
  <c r="A1687" i="436" s="1"/>
  <c r="A1688" i="436" s="1"/>
  <c r="A1689" i="436" s="1"/>
  <c r="A1690" i="436" s="1"/>
  <c r="A1691" i="436" s="1"/>
  <c r="A1692" i="436" s="1"/>
  <c r="A1693" i="436" s="1"/>
  <c r="A1694" i="436" s="1"/>
  <c r="A1695" i="436" s="1"/>
  <c r="A1696" i="436" s="1"/>
  <c r="A1697" i="436" s="1"/>
  <c r="A1698" i="436" s="1"/>
  <c r="A1699" i="436" s="1"/>
  <c r="A1700" i="436" s="1"/>
  <c r="A1701" i="436" s="1"/>
  <c r="A1702" i="436" s="1"/>
  <c r="A1703" i="436" s="1"/>
  <c r="A1704" i="436" s="1"/>
  <c r="A1705" i="436" s="1"/>
  <c r="A1706" i="436" s="1"/>
  <c r="A1707" i="436" s="1"/>
  <c r="A1708" i="436" s="1"/>
  <c r="A1709" i="436" s="1"/>
  <c r="A1710" i="436" s="1"/>
  <c r="A1711" i="436" s="1"/>
  <c r="A1712" i="436" s="1"/>
  <c r="A1713" i="436" s="1"/>
  <c r="A1714" i="436" s="1"/>
  <c r="A1715" i="436" s="1"/>
  <c r="A1716" i="436" s="1"/>
  <c r="A1717" i="436" s="1"/>
  <c r="A1718" i="436" s="1"/>
  <c r="A1719" i="436" s="1"/>
  <c r="A1720" i="436" s="1"/>
  <c r="A1721" i="436" s="1"/>
  <c r="A1722" i="436" s="1"/>
  <c r="A1723" i="436" s="1"/>
  <c r="A1724" i="436" s="1"/>
  <c r="A1725" i="436" s="1"/>
  <c r="A1726" i="436" s="1"/>
  <c r="A1727" i="436" s="1"/>
  <c r="A1728" i="436" s="1"/>
  <c r="A1729" i="436" s="1"/>
  <c r="A1730" i="436" s="1"/>
  <c r="A1731" i="436" s="1"/>
  <c r="A1732" i="436" s="1"/>
  <c r="A1733" i="436" s="1"/>
  <c r="A1734" i="436" s="1"/>
  <c r="A1735" i="436" s="1"/>
  <c r="A1736" i="436" s="1"/>
  <c r="A1737" i="436" s="1"/>
  <c r="A1738" i="436" s="1"/>
  <c r="A1739" i="436" s="1"/>
  <c r="A1740" i="436" s="1"/>
  <c r="A1741" i="436" s="1"/>
  <c r="A1742" i="436" s="1"/>
  <c r="A1743" i="436" s="1"/>
  <c r="A1744" i="436" s="1"/>
  <c r="A1745" i="436" s="1"/>
  <c r="A1746" i="436" s="1"/>
  <c r="A1747" i="436" s="1"/>
  <c r="A1748" i="436" s="1"/>
  <c r="A1749" i="436" s="1"/>
  <c r="A1750" i="436" s="1"/>
  <c r="A1751" i="436" s="1"/>
  <c r="A1752" i="436" s="1"/>
  <c r="A1753" i="436" s="1"/>
  <c r="A1754" i="436" s="1"/>
  <c r="A1755" i="436" s="1"/>
  <c r="A1756" i="436" s="1"/>
  <c r="A1757" i="436" s="1"/>
  <c r="A1758" i="436" s="1"/>
  <c r="A1759" i="436" s="1"/>
  <c r="A1760" i="436" s="1"/>
  <c r="A1761" i="436" s="1"/>
  <c r="A1762" i="436" s="1"/>
  <c r="A1763" i="436" s="1"/>
  <c r="A1764" i="436" s="1"/>
  <c r="A1765" i="436" s="1"/>
  <c r="A1766" i="436" s="1"/>
  <c r="A1767" i="436" s="1"/>
  <c r="A1768" i="436" s="1"/>
  <c r="A1769" i="436" s="1"/>
  <c r="A1770" i="436" s="1"/>
  <c r="A1771" i="436" s="1"/>
  <c r="A1772" i="436" s="1"/>
  <c r="A1773" i="436" s="1"/>
  <c r="A1774" i="436" s="1"/>
  <c r="A1775" i="436" s="1"/>
  <c r="A1776" i="436" s="1"/>
  <c r="A1777" i="436" s="1"/>
  <c r="A1778" i="436" s="1"/>
  <c r="A1779" i="436" s="1"/>
  <c r="A1780" i="436" s="1"/>
  <c r="A1781" i="436" s="1"/>
  <c r="A1782" i="436" s="1"/>
  <c r="A1783" i="436" s="1"/>
  <c r="A1784" i="436" s="1"/>
  <c r="A1785" i="436" s="1"/>
  <c r="A1786" i="436" s="1"/>
  <c r="A1787" i="436" s="1"/>
  <c r="A1788" i="436" s="1"/>
  <c r="A1789" i="436" s="1"/>
  <c r="A1790" i="436" s="1"/>
  <c r="A1791" i="436" s="1"/>
  <c r="A1792" i="436" s="1"/>
  <c r="A1793" i="436" s="1"/>
  <c r="A1794" i="436" s="1"/>
  <c r="A1795" i="436" s="1"/>
  <c r="A1796" i="436" s="1"/>
  <c r="A1797" i="436" s="1"/>
  <c r="A1798" i="436" s="1"/>
  <c r="A1799" i="436" s="1"/>
  <c r="A1800" i="436" s="1"/>
  <c r="A1801" i="436" s="1"/>
  <c r="A1802" i="436" s="1"/>
  <c r="A1803" i="436" s="1"/>
  <c r="A1804" i="436" s="1"/>
  <c r="A1805" i="436" s="1"/>
  <c r="A1806" i="436" s="1"/>
  <c r="A1807" i="436" s="1"/>
  <c r="A1808" i="436" s="1"/>
  <c r="A1809" i="436" s="1"/>
  <c r="A1810" i="436" s="1"/>
  <c r="A1811" i="436" s="1"/>
  <c r="A1812" i="436" s="1"/>
  <c r="A1813" i="436" s="1"/>
  <c r="A1814" i="436" s="1"/>
  <c r="A1815" i="436" s="1"/>
  <c r="A1816" i="436" s="1"/>
  <c r="A1817" i="436" s="1"/>
  <c r="A1818" i="436" s="1"/>
  <c r="A1819" i="436" s="1"/>
  <c r="A1820" i="436" s="1"/>
  <c r="A1821" i="436" s="1"/>
  <c r="A1822" i="436" s="1"/>
  <c r="A1823" i="436" s="1"/>
  <c r="A1824" i="436" s="1"/>
  <c r="A1825" i="436" s="1"/>
  <c r="A1826" i="436" s="1"/>
  <c r="A1827" i="436" s="1"/>
  <c r="A1828" i="436" s="1"/>
  <c r="A1829" i="436" s="1"/>
  <c r="A1830" i="436" s="1"/>
  <c r="A1831" i="436" s="1"/>
  <c r="A1832" i="436" s="1"/>
  <c r="A1833" i="436" s="1"/>
  <c r="A1834" i="436" s="1"/>
  <c r="A1835" i="436" s="1"/>
  <c r="A1836" i="436" s="1"/>
  <c r="A1837" i="436" s="1"/>
  <c r="A1838" i="436" s="1"/>
  <c r="A1839" i="436" s="1"/>
  <c r="A1840" i="436" s="1"/>
  <c r="A1841" i="436" s="1"/>
  <c r="A1842" i="436" s="1"/>
  <c r="A1843" i="436" s="1"/>
  <c r="A1844" i="436" s="1"/>
  <c r="A1845" i="436" s="1"/>
  <c r="A1846" i="436" s="1"/>
  <c r="A1847" i="436" s="1"/>
  <c r="A1848" i="436" s="1"/>
  <c r="A1849" i="436" s="1"/>
  <c r="A1850" i="436" s="1"/>
  <c r="A1851" i="436" s="1"/>
  <c r="A1852" i="436" s="1"/>
  <c r="A1853" i="436" s="1"/>
  <c r="A1854" i="436" s="1"/>
  <c r="A1855" i="436" s="1"/>
  <c r="A1856" i="436" s="1"/>
  <c r="A1857" i="436" s="1"/>
  <c r="A1858" i="436" s="1"/>
  <c r="A1859" i="436" s="1"/>
  <c r="A1860" i="436" s="1"/>
  <c r="A1861" i="436" s="1"/>
  <c r="A1862" i="436" s="1"/>
  <c r="A1863" i="436" s="1"/>
  <c r="A1864" i="436" s="1"/>
  <c r="A1865" i="436" s="1"/>
  <c r="A1866" i="436" s="1"/>
  <c r="A1867" i="436" s="1"/>
  <c r="A1868" i="436" s="1"/>
  <c r="A1869" i="436" s="1"/>
  <c r="A1870" i="436" s="1"/>
  <c r="A1871" i="436" s="1"/>
  <c r="A1872" i="436" s="1"/>
  <c r="A1873" i="436" s="1"/>
  <c r="A1874" i="436" s="1"/>
  <c r="A1875" i="436" s="1"/>
  <c r="A1876" i="436" s="1"/>
  <c r="A1877" i="436" s="1"/>
  <c r="A1878" i="436" s="1"/>
  <c r="A1879" i="436" s="1"/>
  <c r="A1880" i="436" s="1"/>
  <c r="A1881" i="436" s="1"/>
  <c r="A1882" i="436" s="1"/>
  <c r="A1883" i="436" s="1"/>
  <c r="A1884" i="436" s="1"/>
  <c r="A1885" i="436" s="1"/>
  <c r="A1886" i="436" s="1"/>
  <c r="A1887" i="436" s="1"/>
  <c r="A1888" i="436" s="1"/>
  <c r="A1889" i="436" s="1"/>
  <c r="A1890" i="436" s="1"/>
  <c r="A1891" i="436" s="1"/>
  <c r="A1892" i="436" s="1"/>
  <c r="A1893" i="436" s="1"/>
  <c r="A1894" i="436" s="1"/>
  <c r="A1895" i="436" s="1"/>
  <c r="A1896" i="436" s="1"/>
  <c r="A1897" i="436" s="1"/>
  <c r="A1898" i="436" s="1"/>
  <c r="A1899" i="436" s="1"/>
  <c r="A1900" i="436" s="1"/>
  <c r="A1901" i="436" s="1"/>
  <c r="A1902" i="436" s="1"/>
  <c r="A1903" i="436" s="1"/>
  <c r="A1904" i="436" s="1"/>
  <c r="A1905" i="436" s="1"/>
  <c r="A1906" i="436" s="1"/>
  <c r="A1907" i="436" s="1"/>
  <c r="A1908" i="436" s="1"/>
  <c r="A1909" i="436" s="1"/>
  <c r="A1910" i="436" s="1"/>
  <c r="A1911" i="436" s="1"/>
  <c r="A1912" i="436" s="1"/>
  <c r="A1913" i="436" s="1"/>
  <c r="A1914" i="436" s="1"/>
  <c r="A1915" i="436" s="1"/>
  <c r="A1916" i="436" s="1"/>
  <c r="A1917" i="436" s="1"/>
  <c r="A1918" i="436" s="1"/>
  <c r="A1919" i="436" s="1"/>
  <c r="A1920" i="436" s="1"/>
  <c r="A1921" i="436" s="1"/>
  <c r="A1922" i="436" s="1"/>
  <c r="A1923" i="436" s="1"/>
  <c r="A1924" i="436" s="1"/>
  <c r="A1925" i="436" s="1"/>
  <c r="A1926" i="436" s="1"/>
  <c r="A1927" i="436" s="1"/>
  <c r="A1928" i="436" s="1"/>
  <c r="A1929" i="436" s="1"/>
  <c r="A1930" i="436" s="1"/>
  <c r="A1931" i="436" s="1"/>
  <c r="A1932" i="436" s="1"/>
  <c r="A1933" i="436" s="1"/>
  <c r="A1934" i="436" s="1"/>
  <c r="A1935" i="436" s="1"/>
  <c r="A1936" i="436" s="1"/>
  <c r="A1937" i="436" s="1"/>
  <c r="A1938" i="436" s="1"/>
  <c r="A1939" i="436" s="1"/>
  <c r="A1940" i="436" s="1"/>
  <c r="A1941" i="436" s="1"/>
  <c r="A1942" i="436" s="1"/>
  <c r="A1943" i="436" s="1"/>
  <c r="A1944" i="436" s="1"/>
  <c r="A1945" i="436" s="1"/>
  <c r="A1946" i="436" s="1"/>
  <c r="A1947" i="436" s="1"/>
  <c r="A1948" i="436" s="1"/>
  <c r="A1949" i="436" s="1"/>
  <c r="A1950" i="436" s="1"/>
  <c r="A1951" i="436" s="1"/>
  <c r="A1952" i="436" s="1"/>
  <c r="A1953" i="436" s="1"/>
  <c r="A1954" i="436" s="1"/>
  <c r="A1955" i="436" s="1"/>
  <c r="A1956" i="436" s="1"/>
  <c r="A1957" i="436" s="1"/>
  <c r="A1958" i="436" s="1"/>
  <c r="A1959" i="436" s="1"/>
  <c r="A1960" i="436" s="1"/>
  <c r="A1961" i="436" s="1"/>
  <c r="A1962" i="436" s="1"/>
  <c r="A1963" i="436" s="1"/>
  <c r="A1964" i="436" s="1"/>
  <c r="A1965" i="436" s="1"/>
  <c r="A1966" i="436" s="1"/>
  <c r="A1967" i="436" s="1"/>
  <c r="A1968" i="436" s="1"/>
  <c r="A1969" i="436" s="1"/>
  <c r="A1970" i="436" s="1"/>
  <c r="A1971" i="436" s="1"/>
  <c r="A1972" i="436" s="1"/>
  <c r="A1973" i="436" s="1"/>
  <c r="A1974" i="436" s="1"/>
  <c r="A1975" i="436" s="1"/>
  <c r="A1976" i="436" s="1"/>
  <c r="A1977" i="436" s="1"/>
  <c r="A1978" i="436" s="1"/>
  <c r="A1979" i="436" s="1"/>
  <c r="A1980" i="436" s="1"/>
  <c r="A1981" i="436" s="1"/>
  <c r="A1982" i="436" s="1"/>
  <c r="A1983" i="436" s="1"/>
  <c r="A1984" i="436" s="1"/>
  <c r="A1985" i="436" s="1"/>
  <c r="A1986" i="436" s="1"/>
  <c r="A1987" i="436" s="1"/>
  <c r="A1988" i="436" s="1"/>
  <c r="A1989" i="436" s="1"/>
  <c r="A1990" i="436" s="1"/>
  <c r="A1991" i="436" s="1"/>
  <c r="A1992" i="436" s="1"/>
  <c r="A1993" i="436" s="1"/>
  <c r="A1994" i="436" s="1"/>
  <c r="A1995" i="436" s="1"/>
  <c r="A1996" i="436" s="1"/>
  <c r="A1997" i="436" s="1"/>
  <c r="A1998" i="436" s="1"/>
  <c r="A1999" i="436" s="1"/>
  <c r="A2000" i="436" s="1"/>
  <c r="A2001" i="436" s="1"/>
  <c r="A2002" i="436" s="1"/>
  <c r="A2003" i="436" s="1"/>
  <c r="A2004" i="436" s="1"/>
  <c r="A2005" i="436" s="1"/>
  <c r="A2006" i="436" s="1"/>
  <c r="A2007" i="436" s="1"/>
  <c r="A2008" i="436" s="1"/>
  <c r="A2009" i="436" s="1"/>
  <c r="A2010" i="436" s="1"/>
  <c r="A2011" i="436" s="1"/>
  <c r="A2012" i="436" s="1"/>
  <c r="A2013" i="436" s="1"/>
  <c r="A2014" i="436" s="1"/>
  <c r="A2015" i="436" s="1"/>
  <c r="A2016" i="436" s="1"/>
  <c r="A2017" i="436" s="1"/>
  <c r="A2018" i="436" s="1"/>
  <c r="A2019" i="436" s="1"/>
  <c r="A2020" i="436" s="1"/>
  <c r="A2021" i="436" s="1"/>
  <c r="A2022" i="436" s="1"/>
  <c r="A2023" i="436" s="1"/>
  <c r="A2024" i="436" s="1"/>
  <c r="A2025" i="436" s="1"/>
  <c r="A2026" i="436" s="1"/>
  <c r="A2027" i="436" s="1"/>
  <c r="A2028" i="436" s="1"/>
  <c r="A2029" i="436" s="1"/>
  <c r="A2030" i="436" s="1"/>
  <c r="A2031" i="436" s="1"/>
  <c r="A2032" i="436" s="1"/>
  <c r="A2033" i="436" s="1"/>
  <c r="A2034" i="436" s="1"/>
  <c r="A2035" i="436" s="1"/>
  <c r="A2036" i="436" s="1"/>
  <c r="A2037" i="436" s="1"/>
  <c r="A2038" i="436" s="1"/>
  <c r="A2039" i="436" s="1"/>
  <c r="A2040" i="436" s="1"/>
  <c r="A2041" i="436" s="1"/>
  <c r="A2042" i="436" s="1"/>
  <c r="A2043" i="436" s="1"/>
  <c r="A1395" i="436"/>
  <c r="I630" i="436"/>
  <c r="B631" i="436"/>
  <c r="I631" i="436" l="1"/>
  <c r="B632" i="436"/>
  <c r="B633" i="436" l="1"/>
  <c r="I632" i="436"/>
  <c r="B634" i="436" l="1"/>
  <c r="I633" i="436"/>
  <c r="I634" i="436" l="1"/>
  <c r="B635" i="436"/>
  <c r="I635" i="436" l="1"/>
  <c r="B636" i="436"/>
  <c r="I636" i="436" l="1"/>
  <c r="B637" i="436"/>
  <c r="I637" i="436" l="1"/>
  <c r="B638" i="436"/>
  <c r="I638" i="436" l="1"/>
  <c r="B639" i="436"/>
  <c r="I639" i="436" l="1"/>
  <c r="B640" i="436"/>
  <c r="I640" i="436" l="1"/>
  <c r="B641" i="436"/>
  <c r="I641" i="436" l="1"/>
  <c r="B642" i="436"/>
  <c r="B643" i="436" l="1"/>
  <c r="I642" i="436"/>
  <c r="I643" i="436" l="1"/>
  <c r="B644" i="436"/>
  <c r="I644" i="436" l="1"/>
  <c r="B645" i="436"/>
  <c r="I645" i="436" l="1"/>
  <c r="B646" i="436"/>
  <c r="I646" i="436" l="1"/>
  <c r="B647" i="436"/>
  <c r="I647" i="436" l="1"/>
  <c r="B648" i="436"/>
  <c r="I648" i="436" l="1"/>
  <c r="B649" i="436"/>
  <c r="B650" i="436" l="1"/>
  <c r="I649" i="436"/>
  <c r="B651" i="436" l="1"/>
  <c r="I650" i="436"/>
  <c r="B652" i="436" l="1"/>
  <c r="I651" i="436"/>
  <c r="B653" i="436" l="1"/>
  <c r="I652" i="436"/>
  <c r="I653" i="436" l="1"/>
  <c r="B654" i="436"/>
  <c r="I654" i="436" l="1"/>
  <c r="B655" i="436"/>
  <c r="B656" i="436" l="1"/>
  <c r="I655" i="436"/>
  <c r="B657" i="436" l="1"/>
  <c r="I656" i="436"/>
  <c r="B658" i="436" l="1"/>
  <c r="I657" i="436"/>
  <c r="B659" i="436" l="1"/>
  <c r="I658" i="436"/>
  <c r="I659" i="436" l="1"/>
  <c r="B660" i="436"/>
  <c r="I660" i="436" l="1"/>
  <c r="B661" i="436"/>
  <c r="I661" i="436" l="1"/>
  <c r="B662" i="436"/>
  <c r="I662" i="436" l="1"/>
  <c r="B663" i="436"/>
  <c r="B664" i="436" l="1"/>
  <c r="I663" i="436"/>
  <c r="I664" i="436" l="1"/>
  <c r="B665" i="436"/>
  <c r="I665" i="436" l="1"/>
  <c r="B666" i="436"/>
  <c r="B667" i="436" l="1"/>
  <c r="I666" i="436"/>
  <c r="B668" i="436" l="1"/>
  <c r="I667" i="436"/>
  <c r="B669" i="436" l="1"/>
  <c r="I668" i="436"/>
  <c r="I669" i="436" l="1"/>
  <c r="B670" i="436"/>
  <c r="B671" i="436" l="1"/>
  <c r="I670" i="436"/>
  <c r="B672" i="436" l="1"/>
  <c r="I671" i="436"/>
  <c r="I672" i="436" l="1"/>
  <c r="B673" i="436"/>
  <c r="B674" i="436" l="1"/>
  <c r="I673" i="436"/>
  <c r="I674" i="436" l="1"/>
  <c r="B675" i="436"/>
  <c r="B676" i="436" l="1"/>
  <c r="I675" i="436"/>
  <c r="B677" i="436" l="1"/>
  <c r="I676" i="436"/>
  <c r="B678" i="436" l="1"/>
  <c r="I677" i="436"/>
  <c r="I64" i="429"/>
  <c r="I65" i="429"/>
  <c r="I678" i="436" l="1"/>
  <c r="B679" i="436"/>
  <c r="I66" i="429"/>
  <c r="I679" i="436" l="1"/>
  <c r="B680" i="436"/>
  <c r="I67" i="429"/>
  <c r="B681" i="436" l="1"/>
  <c r="I680" i="436"/>
  <c r="I681" i="436" l="1"/>
  <c r="B682" i="436"/>
  <c r="I68" i="429"/>
  <c r="B683" i="436" l="1"/>
  <c r="I682" i="436"/>
  <c r="I69" i="429"/>
  <c r="I683" i="436" l="1"/>
  <c r="B684" i="436"/>
  <c r="I70" i="429"/>
  <c r="B685" i="436" l="1"/>
  <c r="I684" i="436"/>
  <c r="I71" i="429"/>
  <c r="B686" i="436" l="1"/>
  <c r="I685" i="436"/>
  <c r="I72" i="429"/>
  <c r="I686" i="436" l="1"/>
  <c r="B687" i="436"/>
  <c r="I73" i="429"/>
  <c r="I687" i="436" l="1"/>
  <c r="B688" i="436"/>
  <c r="I74" i="429"/>
  <c r="B689" i="436" l="1"/>
  <c r="I688" i="436"/>
  <c r="I75" i="429"/>
  <c r="I689" i="436" l="1"/>
  <c r="B690" i="436"/>
  <c r="I76" i="429"/>
  <c r="I690" i="436" l="1"/>
  <c r="B691" i="436"/>
  <c r="I77" i="429"/>
  <c r="I691" i="436" l="1"/>
  <c r="B692" i="436"/>
  <c r="I78" i="429"/>
  <c r="B693" i="436" l="1"/>
  <c r="I692" i="436"/>
  <c r="I79" i="429"/>
  <c r="B694" i="436" l="1"/>
  <c r="I693" i="436"/>
  <c r="I80" i="429"/>
  <c r="I694" i="436" l="1"/>
  <c r="B695" i="436"/>
  <c r="I81" i="429"/>
  <c r="B696" i="436" l="1"/>
  <c r="I695" i="436"/>
  <c r="I82" i="429"/>
  <c r="B697" i="436" l="1"/>
  <c r="I696" i="436"/>
  <c r="I83" i="429"/>
  <c r="I697" i="436" l="1"/>
  <c r="B698" i="436"/>
  <c r="I84" i="429"/>
  <c r="I698" i="436" l="1"/>
  <c r="B699" i="436"/>
  <c r="I85" i="429"/>
  <c r="I699" i="436" l="1"/>
  <c r="B700" i="436"/>
  <c r="I86" i="429"/>
  <c r="I700" i="436" l="1"/>
  <c r="B701" i="436"/>
  <c r="I87" i="429"/>
  <c r="B702" i="436" l="1"/>
  <c r="I701" i="436"/>
  <c r="I88" i="429"/>
  <c r="I702" i="436" l="1"/>
  <c r="B703" i="436"/>
  <c r="I89" i="429"/>
  <c r="I703" i="436" l="1"/>
  <c r="B704" i="436"/>
  <c r="I90" i="429"/>
  <c r="B705" i="436" l="1"/>
  <c r="I704" i="436"/>
  <c r="I91" i="429"/>
  <c r="I705" i="436" l="1"/>
  <c r="B706" i="436"/>
  <c r="I92" i="429"/>
  <c r="B707" i="436" l="1"/>
  <c r="I706" i="436"/>
  <c r="I93" i="429"/>
  <c r="I707" i="436" l="1"/>
  <c r="B708" i="436"/>
  <c r="I94" i="429"/>
  <c r="I708" i="436" l="1"/>
  <c r="B709" i="436"/>
  <c r="B710" i="436" l="1"/>
  <c r="I709" i="436"/>
  <c r="I95" i="429"/>
  <c r="B711" i="436" l="1"/>
  <c r="I710" i="436"/>
  <c r="I96" i="429"/>
  <c r="B712" i="436" l="1"/>
  <c r="I711" i="436"/>
  <c r="I97" i="429"/>
  <c r="I712" i="436" l="1"/>
  <c r="B713" i="436"/>
  <c r="I98" i="429"/>
  <c r="I713" i="436" l="1"/>
  <c r="B714" i="436"/>
  <c r="I99" i="429"/>
  <c r="I714" i="436" l="1"/>
  <c r="B715" i="436"/>
  <c r="I100" i="429"/>
  <c r="I715" i="436" l="1"/>
  <c r="B716" i="436"/>
  <c r="I101" i="429"/>
  <c r="B717" i="436" l="1"/>
  <c r="I716" i="436"/>
  <c r="I102" i="429"/>
  <c r="I717" i="436" l="1"/>
  <c r="B718" i="436"/>
  <c r="I103" i="429"/>
  <c r="B719" i="436" l="1"/>
  <c r="I718" i="436"/>
  <c r="I105" i="429"/>
  <c r="I104" i="429"/>
  <c r="I719" i="436" l="1"/>
  <c r="B720" i="436"/>
  <c r="I106" i="429"/>
  <c r="I720" i="436" l="1"/>
  <c r="B721" i="436"/>
  <c r="B722" i="436" l="1"/>
  <c r="I721" i="436"/>
  <c r="I107" i="429"/>
  <c r="B723" i="436" l="1"/>
  <c r="I722" i="436"/>
  <c r="I723" i="436" l="1"/>
  <c r="B724" i="436"/>
  <c r="I108" i="429"/>
  <c r="B725" i="436" l="1"/>
  <c r="I724" i="436"/>
  <c r="I109" i="429"/>
  <c r="B726" i="436" l="1"/>
  <c r="I725" i="436"/>
  <c r="I111" i="429"/>
  <c r="I110" i="429"/>
  <c r="I726" i="436" l="1"/>
  <c r="B727" i="436"/>
  <c r="I114" i="429"/>
  <c r="B728" i="436" l="1"/>
  <c r="I727" i="436"/>
  <c r="I115" i="429"/>
  <c r="I728" i="436" l="1"/>
  <c r="B729" i="436"/>
  <c r="I116" i="429"/>
  <c r="I729" i="436" l="1"/>
  <c r="B730" i="436"/>
  <c r="I117" i="429"/>
  <c r="B731" i="436" l="1"/>
  <c r="I730" i="436"/>
  <c r="B732" i="436" l="1"/>
  <c r="I731" i="436"/>
  <c r="B733" i="436" l="1"/>
  <c r="I732" i="436"/>
  <c r="N10" i="429"/>
  <c r="N48" i="429"/>
  <c r="N28" i="429"/>
  <c r="N34" i="429"/>
  <c r="N52" i="429"/>
  <c r="N51" i="429"/>
  <c r="N30" i="429"/>
  <c r="N98" i="429"/>
  <c r="N53" i="429"/>
  <c r="N56" i="429"/>
  <c r="N9" i="429"/>
  <c r="N76" i="429"/>
  <c r="N102" i="429"/>
  <c r="N35" i="429"/>
  <c r="N103" i="429"/>
  <c r="N95" i="429"/>
  <c r="N88" i="429"/>
  <c r="N65" i="429"/>
  <c r="N15" i="429"/>
  <c r="N70" i="429"/>
  <c r="N8" i="429"/>
  <c r="N71" i="429"/>
  <c r="N104" i="429"/>
  <c r="B734" i="436" l="1"/>
  <c r="I733" i="436"/>
  <c r="M119" i="429"/>
  <c r="N118" i="429"/>
  <c r="C26" i="432" s="1"/>
  <c r="M120" i="429"/>
  <c r="M121" i="429"/>
  <c r="B735" i="436" l="1"/>
  <c r="I734" i="436"/>
  <c r="M123" i="429"/>
  <c r="E26" i="432"/>
  <c r="I735" i="436" l="1"/>
  <c r="B736" i="436"/>
  <c r="B737" i="436" l="1"/>
  <c r="I736" i="436"/>
  <c r="I737" i="436" l="1"/>
  <c r="B738" i="436"/>
  <c r="I738" i="436" l="1"/>
  <c r="B739" i="436"/>
  <c r="I739" i="436" l="1"/>
  <c r="B740" i="436"/>
  <c r="B741" i="436" l="1"/>
  <c r="I740" i="436"/>
  <c r="I741" i="436" l="1"/>
  <c r="B742" i="436"/>
  <c r="I742" i="436" l="1"/>
  <c r="B743" i="436"/>
  <c r="I743" i="436" l="1"/>
  <c r="B744" i="436"/>
  <c r="I744" i="436" l="1"/>
  <c r="B745" i="436"/>
  <c r="I745" i="436" l="1"/>
  <c r="B746" i="436"/>
  <c r="I746" i="436" l="1"/>
  <c r="B747" i="436"/>
  <c r="B748" i="436" l="1"/>
  <c r="I747" i="436"/>
  <c r="B749" i="436" l="1"/>
  <c r="I748" i="436"/>
  <c r="I749" i="436" l="1"/>
  <c r="B750" i="436" l="1"/>
  <c r="B751" i="436" l="1"/>
  <c r="I750" i="436"/>
  <c r="B752" i="436" l="1"/>
  <c r="I751" i="436"/>
  <c r="I752" i="436" l="1"/>
  <c r="B753" i="436"/>
  <c r="I753" i="436" l="1"/>
  <c r="B754" i="436"/>
  <c r="I754" i="436" l="1"/>
  <c r="B755" i="436"/>
  <c r="B756" i="436" l="1"/>
  <c r="I755" i="436"/>
  <c r="B757" i="436" l="1"/>
  <c r="I756" i="436"/>
  <c r="B758" i="436" l="1"/>
  <c r="B759" i="436" s="1"/>
  <c r="I759" i="436" s="1"/>
  <c r="I757" i="436"/>
  <c r="B760" i="436" l="1"/>
  <c r="I758" i="436"/>
  <c r="B761" i="436" l="1"/>
  <c r="I760" i="436"/>
  <c r="B762" i="436" l="1"/>
  <c r="I761" i="436"/>
  <c r="B763" i="436" l="1"/>
  <c r="I762" i="436"/>
  <c r="B764" i="436" l="1"/>
  <c r="B765" i="436" s="1"/>
  <c r="I765" i="436" s="1"/>
  <c r="I763" i="436"/>
  <c r="I764" i="436" l="1"/>
  <c r="B766" i="436"/>
  <c r="B767" i="436" l="1"/>
  <c r="I766" i="436"/>
  <c r="I767" i="436" l="1"/>
  <c r="B768" i="436"/>
  <c r="B769" i="436" l="1"/>
  <c r="I768" i="436"/>
  <c r="I769" i="436" l="1"/>
  <c r="B770" i="436"/>
  <c r="B771" i="436" l="1"/>
  <c r="B772" i="436" s="1"/>
  <c r="I772" i="436" s="1"/>
  <c r="I770" i="436"/>
  <c r="I771" i="436" l="1"/>
  <c r="B773" i="436"/>
  <c r="B774" i="436" l="1"/>
  <c r="I773" i="436"/>
  <c r="B775" i="436" l="1"/>
  <c r="B776" i="436" s="1"/>
  <c r="I774" i="436"/>
  <c r="B777" i="436" l="1"/>
  <c r="I777" i="436" s="1"/>
  <c r="I776" i="436"/>
  <c r="I775" i="436"/>
  <c r="B778" i="436" l="1"/>
  <c r="B779" i="436" s="1"/>
  <c r="I778" i="436" l="1"/>
  <c r="I779" i="436"/>
  <c r="B780" i="436"/>
  <c r="I780" i="436" l="1"/>
  <c r="B781" i="436"/>
  <c r="I781" i="436" l="1"/>
  <c r="B782" i="436"/>
  <c r="I782" i="436" l="1"/>
  <c r="B783" i="436"/>
  <c r="B784" i="436" l="1"/>
  <c r="I783" i="436"/>
  <c r="B785" i="436" l="1"/>
  <c r="I784" i="436"/>
  <c r="B786" i="436" l="1"/>
  <c r="I785" i="436"/>
  <c r="B787" i="436" l="1"/>
  <c r="B788" i="436" s="1"/>
  <c r="I786" i="436"/>
  <c r="I788" i="436" l="1"/>
  <c r="B789" i="436"/>
  <c r="I787" i="436"/>
  <c r="I789" i="436" l="1"/>
  <c r="B790" i="436"/>
  <c r="I790" i="436" s="1"/>
  <c r="B791" i="436" l="1"/>
  <c r="B792" i="436" s="1"/>
  <c r="I791" i="436" l="1"/>
  <c r="I792" i="436"/>
  <c r="B793" i="436"/>
  <c r="B794" i="436" l="1"/>
  <c r="B795" i="436" s="1"/>
  <c r="I795" i="436" s="1"/>
  <c r="I793" i="436"/>
  <c r="I794" i="436" l="1"/>
  <c r="B796" i="436" l="1"/>
  <c r="B797" i="436" l="1"/>
  <c r="I796" i="436"/>
  <c r="B798" i="436" l="1"/>
  <c r="I797" i="436"/>
  <c r="I798" i="436" l="1"/>
  <c r="B799" i="436"/>
  <c r="B800" i="436" l="1"/>
  <c r="I799" i="436"/>
  <c r="I800" i="436" l="1"/>
  <c r="B801" i="436"/>
  <c r="I801" i="436" l="1"/>
  <c r="B802" i="436"/>
  <c r="I802" i="436" l="1"/>
  <c r="B803" i="436" l="1"/>
  <c r="B804" i="436" l="1"/>
  <c r="I803" i="436"/>
  <c r="B805" i="436" l="1"/>
  <c r="I804" i="436"/>
  <c r="I805" i="436" l="1"/>
  <c r="B806" i="436" l="1"/>
  <c r="B807" i="436" l="1"/>
  <c r="I806" i="436"/>
  <c r="B808" i="436" l="1"/>
  <c r="I807" i="436"/>
  <c r="B809" i="436" l="1"/>
  <c r="I808" i="436"/>
  <c r="B810" i="436" l="1"/>
  <c r="I809" i="436"/>
  <c r="I810" i="436" l="1"/>
  <c r="B811" i="436"/>
  <c r="I811" i="436" l="1"/>
  <c r="B812" i="436"/>
  <c r="B813" i="436" s="1"/>
  <c r="B814" i="436" l="1"/>
  <c r="I814" i="436" s="1"/>
  <c r="I813" i="436"/>
  <c r="I812" i="436"/>
  <c r="B815" i="436" l="1"/>
  <c r="B816" i="436" l="1"/>
  <c r="I815" i="436"/>
  <c r="B817" i="436" l="1"/>
  <c r="B818" i="436" s="1"/>
  <c r="I818" i="436" s="1"/>
  <c r="I816" i="436"/>
  <c r="I817" i="436" l="1"/>
  <c r="B819" i="436" l="1"/>
  <c r="B820" i="436" l="1"/>
  <c r="I819" i="436"/>
  <c r="B821" i="436" l="1"/>
  <c r="I820" i="436"/>
  <c r="I821" i="436" l="1"/>
  <c r="B822" i="436"/>
  <c r="B823" i="436" l="1"/>
  <c r="I822" i="436"/>
  <c r="I823" i="436" l="1"/>
  <c r="B824" i="436"/>
  <c r="B825" i="436" s="1"/>
  <c r="I825" i="436" s="1"/>
  <c r="I824" i="436" l="1"/>
  <c r="B826" i="436" l="1"/>
  <c r="B827" i="436" l="1"/>
  <c r="B828" i="436" s="1"/>
  <c r="I826" i="436"/>
  <c r="I828" i="436" l="1"/>
  <c r="I827" i="436"/>
  <c r="B829" i="436" l="1"/>
  <c r="I829" i="436" l="1"/>
  <c r="B830" i="436"/>
  <c r="I830" i="436" l="1"/>
  <c r="B831" i="436"/>
  <c r="B832" i="436" l="1"/>
  <c r="B833" i="436" s="1"/>
  <c r="I833" i="436" s="1"/>
  <c r="I831" i="436"/>
  <c r="I832" i="436" l="1"/>
  <c r="B834" i="436" l="1"/>
  <c r="I834" i="436" l="1"/>
  <c r="B835" i="436" l="1"/>
  <c r="B836" i="436" s="1"/>
  <c r="B837" i="436" l="1"/>
  <c r="I836" i="436"/>
  <c r="I835" i="436"/>
  <c r="B838" i="436" l="1"/>
  <c r="I837" i="436"/>
  <c r="B839" i="436" l="1"/>
  <c r="I838" i="436"/>
  <c r="I839" i="436" l="1"/>
  <c r="B840" i="436"/>
  <c r="I840" i="436" l="1"/>
  <c r="B841" i="436"/>
  <c r="B842" i="436" s="1"/>
  <c r="I842" i="436" s="1"/>
  <c r="I841" i="436" l="1"/>
  <c r="B843" i="436" l="1"/>
  <c r="B844" i="436" l="1"/>
  <c r="I843" i="436"/>
  <c r="I844" i="436" l="1"/>
  <c r="B845" i="436" l="1"/>
  <c r="I845" i="436" l="1"/>
  <c r="B846" i="436"/>
  <c r="I846" i="436" l="1"/>
  <c r="B847" i="436"/>
  <c r="B848" i="436" l="1"/>
  <c r="B849" i="436" s="1"/>
  <c r="I849" i="436" s="1"/>
  <c r="I847" i="436"/>
  <c r="I848" i="436" l="1"/>
  <c r="B850" i="436" l="1"/>
  <c r="I850" i="436" l="1"/>
  <c r="B851" i="436" l="1"/>
  <c r="B852" i="436" s="1"/>
  <c r="B853" i="436" l="1"/>
  <c r="I852" i="436"/>
  <c r="I851" i="436"/>
  <c r="B854" i="436" l="1"/>
  <c r="I853" i="436"/>
  <c r="I854" i="436" l="1"/>
  <c r="B855" i="436"/>
  <c r="B856" i="436" l="1"/>
  <c r="I855" i="436"/>
  <c r="I856" i="436" l="1"/>
  <c r="B857" i="436"/>
  <c r="B858" i="436" s="1"/>
  <c r="I858" i="436" s="1"/>
  <c r="I857" i="436" l="1"/>
  <c r="B859" i="436" l="1"/>
  <c r="B860" i="436" l="1"/>
  <c r="I860" i="436" s="1"/>
  <c r="I859" i="436"/>
  <c r="B861" i="436" l="1"/>
  <c r="I861" i="436" l="1"/>
  <c r="N227" i="436" l="1"/>
  <c r="B862" i="436" l="1"/>
  <c r="B863" i="436" l="1"/>
  <c r="I862" i="436"/>
  <c r="B864" i="436" l="1"/>
  <c r="I863" i="436"/>
  <c r="B865" i="436" l="1"/>
  <c r="B866" i="436" s="1"/>
  <c r="I866" i="436" s="1"/>
  <c r="I864" i="436"/>
  <c r="I865" i="436" l="1"/>
  <c r="B867" i="436" l="1"/>
  <c r="I867" i="436" l="1"/>
  <c r="B868" i="436" l="1"/>
  <c r="B869" i="436" l="1"/>
  <c r="I868" i="436"/>
  <c r="I869" i="436" l="1"/>
  <c r="B870" i="436"/>
  <c r="I870" i="436" l="1"/>
  <c r="B871" i="436"/>
  <c r="B872" i="436" l="1"/>
  <c r="I871" i="436"/>
  <c r="I872" i="436" l="1"/>
  <c r="B873" i="436"/>
  <c r="I873" i="436" l="1"/>
  <c r="B874" i="436"/>
  <c r="B875" i="436" s="1"/>
  <c r="I875" i="436" s="1"/>
  <c r="I874" i="436" l="1"/>
  <c r="B876" i="436" l="1"/>
  <c r="B877" i="436" s="1"/>
  <c r="B878" i="436" s="1"/>
  <c r="I878" i="436" s="1"/>
  <c r="I877" i="436" l="1"/>
  <c r="B879" i="436"/>
  <c r="I876" i="436"/>
  <c r="B880" i="436" l="1"/>
  <c r="I879" i="436"/>
  <c r="B881" i="436" l="1"/>
  <c r="I880" i="436"/>
  <c r="I881" i="436" l="1"/>
  <c r="B882" i="436"/>
  <c r="B883" i="436" s="1"/>
  <c r="I883" i="436" s="1"/>
  <c r="I882" i="436" l="1"/>
  <c r="B884" i="436"/>
  <c r="I884" i="436" l="1"/>
  <c r="B885" i="436"/>
  <c r="B886" i="436" s="1"/>
  <c r="I886" i="436" s="1"/>
  <c r="I885" i="436" l="1"/>
  <c r="B887" i="436" l="1"/>
  <c r="I887" i="436" l="1"/>
  <c r="B888" i="436"/>
  <c r="B889" i="436" l="1"/>
  <c r="I889" i="436" s="1"/>
  <c r="I888" i="436"/>
  <c r="B890" i="436" l="1"/>
  <c r="B891" i="436" l="1"/>
  <c r="I890" i="436"/>
  <c r="B892" i="436" l="1"/>
  <c r="I891" i="436"/>
  <c r="B893" i="436" l="1"/>
  <c r="I892" i="436"/>
  <c r="B894" i="436" l="1"/>
  <c r="B895" i="436" s="1"/>
  <c r="I895" i="436" s="1"/>
  <c r="I893" i="436"/>
  <c r="I894" i="436" l="1"/>
  <c r="B896" i="436" l="1"/>
  <c r="I896" i="436" l="1"/>
  <c r="B897" i="436"/>
  <c r="B898" i="436" l="1"/>
  <c r="I897" i="436"/>
  <c r="B899" i="436" l="1"/>
  <c r="I898" i="436"/>
  <c r="I899" i="436" l="1"/>
  <c r="B900" i="436"/>
  <c r="B901" i="436" l="1"/>
  <c r="I900" i="436"/>
  <c r="B902" i="436" l="1"/>
  <c r="B903" i="436" s="1"/>
  <c r="I903" i="436" s="1"/>
  <c r="I901" i="436"/>
  <c r="I902" i="436" l="1"/>
  <c r="B904" i="436" l="1"/>
  <c r="B905" i="436" l="1"/>
  <c r="I904" i="436"/>
  <c r="B906" i="436" l="1"/>
  <c r="I905" i="436"/>
  <c r="B907" i="436" l="1"/>
  <c r="I906" i="436"/>
  <c r="B908" i="436" l="1"/>
  <c r="I907" i="436"/>
  <c r="I908" i="436" l="1"/>
  <c r="B909" i="436"/>
  <c r="I909" i="436" l="1"/>
  <c r="B910" i="436"/>
  <c r="B911" i="436" s="1"/>
  <c r="I911" i="436" s="1"/>
  <c r="I910" i="436" l="1"/>
  <c r="B912" i="436" l="1"/>
  <c r="I912" i="436" l="1"/>
  <c r="B913" i="436"/>
  <c r="B914" i="436" l="1"/>
  <c r="I913" i="436"/>
  <c r="B915" i="436" l="1"/>
  <c r="I914" i="436"/>
  <c r="B916" i="436" l="1"/>
  <c r="I915" i="436"/>
  <c r="I916" i="436" l="1"/>
  <c r="B917" i="436"/>
  <c r="I917" i="436" l="1"/>
  <c r="B918" i="436"/>
  <c r="B919" i="436" s="1"/>
  <c r="I919" i="436" s="1"/>
  <c r="I918" i="436" l="1"/>
  <c r="B920" i="436" l="1"/>
  <c r="B921" i="436" l="1"/>
  <c r="I920" i="436"/>
  <c r="B922" i="436" l="1"/>
  <c r="I921" i="436"/>
  <c r="B923" i="436" l="1"/>
  <c r="I922" i="436"/>
  <c r="B924" i="436" l="1"/>
  <c r="I923" i="436"/>
  <c r="I924" i="436" l="1"/>
  <c r="B925" i="436"/>
  <c r="B926" i="436" l="1"/>
  <c r="B927" i="436" s="1"/>
  <c r="I927" i="436" s="1"/>
  <c r="I925" i="436"/>
  <c r="I926" i="436" l="1"/>
  <c r="B928" i="436" l="1"/>
  <c r="I928" i="436" l="1"/>
  <c r="B929" i="436"/>
  <c r="B930" i="436" l="1"/>
  <c r="I929" i="436"/>
  <c r="I930" i="436" l="1"/>
  <c r="B931" i="436"/>
  <c r="I931" i="436" l="1"/>
  <c r="B932" i="436"/>
  <c r="I932" i="436" l="1"/>
  <c r="B933" i="436" l="1"/>
  <c r="B934" i="436" l="1"/>
  <c r="I933" i="436"/>
  <c r="B935" i="436" l="1"/>
  <c r="I934" i="436"/>
  <c r="I935" i="436" l="1"/>
  <c r="B936" i="436"/>
  <c r="I936" i="436" l="1"/>
  <c r="B937" i="436"/>
  <c r="I937" i="436" l="1"/>
  <c r="B938" i="436"/>
  <c r="B939" i="436" l="1"/>
  <c r="I938" i="436"/>
  <c r="I939" i="436" l="1"/>
  <c r="B940" i="436"/>
  <c r="I940" i="436" l="1"/>
  <c r="B941" i="436" l="1"/>
  <c r="I941" i="436" l="1"/>
  <c r="B942" i="436" l="1"/>
  <c r="I942" i="436" l="1"/>
  <c r="B943" i="436"/>
  <c r="I943" i="436" l="1"/>
  <c r="B944" i="436"/>
  <c r="I944" i="436" l="1"/>
  <c r="B945" i="436"/>
  <c r="I945" i="436" l="1"/>
  <c r="B946" i="436" l="1"/>
  <c r="I946" i="436" l="1"/>
  <c r="B947" i="436" l="1"/>
  <c r="I947" i="436" l="1"/>
  <c r="B948" i="436" l="1"/>
  <c r="I948" i="436" l="1"/>
  <c r="B949" i="436"/>
  <c r="I949" i="436" l="1"/>
  <c r="B950" i="436" l="1"/>
  <c r="I950" i="436" l="1"/>
  <c r="B951" i="436"/>
  <c r="I951" i="436" l="1"/>
  <c r="B952" i="436" l="1"/>
  <c r="I952" i="436" l="1"/>
  <c r="B953" i="436" l="1"/>
  <c r="I953" i="436" l="1"/>
  <c r="B954" i="436"/>
  <c r="I954" i="436" l="1"/>
  <c r="B955" i="436" l="1"/>
  <c r="I955" i="436" l="1"/>
  <c r="B956" i="436" l="1"/>
  <c r="I956" i="436" l="1"/>
  <c r="B957" i="436" l="1"/>
  <c r="I957" i="436" l="1"/>
  <c r="B958" i="436" l="1"/>
  <c r="I958" i="436" l="1"/>
  <c r="B959" i="436" l="1"/>
  <c r="I959" i="436" l="1"/>
  <c r="B960" i="436" l="1"/>
  <c r="B961" i="436" l="1"/>
  <c r="I960" i="436"/>
  <c r="I961" i="436" l="1"/>
  <c r="B962" i="436" l="1"/>
  <c r="I962" i="436" l="1"/>
  <c r="B963" i="436" l="1"/>
  <c r="I963" i="436" l="1"/>
  <c r="B964" i="436" l="1"/>
  <c r="I964" i="436" l="1"/>
  <c r="B965" i="436"/>
  <c r="I965" i="436" l="1"/>
  <c r="B966" i="436"/>
  <c r="B967" i="436" l="1"/>
  <c r="I966" i="436"/>
  <c r="I967" i="436" l="1"/>
  <c r="B968" i="436" l="1"/>
  <c r="I968" i="436" l="1"/>
  <c r="B969" i="436" l="1"/>
  <c r="I969" i="436" l="1"/>
  <c r="B970" i="436" l="1"/>
  <c r="I970" i="436" l="1"/>
  <c r="B971" i="436" l="1"/>
  <c r="I971" i="436" l="1"/>
  <c r="B972" i="436" l="1"/>
  <c r="B973" i="436" l="1"/>
  <c r="I972" i="436"/>
  <c r="I973" i="436" l="1"/>
  <c r="B974" i="436" l="1"/>
  <c r="I974" i="436" l="1"/>
  <c r="B975" i="436" l="1"/>
  <c r="I975" i="436" l="1"/>
  <c r="B976" i="436" l="1"/>
  <c r="I976" i="436" s="1"/>
  <c r="B977" i="436" l="1"/>
  <c r="B978" i="436" s="1"/>
  <c r="I977" i="436" l="1"/>
  <c r="B979" i="436"/>
  <c r="I978" i="436"/>
  <c r="I979" i="436" l="1"/>
  <c r="B980" i="436" l="1"/>
  <c r="I980" i="436" l="1"/>
  <c r="B981" i="436" l="1"/>
  <c r="B982" i="436" l="1"/>
  <c r="I981" i="436"/>
  <c r="I982" i="436" l="1"/>
  <c r="B983" i="436" l="1"/>
  <c r="I983" i="436" l="1"/>
  <c r="B984" i="436" l="1"/>
  <c r="B985" i="436" l="1"/>
  <c r="B986" i="436" s="1"/>
  <c r="I986" i="436" s="1"/>
  <c r="I984" i="436"/>
  <c r="B987" i="436" l="1"/>
  <c r="I985" i="436"/>
  <c r="I987" i="436" l="1"/>
  <c r="B988" i="436" l="1"/>
  <c r="I988" i="436" l="1"/>
  <c r="B989" i="436" l="1"/>
  <c r="I989" i="436" l="1"/>
  <c r="B990" i="436" l="1"/>
  <c r="B991" i="436" l="1"/>
  <c r="B992" i="436" s="1"/>
  <c r="I992" i="436" s="1"/>
  <c r="I990" i="436"/>
  <c r="I991" i="436" l="1"/>
  <c r="B993" i="436" l="1"/>
  <c r="I993" i="436" l="1"/>
  <c r="B994" i="436"/>
  <c r="I994" i="436" l="1"/>
  <c r="B995" i="436"/>
  <c r="B996" i="436" s="1"/>
  <c r="I996" i="436" s="1"/>
  <c r="I995" i="436" l="1"/>
  <c r="B997" i="436" l="1"/>
  <c r="I997" i="436" s="1"/>
  <c r="B998" i="436" l="1"/>
  <c r="I998" i="436" s="1"/>
  <c r="B999" i="436" l="1"/>
  <c r="B1000" i="436" l="1"/>
  <c r="I1000" i="436" s="1"/>
  <c r="I999" i="436"/>
  <c r="B1001" i="436" l="1"/>
  <c r="B1002" i="436" s="1"/>
  <c r="I1002" i="436" s="1"/>
  <c r="I1001" i="436" l="1"/>
  <c r="B1003" i="436" l="1"/>
  <c r="I1003" i="436" l="1"/>
  <c r="B1004" i="436" l="1"/>
  <c r="I1004" i="436" l="1"/>
  <c r="B1005" i="436"/>
  <c r="B1006" i="436" l="1"/>
  <c r="I1005" i="436"/>
  <c r="I1006" i="436" l="1"/>
  <c r="B1007" i="436" l="1"/>
  <c r="I1007" i="436" l="1"/>
  <c r="B1008" i="436" l="1"/>
  <c r="I1008" i="436" l="1"/>
  <c r="B1009" i="436" l="1"/>
  <c r="B1010" i="436" l="1"/>
  <c r="B1011" i="436" s="1"/>
  <c r="I1011" i="436" s="1"/>
  <c r="I1009" i="436"/>
  <c r="I1010" i="436" l="1"/>
  <c r="B1012" i="436" l="1"/>
  <c r="I1012" i="436" l="1"/>
  <c r="B1013" i="436" l="1"/>
  <c r="B1014" i="436" l="1"/>
  <c r="B1015" i="436" s="1"/>
  <c r="I1015" i="436" s="1"/>
  <c r="I1013" i="436"/>
  <c r="I1014" i="436" l="1"/>
  <c r="B1016" i="436" l="1"/>
  <c r="B1017" i="436" l="1"/>
  <c r="I1017" i="436" s="1"/>
  <c r="I1016" i="436"/>
  <c r="B1018" i="436" l="1"/>
  <c r="B1019" i="436" s="1"/>
  <c r="I1018" i="436" l="1"/>
  <c r="B1020" i="436"/>
  <c r="I1019" i="436"/>
  <c r="B1021" i="436" l="1"/>
  <c r="I1020" i="436"/>
  <c r="I1021" i="436" l="1"/>
  <c r="B1022" i="436"/>
  <c r="B1023" i="436" l="1"/>
  <c r="I1022" i="436"/>
  <c r="B1024" i="436" l="1"/>
  <c r="I1023" i="436"/>
  <c r="I1024" i="436" l="1"/>
  <c r="B1025" i="436" l="1"/>
  <c r="I1025" i="436" l="1"/>
  <c r="B1026" i="436" l="1"/>
  <c r="I1026" i="436" l="1"/>
  <c r="B1027" i="436"/>
  <c r="B1028" i="436" l="1"/>
  <c r="I1027" i="436"/>
  <c r="I1028" i="436" l="1"/>
  <c r="B1029" i="436" l="1"/>
  <c r="I1029" i="436" l="1"/>
  <c r="B1030" i="436" l="1"/>
  <c r="B1031" i="436" s="1"/>
  <c r="I1031" i="436" l="1"/>
  <c r="B1032" i="436"/>
  <c r="I1032" i="436" s="1"/>
  <c r="I1030" i="436"/>
  <c r="B1033" i="436" l="1"/>
  <c r="B1034" i="436" l="1"/>
  <c r="I1033" i="436"/>
  <c r="B1035" i="436" l="1"/>
  <c r="I1034" i="436"/>
  <c r="I1035" i="436" l="1"/>
  <c r="B1036" i="436" l="1"/>
  <c r="B1037" i="436" s="1"/>
  <c r="I1037" i="436" s="1"/>
  <c r="I1036" i="436" l="1"/>
  <c r="B1038" i="436"/>
  <c r="I1038" i="436" l="1"/>
  <c r="B1039" i="436"/>
  <c r="B1040" i="436" s="1"/>
  <c r="I1040" i="436" l="1"/>
  <c r="B1041" i="436"/>
  <c r="I1041" i="436" s="1"/>
  <c r="I1039" i="436"/>
  <c r="B1042" i="436" l="1"/>
  <c r="I1042" i="436" s="1"/>
  <c r="B1043" i="436" l="1"/>
  <c r="B1044" i="436" s="1"/>
  <c r="I1043" i="436" l="1"/>
  <c r="B1045" i="436"/>
  <c r="I1044" i="436"/>
  <c r="I1045" i="436" l="1"/>
  <c r="B1046" i="436" l="1"/>
  <c r="B1047" i="436" l="1"/>
  <c r="I1046" i="436"/>
  <c r="I1047" i="436" l="1"/>
  <c r="B1048" i="436" l="1"/>
  <c r="B1049" i="436" l="1"/>
  <c r="I1048" i="436"/>
  <c r="B1050" i="436" l="1"/>
  <c r="I1049" i="436"/>
  <c r="I1050" i="436" l="1"/>
  <c r="B1051" i="436" l="1"/>
  <c r="I1051" i="436" l="1"/>
  <c r="B1052" i="436"/>
  <c r="B1053" i="436" s="1"/>
  <c r="I1053" i="436" s="1"/>
  <c r="I1052" i="436" l="1"/>
  <c r="B1054" i="436"/>
  <c r="I1054" i="436" l="1"/>
  <c r="B1055" i="436" l="1"/>
  <c r="B1056" i="436" s="1"/>
  <c r="I1056" i="436" l="1"/>
  <c r="B1057" i="436"/>
  <c r="I1057" i="436" s="1"/>
  <c r="I1055" i="436"/>
  <c r="B1058" i="436" l="1"/>
  <c r="B1059" i="436" s="1"/>
  <c r="B1060" i="436" s="1"/>
  <c r="I1060" i="436" s="1"/>
  <c r="I1058" i="436" l="1"/>
  <c r="B1061" i="436"/>
  <c r="I1059" i="436"/>
  <c r="B1062" i="436" l="1"/>
  <c r="I1061" i="436"/>
  <c r="I1062" i="436" l="1"/>
  <c r="B1063" i="436"/>
  <c r="I1063" i="436" l="1"/>
  <c r="B1064" i="436"/>
  <c r="I1064" i="436" l="1"/>
  <c r="B1065" i="436" l="1"/>
  <c r="B1066" i="436" l="1"/>
  <c r="I1065" i="436"/>
  <c r="I1066" i="436" l="1"/>
  <c r="B1067" i="436"/>
  <c r="I1067" i="436" l="1"/>
  <c r="B1068" i="436"/>
  <c r="B1069" i="436" l="1"/>
  <c r="I1068" i="436"/>
  <c r="B1070" i="436" l="1"/>
  <c r="I1069" i="436"/>
  <c r="I1070" i="436" l="1"/>
  <c r="B1071" i="436"/>
  <c r="I1071" i="436" l="1"/>
  <c r="B1072" i="436"/>
  <c r="I1072" i="436" l="1"/>
  <c r="B1073" i="436"/>
  <c r="I1073" i="436" l="1"/>
  <c r="B1074" i="436"/>
  <c r="B1075" i="436" l="1"/>
  <c r="I1074" i="436"/>
  <c r="B1076" i="436" l="1"/>
  <c r="I1075" i="436"/>
  <c r="I1076" i="436" l="1"/>
  <c r="B1077" i="436"/>
  <c r="B1078" i="436" l="1"/>
  <c r="I1077" i="436"/>
  <c r="I1078" i="436" l="1"/>
  <c r="B1079" i="436"/>
  <c r="I1079" i="436" l="1"/>
  <c r="B1080" i="436"/>
  <c r="B1081" i="436" l="1"/>
  <c r="I1080" i="436"/>
  <c r="I1081" i="436" l="1"/>
  <c r="B1082" i="436" l="1"/>
  <c r="B1083" i="436" l="1"/>
  <c r="I1082" i="436"/>
  <c r="I1083" i="436" l="1"/>
  <c r="B1084" i="436"/>
  <c r="B1085" i="436" l="1"/>
  <c r="I1084" i="436"/>
  <c r="I1085" i="436" l="1"/>
  <c r="B1086" i="436"/>
  <c r="I1086" i="436" l="1"/>
  <c r="B1087" i="436"/>
  <c r="B1088" i="436" l="1"/>
  <c r="B1089" i="436" s="1"/>
  <c r="I1087" i="436"/>
  <c r="I1089" i="436" l="1"/>
  <c r="B1090" i="436"/>
  <c r="I1088" i="436"/>
  <c r="I1090" i="436" l="1"/>
  <c r="B1091" i="436"/>
  <c r="I1091" i="436" l="1"/>
  <c r="B1092" i="436" l="1"/>
  <c r="I1092" i="436" l="1"/>
  <c r="B1093" i="436"/>
  <c r="I1093" i="436" l="1"/>
  <c r="B1094" i="436"/>
  <c r="I1094" i="436" l="1"/>
  <c r="B1095" i="436"/>
  <c r="I1095" i="436" l="1"/>
  <c r="B1096" i="436"/>
  <c r="I1096" i="436" l="1"/>
  <c r="B1097" i="436"/>
  <c r="B1098" i="436" l="1"/>
  <c r="I1097" i="436"/>
  <c r="B1099" i="436" l="1"/>
  <c r="I1098" i="436"/>
  <c r="I1099" i="436" l="1"/>
  <c r="B1100" i="436"/>
  <c r="B1101" i="436" l="1"/>
  <c r="I1100" i="436"/>
  <c r="B1102" i="436" l="1"/>
  <c r="I1101" i="436"/>
  <c r="B1103" i="436" l="1"/>
  <c r="I1102" i="436"/>
  <c r="I1103" i="436" l="1"/>
  <c r="B1104" i="436"/>
  <c r="I1104" i="436" l="1"/>
  <c r="B1105" i="436" l="1"/>
  <c r="I1105" i="436" l="1"/>
  <c r="B1106" i="436"/>
  <c r="I1106" i="436" l="1"/>
  <c r="B1107" i="436"/>
  <c r="I1107" i="436" l="1"/>
  <c r="B1108" i="436"/>
  <c r="B1109" i="436" l="1"/>
  <c r="I1108" i="436"/>
  <c r="I1109" i="436" l="1"/>
  <c r="B1110" i="436"/>
  <c r="I1110" i="436" l="1"/>
  <c r="B1111" i="436"/>
  <c r="B1112" i="436" l="1"/>
  <c r="I1111" i="436"/>
  <c r="B1113" i="436" l="1"/>
  <c r="I1112" i="436"/>
  <c r="I1113" i="436" l="1"/>
  <c r="B1114" i="436" l="1"/>
  <c r="B1115" i="436" l="1"/>
  <c r="I1114" i="436"/>
  <c r="I1115" i="436" l="1"/>
  <c r="B1116" i="436"/>
  <c r="B1117" i="436" l="1"/>
  <c r="I1116" i="436"/>
  <c r="B1118" i="436" l="1"/>
  <c r="I1117" i="436"/>
  <c r="I1118" i="436" l="1"/>
  <c r="B1119" i="436"/>
  <c r="I1119" i="436" l="1"/>
  <c r="B1120" i="436"/>
  <c r="I1120" i="436" l="1"/>
  <c r="B1121" i="436"/>
  <c r="I1121" i="436" l="1"/>
  <c r="B1122" i="436"/>
  <c r="B1123" i="436" l="1"/>
  <c r="I1122" i="436"/>
  <c r="B1124" i="436" l="1"/>
  <c r="I1123" i="436"/>
  <c r="I1124" i="436" l="1"/>
  <c r="B1125" i="436"/>
  <c r="B1126" i="436" l="1"/>
  <c r="I1125" i="436"/>
  <c r="I1126" i="436" l="1"/>
  <c r="B1127" i="436"/>
  <c r="B1128" i="436" l="1"/>
  <c r="I1127" i="436"/>
  <c r="B1129" i="436" l="1"/>
  <c r="I1128" i="436"/>
  <c r="B1130" i="436" l="1"/>
  <c r="I1129" i="436"/>
  <c r="B1131" i="436" l="1"/>
  <c r="I1130" i="436"/>
  <c r="I1131" i="436" l="1"/>
  <c r="B1132" i="436"/>
  <c r="I1132" i="436" l="1"/>
  <c r="B1133" i="436" l="1"/>
  <c r="B1134" i="436" l="1"/>
  <c r="I1133" i="436"/>
  <c r="B1135" i="436" l="1"/>
  <c r="I1134" i="436"/>
  <c r="I1135" i="436" l="1"/>
  <c r="B1136" i="436" l="1"/>
  <c r="B1137" i="436" l="1"/>
  <c r="I1136" i="436"/>
  <c r="B1138" i="436" l="1"/>
  <c r="I1137" i="436"/>
  <c r="B1139" i="436" l="1"/>
  <c r="I1138" i="436"/>
  <c r="B1140" i="436" l="1"/>
  <c r="I1139" i="436"/>
  <c r="B1141" i="436" l="1"/>
  <c r="I1140" i="436"/>
  <c r="I1141" i="436" l="1"/>
  <c r="B1142" i="436"/>
  <c r="B1143" i="436" l="1"/>
  <c r="I1142" i="436"/>
  <c r="I1143" i="436" l="1"/>
  <c r="B1144" i="436"/>
  <c r="B1145" i="436" l="1"/>
  <c r="I1144" i="436"/>
  <c r="B1146" i="436" l="1"/>
  <c r="I1145" i="436"/>
  <c r="I1146" i="436" l="1"/>
  <c r="B1147" i="436"/>
  <c r="I1147" i="436" l="1"/>
  <c r="B1148" i="436"/>
  <c r="I1148" i="436" l="1"/>
  <c r="B1149" i="436"/>
  <c r="B1150" i="436" l="1"/>
  <c r="I1149" i="436"/>
  <c r="I1150" i="436" l="1"/>
  <c r="B1151" i="436"/>
  <c r="B1152" i="436" s="1"/>
  <c r="I1152" i="436" l="1"/>
  <c r="B1153" i="436"/>
  <c r="I1151" i="436"/>
  <c r="I1153" i="436" l="1"/>
  <c r="B1154" i="436"/>
  <c r="I1154" i="436" l="1"/>
  <c r="B1155" i="436" l="1"/>
  <c r="I1155" i="436" l="1"/>
  <c r="B1156" i="436"/>
  <c r="I1156" i="436" l="1"/>
  <c r="B1157" i="436"/>
  <c r="I1157" i="436" l="1"/>
  <c r="B1158" i="436"/>
  <c r="I1158" i="436" l="1"/>
  <c r="B1159" i="436"/>
  <c r="B1160" i="436" l="1"/>
  <c r="I1159" i="436"/>
  <c r="B1161" i="436" l="1"/>
  <c r="I1160" i="436"/>
  <c r="I1161" i="436" l="1"/>
  <c r="B1162" i="436"/>
  <c r="I1162" i="436" l="1"/>
  <c r="B1163" i="436"/>
  <c r="B1164" i="436" l="1"/>
  <c r="I1163" i="436"/>
  <c r="B1165" i="436" l="1"/>
  <c r="I1164" i="436"/>
  <c r="I1165" i="436" l="1"/>
  <c r="B1166" i="436"/>
  <c r="I1166" i="436" l="1"/>
  <c r="B1167" i="436"/>
  <c r="I1167" i="436" l="1"/>
  <c r="B1168" i="436"/>
  <c r="I1168" i="436" l="1"/>
  <c r="B1169" i="436"/>
  <c r="B1170" i="436" s="1"/>
  <c r="I1170" i="436" l="1"/>
  <c r="B1171" i="436"/>
  <c r="I1169" i="436"/>
  <c r="I1171" i="436" l="1"/>
  <c r="B1172" i="436"/>
  <c r="I1172" i="436" l="1"/>
  <c r="B1173" i="436"/>
  <c r="I1173" i="436" l="1"/>
  <c r="B1174" i="436"/>
  <c r="I1174" i="436" l="1"/>
  <c r="B1175" i="436"/>
  <c r="I1175" i="436" l="1"/>
  <c r="B1176" i="436"/>
  <c r="B1177" i="436" l="1"/>
  <c r="I1176" i="436"/>
  <c r="I1177" i="436" l="1"/>
  <c r="B1178" i="436"/>
  <c r="B1179" i="436" l="1"/>
  <c r="I1178" i="436"/>
  <c r="I1179" i="436" l="1"/>
  <c r="B1180" i="436"/>
  <c r="I1180" i="436" l="1"/>
  <c r="B1181" i="436"/>
  <c r="B1182" i="436" l="1"/>
  <c r="I1181" i="436"/>
  <c r="I1182" i="436" l="1"/>
  <c r="B1183" i="436"/>
  <c r="I1183" i="436" l="1"/>
  <c r="B1184" i="436" l="1"/>
  <c r="I1184" i="436" l="1"/>
  <c r="B1185" i="436"/>
  <c r="B1186" i="436" s="1"/>
  <c r="I1186" i="436" l="1"/>
  <c r="B1187" i="436"/>
  <c r="I1185" i="436"/>
  <c r="I1187" i="436" l="1"/>
  <c r="B1188" i="436" l="1"/>
  <c r="I1188" i="436" l="1"/>
  <c r="B1189" i="436"/>
  <c r="I1189" i="436" l="1"/>
  <c r="B1190" i="436" l="1"/>
  <c r="I1190" i="436" l="1"/>
  <c r="B1191" i="436"/>
  <c r="I1191" i="436" l="1"/>
  <c r="B1192" i="436"/>
  <c r="B1193" i="436" l="1"/>
  <c r="I1192" i="436"/>
  <c r="I1193" i="436" l="1"/>
  <c r="B1194" i="436"/>
  <c r="I1194" i="436" l="1"/>
  <c r="B1195" i="436"/>
  <c r="B1196" i="436" l="1"/>
  <c r="I1195" i="436"/>
  <c r="I1196" i="436" l="1"/>
  <c r="B1197" i="436"/>
  <c r="I1197" i="436" l="1"/>
  <c r="B1198" i="436"/>
  <c r="B1199" i="436" l="1"/>
  <c r="I1198" i="436"/>
  <c r="B1200" i="436" l="1"/>
  <c r="I1199" i="436"/>
  <c r="I1200" i="436" l="1"/>
  <c r="B1201" i="436"/>
  <c r="I1201" i="436" l="1"/>
  <c r="B1202" i="436"/>
  <c r="B1203" i="436" l="1"/>
  <c r="I1202" i="436"/>
  <c r="I1203" i="436" l="1"/>
  <c r="B1204" i="436"/>
  <c r="I1204" i="436" l="1"/>
  <c r="B1205" i="436"/>
  <c r="B1206" i="436" l="1"/>
  <c r="I1205" i="436"/>
  <c r="B1207" i="436" l="1"/>
  <c r="I1206" i="436"/>
  <c r="B1208" i="436" l="1"/>
  <c r="I1207" i="436"/>
  <c r="I1208" i="436" l="1"/>
  <c r="B1209" i="436"/>
  <c r="I1209" i="436" l="1"/>
  <c r="B1210" i="436"/>
  <c r="B1211" i="436" l="1"/>
  <c r="I1210" i="436"/>
  <c r="I1211" i="436" l="1"/>
  <c r="B1212" i="436"/>
  <c r="I1212" i="436" l="1"/>
  <c r="B1213" i="436"/>
  <c r="B1214" i="436" l="1"/>
  <c r="I1213" i="436"/>
  <c r="B1215" i="436" l="1"/>
  <c r="I1214" i="436"/>
  <c r="I1215" i="436" l="1"/>
  <c r="B1216" i="436"/>
  <c r="I1216" i="436" l="1"/>
  <c r="B1217" i="436"/>
  <c r="I1217" i="436" l="1"/>
  <c r="B1218" i="436"/>
  <c r="I1218" i="436" l="1"/>
  <c r="B1219" i="436"/>
  <c r="B1220" i="436" l="1"/>
  <c r="I1219" i="436"/>
  <c r="I1220" i="436" l="1"/>
  <c r="B1221" i="436"/>
  <c r="B1222" i="436" l="1"/>
  <c r="I1221" i="436"/>
  <c r="B1223" i="436" l="1"/>
  <c r="I1222" i="436"/>
  <c r="B1224" i="436" l="1"/>
  <c r="I1223" i="436"/>
  <c r="I1224" i="436" l="1"/>
  <c r="B1225" i="436"/>
  <c r="I1225" i="436" l="1"/>
  <c r="B1226" i="436"/>
  <c r="I1226" i="436" l="1"/>
  <c r="B1227" i="436"/>
  <c r="B1228" i="436" l="1"/>
  <c r="I1227" i="436"/>
  <c r="B1229" i="436" l="1"/>
  <c r="I1228" i="436"/>
  <c r="B1230" i="436" l="1"/>
  <c r="I1229" i="436"/>
  <c r="I1230" i="436" l="1"/>
  <c r="B1231" i="436"/>
  <c r="B1232" i="436" l="1"/>
  <c r="I1231" i="436"/>
  <c r="B1233" i="436" l="1"/>
  <c r="I1232" i="436"/>
  <c r="I1233" i="436" l="1"/>
  <c r="B1234" i="436"/>
  <c r="I1234" i="436" l="1"/>
  <c r="B1235" i="436"/>
  <c r="B1236" i="436" l="1"/>
  <c r="I1235" i="436"/>
  <c r="I1236" i="436" l="1"/>
  <c r="B1237" i="436"/>
  <c r="B1238" i="436" l="1"/>
  <c r="I1237" i="436"/>
  <c r="I1238" i="436" l="1"/>
  <c r="B1239" i="436"/>
  <c r="I1239" i="436" l="1"/>
  <c r="B1240" i="436"/>
  <c r="I1240" i="436" l="1"/>
  <c r="B1241" i="436"/>
  <c r="B1242" i="436" l="1"/>
  <c r="I1241" i="436"/>
  <c r="I1242" i="436" l="1"/>
  <c r="B1243" i="436"/>
  <c r="I1243" i="436" l="1"/>
  <c r="B1244" i="436"/>
  <c r="I1244" i="436" l="1"/>
  <c r="B1245" i="436"/>
  <c r="B1246" i="436" l="1"/>
  <c r="I1245" i="436"/>
  <c r="I1246" i="436" l="1"/>
  <c r="B1247" i="436"/>
  <c r="I1247" i="436" l="1"/>
  <c r="B1248" i="436"/>
  <c r="I1248" i="436" l="1"/>
  <c r="B1249" i="436"/>
  <c r="B1250" i="436" l="1"/>
  <c r="I1249" i="436"/>
  <c r="I1250" i="436" l="1"/>
  <c r="B1251" i="436"/>
  <c r="B1252" i="436" l="1"/>
  <c r="I1251" i="436"/>
  <c r="B1253" i="436" l="1"/>
  <c r="I1252" i="436"/>
  <c r="I1253" i="436" l="1"/>
  <c r="B1254" i="436"/>
  <c r="B1255" i="436" l="1"/>
  <c r="I1254" i="436"/>
  <c r="I1255" i="436" l="1"/>
  <c r="B1256" i="436"/>
  <c r="B1257" i="436" l="1"/>
  <c r="I1256" i="436"/>
  <c r="I1257" i="436" l="1"/>
  <c r="B1258" i="436"/>
  <c r="I1258" i="436" l="1"/>
  <c r="B1259" i="436"/>
  <c r="B1260" i="436" l="1"/>
  <c r="I1259" i="436"/>
  <c r="I1260" i="436" l="1"/>
  <c r="B1261" i="436"/>
  <c r="B1262" i="436" l="1"/>
  <c r="I1261" i="436"/>
  <c r="I1262" i="436" l="1"/>
  <c r="B1263" i="436"/>
  <c r="I1263" i="436" l="1"/>
  <c r="B1264" i="436"/>
  <c r="I1264" i="436" l="1"/>
  <c r="B1265" i="436"/>
  <c r="B1266" i="436" l="1"/>
  <c r="I1265" i="436"/>
  <c r="B1267" i="436" l="1"/>
  <c r="I1266" i="436"/>
  <c r="B1268" i="436" l="1"/>
  <c r="I1267" i="436"/>
  <c r="I1268" i="436" l="1"/>
  <c r="B1269" i="436"/>
  <c r="B1270" i="436" l="1"/>
  <c r="I1269" i="436"/>
  <c r="B1271" i="436" l="1"/>
  <c r="I1270" i="436"/>
  <c r="B1272" i="436" l="1"/>
  <c r="I1271" i="436"/>
  <c r="B1273" i="436" l="1"/>
  <c r="I1272" i="436"/>
  <c r="B1274" i="436" l="1"/>
  <c r="I1273" i="436"/>
  <c r="I1274" i="436" l="1"/>
  <c r="B1275" i="436"/>
  <c r="I1275" i="436" l="1"/>
  <c r="B1276" i="436"/>
  <c r="B1277" i="436" l="1"/>
  <c r="I1276" i="436"/>
  <c r="I1277" i="436" l="1"/>
  <c r="B1278" i="436"/>
  <c r="I1278" i="436" l="1"/>
  <c r="B1279" i="436"/>
  <c r="I1279" i="436" l="1"/>
  <c r="B1280" i="436"/>
  <c r="I1280" i="436" l="1"/>
  <c r="B1281" i="436"/>
  <c r="I1281" i="436" l="1"/>
  <c r="B1282" i="436"/>
  <c r="B1283" i="436" l="1"/>
  <c r="I1282" i="436"/>
  <c r="B1284" i="436" l="1"/>
  <c r="I1283" i="436"/>
  <c r="B1285" i="436" l="1"/>
  <c r="I1284" i="436"/>
  <c r="B1286" i="436" l="1"/>
  <c r="I1285" i="436"/>
  <c r="B1287" i="436" l="1"/>
  <c r="I1286" i="436"/>
  <c r="B1288" i="436" l="1"/>
  <c r="I1287" i="436"/>
  <c r="B1289" i="436" l="1"/>
  <c r="I1288" i="436"/>
  <c r="I1289" i="436" l="1"/>
  <c r="B1290" i="436"/>
  <c r="I1290" i="436" l="1"/>
  <c r="B1291" i="436"/>
  <c r="B1292" i="436" l="1"/>
  <c r="I1291" i="436"/>
  <c r="B1293" i="436" l="1"/>
  <c r="I1292" i="436"/>
  <c r="I1293" i="436" l="1"/>
  <c r="B1294" i="436"/>
  <c r="I1294" i="436" l="1"/>
  <c r="B1295" i="436"/>
  <c r="B1296" i="436" l="1"/>
  <c r="I1295" i="436"/>
  <c r="I1296" i="436" l="1"/>
  <c r="B1297" i="436"/>
  <c r="B1298" i="436" l="1"/>
  <c r="I1297" i="436"/>
  <c r="I1298" i="436" l="1"/>
  <c r="B1299" i="436"/>
  <c r="I1299" i="436" l="1"/>
  <c r="B1300" i="436"/>
  <c r="I1300" i="436" l="1"/>
  <c r="B1301" i="436"/>
  <c r="I1301" i="436" l="1"/>
  <c r="B1302" i="436"/>
  <c r="B1303" i="436" l="1"/>
  <c r="I1302" i="436"/>
  <c r="B1304" i="436" l="1"/>
  <c r="I1303" i="436"/>
  <c r="I1304" i="436" l="1"/>
  <c r="B1305" i="436"/>
  <c r="I1305" i="436" l="1"/>
  <c r="B1306" i="436"/>
  <c r="B1307" i="436" l="1"/>
  <c r="I1306" i="436"/>
  <c r="B1308" i="436" l="1"/>
  <c r="I1307" i="436"/>
  <c r="I1308" i="436" l="1"/>
  <c r="B1309" i="436"/>
  <c r="I1309" i="436" l="1"/>
  <c r="B1310" i="436"/>
  <c r="I1310" i="436" l="1"/>
  <c r="B1311" i="436"/>
  <c r="B1312" i="436" l="1"/>
  <c r="I1311" i="436"/>
  <c r="B1313" i="436" l="1"/>
  <c r="I1312" i="436"/>
  <c r="I1313" i="436" l="1"/>
  <c r="B1314" i="436"/>
  <c r="B1315" i="436" l="1"/>
  <c r="I1314" i="436"/>
  <c r="B1316" i="436" l="1"/>
  <c r="I1315" i="436"/>
  <c r="I1316" i="436" l="1"/>
  <c r="B1317" i="436"/>
  <c r="B1318" i="436" l="1"/>
  <c r="I1317" i="436"/>
  <c r="B1319" i="436" l="1"/>
  <c r="I1318" i="436"/>
  <c r="B1320" i="436" l="1"/>
  <c r="I1319" i="436"/>
  <c r="B1321" i="436" l="1"/>
  <c r="I1320" i="436"/>
  <c r="I1321" i="436" l="1"/>
  <c r="B1322" i="436"/>
  <c r="I1322" i="436" l="1"/>
  <c r="B1323" i="436"/>
  <c r="B1324" i="436" l="1"/>
  <c r="I1323" i="436"/>
  <c r="B1325" i="436" l="1"/>
  <c r="I1324" i="436"/>
  <c r="I1325" i="436" l="1"/>
  <c r="B1326" i="436"/>
  <c r="I1326" i="436" l="1"/>
  <c r="B1327" i="436"/>
  <c r="I1327" i="436" l="1"/>
  <c r="B1328" i="436"/>
  <c r="B1329" i="436" l="1"/>
  <c r="I1328" i="436"/>
  <c r="B1330" i="436" l="1"/>
  <c r="I1329" i="436"/>
  <c r="B1331" i="436" l="1"/>
  <c r="I1330" i="436"/>
  <c r="B1332" i="436" l="1"/>
  <c r="I1331" i="436"/>
  <c r="B1333" i="436" l="1"/>
  <c r="I1332" i="436"/>
  <c r="I1333" i="436" l="1"/>
  <c r="B1334" i="436"/>
  <c r="I1334" i="436" l="1"/>
  <c r="B1335" i="436"/>
  <c r="B1336" i="436" l="1"/>
  <c r="I1335" i="436"/>
  <c r="B1337" i="436" l="1"/>
  <c r="I1336" i="436"/>
  <c r="B1338" i="436" l="1"/>
  <c r="I1337" i="436"/>
  <c r="I1338" i="436" l="1"/>
  <c r="B1339" i="436"/>
  <c r="I1339" i="436" l="1"/>
  <c r="B1340" i="436"/>
  <c r="B1341" i="436" l="1"/>
  <c r="I1340" i="436"/>
  <c r="B1342" i="436" l="1"/>
  <c r="I1341" i="436"/>
  <c r="I1342" i="436" l="1"/>
  <c r="B1343" i="436"/>
  <c r="B1344" i="436" l="1"/>
  <c r="I1343" i="436"/>
  <c r="B1345" i="436" l="1"/>
  <c r="I1344" i="436"/>
  <c r="I1345" i="436" l="1"/>
  <c r="B1346" i="436"/>
  <c r="B1347" i="436" l="1"/>
  <c r="I1346" i="436"/>
  <c r="B1348" i="436" l="1"/>
  <c r="I1347" i="436"/>
  <c r="I1348" i="436" l="1"/>
  <c r="B1349" i="436"/>
  <c r="B1350" i="436" l="1"/>
  <c r="I1349" i="436"/>
  <c r="I1350" i="436" l="1"/>
  <c r="B1351" i="436"/>
  <c r="I1351" i="436" l="1"/>
  <c r="B1352" i="436"/>
  <c r="I1352" i="436" l="1"/>
  <c r="B1353" i="436"/>
  <c r="B1354" i="436" l="1"/>
  <c r="I1353" i="436"/>
  <c r="B1355" i="436" l="1"/>
  <c r="I1354" i="436"/>
  <c r="B1356" i="436" l="1"/>
  <c r="I1355" i="436"/>
  <c r="I1356" i="436" l="1"/>
  <c r="B1357" i="436"/>
  <c r="I1357" i="436" l="1"/>
  <c r="B1358" i="436"/>
  <c r="I1358" i="436" l="1"/>
  <c r="B1359" i="436"/>
  <c r="B1360" i="436" l="1"/>
  <c r="I1359" i="436"/>
  <c r="I1360" i="436" l="1"/>
  <c r="B1361" i="436"/>
  <c r="I1361" i="436" l="1"/>
  <c r="B1362" i="436"/>
  <c r="B1363" i="436" l="1"/>
  <c r="I1362" i="436"/>
  <c r="I1363" i="436" l="1"/>
  <c r="B1364" i="436"/>
  <c r="B1365" i="436" l="1"/>
  <c r="I1364" i="436"/>
  <c r="B1366" i="436" l="1"/>
  <c r="I1365" i="436"/>
  <c r="I1366" i="436" l="1"/>
  <c r="B1367" i="436"/>
  <c r="B1368" i="436" l="1"/>
  <c r="I1367" i="436"/>
  <c r="I1368" i="436" l="1"/>
  <c r="B1369" i="436"/>
  <c r="I1369" i="436" l="1"/>
  <c r="B1370" i="436"/>
  <c r="I1370" i="436" l="1"/>
  <c r="B1371" i="436"/>
  <c r="I1371" i="436" l="1"/>
  <c r="B1372" i="436"/>
  <c r="I1372" i="436" l="1"/>
  <c r="B1373" i="436"/>
  <c r="B1374" i="436" l="1"/>
  <c r="I1373" i="436"/>
  <c r="I1374" i="436" l="1"/>
  <c r="B1375" i="436"/>
  <c r="B1376" i="436" l="1"/>
  <c r="I1375" i="436"/>
  <c r="B1377" i="436" l="1"/>
  <c r="I1376" i="436"/>
  <c r="I1377" i="436" l="1"/>
  <c r="B1378" i="436" l="1"/>
  <c r="B1379" i="436" l="1"/>
  <c r="I1378" i="436"/>
  <c r="B1380" i="436" l="1"/>
  <c r="I1379" i="436"/>
  <c r="I1380" i="436" l="1"/>
  <c r="B1381" i="436"/>
  <c r="I1381" i="436" l="1"/>
  <c r="B1382" i="436"/>
  <c r="B1383" i="436" l="1"/>
  <c r="I1382" i="436"/>
  <c r="B1384" i="436" l="1"/>
  <c r="I1383" i="436"/>
  <c r="B1385" i="436" l="1"/>
  <c r="I1384" i="436"/>
  <c r="I1385" i="436" l="1"/>
  <c r="B1386" i="436"/>
  <c r="I1386" i="436" l="1"/>
  <c r="B1387" i="436"/>
  <c r="B1388" i="436" l="1"/>
  <c r="I1387" i="436"/>
  <c r="B1389" i="436" l="1"/>
  <c r="I1388" i="436"/>
  <c r="B1390" i="436" l="1"/>
  <c r="I1389" i="436"/>
  <c r="I1390" i="436" l="1"/>
  <c r="B1391" i="436" l="1"/>
  <c r="B1392" i="436" l="1"/>
  <c r="I1391" i="436"/>
  <c r="I1392" i="436" l="1"/>
  <c r="B1393" i="436"/>
  <c r="I1393" i="436" l="1"/>
  <c r="B1394" i="436"/>
  <c r="B1395" i="436" l="1"/>
  <c r="I1394" i="436"/>
  <c r="B1396" i="436" l="1"/>
  <c r="I1395" i="436"/>
  <c r="B1397" i="436" l="1"/>
  <c r="I1396" i="436"/>
  <c r="I1397" i="436" l="1"/>
  <c r="B1398" i="436"/>
  <c r="B1399" i="436" l="1"/>
  <c r="I1398" i="436"/>
  <c r="I1399" i="436" l="1"/>
  <c r="B1400" i="436" l="1"/>
  <c r="I1400" i="436" l="1"/>
  <c r="B1401" i="436"/>
  <c r="I1401" i="436" l="1"/>
  <c r="B1402" i="436"/>
  <c r="B1403" i="436" l="1"/>
  <c r="I1402" i="436"/>
  <c r="I1403" i="436" l="1"/>
  <c r="B1404" i="436"/>
  <c r="N595" i="436" l="1"/>
  <c r="N401" i="436"/>
  <c r="I1404" i="436"/>
  <c r="B1405" i="436"/>
  <c r="N607" i="436" s="1"/>
  <c r="N761" i="436" l="1"/>
  <c r="N66" i="436"/>
  <c r="N1245" i="436"/>
  <c r="N767" i="436"/>
  <c r="N1199" i="436"/>
  <c r="N1258" i="436"/>
  <c r="N385" i="436"/>
  <c r="N316" i="436"/>
  <c r="N965" i="436"/>
  <c r="N471" i="436"/>
  <c r="N1043" i="436"/>
  <c r="N870" i="436"/>
  <c r="N1221" i="436"/>
  <c r="N853" i="436"/>
  <c r="N633" i="436"/>
  <c r="N899" i="436"/>
  <c r="N1302" i="436"/>
  <c r="N862" i="436"/>
  <c r="N707" i="436"/>
  <c r="N323" i="436"/>
  <c r="N299" i="436"/>
  <c r="N820" i="436"/>
  <c r="N1251" i="436"/>
  <c r="N1264" i="436"/>
  <c r="N1343" i="436"/>
  <c r="N797" i="436"/>
  <c r="N719" i="436"/>
  <c r="N667" i="436"/>
  <c r="N669" i="436"/>
  <c r="N379" i="436"/>
  <c r="N576" i="436"/>
  <c r="N663" i="436"/>
  <c r="N90" i="436"/>
  <c r="N931" i="436"/>
  <c r="N925" i="436"/>
  <c r="N1297" i="436"/>
  <c r="N421" i="436"/>
  <c r="N829" i="436"/>
  <c r="N1111" i="436"/>
  <c r="N741" i="436"/>
  <c r="N891" i="436"/>
  <c r="N542" i="436"/>
  <c r="N614" i="436"/>
  <c r="N462" i="436"/>
  <c r="N1098" i="436"/>
  <c r="N213" i="436"/>
  <c r="N1339" i="436"/>
  <c r="N655" i="436"/>
  <c r="N807" i="436"/>
  <c r="N1235" i="436"/>
  <c r="N896" i="436"/>
  <c r="N475" i="436"/>
  <c r="N904" i="436"/>
  <c r="N431" i="436"/>
  <c r="N563" i="436"/>
  <c r="N175" i="436"/>
  <c r="N1159" i="436"/>
  <c r="N59" i="436"/>
  <c r="N1327" i="436"/>
  <c r="N455" i="436"/>
  <c r="N958" i="436"/>
  <c r="N248" i="436"/>
  <c r="N450" i="436"/>
  <c r="N954" i="436"/>
  <c r="N677" i="436"/>
  <c r="N1272" i="436"/>
  <c r="N490" i="436"/>
  <c r="N446" i="436"/>
  <c r="N517" i="436"/>
  <c r="N390" i="436"/>
  <c r="N923" i="436"/>
  <c r="N620" i="436"/>
  <c r="N601" i="436"/>
  <c r="N1141" i="436"/>
  <c r="N512" i="436"/>
  <c r="N210" i="436"/>
  <c r="N228" i="436"/>
  <c r="N1226" i="436"/>
  <c r="N535" i="436"/>
  <c r="N1341" i="436"/>
  <c r="N1308" i="436"/>
  <c r="N268" i="436"/>
  <c r="N1016" i="436"/>
  <c r="N356" i="436"/>
  <c r="N288" i="436"/>
  <c r="N928" i="436"/>
  <c r="N1228" i="436"/>
  <c r="N194" i="436"/>
  <c r="N508" i="436"/>
  <c r="N909" i="436"/>
  <c r="N803" i="436"/>
  <c r="N567" i="436"/>
  <c r="N1286" i="436"/>
  <c r="N972" i="436"/>
  <c r="N376" i="436"/>
  <c r="N998" i="436"/>
  <c r="N580" i="436"/>
  <c r="N1201" i="436"/>
  <c r="N403" i="436"/>
  <c r="N1389" i="436"/>
  <c r="N457" i="436"/>
  <c r="N544" i="436"/>
  <c r="N1026" i="436"/>
  <c r="N525" i="436"/>
  <c r="N671" i="436"/>
  <c r="N499" i="436"/>
  <c r="N503" i="436"/>
  <c r="N1206" i="436"/>
  <c r="N987" i="436"/>
  <c r="N922" i="436"/>
  <c r="N126" i="436"/>
  <c r="N340" i="436"/>
  <c r="N1336" i="436"/>
  <c r="N388" i="436"/>
  <c r="N1334" i="436"/>
  <c r="N806" i="436"/>
  <c r="N1169" i="436"/>
  <c r="N1317" i="436"/>
  <c r="N1183" i="436"/>
  <c r="N1009" i="436"/>
  <c r="N495" i="436"/>
  <c r="N651" i="436"/>
  <c r="N1088" i="436"/>
  <c r="N1288" i="436"/>
  <c r="N277" i="436"/>
  <c r="N514" i="436"/>
  <c r="N681" i="436"/>
  <c r="N556" i="436"/>
  <c r="N548" i="436"/>
  <c r="N333" i="436"/>
  <c r="N843" i="436"/>
  <c r="N783" i="436"/>
  <c r="N1151" i="436"/>
  <c r="N1304" i="436"/>
  <c r="N643" i="436"/>
  <c r="N484" i="436"/>
  <c r="N17" i="436"/>
  <c r="N224" i="436"/>
  <c r="N709" i="436"/>
  <c r="N1001" i="436"/>
  <c r="N305" i="436"/>
  <c r="N763" i="436"/>
  <c r="N105" i="436"/>
  <c r="N1293" i="436"/>
  <c r="N970" i="436"/>
  <c r="N501" i="436"/>
  <c r="N206" i="436"/>
  <c r="N743" i="436"/>
  <c r="N1323" i="436"/>
  <c r="N697" i="436"/>
  <c r="N1216" i="436"/>
  <c r="N729" i="436"/>
  <c r="N725" i="436"/>
  <c r="N188" i="436"/>
  <c r="N1237" i="436"/>
  <c r="N226" i="436"/>
  <c r="N1318" i="436"/>
  <c r="N312" i="436"/>
  <c r="N1239" i="436"/>
  <c r="N599" i="436"/>
  <c r="N240" i="436"/>
  <c r="N1393" i="436"/>
  <c r="N810" i="436"/>
  <c r="N407" i="436"/>
  <c r="N1079" i="436"/>
  <c r="N170" i="436"/>
  <c r="N1085" i="436"/>
  <c r="N693" i="436"/>
  <c r="N1395" i="436"/>
  <c r="N1270" i="436"/>
  <c r="N676" i="436"/>
  <c r="N635" i="436"/>
  <c r="N653" i="436"/>
  <c r="N392" i="436"/>
  <c r="N86" i="436"/>
  <c r="N1123" i="436"/>
  <c r="N704" i="436"/>
  <c r="N208" i="436"/>
  <c r="N103" i="436"/>
  <c r="N492" i="436"/>
  <c r="N683" i="436"/>
  <c r="N960" i="436"/>
  <c r="N930" i="436"/>
  <c r="N616" i="436"/>
  <c r="N74" i="436"/>
  <c r="N381" i="436"/>
  <c r="N695" i="436"/>
  <c r="N1132" i="436"/>
  <c r="N273" i="436"/>
  <c r="N687" i="436"/>
  <c r="N852" i="436"/>
  <c r="N941" i="436"/>
  <c r="N1148" i="436"/>
  <c r="N864" i="436"/>
  <c r="N1166" i="436"/>
  <c r="N1231" i="436"/>
  <c r="N573" i="436"/>
  <c r="N586" i="436"/>
  <c r="N906" i="436"/>
  <c r="N920" i="436"/>
  <c r="N594" i="436"/>
  <c r="N550" i="436"/>
  <c r="N84" i="436"/>
  <c r="N569" i="436"/>
  <c r="N721" i="436"/>
  <c r="N252" i="436"/>
  <c r="N506" i="436"/>
  <c r="N303" i="436"/>
  <c r="N977" i="436"/>
  <c r="N140" i="436"/>
  <c r="N519" i="436"/>
  <c r="N628" i="436"/>
  <c r="N1033" i="436"/>
  <c r="N1253" i="436"/>
  <c r="N637" i="436"/>
  <c r="N31" i="436"/>
  <c r="N845" i="436"/>
  <c r="N873" i="436"/>
  <c r="N128" i="436"/>
  <c r="N856" i="436"/>
  <c r="N27" i="436"/>
  <c r="N1332" i="436"/>
  <c r="N477" i="436"/>
  <c r="N1284" i="436"/>
  <c r="N411" i="436"/>
  <c r="N1205" i="436"/>
  <c r="N1179" i="436"/>
  <c r="N956" i="436"/>
  <c r="N1097" i="436"/>
  <c r="N815" i="436"/>
  <c r="N1129" i="436"/>
  <c r="N217" i="436"/>
  <c r="N582" i="436"/>
  <c r="N1208" i="436"/>
  <c r="N1006" i="436"/>
  <c r="N281" i="436"/>
  <c r="N584" i="436"/>
  <c r="N603" i="436"/>
  <c r="N1203" i="436"/>
  <c r="N735" i="436"/>
  <c r="N964" i="436"/>
  <c r="N428" i="436"/>
  <c r="N609" i="436"/>
  <c r="N917" i="436"/>
  <c r="N997" i="436"/>
  <c r="N124" i="436"/>
  <c r="N1289" i="436"/>
  <c r="N622" i="436"/>
  <c r="N510" i="436"/>
  <c r="N859" i="436"/>
  <c r="N254" i="436"/>
  <c r="N981" i="436"/>
  <c r="N685" i="436"/>
  <c r="N95" i="436"/>
  <c r="N605" i="436"/>
  <c r="N893" i="436"/>
  <c r="N1046" i="436"/>
  <c r="N1212" i="436"/>
  <c r="N415" i="436"/>
  <c r="N199" i="436"/>
  <c r="N1320" i="436"/>
  <c r="N1218" i="436"/>
  <c r="N546" i="436"/>
  <c r="N665" i="436"/>
  <c r="N1004" i="436"/>
  <c r="N800" i="436"/>
  <c r="N295" i="436"/>
  <c r="N737" i="436"/>
  <c r="N260" i="436"/>
  <c r="N130" i="436"/>
  <c r="N837" i="436"/>
  <c r="N148" i="436"/>
  <c r="N723" i="436"/>
  <c r="N192" i="436"/>
  <c r="N1224" i="436"/>
  <c r="N298" i="436"/>
  <c r="N1325" i="436"/>
  <c r="N1299" i="436"/>
  <c r="N1220" i="436"/>
  <c r="N733" i="436"/>
  <c r="N836" i="436"/>
  <c r="N831" i="436"/>
  <c r="N1255" i="436"/>
  <c r="N1315" i="436"/>
  <c r="N727" i="436"/>
  <c r="N263" i="436"/>
  <c r="N823" i="436"/>
  <c r="N315" i="436"/>
  <c r="N869" i="436"/>
  <c r="N641" i="436"/>
  <c r="N470" i="436"/>
  <c r="N285" i="436"/>
  <c r="N334" i="436"/>
  <c r="N1161" i="436"/>
  <c r="N172" i="436"/>
  <c r="N160" i="436"/>
  <c r="N611" i="436"/>
  <c r="N466" i="436"/>
  <c r="N1102" i="436"/>
  <c r="N338" i="436"/>
  <c r="N497" i="436"/>
  <c r="N757" i="436"/>
  <c r="N613" i="436"/>
  <c r="N152" i="436"/>
  <c r="N36" i="436"/>
  <c r="N427" i="436"/>
  <c r="N701" i="436"/>
  <c r="N384" i="436"/>
  <c r="N597" i="436"/>
  <c r="N461" i="436"/>
  <c r="N89" i="436"/>
  <c r="N990" i="436"/>
  <c r="N107" i="436"/>
  <c r="N847" i="436"/>
  <c r="N711" i="436"/>
  <c r="N968" i="436"/>
  <c r="N718" i="436"/>
  <c r="N984" i="436"/>
  <c r="N715" i="436"/>
  <c r="N346" i="436"/>
  <c r="N552" i="436"/>
  <c r="N168" i="436"/>
  <c r="N1400" i="436"/>
  <c r="N307" i="436"/>
  <c r="N1295" i="436"/>
  <c r="N368" i="436"/>
  <c r="N705" i="436"/>
  <c r="N618" i="436"/>
  <c r="N914" i="436"/>
  <c r="N154" i="436"/>
  <c r="N394" i="436"/>
  <c r="N433" i="436"/>
  <c r="N320" i="436"/>
  <c r="N1140" i="436"/>
  <c r="N770" i="436"/>
  <c r="N1282" i="436"/>
  <c r="N116" i="436"/>
  <c r="N486" i="436"/>
  <c r="N417" i="436"/>
  <c r="N1250" i="436"/>
  <c r="N419" i="436"/>
  <c r="N1247" i="436"/>
  <c r="N1022" i="436"/>
  <c r="N247" i="436"/>
  <c r="N1074" i="436"/>
  <c r="N65" i="436"/>
  <c r="N1321" i="436"/>
  <c r="N1108" i="436"/>
  <c r="N575" i="436"/>
  <c r="N488" i="436"/>
  <c r="N554" i="436"/>
  <c r="N565" i="436"/>
  <c r="N405" i="436"/>
  <c r="N673" i="436"/>
  <c r="N212" i="436"/>
  <c r="N588" i="436"/>
  <c r="N953" i="436"/>
  <c r="N898" i="436"/>
  <c r="N796" i="436"/>
  <c r="N645" i="436"/>
  <c r="N1306" i="436"/>
  <c r="N527" i="436"/>
  <c r="N1397" i="436"/>
  <c r="N290" i="436"/>
  <c r="N890" i="436"/>
  <c r="N1276" i="436"/>
  <c r="N1143" i="436"/>
  <c r="N330" i="436"/>
  <c r="N1263" i="436"/>
  <c r="N1257" i="436"/>
  <c r="N1198" i="436"/>
  <c r="N561" i="436"/>
  <c r="N699" i="436"/>
  <c r="N271" i="436"/>
  <c r="N558" i="436"/>
  <c r="N452" i="436"/>
  <c r="N1386" i="436"/>
  <c r="N760" i="436"/>
  <c r="N789" i="436"/>
  <c r="N33" i="436"/>
  <c r="N662" i="436"/>
  <c r="N943" i="436"/>
  <c r="N256" i="436"/>
  <c r="N1314" i="436"/>
  <c r="N1363" i="436"/>
  <c r="N912" i="436"/>
  <c r="N786" i="436"/>
  <c r="N1337" i="436"/>
  <c r="N571" i="436"/>
  <c r="N541" i="436"/>
  <c r="N876" i="436"/>
  <c r="N479" i="436"/>
  <c r="N539" i="436"/>
  <c r="N819" i="436"/>
  <c r="N482" i="436"/>
  <c r="N1329" i="436"/>
  <c r="N624" i="436"/>
  <c r="N840" i="436"/>
  <c r="N1260" i="436"/>
  <c r="N1158" i="436"/>
  <c r="N679" i="436"/>
  <c r="N766" i="436"/>
  <c r="N150" i="436"/>
  <c r="N110" i="436"/>
  <c r="N713" i="436"/>
  <c r="N400" i="436"/>
  <c r="N44" i="436"/>
  <c r="N435" i="436"/>
  <c r="N12" i="436"/>
  <c r="N236" i="436"/>
  <c r="N533" i="436"/>
  <c r="N444" i="436"/>
  <c r="N360" i="436"/>
  <c r="N1054" i="436"/>
  <c r="N1061" i="436"/>
  <c r="N354" i="436"/>
  <c r="N1369" i="436"/>
  <c r="N53" i="436"/>
  <c r="N1194" i="436"/>
  <c r="N773" i="436"/>
  <c r="N592" i="436"/>
  <c r="N373" i="436"/>
  <c r="N1274" i="436"/>
  <c r="N1028" i="436"/>
  <c r="N342" i="436"/>
  <c r="N901" i="436"/>
  <c r="N933" i="436"/>
  <c r="N690" i="436"/>
  <c r="N590" i="436"/>
  <c r="N464" i="436"/>
  <c r="N325" i="436"/>
  <c r="N1121" i="436"/>
  <c r="N976" i="436"/>
  <c r="N1210" i="436"/>
  <c r="N481" i="436"/>
  <c r="N626" i="436"/>
  <c r="N578" i="436"/>
  <c r="N180" i="436"/>
  <c r="N1391" i="436"/>
  <c r="N826" i="436"/>
  <c r="N1120" i="436"/>
  <c r="N46" i="436"/>
  <c r="N1300" i="436"/>
  <c r="N459" i="436"/>
  <c r="N82" i="436"/>
  <c r="N473" i="436"/>
  <c r="N630" i="436"/>
  <c r="N468" i="436"/>
  <c r="N238" i="436"/>
  <c r="N1196" i="436"/>
  <c r="N1330" i="436"/>
  <c r="N111" i="436"/>
  <c r="N1387" i="436"/>
  <c r="N659" i="436"/>
  <c r="N195" i="436"/>
  <c r="N1177" i="436"/>
  <c r="N493" i="436"/>
  <c r="N34" i="436"/>
  <c r="N371" i="436"/>
  <c r="N948" i="436"/>
  <c r="N1349" i="436"/>
  <c r="N1351" i="436"/>
  <c r="N531" i="436"/>
  <c r="N1064" i="436"/>
  <c r="N1356" i="436"/>
  <c r="N448" i="436"/>
  <c r="N1376" i="436"/>
  <c r="N1354" i="436"/>
  <c r="N529" i="436"/>
  <c r="N946" i="436"/>
  <c r="N887" i="436"/>
  <c r="N907" i="436"/>
  <c r="N504" i="436"/>
  <c r="N915" i="436"/>
  <c r="N691" i="436"/>
  <c r="N1017" i="436"/>
  <c r="N774" i="436"/>
  <c r="N412" i="436"/>
  <c r="N1232" i="436"/>
  <c r="N515" i="436"/>
  <c r="N1277" i="436"/>
  <c r="N155" i="436"/>
  <c r="N1075" i="436"/>
  <c r="N559" i="436"/>
  <c r="N537" i="436"/>
  <c r="N1365" i="436"/>
  <c r="N453" i="436"/>
  <c r="N1261" i="436"/>
  <c r="N1213" i="436"/>
  <c r="N131" i="436"/>
  <c r="N362" i="436"/>
  <c r="N244" i="436"/>
  <c r="N62" i="436"/>
  <c r="N15" i="436"/>
  <c r="N884" i="436"/>
  <c r="N358" i="436"/>
  <c r="N791" i="436"/>
  <c r="N750" i="436"/>
  <c r="N657" i="436"/>
  <c r="N230" i="436"/>
  <c r="C30" i="432" s="1"/>
  <c r="E30" i="432" s="1"/>
  <c r="N50" i="436"/>
  <c r="N22" i="436"/>
  <c r="N1312" i="436"/>
  <c r="N779" i="436"/>
  <c r="B1406" i="436"/>
  <c r="B1407" i="436" s="1"/>
  <c r="B1408" i="436" s="1"/>
  <c r="B1409" i="436" s="1"/>
  <c r="B1410" i="436" s="1"/>
  <c r="N264" i="436" s="1"/>
  <c r="N1360" i="436"/>
  <c r="N1346" i="436"/>
  <c r="N780" i="436"/>
  <c r="N1381" i="436"/>
  <c r="N9" i="436"/>
  <c r="I1405" i="436"/>
  <c r="N1359" i="436"/>
  <c r="N1358" i="436"/>
  <c r="C41" i="432" s="1"/>
  <c r="E41" i="432" s="1"/>
  <c r="N881" i="436"/>
  <c r="N1049" i="436"/>
  <c r="N350" i="436"/>
  <c r="N1383" i="436"/>
  <c r="N8" i="436"/>
  <c r="N1382" i="436"/>
  <c r="N880" i="436"/>
  <c r="N349" i="436"/>
  <c r="C31" i="432" s="1"/>
  <c r="N937" i="436"/>
  <c r="N1311" i="436"/>
  <c r="N1192" i="436"/>
  <c r="N778" i="436"/>
  <c r="C34" i="432" s="1"/>
  <c r="N351" i="436"/>
  <c r="N1191" i="436"/>
  <c r="N936" i="436"/>
  <c r="N49" i="436"/>
  <c r="N20" i="436"/>
  <c r="C28" i="432" s="1"/>
  <c r="E28" i="432" s="1"/>
  <c r="N21" i="436"/>
  <c r="N231" i="436"/>
  <c r="N1050" i="436"/>
  <c r="N1347" i="436"/>
  <c r="N10" i="436"/>
  <c r="N1345" i="436"/>
  <c r="C40" i="432" s="1"/>
  <c r="E40" i="432" s="1"/>
  <c r="N442" i="436"/>
  <c r="N441" i="436"/>
  <c r="N440" i="436"/>
  <c r="N776" i="436" l="1"/>
  <c r="N813" i="436"/>
  <c r="N1031" i="436"/>
  <c r="N369" i="436"/>
  <c r="N377" i="436"/>
  <c r="N639" i="436"/>
  <c r="N632" i="436"/>
  <c r="C42" i="432"/>
  <c r="E42" i="432" s="1"/>
  <c r="N879" i="436"/>
  <c r="C35" i="432" s="1"/>
  <c r="E35" i="432" s="1"/>
  <c r="N280" i="436"/>
  <c r="N1190" i="436"/>
  <c r="C38" i="432" s="1"/>
  <c r="E38" i="432" s="1"/>
  <c r="E34" i="432"/>
  <c r="B1411" i="436"/>
  <c r="B1412" i="436" s="1"/>
  <c r="B1413" i="436" s="1"/>
  <c r="B1414" i="436" s="1"/>
  <c r="B1415" i="436" s="1"/>
  <c r="B1416" i="436" s="1"/>
  <c r="B1417" i="436" s="1"/>
  <c r="B1418" i="436" s="1"/>
  <c r="B1419" i="436" s="1"/>
  <c r="B1420" i="436" s="1"/>
  <c r="B1421" i="436" s="1"/>
  <c r="B1422" i="436" s="1"/>
  <c r="B1423" i="436" s="1"/>
  <c r="B1424" i="436" s="1"/>
  <c r="B1425" i="436" s="1"/>
  <c r="B1426" i="436" s="1"/>
  <c r="B1427" i="436" s="1"/>
  <c r="B1428" i="436" s="1"/>
  <c r="B1429" i="436" s="1"/>
  <c r="B1430" i="436" s="1"/>
  <c r="B1431" i="436" s="1"/>
  <c r="B1432" i="436" s="1"/>
  <c r="B1433" i="436" s="1"/>
  <c r="B1434" i="436" s="1"/>
  <c r="B1435" i="436" s="1"/>
  <c r="B1436" i="436" s="1"/>
  <c r="B1437" i="436" s="1"/>
  <c r="B1438" i="436" s="1"/>
  <c r="B1439" i="436" s="1"/>
  <c r="B1440" i="436" s="1"/>
  <c r="B1441" i="436" s="1"/>
  <c r="B1442" i="436" s="1"/>
  <c r="B1443" i="436" s="1"/>
  <c r="B1444" i="436" s="1"/>
  <c r="B1445" i="436" s="1"/>
  <c r="B1446" i="436" s="1"/>
  <c r="B1447" i="436" s="1"/>
  <c r="B1448" i="436" s="1"/>
  <c r="B1449" i="436" s="1"/>
  <c r="B1450" i="436" s="1"/>
  <c r="B1451" i="436" s="1"/>
  <c r="B1452" i="436" s="1"/>
  <c r="B1453" i="436" s="1"/>
  <c r="B1454" i="436" s="1"/>
  <c r="B1455" i="436" s="1"/>
  <c r="B1456" i="436" s="1"/>
  <c r="B1457" i="436" s="1"/>
  <c r="B1458" i="436" s="1"/>
  <c r="B1459" i="436" s="1"/>
  <c r="B1460" i="436" s="1"/>
  <c r="B1461" i="436" s="1"/>
  <c r="B1462" i="436" s="1"/>
  <c r="B1463" i="436" s="1"/>
  <c r="B1464" i="436" s="1"/>
  <c r="B1465" i="436" s="1"/>
  <c r="B1466" i="436" s="1"/>
  <c r="B1467" i="436" s="1"/>
  <c r="B1468" i="436" s="1"/>
  <c r="B1469" i="436" s="1"/>
  <c r="B1470" i="436" s="1"/>
  <c r="B1471" i="436" s="1"/>
  <c r="B1472" i="436" s="1"/>
  <c r="B1473" i="436" s="1"/>
  <c r="B1474" i="436" s="1"/>
  <c r="B1475" i="436" s="1"/>
  <c r="B1476" i="436" s="1"/>
  <c r="B1477" i="436" s="1"/>
  <c r="B1478" i="436" s="1"/>
  <c r="B1479" i="436" s="1"/>
  <c r="B1480" i="436" s="1"/>
  <c r="B1481" i="436" s="1"/>
  <c r="B1482" i="436" s="1"/>
  <c r="B1483" i="436" s="1"/>
  <c r="B1484" i="436" s="1"/>
  <c r="B1485" i="436" s="1"/>
  <c r="B1486" i="436" s="1"/>
  <c r="B1487" i="436" s="1"/>
  <c r="B1488" i="436" s="1"/>
  <c r="B1489" i="436" s="1"/>
  <c r="B1490" i="436" s="1"/>
  <c r="B1491" i="436" s="1"/>
  <c r="B1492" i="436" s="1"/>
  <c r="B1493" i="436" s="1"/>
  <c r="B1494" i="436" s="1"/>
  <c r="B1495" i="436" s="1"/>
  <c r="B1496" i="436" s="1"/>
  <c r="B1497" i="436" s="1"/>
  <c r="B1498" i="436" s="1"/>
  <c r="B1499" i="436" s="1"/>
  <c r="B1500" i="436" s="1"/>
  <c r="B1501" i="436" s="1"/>
  <c r="B1502" i="436" s="1"/>
  <c r="B1503" i="436" s="1"/>
  <c r="B1504" i="436" s="1"/>
  <c r="B1505" i="436" s="1"/>
  <c r="B1506" i="436" s="1"/>
  <c r="B1507" i="436" s="1"/>
  <c r="B1508" i="436" s="1"/>
  <c r="B1509" i="436" s="1"/>
  <c r="B1510" i="436" s="1"/>
  <c r="B1511" i="436" s="1"/>
  <c r="B1512" i="436" s="1"/>
  <c r="B1513" i="436" s="1"/>
  <c r="B1514" i="436" s="1"/>
  <c r="B1515" i="436" s="1"/>
  <c r="B1516" i="436" s="1"/>
  <c r="B1517" i="436" s="1"/>
  <c r="B1518" i="436" s="1"/>
  <c r="B1519" i="436" s="1"/>
  <c r="B1520" i="436" s="1"/>
  <c r="B1521" i="436" s="1"/>
  <c r="B1522" i="436" s="1"/>
  <c r="B1523" i="436" s="1"/>
  <c r="B1524" i="436" s="1"/>
  <c r="B1525" i="436" s="1"/>
  <c r="B1526" i="436" s="1"/>
  <c r="B1527" i="436" s="1"/>
  <c r="B1528" i="436" s="1"/>
  <c r="B1529" i="436" s="1"/>
  <c r="B1530" i="436" s="1"/>
  <c r="B1531" i="436" s="1"/>
  <c r="B1532" i="436" s="1"/>
  <c r="B1533" i="436" s="1"/>
  <c r="B1534" i="436" s="1"/>
  <c r="B1535" i="436" s="1"/>
  <c r="B1536" i="436" s="1"/>
  <c r="B1537" i="436" s="1"/>
  <c r="B1538" i="436" s="1"/>
  <c r="B1539" i="436" s="1"/>
  <c r="B1540" i="436" s="1"/>
  <c r="B1541" i="436" s="1"/>
  <c r="B1542" i="436" s="1"/>
  <c r="B1543" i="436" s="1"/>
  <c r="B1544" i="436" s="1"/>
  <c r="B1545" i="436" s="1"/>
  <c r="B1546" i="436" s="1"/>
  <c r="B1547" i="436" s="1"/>
  <c r="B1548" i="436" s="1"/>
  <c r="B1549" i="436" s="1"/>
  <c r="B1550" i="436" s="1"/>
  <c r="B1551" i="436" s="1"/>
  <c r="B1552" i="436" s="1"/>
  <c r="B1553" i="436" s="1"/>
  <c r="B1554" i="436" s="1"/>
  <c r="B1555" i="436" s="1"/>
  <c r="B1556" i="436" s="1"/>
  <c r="B1557" i="436" s="1"/>
  <c r="B1558" i="436" s="1"/>
  <c r="B1559" i="436" s="1"/>
  <c r="B1560" i="436" s="1"/>
  <c r="B1561" i="436" s="1"/>
  <c r="B1562" i="436" s="1"/>
  <c r="B1563" i="436" s="1"/>
  <c r="B1564" i="436" s="1"/>
  <c r="B1565" i="436" s="1"/>
  <c r="B1566" i="436" s="1"/>
  <c r="B1567" i="436" s="1"/>
  <c r="B1568" i="436" s="1"/>
  <c r="B1569" i="436" s="1"/>
  <c r="B1570" i="436" s="1"/>
  <c r="B1571" i="436" s="1"/>
  <c r="B1572" i="436" s="1"/>
  <c r="B1573" i="436" s="1"/>
  <c r="B1574" i="436" s="1"/>
  <c r="B1575" i="436" s="1"/>
  <c r="B1576" i="436" s="1"/>
  <c r="B1577" i="436" s="1"/>
  <c r="B1578" i="436" s="1"/>
  <c r="B1579" i="436" s="1"/>
  <c r="B1580" i="436" s="1"/>
  <c r="B1581" i="436" s="1"/>
  <c r="B1582" i="436" s="1"/>
  <c r="B1583" i="436" s="1"/>
  <c r="B1584" i="436" s="1"/>
  <c r="B1585" i="436" s="1"/>
  <c r="B1586" i="436" s="1"/>
  <c r="B1587" i="436" s="1"/>
  <c r="B1588" i="436" s="1"/>
  <c r="B1589" i="436" s="1"/>
  <c r="B1590" i="436" s="1"/>
  <c r="B1591" i="436" s="1"/>
  <c r="B1592" i="436" s="1"/>
  <c r="B1593" i="436" s="1"/>
  <c r="B1594" i="436" s="1"/>
  <c r="B1595" i="436" s="1"/>
  <c r="B1596" i="436" s="1"/>
  <c r="B1597" i="436" s="1"/>
  <c r="B1598" i="436" s="1"/>
  <c r="B1599" i="436" s="1"/>
  <c r="B1600" i="436" s="1"/>
  <c r="B1601" i="436" s="1"/>
  <c r="B1602" i="436" s="1"/>
  <c r="B1603" i="436" s="1"/>
  <c r="B1604" i="436" s="1"/>
  <c r="B1605" i="436" s="1"/>
  <c r="B1606" i="436" s="1"/>
  <c r="B1607" i="436" s="1"/>
  <c r="B1608" i="436" s="1"/>
  <c r="B1609" i="436" s="1"/>
  <c r="B1610" i="436" s="1"/>
  <c r="B1611" i="436" s="1"/>
  <c r="B1612" i="436" s="1"/>
  <c r="B1613" i="436" s="1"/>
  <c r="B1614" i="436" s="1"/>
  <c r="B1615" i="436" s="1"/>
  <c r="B1616" i="436" s="1"/>
  <c r="B1617" i="436" s="1"/>
  <c r="B1618" i="436" s="1"/>
  <c r="B1619" i="436" s="1"/>
  <c r="B1620" i="436" s="1"/>
  <c r="B1621" i="436" s="1"/>
  <c r="B1622" i="436" s="1"/>
  <c r="B1623" i="436" s="1"/>
  <c r="B1624" i="436" s="1"/>
  <c r="B1625" i="436" s="1"/>
  <c r="B1626" i="436" s="1"/>
  <c r="B1627" i="436" s="1"/>
  <c r="B1628" i="436" s="1"/>
  <c r="B1629" i="436" s="1"/>
  <c r="B1630" i="436" s="1"/>
  <c r="B1631" i="436" s="1"/>
  <c r="B1632" i="436" s="1"/>
  <c r="B1633" i="436" s="1"/>
  <c r="B1634" i="436" s="1"/>
  <c r="B1635" i="436" s="1"/>
  <c r="B1636" i="436" s="1"/>
  <c r="B1637" i="436" s="1"/>
  <c r="B1638" i="436" s="1"/>
  <c r="B1639" i="436" s="1"/>
  <c r="B1640" i="436" s="1"/>
  <c r="B1641" i="436" s="1"/>
  <c r="B1642" i="436" s="1"/>
  <c r="B1643" i="436" s="1"/>
  <c r="B1644" i="436" s="1"/>
  <c r="B1645" i="436" s="1"/>
  <c r="B1646" i="436" s="1"/>
  <c r="B1647" i="436" s="1"/>
  <c r="B1648" i="436" s="1"/>
  <c r="B1649" i="436" s="1"/>
  <c r="B1650" i="436" s="1"/>
  <c r="B1651" i="436" s="1"/>
  <c r="B1652" i="436" s="1"/>
  <c r="B1653" i="436" s="1"/>
  <c r="B1654" i="436" s="1"/>
  <c r="B1655" i="436" s="1"/>
  <c r="B1656" i="436" s="1"/>
  <c r="B1657" i="436" s="1"/>
  <c r="B1658" i="436" s="1"/>
  <c r="B1659" i="436" s="1"/>
  <c r="B1660" i="436" s="1"/>
  <c r="B1661" i="436" s="1"/>
  <c r="B1662" i="436" s="1"/>
  <c r="B1663" i="436" s="1"/>
  <c r="B1664" i="436" s="1"/>
  <c r="B1665" i="436" s="1"/>
  <c r="B1666" i="436" s="1"/>
  <c r="B1667" i="436" s="1"/>
  <c r="B1668" i="436" s="1"/>
  <c r="B1669" i="436" s="1"/>
  <c r="B1670" i="436" s="1"/>
  <c r="B1671" i="436" s="1"/>
  <c r="B1672" i="436" s="1"/>
  <c r="B1673" i="436" s="1"/>
  <c r="B1674" i="436" s="1"/>
  <c r="B1675" i="436" s="1"/>
  <c r="B1676" i="436" s="1"/>
  <c r="B1677" i="436" s="1"/>
  <c r="B1678" i="436" s="1"/>
  <c r="B1679" i="436" s="1"/>
  <c r="B1680" i="436" s="1"/>
  <c r="B1681" i="436" s="1"/>
  <c r="B1682" i="436" s="1"/>
  <c r="B1683" i="436" s="1"/>
  <c r="B1684" i="436" s="1"/>
  <c r="B1685" i="436" s="1"/>
  <c r="B1686" i="436" s="1"/>
  <c r="B1687" i="436" s="1"/>
  <c r="B1688" i="436" s="1"/>
  <c r="B1689" i="436" s="1"/>
  <c r="B1690" i="436" s="1"/>
  <c r="B1691" i="436" s="1"/>
  <c r="B1692" i="436" s="1"/>
  <c r="B1693" i="436" s="1"/>
  <c r="B1694" i="436" s="1"/>
  <c r="B1695" i="436" s="1"/>
  <c r="B1696" i="436" s="1"/>
  <c r="B1697" i="436" s="1"/>
  <c r="B1698" i="436" s="1"/>
  <c r="B1699" i="436" s="1"/>
  <c r="B1700" i="436" s="1"/>
  <c r="B1701" i="436" s="1"/>
  <c r="B1702" i="436" s="1"/>
  <c r="B1703" i="436" s="1"/>
  <c r="B1704" i="436" s="1"/>
  <c r="B1705" i="436" s="1"/>
  <c r="B1706" i="436" s="1"/>
  <c r="B1707" i="436" s="1"/>
  <c r="B1708" i="436" s="1"/>
  <c r="B1709" i="436" s="1"/>
  <c r="B1710" i="436" s="1"/>
  <c r="B1711" i="436" s="1"/>
  <c r="B1712" i="436" s="1"/>
  <c r="B1713" i="436" s="1"/>
  <c r="B1714" i="436" s="1"/>
  <c r="B1715" i="436" s="1"/>
  <c r="B1716" i="436" s="1"/>
  <c r="B1717" i="436" s="1"/>
  <c r="B1718" i="436" s="1"/>
  <c r="B1719" i="436" s="1"/>
  <c r="B1720" i="436" s="1"/>
  <c r="B1721" i="436" s="1"/>
  <c r="B1722" i="436" s="1"/>
  <c r="B1723" i="436" s="1"/>
  <c r="B1724" i="436" s="1"/>
  <c r="B1725" i="436" s="1"/>
  <c r="B1726" i="436" s="1"/>
  <c r="B1727" i="436" s="1"/>
  <c r="B1728" i="436" s="1"/>
  <c r="B1729" i="436" s="1"/>
  <c r="B1730" i="436" s="1"/>
  <c r="B1731" i="436" s="1"/>
  <c r="B1732" i="436" s="1"/>
  <c r="B1733" i="436" s="1"/>
  <c r="B1734" i="436" s="1"/>
  <c r="B1735" i="436" s="1"/>
  <c r="B1736" i="436" s="1"/>
  <c r="B1737" i="436" s="1"/>
  <c r="B1738" i="436" s="1"/>
  <c r="B1739" i="436" s="1"/>
  <c r="B1740" i="436" s="1"/>
  <c r="B1741" i="436" s="1"/>
  <c r="B1742" i="436" s="1"/>
  <c r="B1743" i="436" s="1"/>
  <c r="B1744" i="436" s="1"/>
  <c r="B1745" i="436" s="1"/>
  <c r="B1746" i="436" s="1"/>
  <c r="B1747" i="436" s="1"/>
  <c r="B1748" i="436" s="1"/>
  <c r="B1749" i="436" s="1"/>
  <c r="B1750" i="436" s="1"/>
  <c r="B1751" i="436" s="1"/>
  <c r="B1752" i="436" s="1"/>
  <c r="B1753" i="436" s="1"/>
  <c r="B1754" i="436" s="1"/>
  <c r="B1755" i="436" s="1"/>
  <c r="B1756" i="436" s="1"/>
  <c r="B1757" i="436" s="1"/>
  <c r="B1758" i="436" s="1"/>
  <c r="B1759" i="436" s="1"/>
  <c r="B1760" i="436" s="1"/>
  <c r="B1761" i="436" s="1"/>
  <c r="B1762" i="436" s="1"/>
  <c r="B1763" i="436" s="1"/>
  <c r="B1764" i="436" s="1"/>
  <c r="B1765" i="436" s="1"/>
  <c r="B1766" i="436" s="1"/>
  <c r="B1767" i="436" s="1"/>
  <c r="B1768" i="436" s="1"/>
  <c r="B1769" i="436" s="1"/>
  <c r="B1770" i="436" s="1"/>
  <c r="B1771" i="436" s="1"/>
  <c r="B1772" i="436" s="1"/>
  <c r="B1773" i="436" s="1"/>
  <c r="B1774" i="436" s="1"/>
  <c r="B1775" i="436" s="1"/>
  <c r="B1776" i="436" s="1"/>
  <c r="B1777" i="436" s="1"/>
  <c r="B1778" i="436" s="1"/>
  <c r="B1779" i="436" s="1"/>
  <c r="B1780" i="436" s="1"/>
  <c r="B1781" i="436" s="1"/>
  <c r="B1782" i="436" s="1"/>
  <c r="B1783" i="436" s="1"/>
  <c r="B1784" i="436" s="1"/>
  <c r="B1785" i="436" s="1"/>
  <c r="B1786" i="436" s="1"/>
  <c r="B1787" i="436" s="1"/>
  <c r="B1788" i="436" s="1"/>
  <c r="B1789" i="436" s="1"/>
  <c r="B1790" i="436" s="1"/>
  <c r="B1791" i="436" s="1"/>
  <c r="B1792" i="436" s="1"/>
  <c r="B1793" i="436" s="1"/>
  <c r="B1794" i="436" s="1"/>
  <c r="B1795" i="436" s="1"/>
  <c r="B1796" i="436" s="1"/>
  <c r="B1797" i="436" s="1"/>
  <c r="B1798" i="436" s="1"/>
  <c r="B1799" i="436" s="1"/>
  <c r="B1800" i="436" s="1"/>
  <c r="B1801" i="436" s="1"/>
  <c r="B1802" i="436" s="1"/>
  <c r="B1803" i="436" s="1"/>
  <c r="B1804" i="436" s="1"/>
  <c r="B1805" i="436" s="1"/>
  <c r="B1806" i="436" s="1"/>
  <c r="B1807" i="436" s="1"/>
  <c r="B1808" i="436" s="1"/>
  <c r="B1809" i="436" s="1"/>
  <c r="B1810" i="436" s="1"/>
  <c r="B1811" i="436" s="1"/>
  <c r="B1812" i="436" s="1"/>
  <c r="B1813" i="436" s="1"/>
  <c r="B1814" i="436" s="1"/>
  <c r="B1815" i="436" s="1"/>
  <c r="B1816" i="436" s="1"/>
  <c r="B1817" i="436" s="1"/>
  <c r="B1818" i="436" s="1"/>
  <c r="B1819" i="436" s="1"/>
  <c r="B1820" i="436" s="1"/>
  <c r="B1821" i="436" s="1"/>
  <c r="B1822" i="436" s="1"/>
  <c r="B1823" i="436" s="1"/>
  <c r="B1824" i="436" s="1"/>
  <c r="B1825" i="436" s="1"/>
  <c r="B1826" i="436" s="1"/>
  <c r="B1827" i="436" s="1"/>
  <c r="B1828" i="436" s="1"/>
  <c r="B1829" i="436" s="1"/>
  <c r="B1830" i="436" s="1"/>
  <c r="B1831" i="436" s="1"/>
  <c r="B1832" i="436" s="1"/>
  <c r="B1833" i="436" s="1"/>
  <c r="B1834" i="436" s="1"/>
  <c r="B1835" i="436" s="1"/>
  <c r="B1836" i="436" s="1"/>
  <c r="B1837" i="436" s="1"/>
  <c r="B1838" i="436" s="1"/>
  <c r="B1839" i="436" s="1"/>
  <c r="B1840" i="436" s="1"/>
  <c r="B1841" i="436" s="1"/>
  <c r="B1842" i="436" s="1"/>
  <c r="B1843" i="436" s="1"/>
  <c r="B1844" i="436" s="1"/>
  <c r="B1845" i="436" s="1"/>
  <c r="B1846" i="436" s="1"/>
  <c r="B1847" i="436" s="1"/>
  <c r="B1848" i="436" s="1"/>
  <c r="B1849" i="436" s="1"/>
  <c r="B1850" i="436" s="1"/>
  <c r="B1851" i="436" s="1"/>
  <c r="B1852" i="436" s="1"/>
  <c r="B1853" i="436" s="1"/>
  <c r="B1854" i="436" s="1"/>
  <c r="B1855" i="436" s="1"/>
  <c r="B1856" i="436" s="1"/>
  <c r="B1857" i="436" s="1"/>
  <c r="B1858" i="436" s="1"/>
  <c r="B1859" i="436" s="1"/>
  <c r="B1860" i="436" s="1"/>
  <c r="B1861" i="436" s="1"/>
  <c r="B1862" i="436" s="1"/>
  <c r="B1863" i="436" s="1"/>
  <c r="B1864" i="436" s="1"/>
  <c r="B1865" i="436" s="1"/>
  <c r="B1866" i="436" s="1"/>
  <c r="B1867" i="436" s="1"/>
  <c r="B1868" i="436" s="1"/>
  <c r="B1869" i="436" s="1"/>
  <c r="B1870" i="436" s="1"/>
  <c r="B1871" i="436" s="1"/>
  <c r="B1872" i="436" s="1"/>
  <c r="B1873" i="436" s="1"/>
  <c r="B1874" i="436" s="1"/>
  <c r="B1875" i="436" s="1"/>
  <c r="B1876" i="436" s="1"/>
  <c r="B1877" i="436" s="1"/>
  <c r="B1878" i="436" s="1"/>
  <c r="B1879" i="436" s="1"/>
  <c r="B1880" i="436" s="1"/>
  <c r="B1881" i="436" s="1"/>
  <c r="B1882" i="436" s="1"/>
  <c r="B1883" i="436" s="1"/>
  <c r="B1884" i="436" s="1"/>
  <c r="B1885" i="436" s="1"/>
  <c r="B1886" i="436" s="1"/>
  <c r="B1887" i="436" s="1"/>
  <c r="B1888" i="436" s="1"/>
  <c r="B1889" i="436" s="1"/>
  <c r="B1890" i="436" s="1"/>
  <c r="B1891" i="436" s="1"/>
  <c r="B1892" i="436" s="1"/>
  <c r="B1893" i="436" s="1"/>
  <c r="B1894" i="436" s="1"/>
  <c r="B1895" i="436" s="1"/>
  <c r="B1896" i="436" s="1"/>
  <c r="B1897" i="436" s="1"/>
  <c r="B1898" i="436" s="1"/>
  <c r="B1899" i="436" s="1"/>
  <c r="B1900" i="436" s="1"/>
  <c r="B1901" i="436" s="1"/>
  <c r="B1902" i="436" s="1"/>
  <c r="B1903" i="436" s="1"/>
  <c r="B1904" i="436" s="1"/>
  <c r="B1905" i="436" s="1"/>
  <c r="B1906" i="436" s="1"/>
  <c r="B1907" i="436" s="1"/>
  <c r="B1908" i="436" s="1"/>
  <c r="B1909" i="436" s="1"/>
  <c r="B1910" i="436" s="1"/>
  <c r="B1911" i="436" s="1"/>
  <c r="B1912" i="436" s="1"/>
  <c r="B1913" i="436" s="1"/>
  <c r="B1914" i="436" s="1"/>
  <c r="B1915" i="436" s="1"/>
  <c r="B1916" i="436" s="1"/>
  <c r="B1917" i="436" s="1"/>
  <c r="B1918" i="436" s="1"/>
  <c r="B1919" i="436" s="1"/>
  <c r="B1920" i="436" s="1"/>
  <c r="B1921" i="436" s="1"/>
  <c r="B1922" i="436" s="1"/>
  <c r="B1923" i="436" s="1"/>
  <c r="B1924" i="436" s="1"/>
  <c r="B1925" i="436" s="1"/>
  <c r="B1926" i="436" s="1"/>
  <c r="B1927" i="436" s="1"/>
  <c r="B1928" i="436" s="1"/>
  <c r="B1929" i="436" s="1"/>
  <c r="B1930" i="436" s="1"/>
  <c r="B1931" i="436" s="1"/>
  <c r="B1932" i="436" s="1"/>
  <c r="B1933" i="436" s="1"/>
  <c r="B1934" i="436" s="1"/>
  <c r="B1935" i="436" s="1"/>
  <c r="B1936" i="436" s="1"/>
  <c r="B1937" i="436" s="1"/>
  <c r="B1938" i="436" s="1"/>
  <c r="B1939" i="436" s="1"/>
  <c r="B1940" i="436" s="1"/>
  <c r="B1941" i="436" s="1"/>
  <c r="B1942" i="436" s="1"/>
  <c r="B1943" i="436" s="1"/>
  <c r="B1944" i="436" s="1"/>
  <c r="B1945" i="436" s="1"/>
  <c r="B1946" i="436" s="1"/>
  <c r="B1947" i="436" s="1"/>
  <c r="B1948" i="436" s="1"/>
  <c r="B1949" i="436" s="1"/>
  <c r="B1950" i="436" s="1"/>
  <c r="B1951" i="436" s="1"/>
  <c r="B1952" i="436" s="1"/>
  <c r="B1953" i="436" s="1"/>
  <c r="B1954" i="436" s="1"/>
  <c r="B1955" i="436" s="1"/>
  <c r="B1956" i="436" s="1"/>
  <c r="B1957" i="436" s="1"/>
  <c r="B1958" i="436" s="1"/>
  <c r="B1959" i="436" s="1"/>
  <c r="B1960" i="436" s="1"/>
  <c r="B1961" i="436" s="1"/>
  <c r="B1962" i="436" s="1"/>
  <c r="B1963" i="436" s="1"/>
  <c r="B1964" i="436" s="1"/>
  <c r="B1965" i="436" s="1"/>
  <c r="B1966" i="436" s="1"/>
  <c r="B1967" i="436" s="1"/>
  <c r="B1968" i="436" s="1"/>
  <c r="B1969" i="436" s="1"/>
  <c r="B1970" i="436" s="1"/>
  <c r="B1971" i="436" s="1"/>
  <c r="B1972" i="436" s="1"/>
  <c r="B1973" i="436" s="1"/>
  <c r="B1974" i="436" s="1"/>
  <c r="B1975" i="436" s="1"/>
  <c r="B1976" i="436" s="1"/>
  <c r="B1977" i="436" s="1"/>
  <c r="B1978" i="436" s="1"/>
  <c r="B1979" i="436" s="1"/>
  <c r="B1980" i="436" s="1"/>
  <c r="B1981" i="436" s="1"/>
  <c r="B1982" i="436" s="1"/>
  <c r="B1983" i="436" s="1"/>
  <c r="B1984" i="436" s="1"/>
  <c r="B1985" i="436" s="1"/>
  <c r="B1986" i="436" s="1"/>
  <c r="B1987" i="436" s="1"/>
  <c r="B1988" i="436" s="1"/>
  <c r="B1989" i="436" s="1"/>
  <c r="B1990" i="436" s="1"/>
  <c r="B1991" i="436" s="1"/>
  <c r="B1992" i="436" s="1"/>
  <c r="B1993" i="436" s="1"/>
  <c r="B1994" i="436" s="1"/>
  <c r="B1995" i="436" s="1"/>
  <c r="B1996" i="436" s="1"/>
  <c r="B1997" i="436" s="1"/>
  <c r="B1998" i="436" s="1"/>
  <c r="B1999" i="436" s="1"/>
  <c r="B2000" i="436" s="1"/>
  <c r="B2001" i="436" s="1"/>
  <c r="B2002" i="436" s="1"/>
  <c r="B2003" i="436" s="1"/>
  <c r="B2004" i="436" s="1"/>
  <c r="B2005" i="436" s="1"/>
  <c r="B2006" i="436" s="1"/>
  <c r="B2007" i="436" s="1"/>
  <c r="B2008" i="436" s="1"/>
  <c r="B2009" i="436" s="1"/>
  <c r="B2010" i="436" s="1"/>
  <c r="B2011" i="436" s="1"/>
  <c r="B2012" i="436" s="1"/>
  <c r="B2013" i="436" s="1"/>
  <c r="B2014" i="436" s="1"/>
  <c r="B2015" i="436" s="1"/>
  <c r="B2016" i="436" s="1"/>
  <c r="B2017" i="436" s="1"/>
  <c r="B2018" i="436" s="1"/>
  <c r="B2019" i="436" s="1"/>
  <c r="B2020" i="436" s="1"/>
  <c r="B2021" i="436" s="1"/>
  <c r="B2022" i="436" s="1"/>
  <c r="B2023" i="436" s="1"/>
  <c r="B2024" i="436" s="1"/>
  <c r="B2025" i="436" s="1"/>
  <c r="B2026" i="436" s="1"/>
  <c r="B2027" i="436" s="1"/>
  <c r="B2028" i="436" s="1"/>
  <c r="B2029" i="436" s="1"/>
  <c r="B2030" i="436" s="1"/>
  <c r="B2031" i="436" s="1"/>
  <c r="B2032" i="436" s="1"/>
  <c r="B2033" i="436" s="1"/>
  <c r="B2034" i="436" s="1"/>
  <c r="B2035" i="436" s="1"/>
  <c r="B2036" i="436" s="1"/>
  <c r="B2037" i="436" s="1"/>
  <c r="B2038" i="436" s="1"/>
  <c r="B2039" i="436" s="1"/>
  <c r="B2040" i="436" s="1"/>
  <c r="B2041" i="436" s="1"/>
  <c r="B2042" i="436" s="1"/>
  <c r="B2043" i="436" s="1"/>
  <c r="C27" i="432"/>
  <c r="E31" i="432"/>
  <c r="N649" i="436" l="1"/>
  <c r="N648" i="436"/>
  <c r="E27" i="432"/>
  <c r="N1244" i="436"/>
  <c r="N521" i="436"/>
  <c r="N523" i="436"/>
  <c r="N522" i="436"/>
  <c r="N1310" i="436"/>
  <c r="C39" i="432" s="1"/>
  <c r="E39" i="432" s="1"/>
  <c r="L191" i="436" s="1"/>
  <c r="N191" i="436" s="1"/>
  <c r="M1405" i="436" s="1"/>
  <c r="N1048" i="436" l="1"/>
  <c r="C37" i="432" s="1"/>
  <c r="E37" i="432" s="1"/>
  <c r="N1176" i="436"/>
  <c r="N1185" i="436"/>
  <c r="N1042" i="436"/>
  <c r="N935" i="436"/>
  <c r="C36" i="432" s="1"/>
  <c r="N732" i="436"/>
  <c r="N739" i="436"/>
  <c r="N647" i="436"/>
  <c r="C32" i="432" s="1"/>
  <c r="E32" i="432" s="1"/>
  <c r="N190" i="436"/>
  <c r="N174" i="436"/>
  <c r="N48" i="436"/>
  <c r="N1405" i="436"/>
  <c r="E36" i="432" l="1"/>
  <c r="N748" i="436"/>
  <c r="N746" i="436"/>
  <c r="N747" i="436"/>
  <c r="N753" i="436"/>
  <c r="N754" i="436"/>
  <c r="N752" i="436"/>
  <c r="N1404" i="436"/>
  <c r="N1402" i="436"/>
  <c r="C43" i="432" s="1"/>
  <c r="N1403" i="436"/>
  <c r="C29" i="432"/>
  <c r="M1409" i="436"/>
  <c r="M1408" i="436" l="1"/>
  <c r="C33" i="432"/>
  <c r="E33" i="432" s="1"/>
  <c r="M1407" i="436"/>
  <c r="M1406" i="436"/>
  <c r="E29" i="432"/>
  <c r="E43" i="432"/>
  <c r="C44" i="432" l="1"/>
  <c r="D29" i="432" s="1"/>
  <c r="E44" i="432"/>
  <c r="E45" i="432" s="1"/>
  <c r="D32" i="432" l="1"/>
  <c r="D28" i="432"/>
  <c r="D39" i="432"/>
  <c r="D40" i="432"/>
  <c r="D41" i="432"/>
  <c r="D31" i="432"/>
  <c r="D36" i="432"/>
  <c r="D30" i="432"/>
  <c r="D33" i="432"/>
  <c r="D27" i="432"/>
  <c r="D26" i="432"/>
  <c r="D38" i="432"/>
  <c r="D35" i="432"/>
  <c r="D34" i="432"/>
  <c r="D43" i="432"/>
  <c r="D37" i="432"/>
  <c r="D42" i="432"/>
  <c r="D44" i="4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Valquiria Vansquelhe</author>
  </authors>
  <commentList>
    <comment ref="B69" authorId="0" shapeId="0" xr:uid="{74A84FC4-491A-4F53-A1F4-04861C89B8D2}">
      <text>
        <r>
          <rPr>
            <sz val="9"/>
            <color indexed="81"/>
            <rFont val="Segoe UI"/>
            <family val="2"/>
          </rPr>
          <t>ALTURA DOS 3 ULTIMOS PAVS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Freo</author>
  </authors>
  <commentList>
    <comment ref="R31" authorId="0" shapeId="0" xr:uid="{B54353B4-0AC7-4B85-9F12-06AB3B56C1C3}">
      <text>
        <r>
          <rPr>
            <sz val="8"/>
            <color indexed="81"/>
            <rFont val="Tahoma"/>
            <family val="2"/>
          </rPr>
          <t xml:space="preserve">INCLUSO PESCOÇO DA SAPATA </t>
        </r>
      </text>
    </comment>
    <comment ref="R47" authorId="0" shapeId="0" xr:uid="{2076F5DF-2DAC-4051-BC4A-F6462072F3A4}">
      <text>
        <r>
          <rPr>
            <sz val="8"/>
            <color indexed="81"/>
            <rFont val="Tahoma"/>
            <family val="2"/>
          </rPr>
          <t xml:space="preserve">INCLUSO PESCOÇO DA SAPATA </t>
        </r>
      </text>
    </comment>
    <comment ref="R67" authorId="0" shapeId="0" xr:uid="{DADBD7A2-EF78-4901-A7C4-C712BCE9E073}">
      <text>
        <r>
          <rPr>
            <sz val="8"/>
            <color indexed="81"/>
            <rFont val="Tahoma"/>
            <family val="2"/>
          </rPr>
          <t xml:space="preserve">INCLUSO PESCOÇO DA SAPATA </t>
        </r>
      </text>
    </comment>
    <comment ref="R88" authorId="0" shapeId="0" xr:uid="{A447408A-DDCB-4396-80F9-BD01DFDCC1F3}">
      <text>
        <r>
          <rPr>
            <sz val="8"/>
            <color indexed="81"/>
            <rFont val="Tahoma"/>
            <family val="2"/>
          </rPr>
          <t xml:space="preserve">INCLUSO PESCOÇO DA SAPATA </t>
        </r>
      </text>
    </comment>
    <comment ref="R114" authorId="0" shapeId="0" xr:uid="{DC211C5F-936B-41EE-9E72-41DB6AE58D91}">
      <text>
        <r>
          <rPr>
            <sz val="8"/>
            <color indexed="81"/>
            <rFont val="Tahoma"/>
            <family val="2"/>
          </rPr>
          <t xml:space="preserve">INCLUSO PESCOÇO DA SAPATA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Win10</author>
  </authors>
  <commentList>
    <comment ref="H327" authorId="0" shapeId="0" xr:uid="{6A87D546-6361-46C6-8EA5-93F843062CC6}">
      <text>
        <r>
          <rPr>
            <b/>
            <sz val="9"/>
            <color indexed="81"/>
            <rFont val="Segoe UI"/>
            <family val="2"/>
          </rPr>
          <t>Win10:</t>
        </r>
        <r>
          <rPr>
            <sz val="9"/>
            <color indexed="81"/>
            <rFont val="Segoe UI"/>
            <family val="2"/>
          </rPr>
          <t xml:space="preserve">
No quantitiavo está por m mas verificar se não é por pç</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Michelle Oliveira</author>
  </authors>
  <commentList>
    <comment ref="G5" authorId="0" shapeId="0" xr:uid="{00000000-0006-0000-1800-000001000000}">
      <text>
        <r>
          <rPr>
            <b/>
            <sz val="8"/>
            <color indexed="81"/>
            <rFont val="Segoe UI"/>
            <family val="2"/>
          </rPr>
          <t>Michelle Oliveira:</t>
        </r>
        <r>
          <rPr>
            <sz val="8"/>
            <color indexed="81"/>
            <rFont val="Segoe UI"/>
            <family val="2"/>
          </rPr>
          <t xml:space="preserve">
Considerando a borda (perimetral) com 2cm a mais</t>
        </r>
      </text>
    </comment>
    <comment ref="F6" authorId="0" shapeId="0" xr:uid="{00000000-0006-0000-1800-000002000000}">
      <text>
        <r>
          <rPr>
            <b/>
            <sz val="8"/>
            <color indexed="81"/>
            <rFont val="Segoe UI"/>
            <family val="2"/>
          </rPr>
          <t>Michelle Oliveira:</t>
        </r>
        <r>
          <rPr>
            <sz val="8"/>
            <color indexed="81"/>
            <rFont val="Segoe UI"/>
            <family val="2"/>
          </rPr>
          <t xml:space="preserve">
Para descontos, inserir a quantidade negativa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Win10</author>
  </authors>
  <commentList>
    <comment ref="K37" authorId="0" shapeId="0" xr:uid="{8FE4D3A3-32F1-4A7A-8FF3-E455ECAB7A0B}">
      <text>
        <r>
          <rPr>
            <b/>
            <sz val="9"/>
            <color indexed="81"/>
            <rFont val="Segoe UI"/>
            <family val="2"/>
          </rPr>
          <t>Win10:</t>
        </r>
        <r>
          <rPr>
            <sz val="9"/>
            <color indexed="81"/>
            <rFont val="Segoe UI"/>
            <family val="2"/>
          </rPr>
          <t xml:space="preserve">
Adotado conforme projeto hidráulico (Contagem manual)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<sst xmlns="http://schemas.openxmlformats.org/spreadsheetml/2006/main" count="29725" uniqueCount="5539">
  <si>
    <t>Descrição</t>
  </si>
  <si>
    <t>m2</t>
  </si>
  <si>
    <t>un</t>
  </si>
  <si>
    <t>m</t>
  </si>
  <si>
    <t>m3</t>
  </si>
  <si>
    <t>kg</t>
  </si>
  <si>
    <t>ITEM</t>
  </si>
  <si>
    <t>H</t>
  </si>
  <si>
    <t>TOTAL</t>
  </si>
  <si>
    <t>TIPO</t>
  </si>
  <si>
    <t>PEÇA</t>
  </si>
  <si>
    <t>ÁREA</t>
  </si>
  <si>
    <t>m²</t>
  </si>
  <si>
    <t>Total</t>
  </si>
  <si>
    <t>REVISÃO:</t>
  </si>
  <si>
    <t>TOTAL GERAL</t>
  </si>
  <si>
    <t>Item</t>
  </si>
  <si>
    <t>QUANT</t>
  </si>
  <si>
    <t xml:space="preserve">TOTAL </t>
  </si>
  <si>
    <t>TABELA DE AÇO</t>
  </si>
  <si>
    <t>CA-50</t>
  </si>
  <si>
    <t>CA-60</t>
  </si>
  <si>
    <t>Ø - mm</t>
  </si>
  <si>
    <t>kg/m</t>
  </si>
  <si>
    <t>pol</t>
  </si>
  <si>
    <t>1/4"</t>
  </si>
  <si>
    <t>5/16"</t>
  </si>
  <si>
    <t>3/8"</t>
  </si>
  <si>
    <t>1/2"</t>
  </si>
  <si>
    <t>5/8"</t>
  </si>
  <si>
    <t>3/4"</t>
  </si>
  <si>
    <t>1"</t>
  </si>
  <si>
    <t>1 1/4"</t>
  </si>
  <si>
    <t>1 5/8"</t>
  </si>
  <si>
    <t>PROJETO</t>
  </si>
  <si>
    <t>DIMENSÕES UNITÁRIAS</t>
  </si>
  <si>
    <t>ESCAV</t>
  </si>
  <si>
    <t>Adição</t>
  </si>
  <si>
    <t>APILOA</t>
  </si>
  <si>
    <t>REATER</t>
  </si>
  <si>
    <t>BOTA FORA</t>
  </si>
  <si>
    <t>LASTRO</t>
  </si>
  <si>
    <t>FORMA</t>
  </si>
  <si>
    <t>IMPERM</t>
  </si>
  <si>
    <t>A</t>
  </si>
  <si>
    <t>B</t>
  </si>
  <si>
    <t>C</t>
  </si>
  <si>
    <t>lados</t>
  </si>
  <si>
    <t>UNIT</t>
  </si>
  <si>
    <t>LAJE / MOLDE</t>
  </si>
  <si>
    <t>LARG</t>
  </si>
  <si>
    <t>COMPR</t>
  </si>
  <si>
    <t>ALT</t>
  </si>
  <si>
    <t>COMP</t>
  </si>
  <si>
    <t>MOLDADA IN LOCO</t>
  </si>
  <si>
    <t>Área</t>
  </si>
  <si>
    <t>Descontos</t>
  </si>
  <si>
    <t>COEF</t>
  </si>
  <si>
    <t>ALTURA</t>
  </si>
  <si>
    <t>m³</t>
  </si>
  <si>
    <t>COBERTURA</t>
  </si>
  <si>
    <t>Tipo</t>
  </si>
  <si>
    <t>Unidade</t>
  </si>
  <si>
    <t>LARGURA</t>
  </si>
  <si>
    <t>BARRILETE</t>
  </si>
  <si>
    <t>Quantidade</t>
  </si>
  <si>
    <t>-</t>
  </si>
  <si>
    <t>CONCRETO</t>
  </si>
  <si>
    <t>altura</t>
  </si>
  <si>
    <t>RESUMO - CONCRETO</t>
  </si>
  <si>
    <t>40 MPa</t>
  </si>
  <si>
    <t>RESISTÊNCIA</t>
  </si>
  <si>
    <t>IMAGENS LEVANTAMENTO</t>
  </si>
  <si>
    <t>DATA</t>
  </si>
  <si>
    <t>PERÍMETRO</t>
  </si>
  <si>
    <t>PROJETO:</t>
  </si>
  <si>
    <t>CONCRETO 
m³</t>
  </si>
  <si>
    <t>LONA
m²</t>
  </si>
  <si>
    <t>Atalho</t>
  </si>
  <si>
    <t xml:space="preserve">PROJETO: </t>
  </si>
  <si>
    <t>OBSERVAÇÕES:</t>
  </si>
  <si>
    <t>LASTRO DE BRITA
m³</t>
  </si>
  <si>
    <t>Situação</t>
  </si>
  <si>
    <t xml:space="preserve">R00 </t>
  </si>
  <si>
    <t>30 MPa</t>
  </si>
  <si>
    <t>35 MPa</t>
  </si>
  <si>
    <t>25 MPa</t>
  </si>
  <si>
    <t>20 MPa</t>
  </si>
  <si>
    <t>Piso térreo</t>
  </si>
  <si>
    <t>BOTA-FORA</t>
  </si>
  <si>
    <t>TAXA AÇO</t>
  </si>
  <si>
    <t>C. Topo</t>
  </si>
  <si>
    <t>C. Apoio</t>
  </si>
  <si>
    <t>Ø peça</t>
  </si>
  <si>
    <t>KG/M3</t>
  </si>
  <si>
    <t xml:space="preserve">Hélice diam 60 cm </t>
  </si>
  <si>
    <t xml:space="preserve">Hélice diam 70 cm </t>
  </si>
  <si>
    <t xml:space="preserve">Hélice diam 80 cm </t>
  </si>
  <si>
    <t>Arrasamento</t>
  </si>
  <si>
    <t xml:space="preserve">Hélice diam 40 cm </t>
  </si>
  <si>
    <t xml:space="preserve">Hélice diam 50 cm </t>
  </si>
  <si>
    <t xml:space="preserve">E.P. Hélice diam 70 cm </t>
  </si>
  <si>
    <t>Concreto</t>
  </si>
  <si>
    <t>.... MPa</t>
  </si>
  <si>
    <t xml:space="preserve">Hélice diam 90 cm </t>
  </si>
  <si>
    <t xml:space="preserve">Quant. </t>
  </si>
  <si>
    <t>LADO 1 DO BLOCO</t>
  </si>
  <si>
    <t>LADO 2 DO BLOCO</t>
  </si>
  <si>
    <t>LADO 3 DO BLOCO</t>
  </si>
  <si>
    <t>LADO 4 DO BLOCO</t>
  </si>
  <si>
    <t>LADO 5 DO BLOCO</t>
  </si>
  <si>
    <t>ALTURA DO BLOCO</t>
  </si>
  <si>
    <t>R</t>
  </si>
  <si>
    <t>h1 + h2</t>
  </si>
  <si>
    <t>h2</t>
  </si>
  <si>
    <t>b2</t>
  </si>
  <si>
    <t>b1</t>
  </si>
  <si>
    <t>Hb</t>
  </si>
  <si>
    <t>VB</t>
  </si>
  <si>
    <t>AP</t>
  </si>
  <si>
    <t>UD</t>
  </si>
  <si>
    <t>BLOCOS TRIANGULARES</t>
  </si>
  <si>
    <t>Obra</t>
  </si>
  <si>
    <t>Empresa</t>
  </si>
  <si>
    <t>Revisão</t>
  </si>
  <si>
    <t>Lausanne</t>
  </si>
  <si>
    <t>Santo André</t>
  </si>
  <si>
    <t>ARMAÇÃO FUNDAÇÃO DIRETA</t>
  </si>
  <si>
    <t>ESTRUTURA - PISO ARMADO</t>
  </si>
  <si>
    <t>FUNDAÇÃO PROFUNDA</t>
  </si>
  <si>
    <t>FUNDAÇÃO RASA</t>
  </si>
  <si>
    <t>MOVIMENTAÇÃO DE TERRA</t>
  </si>
  <si>
    <t xml:space="preserve">MOVIMENTAÇÃO DE TERRA	</t>
  </si>
  <si>
    <t>Escavação e Reaterro de Valas</t>
  </si>
  <si>
    <t>Movimentação de bota - fora</t>
  </si>
  <si>
    <t>INFRAESTRUTURA</t>
  </si>
  <si>
    <t>Perfuração</t>
  </si>
  <si>
    <t>Armadura</t>
  </si>
  <si>
    <t>Armação aço CA-50 ø 6,3mm para estaca (corte e dobra em obra)</t>
  </si>
  <si>
    <t>Mão de Obra</t>
  </si>
  <si>
    <t>Forma</t>
  </si>
  <si>
    <t>Armação aço CA-50 ø 8,0mm para infraestrutura (corte e dobra em obra)</t>
  </si>
  <si>
    <t>Armação aço CA-50 ø 10,0mm para infraestrutura (corte e dobra em obra)</t>
  </si>
  <si>
    <t>Armação aço CA-50 ø 16,0mm para infraestrutura (corte e dobra em obra)</t>
  </si>
  <si>
    <t>Considerações</t>
  </si>
  <si>
    <t>Considerado empolamento 30% da escavação</t>
  </si>
  <si>
    <t>GERENCIAMENTO EXECUTIVO</t>
  </si>
  <si>
    <t>CUSTO</t>
  </si>
  <si>
    <t>*proposta salva no drive</t>
  </si>
  <si>
    <t>Projeto</t>
  </si>
  <si>
    <t>EMPRESA:</t>
  </si>
  <si>
    <t>SUPRAESTRUTURA</t>
  </si>
  <si>
    <t>Alvenaria de vedação com blocos cerâmicos</t>
  </si>
  <si>
    <t>Serviços complementares para alvenaria de vedação</t>
  </si>
  <si>
    <t>Mão de obra</t>
  </si>
  <si>
    <t>Regularização e proteção mecânica</t>
  </si>
  <si>
    <t>Contrapiso</t>
  </si>
  <si>
    <t>Rodapés</t>
  </si>
  <si>
    <t>Pavimento</t>
  </si>
  <si>
    <t>SISTEMAS DE PINTURA INTERNA</t>
  </si>
  <si>
    <t>Sistema de pintura em piso</t>
  </si>
  <si>
    <t>Sistema de pintura em parede</t>
  </si>
  <si>
    <t>Sistema de pintura em teto</t>
  </si>
  <si>
    <t>ESQUADRIAS, VIDROS E FERRAGENS</t>
  </si>
  <si>
    <t>Contramarco</t>
  </si>
  <si>
    <t>Esquadrias de alumínio</t>
  </si>
  <si>
    <t>Esquadrias de Alumínio - fornecimento e instalação</t>
  </si>
  <si>
    <t>Guarda corpo</t>
  </si>
  <si>
    <t>Esquadrias de madeira</t>
  </si>
  <si>
    <t xml:space="preserve">Corrimão de madeira </t>
  </si>
  <si>
    <t>Mão de obra para instalação de portas de madeira</t>
  </si>
  <si>
    <t>Esquadrias metálicas</t>
  </si>
  <si>
    <t>Serralheria</t>
  </si>
  <si>
    <t>LOUÇAS E METAIS</t>
  </si>
  <si>
    <t>Louças</t>
  </si>
  <si>
    <t>vb</t>
  </si>
  <si>
    <t>Metais e acessórios</t>
  </si>
  <si>
    <t>Acabamentos e acessórios</t>
  </si>
  <si>
    <t>Bancadas, pias e divisórias</t>
  </si>
  <si>
    <t xml:space="preserve">Tampo de Granito </t>
  </si>
  <si>
    <t>Instalação de louças e metais sanitários</t>
  </si>
  <si>
    <t>Válvula de escoamento para lavatório</t>
  </si>
  <si>
    <t>Barra de apoio PNE</t>
  </si>
  <si>
    <t>Anel de vedação, 100 mm, para saíde de bacia sanitária</t>
  </si>
  <si>
    <t>Engate/ rabicho flexível inóx 1/2"x40mm</t>
  </si>
  <si>
    <t>Parafuso niquelado para fixação de bacia sanitária - tamanho S-10</t>
  </si>
  <si>
    <t>Sifão ajustável multiuso</t>
  </si>
  <si>
    <t>Serviços complementares</t>
  </si>
  <si>
    <t>REVESTIMENTOS E ACABAMENTOS EM FACHADA</t>
  </si>
  <si>
    <t>Revestimento argamassado em fachada</t>
  </si>
  <si>
    <t>Pintura e textura em fachada</t>
  </si>
  <si>
    <t>Fundo selador látex acrílico em paredes externas - 1 demão</t>
  </si>
  <si>
    <t>Acabamentos especiais em fachada</t>
  </si>
  <si>
    <t>Mao de obra para reboco externo - inclui chapisco</t>
  </si>
  <si>
    <t>SERVIÇOS COMPLEMENTARES E FINAIS</t>
  </si>
  <si>
    <t>SERVIÇOS COMPLEMENTARES EXTERNOS</t>
  </si>
  <si>
    <t>Calçadas e Passeios</t>
  </si>
  <si>
    <t>Mobiliário e decoração</t>
  </si>
  <si>
    <t xml:space="preserve">Mobiliário e decoração </t>
  </si>
  <si>
    <t>Paisagismo</t>
  </si>
  <si>
    <t xml:space="preserve">Paisagismo </t>
  </si>
  <si>
    <t>Serviços Finais</t>
  </si>
  <si>
    <t>Limpeza final</t>
  </si>
  <si>
    <t>Desmobilização</t>
  </si>
  <si>
    <t>Ligações definitivas</t>
  </si>
  <si>
    <t xml:space="preserve">IMPREVISTOS E CONTINGÊNCIAS </t>
  </si>
  <si>
    <t>Imprevistos e contingências</t>
  </si>
  <si>
    <t>Valor (R$)</t>
  </si>
  <si>
    <t>SISTEMAS E INSTALAÇÕES ELÉTRICAS</t>
  </si>
  <si>
    <t>SISTEMAS E INSTALAÇÕES HIDROSSANITÁRIAS E DRENAGEM</t>
  </si>
  <si>
    <t>Instalações de água fria</t>
  </si>
  <si>
    <t>Instalações de água quente</t>
  </si>
  <si>
    <t>Quadros elétricos e disjuntores</t>
  </si>
  <si>
    <t xml:space="preserve">Luminárias, lâmpadas e acessórios </t>
  </si>
  <si>
    <t>Luminárias, lâmpadas e acessórios</t>
  </si>
  <si>
    <t>EQUIPAMENTOS E SISTEMAS ESPECIAIS</t>
  </si>
  <si>
    <t>Equipamentos de piscina</t>
  </si>
  <si>
    <t>CLIMATIZAÇÃO, EXAUSTÃO MECÂNICA E PRESSURIZAÇÃO</t>
  </si>
  <si>
    <t>Climatização</t>
  </si>
  <si>
    <t>Exaustão mecânica</t>
  </si>
  <si>
    <t>pç</t>
  </si>
  <si>
    <t>BLOCOS</t>
  </si>
  <si>
    <t>Armação aço CA-50 ø 6,3mm para infraestrutura (corte e dobra em obra)</t>
  </si>
  <si>
    <t xml:space="preserve">Armação aço CA-50 ø 12,5mm para infraestrutura (corte e dobra em obra) </t>
  </si>
  <si>
    <t xml:space="preserve">Armação aço CA-50 ø 20,0mm para infraestrutura (corte e dobra em obra) </t>
  </si>
  <si>
    <t xml:space="preserve">Hélice diam 35 cm </t>
  </si>
  <si>
    <t>Preço un</t>
  </si>
  <si>
    <t xml:space="preserve">	Mobilização e desmobilização de equipamentos - Para execução de estaca hélice</t>
  </si>
  <si>
    <t>Lançado ERP</t>
  </si>
  <si>
    <t>Mão de obra para execução de fundação rasa e profunda</t>
  </si>
  <si>
    <t xml:space="preserve">Armação aço CA-60 ø 5,00mm para infraestrutura (corte e dobra em obra) </t>
  </si>
  <si>
    <t>Escavação mecanizada para blocos de fundação, vigas de fundação e poço de elevador, com retroescavadeira</t>
  </si>
  <si>
    <t>Reaterro mecanizado de valas para blocos e vigas de fundação, com retroescavadeira</t>
  </si>
  <si>
    <t>Movimentação de terra para bota-fora</t>
  </si>
  <si>
    <t>Observações</t>
  </si>
  <si>
    <t>Unidade Construtiva</t>
  </si>
  <si>
    <t>Célula Construtiva</t>
  </si>
  <si>
    <t>Etapa</t>
  </si>
  <si>
    <t>Subetapa</t>
  </si>
  <si>
    <t>Serviço</t>
  </si>
  <si>
    <t>NIVEL</t>
  </si>
  <si>
    <t>CÉLULA CONSTRUTIVA</t>
  </si>
  <si>
    <t>ETAPA</t>
  </si>
  <si>
    <t>SUBETAPA</t>
  </si>
  <si>
    <t>SERVIÇO</t>
  </si>
  <si>
    <t xml:space="preserve">Concreto </t>
  </si>
  <si>
    <t>Mão de obra para execução de supraestrutura de concreto armado</t>
  </si>
  <si>
    <t>IMPERMEABILIZAÇÃO E TRATAMENTOS</t>
  </si>
  <si>
    <t xml:space="preserve">Mão de obra para regularização de superfície </t>
  </si>
  <si>
    <t>Mão de obra impermeabilização de argamassa polimérica</t>
  </si>
  <si>
    <t>EQUIPAMENTOS</t>
  </si>
  <si>
    <t>Comunicação visual</t>
  </si>
  <si>
    <t>Cliente</t>
  </si>
  <si>
    <t/>
  </si>
  <si>
    <t>QUADRO DE ÁREAS</t>
  </si>
  <si>
    <t>MESES DE OBRA</t>
  </si>
  <si>
    <t>MÊS</t>
  </si>
  <si>
    <t>ÁREA DO TERRENO</t>
  </si>
  <si>
    <t>ÁREA CONSTRUÍDA</t>
  </si>
  <si>
    <t>NÚMERO DE UNIDADES HABITACIONAIS</t>
  </si>
  <si>
    <t>UN</t>
  </si>
  <si>
    <t>ÁREA PRIVATIVA</t>
  </si>
  <si>
    <t>NÚMERO DE PAVIMENTOS</t>
  </si>
  <si>
    <t>VALOR ORÇADO</t>
  </si>
  <si>
    <t>%</t>
  </si>
  <si>
    <t>VALOR / m²</t>
  </si>
  <si>
    <t>GERENCIAMENTO TÉCNICO E ADMINISTRATIVO</t>
  </si>
  <si>
    <t>INSTALAÇÕES ELÉTRICAS, HIDRÁULICAS, GLP E PREVENTIVAS</t>
  </si>
  <si>
    <t>REVESTIMENTOS E ACABAMENTOS DE FACHADA</t>
  </si>
  <si>
    <t>SERVIÇOS COMPLEMENTARES</t>
  </si>
  <si>
    <t>CUB/SC</t>
  </si>
  <si>
    <t>G1</t>
  </si>
  <si>
    <t>Origem</t>
  </si>
  <si>
    <t xml:space="preserve">R00 - Patricia Bragato </t>
  </si>
  <si>
    <t>6.3</t>
  </si>
  <si>
    <t>12.5</t>
  </si>
  <si>
    <t>Aço</t>
  </si>
  <si>
    <t>Q92</t>
  </si>
  <si>
    <t>Q138</t>
  </si>
  <si>
    <t xml:space="preserve">Forma </t>
  </si>
  <si>
    <t>Area</t>
  </si>
  <si>
    <t>Enchimento EPS</t>
  </si>
  <si>
    <t>Cubetas Atex 800</t>
  </si>
  <si>
    <t>kgf</t>
  </si>
  <si>
    <t xml:space="preserve"> (m³)</t>
  </si>
  <si>
    <t xml:space="preserve"> (m²)</t>
  </si>
  <si>
    <t>50x50x15</t>
  </si>
  <si>
    <t>50x50x20</t>
  </si>
  <si>
    <t>Forma Inteira 80x80x20</t>
  </si>
  <si>
    <t>Meia Forma 40x80x20</t>
  </si>
  <si>
    <t>Pilares</t>
  </si>
  <si>
    <t>Vigas</t>
  </si>
  <si>
    <t>Lajes</t>
  </si>
  <si>
    <t>PAVIMENTO</t>
  </si>
  <si>
    <t>COD.</t>
  </si>
  <si>
    <t>L1</t>
  </si>
  <si>
    <t>L2</t>
  </si>
  <si>
    <t>Térreo</t>
  </si>
  <si>
    <t>DADOS</t>
  </si>
  <si>
    <t>Titulo</t>
  </si>
  <si>
    <t>QUANTITATIVO</t>
  </si>
  <si>
    <t>Cidade</t>
  </si>
  <si>
    <t>Endereço</t>
  </si>
  <si>
    <t>QUANTITATIVOS</t>
  </si>
  <si>
    <t>Unid.</t>
  </si>
  <si>
    <t>1.</t>
  </si>
  <si>
    <t>1.1.</t>
  </si>
  <si>
    <t>1.1.1</t>
  </si>
  <si>
    <t>1.2.</t>
  </si>
  <si>
    <t>1.2.1</t>
  </si>
  <si>
    <t>BLOCO CERAMICO, 11,5 cm</t>
  </si>
  <si>
    <t>1.3.</t>
  </si>
  <si>
    <t>1.3.1</t>
  </si>
  <si>
    <t>1.4.</t>
  </si>
  <si>
    <t>1.4.1</t>
  </si>
  <si>
    <t>1.5.</t>
  </si>
  <si>
    <t>1.5.1</t>
  </si>
  <si>
    <t>1.6.</t>
  </si>
  <si>
    <t>1.6.1</t>
  </si>
  <si>
    <t>1.7.</t>
  </si>
  <si>
    <t>1.7.1</t>
  </si>
  <si>
    <t>1.8.</t>
  </si>
  <si>
    <t>1.8.1</t>
  </si>
  <si>
    <t>1.9.</t>
  </si>
  <si>
    <t>1.9.1</t>
  </si>
  <si>
    <t>2.</t>
  </si>
  <si>
    <t>2.1.</t>
  </si>
  <si>
    <t>2.1.1</t>
  </si>
  <si>
    <t>2.2.</t>
  </si>
  <si>
    <t>2.2.1</t>
  </si>
  <si>
    <t>2.3.</t>
  </si>
  <si>
    <t>2.3.1</t>
  </si>
  <si>
    <t>3.</t>
  </si>
  <si>
    <t>3.1.</t>
  </si>
  <si>
    <t>3.1.1</t>
  </si>
  <si>
    <t>3.2.</t>
  </si>
  <si>
    <t>3.2.1</t>
  </si>
  <si>
    <t>3.3.</t>
  </si>
  <si>
    <t>3.3.1</t>
  </si>
  <si>
    <t>4.</t>
  </si>
  <si>
    <t>4.1.</t>
  </si>
  <si>
    <t>4.1.1</t>
  </si>
  <si>
    <t>4.1.2</t>
  </si>
  <si>
    <t>4.2.</t>
  </si>
  <si>
    <t>4.2.1</t>
  </si>
  <si>
    <t>4.2.2</t>
  </si>
  <si>
    <t>4.3.</t>
  </si>
  <si>
    <t>4.3.1</t>
  </si>
  <si>
    <t>4.3.2</t>
  </si>
  <si>
    <t>4.4.</t>
  </si>
  <si>
    <t>4.4.1</t>
  </si>
  <si>
    <t>4.4.2</t>
  </si>
  <si>
    <t>4.5.</t>
  </si>
  <si>
    <t>4.5.1</t>
  </si>
  <si>
    <t>4.5.2</t>
  </si>
  <si>
    <t>4.6.</t>
  </si>
  <si>
    <t>4.6.1</t>
  </si>
  <si>
    <t>4.6.2</t>
  </si>
  <si>
    <t>4.7.</t>
  </si>
  <si>
    <t>4.7.1</t>
  </si>
  <si>
    <t>4.7.2</t>
  </si>
  <si>
    <t>4.8.</t>
  </si>
  <si>
    <t>4.8.1</t>
  </si>
  <si>
    <t>4.8.2</t>
  </si>
  <si>
    <t>4.9.</t>
  </si>
  <si>
    <t>4.9.1</t>
  </si>
  <si>
    <t>5.</t>
  </si>
  <si>
    <t>5.1.</t>
  </si>
  <si>
    <t>5.1.1</t>
  </si>
  <si>
    <t>5.2.</t>
  </si>
  <si>
    <t>5.2.1</t>
  </si>
  <si>
    <t>5.3.</t>
  </si>
  <si>
    <t>5.3.1</t>
  </si>
  <si>
    <t>5.4.</t>
  </si>
  <si>
    <t>5.4.1</t>
  </si>
  <si>
    <t>5.5.</t>
  </si>
  <si>
    <t>5.5.1</t>
  </si>
  <si>
    <t>5.6.</t>
  </si>
  <si>
    <t>5.6.1</t>
  </si>
  <si>
    <t>5.7.</t>
  </si>
  <si>
    <t>5.7.1</t>
  </si>
  <si>
    <t>5.8.</t>
  </si>
  <si>
    <t>5.8.1</t>
  </si>
  <si>
    <t>CHURRASQUERIA</t>
  </si>
  <si>
    <t>CÓDIGO DA CHURRASQUEIRA</t>
  </si>
  <si>
    <t>NUMERO DE CHURRASQUEIRAS</t>
  </si>
  <si>
    <t>LADO A</t>
  </si>
  <si>
    <t>LADO B</t>
  </si>
  <si>
    <t>PERIMETRO</t>
  </si>
  <si>
    <t>AREA DE PISO</t>
  </si>
  <si>
    <t>AREA DA ABERTURA</t>
  </si>
  <si>
    <t>AREA DE REFRATÁRIO</t>
  </si>
  <si>
    <t>NC</t>
  </si>
  <si>
    <t>P</t>
  </si>
  <si>
    <t>a</t>
  </si>
  <si>
    <t>AA</t>
  </si>
  <si>
    <t>AR</t>
  </si>
  <si>
    <t>Tipo 1</t>
  </si>
  <si>
    <t>CISTERNA</t>
  </si>
  <si>
    <t>TIPO 1</t>
  </si>
  <si>
    <t>LOUÇAS</t>
  </si>
  <si>
    <t>METAIS</t>
  </si>
  <si>
    <t>Pendente</t>
  </si>
  <si>
    <t>Telhamento para cobertura</t>
  </si>
  <si>
    <t>Estrutura e trama para cobertura</t>
  </si>
  <si>
    <t>Acabamentos especiais em piso</t>
  </si>
  <si>
    <t>ENCUNHAMENTO</t>
  </si>
  <si>
    <t>Serviços complementares para alvenaria</t>
  </si>
  <si>
    <t>Alvenaria de vedação com bocos acf</t>
  </si>
  <si>
    <t>Mão de Obra Piso Porcenato/ Cerâmico</t>
  </si>
  <si>
    <t>Contramarco de aço galvanizado Fixados com Argamassa</t>
  </si>
  <si>
    <t>Coberturas especiais</t>
  </si>
  <si>
    <t>Bandejas de proteção</t>
  </si>
  <si>
    <t>Perímetro de projeção embasamento</t>
  </si>
  <si>
    <t>Bandeja de proteção primária</t>
  </si>
  <si>
    <t>Perímetro de projeção torre</t>
  </si>
  <si>
    <t>Bandeja de proteção secundária</t>
  </si>
  <si>
    <t>Guarda - corpo de desforma</t>
  </si>
  <si>
    <t>Repetições de pavimentos**</t>
  </si>
  <si>
    <t>Tela fachadeira</t>
  </si>
  <si>
    <t>Altura de cobrimento da tela</t>
  </si>
  <si>
    <t xml:space="preserve">Fechamento removível de vãos em madeira </t>
  </si>
  <si>
    <t xml:space="preserve">Área das portas de elevadores </t>
  </si>
  <si>
    <t>Quantidade de elevadores</t>
  </si>
  <si>
    <t>Quantidade de portas de elevadores</t>
  </si>
  <si>
    <t>Área das portas de aptos</t>
  </si>
  <si>
    <t>Quantidade de aptos</t>
  </si>
  <si>
    <t>Guarda - corpo de vãos</t>
  </si>
  <si>
    <t>Perímetro de vãos</t>
  </si>
  <si>
    <t>Tapume</t>
  </si>
  <si>
    <t>Altura do tapume</t>
  </si>
  <si>
    <t>Perímetro de projeção da torre</t>
  </si>
  <si>
    <t>Perímetro de encontro com pavimentação</t>
  </si>
  <si>
    <t>Linha de vida</t>
  </si>
  <si>
    <t>Instalações de canteiro</t>
  </si>
  <si>
    <t>Produtividade média</t>
  </si>
  <si>
    <t>m2 / mês</t>
  </si>
  <si>
    <t>Pm</t>
  </si>
  <si>
    <t xml:space="preserve">h/m2 </t>
  </si>
  <si>
    <t>Numero de funcionários</t>
  </si>
  <si>
    <t>Equipe administrativa</t>
  </si>
  <si>
    <t>Ferramentas</t>
  </si>
  <si>
    <t>R$</t>
  </si>
  <si>
    <t>800,00/func.</t>
  </si>
  <si>
    <t>EPI</t>
  </si>
  <si>
    <t>500,00/func.</t>
  </si>
  <si>
    <t xml:space="preserve">Banheiro </t>
  </si>
  <si>
    <t>1/20 func</t>
  </si>
  <si>
    <t>Custo unitário</t>
  </si>
  <si>
    <t>Custo total</t>
  </si>
  <si>
    <t>Cadeira</t>
  </si>
  <si>
    <t>Mesa</t>
  </si>
  <si>
    <t>Ar condicionado</t>
  </si>
  <si>
    <t>Armário</t>
  </si>
  <si>
    <t>Escrivaninha</t>
  </si>
  <si>
    <t>Computador pessoal</t>
  </si>
  <si>
    <t>Impressora</t>
  </si>
  <si>
    <t>Roteador</t>
  </si>
  <si>
    <t>Descrição/Especificação</t>
  </si>
  <si>
    <t>V. Unit. (R$)</t>
  </si>
  <si>
    <t>Qtde.</t>
  </si>
  <si>
    <t>V. Total
(R$)</t>
  </si>
  <si>
    <t>CONTROLE TECNOLÓGICO  - CONCRETO</t>
  </si>
  <si>
    <t>Laudo e ART</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</si>
  <si>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</si>
  <si>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</si>
  <si>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</si>
  <si>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</si>
  <si>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</si>
  <si>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</si>
  <si>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t>A cada 5 pav.</t>
    </r>
    <r>
      <rPr>
        <sz val="9"/>
        <color theme="0" tint="-0.499984740745262"/>
        <rFont val="Poppins"/>
      </rPr>
      <t xml:space="preserve"> (e quando houver troca de fornecedor)</t>
    </r>
  </si>
  <si>
    <t>SUBTOTAL:</t>
  </si>
  <si>
    <t>Levantamento Topográfico</t>
  </si>
  <si>
    <t>SERVIÇOS INICIAIS</t>
  </si>
  <si>
    <t>Fechamento removível de vãos de porta de elevador em madeira</t>
  </si>
  <si>
    <t>Remoção de entulhos e resíduos</t>
  </si>
  <si>
    <t>ADMINISTRAÇÃO E CANTEIRO DE OBRA</t>
  </si>
  <si>
    <t>Equipe de Gestão e Apoio</t>
  </si>
  <si>
    <t>Ligações Provisórias</t>
  </si>
  <si>
    <t xml:space="preserve">SERVIÇOS TÉCNICOS </t>
  </si>
  <si>
    <t>ESTUDOS, PROJETOS, CONSULTORIA E ENSAIOS</t>
  </si>
  <si>
    <t>Estudos</t>
  </si>
  <si>
    <t>Memorial descritivo</t>
  </si>
  <si>
    <t>Estudo ambiental</t>
  </si>
  <si>
    <t>Sondagem do terreno</t>
  </si>
  <si>
    <t>Projetos</t>
  </si>
  <si>
    <t>Legalização de incorporação</t>
  </si>
  <si>
    <t>Projeto Estrutura</t>
  </si>
  <si>
    <t>Projeto preventivo (PPCI - Plano de Prevenção e Proteção Contra Incêndios)</t>
  </si>
  <si>
    <t>Consultorias</t>
  </si>
  <si>
    <t>Orçamento e planejamento</t>
  </si>
  <si>
    <t>Ensaios</t>
  </si>
  <si>
    <t>Controle Tecnologico de Concreto</t>
  </si>
  <si>
    <t>CONSUMOS, TAXAS E DOCUMENTOS</t>
  </si>
  <si>
    <t>Licenciamentos, Taxas, Impostos, Aprovações e Seguros</t>
  </si>
  <si>
    <t>Despesas de Seguros</t>
  </si>
  <si>
    <t>Aprovação e legalização ambiental</t>
  </si>
  <si>
    <t>Aprovação e legalização prefeitura</t>
  </si>
  <si>
    <t>Aprovação e legalização água e esgoto</t>
  </si>
  <si>
    <t>Aprovação e legalização elétrico</t>
  </si>
  <si>
    <t>Aprovação e legalização bombeiros</t>
  </si>
  <si>
    <t>Taxas de ART</t>
  </si>
  <si>
    <t>Alvará Construção</t>
  </si>
  <si>
    <t>Despesas cartório, licenças, certidões e jurídicas</t>
  </si>
  <si>
    <t>Incorporação</t>
  </si>
  <si>
    <t>Iptu</t>
  </si>
  <si>
    <t>Alvará Habite-se</t>
  </si>
  <si>
    <t>Documentos</t>
  </si>
  <si>
    <t>Manuais técnicos condomínio/proprietários</t>
  </si>
  <si>
    <t>Certidão INSS</t>
  </si>
  <si>
    <t>SEGURANÇA, MEIO AMBIENTE E SAÚDE</t>
  </si>
  <si>
    <t>Segurança do Trabalho</t>
  </si>
  <si>
    <t>Serviço de segurança do trabalho - Terceirizado</t>
  </si>
  <si>
    <t>mes</t>
  </si>
  <si>
    <t>Equipamentos de proteção individual - EPI</t>
  </si>
  <si>
    <t>Equipamentos de proteção de canteiro</t>
  </si>
  <si>
    <t>Guarda-corpo de vãos, fixado em fôrma de madeira, em trama de madeira com tela de polipropileno</t>
  </si>
  <si>
    <t>Instalações Provisórias (central de aço, formas, argamassa, almoxarifado geral, construções temporárias)</t>
  </si>
  <si>
    <t>Meio Ambiente</t>
  </si>
  <si>
    <t>Elaboração do Programa de Controle Médico de Saúde Ocupacional (PCMSO)</t>
  </si>
  <si>
    <t xml:space="preserve"> Projetos de Segurança do Trabalho   </t>
  </si>
  <si>
    <t>Engenheiro</t>
  </si>
  <si>
    <t>Almoxarife</t>
  </si>
  <si>
    <t>Despesas de Consumo e Manutenção</t>
  </si>
  <si>
    <t>Consumo de água e esgoto</t>
  </si>
  <si>
    <t>Consumo de luz/energia</t>
  </si>
  <si>
    <t>Consumo internet</t>
  </si>
  <si>
    <t>Coleta de lixo</t>
  </si>
  <si>
    <t>Alimentação</t>
  </si>
  <si>
    <t>Consumo de material de expediente/escritório</t>
  </si>
  <si>
    <t>Consumo de material de higiene e limpeza</t>
  </si>
  <si>
    <t>Frete</t>
  </si>
  <si>
    <t>Fotocópias e Heliográficas</t>
  </si>
  <si>
    <t>Despesas com vizinhos</t>
  </si>
  <si>
    <t>Esgotamento de sistema sanitário temporário</t>
  </si>
  <si>
    <t>Instalações Provisórias de Canteiro de Obra</t>
  </si>
  <si>
    <t>Mobiliário de apoio a obra</t>
  </si>
  <si>
    <t>Tapume de telha metálica trapezoidal</t>
  </si>
  <si>
    <t>Rede de água fria, esgoto e drenagem</t>
  </si>
  <si>
    <t>Redes elétricas, comunicação e dados</t>
  </si>
  <si>
    <t>Equipamentos de Obra</t>
  </si>
  <si>
    <t>Estimado com base em índices históricos</t>
  </si>
  <si>
    <t>Valor informado em formulário</t>
  </si>
  <si>
    <t>Custo de contratação Cartesian</t>
  </si>
  <si>
    <t>Locação de banheiro químico</t>
  </si>
  <si>
    <t>Equipamentos de apoio a obra</t>
  </si>
  <si>
    <t>Conforme estimativa da aba "Canteiro"</t>
  </si>
  <si>
    <t xml:space="preserve">Mão de obra - instalações hidrossanitárias e drenagem </t>
  </si>
  <si>
    <t>Tipo 5</t>
  </si>
  <si>
    <t>Rooftop</t>
  </si>
  <si>
    <t>Estrutura de exaustão</t>
  </si>
  <si>
    <t>Pavimentos</t>
  </si>
  <si>
    <t>Infraestrutura para instalação de ar condicionado</t>
  </si>
  <si>
    <t>ALVENARIAS E VEDAÇÕES</t>
  </si>
  <si>
    <t>Alvenaria de vedação com blocos de concreto</t>
  </si>
  <si>
    <t>Encunhamento de alvenaria de vedação com argamassa expansiva</t>
  </si>
  <si>
    <t>Tela soldada para ligacao alvenaria/estrutura - para blocos de 9 a 14cm</t>
  </si>
  <si>
    <t>Verga/contraverga de concreto, moldada in loco</t>
  </si>
  <si>
    <t xml:space="preserve">QUANTIDADE POR ITEM CA-50 </t>
  </si>
  <si>
    <t>DUTO</t>
  </si>
  <si>
    <t xml:space="preserve">Perfuração de estaca hélice contínua Ø 60cm	</t>
  </si>
  <si>
    <t>DUTO E CISTERNA</t>
  </si>
  <si>
    <t>Concreto Usinado bombeável para estacas 40MPa  - incluindo serviço de bombeamento</t>
  </si>
  <si>
    <t>Alvenaria de vedação com bocos de concreto</t>
  </si>
  <si>
    <t>BLOCO ANTI-CHAMAS, 10 cm</t>
  </si>
  <si>
    <t>3.4.</t>
  </si>
  <si>
    <t>3.4.1</t>
  </si>
  <si>
    <t>3.5.</t>
  </si>
  <si>
    <t>3.5.1</t>
  </si>
  <si>
    <t>3.6.</t>
  </si>
  <si>
    <t>3.6.1</t>
  </si>
  <si>
    <t>3.7.</t>
  </si>
  <si>
    <t>3.7.1</t>
  </si>
  <si>
    <t>3.8.</t>
  </si>
  <si>
    <t>3.8.1</t>
  </si>
  <si>
    <t>Chapisco interno paredes</t>
  </si>
  <si>
    <t>Reboco interno paredes</t>
  </si>
  <si>
    <t>Estucamento de estrutura de concreto em pilares e vigas</t>
  </si>
  <si>
    <t>Contrapiso comum em argamassa estabilizada, nao aderido, espessura 5cm</t>
  </si>
  <si>
    <t>Acabamentos cimentados em piso</t>
  </si>
  <si>
    <t>Mão de obra execução de massa única em paredes interna, incluindo chapisco</t>
  </si>
  <si>
    <t>Revestimento  Cerâmico</t>
  </si>
  <si>
    <t>Peitoril em Granito</t>
  </si>
  <si>
    <t xml:space="preserve">Mão de obra - Revestimentos internos de parede </t>
  </si>
  <si>
    <t>Peitoril em granito, largura 15cm - espessura 2cm</t>
  </si>
  <si>
    <t>Mão de obra para colocação de peitoril e pingadeira</t>
  </si>
  <si>
    <t>Forro de Gesso</t>
  </si>
  <si>
    <t xml:space="preserve">Mão de obra - Acabamentos internos em teto </t>
  </si>
  <si>
    <t>Mão de obra - pintura interna</t>
  </si>
  <si>
    <t>Cobertura</t>
  </si>
  <si>
    <t>Mão de Obra Polimento de piso</t>
  </si>
  <si>
    <t>Mão de obra de rodapé Poliestireno</t>
  </si>
  <si>
    <t>Mão de obra - acabamentos em pisos e pavimentações</t>
  </si>
  <si>
    <t>Textura acrílica aplicação em paredes internas, 1 demão</t>
  </si>
  <si>
    <t>Corrimão de escadas em madeira</t>
  </si>
  <si>
    <t>Mão de obra para instalação de portas corta-fogo</t>
  </si>
  <si>
    <t>Projeto Arquitetônico Executivo</t>
  </si>
  <si>
    <t>Projeto de Fundação</t>
  </si>
  <si>
    <t>Projeto elétrico/comunicação/telefonia/luminotécnico</t>
  </si>
  <si>
    <t>Projeto hidrossanitário/drenagem/pluvial</t>
  </si>
  <si>
    <t>Projeto de climatização/exaustão</t>
  </si>
  <si>
    <t>Ensaio de argamassa</t>
  </si>
  <si>
    <t>Laudo de Vizinhança</t>
  </si>
  <si>
    <t>Estagiário</t>
  </si>
  <si>
    <t>Demolições</t>
  </si>
  <si>
    <t>Locação da obra</t>
  </si>
  <si>
    <t>Locação de container</t>
  </si>
  <si>
    <t>Aquisição Mini Grua</t>
  </si>
  <si>
    <t>Manutenção Periódica Mini Grua</t>
  </si>
  <si>
    <t>Montagem e Desmontagem Mini Grua</t>
  </si>
  <si>
    <t>Mobilização e Desmobilização Mini Grua</t>
  </si>
  <si>
    <t>Aquisição Carrinho de mão</t>
  </si>
  <si>
    <t>Quant.</t>
  </si>
  <si>
    <t>Dimensões Unitárias - m</t>
  </si>
  <si>
    <t>Quantidade de Serviços</t>
  </si>
  <si>
    <t>largura</t>
  </si>
  <si>
    <t>Escav</t>
  </si>
  <si>
    <t>Apiloam</t>
  </si>
  <si>
    <t>Reaterro</t>
  </si>
  <si>
    <t>Bota-fora</t>
  </si>
  <si>
    <t>Fôrma</t>
  </si>
  <si>
    <t>Imperm</t>
  </si>
  <si>
    <t>esp</t>
  </si>
  <si>
    <t>OBRA</t>
  </si>
  <si>
    <t>Imagens</t>
  </si>
  <si>
    <t>M²</t>
  </si>
  <si>
    <t>NÚMERO DE UNIDADES COMERCIAIS</t>
  </si>
  <si>
    <t>Garagem G1</t>
  </si>
  <si>
    <t>Garagem G2</t>
  </si>
  <si>
    <t>Equipamentos de proteção coletiva</t>
  </si>
  <si>
    <t>Perímetro</t>
  </si>
  <si>
    <t>Pé Direito</t>
  </si>
  <si>
    <t>Imagem formulário</t>
  </si>
  <si>
    <t>Perímetro de projeção Primária tipo 1</t>
  </si>
  <si>
    <t>Perímetro de projeção torre tipo 1</t>
  </si>
  <si>
    <t>* Considerado as informações do Projeto de Segurança</t>
  </si>
  <si>
    <t>Area da fachada</t>
  </si>
  <si>
    <t>SLQA</t>
  </si>
  <si>
    <t>Perímetro de projeção da torre 1</t>
  </si>
  <si>
    <t>Linha de Vida</t>
  </si>
  <si>
    <t xml:space="preserve">Perímetro de Pavimentos </t>
  </si>
  <si>
    <t>Cobertura para Proteção de Pedestres</t>
  </si>
  <si>
    <t>Número de funcionários</t>
  </si>
  <si>
    <t>Produtividade média (h/m2)</t>
  </si>
  <si>
    <t>Área construída</t>
  </si>
  <si>
    <t>A.C/prazo</t>
  </si>
  <si>
    <t>Prazo da obra</t>
  </si>
  <si>
    <t>meses</t>
  </si>
  <si>
    <t>NF</t>
  </si>
  <si>
    <t>funcionários</t>
  </si>
  <si>
    <t>Barracão interno</t>
  </si>
  <si>
    <t>Pontos de água e esgoto</t>
  </si>
  <si>
    <t>20 funcionários/ponto</t>
  </si>
  <si>
    <t>Externo</t>
  </si>
  <si>
    <t>Bebedouro</t>
  </si>
  <si>
    <t>1 / 5 pav.</t>
  </si>
  <si>
    <t>Área refeitório</t>
  </si>
  <si>
    <t>m²/funcionários</t>
  </si>
  <si>
    <t>Mobiliário de canteiro</t>
  </si>
  <si>
    <t>Área de vestiário</t>
  </si>
  <si>
    <t>Área sanitários</t>
  </si>
  <si>
    <t>área lavatório</t>
  </si>
  <si>
    <t>Área de chuveiros</t>
  </si>
  <si>
    <t>Será utilizado</t>
  </si>
  <si>
    <t>Sim</t>
  </si>
  <si>
    <t>Não</t>
  </si>
  <si>
    <t>Sinalização</t>
  </si>
  <si>
    <t>Escritório</t>
  </si>
  <si>
    <t>m²/pessoa</t>
  </si>
  <si>
    <t xml:space="preserve">Almoxarifado </t>
  </si>
  <si>
    <t xml:space="preserve">800 por funcionário </t>
  </si>
  <si>
    <t>500,00 por funcionário</t>
  </si>
  <si>
    <t>Considerando entrega de 2 uniformes, capacete, bota, óculos e cinto</t>
  </si>
  <si>
    <t>para cada</t>
  </si>
  <si>
    <t>pessoas</t>
  </si>
  <si>
    <t>Sinalizacao geral da obra</t>
  </si>
  <si>
    <t>Rebaixamento de Lençol Freático</t>
  </si>
  <si>
    <t>Finalizado</t>
  </si>
  <si>
    <t>Movimentação de terra para bota-fora - Estacas</t>
  </si>
  <si>
    <t>Quantitade de Projetos</t>
  </si>
  <si>
    <t>Corte e Preparo de Cabeça de Estaca</t>
  </si>
  <si>
    <t>Armação aço CA-50 ø 20,0mm para estaca (corte e dobra em obra)</t>
  </si>
  <si>
    <t>Concreto Usinado bombeável 35MPa para infraestrutura - incluindo serviço de bombeamento</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</si>
  <si>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</si>
  <si>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</si>
  <si>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</si>
  <si>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Pilares, em Chapa de Madeira Compensada Resinada</t>
  </si>
  <si>
    <t>Montagem e Desmontagem de Fôrma de Vigas, em Chapa de Madeira Compensada Resinada</t>
  </si>
  <si>
    <t>Montagem e Desmontagem de Fôrma de Lajes, em Chapa de Madeira Compensada Resinada</t>
  </si>
  <si>
    <t>Armação Aço CA-60, Diâmetro de 5,0mm para Supraestrutura, Corte e Dobra em Obra</t>
  </si>
  <si>
    <t>Quantidade disponibilizada pelo projetista</t>
  </si>
  <si>
    <t>Armação Aço CA-50, Diâmetro de 6,3mm para Supraestrutura, Corte e Dobra em Obr</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</si>
  <si>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</si>
  <si>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</si>
  <si>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</si>
  <si>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</si>
  <si>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</si>
  <si>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Lona Plastica para Contrapiso Armado</t>
  </si>
  <si>
    <t>Alvenaria de vedacao de blocos ceramicos furados na horizontal de 11.5x19x19cm (espessura 11.5cm) com argamassa industrializada de assentamento</t>
  </si>
  <si>
    <t>Alvenaria de vedacao de blocos ceramicos furados na horizontal de 14x19x19cm (espessura 14cm) com argamassa industrializada de assentamento</t>
  </si>
  <si>
    <t>Alvenaria de vedacao de blocos de Refratários com argamassa refratária de assentamento</t>
  </si>
  <si>
    <t>Mão de obra para assentamento de blocos de silico calcarios</t>
  </si>
  <si>
    <t>Mão de obra Instalação Hidráulica</t>
  </si>
  <si>
    <t>Hidrantes</t>
  </si>
  <si>
    <t>Instalações De Gás</t>
  </si>
  <si>
    <t>Mão de obra para instalações gás</t>
  </si>
  <si>
    <t>Automações</t>
  </si>
  <si>
    <t>Equipamentos para Lazer</t>
  </si>
  <si>
    <t>REVESTIMENTOS INTERNOS DE PAREDE</t>
  </si>
  <si>
    <t>Massa unica para reboco interno em argamassa estabilizada, espessura de 2,5cm, com execução de taliscas</t>
  </si>
  <si>
    <t>REVESTIMENTOS INTERNOS DE TETO</t>
  </si>
  <si>
    <t>Revestimento argamassado em teto</t>
  </si>
  <si>
    <t>Forro de gesso mineral - Material e Mão de Obra</t>
  </si>
  <si>
    <t>Mão de obra execução de estucamento em teto</t>
  </si>
  <si>
    <t>PISOS E PAVIMENTAÇÕES</t>
  </si>
  <si>
    <t>Acabamentos cerâmicos e Porcelanato em piso</t>
  </si>
  <si>
    <t>Rodapé de poliestireno h=10cm</t>
  </si>
  <si>
    <t>Rodapé de porcelanato h=10cm</t>
  </si>
  <si>
    <t>Mão de obra de rodapé Porcelanato</t>
  </si>
  <si>
    <t>Pintura Com Tinta Latex Acrilica em Paredes Internas, 3 Demaos</t>
  </si>
  <si>
    <t>Textura Acrílica aplicação em tetos, 1 demão</t>
  </si>
  <si>
    <t>Pintura com tinta látex acrílica, 3 demãos</t>
  </si>
  <si>
    <t>Brise de Alumínio</t>
  </si>
  <si>
    <t>Brise de Alumínio - Decoração Fachada</t>
  </si>
  <si>
    <t>Porta de madeira de abrir Semi Oca - 70x210cm (kit completo) - fixação com espuma expansiva</t>
  </si>
  <si>
    <t>Porta de madeira de abrir Semi Oca - 80x210cm (kit completo) - fixação com espuma expansiva</t>
  </si>
  <si>
    <t>Porta de madeira de abrir Maciça - 90x210cm (kit completo) - fixação com espuma expansiva</t>
  </si>
  <si>
    <t>Acessórios e ferragens</t>
  </si>
  <si>
    <t>Fechadura eletronica</t>
  </si>
  <si>
    <t>entrada de cada apartamento</t>
  </si>
  <si>
    <t>ESQUADRIAS DE METAL</t>
  </si>
  <si>
    <t>Escada de marinheiro</t>
  </si>
  <si>
    <t xml:space="preserve">Louças </t>
  </si>
  <si>
    <t>Estrutura e trama para cobertura em madeira</t>
  </si>
  <si>
    <t>Telhamento para cobertura em Fribrocimento</t>
  </si>
  <si>
    <t>Calha em alumínio</t>
  </si>
  <si>
    <t>Rufo em alumínio</t>
  </si>
  <si>
    <t>Mão de obra coberturas</t>
  </si>
  <si>
    <t>Chapisco externo de argamassa pré-fabricada adesiva de cimento colante - aplicação rolada em paredes externas</t>
  </si>
  <si>
    <t>Massa unica para reboco externo em Argamassa preparada em central / usinada, espessura de 35mm</t>
  </si>
  <si>
    <t>Tratamento</t>
  </si>
  <si>
    <t>Junta de movimentação em emboço</t>
  </si>
  <si>
    <t>Perímetro de todos os pavimentos</t>
  </si>
  <si>
    <t>Revestimento em Pedra Natural Aplicado em Fachadas</t>
  </si>
  <si>
    <t>Mão de obra para aplicação de Porcelanato em paredes externas</t>
  </si>
  <si>
    <t>Mão de obra para aplicação de Pedra Natural em paredes externas</t>
  </si>
  <si>
    <t>Mão de obra para execução de concreto intertravado</t>
  </si>
  <si>
    <t>Central de aço</t>
  </si>
  <si>
    <t>Central de fôrmas</t>
  </si>
  <si>
    <t>Central de Argamassa</t>
  </si>
  <si>
    <t>Armazenamento de blocos*</t>
  </si>
  <si>
    <t>Armazenamento de contramarcos*</t>
  </si>
  <si>
    <t>Armazenamento de portas e rodapés*</t>
  </si>
  <si>
    <t>Armazenamento de esquadrias*</t>
  </si>
  <si>
    <t>Armazenamento para estoque geral*</t>
  </si>
  <si>
    <t>Construções temporárias</t>
  </si>
  <si>
    <t>Almoxarifado geral</t>
  </si>
  <si>
    <t>Lava Rodas</t>
  </si>
  <si>
    <t>Placa indicativa fixada na estrutura por pregos</t>
  </si>
  <si>
    <t>Placa indicativa fixada em totem</t>
  </si>
  <si>
    <t>Instalação de sinalizador noturno</t>
  </si>
  <si>
    <t>Sinalização com fita fixada em cone</t>
  </si>
  <si>
    <t>Sinalização com fita fixada na estrutura amarrada</t>
  </si>
  <si>
    <t>Guia pavimentos</t>
  </si>
  <si>
    <t>Projeto:</t>
  </si>
  <si>
    <t>Empresa:</t>
  </si>
  <si>
    <t>Revisão:</t>
  </si>
  <si>
    <t>Lona</t>
  </si>
  <si>
    <t>Escavação</t>
  </si>
  <si>
    <t>Apiolamento</t>
  </si>
  <si>
    <t>Bota Fora</t>
  </si>
  <si>
    <t>Lastro
brita</t>
  </si>
  <si>
    <t>Lastro
Concreto</t>
  </si>
  <si>
    <t>Imperm.</t>
  </si>
  <si>
    <t>20 Mpa</t>
  </si>
  <si>
    <t>30 Mpa</t>
  </si>
  <si>
    <t>35 Mpa</t>
  </si>
  <si>
    <t>40 Mpa</t>
  </si>
  <si>
    <t>45 Mpa</t>
  </si>
  <si>
    <t>Laje Fundação</t>
  </si>
  <si>
    <t>BLOCOS QUADRADOS RETANGULARES</t>
  </si>
  <si>
    <t>Detalhe Típico</t>
  </si>
  <si>
    <t xml:space="preserve">Lastro </t>
  </si>
  <si>
    <t>Brita</t>
  </si>
  <si>
    <t>Área Externa</t>
  </si>
  <si>
    <t>Perímetro Externo</t>
  </si>
  <si>
    <t>Espessura Parede</t>
  </si>
  <si>
    <t>Esp</t>
  </si>
  <si>
    <t>LAJE  FUNDAÇÃO</t>
  </si>
  <si>
    <t>Aplicação</t>
  </si>
  <si>
    <t>Descrição do Material</t>
  </si>
  <si>
    <t>Marena</t>
  </si>
  <si>
    <t>XPCon</t>
  </si>
  <si>
    <t xml:space="preserve">Tipo Diferenciado </t>
  </si>
  <si>
    <t>Tipo (x9)</t>
  </si>
  <si>
    <t>Área Técnica</t>
  </si>
  <si>
    <t>Barrilete</t>
  </si>
  <si>
    <t>Reservatório Superior</t>
  </si>
  <si>
    <t>R00 - Jenifer Kunsler - 11/02/25</t>
  </si>
  <si>
    <t xml:space="preserve"> </t>
  </si>
  <si>
    <t>PROJETO:  XPC-RBG-BSDE-FUN-0001</t>
  </si>
  <si>
    <t>PROJETO: E1037J-01_R01-Blocos de Fundação</t>
  </si>
  <si>
    <t>P1P5</t>
  </si>
  <si>
    <t>P14</t>
  </si>
  <si>
    <t>P15</t>
  </si>
  <si>
    <t>P4, P6, P11, P17</t>
  </si>
  <si>
    <t>P18</t>
  </si>
  <si>
    <t>P13, P16, P19</t>
  </si>
  <si>
    <t>FORMAS DIFERENTES</t>
  </si>
  <si>
    <t>AREA</t>
  </si>
  <si>
    <t>P22</t>
  </si>
  <si>
    <t>P21, P23, P24</t>
  </si>
  <si>
    <t>P20, P25</t>
  </si>
  <si>
    <t>P31</t>
  </si>
  <si>
    <t>P33</t>
  </si>
  <si>
    <t>P9+P10+P12+P37</t>
  </si>
  <si>
    <t>P40</t>
  </si>
  <si>
    <t>P41</t>
  </si>
  <si>
    <t>P32, P36, P42</t>
  </si>
  <si>
    <t>P46</t>
  </si>
  <si>
    <t>P47</t>
  </si>
  <si>
    <t>P2, P3, P7, P8, P48</t>
  </si>
  <si>
    <t>P50</t>
  </si>
  <si>
    <t>P51</t>
  </si>
  <si>
    <t>P53, P54</t>
  </si>
  <si>
    <t>VIGAS  EQUILÍBRIO</t>
  </si>
  <si>
    <t>P20 AO P4</t>
  </si>
  <si>
    <t>P21 AO P4</t>
  </si>
  <si>
    <t>P22 AO P1</t>
  </si>
  <si>
    <t>P23 AO P2</t>
  </si>
  <si>
    <t>P24 AO P3</t>
  </si>
  <si>
    <t>P25 AO P3</t>
  </si>
  <si>
    <t>P31 AO P32</t>
  </si>
  <si>
    <t>P33 AO P7</t>
  </si>
  <si>
    <t>P40 AO P11</t>
  </si>
  <si>
    <t>P41 AO P42</t>
  </si>
  <si>
    <t>P46 AO P19</t>
  </si>
  <si>
    <t>P47 AO P16</t>
  </si>
  <si>
    <t>P50 AO P51</t>
  </si>
  <si>
    <t>VE20</t>
  </si>
  <si>
    <t>VE21</t>
  </si>
  <si>
    <t>VE22</t>
  </si>
  <si>
    <t>VE23</t>
  </si>
  <si>
    <t>VE25</t>
  </si>
  <si>
    <t>VE24</t>
  </si>
  <si>
    <t>VE31</t>
  </si>
  <si>
    <t>VE40</t>
  </si>
  <si>
    <t>VE41</t>
  </si>
  <si>
    <t>VE46</t>
  </si>
  <si>
    <t>VE47</t>
  </si>
  <si>
    <t>VE50</t>
  </si>
  <si>
    <t>VE33</t>
  </si>
  <si>
    <t>Resumo Geral de Materiais - E1037J-00.DW4 - 17/10/24</t>
  </si>
  <si>
    <t>TÉRREO - G1</t>
  </si>
  <si>
    <t>Concreto C35</t>
  </si>
  <si>
    <t>Outros (?)</t>
  </si>
  <si>
    <t>2º PAVIMENTO - G2</t>
  </si>
  <si>
    <t>3º PAVIMENTO - G3</t>
  </si>
  <si>
    <t>4º PAVIMENTO - LAZER</t>
  </si>
  <si>
    <t>TIPO 2</t>
  </si>
  <si>
    <t xml:space="preserve">TIPO 3 </t>
  </si>
  <si>
    <t>TIPO 4</t>
  </si>
  <si>
    <t xml:space="preserve">TIPO 5 </t>
  </si>
  <si>
    <t>TIPO 6</t>
  </si>
  <si>
    <t xml:space="preserve">TIPO 7 </t>
  </si>
  <si>
    <t>TIPO 8</t>
  </si>
  <si>
    <t xml:space="preserve">TIPO 9 </t>
  </si>
  <si>
    <t>TRAVAMENTO</t>
  </si>
  <si>
    <t>ROOFTOP</t>
  </si>
  <si>
    <t xml:space="preserve">PISO RESERVATÓRIO </t>
  </si>
  <si>
    <t xml:space="preserve">TETO RESERVATÓRIO </t>
  </si>
  <si>
    <t>VIGA EQUILÍBRIO</t>
  </si>
  <si>
    <t>PROJETO: Resumo Geral de Materiais - E1037J-00.DW4 - rev02 + E1037J-01_R01-Blocos de Fundação (TF)</t>
  </si>
  <si>
    <t>VL1</t>
  </si>
  <si>
    <t>VL2</t>
  </si>
  <si>
    <t>VL3</t>
  </si>
  <si>
    <t>VL4</t>
  </si>
  <si>
    <t>VL5</t>
  </si>
  <si>
    <t>VL6</t>
  </si>
  <si>
    <t>VL7</t>
  </si>
  <si>
    <t>VL8</t>
  </si>
  <si>
    <t>VL9</t>
  </si>
  <si>
    <t>VL10</t>
  </si>
  <si>
    <t>VL11</t>
  </si>
  <si>
    <t>VL12</t>
  </si>
  <si>
    <t>VL13</t>
  </si>
  <si>
    <t>VL14</t>
  </si>
  <si>
    <t>VL15</t>
  </si>
  <si>
    <t>VIGAS LIGAÇÃO</t>
  </si>
  <si>
    <t>VIGAS DE FUNDAÇÃO</t>
  </si>
  <si>
    <t>Projeto de Segurança - Furações</t>
  </si>
  <si>
    <t>G2</t>
  </si>
  <si>
    <t>Diferenciado</t>
  </si>
  <si>
    <t>Reservatório</t>
  </si>
  <si>
    <t>Tipo 2</t>
  </si>
  <si>
    <t>Tipo 3</t>
  </si>
  <si>
    <t>Tipo 4</t>
  </si>
  <si>
    <t>Tipo 6</t>
  </si>
  <si>
    <t>Tipo 7</t>
  </si>
  <si>
    <t>Tipo 8</t>
  </si>
  <si>
    <t>Tipo 9</t>
  </si>
  <si>
    <t>FACHADA</t>
  </si>
  <si>
    <t>GC</t>
  </si>
  <si>
    <t>Considerado a retirada do guarda corpo de desforma após 4 pavimentos</t>
  </si>
  <si>
    <t>INFORMADO</t>
  </si>
  <si>
    <t>Limpeza da camada vegetal Mecanizada</t>
  </si>
  <si>
    <t>* Itens de acabamentos nos pavimentos prontos</t>
  </si>
  <si>
    <t>Almoxarifado + Escritório G2</t>
  </si>
  <si>
    <t>Depósito Empreiteiro</t>
  </si>
  <si>
    <t>Armazenamento de TUBULAÇÕES*</t>
  </si>
  <si>
    <t>TÉRREO</t>
  </si>
  <si>
    <t>Armazenamento de Aço</t>
  </si>
  <si>
    <t>Descarte de materiais</t>
  </si>
  <si>
    <t>CONFORME PROJETOS DE CANTEIRO</t>
  </si>
  <si>
    <t>Em apartamentos - Diferenciado</t>
  </si>
  <si>
    <t>Proteção de periferia pós desforma torre com escora metálica, travessões e tela</t>
  </si>
  <si>
    <t>Aquisição Carrinho plataforma 600kg</t>
  </si>
  <si>
    <t>Considerado conforme detalhe do projeto de formas dos blocos</t>
  </si>
  <si>
    <t xml:space="preserve">Perfuração de estaca hélice contínua Ø 40cm	</t>
  </si>
  <si>
    <t>Quantidade do Quadro Resumo do Projeto de Fundação - Considerado corte e dobra em obra</t>
  </si>
  <si>
    <t>Armação aço CA-50 ø 12,5mm para estaca (corte e dobra em obra)</t>
  </si>
  <si>
    <t xml:space="preserve">PROJETO </t>
  </si>
  <si>
    <t xml:space="preserve">M³ </t>
  </si>
  <si>
    <t>Imagem do Instagram</t>
  </si>
  <si>
    <t xml:space="preserve">Considerado conforme quantitativo de projetos, sendo blocos de coroamento, vigas de equilíbrio, vigas de ligação, vigas de fundação (térreo) </t>
  </si>
  <si>
    <t>Considerado conforme quantitativo de projetos, sendo blocos de coroamento, vigas de equilíbrio, vigas de ligação, vigas de fundação (térreo) - 10% de perda</t>
  </si>
  <si>
    <t xml:space="preserve">Lajes </t>
  </si>
  <si>
    <t xml:space="preserve">Pilares </t>
  </si>
  <si>
    <t>Formas - 1 Jogo para embasamento (4x) + 2 jogos para tipo (6x)</t>
  </si>
  <si>
    <t>SUPRAESTRUTURA - TÉRREO</t>
  </si>
  <si>
    <t>Quantidade descrita em projeto - Considerado 1 Jogo para embasamento + 2 jogos para tipo</t>
  </si>
  <si>
    <t>Fabricação de Fôrma para Outros Elementos, em Chapa de Madeira Compensada Resinada, E=17mm</t>
  </si>
  <si>
    <t>Concreto Usinado FCK = 35MPa Bombeavel</t>
  </si>
  <si>
    <t>SUPRAESTRUTURA - G1</t>
  </si>
  <si>
    <t>Montagem e Desmontagem de Fôrma de Outros Elementos, em Chapa de Madeira Compensada Resinada</t>
  </si>
  <si>
    <t>SUPRAESTRUTURA - G2</t>
  </si>
  <si>
    <t>SUPRAESTRUTURA - LAZER / DIFERENCIADO</t>
  </si>
  <si>
    <t>SUPRAESTRUTURA - TIPO (X9)</t>
  </si>
  <si>
    <t>Quantidade descrita em projeto 2 jogos para tipo</t>
  </si>
  <si>
    <t>SUPRAESTRUTURA - ROOFTOP</t>
  </si>
  <si>
    <t>Quantidade descrita em projeto 2 jogos para tipo + COBERTURA</t>
  </si>
  <si>
    <t>Fabricação de Fôrma para Pilares, em Chapa de Madeira Compensada Resinada, E=17mm - 6 USOS</t>
  </si>
  <si>
    <t>Fabricação de Fôrma para Vigas, em Chapa de Madeira Compensada Resinada, E=17mm - 6 USOS</t>
  </si>
  <si>
    <t>Fabricação de Fôrma para Lajes, em Chapa de Madeira Compensada Resinada, E=17mm - 6 USOS</t>
  </si>
  <si>
    <t>SUPRAESTRUTURA - ÁREA TÉCNICA</t>
  </si>
  <si>
    <t>SUPRAESTRUTURA - BARRILETE</t>
  </si>
  <si>
    <t>SUPRAESTRUTURA - RESERVATÓRIO SUPERIOR</t>
  </si>
  <si>
    <t xml:space="preserve">Projeto Arquitetônico legal </t>
  </si>
  <si>
    <t>Projeto arquitetônico interiores/ambientação/fachada</t>
  </si>
  <si>
    <t>Projeto de Impermeabilização</t>
  </si>
  <si>
    <t>Mestre de Obras</t>
  </si>
  <si>
    <t>Fechamento frontal da obra e dos fundos da obra</t>
  </si>
  <si>
    <t>Serviços Iniciais</t>
  </si>
  <si>
    <t>Bandeja de Proteção Primária com trama de madeira forrada com painel compensado</t>
  </si>
  <si>
    <t>Bandeja de Proteção Seundária com trama de madeira forrada com painel compensado</t>
  </si>
  <si>
    <t>Guarda corpo de laje após desforma com escora metálica, travessões e tela</t>
  </si>
  <si>
    <t>Tela fachadeira de polietileno reforçada com impressão digital</t>
  </si>
  <si>
    <t>Ferramentas e equipamentos adquiridos no decorrer da obra</t>
  </si>
  <si>
    <t>Aquisição de condutor de entulho vertical - Conjunto</t>
  </si>
  <si>
    <t>ARTEFATOS DE PEDRA</t>
  </si>
  <si>
    <t>TOTAL POR PAV.</t>
  </si>
  <si>
    <t>15º Pavimento - COBERTURA - 1 X</t>
  </si>
  <si>
    <t>14º Pavimento - ROOFTOP - 1 X</t>
  </si>
  <si>
    <t>5º Pavimento - TIPO - 9 X</t>
  </si>
  <si>
    <t>4º Pavimento - TIPO DIFRENCIADO E LAZER- 1 X</t>
  </si>
  <si>
    <t>3º Pavimento - G3 - 1 X</t>
  </si>
  <si>
    <t>2º Pavimento - G2 - 1 X</t>
  </si>
  <si>
    <t>1º Pavimento - Térreo G1 - 1 X</t>
  </si>
  <si>
    <t>Está nas composições</t>
  </si>
  <si>
    <t>RMA-173-HID-EX-MEM-v03-R02 e AS16_EM_PE_AR_R07</t>
  </si>
  <si>
    <t>R00 - Letícia</t>
  </si>
  <si>
    <t>LEVANTAMENTO LOUÇAS E METAIS</t>
  </si>
  <si>
    <t>Un.</t>
  </si>
  <si>
    <t xml:space="preserve">Total </t>
  </si>
  <si>
    <t xml:space="preserve"> Qtde/ Pavimento</t>
  </si>
  <si>
    <t>Custo do Item</t>
  </si>
  <si>
    <t>Custo Total</t>
  </si>
  <si>
    <t>louças e aparelhos sanitários</t>
  </si>
  <si>
    <t>Banheiro - Bacia Sanitária / Caixa Acoplada</t>
  </si>
  <si>
    <t>Banheiro - Bacia Sanitária PNE</t>
  </si>
  <si>
    <t>Banheiro - Cuba de Sobrepor - PNE</t>
  </si>
  <si>
    <t>Banheiro - Cuba</t>
  </si>
  <si>
    <t>Banheiro - Lavatorio / Suspenso</t>
  </si>
  <si>
    <t>Banheiro - Lavatorio PNE</t>
  </si>
  <si>
    <t>Cuba Pia Cozinha - Lazer</t>
  </si>
  <si>
    <t>Cozinha - Cuba / Inox</t>
  </si>
  <si>
    <t>Cozinha - Cuba Dupla / Inox</t>
  </si>
  <si>
    <t>Cozinha - Pia Sintetica</t>
  </si>
  <si>
    <t>Tanque Louça Suspenso</t>
  </si>
  <si>
    <t>Tanque Louça c/ Coluna</t>
  </si>
  <si>
    <t>Tanque Fibra</t>
  </si>
  <si>
    <t>Tanque Inox</t>
  </si>
  <si>
    <t>Mictório Louça</t>
  </si>
  <si>
    <t>Mictório Inox</t>
  </si>
  <si>
    <t>Churrasqueira Pré Frabricada</t>
  </si>
  <si>
    <t>Banheira de Hidromassagem</t>
  </si>
  <si>
    <t>metais para acabamentos</t>
  </si>
  <si>
    <t>Exastor Mecânico</t>
  </si>
  <si>
    <t>Acessórios de Banheiro/Lavabo</t>
  </si>
  <si>
    <t>Chuveiro Elétrico</t>
  </si>
  <si>
    <t>Ducha</t>
  </si>
  <si>
    <t>Torneira de Jardins</t>
  </si>
  <si>
    <t>Torneira misturador pia cozinha</t>
  </si>
  <si>
    <t>Torneira tanque</t>
  </si>
  <si>
    <t>Torneira Lavatório mesa</t>
  </si>
  <si>
    <t>Acabamento de Registro Comum</t>
  </si>
  <si>
    <t>Acabamento de Registro Pressão</t>
  </si>
  <si>
    <t>Válvula de escoamento para Pia</t>
  </si>
  <si>
    <t>Válvula de escoamento para tanque</t>
  </si>
  <si>
    <t>Ducha higienica</t>
  </si>
  <si>
    <t>artefatos em pedra</t>
  </si>
  <si>
    <t>Bancada Cozinha</t>
  </si>
  <si>
    <t>Bancada Banheiros</t>
  </si>
  <si>
    <t>Bancada Tanque</t>
  </si>
  <si>
    <t>LOUÇAS E METAIS - GARAGEM 1</t>
  </si>
  <si>
    <t>LOUÇAS E METAIS - GARAGEM 2</t>
  </si>
  <si>
    <t>LOUÇAS E METAIS - LAZER / DIFERENCIADO</t>
  </si>
  <si>
    <t>LOUÇAS E METAIS - TIPO (X9)</t>
  </si>
  <si>
    <t>LOUÇAS E METAIS - ROOFTOP</t>
  </si>
  <si>
    <t>REVESTIMENTOS E ACABAMENTOS INTERNOS EM TETO</t>
  </si>
  <si>
    <t>ENSAIOS</t>
  </si>
  <si>
    <t>ensaios</t>
  </si>
  <si>
    <t>ENSAIOS PARA ARGAMASSA DE REVESTIMENTO (FACHADA)</t>
  </si>
  <si>
    <t>Ensaio de arrancamento de argamassa de revestimento 
Determinação da aderencia a tração</t>
  </si>
  <si>
    <t>1 ensaio por torre</t>
  </si>
  <si>
    <r>
      <t xml:space="preserve">Controle Tecnologico </t>
    </r>
    <r>
      <rPr>
        <sz val="9"/>
        <color rgb="FF1851D6"/>
        <rFont val="Poppins"/>
      </rPr>
      <t>Infraestrutura</t>
    </r>
    <r>
      <rPr>
        <sz val="9"/>
        <rFont val="Poppins"/>
      </rPr>
      <t xml:space="preserve"> - Coleta materiais da obra</t>
    </r>
  </si>
  <si>
    <r>
      <t xml:space="preserve">Controle Tecnologico </t>
    </r>
    <r>
      <rPr>
        <sz val="9"/>
        <color rgb="FF1851D6"/>
        <rFont val="Poppins"/>
      </rPr>
      <t>Contenção</t>
    </r>
    <r>
      <rPr>
        <sz val="9"/>
        <rFont val="Poppins"/>
      </rPr>
      <t xml:space="preserve"> - Coleta materiais da obra</t>
    </r>
  </si>
  <si>
    <r>
      <t xml:space="preserve">Controle Tecnologico </t>
    </r>
    <r>
      <rPr>
        <sz val="9"/>
        <color rgb="FF1851D6"/>
        <rFont val="Poppins"/>
      </rPr>
      <t>Supraestrutura</t>
    </r>
    <r>
      <rPr>
        <sz val="9"/>
        <rFont val="Poppins"/>
      </rPr>
      <t xml:space="preserve"> - Coleta materiais da obra</t>
    </r>
  </si>
  <si>
    <t>Confrome cálculo da aba "Canteiro"</t>
  </si>
  <si>
    <t>Previsto confomre preenchimento em formulário</t>
  </si>
  <si>
    <t>Elaboração do Programa de Gerenciamento de Riscos (PGR)</t>
  </si>
  <si>
    <t>Consideração de 4 caçambas de 5m³ ao mês - prevendo custo de 400,00/caçamba</t>
  </si>
  <si>
    <t>Previsão de 1 unidade para o período da infraestrutura</t>
  </si>
  <si>
    <t>Previsão de 1 unidade para engenharia - Até a alvenaria do lazer</t>
  </si>
  <si>
    <t>Conforme definido em aba "Canteiro"</t>
  </si>
  <si>
    <t>1 prumada</t>
  </si>
  <si>
    <t>2 unidades por 10 meses</t>
  </si>
  <si>
    <t>Locação de balancim motorizado</t>
  </si>
  <si>
    <t>Montagem/troca de balancim</t>
  </si>
  <si>
    <t>RESUMO</t>
  </si>
  <si>
    <t>OUTROS  (VIGAS DE LIGAÇÃO)</t>
  </si>
  <si>
    <t>LAJE DE FUNDAÇÃO</t>
  </si>
  <si>
    <t>PILARS ARRANQUE</t>
  </si>
  <si>
    <t>Blocos</t>
  </si>
  <si>
    <t>Baldrames</t>
  </si>
  <si>
    <t>Outros (Rampas e Escadas)</t>
  </si>
  <si>
    <t>ALVENARIAS E VEDAÇÕES - TERREO</t>
  </si>
  <si>
    <t>ALVENARIAS E VEDAÇÕES - GARAGEM 2</t>
  </si>
  <si>
    <t>13_14° Pavimento - Rooftop</t>
  </si>
  <si>
    <t>12_13° Pavimento - Tipo</t>
  </si>
  <si>
    <t>04_5° Pavimento - Tipo</t>
  </si>
  <si>
    <t>03_4° Pavimento - Tipo Diferenciado</t>
  </si>
  <si>
    <t>02_3° Pavimento - G3</t>
  </si>
  <si>
    <t>01_2° Pavimento - G2</t>
  </si>
  <si>
    <t>DRYWALL MONTANTE 70 mm OSSO</t>
  </si>
  <si>
    <t>14_Cobertura</t>
  </si>
  <si>
    <t>00_Térreo - G1</t>
  </si>
  <si>
    <t>Drywall</t>
  </si>
  <si>
    <t>15_Barrilete</t>
  </si>
  <si>
    <t xml:space="preserve">VERGA E CONTRAVERGA </t>
  </si>
  <si>
    <t>BLOCO CONCRETO, 14 cm</t>
  </si>
  <si>
    <t>BLOCO CERAMICO, 14 cm</t>
  </si>
  <si>
    <t>1.8.2</t>
  </si>
  <si>
    <t>1.7.2</t>
  </si>
  <si>
    <t>1.6.2</t>
  </si>
  <si>
    <t>1.5.2</t>
  </si>
  <si>
    <t>1.4.2</t>
  </si>
  <si>
    <t>1.3.2</t>
  </si>
  <si>
    <t>1.2.2</t>
  </si>
  <si>
    <t>1.1.2</t>
  </si>
  <si>
    <t>ALVENARIAS E VEDAÇÕES - GARAGEM 3</t>
  </si>
  <si>
    <t>ALVENARIAS E VEDAÇÕES - LAZER / DIFERENCIADO</t>
  </si>
  <si>
    <t>ALVENARIAS E VEDAÇÕES - TIPO (X9)</t>
  </si>
  <si>
    <t>ALVENARIAS E VEDAÇÕES - ROOFTOP</t>
  </si>
  <si>
    <t>ALVENARIAS E VEDAÇÕES - AREA TECNICA</t>
  </si>
  <si>
    <t>Alvenaria com blocos silico calcarios de 10x30x60cm (espessura 10cm) com argamassa industrializada de assentamento</t>
  </si>
  <si>
    <t>Mão de obra para assentamento de blocos cerâmicos/concreto</t>
  </si>
  <si>
    <t>Fechamento Drywall</t>
  </si>
  <si>
    <t>Parede Com Sistema Em Chapas De Gesso Para Drywall, Uso Interno, Montante 70mm, Com Uma Face Simples Standart (ST/70)</t>
  </si>
  <si>
    <t>Lazer/Diferenciado</t>
  </si>
  <si>
    <t>Tipo 1 (x8)</t>
  </si>
  <si>
    <t xml:space="preserve">Tipo 1 </t>
  </si>
  <si>
    <t>Projeto: AS16_EM_PE_AR_R07</t>
  </si>
  <si>
    <t>Alvenaria de vedacao de blocos de cocnreto de 14x19x39cm (espessura 14cm) com argamassa industrializada de assentamento</t>
  </si>
  <si>
    <t xml:space="preserve">Forma para infraestrutura em Tábuas de Madeira Serrada 17mm </t>
  </si>
  <si>
    <t>173-RMA- ELE_TEL-EX-MAT-004-R00-TÉRREO</t>
  </si>
  <si>
    <t>Instalações Elétricas</t>
  </si>
  <si>
    <t>GRUPO</t>
  </si>
  <si>
    <t>SUBGRUPO</t>
  </si>
  <si>
    <t>Perda</t>
  </si>
  <si>
    <t>Qte com perda</t>
  </si>
  <si>
    <t>Elétrica (Ramal de Entrada)</t>
  </si>
  <si>
    <t>Caixa de Passagem</t>
  </si>
  <si>
    <t>CAIXA DE PASSAGEM - PISO - Tampa 90x70 - B125 - Padrão CELESC</t>
  </si>
  <si>
    <t>Quadros Elétricos</t>
  </si>
  <si>
    <t>QUADROS DE MEDIÇÃO COLETIVA - 23 Módulos - Módulo Disjuntor Geral 50cm - Embutido - Alumínio - Padrão CELESC</t>
  </si>
  <si>
    <t>Cabo Unipolar (cobre)</t>
  </si>
  <si>
    <t>XLPE - 1kV (Prysmian) - 120 mm² - Azul claro</t>
  </si>
  <si>
    <t>XLPE - 1kV (Prysmian) - 120 mm² - Branco</t>
  </si>
  <si>
    <t>XLPE - 1kV (Prysmian) - 120 mm² - Preto</t>
  </si>
  <si>
    <t>XLPE - 1kV (Prysmian) - 120 mm² - Vermelho</t>
  </si>
  <si>
    <t>Dispositivo de Proteção</t>
  </si>
  <si>
    <t>DISJUNTOR TERMOMAGNÉTICO TRIPOLAR - 50A - C - mín. 5kA</t>
  </si>
  <si>
    <t>DISJUNTOR TERMOMAGNÉTICO TRIPOLAR - 90A - C - mín. 7kA</t>
  </si>
  <si>
    <t>DISJUNTOR TRIPOLAR TERMOMAGNÉTICO CAIXA MOLDADA (380 V/220 V) - DIN (Curva C) - 350A - C - mín. 17kA</t>
  </si>
  <si>
    <t>Eletrodutos</t>
  </si>
  <si>
    <t>PEAD - Polietileno de Alta Densidade - 4"</t>
  </si>
  <si>
    <t>PEAD - Polietileno de Alta Densidade - Fita Sinalizadora de Conduto de Energia Elétrica</t>
  </si>
  <si>
    <t>ACESSÓRIOS - Fita de Alumínio com Presilha</t>
  </si>
  <si>
    <t>ACESSÓRIOS - Placa de Identificação da Unidade Consumidora</t>
  </si>
  <si>
    <t>AÇO GALVANIZADO - 3"</t>
  </si>
  <si>
    <t>CABEÇOTE AÇO GALVANIZADO - 3"</t>
  </si>
  <si>
    <t>CURVA ELETRODUTO AÇO GALVANIZADO 90º - 3"</t>
  </si>
  <si>
    <t>Malha de Aterramento</t>
  </si>
  <si>
    <t>CABO DE COBRE NU - 95mm²</t>
  </si>
  <si>
    <t>CAIXA DE INSPEÇÃO - Caixa de Inspeção - 30x30x40cm</t>
  </si>
  <si>
    <t>HASTE DE ATERRAMENTO - Eletrodo de Aterramento</t>
  </si>
  <si>
    <t>Lógica (Ramal de Entrada)</t>
  </si>
  <si>
    <t>Quadros Telecom</t>
  </si>
  <si>
    <t>QUADRO DE DISTRIBUIÇÃO TELECOM - 80x40x8cm - Embutido - PVC - Tigre</t>
  </si>
  <si>
    <t>CAIXA DE PASSAGEM - PISO - Tampa 65x45 - R1</t>
  </si>
  <si>
    <t>PEAD - Polietileno de Alta Densidade - 2"</t>
  </si>
  <si>
    <t>Elétrica (Ramal de Saída)</t>
  </si>
  <si>
    <t>PVC - 750V (Prysmian) - 10 mm² - Azul claro</t>
  </si>
  <si>
    <t>PVC - 750V (Prysmian) - 10 mm² - Branco</t>
  </si>
  <si>
    <t>PVC - 750V (Prysmian) - 10 mm² - Preto</t>
  </si>
  <si>
    <t>PVC - 750V (Prysmian) - 10 mm² - Verde-amarelo</t>
  </si>
  <si>
    <t>PVC - 750V (Prysmian) - 10 mm² - Vermelho</t>
  </si>
  <si>
    <t>XLPE - 1kV (Prysmian) - 16 mm² - Verde-amarelo</t>
  </si>
  <si>
    <t>XLPE - 1kV (Prysmian) - 25 mm² - Azul claro</t>
  </si>
  <si>
    <t>XLPE - 1kV (Prysmian) - 25 mm² - Branco</t>
  </si>
  <si>
    <t>XLPE - 1kV (Prysmian) - 25 mm² - Preto</t>
  </si>
  <si>
    <t>XLPE - 1kV (Prysmian) - 25 mm² - Vermelho</t>
  </si>
  <si>
    <t>CURVA ELETRODUTO PVC RAIO LONGO 90º - 1.1/2"</t>
  </si>
  <si>
    <t>PEAD - Polietileno de Alta Densidade - 1.1/2"</t>
  </si>
  <si>
    <t>Lógica (Ramal de Saída)</t>
  </si>
  <si>
    <t>Elétrica</t>
  </si>
  <si>
    <t>CAIXA DE PASSAGEM - PAREDE - 2x4" - Aparente - Condulete 5 Entradas - PVC - Tigre</t>
  </si>
  <si>
    <t>CAIXA DE PASSAGEM - PAREDE - 2x4" - Embutido - PVC - Tigre</t>
  </si>
  <si>
    <t>CAIXA DE PASSAGEM - TETO - 4x4" - Octogonal - Embutido - PVC - Tigre</t>
  </si>
  <si>
    <t>QUADRO DE DISTRIBUIÇÃO ELÉTRICO - 08 Disjuntores - 19x24x8cm - Embutido - PVC - Tigre</t>
  </si>
  <si>
    <t>QUADRO DE DISTRIBUIÇÃO ELÉTRICO - 40x40x20cm - Metálico</t>
  </si>
  <si>
    <t>Acessórios para Dispositivos</t>
  </si>
  <si>
    <t>PLACA 4x2"e 4x4" - Placa c/ Furo</t>
  </si>
  <si>
    <t>PLACA 4x2"e 4x4" - Placa p/ 1 função</t>
  </si>
  <si>
    <t>SUPORTE P/ PLACA 4x2" e 4x4" - Suporte 4x2"</t>
  </si>
  <si>
    <t>TAMPA PVC P/ CONDULETE - Tampa p/ 1 tomada</t>
  </si>
  <si>
    <t>TAMPÃO PVC P/ CONDULETE - Tampão Plástico 3/4"</t>
  </si>
  <si>
    <t>PVC - 750V (Prysmian) - 2.5 mm² - Amarelo</t>
  </si>
  <si>
    <t>PVC - 750V (Prysmian) - 2.5 mm² - Azul claro</t>
  </si>
  <si>
    <t>PVC - 750V (Prysmian) - 2.5 mm² - Branco</t>
  </si>
  <si>
    <t>PVC - 750V (Prysmian) - 2.5 mm² - Preto</t>
  </si>
  <si>
    <t>PVC - 750V (Prysmian) - 2.5 mm² - Verde-amarelo</t>
  </si>
  <si>
    <t>PVC - 750V (Prysmian) - 2.5 mm² - Vermelho</t>
  </si>
  <si>
    <t>PVC - 750V (Prysmian) - 4 mm² - Azul claro</t>
  </si>
  <si>
    <t>PVC - 750V (Prysmian) - 4 mm² - Branco</t>
  </si>
  <si>
    <t>PVC - 750V (Prysmian) - 4 mm² - Preto</t>
  </si>
  <si>
    <t>PVC - 750V (Prysmian) - 4 mm² - Verde-amarelo</t>
  </si>
  <si>
    <t>PVC - 750V (Prysmian) - 4 mm² - Vermelho</t>
  </si>
  <si>
    <t>PVC - 750V (Prysmian) - 6 mm² - Azul claro</t>
  </si>
  <si>
    <t>PVC - 750V (Prysmian) - 6 mm² - Branco</t>
  </si>
  <si>
    <t>PVC - 750V (Prysmian) - 6 mm² - Preto</t>
  </si>
  <si>
    <t>PVC - 750V (Prysmian) - 6 mm² - Verde-amarelo</t>
  </si>
  <si>
    <t>PVC - 750V (Prysmian) - 6 mm² - Vermelho</t>
  </si>
  <si>
    <t>DISJUNTOR TERMOMAGNÉTICO MONOPOLAR - 16A - C - 4,5kA</t>
  </si>
  <si>
    <t>DISJUNTOR TERMOMAGNÉTICO MONOPOLAR - 20A - C - 4,5kA</t>
  </si>
  <si>
    <t>DISJUNTOR TERMOMAGNÉTICO MONOPOLAR - 25A - C - mín. 7kA</t>
  </si>
  <si>
    <t>DISJUNTOR TERMOMAGNÉTICO TRIPOLAR - 20A - C - mín. 3kA</t>
  </si>
  <si>
    <t>DISJUNTOR TERMOMAGNÉTICO TRIPOLAR - 32A - C - 4,5kA</t>
  </si>
  <si>
    <t>DISJUNTOR TERMOMAGNÉTICO TRIPOLAR - 32A - C - mín. 3kA</t>
  </si>
  <si>
    <t>DISJUNTOR TERMOMAGNÉTICO TRIPOLAR - 32A - C - mín. 5kA</t>
  </si>
  <si>
    <t>DISJUNTOR TERMOMAGNÉTICO TRIPOLAR - 32A - C - mín. 6kA</t>
  </si>
  <si>
    <t>DISJUNTOR TERMOMAGNÉTICO TRIPOLAR - 50A - C - mín. 3kA</t>
  </si>
  <si>
    <t>DISPOSITIVO DE PROTEÇÃO CONTRA SURTO - Classe 2 - 275 V - 20 kA</t>
  </si>
  <si>
    <t>Eletrocalhas</t>
  </si>
  <si>
    <t>ELETROCALHA PERFURADA TIPO U - 100x100mm</t>
  </si>
  <si>
    <t>T HORIZONTAL  90° - 100x100mm</t>
  </si>
  <si>
    <t>TAMPA P/ T HORIZONTAL  90° - 100x100mm</t>
  </si>
  <si>
    <t>ACESSÓRIOS - Braçadeira para Condulete - 1"</t>
  </si>
  <si>
    <t>ACESSÓRIOS - Fixador para Eletroduto - 1/4x24mm - Pino de Aço com Fita de Nylon - Walsywa</t>
  </si>
  <si>
    <t>ELETRODUTO FLEXÍVEL TIPO LEVE - 1"</t>
  </si>
  <si>
    <t>ELETRODUTO FLEXÍVEL TIPO LEVE - 1.1/4"</t>
  </si>
  <si>
    <t>ELETRODUTO FLEXÍVEL TIPO LEVE - 3/4"</t>
  </si>
  <si>
    <t>ELETRODUTO FLEXÍVEL TIPO MÉDIO - 1"</t>
  </si>
  <si>
    <t>ELETRODUTO FLEXÍVEL TIPO MÉDIO - 3/4"</t>
  </si>
  <si>
    <t>ELETRODUTO PVC RÍGIDO - 1"</t>
  </si>
  <si>
    <t>Luminária</t>
  </si>
  <si>
    <t>PAREDE - Tartaruga</t>
  </si>
  <si>
    <t>TETO - Plafon LED</t>
  </si>
  <si>
    <t>Tomadas e Interruptores</t>
  </si>
  <si>
    <t>INTERRUPTOR - Módulo - Interruptor Paralelo</t>
  </si>
  <si>
    <t>INTERRUPTOR - Módulo - Interruptor Simples</t>
  </si>
  <si>
    <t>SENSOR - Sensor de Presença - Teto</t>
  </si>
  <si>
    <t>SENSOR - Sensor fotoelétrico</t>
  </si>
  <si>
    <t>TOMADA - Módulo - Tomada 2P+T 10A</t>
  </si>
  <si>
    <t>TOMADA - Módulo - Tomada 2P+T 20A</t>
  </si>
  <si>
    <t>TOMADA - Sobrepor - Tomada 2P+T 10A</t>
  </si>
  <si>
    <t>Lógica</t>
  </si>
  <si>
    <t>CAIXA DE PASSAGEM - PAREDE - 4x4" - Embutido - PVC - Tigre</t>
  </si>
  <si>
    <t>PLACA 4x2"e 4x4" - Placa Cega 4x2"</t>
  </si>
  <si>
    <t>PLACA 4x2"e 4x4" - Placa Cega 4x4"</t>
  </si>
  <si>
    <t>SUPORTE P/ PLACA 4x2" e 4x4" - Suporte 4x4"</t>
  </si>
  <si>
    <t>Cabeamento Telecom</t>
  </si>
  <si>
    <t>INTERNET - UTP Cat 5e  - Não blindado</t>
  </si>
  <si>
    <t>TELEFONE - CCI 50/2</t>
  </si>
  <si>
    <t>TV - Coaxial RG59 - 75 Ohms - malha 95%</t>
  </si>
  <si>
    <t>Dispositivo de Automação</t>
  </si>
  <si>
    <t>AUTOMAÇÃO - Controle de Acesso</t>
  </si>
  <si>
    <t>Dispositivo de Telecomunicação</t>
  </si>
  <si>
    <t>TOMADAS DE TELEFONE, TV E DADOS - Botão Interno</t>
  </si>
  <si>
    <t>TOMADAS DE TELEFONE, TV E DADOS - Câmera de Segurança</t>
  </si>
  <si>
    <t>TOMADAS DE TELEFONE, TV E DADOS - Fechadura Eletromagnética</t>
  </si>
  <si>
    <t>TOMADAS DE TELEFONE, TV E DADOS - Interfone</t>
  </si>
  <si>
    <t>Elétrica (Emergência)</t>
  </si>
  <si>
    <t>Dispositivo Preventivo</t>
  </si>
  <si>
    <t>Alarme - Acionador Manual de Alarme de Incêndio Endereçável</t>
  </si>
  <si>
    <t>Alarme - Central de Alarme de Incendio Endereçável</t>
  </si>
  <si>
    <t>Alarme - Sirene Alarme de Incêndio</t>
  </si>
  <si>
    <t>Iluminação - Bloco Autônomo Duplo  - 110/220 Vac | 200lm | 2 horas</t>
  </si>
  <si>
    <t>Iluminação - Bloco Autônomo Simples - 110/220 Vac | 100lm | 2 horas</t>
  </si>
  <si>
    <t>Iluminação - Placa de Saída Autônoma 25x16cm - 110/220V | 30lm | 2 horas - Parede</t>
  </si>
  <si>
    <t>Iluminação - Placa de Saída Autônoma 25x16cm Face dupla - 110/220V | 30lm | 2 horas - Teto</t>
  </si>
  <si>
    <t>Elétrica (Carros Elétricos)</t>
  </si>
  <si>
    <t>CONECTORES PORCELANA - Conector Tripolar</t>
  </si>
  <si>
    <t>Garagem 2</t>
  </si>
  <si>
    <t>QUADRO DE DISTRIBUIÇÃO ELÉTRICO - 24 Disjuntores - 38x35x8cm - Embutido - PVC - Tigre</t>
  </si>
  <si>
    <t>DISJUNTOR TERMOMAGNÉTICO MONOPOLAR - 32A - C - mín. 3kA</t>
  </si>
  <si>
    <t>INTERRUPTOR TETRAPOLAR DR - 40 A - 10 kA - 30mA</t>
  </si>
  <si>
    <t>ELETRODUTO PVC RÍGIDO - 3/4"</t>
  </si>
  <si>
    <t>TOMADA - Módulo - Tomada 2P+T 10A para Condulete</t>
  </si>
  <si>
    <t>QUADRO DE DISTRIBUIÇÃO CARREGADOR VEICULAR - 1800X800X250 até 30</t>
  </si>
  <si>
    <t>CURVA HORIZONTAL 90° - 150x100mm</t>
  </si>
  <si>
    <t>ELETROCALHA PERFURADA TIPO U - 150x100mm</t>
  </si>
  <si>
    <t>CURVA ELETRODUTO PVC RAIO CURTO 90º - 1"</t>
  </si>
  <si>
    <t>CÂMERA DE SEGURANÇA - UTP Cat 5e  - Não blindado</t>
  </si>
  <si>
    <t>Caixas</t>
  </si>
  <si>
    <t>CAIXA 4x2", 4x4" e OCTOGONAL - Caixa Octogonal</t>
  </si>
  <si>
    <t>CAIXA DE PASSAGEM - PAREDE - 40x40x8cm - Embutido - PVC - Tigre</t>
  </si>
  <si>
    <t>ELETRODUTO PVC RÍGIDO - 2"</t>
  </si>
  <si>
    <t>CURVA HORIZONTAL 90° - 100x100mm</t>
  </si>
  <si>
    <t>CURVA VERTICAL INTERNA 90° - 100x100mm</t>
  </si>
  <si>
    <t>TAMPA P/ CURVA VERTICAL INTERNA 90° - 100x100mm</t>
  </si>
  <si>
    <t>Garagem 3</t>
  </si>
  <si>
    <t>CURVA ELETRODUTO PVC RAIO LONGO 90º - 2"</t>
  </si>
  <si>
    <t>Lazer</t>
  </si>
  <si>
    <t>CAIXA DE PASSAGEM - PISO - 10x10x6cm - Embutido - Alumínio - Tramontina</t>
  </si>
  <si>
    <t>QUADRO DE DISTRIBUIÇÃO ELÉTRICO - 36 Disjuntores - 52x35x8cm - Embutido - PVC - Tigre</t>
  </si>
  <si>
    <t>PLACA 4x2"e 4x4" - Placa p/ 2 funções</t>
  </si>
  <si>
    <t>PLACA 4x2"e 4x4" - Placa p/ 3 funções</t>
  </si>
  <si>
    <t>PLACA 4x2"e 4x4" - Placa p/ 6 funções</t>
  </si>
  <si>
    <t>PVC - 750V (Prysmian) - 1.5 mm² - Amarelo</t>
  </si>
  <si>
    <t>PVC - 750V (Prysmian) - 1.5 mm² - Azul claro</t>
  </si>
  <si>
    <t>PVC - 750V (Prysmian) - 1.5 mm² - Preto</t>
  </si>
  <si>
    <t>PVC - 750V (Prysmian) - 1.5 mm² - Verde-amarelo</t>
  </si>
  <si>
    <t>PVC - 750V (Prysmian) - 1.5 mm² - Vermelho</t>
  </si>
  <si>
    <t>AUTOMAÇÃO - Persiana Motorizada</t>
  </si>
  <si>
    <t>DISJUNTOR TERMOMAGNÉTICO MONOPOLAR - 10A - C - mín. 3kA</t>
  </si>
  <si>
    <t>INTERRUPTOR TETRAPOLAR DR - 63 A - 10 kA - 30mA</t>
  </si>
  <si>
    <t>ELETRODUTO FLEXÍVEL TIPO LEVE - Cabo PP - 2,5mm²</t>
  </si>
  <si>
    <t>PAREDE - Arandela</t>
  </si>
  <si>
    <t>PAREDE - Refletor</t>
  </si>
  <si>
    <t>PAREDE - Soquete Porcelana E27</t>
  </si>
  <si>
    <t>PISO - Pequena</t>
  </si>
  <si>
    <t>TETO - VentoKit</t>
  </si>
  <si>
    <t>INTERRUPTOR - Módulo - Cego</t>
  </si>
  <si>
    <t>INTERRUPTOR - Módulo - Interruptor p/ Campainha</t>
  </si>
  <si>
    <t>INTERRUPTOR - Módulo - Interruptor p/ Persiana</t>
  </si>
  <si>
    <t>TOMADA - Cigarra</t>
  </si>
  <si>
    <t>QUADRO DE DISTRIBUIÇÃO TELECOM - 30x30x8cm - Embutido - PVC - Tigre</t>
  </si>
  <si>
    <t>TOMADAS DE TELEFONE, TV E DADOS - Caixa de Som</t>
  </si>
  <si>
    <t>TOMADAS DE TELEFONE, TV E DADOS - Dock de Som</t>
  </si>
  <si>
    <t>QUADRO DE DISTRIBUIÇÃO TELECOM - 40x40x8cm - Embutido - PVC - Tigre</t>
  </si>
  <si>
    <t>Alarme - Detector Ótico de Fumaça Endereçável</t>
  </si>
  <si>
    <t>Iluminação - Placa de Saída Autônoma 25x16cm - Fotoluminescente - Parede</t>
  </si>
  <si>
    <t>CAIXA DE PASSAGEM - PAREDE - 30x30x8cm - Embutido - PVC - Tigre</t>
  </si>
  <si>
    <t>DISJUNTOR TERMOMAGNÉTICO MONOPOLAR - 10A - C - 4,5kA</t>
  </si>
  <si>
    <t>INTERFONE - UTP Cat 5e  - Não blindado</t>
  </si>
  <si>
    <t>Tipo Modular 1</t>
  </si>
  <si>
    <t>CAIXA 4x2", 4x4" e OCTOGONAL - Caixa 4x2"</t>
  </si>
  <si>
    <t>Tipo Modular 2</t>
  </si>
  <si>
    <t>PAREDE - Arandela - IP54</t>
  </si>
  <si>
    <t>PAREDE - Luminária de Piscina</t>
  </si>
  <si>
    <t>TOMADAS DE TELEFONE, TV E DADOS - Tomada RJ45</t>
  </si>
  <si>
    <t>TOMADAS DE TELEFONE, TV E DADOS - Tomada p/ Antena de TV ( p/ cabo coaxial 9mm)</t>
  </si>
  <si>
    <t>TAMPA PVC P/ CONDULETE - Tampa p/ 2 tomadas</t>
  </si>
  <si>
    <t>DISJUNTOR TERMOMAGNÉTICO TRIPOLAR - 20A - C - mín. 5kA</t>
  </si>
  <si>
    <t>ACESSÓRIOS - Braçadeira para Condulete - 3/4</t>
  </si>
  <si>
    <t>CURVA ELETRODUTO PVC RAIO LONGO 90º - 3/4"</t>
  </si>
  <si>
    <t>CONDULETE PVC - Condulete 5 Entradas - PVC</t>
  </si>
  <si>
    <t>CAIXA DE PASSAGEM - PAREDE - 20x20x8cm - Embutido - PVC - Tigre</t>
  </si>
  <si>
    <t>DISJUNTOR TERMOMAGNÉTICO TRIPOLAR - 40A - C - 4,5kA</t>
  </si>
  <si>
    <t>173-RMA-HID-EX-MAT-R00</t>
  </si>
  <si>
    <t>HIDROSSANITÁRIO</t>
  </si>
  <si>
    <t>000 - TÉRREO</t>
  </si>
  <si>
    <t>Bombas</t>
  </si>
  <si>
    <t>Conforme apresentado no Esquema Vertical - ESQUEMA VERTICAL ( AQUA-UP-H02-70/7)</t>
  </si>
  <si>
    <t>BERMAD</t>
  </si>
  <si>
    <t>Filtro T compact 2" - BERMAD - ø50xø50</t>
  </si>
  <si>
    <t>Válvula elétrica on/off: 210 2" - BERMAD - ø65xø65</t>
  </si>
  <si>
    <t>Acessórios</t>
  </si>
  <si>
    <t>Caixa Sifonada Montada com Grelha e Porta Grelha Redondos Brancos 100 x 150 x 50mm, Esgoto - TIGRE - ø100xø150xø50</t>
  </si>
  <si>
    <t>Caixa Sifonada Montada com Grelha e Porta Grelha Redondos com 3 Entradas - DN 150 x 150 x 50mm - ø150xø150xø50</t>
  </si>
  <si>
    <t>Hidrômetro de entrada 1" - ø32xø32</t>
  </si>
  <si>
    <t>Placa: Água de reúso - -</t>
  </si>
  <si>
    <t>Registro de gaveta ABNT 1 1/2" - DocolBásicos - ø50xø50</t>
  </si>
  <si>
    <t>Registro de gaveta ABNT 1" - DocolBásicos - ø32xø32</t>
  </si>
  <si>
    <t>Registro de gaveta ABNT 2" - DocolBásicos - ø60xø60</t>
  </si>
  <si>
    <t>Registro de gaveta DocolBase 3/4" - DocolBásicos - ø25xø25</t>
  </si>
  <si>
    <t>Registro de gaveta DocolBase 3/4" - DocolBásicos - ø32xø25</t>
  </si>
  <si>
    <t>Registro de gaveta Industrial 2 1/2" - DocolBásicos - ø75xø75</t>
  </si>
  <si>
    <t>Válvula de esfera com alavanca azul 2 1/2" - DocolBásicos - ø75xø75</t>
  </si>
  <si>
    <t>Válvula de esfera com alavanca vermelha 1 1/4" - DocolBásicos - ø40xø40</t>
  </si>
  <si>
    <t>Válvula de retenção de fechamento rápido King Check 407R - ø80xø80</t>
  </si>
  <si>
    <t>Ferro Galvanizado</t>
  </si>
  <si>
    <t>Bujão com rebordo de ferro galvanizado - ø32</t>
  </si>
  <si>
    <t>Cotovelo de ferro galvanizado 90º - ø25xø25</t>
  </si>
  <si>
    <t>Flange de ferro galvanizado - ø60xø60</t>
  </si>
  <si>
    <t>Flange de ferro galvanizado - ø65xø65</t>
  </si>
  <si>
    <t>Luva de ferro galvanizado - ø40xø40</t>
  </si>
  <si>
    <t>Luva de redução de ferro galvanizado - ø50xø25</t>
  </si>
  <si>
    <t>Luva de redução de ferro galvanizado - ø50xø40</t>
  </si>
  <si>
    <t>Luva de redução de ferro galvanizado - ø65xø40</t>
  </si>
  <si>
    <t>Tê de redução de ferro galvanizado - ø65xø65xø25</t>
  </si>
  <si>
    <t>União de ferro galvanizado com assento cônico de bronze-ferro - Rosca BSP - ø50xø50</t>
  </si>
  <si>
    <t>União de ferro galvanizado com assento plano - Rosca BSP - ø65xø65</t>
  </si>
  <si>
    <t>PPR</t>
  </si>
  <si>
    <t>Bucha de Redução 75x63, PPR Termofusão - TIGRE - ø75xø63</t>
  </si>
  <si>
    <t>Conector Macho 63x2, PPR Termofusão - TIGRE - ø63xø63</t>
  </si>
  <si>
    <t>Conector Macho 75x2.1/2, PPR Termofusão - TIGRE - ø75xø75</t>
  </si>
  <si>
    <t>Joelho 45º 63mm, PPR Termofusão - TIGRE - ø63xø63</t>
  </si>
  <si>
    <t>Joelho 90º 50mm, PPR Termofusão - TIGRE - ø50xø50</t>
  </si>
  <si>
    <t>Joelho 90º 63mm, PPR Termofusão - TIGRE - ø63xø63</t>
  </si>
  <si>
    <t>Joelho 90º 75mm, PPR Termofusão - TIGRE - ø75xø75</t>
  </si>
  <si>
    <t>Tê Normal 63x63x63mm, PPR Termofusão - TIGRE - ø63xø63xø63</t>
  </si>
  <si>
    <t>Tê Normal 75x75x75mm, PPR Termofusão - TIGRE - ø75xø75xø75</t>
  </si>
  <si>
    <t>Roscável</t>
  </si>
  <si>
    <t>Plug Roscável 3/4'', PVC Branco, Água Fria - TIGRE - ø25</t>
  </si>
  <si>
    <t>Soldável</t>
  </si>
  <si>
    <t>Adaptador Soldável Curto com Bolsa e Rosca para Registro 25 x 3/4'' - ø25xø25</t>
  </si>
  <si>
    <t>Adaptador Soldável Curto com Bolsa e Rosca para Registro 32 x 1'' - ø32xø32</t>
  </si>
  <si>
    <t>Adaptador Soldável Curto com Bolsa e Rosca para Registro 50 x 1.1/2'' - ø50xø50</t>
  </si>
  <si>
    <t>Adaptador Soldável Curto com Bolsa e Rosca para Registro 60 x 2'' - ø60xø60</t>
  </si>
  <si>
    <t>Bucha de Redução Soldável Curta - ø60xø50</t>
  </si>
  <si>
    <t>Bucha de Redução Soldável Curta - ø75xø60</t>
  </si>
  <si>
    <t>Bucha de Redução Soldável Longa 50x32mm, PVC Marrom, Água Fria - TIGRE - ø50xø32</t>
  </si>
  <si>
    <t>Joelho 45º Soldável - ø25xø25</t>
  </si>
  <si>
    <t>Joelho 45º Soldável - ø50xø50</t>
  </si>
  <si>
    <t>Joelho 45º Soldável - ø60xø60</t>
  </si>
  <si>
    <t>Joelho 90º Soldável - ø25xø25</t>
  </si>
  <si>
    <t>Joelho 90º Soldável - ø32xø32</t>
  </si>
  <si>
    <t>Joelho 90º Soldável - ø50xø50</t>
  </si>
  <si>
    <t>Joelho 90º Soldável - ø60xø60</t>
  </si>
  <si>
    <t>Joelho 90º Soldável com Bucha de Latão 25 x 3/4'' - ø25xø25</t>
  </si>
  <si>
    <t>Tê de Redução Soldável - ø60xø60xø50</t>
  </si>
  <si>
    <t>Tê Soldável - ø25xø25xø25</t>
  </si>
  <si>
    <t>Tê Soldável - ø50xø50xø50</t>
  </si>
  <si>
    <t>Tê Soldável - ø60xø60xø60</t>
  </si>
  <si>
    <t>Série Normal</t>
  </si>
  <si>
    <t>Cap 100mm, Esgoto Série Normal - TIGRE - ø100</t>
  </si>
  <si>
    <t>Joelho 45º - ø50xø50</t>
  </si>
  <si>
    <t>Joelho 45º - ø100xø100</t>
  </si>
  <si>
    <t>Joelho 90º - ø100xø100</t>
  </si>
  <si>
    <t>Joelho 90º - ø150xø150</t>
  </si>
  <si>
    <t>Junção Simples - ø100xø100xø50</t>
  </si>
  <si>
    <t>Junção Simples - ø100xø100xø100</t>
  </si>
  <si>
    <t>Luva Simples 50mm, Esgoto Série Normal - TIGRE - ø50xø50</t>
  </si>
  <si>
    <t>Luva Simples 100mm, Esgoto Série Normal - TIGRE - ø100xø100</t>
  </si>
  <si>
    <t>Luva Simples 150mm, Esgoto Série Normal - TIGRE - ø150xø150</t>
  </si>
  <si>
    <t>Série Reforçada</t>
  </si>
  <si>
    <t>Luva Simples 150mm, Esgoto Série Reforçada - TIGRE - ø150xø150</t>
  </si>
  <si>
    <t>Tubo - Ferro Galvanizado - 25</t>
  </si>
  <si>
    <t>Tubo - PPR - PN 20 - 50</t>
  </si>
  <si>
    <t>Tubo - PPR - PN 20 - 63</t>
  </si>
  <si>
    <t>Tubo - PPR - PN 20 - 75</t>
  </si>
  <si>
    <t>PVC Esgoto - Série Normal</t>
  </si>
  <si>
    <t>Tubo - PVC Esgoto - Série Normal - 50</t>
  </si>
  <si>
    <t>Tubo - PVC Esgoto - Série Normal - 100</t>
  </si>
  <si>
    <t>Tubo - PVC Esgoto - Série Normal - 150</t>
  </si>
  <si>
    <t>PVC Esgoto - Série Reforçada</t>
  </si>
  <si>
    <t>Tubo - PVC Esgoto - Série Reforçada - 150</t>
  </si>
  <si>
    <t>PVC Soldável - Marrom</t>
  </si>
  <si>
    <t>Tubo - PVC Soldável - Marrom - 25</t>
  </si>
  <si>
    <t>Tubo - PVC Soldável - Marrom - 32</t>
  </si>
  <si>
    <t>Tubo - PVC Soldável - Marrom - 50</t>
  </si>
  <si>
    <t>Tubo - PVC Soldável - Marrom - 60</t>
  </si>
  <si>
    <t>001 - GARAGEM 02</t>
  </si>
  <si>
    <t>Ralo linear c/ Grelha - -</t>
  </si>
  <si>
    <t>Tê de Redução Soldável - ø32xø32xø25</t>
  </si>
  <si>
    <t>Cap 75mm, Esgoto Série Normal - TIGRE - ø75</t>
  </si>
  <si>
    <t>Joelho 45º  - ø75xø75</t>
  </si>
  <si>
    <t>Junção Simples - ø75xø75xø50</t>
  </si>
  <si>
    <t>Junção Simples - ø100xø100xø75</t>
  </si>
  <si>
    <t>Luva Simples 75mm, Esgoto Série Normal - TIGRE - ø75xø75</t>
  </si>
  <si>
    <t>Junção Simples - ø150xø150xø100</t>
  </si>
  <si>
    <t>Luva Simples 100mm, Esgoto Série Reforçada - TIGRE - ø100xø100</t>
  </si>
  <si>
    <t>Tubo - PVC Esgoto - Série Normal - 75</t>
  </si>
  <si>
    <t>Tubo - PVC Esgoto - Série Reforçada - 100</t>
  </si>
  <si>
    <t>002 - GARAGEM 03</t>
  </si>
  <si>
    <t>Aquapluv</t>
  </si>
  <si>
    <t>Grelha Hemisfer Flexível, 88/100, Aquapluv - TIGRE - -</t>
  </si>
  <si>
    <t>Bucha de Redução Soldável Curta - ø32xø25</t>
  </si>
  <si>
    <t>Curva de Transposição Soldável 25mm, PVC Marrom, Água Fria - TIGRE - ø25xø25</t>
  </si>
  <si>
    <t>Joelho 45º Soldável - ø32xø32</t>
  </si>
  <si>
    <t>Tê Soldável - ø32xø32xø32</t>
  </si>
  <si>
    <t>Cap 150mm, Esgoto Série Normal - TIGRE - ø150</t>
  </si>
  <si>
    <t>Joelho 45º - ø150xø150</t>
  </si>
  <si>
    <t>Joelho 90º - ø50xø50</t>
  </si>
  <si>
    <t>Luva Simples 50mm, Esgoto Série Reforçada - TIGRE - ø50xø50</t>
  </si>
  <si>
    <t>Redução Excêntrica 75x50mm, Esgoto Série Reforçada - TIGRE - ø75xø50</t>
  </si>
  <si>
    <t>Redução Excêntrica 100x75mm, Esgoto Série Reforçada - TIGRE - ø100xø75</t>
  </si>
  <si>
    <t>Tubo - PVC Esgoto - Série Reforçada - 50</t>
  </si>
  <si>
    <t>Série Normal (Perfurado)</t>
  </si>
  <si>
    <t>Tubo - PVC Esgoto - Série Normal (Perfurado) - 150</t>
  </si>
  <si>
    <t>003 - TIPO DIFERENCIADO+LAZER</t>
  </si>
  <si>
    <t>Base Misturador Monocomando para Chuveiro 3/4, Bases - Docol - ø25xø25xø25</t>
  </si>
  <si>
    <t>Caixa Sifonada Montada c/ Ralo Oculto com 3 Entradas - DN 150 x 150 x 50mm - ø150xø150xø50</t>
  </si>
  <si>
    <t>Grelha Quadrada - -</t>
  </si>
  <si>
    <t>Hidrômetro 3/4" (Qn = 2,5 m³/h) - ø25xø25</t>
  </si>
  <si>
    <t>Ralo linear 50 cm - -</t>
  </si>
  <si>
    <t>Ralo linear 90 cm - -</t>
  </si>
  <si>
    <t>Registro de gaveta DocolBase 1" - DocolBásicos - ø32xø32</t>
  </si>
  <si>
    <t>Tubete para hidrômetro 3/4" - ø25xø25</t>
  </si>
  <si>
    <t>Válvula de esfera com alavanca vermelha 1" - DocolBásicos - ø32xø32</t>
  </si>
  <si>
    <t>Caixas e Ralos</t>
  </si>
  <si>
    <t>Grelha Quadrada Branca 150mm, Esgoto - TIGRE - ø100</t>
  </si>
  <si>
    <t>Bucha de Redução 32x25, PPR Termofusão - TIGRE - ø32xø25</t>
  </si>
  <si>
    <t>Conector Fêmea 25x3/4, PPR Termofusão - TIGRE - ø25xø25</t>
  </si>
  <si>
    <t>Conector Macho 25x3/4, PPR Termofusão - ø25xø25</t>
  </si>
  <si>
    <t>Conector Macho 25x3/4, PPR Termofusão - TIGRE - ø25xø25</t>
  </si>
  <si>
    <t>Curva de Transposição 25mm, PPR Termofusão - TIGRE - ø25xø25</t>
  </si>
  <si>
    <t>Joelho 45º 25mm, PPR Termofusão - TIGRE - ø25xø25</t>
  </si>
  <si>
    <t>Joelho 45º 32mm, PPR Termofusão - TIGRE - ø32xø32</t>
  </si>
  <si>
    <t>Joelho 90º 25mm, PPR Termofusão - TIGRE - ø25xø25</t>
  </si>
  <si>
    <t>Joelho 90º 32mm, PPR Termofusão - TIGRE - ø32xø32</t>
  </si>
  <si>
    <t>Joelho 90º com Rosca Fêmea 25x1/2, PPR Termofusão - TIGRE - ø25xø20</t>
  </si>
  <si>
    <t>Joelho 90º com Rosca Fêmea 25x3/4, PPR Termofusão - TIGRE - ø25xø25</t>
  </si>
  <si>
    <t>Tê de Redução Central 32x25x32mm, PPR Termofusão - TIGRE - ø32xø32xø25</t>
  </si>
  <si>
    <t>Tê Normal 25x25x25mm, PPR Termofusão - TIGRE - ø25xø25xø25</t>
  </si>
  <si>
    <t>Tê Normal 32x32x32mm, PPR Termofusão - TIGRE - ø32xø32xø32</t>
  </si>
  <si>
    <t>Bucha de Redução Roscável 1'' x 3/4'', PVC Branco, Água Fria - TIGRE - ø32xø25</t>
  </si>
  <si>
    <t>Plug Roscável 1/2'', PVC Branco, Água Fria - TIGRE - ø20</t>
  </si>
  <si>
    <t>Bucha de Redução Soldável Curta - ø40xø32</t>
  </si>
  <si>
    <t>Bucha de Redução Soldável Longa 40x25mm, PVC Marrom, Água Fria - TIGRE - ø40xø25</t>
  </si>
  <si>
    <t>Curva de Transposição Soldável 32mm, PVC Marrom, Água Fria - TIGRE - ø32xø32</t>
  </si>
  <si>
    <t>Joelho 90º Soldável com Bucha de Latão 25 x 1/2'' - ø25xø20</t>
  </si>
  <si>
    <t>Luva Soldável com Rosca 25 x 1/2'' - ø25xø20</t>
  </si>
  <si>
    <t>Luva Soldável e com Bucha de Latão 25 x 3/4'' - ø25xø25</t>
  </si>
  <si>
    <t>Adapatador para máquina de lavar roupa, Esgoto Série Normal - TIGRE - ø40</t>
  </si>
  <si>
    <t>Bucha de Redução Longa - ø50xø40</t>
  </si>
  <si>
    <t>Cap 40mm, Esgoto Série Normal - TIGRE - ø40</t>
  </si>
  <si>
    <t>Cap 50mm, Esgoto Série Normal - TIGRE - ø50</t>
  </si>
  <si>
    <t>Curva 90º Curta 50mm, Esgoto Série Normal - TIGRE - ø50xø50</t>
  </si>
  <si>
    <t>Joelho 45º - ø40xø40</t>
  </si>
  <si>
    <t>Joelho 90º - ø40xø40</t>
  </si>
  <si>
    <t>Joelho 90º - ø75xø75</t>
  </si>
  <si>
    <t>Joelho 90º com Anel 40mm, Esgoto Série Normal - TIGRE - ø40xø40</t>
  </si>
  <si>
    <t>Junção Invertida 100 x 50mm, Esgoto Série Normal - TIGRE - ø100xø100xø50</t>
  </si>
  <si>
    <t>Junção Simples - ø50xø50xø50</t>
  </si>
  <si>
    <t>Tê - ø50xø50xø50</t>
  </si>
  <si>
    <t>Tê de Inspeção 100x75mm, Esgoto Série Normal - TIGRE - ø100xø100xø75</t>
  </si>
  <si>
    <t>Tê de Inspeção 100x75mm, Esgoto Série Reforçada - TIGRE - ø100xø100xø75</t>
  </si>
  <si>
    <t>Cap 100mm, Esgoto Série Reforçada - TIGRE - ø100</t>
  </si>
  <si>
    <t>Cap 150mm, Esgoto Série Reforçada - TIGRE - ø150</t>
  </si>
  <si>
    <t>Joelho 90º para Pé de Coluna c/ fibra de vidro - ø75xø75</t>
  </si>
  <si>
    <t>Joelho 90º para Pé de Coluna c/ fibra de vidro - ø100xø100</t>
  </si>
  <si>
    <t>Junção Dupla 100 x 100mm, Esgoto Série Reforçada - TIGRE - ø100xø100xø100xø100</t>
  </si>
  <si>
    <t>Junção Simples - ø150xø150xø150</t>
  </si>
  <si>
    <t>Redução Excêntrica 150x100mm, Esgoto Série Reforçada - TIGRE - ø150xø100</t>
  </si>
  <si>
    <t>Tubo - PPR - PN 20 - 25</t>
  </si>
  <si>
    <t>Tubo - PPR - PN 20 - 32</t>
  </si>
  <si>
    <t>Tubo - PVC Esgoto - Série Normal - 40</t>
  </si>
  <si>
    <t>Tubo - PVC Soldável - Marrom - 40</t>
  </si>
  <si>
    <t>004 - TIPO (x7)</t>
  </si>
  <si>
    <t>Caixa Sifonada com Grelha e Porta Grelha Redondos com 3 Entradas - DN 100 x 150 x 50mm - ø100xø150xø50</t>
  </si>
  <si>
    <t>Conector Macho 32x1, PPR Termofusão - ø32xø32</t>
  </si>
  <si>
    <t>Conector Macho 32x1, PPR Termofusão - TIGRE - ø32xø32</t>
  </si>
  <si>
    <t>Curva de Transposição 32mm, PPR Termofusão - TIGRE - ø32xø32</t>
  </si>
  <si>
    <t>Bucha de Redução Soldável Longa 50x25mm, PVC Marrom, Água Fria - TIGRE - ø50xø25</t>
  </si>
  <si>
    <t>Luva Soldável e com Bucha de Latão 32 x 1'' - ø32xø32</t>
  </si>
  <si>
    <t>Junção Simples - ø40xø40xø40</t>
  </si>
  <si>
    <t>Luva Simples 75mm, Esgoto Série Reforçada - TIGRE - ø75xø75</t>
  </si>
  <si>
    <t>005 - TIPO MODULAR 1</t>
  </si>
  <si>
    <t>Junção Dupla 100 x 100mm, Esgoto Série Normal - TIGRE - ø100xø100xø100xø100</t>
  </si>
  <si>
    <t>006 - TIPO MODULAR 2</t>
  </si>
  <si>
    <t>Base misturador monocomando para ducha higiênica alta pressão baixa pressão 1/2" e 3/4" - DocolMonocomando - ø25xø25xø20</t>
  </si>
  <si>
    <t>Caixa Sifonada Montada c/ Ralo Oculto com 3 Entradas - DN 150 x 150 x 50mm - ø100xø150xø50</t>
  </si>
  <si>
    <t>Tê - ø100xø100xø50</t>
  </si>
  <si>
    <t>013 - ROOFTOP</t>
  </si>
  <si>
    <t>Ralo linear oculto - -</t>
  </si>
  <si>
    <t>Registro de pressão DocolBase 3/4" - DocolBásicos - ø25xø25</t>
  </si>
  <si>
    <t>Tê de Redução Soldável - ø40xø40xø32</t>
  </si>
  <si>
    <t>Junção Invertida 100 x 75mm, Esgoto Série Normal - TIGRE - ø100xø100xø75</t>
  </si>
  <si>
    <t>Junção Invertida 100 x 100mm, Esgoto Série Normal - TIGRE - ø100xø100xø100</t>
  </si>
  <si>
    <t>Redução Excêntrica - ø75xø50</t>
  </si>
  <si>
    <t>Bucha de Redução Longa 50x40mm, Esgoto Série Reforçada - TIGRE - ø50xø40</t>
  </si>
  <si>
    <t>Joelho 45º - ø75xø75</t>
  </si>
  <si>
    <t>Tubo - PVC Esgoto - Série Reforçada - 75</t>
  </si>
  <si>
    <t>014 - COBERTURA</t>
  </si>
  <si>
    <t>Caixa Sifonada Montada com Grelha e Porta Grelha Redondos com 7 Entradas - DN 150 x 150 x 50mm - ø150xø150xø50</t>
  </si>
  <si>
    <t>015 - BARRILETE</t>
  </si>
  <si>
    <t>Conforme apresentado no Esquema Vertical - ESQUEMA VERTICAL</t>
  </si>
  <si>
    <t>Caixa d’água de fibra de vidro, 1000L - FortLev - ø60xø32xø20xø20xø20xø20xø20xø20</t>
  </si>
  <si>
    <t>Filtro de água pluvial: ACQUASAVE VF1 - ø150xø100xø150xø100</t>
  </si>
  <si>
    <t>Válvula de esfera com alavanca azul 1 1/2" - DocolBásicos - ø50xø50</t>
  </si>
  <si>
    <t>Niple duplo de ferro galvanizado - ø50xø50</t>
  </si>
  <si>
    <t>União de ferro galvanizado com assento cônico de bronze-ferro - Rosca BSP - ø40xø40</t>
  </si>
  <si>
    <t>União de ferro galvanizado com assento plano - Rosca BSP - -</t>
  </si>
  <si>
    <t>União de ferro galvanizado com assento plano - Rosca BSP - ø50xø50</t>
  </si>
  <si>
    <t>Curva 90º Soldável 50mm, PVC Marrom, Água Fria - TIGRE - ø50xø50</t>
  </si>
  <si>
    <t>Curva 90º Soldável 60mm, PVC Marrom, Água Fria - TIGRE - ø60xø60</t>
  </si>
  <si>
    <t>Tê - ø150xø150xø100</t>
  </si>
  <si>
    <t>016 - RESERVATÓRIO SUPERIOR</t>
  </si>
  <si>
    <t>Cotovelo de ferro galvanizado 90º - ø40xø40</t>
  </si>
  <si>
    <t>Cotovelo de ferro galvanizado 90º - ø50xø50</t>
  </si>
  <si>
    <t>Flange de ferro galvanizado - ø40xø40</t>
  </si>
  <si>
    <t>Flange de ferro galvanizado - ø50xø50</t>
  </si>
  <si>
    <t>Conector Macho 50x1.1/2, PPR Termofusão - TIGRE - ø50xø50</t>
  </si>
  <si>
    <t>Tubo - Ferro Galvanizado - 40</t>
  </si>
  <si>
    <t>Tubo - Ferro Galvanizado - 50</t>
  </si>
  <si>
    <t>Tubo - Ferro Galvanizado - 65</t>
  </si>
  <si>
    <t>Tubo - PPR - PN 20 - 40</t>
  </si>
  <si>
    <t>017 - FECHAMENTO</t>
  </si>
  <si>
    <t>VERTICAL</t>
  </si>
  <si>
    <t>BERMAD - Válvula de Retenção VA 407R - 2" - ø50xø50</t>
  </si>
  <si>
    <t>Válvula redutora de pressão: 42LP 1.1/4" - BERMAD - ø32xø32</t>
  </si>
  <si>
    <t>Válvula de esfera com alavanca vermelha 3/4" - DocolBásicos - ø25xø25</t>
  </si>
  <si>
    <t>Válvula redutora de pressão 42LP - 3/4" - ø20xø20</t>
  </si>
  <si>
    <t>Y-strainer - ø20xø20</t>
  </si>
  <si>
    <t>União de ferro galvanizado com assento cônico de bronze-ferro - Rosca BSP - ø25xø25</t>
  </si>
  <si>
    <t>União de ferro galvanizado com assento cônico de bronze-ferro - Rosca BSP - ø32xø32</t>
  </si>
  <si>
    <t>Joelho 45º 50mm, PPR Termofusão - TIGRE - ø50xø50</t>
  </si>
  <si>
    <t>Tê Normal 50x50x50mm, PPR Termofusão - TIGRE - ø50xø50xø50</t>
  </si>
  <si>
    <t>Bucha de Redução Soldável Curta - ø50xø40</t>
  </si>
  <si>
    <t>Bucha de Redução Soldável Longa 60x32mm, PVC Marrom, Água Fria - TIGRE - ø60xø32</t>
  </si>
  <si>
    <t>Tê de Redução Soldável - ø50xø50xø32</t>
  </si>
  <si>
    <t>PREÇO</t>
  </si>
  <si>
    <t>173-RMA-PCI-EX-MAT-R00</t>
  </si>
  <si>
    <t>PREVENÇÃO CONTRA INCÊNDIO</t>
  </si>
  <si>
    <t>PCI - 001 TÉRREO / G1</t>
  </si>
  <si>
    <t>PCI - Gás</t>
  </si>
  <si>
    <t>Válvula de esfera tripartida 1/2" - ø20xø20</t>
  </si>
  <si>
    <t>Válvula de esfera tripartida 3/4" - ø25xø25</t>
  </si>
  <si>
    <t>PCI - 011 BARRILETE</t>
  </si>
  <si>
    <t>PCI - Hidrantes</t>
  </si>
  <si>
    <t>Válvula de retenção horizontal 2 1/2" - DocolBásicos - ø65xø65</t>
  </si>
  <si>
    <t>Válvula de esfera tripartida 2" - ø50xø50</t>
  </si>
  <si>
    <t>PCI - 004 LAZER / TIPO DIF</t>
  </si>
  <si>
    <t>Válvula esfera angular Macho/fêmea 3/4"x3/4" - ø20xø20</t>
  </si>
  <si>
    <t>Válvula esfera angular Macho/Macho 1/2"x1/2" - ø16xø16</t>
  </si>
  <si>
    <t>PCI - 005 TIPO</t>
  </si>
  <si>
    <t>PCI - 006 MODULAR 1</t>
  </si>
  <si>
    <t>PCI - 007 MODULAR 2</t>
  </si>
  <si>
    <t>PCI - 008 TIPO 09</t>
  </si>
  <si>
    <t>PCI - 009 ROOFTOP</t>
  </si>
  <si>
    <t>Hidrante de Recalque - ø65xø65</t>
  </si>
  <si>
    <t>PCI - 012 RESERVATÓRIO</t>
  </si>
  <si>
    <t>Registro de gaveta Industrial 2 1/2" - DocolBásicos - ø65xø65</t>
  </si>
  <si>
    <t>União de ferro galvanizado com assento plano - Rosca BSP - ø15xø15</t>
  </si>
  <si>
    <t>Bucha de redução de ferro galvanizado - ø15xø8</t>
  </si>
  <si>
    <t>Bujão com rebordo de ferro galvanizado - ø15</t>
  </si>
  <si>
    <t>Bujão com rebordo de ferro galvanizado - ø20</t>
  </si>
  <si>
    <t>Cotovelo de ferro galvanizado 90º - ø20xø20</t>
  </si>
  <si>
    <t>Luva de redução de ferro galvanizado - ø50xø20</t>
  </si>
  <si>
    <t>Niple duplo de ferro galvanizado - ø20xø20</t>
  </si>
  <si>
    <t>Te de ferro galvanizado - ø20xø20xø20</t>
  </si>
  <si>
    <t>Tê de redução de ferro galvanizado - ø20xø20xø15</t>
  </si>
  <si>
    <t>União de ferro galvanizado com assento cônico de bronze-ferro - Rosca BSP - ø20xø20</t>
  </si>
  <si>
    <t>PCI - 003 GARAGEM 03</t>
  </si>
  <si>
    <t>Bucha de redução de ferro galvanizado - ø25xø20</t>
  </si>
  <si>
    <t>Bujão com rebordo de ferro galvanizado - ø25</t>
  </si>
  <si>
    <t>Te de ferro galvanizado - ø25xø25xø25</t>
  </si>
  <si>
    <t>Tê de redução de ferro galvanizado - ø50xø50xø25</t>
  </si>
  <si>
    <t>Bujão com rebordo de ferro galvanizado - ø50</t>
  </si>
  <si>
    <t>Cotovelo de ferro galvanizado 90º - ø65xø65</t>
  </si>
  <si>
    <t>Te de ferro galvanizado - ø65xø65xø65</t>
  </si>
  <si>
    <t>PCI - 002 GARAGEM 02</t>
  </si>
  <si>
    <t>Niple duplo de ferro galvanizado - ø65xø65</t>
  </si>
  <si>
    <t>Alpex</t>
  </si>
  <si>
    <t>Joelho 90º 20mm, Alpex Gás - TIGRE - ø20xø20</t>
  </si>
  <si>
    <t>Joelho 90º 26mm, Alpex Gás - TIGRE - ø26xø26</t>
  </si>
  <si>
    <t>Joelho 90º RF 20mm, Alpex Gás - TIGRE - ø20xø16</t>
  </si>
  <si>
    <t>Joelho 90º RF 20mm, Alpex Gás - TIGRE - ø20xø20</t>
  </si>
  <si>
    <t>Joelho 90º RF 26mm, Alpex Gás - TIGRE - ø26xø20</t>
  </si>
  <si>
    <t>Luva de Redução 26x20, Alpex Gás - TIGRE - ø26xø20</t>
  </si>
  <si>
    <t>Tê de Redução 26x26x26mm, Alpex Gás - TIGRE - ø26xø26xø26</t>
  </si>
  <si>
    <t>Luva 26mm, Alpex Gás - TIGRE - ø26xø26</t>
  </si>
  <si>
    <t>Preventivo</t>
  </si>
  <si>
    <t>Acessório</t>
  </si>
  <si>
    <t>Abrigo p/ Válvula de Corte Geral de Gás da Edificação - Abrigo para Válvula de Corte</t>
  </si>
  <si>
    <t>Abrigo para conjunto de controle e manobra: 40x60x20 cm - Abrigo para conjunto de controle e manobra</t>
  </si>
  <si>
    <t>Abrigo para Extintor - Abrigo para Extintor</t>
  </si>
  <si>
    <t>Cilindro de gás GLP P-190 - Cilindro de gás</t>
  </si>
  <si>
    <t>Extintor de incêncio: PQS 4kg - Extintor PQS 4kg</t>
  </si>
  <si>
    <t>GÁS - Engate metálico de cilindro: P500 - Engate metálico-gás</t>
  </si>
  <si>
    <t>HIDRANTE: Abrigo para Hidrante 60x90x17 + Válvula para Hidrante ø2.1/2 + 1 Mangueira de 25 metros + Esguicho ø1.1/2" + Requinte ø1/2" - Abrigo para Hidrante</t>
  </si>
  <si>
    <t>Regulador de pressão de 1º estagio 1,5kgf/cm² - Regulador de pressão</t>
  </si>
  <si>
    <t>Veneziana tomada de ar externo com filtro anti-inseto 2200x2000mm - Grelha metálica</t>
  </si>
  <si>
    <t>HIDRANTE: Abrigo para Hidrante 45x75x17 + Válvula para Hidrante ø2.1/2 + 1 Mangueira de 20 metros + Esguicho ø1.1/2" + Requinte ø1/2" - Abrigo para Hidrante</t>
  </si>
  <si>
    <t>Abrigo medidor de gás - Med. Gás 60x60x20</t>
  </si>
  <si>
    <t>Medidor de gás G0,6 (GLP) + Conjunto Regulador de Pressão de 2º Estágio 7 kg + 1 m tubulação cobre flexível + Válvula Esfera Gas MF + Niple com Borboleta para Gás + Conectores - Med. Gás</t>
  </si>
  <si>
    <t>Medidor de gás G1,6 (GLP) + Conjunto Regulador de Pressão de 2º Estágio 7 kg + 1 m tubulação cobre flexível + Válvula Esfera Gas MF + Niple com Borboleta para Gás + Conectores - Med. Gás</t>
  </si>
  <si>
    <t>PCI - 010 COBERTURA</t>
  </si>
  <si>
    <t>Extintor de incêncio: CO2 4kg - Extintor CO2 4kg</t>
  </si>
  <si>
    <t>PCI - 013 FECHAMENTO</t>
  </si>
  <si>
    <t>Tubo de ferro galvanizado</t>
  </si>
  <si>
    <t>Tubo - Ferro Galvanizado - 20</t>
  </si>
  <si>
    <t>Gás Multicamada</t>
  </si>
  <si>
    <t>Tubo - Gás Multicamada - 20</t>
  </si>
  <si>
    <t>Tubo - Gás Multicamada - 26</t>
  </si>
  <si>
    <t>173-RMA-CLI-EX-MAT-R00</t>
  </si>
  <si>
    <t>CLIMATIZAÇÃO</t>
  </si>
  <si>
    <t>TIPO DIFERENCIADO+LAZER</t>
  </si>
  <si>
    <t>CONDENSADORA</t>
  </si>
  <si>
    <t>Caixa de passagem: 12.000 BTU/H - 12.000 BTU/h</t>
  </si>
  <si>
    <t>Caixa de passagem: 18.000 BTU/H - 18.000 BTU/h</t>
  </si>
  <si>
    <t>Caixa de passagem: 24.000 BTU/H - 24.000 BTU/h</t>
  </si>
  <si>
    <t>Caixa de passagem: 30.000 BTU/H - 30.000 BTU/h</t>
  </si>
  <si>
    <t>AR-CONDICIONADO</t>
  </si>
  <si>
    <t>Tubo de Cobre Flexível para Ar Condicionado (L) - 1/4"</t>
  </si>
  <si>
    <t>Tubo de Cobre Flexível para Ar Condicionado (L) - 3/8"</t>
  </si>
  <si>
    <t>Tubo de Cobre Flexível para Ar Condicionado (S) - 1/2"</t>
  </si>
  <si>
    <t>Tubo de Cobre Flexível para Ar Condicionado (S) - 3/8"</t>
  </si>
  <si>
    <t>Tubo de Cobre Flexível para Ar Condicionado (S) - 5/8"</t>
  </si>
  <si>
    <t>Eletroduto Flexível Tipo Leve - 3/4"</t>
  </si>
  <si>
    <t>Isolamento Térmico (L) - 6 mm</t>
  </si>
  <si>
    <t>Isolamento Térmico (L) - 10 mm</t>
  </si>
  <si>
    <t>Isolamento Térmico (S) - 12 mm</t>
  </si>
  <si>
    <t>Isolamento Térmico (S) - 18 mm</t>
  </si>
  <si>
    <t>Terminais de ar</t>
  </si>
  <si>
    <t>Renovador de ar 100mm - 100mm</t>
  </si>
  <si>
    <t>Terminal de ventilação ciruclar plastico 100mm - 100</t>
  </si>
  <si>
    <t>TIPO (x7)</t>
  </si>
  <si>
    <t>TIPO MODULAR 1</t>
  </si>
  <si>
    <t>TIPO MODULAR 2</t>
  </si>
  <si>
    <t>TOTAL:</t>
  </si>
  <si>
    <t>LOUÇAS E METAIS - TÉRREO</t>
  </si>
  <si>
    <t>TIPO (x9)</t>
  </si>
  <si>
    <t>DISTRIBUIÇÃO EAP</t>
  </si>
  <si>
    <t>TIPO DIFERENCIADO</t>
  </si>
  <si>
    <t xml:space="preserve">Condensadoras </t>
  </si>
  <si>
    <t>Ar Condicionado</t>
  </si>
  <si>
    <t>Exaustão</t>
  </si>
  <si>
    <t>CLIMATIZAÇÃO E EXAUSTÃO - LAZER / DIFERENCIADO</t>
  </si>
  <si>
    <t>CLIMATIZAÇÃO E EXAUSTÃO - TIPO (X9)</t>
  </si>
  <si>
    <t>CLIMATIZAÇÃO E EXAUSTÃO - ROOFTOP</t>
  </si>
  <si>
    <t>CLIMATIZAÇÃO E EXAUSTÃO - COBERTURA</t>
  </si>
  <si>
    <t>Gás</t>
  </si>
  <si>
    <t>Hidrante</t>
  </si>
  <si>
    <t>GARAGEM 2</t>
  </si>
  <si>
    <t>GARAGEM 3</t>
  </si>
  <si>
    <t>LAZER/DIFERENCIADO</t>
  </si>
  <si>
    <t>Sistema de Gás</t>
  </si>
  <si>
    <t>INSTALAÇÕES PREVENTIVAS E GLP</t>
  </si>
  <si>
    <t>INSTALAÇÕES PREVENTIVAS E GLP - TÉRREO</t>
  </si>
  <si>
    <t>Instalações do Sistema Preventivo</t>
  </si>
  <si>
    <t>Instalações de Hidrantes</t>
  </si>
  <si>
    <t>Instalações De SPDA</t>
  </si>
  <si>
    <t>Sistema de SPDA</t>
  </si>
  <si>
    <t xml:space="preserve">Mão de obra para instalações do sistema preventivo </t>
  </si>
  <si>
    <t>INSTALAÇÕES PREVENTIVAS E GLP - GARAGEM 2</t>
  </si>
  <si>
    <t>INSTALAÇÕES PREVENTIVAS E GLP - GARAGEM 3</t>
  </si>
  <si>
    <t>INSTALAÇÕES PREVENTIVAS E GLP - LAZER/DIFERENCIADO</t>
  </si>
  <si>
    <t>INSTALAÇÕES PREVENTIVAS E GLP - TIPO (X9)</t>
  </si>
  <si>
    <t>INSTALAÇÕES PREVENTIVAS E GLP - ROOFTOP</t>
  </si>
  <si>
    <t>INSTALAÇÕES PREVENTIVAS E GLP - COBERTURA</t>
  </si>
  <si>
    <t>LÓGICA</t>
  </si>
  <si>
    <t>G3</t>
  </si>
  <si>
    <t>TIPO (X9)</t>
  </si>
  <si>
    <t>DIFERENCIADO</t>
  </si>
  <si>
    <t>ELÉTRICA - RAMAL DE ENTRADA</t>
  </si>
  <si>
    <t>ELÉTRICA - RAMAL DE SAÍDA</t>
  </si>
  <si>
    <t>ELÉTRICA - EMERGÊNCIA</t>
  </si>
  <si>
    <t>Ramal de Entrada</t>
  </si>
  <si>
    <t>Ramal de Saída</t>
  </si>
  <si>
    <t>Rede Lógica</t>
  </si>
  <si>
    <t>Mão de obra para instalações elétricas e Lógica</t>
  </si>
  <si>
    <t>Eletrodutos, Eletrocalhas e caixas</t>
  </si>
  <si>
    <t>Instalações Elétricas Preventivas</t>
  </si>
  <si>
    <t>Lastro de Brita</t>
  </si>
  <si>
    <t>Lastro de Brita 1, Aplicado em Blocos de Fundação, e=5cm</t>
  </si>
  <si>
    <t>Instalações Elétricas de Emergência</t>
  </si>
  <si>
    <t>ELÉTRICA - FIOS E CABOS</t>
  </si>
  <si>
    <t>ELÉTRICA - ACABAMENTOS E ACESSÓRIOS</t>
  </si>
  <si>
    <t>ELÉTRICA - QUADROS ELÉTRICOS E DISJUNTORES</t>
  </si>
  <si>
    <t>ELÉTRICA - ELETRODUTOS E ELETROCALHAS  E CAIXAS</t>
  </si>
  <si>
    <t>ELÉTRICA - DISPOSITIVOS DE AUTOMAÇÃO</t>
  </si>
  <si>
    <t>Fios e Cabos</t>
  </si>
  <si>
    <t>ELÉTRICA - ILUMINAÇÃO</t>
  </si>
  <si>
    <t>Mão de obra - Sistemas e instalações elétricas, automação e Lógica</t>
  </si>
  <si>
    <t>Sistema de Cortina Automatizada</t>
  </si>
  <si>
    <t>SISTEMAS E INSTALAÇÕES ELÉTRICAS - TÉRREO</t>
  </si>
  <si>
    <t>SISTEMAS E INSTALAÇÕES ELÉTRICAS - GARAGEM 2</t>
  </si>
  <si>
    <t>SISTEMAS E INSTALAÇÕES ELÉTRICAS - TIPO</t>
  </si>
  <si>
    <t>SISTEMAS E INSTALAÇÕES ELÉTRICAS - ROOFTOP</t>
  </si>
  <si>
    <t>SISTEMAS E INSTALAÇÕES ELÉTRICAS - COBERTURA</t>
  </si>
  <si>
    <t>SISTEMAS E INSTALAÇÕES ELÉTRICAS - GARAGEM 3</t>
  </si>
  <si>
    <t>SISTEMAS E INSTALAÇÕES ELÉTRICAS - LAZER/ DIFERENCIADO</t>
  </si>
  <si>
    <t>LAZER</t>
  </si>
  <si>
    <t>AGUA FRIA</t>
  </si>
  <si>
    <t>Acessórios - ES</t>
  </si>
  <si>
    <t>AGUA QUENTE</t>
  </si>
  <si>
    <t xml:space="preserve">ESGOTO </t>
  </si>
  <si>
    <t xml:space="preserve">ABASTECIMENTO ÁGUA </t>
  </si>
  <si>
    <t xml:space="preserve">Instalações de esgoto cloacal e pluvial </t>
  </si>
  <si>
    <t>Sistema de Abastecimento</t>
  </si>
  <si>
    <t>SISTEMAS E INSTALAÇÕES HIDROSSANITÁRIAS E DRENAGEM - TÉRREO</t>
  </si>
  <si>
    <t>SISTEMAS E INSTALAÇÕES HIDROSSANITÁRIAS E DRENAGEM - GARAGEM 2</t>
  </si>
  <si>
    <t>SISTEMAS E INSTALAÇÕES HIDROSSANITÁRIAS E DRENAGEM - GARAGEM 3</t>
  </si>
  <si>
    <t>SISTEMAS E INSTALAÇÕES HIDROSSANITÁRIAS E DRENAGEM - LAZER/DIFERENCIADO</t>
  </si>
  <si>
    <t>SISTEMAS E INSTALAÇÕES HIDROSSANITÁRIAS E DRENAGEM - TIPO</t>
  </si>
  <si>
    <t>SISTEMAS E INSTALAÇÕES HIDROSSANITÁRIAS E DRENAGEM - ROOFTOP</t>
  </si>
  <si>
    <t>SISTEMAS E INSTALAÇÕES HIDROSSANITÁRIAS E DRENAGEM - COBERTURA</t>
  </si>
  <si>
    <t>SISTEMAS E INSTALAÇÕES HIDROSSANITÁRIAS E DRENAGEM - VERTICAL</t>
  </si>
  <si>
    <t>Escoramento</t>
  </si>
  <si>
    <t>Locação de Escoramento Metálico</t>
  </si>
  <si>
    <t>Estimado conforme obras similares</t>
  </si>
  <si>
    <t>INSTALAÇÕES</t>
  </si>
  <si>
    <t>Consideração</t>
  </si>
  <si>
    <t>INSTALAÇÕES SPDA</t>
  </si>
  <si>
    <t>Geral</t>
  </si>
  <si>
    <t>Instalacoes de Protecao e Aterramento - SPDA</t>
  </si>
  <si>
    <t>Média</t>
  </si>
  <si>
    <t>VIGAS BALDRAME</t>
  </si>
  <si>
    <t>V1A, V1B, V1C</t>
  </si>
  <si>
    <t>V1D, V1E</t>
  </si>
  <si>
    <t>V6A,V6B,VC6</t>
  </si>
  <si>
    <t>V6D</t>
  </si>
  <si>
    <t>V7A,V7B,V7C</t>
  </si>
  <si>
    <t>V7D</t>
  </si>
  <si>
    <t>V8A</t>
  </si>
  <si>
    <t>V11A</t>
  </si>
  <si>
    <t>V12A</t>
  </si>
  <si>
    <t>V16B</t>
  </si>
  <si>
    <t>V16A, V16C</t>
  </si>
  <si>
    <t>V10A+V10B, V14A</t>
  </si>
  <si>
    <t>V14B</t>
  </si>
  <si>
    <t>V18A</t>
  </si>
  <si>
    <t>V20</t>
  </si>
  <si>
    <t>V21A</t>
  </si>
  <si>
    <t>V21B</t>
  </si>
  <si>
    <t>V23A</t>
  </si>
  <si>
    <t>V25A</t>
  </si>
  <si>
    <t>V26A</t>
  </si>
  <si>
    <t>Considerado 30% de perda na composição</t>
  </si>
  <si>
    <t>Sistema de SPDA - material e mão de obra</t>
  </si>
  <si>
    <t>Tipo Dif</t>
  </si>
  <si>
    <t>EQUIPAMENTO</t>
  </si>
  <si>
    <t>Ar condicionado Split 30.000 BTU/H - 30.000 BTU/h</t>
  </si>
  <si>
    <t>Ar condicionado Split 12.000 BTU/H - 12.000 BTU/h</t>
  </si>
  <si>
    <t>Ar condicionado Split 18.000 BTU/H - 18.000 BTU/h</t>
  </si>
  <si>
    <t>Ar condicionado Cassete Circular 36.000 BTU</t>
  </si>
  <si>
    <t>Equipamento de ar condicionado</t>
  </si>
  <si>
    <t>Equipamentos</t>
  </si>
  <si>
    <t>05_6° Pavimento - Tipo Modular 01</t>
  </si>
  <si>
    <t>06_7° Pavimento - Tipo Modular 02</t>
  </si>
  <si>
    <t>07_8° Pavimento - Tipo</t>
  </si>
  <si>
    <t>08_9° Pavimento - Tipo</t>
  </si>
  <si>
    <t>09_10° Pavimento - Tipo</t>
  </si>
  <si>
    <t>10_11° Pavimento - Tipo</t>
  </si>
  <si>
    <t>11_12° Pavimento - Tipo</t>
  </si>
  <si>
    <t>REVESTIMENTO INTERNO, PAREDE - PINTURA, DUTOS</t>
  </si>
  <si>
    <t>REVESTIMENTO INTERNO, PAREDE - PINTURA, ESCADA/ANTECAMARA</t>
  </si>
  <si>
    <t>REVESTIMENTO INTERNO, PAREDE - PINTURA, FOSSO</t>
  </si>
  <si>
    <t>REVESTIMENTO INTERNO, PAREDE - PINTURA, LIXEIRA/G.N</t>
  </si>
  <si>
    <t>REVESTIMENTO INTERNO, PAREDE - PORCELANATO, A. COMUM</t>
  </si>
  <si>
    <t>REVESTIMENTO INTERNO, PAREDE - PORCELANATO, HALL</t>
  </si>
  <si>
    <t>REVESTIMENTO INTERNO, PAREDE - TEXTURA, A. COMUM</t>
  </si>
  <si>
    <t>REVESTIMENTO INTERNO, PAREDE - TEXTURA, GARAGEM</t>
  </si>
  <si>
    <t>REVESTIMENTO INTERNO, PAREDE - TEXTURA, HALL</t>
  </si>
  <si>
    <t>REVESTIMENTO INTERNO, PAREDE - PINTURA, A. COMUM</t>
  </si>
  <si>
    <t>REVESTIMENTO INTERNO, PAREDE - PINTURA, A. PRIVATIVA</t>
  </si>
  <si>
    <t>REVESTIMENTO INTERNO, PAREDE - PORCELANATO, A. PRIVATIVA</t>
  </si>
  <si>
    <t>REVESTIMENTO INTERNO, PAREDE - PORCELANATO, BANHEIRO</t>
  </si>
  <si>
    <t>REVESTIMENTO INTERNO, PAREDE - PINTURA, HALL</t>
  </si>
  <si>
    <t>REVESTIMENTO - PORCELANATO, PISCINA</t>
  </si>
  <si>
    <t>REVESTIMENTO INTERNO, PAREDE - PINTURA, A. TECNICA</t>
  </si>
  <si>
    <t>16_Reservatório Superior</t>
  </si>
  <si>
    <t>Janela</t>
  </si>
  <si>
    <t>G1 - JANELA FIXA, 1 FOLHA, ALUMÍNIO VENEZIANA, 110 x 140 cm</t>
  </si>
  <si>
    <t>G2 - JANELA FIXA, 1 FOLHA, ALUMÍNIO VENEZIANA, 95 x 70 cm</t>
  </si>
  <si>
    <t>G3 - JANELA FIXA, 1 FOLHA, ALUMÍNIO VENEZIANA, 95 x 70 cm</t>
  </si>
  <si>
    <t>VF1 - JANELA FIXA, 1 FOLHA, ALUMÍNIO E VIDRO, 83 x 230 cm</t>
  </si>
  <si>
    <t>VF2 - JANELA FIXA, 1 FOLHA, ALUMÍNIO E VIDRO, 130 x 230 cm</t>
  </si>
  <si>
    <t>Porta</t>
  </si>
  <si>
    <t>P1 - PORTA PIVOTANTE, 1 FOLHA, VIDRO E ALUMÍNIO, 130 x 226 cm</t>
  </si>
  <si>
    <t>P2 - PORTA PIVOTANTE, 1 FOLHA, VIDRO E ALUMÍNIO, 90 x 226 cm</t>
  </si>
  <si>
    <t>P4 - PORTA DE ABRIR, 1 FOLHA, ALUMÍNIO VENEZIANA, 60 x 170 cm</t>
  </si>
  <si>
    <t>P5 - PORTA DE ABRIR, 1 FOLHA, ALUMÍNIO VENEZIANA, 40 x 170 cm</t>
  </si>
  <si>
    <t>P6 - PORTA DE ABRIR, 1 FOLHA, ALUMÍNIO VENEZIANA, 80 x 170 cm</t>
  </si>
  <si>
    <t>P7 - PORTA DE ABRIR, 1 FOLHA, ALUMÍNIO VENEZIANA, 80 x 180 cm</t>
  </si>
  <si>
    <t>P8 -  PORTA DE CORRER, 2 FOLHAS, AÇO GALVANIZADO, 127 x 175 cmEE</t>
  </si>
  <si>
    <t>PG1 - PORTAO BASCULANTE, 1 FOLHA, confirmar material, confirmar medida</t>
  </si>
  <si>
    <t>PG2 - PORTAO BASCULANTE, 1 FOLHA, confirmar material, confirmas medidas</t>
  </si>
  <si>
    <t>J2 - JANELA DE CORRER, 2 FOLHAS + PEITORIL FIXO, ALUMÍNIO E VIDRO, 230 x 230 cm</t>
  </si>
  <si>
    <t>J3 - JANELA BASCULANTE, 1 FOLHAS + PEITORIL FIXO, ALUMÍNIO E VIDRO, 833 x 200 cm</t>
  </si>
  <si>
    <t>J4 - JANELA DE CORRER, 2 FOLHAS, ALUMÍNIO E VIDRO, 160 x 126 cm</t>
  </si>
  <si>
    <t>J5 - JANELA BASCULANTE, 1 FOLHA, ALUMÍNIO E VIDRO, 60 x 80 cm</t>
  </si>
  <si>
    <t>J6 - JANELA DE CORRER, 2 FOLHAS, ALUMÍNIO E VIDRO, 200 x 80 cm</t>
  </si>
  <si>
    <t>VF3 - JANELA FIXA, 1 FOLHA, ALUMÍNIO E VIDRO, 430 x 230 cm</t>
  </si>
  <si>
    <t>VF4 - JANELA FIXA, 1 FOLHA, ALUMÍNIO E VIDRO, 220 x 230 cm</t>
  </si>
  <si>
    <t>P10 - PORTA PIVOTANTE, 1 FOLHA, VIDRO E ALUMÍNIO, 100 x 230 cm</t>
  </si>
  <si>
    <t>P15 - PORTA DE CORRER, 2 FOLHAS, VIDRO E ALUMÍNIO, 400 x 236 cm</t>
  </si>
  <si>
    <t>P16 - PORTA DE ABRIR, 1 FOLHA, ALUMÍNIO VENEZIANA, 70 x 210 cm</t>
  </si>
  <si>
    <t>P17 - PORTA DE CORRER, 2 FOLHAS, VIDRO E ALUMÍNIO, 125 x 236 cm</t>
  </si>
  <si>
    <t>P18 - PORTA DE CORRER, 2 FOLHAS, VIDRO E ALUMÍNIO, 125 x 236 cm</t>
  </si>
  <si>
    <t>P9 - PORTA DE CORRER, 2 FOLHAS, VIDRO E ALUMÍNIO, 240 x 236 cm</t>
  </si>
  <si>
    <t>J1 - JANELA BASCULANTE, 1 FOLHA, ALUMÍNIO E VIDRO, 50 x 80 cm</t>
  </si>
  <si>
    <t>J7 - JANELA DE CORRER, 2 FOLHAS, ALUMÍNIO E VIDRO, 150 x 130 cm</t>
  </si>
  <si>
    <t>J8 - JANELA DE CORRER, 2 FOLHAS + PEITORIL FIXO, ALUMÍNIO E VIDRO, 140 x 236 cm</t>
  </si>
  <si>
    <t>VF4 - JANELA FIXA, 1 FOLHA, ALUMÍNIO E VIDRO, 230 x 236 cm</t>
  </si>
  <si>
    <t>P15 - PORTA DE CORRER, 2 FOLHAS, VIDRO E ALUMÍNIO, 350 x 236 cm</t>
  </si>
  <si>
    <t>3.9.</t>
  </si>
  <si>
    <t>3.10.</t>
  </si>
  <si>
    <t>3.11.</t>
  </si>
  <si>
    <t>3.12.</t>
  </si>
  <si>
    <t>3.13.</t>
  </si>
  <si>
    <t>3.14.</t>
  </si>
  <si>
    <t>J9 - JANELA BASCULANTE, 1 FOLHAS + PEITORIL FIXO, ALUMÍNIO E VIDRO, 932 x 246 cm</t>
  </si>
  <si>
    <t>VF5 - JANELA FIXA, 1 FOLHA, ALUMÍNIO E VIDRO, 400 x 226 cm</t>
  </si>
  <si>
    <t>P19 - PORTA DE ABRIR, 1 FOLHA, ALUMÍNIO VENEZIANA, 90 x 210 cm</t>
  </si>
  <si>
    <t>P21 - PORTA DE ABRIR, 1 FOLHA, VIDRO E ALUMÍNIO, 90 x 120 cm</t>
  </si>
  <si>
    <t>3.15.</t>
  </si>
  <si>
    <t>3.16.</t>
  </si>
  <si>
    <t>17_Tampa do reservatório</t>
  </si>
  <si>
    <t>ALÇAPÃO EM ALUMÍNIO, 80x80 cm</t>
  </si>
  <si>
    <t>P3 - PORTA DE ABRIR, 1 FOLHA, MADEIRA, 90 x 210 cm</t>
  </si>
  <si>
    <t>BRISE EM ALUMINIO ANODIZADO VERTICAL, COR AMADEIRADO - 203 cm</t>
  </si>
  <si>
    <t>BRISE EM ALUMINIO ANODIZADO VERTICAL, COR AMADEIRADO - 246 cm</t>
  </si>
  <si>
    <t>P11 - PORTA DE ABRIR, 1 FOLHA, MADEIRA, 80 x 210 cm</t>
  </si>
  <si>
    <t>P12 - PORTA DE ABRIR, 1 FOLHA, MADEIRA, 80 x 210 cm</t>
  </si>
  <si>
    <t>P13 - PORTA DE ABRIR, 1 FOLHA, MADEIRA, 70 x 210 cm</t>
  </si>
  <si>
    <t>P14 - PORTA DE ABRIR, 1 FOLHA, MADEIRA, 60 x 210 cm</t>
  </si>
  <si>
    <t>4.10.</t>
  </si>
  <si>
    <t>4.10.1</t>
  </si>
  <si>
    <t>4.11.</t>
  </si>
  <si>
    <t>4.11.1</t>
  </si>
  <si>
    <t>4.12.</t>
  </si>
  <si>
    <t>4.12.1</t>
  </si>
  <si>
    <t>4.13.</t>
  </si>
  <si>
    <t>4.13.1</t>
  </si>
  <si>
    <t>5.9.</t>
  </si>
  <si>
    <t>5.10.</t>
  </si>
  <si>
    <t>5.11.</t>
  </si>
  <si>
    <t>5.12.</t>
  </si>
  <si>
    <t>5.13.</t>
  </si>
  <si>
    <t>5.14.</t>
  </si>
  <si>
    <t>5.15.</t>
  </si>
  <si>
    <t>6.</t>
  </si>
  <si>
    <t>6.1.</t>
  </si>
  <si>
    <t>6.1.1</t>
  </si>
  <si>
    <t>6.2.</t>
  </si>
  <si>
    <t>6.2.1</t>
  </si>
  <si>
    <t>6.3.</t>
  </si>
  <si>
    <t>6.3.1</t>
  </si>
  <si>
    <t>7.</t>
  </si>
  <si>
    <t>7.1.</t>
  </si>
  <si>
    <t>7.1.1</t>
  </si>
  <si>
    <t>REVESTIMENTO - CONTRA PISO, 2.5 cm</t>
  </si>
  <si>
    <t>REVESTIMENTO - CONTRA PISO, 5 cm</t>
  </si>
  <si>
    <t>REVESTIMENTO - CONTRA PISO GENERICO, AMBIENTE SEM IDENTIFICACAO</t>
  </si>
  <si>
    <t>REVESTIMENTO - CONTRA PISO GENERICO, COBERTURA</t>
  </si>
  <si>
    <t>REVESTIMENTO - POLIMENTO DE PISO</t>
  </si>
  <si>
    <t>7.2.</t>
  </si>
  <si>
    <t>7.2.1</t>
  </si>
  <si>
    <t>REVESTIMENTO - CONTRA PISO AUTONIVELANTE, 5 cm</t>
  </si>
  <si>
    <t>7.3.</t>
  </si>
  <si>
    <t>7.3.1</t>
  </si>
  <si>
    <t>7.4.</t>
  </si>
  <si>
    <t>7.4.1</t>
  </si>
  <si>
    <t>REVESTIMENTO - CONTRA PISO ACUSTICO, 5 cm</t>
  </si>
  <si>
    <t>7.5.</t>
  </si>
  <si>
    <t>7.5.1</t>
  </si>
  <si>
    <t>7.6.</t>
  </si>
  <si>
    <t>7.6.1</t>
  </si>
  <si>
    <t>7.7.</t>
  </si>
  <si>
    <t>7.7.1</t>
  </si>
  <si>
    <t>7.8.</t>
  </si>
  <si>
    <t>7.8.1</t>
  </si>
  <si>
    <t>7.9.</t>
  </si>
  <si>
    <t>7.9.1</t>
  </si>
  <si>
    <t>7.10.</t>
  </si>
  <si>
    <t>7.10.1</t>
  </si>
  <si>
    <t>7.11.</t>
  </si>
  <si>
    <t>7.11.1</t>
  </si>
  <si>
    <t>7.12.</t>
  </si>
  <si>
    <t>7.12.1</t>
  </si>
  <si>
    <t>7.13.</t>
  </si>
  <si>
    <t>7.13.1</t>
  </si>
  <si>
    <t>7.14.</t>
  </si>
  <si>
    <t>7.14.1</t>
  </si>
  <si>
    <t>REVESTIMENTO - CONTRA PISO AUTONIVELANTE, 2.5 cm</t>
  </si>
  <si>
    <t>7.15.</t>
  </si>
  <si>
    <t>7.15.1</t>
  </si>
  <si>
    <t>REVESTIMENTO - CONTRA PISO, 2 cm</t>
  </si>
  <si>
    <t>8.</t>
  </si>
  <si>
    <t>8.1.</t>
  </si>
  <si>
    <t>8.1.1</t>
  </si>
  <si>
    <t>REVESTIMENTO - PINTURA EPOXI, DEMARCAÇAO DE VAGAS</t>
  </si>
  <si>
    <t>8.1.2</t>
  </si>
  <si>
    <t>REVESTIMENTO - PISO CIMENTADO</t>
  </si>
  <si>
    <t>REVESTIMENTO - PISO CIMENTADO A. TECNICA</t>
  </si>
  <si>
    <t>REVESTIMENTO - PISO CIMENTADO,  ESCADA/ANTECAMARA</t>
  </si>
  <si>
    <t>REVESTIMENTO - PORCELANATO, AREA COMUM INTERNA</t>
  </si>
  <si>
    <t>REVESTIMENTO - PORCELANATO, A. TECNICA</t>
  </si>
  <si>
    <t>REVESTIMENTO - PORCELANATO, HALL INTERNO</t>
  </si>
  <si>
    <t>REVESTIMENTO - PORCELANATO, LIXEIRA/G.N</t>
  </si>
  <si>
    <t>8.2.</t>
  </si>
  <si>
    <t>8.2.1</t>
  </si>
  <si>
    <t>8.2.2</t>
  </si>
  <si>
    <t>8.3.</t>
  </si>
  <si>
    <t>8.3.1</t>
  </si>
  <si>
    <t>8.3.2</t>
  </si>
  <si>
    <t>8.3.3</t>
  </si>
  <si>
    <t>8.4.</t>
  </si>
  <si>
    <t>8.4.1</t>
  </si>
  <si>
    <t>8.4.2</t>
  </si>
  <si>
    <t>8.4.3</t>
  </si>
  <si>
    <t>REVESTIMENTO - PORCELANATO, AREA COMUM EXTERNA</t>
  </si>
  <si>
    <t>REVESTIMENTO - PORCELANATO, AREA PRIVATIVA EXTERNA</t>
  </si>
  <si>
    <t>REVESTIMENTO - PORCELANATO, AREA PRIVATIVA INTERNA</t>
  </si>
  <si>
    <t>REVESTIMENTO - PORCELANATO, BANHEIRO</t>
  </si>
  <si>
    <t>REVESTIMENTO - VINILICO, AREA COMUM</t>
  </si>
  <si>
    <t>REVESTIMENTO - VINILICO, AREA PRIVATIVA</t>
  </si>
  <si>
    <t>8.5.</t>
  </si>
  <si>
    <t>8.5.1</t>
  </si>
  <si>
    <t>8.5.2</t>
  </si>
  <si>
    <t>8.6.</t>
  </si>
  <si>
    <t>8.6.1</t>
  </si>
  <si>
    <t>8.6.2</t>
  </si>
  <si>
    <t>8.7.</t>
  </si>
  <si>
    <t>8.7.1</t>
  </si>
  <si>
    <t>8.7.2</t>
  </si>
  <si>
    <t>8.8.</t>
  </si>
  <si>
    <t>8.8.1</t>
  </si>
  <si>
    <t>8.8.2</t>
  </si>
  <si>
    <t>8.9.</t>
  </si>
  <si>
    <t>8.9.1</t>
  </si>
  <si>
    <t>8.9.2</t>
  </si>
  <si>
    <t>8.10.</t>
  </si>
  <si>
    <t>8.10.1</t>
  </si>
  <si>
    <t>8.10.2</t>
  </si>
  <si>
    <t>8.11.</t>
  </si>
  <si>
    <t>8.11.1</t>
  </si>
  <si>
    <t>8.11.2</t>
  </si>
  <si>
    <t>8.12.</t>
  </si>
  <si>
    <t>8.12.1</t>
  </si>
  <si>
    <t>8.12.2</t>
  </si>
  <si>
    <t>8.13.</t>
  </si>
  <si>
    <t>8.13.1</t>
  </si>
  <si>
    <t>8.13.2</t>
  </si>
  <si>
    <t>8.14.</t>
  </si>
  <si>
    <t>8.14.1</t>
  </si>
  <si>
    <t>8.14.2</t>
  </si>
  <si>
    <t>8.14.3</t>
  </si>
  <si>
    <t>8.15.</t>
  </si>
  <si>
    <t>8.15.1</t>
  </si>
  <si>
    <t>8.15.2</t>
  </si>
  <si>
    <t>8.16.</t>
  </si>
  <si>
    <t>8.16.1</t>
  </si>
  <si>
    <t>9.</t>
  </si>
  <si>
    <t>9.1.</t>
  </si>
  <si>
    <t>9.2.</t>
  </si>
  <si>
    <t>10.</t>
  </si>
  <si>
    <t>10.1.</t>
  </si>
  <si>
    <t>10.1.1</t>
  </si>
  <si>
    <t>10.2.</t>
  </si>
  <si>
    <t>10.2.1</t>
  </si>
  <si>
    <t>10.3.</t>
  </si>
  <si>
    <t>10.3.1</t>
  </si>
  <si>
    <t>11.</t>
  </si>
  <si>
    <t>11.1.</t>
  </si>
  <si>
    <t>11.1.1</t>
  </si>
  <si>
    <t>ESTUCAMENTO EM TETO</t>
  </si>
  <si>
    <t>11.1.2</t>
  </si>
  <si>
    <t>ESTUCAMENTO EM TETO COM PINTURA</t>
  </si>
  <si>
    <t>ESTUCAMENTO EM TETO COM TEXTURA</t>
  </si>
  <si>
    <t>FORRO DE GESSO MINERAL</t>
  </si>
  <si>
    <t>REVESTIMENTO ARGAMASSADO EM TETO COM PINTURA</t>
  </si>
  <si>
    <t>11.2.</t>
  </si>
  <si>
    <t>11.2.1</t>
  </si>
  <si>
    <t>11.3.</t>
  </si>
  <si>
    <t>11.3.1</t>
  </si>
  <si>
    <t>11.4.</t>
  </si>
  <si>
    <t>11.4.1</t>
  </si>
  <si>
    <t>11.4.2</t>
  </si>
  <si>
    <t>11.5.</t>
  </si>
  <si>
    <t>11.5.1</t>
  </si>
  <si>
    <t>11.6.</t>
  </si>
  <si>
    <t>11.6.1</t>
  </si>
  <si>
    <t>11.7.</t>
  </si>
  <si>
    <t>11.7.1</t>
  </si>
  <si>
    <t>11.8.</t>
  </si>
  <si>
    <t>11.8.1</t>
  </si>
  <si>
    <t>11.9.</t>
  </si>
  <si>
    <t>11.9.1</t>
  </si>
  <si>
    <t>11.10.</t>
  </si>
  <si>
    <t>11.10.1</t>
  </si>
  <si>
    <t>11.11.</t>
  </si>
  <si>
    <t>11.11.1</t>
  </si>
  <si>
    <t>11.12.</t>
  </si>
  <si>
    <t>11.12.1</t>
  </si>
  <si>
    <t>11.13.</t>
  </si>
  <si>
    <t>11.13.1</t>
  </si>
  <si>
    <t>11.14.</t>
  </si>
  <si>
    <t>11.14.1</t>
  </si>
  <si>
    <t>11.14.2</t>
  </si>
  <si>
    <t>11.15.</t>
  </si>
  <si>
    <t>11.15.1</t>
  </si>
  <si>
    <t>11.16.</t>
  </si>
  <si>
    <t>11.16.1</t>
  </si>
  <si>
    <t>11.17.</t>
  </si>
  <si>
    <t>11.17.1</t>
  </si>
  <si>
    <t>12.</t>
  </si>
  <si>
    <t>12.1.</t>
  </si>
  <si>
    <t>12.1.1</t>
  </si>
  <si>
    <t>IMPERMEABILIZAÇAO EM CENTRAL DE GAS/LIXEIRA</t>
  </si>
  <si>
    <t>12.1.2</t>
  </si>
  <si>
    <t>IMPERMEABILIZAÇAO EM CONTENÇOES</t>
  </si>
  <si>
    <t>IMPERMEABILIZAÇAO EM FOSSO ELEVADOR</t>
  </si>
  <si>
    <t>IMPERMEABILIZAÇAO EM TERRAÇOS</t>
  </si>
  <si>
    <t>IMPERMEABILIZAÇAO EM VIGAS BALDRAME</t>
  </si>
  <si>
    <t>12.2.</t>
  </si>
  <si>
    <t>12.2.1</t>
  </si>
  <si>
    <t>12.3.</t>
  </si>
  <si>
    <t>12.3.1</t>
  </si>
  <si>
    <t>IMPERMEABILIZAÇAO EM FLOREIRAS</t>
  </si>
  <si>
    <t>12.4.</t>
  </si>
  <si>
    <t>12.4.1</t>
  </si>
  <si>
    <t>IMPERMEABILIZAÇAO EM AREA DE SERVIÇO</t>
  </si>
  <si>
    <t>12.4.2</t>
  </si>
  <si>
    <t>IMPERMEABILIZAÇAO EM AREAS TECNICAS</t>
  </si>
  <si>
    <t>IMPERMEABILIZAÇAO EM BANHEIRO</t>
  </si>
  <si>
    <t>IMPERMEABILIZAÇAO EM BOX DE BANHEIRO</t>
  </si>
  <si>
    <t>IMPERMEABILIZAÇAO EM COZINHA</t>
  </si>
  <si>
    <t>IMPERMEABILIZAÇAO EM ESQUADRIAS</t>
  </si>
  <si>
    <t>IMPERMEABILIZAÇAO EM SACADA</t>
  </si>
  <si>
    <t>12.5.</t>
  </si>
  <si>
    <t>12.5.1</t>
  </si>
  <si>
    <t>12.5.2</t>
  </si>
  <si>
    <t>12.6.</t>
  </si>
  <si>
    <t>12.6.1</t>
  </si>
  <si>
    <t>12.6.2</t>
  </si>
  <si>
    <t>12.7.</t>
  </si>
  <si>
    <t>12.7.1</t>
  </si>
  <si>
    <t>12.7.2</t>
  </si>
  <si>
    <t>12.8.</t>
  </si>
  <si>
    <t>12.8.1</t>
  </si>
  <si>
    <t>12.8.2</t>
  </si>
  <si>
    <t>12.9.</t>
  </si>
  <si>
    <t>12.9.1</t>
  </si>
  <si>
    <t>12.9.2</t>
  </si>
  <si>
    <t>12.10.</t>
  </si>
  <si>
    <t>12.10.1</t>
  </si>
  <si>
    <t>12.10.2</t>
  </si>
  <si>
    <t>12.11.</t>
  </si>
  <si>
    <t>12.11.1</t>
  </si>
  <si>
    <t>12.11.2</t>
  </si>
  <si>
    <t>12.12.</t>
  </si>
  <si>
    <t>12.12.1</t>
  </si>
  <si>
    <t>12.12.2</t>
  </si>
  <si>
    <t>12.13.</t>
  </si>
  <si>
    <t>12.13.1</t>
  </si>
  <si>
    <t>12.13.2</t>
  </si>
  <si>
    <t>12.14.</t>
  </si>
  <si>
    <t>12.14.1</t>
  </si>
  <si>
    <t>12.14.2</t>
  </si>
  <si>
    <t>IMPERMEABILIZAÇAO EM PISCINA</t>
  </si>
  <si>
    <t>12.15.</t>
  </si>
  <si>
    <t>12.15.1</t>
  </si>
  <si>
    <t>12.16.</t>
  </si>
  <si>
    <t>12.16.1</t>
  </si>
  <si>
    <t>IMPERMEABILIZAÇAO EM RESERVATORIOS</t>
  </si>
  <si>
    <t>12.17.</t>
  </si>
  <si>
    <t>12.17.1</t>
  </si>
  <si>
    <t>IMPERMEABILIZAÇAO EM TAMPA DE RESERVATÓRIOS</t>
  </si>
  <si>
    <t>12.17.2</t>
  </si>
  <si>
    <t>13.</t>
  </si>
  <si>
    <t>13.1.</t>
  </si>
  <si>
    <t>13.1.1</t>
  </si>
  <si>
    <t>REVESTIMENTO - PEITORIL, PEDRA NATURAL</t>
  </si>
  <si>
    <t>13.2.</t>
  </si>
  <si>
    <t>13.2.1</t>
  </si>
  <si>
    <t>13.3.</t>
  </si>
  <si>
    <t>13.3.1</t>
  </si>
  <si>
    <t>13.4.</t>
  </si>
  <si>
    <t>13.4.1</t>
  </si>
  <si>
    <t>13.5.</t>
  </si>
  <si>
    <t>13.5.1</t>
  </si>
  <si>
    <t>13.6.</t>
  </si>
  <si>
    <t>13.6.1</t>
  </si>
  <si>
    <t>13.7.</t>
  </si>
  <si>
    <t>13.7.1</t>
  </si>
  <si>
    <t>13.8.</t>
  </si>
  <si>
    <t>13.8.1</t>
  </si>
  <si>
    <t>13.9.</t>
  </si>
  <si>
    <t>13.9.1</t>
  </si>
  <si>
    <t>13.10.</t>
  </si>
  <si>
    <t>13.10.1</t>
  </si>
  <si>
    <t>13.11.</t>
  </si>
  <si>
    <t>13.11.1</t>
  </si>
  <si>
    <t>14.</t>
  </si>
  <si>
    <t>14.1.</t>
  </si>
  <si>
    <t>14.1.1</t>
  </si>
  <si>
    <t>RODAPE EM POLIESTIRENO, 7 cm</t>
  </si>
  <si>
    <t>RODAPE EM PORCELANATO, 10 cm</t>
  </si>
  <si>
    <t>RODAPE GENERICO</t>
  </si>
  <si>
    <t>RODAPE GENERICO, ESCADA</t>
  </si>
  <si>
    <t>RODAPE GENERICO, GARAGEM</t>
  </si>
  <si>
    <t>14.2.</t>
  </si>
  <si>
    <t>14.2.1</t>
  </si>
  <si>
    <t>14.3.</t>
  </si>
  <si>
    <t>14.3.1</t>
  </si>
  <si>
    <t>14.4.</t>
  </si>
  <si>
    <t>14.4.1</t>
  </si>
  <si>
    <t>RODAPE EM POLIESTIRENO, 10 cm</t>
  </si>
  <si>
    <t>14.5.</t>
  </si>
  <si>
    <t>14.5.1</t>
  </si>
  <si>
    <t>14.6.</t>
  </si>
  <si>
    <t>14.6.1</t>
  </si>
  <si>
    <t>14.7.</t>
  </si>
  <si>
    <t>14.7.1</t>
  </si>
  <si>
    <t>14.8.</t>
  </si>
  <si>
    <t>14.8.1</t>
  </si>
  <si>
    <t>14.9.</t>
  </si>
  <si>
    <t>14.9.1</t>
  </si>
  <si>
    <t>14.10.</t>
  </si>
  <si>
    <t>14.10.1</t>
  </si>
  <si>
    <t>14.11.</t>
  </si>
  <si>
    <t>14.11.1</t>
  </si>
  <si>
    <t>14.12.</t>
  </si>
  <si>
    <t>14.12.1</t>
  </si>
  <si>
    <t>14.13.</t>
  </si>
  <si>
    <t>14.13.1</t>
  </si>
  <si>
    <t>14.14.</t>
  </si>
  <si>
    <t>14.14.1</t>
  </si>
  <si>
    <t>14.15.</t>
  </si>
  <si>
    <t>14.15.1</t>
  </si>
  <si>
    <t>14.16.</t>
  </si>
  <si>
    <t>14.16.1</t>
  </si>
  <si>
    <t>15.</t>
  </si>
  <si>
    <t>15.1.</t>
  </si>
  <si>
    <t>15.1.1</t>
  </si>
  <si>
    <t>REVESTIMENTO EXTERNO - PINTURA PARA FACHADA, COR ELEFANTE</t>
  </si>
  <si>
    <t>15.1.2</t>
  </si>
  <si>
    <t>REVESTIMENTO EXTERNO - PINTURA PARA FACHADA, COR NANQUIM</t>
  </si>
  <si>
    <t>REVESTIMENTO EXTERNO - PINTURA PARA FACHADA, COR PRATA</t>
  </si>
  <si>
    <t>REVESTIMENTO EXTERNO - PINTURA PARA FACHADA, DIVISA VIZINHO</t>
  </si>
  <si>
    <t>15.2.</t>
  </si>
  <si>
    <t>15.2.1</t>
  </si>
  <si>
    <t>15.2.2</t>
  </si>
  <si>
    <t>15.2.3</t>
  </si>
  <si>
    <t>REVESTIMENTO EXTERNO - PINTURA PARA FACHADA, COR TUNEL DE CONCRETO</t>
  </si>
  <si>
    <t>15.3.</t>
  </si>
  <si>
    <t>15.3.1</t>
  </si>
  <si>
    <t>15.3.2</t>
  </si>
  <si>
    <t>15.4.</t>
  </si>
  <si>
    <t>15.4.1</t>
  </si>
  <si>
    <t>REVESTIMENTO EXTERNO - CONCRETO APARENTE PARA FACHADA</t>
  </si>
  <si>
    <t>15.4.2</t>
  </si>
  <si>
    <t>REVESTIMENTO EXTERNO - PINTURA PARA FACHADA, COR LARANJA</t>
  </si>
  <si>
    <t>REVESTIMENTO EXTERNO - PORCELANATO PARA FACHADA, HIGHLANDS RAIN</t>
  </si>
  <si>
    <t>REVESTIMENTO EXTERNO - TEXTURA PARA FACHADA, CINZA CLARO</t>
  </si>
  <si>
    <t>15.5.</t>
  </si>
  <si>
    <t>15.5.1</t>
  </si>
  <si>
    <t>15.5.2</t>
  </si>
  <si>
    <t>15.6.</t>
  </si>
  <si>
    <t>15.6.1</t>
  </si>
  <si>
    <t>15.6.2</t>
  </si>
  <si>
    <t>15.7.</t>
  </si>
  <si>
    <t>15.7.1</t>
  </si>
  <si>
    <t>15.7.2</t>
  </si>
  <si>
    <t>15.8.</t>
  </si>
  <si>
    <t>15.8.1</t>
  </si>
  <si>
    <t>15.8.2</t>
  </si>
  <si>
    <t>15.9.</t>
  </si>
  <si>
    <t>15.9.1</t>
  </si>
  <si>
    <t>15.9.2</t>
  </si>
  <si>
    <t>15.10.</t>
  </si>
  <si>
    <t>15.10.1</t>
  </si>
  <si>
    <t>15.10.2</t>
  </si>
  <si>
    <t>15.11.</t>
  </si>
  <si>
    <t>15.11.1</t>
  </si>
  <si>
    <t>15.11.2</t>
  </si>
  <si>
    <t>15.12.</t>
  </si>
  <si>
    <t>15.12.1</t>
  </si>
  <si>
    <t>15.12.2</t>
  </si>
  <si>
    <t>15.12.3</t>
  </si>
  <si>
    <t>REVESTIMENTO EXTERNO - PINTURA PARA FACHADA, COR CINZA ASFALTO</t>
  </si>
  <si>
    <t>REVESTIMENTO EXTERNO - PEDRA NATURAL PARA FACHADA</t>
  </si>
  <si>
    <t>REVESTIMENTO EXTERNO - PORCELANATO PARA FACHADA, PORTOBELLO 20X20</t>
  </si>
  <si>
    <t>REVESTIMENTO EXTERNO - PORCELANATO PARA FACHADA, PORTOBELLO CINZA 90X90</t>
  </si>
  <si>
    <t>REVESTIMENTO EXTERNO - PORCELANATO PARA FACHADA, PORTOBELLO MARMORIZADO</t>
  </si>
  <si>
    <t>REVESTIMENTO EXTERNO - TEXTURA PARA FACHADA, CINZA ESCURO</t>
  </si>
  <si>
    <t>IMPERMEABILIZAÇÃO E TRATAMENTOS -  TÉRREO</t>
  </si>
  <si>
    <t>Impermeabilização de Contenção</t>
  </si>
  <si>
    <t>ok</t>
  </si>
  <si>
    <t>Impermeabilização de Central de gás/lixeira e fosso de elevador</t>
  </si>
  <si>
    <t>Impermeabilização de Terraços</t>
  </si>
  <si>
    <t>Impermeabilização de Vigas baldrame</t>
  </si>
  <si>
    <t>Impermeabilização De Superfície Com Argamassa Polimérica / Membrana Acrílica, 3 Demãos</t>
  </si>
  <si>
    <t>Mão de obraImpermeabilização com emulsão Asfaltica</t>
  </si>
  <si>
    <t>IMPERMEABILIZAÇÃO E TRATAMENTOS - G2</t>
  </si>
  <si>
    <t>IMPERMEABILIZAÇÃO E TRATAMENTOS - G3</t>
  </si>
  <si>
    <t>Impermeabilização em floreiras</t>
  </si>
  <si>
    <t>IMPERMEABILIZAÇÃO E TRATAMENTOS - Tipo Diferenciado</t>
  </si>
  <si>
    <t>SACADA -- POLIMÉRICA</t>
  </si>
  <si>
    <t>TERRAÇO - MANTA</t>
  </si>
  <si>
    <t>COZINHA - POLIMÉRICA</t>
  </si>
  <si>
    <t>BANHEIRO - POLIMÉRICA</t>
  </si>
  <si>
    <t>BOX BANHEIRO POLIMÉRICA</t>
  </si>
  <si>
    <t>FLOREIRA - MANTA</t>
  </si>
  <si>
    <t>A SERVIÇO E A TECNICA - GENÉRICO</t>
  </si>
  <si>
    <t>Impermeabilização de Área de serviço, Áreas tecnicas, Banheiro, Box de banheiro, Cozinha, Sacada</t>
  </si>
  <si>
    <t xml:space="preserve">Impermeabilização de Esquadrias </t>
  </si>
  <si>
    <t>Impermeabilização com manta liquída</t>
  </si>
  <si>
    <t>Mão de obra impermeabilização de esquadrias com manta líquida</t>
  </si>
  <si>
    <t>IMPERMEABILIZAÇÃO E TRATAMENTOS - Tipo(X9)</t>
  </si>
  <si>
    <t>TIPO - RESUMO</t>
  </si>
  <si>
    <t>IMPERMEABILIZAÇÃO E TRATAMENTOS - Rooftop</t>
  </si>
  <si>
    <t>IMPERMEABILIZAÇÃO E TRATAMENTOS - Cobertura</t>
  </si>
  <si>
    <t>Impermeabilização de Reservatório</t>
  </si>
  <si>
    <t>Impermeabilização de Terraços e Tampa Reservatório</t>
  </si>
  <si>
    <t>ESQUADRIAS DE MADEIRA - TÉRREO</t>
  </si>
  <si>
    <t>ESQUADRIAS DE MADEIRA - G2</t>
  </si>
  <si>
    <t>ESQUADRIAS DE MADEIRA - G3</t>
  </si>
  <si>
    <t>ESQUADRIAS DE MADEIRA - TIPO DIFERENCIADO</t>
  </si>
  <si>
    <t>Porta de madeira de abrir Maciça - 80x210cm (kit completo) - fixação com espuma expansiva</t>
  </si>
  <si>
    <t>Porta de madeira de abrir Semi Oca - 60x210cm (kit completo) - fixação com espuma expansiva</t>
  </si>
  <si>
    <t>ESQUADRIAS DE MADEIRA - TIPO</t>
  </si>
  <si>
    <t xml:space="preserve">RESUMO TIPO </t>
  </si>
  <si>
    <t>ESQUADRIAS DE MADEIRA - ROOFTOP</t>
  </si>
  <si>
    <t xml:space="preserve"> Serviços complementares - cobertura</t>
  </si>
  <si>
    <t>RUFO - TELHADOS</t>
  </si>
  <si>
    <t>GERAL MEMBRO</t>
  </si>
  <si>
    <t>2.1.1.</t>
  </si>
  <si>
    <t>Membro</t>
  </si>
  <si>
    <t>2.1.1.1</t>
  </si>
  <si>
    <t>MONTANTE MURO DE VIDRO 10 x 10 cm</t>
  </si>
  <si>
    <t>3.1.2</t>
  </si>
  <si>
    <t>3.2.2</t>
  </si>
  <si>
    <t>3.3.2</t>
  </si>
  <si>
    <t>3.4.2</t>
  </si>
  <si>
    <t>3.5.2</t>
  </si>
  <si>
    <t>3.6.2</t>
  </si>
  <si>
    <t>3.7.2</t>
  </si>
  <si>
    <t>3.8.2</t>
  </si>
  <si>
    <t>3.9.1</t>
  </si>
  <si>
    <t>3.9.2</t>
  </si>
  <si>
    <t>3.10.1</t>
  </si>
  <si>
    <t>3.10.2</t>
  </si>
  <si>
    <t>3.11.1</t>
  </si>
  <si>
    <t>3.11.2</t>
  </si>
  <si>
    <t>3.12.1</t>
  </si>
  <si>
    <t>3.12.2</t>
  </si>
  <si>
    <t>3.13.1</t>
  </si>
  <si>
    <t>3.13.2</t>
  </si>
  <si>
    <t>3.14.1</t>
  </si>
  <si>
    <t>3.14.2</t>
  </si>
  <si>
    <t>3.15.1</t>
  </si>
  <si>
    <t>3.15.2</t>
  </si>
  <si>
    <t>3.16.1</t>
  </si>
  <si>
    <t>4.3.3</t>
  </si>
  <si>
    <t>5.9.1</t>
  </si>
  <si>
    <t>5.10.1</t>
  </si>
  <si>
    <t>5.11.1</t>
  </si>
  <si>
    <t>5.12.1</t>
  </si>
  <si>
    <t>5.13.1</t>
  </si>
  <si>
    <t>5.14.1</t>
  </si>
  <si>
    <t>5.15.1</t>
  </si>
  <si>
    <t>6.4.</t>
  </si>
  <si>
    <t>6.4.1</t>
  </si>
  <si>
    <t>6.5.</t>
  </si>
  <si>
    <t>6.5.1</t>
  </si>
  <si>
    <t>6.6.</t>
  </si>
  <si>
    <t>6.6.1</t>
  </si>
  <si>
    <t>6.7.</t>
  </si>
  <si>
    <t>6.7.1</t>
  </si>
  <si>
    <t>6.8.</t>
  </si>
  <si>
    <t>6.8.1</t>
  </si>
  <si>
    <t>6.9.</t>
  </si>
  <si>
    <t>6.9.1</t>
  </si>
  <si>
    <t>6.10.</t>
  </si>
  <si>
    <t>6.10.1</t>
  </si>
  <si>
    <t>6.11.</t>
  </si>
  <si>
    <t>6.11.1</t>
  </si>
  <si>
    <t>6.12.</t>
  </si>
  <si>
    <t>6.12.1</t>
  </si>
  <si>
    <t>6.13.</t>
  </si>
  <si>
    <t>6.13.1</t>
  </si>
  <si>
    <t>6.14.</t>
  </si>
  <si>
    <t>6.14.1</t>
  </si>
  <si>
    <t>6.15.</t>
  </si>
  <si>
    <t>6.15.1</t>
  </si>
  <si>
    <t>6.16.</t>
  </si>
  <si>
    <t>6.16.1</t>
  </si>
  <si>
    <t xml:space="preserve">Mão de obra </t>
  </si>
  <si>
    <t>MÃO DE OBRA -  BLOCO ANTI-CHAMAS</t>
  </si>
  <si>
    <t>MÃO DE OBRA -  BLOCO CERAMICO</t>
  </si>
  <si>
    <t>MÃO DE OBRA -  BLOCO CONCRETO</t>
  </si>
  <si>
    <t>9.1.1</t>
  </si>
  <si>
    <t>PROTEÇAO MECANICA</t>
  </si>
  <si>
    <t>9.1.2</t>
  </si>
  <si>
    <t>REGULARIZAÇAO</t>
  </si>
  <si>
    <t>9.2.1</t>
  </si>
  <si>
    <t>9.3.</t>
  </si>
  <si>
    <t>9.3.1</t>
  </si>
  <si>
    <t>9.4.</t>
  </si>
  <si>
    <t>9.4.1</t>
  </si>
  <si>
    <t>9.4.2</t>
  </si>
  <si>
    <t>9.5.</t>
  </si>
  <si>
    <t>9.5.1</t>
  </si>
  <si>
    <t>9.6.</t>
  </si>
  <si>
    <t>9.6.1</t>
  </si>
  <si>
    <t>9.7.</t>
  </si>
  <si>
    <t>9.7.1</t>
  </si>
  <si>
    <t>9.8.</t>
  </si>
  <si>
    <t>9.8.1</t>
  </si>
  <si>
    <t>9.9.</t>
  </si>
  <si>
    <t>9.9.1</t>
  </si>
  <si>
    <t>9.10.</t>
  </si>
  <si>
    <t>9.10.1</t>
  </si>
  <si>
    <t>9.11.</t>
  </si>
  <si>
    <t>9.11.1</t>
  </si>
  <si>
    <t>9.12.</t>
  </si>
  <si>
    <t>9.12.1</t>
  </si>
  <si>
    <t>9.13.</t>
  </si>
  <si>
    <t>9.13.1</t>
  </si>
  <si>
    <t>9.14.</t>
  </si>
  <si>
    <t>9.14.1</t>
  </si>
  <si>
    <t>9.14.2</t>
  </si>
  <si>
    <t>9.15.</t>
  </si>
  <si>
    <t>9.15.1</t>
  </si>
  <si>
    <t>9.16.</t>
  </si>
  <si>
    <t>9.16.1</t>
  </si>
  <si>
    <t>9.17.</t>
  </si>
  <si>
    <t>9.17.1</t>
  </si>
  <si>
    <t>Impermeabilizaçao e tratamentos</t>
  </si>
  <si>
    <t>10.1.2</t>
  </si>
  <si>
    <t>10.1.3</t>
  </si>
  <si>
    <t>10.1.4</t>
  </si>
  <si>
    <t>10.1.5</t>
  </si>
  <si>
    <t>10.4.</t>
  </si>
  <si>
    <t>10.4.1</t>
  </si>
  <si>
    <t>10.4.2</t>
  </si>
  <si>
    <t>10.4.3</t>
  </si>
  <si>
    <t>10.4.4</t>
  </si>
  <si>
    <t>10.4.5</t>
  </si>
  <si>
    <t>10.4.6</t>
  </si>
  <si>
    <t>10.4.7</t>
  </si>
  <si>
    <t>10.4.8</t>
  </si>
  <si>
    <t>10.4.9</t>
  </si>
  <si>
    <t>10.5.</t>
  </si>
  <si>
    <t>10.5.1</t>
  </si>
  <si>
    <t>10.5.2</t>
  </si>
  <si>
    <t>10.5.3</t>
  </si>
  <si>
    <t>10.5.4</t>
  </si>
  <si>
    <t>10.5.5</t>
  </si>
  <si>
    <t>10.5.6</t>
  </si>
  <si>
    <t>10.5.7</t>
  </si>
  <si>
    <t>10.6.</t>
  </si>
  <si>
    <t>10.6.1</t>
  </si>
  <si>
    <t>10.6.2</t>
  </si>
  <si>
    <t>10.6.3</t>
  </si>
  <si>
    <t>10.6.4</t>
  </si>
  <si>
    <t>10.6.5</t>
  </si>
  <si>
    <t>10.6.6</t>
  </si>
  <si>
    <t>10.6.7</t>
  </si>
  <si>
    <t>10.7.</t>
  </si>
  <si>
    <t>10.7.1</t>
  </si>
  <si>
    <t>10.7.2</t>
  </si>
  <si>
    <t>10.7.3</t>
  </si>
  <si>
    <t>10.7.4</t>
  </si>
  <si>
    <t>10.7.5</t>
  </si>
  <si>
    <t>10.7.6</t>
  </si>
  <si>
    <t>10.7.7</t>
  </si>
  <si>
    <t>10.8.</t>
  </si>
  <si>
    <t>10.8.1</t>
  </si>
  <si>
    <t>10.8.2</t>
  </si>
  <si>
    <t>10.8.3</t>
  </si>
  <si>
    <t>10.8.4</t>
  </si>
  <si>
    <t>10.8.5</t>
  </si>
  <si>
    <t>10.8.6</t>
  </si>
  <si>
    <t>10.8.7</t>
  </si>
  <si>
    <t>10.9.</t>
  </si>
  <si>
    <t>10.9.1</t>
  </si>
  <si>
    <t>10.9.2</t>
  </si>
  <si>
    <t>10.9.3</t>
  </si>
  <si>
    <t>10.9.4</t>
  </si>
  <si>
    <t>10.9.5</t>
  </si>
  <si>
    <t>10.9.6</t>
  </si>
  <si>
    <t>10.9.7</t>
  </si>
  <si>
    <t>10.10.</t>
  </si>
  <si>
    <t>10.10.1</t>
  </si>
  <si>
    <t>10.10.2</t>
  </si>
  <si>
    <t>10.10.3</t>
  </si>
  <si>
    <t>10.10.4</t>
  </si>
  <si>
    <t>10.10.5</t>
  </si>
  <si>
    <t>10.10.6</t>
  </si>
  <si>
    <t>10.10.7</t>
  </si>
  <si>
    <t>10.11.</t>
  </si>
  <si>
    <t>10.11.1</t>
  </si>
  <si>
    <t>10.11.2</t>
  </si>
  <si>
    <t>10.11.3</t>
  </si>
  <si>
    <t>10.11.4</t>
  </si>
  <si>
    <t>10.11.5</t>
  </si>
  <si>
    <t>10.11.6</t>
  </si>
  <si>
    <t>10.11.7</t>
  </si>
  <si>
    <t>10.12.</t>
  </si>
  <si>
    <t>10.12.1</t>
  </si>
  <si>
    <t>10.12.2</t>
  </si>
  <si>
    <t>10.12.3</t>
  </si>
  <si>
    <t>10.12.4</t>
  </si>
  <si>
    <t>10.12.5</t>
  </si>
  <si>
    <t>10.12.6</t>
  </si>
  <si>
    <t>10.12.7</t>
  </si>
  <si>
    <t>10.13.</t>
  </si>
  <si>
    <t>10.13.1</t>
  </si>
  <si>
    <t>10.13.2</t>
  </si>
  <si>
    <t>10.13.3</t>
  </si>
  <si>
    <t>10.13.4</t>
  </si>
  <si>
    <t>10.13.5</t>
  </si>
  <si>
    <t>10.13.6</t>
  </si>
  <si>
    <t>10.13.7</t>
  </si>
  <si>
    <t>10.14.</t>
  </si>
  <si>
    <t>10.14.1</t>
  </si>
  <si>
    <t>10.14.2</t>
  </si>
  <si>
    <t>10.14.3</t>
  </si>
  <si>
    <t>10.14.4</t>
  </si>
  <si>
    <t>10.14.5</t>
  </si>
  <si>
    <t>10.14.6</t>
  </si>
  <si>
    <t>10.14.7</t>
  </si>
  <si>
    <t>10.14.8</t>
  </si>
  <si>
    <t>10.14.9</t>
  </si>
  <si>
    <t>10.14.10</t>
  </si>
  <si>
    <t>10.15.</t>
  </si>
  <si>
    <t>10.15.1</t>
  </si>
  <si>
    <t>10.16.</t>
  </si>
  <si>
    <t>10.16.1</t>
  </si>
  <si>
    <t>10.17.</t>
  </si>
  <si>
    <t>10.17.1</t>
  </si>
  <si>
    <t>10.17.2</t>
  </si>
  <si>
    <t>Mão de obra 7</t>
  </si>
  <si>
    <t>MÃO DE OBRA -  PROTEÇAO MECANICA</t>
  </si>
  <si>
    <t>MÃO DE OBRA -  REGULARIZAÇAO</t>
  </si>
  <si>
    <t>Chapisco Interno</t>
  </si>
  <si>
    <t>.CHAPISCO ARGAMASSADO INTERNO</t>
  </si>
  <si>
    <t>.CHAPISCO ARGAMASSADO PARA ESTRUTURA INTERNO</t>
  </si>
  <si>
    <t>12.2.2</t>
  </si>
  <si>
    <t>12.3.2</t>
  </si>
  <si>
    <t>12.15.2</t>
  </si>
  <si>
    <t>12.16.2</t>
  </si>
  <si>
    <t>Reboco Interno</t>
  </si>
  <si>
    <t>.REBOCO ARGAMASSADO INTERNO</t>
  </si>
  <si>
    <t>13.12.</t>
  </si>
  <si>
    <t>13.12.1</t>
  </si>
  <si>
    <t>13.13.</t>
  </si>
  <si>
    <t>13.13.1</t>
  </si>
  <si>
    <t>13.14.</t>
  </si>
  <si>
    <t>13.14.1</t>
  </si>
  <si>
    <t>13.15.</t>
  </si>
  <si>
    <t>13.15.1</t>
  </si>
  <si>
    <t>13.16.</t>
  </si>
  <si>
    <t>13.16.1</t>
  </si>
  <si>
    <t>13.17.</t>
  </si>
  <si>
    <t>13.17.1</t>
  </si>
  <si>
    <t>Estucamento</t>
  </si>
  <si>
    <t>.ESTUCAMENTO</t>
  </si>
  <si>
    <t>14.17.</t>
  </si>
  <si>
    <t>14.17.1</t>
  </si>
  <si>
    <t>Acabamentos cerâmicos</t>
  </si>
  <si>
    <t>16.</t>
  </si>
  <si>
    <t>Peitoris</t>
  </si>
  <si>
    <t>16.1.</t>
  </si>
  <si>
    <t>16.1.1</t>
  </si>
  <si>
    <t>16.2.</t>
  </si>
  <si>
    <t>16.2.1</t>
  </si>
  <si>
    <t>16.3.</t>
  </si>
  <si>
    <t>16.3.1</t>
  </si>
  <si>
    <t>16.4.</t>
  </si>
  <si>
    <t>16.4.1</t>
  </si>
  <si>
    <t>16.5.</t>
  </si>
  <si>
    <t>16.5.1</t>
  </si>
  <si>
    <t>16.6.</t>
  </si>
  <si>
    <t>16.6.1</t>
  </si>
  <si>
    <t>16.7.</t>
  </si>
  <si>
    <t>16.7.1</t>
  </si>
  <si>
    <t>16.8.</t>
  </si>
  <si>
    <t>16.8.1</t>
  </si>
  <si>
    <t>16.9.</t>
  </si>
  <si>
    <t>16.9.1</t>
  </si>
  <si>
    <t>16.10.</t>
  </si>
  <si>
    <t>16.10.1</t>
  </si>
  <si>
    <t>16.11.</t>
  </si>
  <si>
    <t>16.11.1</t>
  </si>
  <si>
    <t>17.</t>
  </si>
  <si>
    <t>Mão de obra 2</t>
  </si>
  <si>
    <t>17.1.</t>
  </si>
  <si>
    <t>17.1.1</t>
  </si>
  <si>
    <t>MÃO DE OBRA -  .CHAPISCO ARGAMASSADO INTERNO</t>
  </si>
  <si>
    <t>17.1.2</t>
  </si>
  <si>
    <t>MÃO DE OBRA -  .CHAPISCO ARGAMASSADO PARA ESTRUTURA INTERNO</t>
  </si>
  <si>
    <t>17.1.3</t>
  </si>
  <si>
    <t>MÃO DE OBRA -  .ESTUCAMENTO</t>
  </si>
  <si>
    <t>17.1.4</t>
  </si>
  <si>
    <t>MÃO DE OBRA -  .REBOCO ARGAMASSADO INTERNO</t>
  </si>
  <si>
    <t>17.2.</t>
  </si>
  <si>
    <t>17.2.1</t>
  </si>
  <si>
    <t>17.2.2</t>
  </si>
  <si>
    <t>17.2.3</t>
  </si>
  <si>
    <t>17.2.4</t>
  </si>
  <si>
    <t>17.3.</t>
  </si>
  <si>
    <t>17.3.1</t>
  </si>
  <si>
    <t>17.3.2</t>
  </si>
  <si>
    <t>17.3.3</t>
  </si>
  <si>
    <t>17.3.4</t>
  </si>
  <si>
    <t>17.4.</t>
  </si>
  <si>
    <t>17.4.1</t>
  </si>
  <si>
    <t>17.4.2</t>
  </si>
  <si>
    <t>17.4.3</t>
  </si>
  <si>
    <t>17.4.4</t>
  </si>
  <si>
    <t>17.4.5</t>
  </si>
  <si>
    <t>MÃO DE OBRA -  REVESTIMENTO PEITORIL</t>
  </si>
  <si>
    <t>17.5.</t>
  </si>
  <si>
    <t>17.5.1</t>
  </si>
  <si>
    <t>17.5.2</t>
  </si>
  <si>
    <t>17.5.3</t>
  </si>
  <si>
    <t>17.5.4</t>
  </si>
  <si>
    <t>17.5.5</t>
  </si>
  <si>
    <t>17.6.</t>
  </si>
  <si>
    <t>17.6.1</t>
  </si>
  <si>
    <t>17.6.2</t>
  </si>
  <si>
    <t>17.6.3</t>
  </si>
  <si>
    <t>17.6.4</t>
  </si>
  <si>
    <t>17.6.5</t>
  </si>
  <si>
    <t>17.7.</t>
  </si>
  <si>
    <t>17.7.1</t>
  </si>
  <si>
    <t>17.7.2</t>
  </si>
  <si>
    <t>17.7.3</t>
  </si>
  <si>
    <t>17.7.4</t>
  </si>
  <si>
    <t>17.7.5</t>
  </si>
  <si>
    <t>17.8.</t>
  </si>
  <si>
    <t>17.8.1</t>
  </si>
  <si>
    <t>17.8.2</t>
  </si>
  <si>
    <t>17.8.3</t>
  </si>
  <si>
    <t>17.8.4</t>
  </si>
  <si>
    <t>17.8.5</t>
  </si>
  <si>
    <t>17.9.</t>
  </si>
  <si>
    <t>17.9.1</t>
  </si>
  <si>
    <t>17.9.2</t>
  </si>
  <si>
    <t>17.9.3</t>
  </si>
  <si>
    <t>17.9.4</t>
  </si>
  <si>
    <t>17.9.5</t>
  </si>
  <si>
    <t>17.10.</t>
  </si>
  <si>
    <t>17.10.1</t>
  </si>
  <si>
    <t>17.10.2</t>
  </si>
  <si>
    <t>17.10.3</t>
  </si>
  <si>
    <t>17.10.4</t>
  </si>
  <si>
    <t>17.10.5</t>
  </si>
  <si>
    <t>17.11.</t>
  </si>
  <si>
    <t>17.11.1</t>
  </si>
  <si>
    <t>17.11.2</t>
  </si>
  <si>
    <t>17.11.3</t>
  </si>
  <si>
    <t>17.11.4</t>
  </si>
  <si>
    <t>17.11.5</t>
  </si>
  <si>
    <t>17.12.</t>
  </si>
  <si>
    <t>17.12.1</t>
  </si>
  <si>
    <t>17.12.2</t>
  </si>
  <si>
    <t>17.12.3</t>
  </si>
  <si>
    <t>17.12.4</t>
  </si>
  <si>
    <t>17.12.5</t>
  </si>
  <si>
    <t>17.13.</t>
  </si>
  <si>
    <t>17.13.1</t>
  </si>
  <si>
    <t>17.13.2</t>
  </si>
  <si>
    <t>17.13.3</t>
  </si>
  <si>
    <t>17.13.4</t>
  </si>
  <si>
    <t>17.13.5</t>
  </si>
  <si>
    <t>17.14.</t>
  </si>
  <si>
    <t>17.14.1</t>
  </si>
  <si>
    <t>17.14.2</t>
  </si>
  <si>
    <t>17.14.3</t>
  </si>
  <si>
    <t>17.14.4</t>
  </si>
  <si>
    <t>17.14.5</t>
  </si>
  <si>
    <t>MÃO DE OBRA -  REVESTIMENTO PORCELANATO</t>
  </si>
  <si>
    <t>17.14.6</t>
  </si>
  <si>
    <t>17.15.</t>
  </si>
  <si>
    <t>17.15.1</t>
  </si>
  <si>
    <t>17.15.2</t>
  </si>
  <si>
    <t>17.15.3</t>
  </si>
  <si>
    <t>17.15.4</t>
  </si>
  <si>
    <t>17.16.</t>
  </si>
  <si>
    <t>17.16.1</t>
  </si>
  <si>
    <t>17.16.2</t>
  </si>
  <si>
    <t>17.16.3</t>
  </si>
  <si>
    <t>17.16.4</t>
  </si>
  <si>
    <t>17.17.</t>
  </si>
  <si>
    <t>17.17.1</t>
  </si>
  <si>
    <t>17.17.2</t>
  </si>
  <si>
    <t>17.17.3</t>
  </si>
  <si>
    <t>17.17.4</t>
  </si>
  <si>
    <t>18.</t>
  </si>
  <si>
    <t>Acabamento de gesso em teto</t>
  </si>
  <si>
    <t>18.1.</t>
  </si>
  <si>
    <t>18.1.1</t>
  </si>
  <si>
    <t>18.2.</t>
  </si>
  <si>
    <t>18.2.1</t>
  </si>
  <si>
    <t>18.3.</t>
  </si>
  <si>
    <t>18.3.1</t>
  </si>
  <si>
    <t>18.4.</t>
  </si>
  <si>
    <t>18.4.1</t>
  </si>
  <si>
    <t>18.5.</t>
  </si>
  <si>
    <t>18.5.1</t>
  </si>
  <si>
    <t>18.6.</t>
  </si>
  <si>
    <t>18.6.1</t>
  </si>
  <si>
    <t>18.7.</t>
  </si>
  <si>
    <t>18.7.1</t>
  </si>
  <si>
    <t>18.8.</t>
  </si>
  <si>
    <t>18.8.1</t>
  </si>
  <si>
    <t>18.9.</t>
  </si>
  <si>
    <t>18.9.1</t>
  </si>
  <si>
    <t>18.10.</t>
  </si>
  <si>
    <t>18.10.1</t>
  </si>
  <si>
    <t>18.11.</t>
  </si>
  <si>
    <t>18.11.1</t>
  </si>
  <si>
    <t>18.12.</t>
  </si>
  <si>
    <t>18.12.1</t>
  </si>
  <si>
    <t>18.13.</t>
  </si>
  <si>
    <t>18.13.1</t>
  </si>
  <si>
    <t>18.14.</t>
  </si>
  <si>
    <t>18.14.1</t>
  </si>
  <si>
    <t>19.</t>
  </si>
  <si>
    <t>Revestimento interno argamassado em teto</t>
  </si>
  <si>
    <t>19.1.</t>
  </si>
  <si>
    <t>19.1.1</t>
  </si>
  <si>
    <t>19.1.2</t>
  </si>
  <si>
    <t>19.1.3</t>
  </si>
  <si>
    <t>19.1.4</t>
  </si>
  <si>
    <t>19.2.</t>
  </si>
  <si>
    <t>19.2.1</t>
  </si>
  <si>
    <t>19.2.2</t>
  </si>
  <si>
    <t>19.3.</t>
  </si>
  <si>
    <t>19.3.1</t>
  </si>
  <si>
    <t>19.3.2</t>
  </si>
  <si>
    <t>19.4.</t>
  </si>
  <si>
    <t>19.4.1</t>
  </si>
  <si>
    <t>19.5.</t>
  </si>
  <si>
    <t>19.5.1</t>
  </si>
  <si>
    <t>19.6.</t>
  </si>
  <si>
    <t>19.6.1</t>
  </si>
  <si>
    <t>19.7.</t>
  </si>
  <si>
    <t>19.7.1</t>
  </si>
  <si>
    <t>19.8.</t>
  </si>
  <si>
    <t>19.8.1</t>
  </si>
  <si>
    <t>19.9.</t>
  </si>
  <si>
    <t>19.9.1</t>
  </si>
  <si>
    <t>19.10.</t>
  </si>
  <si>
    <t>19.10.1</t>
  </si>
  <si>
    <t>19.11.</t>
  </si>
  <si>
    <t>19.11.1</t>
  </si>
  <si>
    <t>19.12.</t>
  </si>
  <si>
    <t>19.12.1</t>
  </si>
  <si>
    <t>19.13.</t>
  </si>
  <si>
    <t>19.13.1</t>
  </si>
  <si>
    <t>19.14.</t>
  </si>
  <si>
    <t>19.14.1</t>
  </si>
  <si>
    <t>19.15.</t>
  </si>
  <si>
    <t>19.15.1</t>
  </si>
  <si>
    <t>19.15.2</t>
  </si>
  <si>
    <t>19.16.</t>
  </si>
  <si>
    <t>19.16.1</t>
  </si>
  <si>
    <t>19.17.</t>
  </si>
  <si>
    <t>19.17.1</t>
  </si>
  <si>
    <t>20.</t>
  </si>
  <si>
    <t>Mão de obra 3</t>
  </si>
  <si>
    <t>20.1.</t>
  </si>
  <si>
    <t>20.1.1</t>
  </si>
  <si>
    <t>MÃO DE OBRA -  ESTUCAMENTO EM TETO</t>
  </si>
  <si>
    <t>20.1.2</t>
  </si>
  <si>
    <t>MÃO DE OBRA -  GESSO MINERAL</t>
  </si>
  <si>
    <t>20.1.3</t>
  </si>
  <si>
    <t>MÃO DE OBRA -  REVESTIMENTO ARGAMASSADO EM TETO</t>
  </si>
  <si>
    <t>20.2.</t>
  </si>
  <si>
    <t>20.2.1</t>
  </si>
  <si>
    <t>20.2.2</t>
  </si>
  <si>
    <t>20.3.</t>
  </si>
  <si>
    <t>20.3.1</t>
  </si>
  <si>
    <t>20.3.2</t>
  </si>
  <si>
    <t>20.4.</t>
  </si>
  <si>
    <t>20.4.1</t>
  </si>
  <si>
    <t>20.4.2</t>
  </si>
  <si>
    <t>20.5.</t>
  </si>
  <si>
    <t>20.5.1</t>
  </si>
  <si>
    <t>20.5.2</t>
  </si>
  <si>
    <t>20.6.</t>
  </si>
  <si>
    <t>20.6.1</t>
  </si>
  <si>
    <t>20.6.2</t>
  </si>
  <si>
    <t>20.7.</t>
  </si>
  <si>
    <t>20.7.1</t>
  </si>
  <si>
    <t>20.7.2</t>
  </si>
  <si>
    <t>20.8.</t>
  </si>
  <si>
    <t>20.8.1</t>
  </si>
  <si>
    <t>20.8.2</t>
  </si>
  <si>
    <t>20.9.</t>
  </si>
  <si>
    <t>20.9.1</t>
  </si>
  <si>
    <t>20.9.2</t>
  </si>
  <si>
    <t>20.10.</t>
  </si>
  <si>
    <t>20.10.1</t>
  </si>
  <si>
    <t>20.10.2</t>
  </si>
  <si>
    <t>20.11.</t>
  </si>
  <si>
    <t>20.11.1</t>
  </si>
  <si>
    <t>20.11.2</t>
  </si>
  <si>
    <t>20.12.</t>
  </si>
  <si>
    <t>20.12.1</t>
  </si>
  <si>
    <t>20.12.2</t>
  </si>
  <si>
    <t>20.13.</t>
  </si>
  <si>
    <t>20.13.1</t>
  </si>
  <si>
    <t>20.13.2</t>
  </si>
  <si>
    <t>20.14.</t>
  </si>
  <si>
    <t>20.14.1</t>
  </si>
  <si>
    <t>20.14.2</t>
  </si>
  <si>
    <t>20.15.</t>
  </si>
  <si>
    <t>20.15.1</t>
  </si>
  <si>
    <t>20.16.</t>
  </si>
  <si>
    <t>20.16.1</t>
  </si>
  <si>
    <t>20.17.</t>
  </si>
  <si>
    <t>20.17.1</t>
  </si>
  <si>
    <t>21.</t>
  </si>
  <si>
    <t>GERAL PAREDE CORTINA</t>
  </si>
  <si>
    <t>21.1.</t>
  </si>
  <si>
    <t>21.1.1.</t>
  </si>
  <si>
    <t>Parede de cortina</t>
  </si>
  <si>
    <t>21.1.1.1</t>
  </si>
  <si>
    <t>GRADIL METALICO</t>
  </si>
  <si>
    <t>22.</t>
  </si>
  <si>
    <t>GERAL PLACAS</t>
  </si>
  <si>
    <t>22.1.</t>
  </si>
  <si>
    <t>22.1.1.</t>
  </si>
  <si>
    <t>Placa</t>
  </si>
  <si>
    <t>22.1.1.1</t>
  </si>
  <si>
    <t>Glazed</t>
  </si>
  <si>
    <t>23.</t>
  </si>
  <si>
    <t>23.1.</t>
  </si>
  <si>
    <t>23.1.1</t>
  </si>
  <si>
    <t>23.1.2</t>
  </si>
  <si>
    <t>23.1.3</t>
  </si>
  <si>
    <t>23.1.4</t>
  </si>
  <si>
    <t>23.2.</t>
  </si>
  <si>
    <t>23.2.1</t>
  </si>
  <si>
    <t>23.2.2</t>
  </si>
  <si>
    <t>23.3.</t>
  </si>
  <si>
    <t>23.3.1</t>
  </si>
  <si>
    <t>23.3.2</t>
  </si>
  <si>
    <t>23.3.3</t>
  </si>
  <si>
    <t>23.4.</t>
  </si>
  <si>
    <t>23.4.1</t>
  </si>
  <si>
    <t>23.4.2</t>
  </si>
  <si>
    <t>23.4.3</t>
  </si>
  <si>
    <t>23.4.4</t>
  </si>
  <si>
    <t>23.4.5</t>
  </si>
  <si>
    <t>23.5.</t>
  </si>
  <si>
    <t>23.5.1</t>
  </si>
  <si>
    <t>23.5.2</t>
  </si>
  <si>
    <t>23.5.3</t>
  </si>
  <si>
    <t>23.6.</t>
  </si>
  <si>
    <t>23.6.1</t>
  </si>
  <si>
    <t>23.6.2</t>
  </si>
  <si>
    <t>23.6.3</t>
  </si>
  <si>
    <t>23.7.</t>
  </si>
  <si>
    <t>23.7.1</t>
  </si>
  <si>
    <t>23.7.2</t>
  </si>
  <si>
    <t>23.7.3</t>
  </si>
  <si>
    <t>23.8.</t>
  </si>
  <si>
    <t>23.8.1</t>
  </si>
  <si>
    <t>23.8.2</t>
  </si>
  <si>
    <t>23.8.3</t>
  </si>
  <si>
    <t>23.9.</t>
  </si>
  <si>
    <t>23.9.1</t>
  </si>
  <si>
    <t>23.9.2</t>
  </si>
  <si>
    <t>23.9.3</t>
  </si>
  <si>
    <t>23.10.</t>
  </si>
  <si>
    <t>23.10.1</t>
  </si>
  <si>
    <t>23.10.2</t>
  </si>
  <si>
    <t>23.10.3</t>
  </si>
  <si>
    <t>23.11.</t>
  </si>
  <si>
    <t>23.11.1</t>
  </si>
  <si>
    <t>23.11.2</t>
  </si>
  <si>
    <t>23.11.3</t>
  </si>
  <si>
    <t>23.12.</t>
  </si>
  <si>
    <t>23.12.1</t>
  </si>
  <si>
    <t>23.12.2</t>
  </si>
  <si>
    <t>23.12.3</t>
  </si>
  <si>
    <t>23.13.</t>
  </si>
  <si>
    <t>23.13.1</t>
  </si>
  <si>
    <t>23.13.2</t>
  </si>
  <si>
    <t>23.13.3</t>
  </si>
  <si>
    <t>23.14.</t>
  </si>
  <si>
    <t>23.14.1</t>
  </si>
  <si>
    <t>23.14.2</t>
  </si>
  <si>
    <t>23.14.3</t>
  </si>
  <si>
    <t>23.14.4</t>
  </si>
  <si>
    <t>23.14.5</t>
  </si>
  <si>
    <t>23.15.</t>
  </si>
  <si>
    <t>23.15.1</t>
  </si>
  <si>
    <t>23.15.2</t>
  </si>
  <si>
    <t>23.15.3</t>
  </si>
  <si>
    <t>23.16.</t>
  </si>
  <si>
    <t>23.16.1</t>
  </si>
  <si>
    <t>23.17.</t>
  </si>
  <si>
    <t>23.17.1</t>
  </si>
  <si>
    <t>23.18.</t>
  </si>
  <si>
    <t>23.18.1</t>
  </si>
  <si>
    <t>24.</t>
  </si>
  <si>
    <t>Acabamentos cimentados</t>
  </si>
  <si>
    <t>24.1.</t>
  </si>
  <si>
    <t>24.1.1</t>
  </si>
  <si>
    <t>24.1.2</t>
  </si>
  <si>
    <t>24.1.3</t>
  </si>
  <si>
    <t>24.1.4</t>
  </si>
  <si>
    <t>24.2.</t>
  </si>
  <si>
    <t>24.2.1</t>
  </si>
  <si>
    <t>24.2.2</t>
  </si>
  <si>
    <t>24.2.3</t>
  </si>
  <si>
    <t>24.3.</t>
  </si>
  <si>
    <t>24.3.1</t>
  </si>
  <si>
    <t>24.3.2</t>
  </si>
  <si>
    <t>24.3.3</t>
  </si>
  <si>
    <t>24.4.</t>
  </si>
  <si>
    <t>24.4.1</t>
  </si>
  <si>
    <t>24.4.2</t>
  </si>
  <si>
    <t>24.5.</t>
  </si>
  <si>
    <t>24.5.1</t>
  </si>
  <si>
    <t>24.6.</t>
  </si>
  <si>
    <t>24.6.1</t>
  </si>
  <si>
    <t>24.7.</t>
  </si>
  <si>
    <t>24.7.1</t>
  </si>
  <si>
    <t>24.8.</t>
  </si>
  <si>
    <t>24.8.1</t>
  </si>
  <si>
    <t>24.9.</t>
  </si>
  <si>
    <t>24.9.1</t>
  </si>
  <si>
    <t>24.10.</t>
  </si>
  <si>
    <t>24.10.1</t>
  </si>
  <si>
    <t>24.11.</t>
  </si>
  <si>
    <t>24.11.1</t>
  </si>
  <si>
    <t>24.12.</t>
  </si>
  <si>
    <t>24.12.1</t>
  </si>
  <si>
    <t>24.13.</t>
  </si>
  <si>
    <t>24.13.1</t>
  </si>
  <si>
    <t>24.14.</t>
  </si>
  <si>
    <t>24.14.1</t>
  </si>
  <si>
    <t>24.14.2</t>
  </si>
  <si>
    <t>24.15.</t>
  </si>
  <si>
    <t>24.15.1</t>
  </si>
  <si>
    <t>24.15.2</t>
  </si>
  <si>
    <t>24.16.</t>
  </si>
  <si>
    <t>24.16.1</t>
  </si>
  <si>
    <t>24.17.</t>
  </si>
  <si>
    <t>24.17.1</t>
  </si>
  <si>
    <t>24.18.</t>
  </si>
  <si>
    <t>24.18.1</t>
  </si>
  <si>
    <t>25.</t>
  </si>
  <si>
    <t>Acabamentos cerâmicos em piso</t>
  </si>
  <si>
    <t>25.1.</t>
  </si>
  <si>
    <t>25.1.1</t>
  </si>
  <si>
    <t>25.1.2</t>
  </si>
  <si>
    <t>25.1.3</t>
  </si>
  <si>
    <t>25.1.4</t>
  </si>
  <si>
    <t>25.1.5</t>
  </si>
  <si>
    <t>25.2.</t>
  </si>
  <si>
    <t>25.2.1</t>
  </si>
  <si>
    <t>25.2.2</t>
  </si>
  <si>
    <t>25.3.</t>
  </si>
  <si>
    <t>25.3.1</t>
  </si>
  <si>
    <t>25.3.2</t>
  </si>
  <si>
    <t>25.4.</t>
  </si>
  <si>
    <t>25.4.1</t>
  </si>
  <si>
    <t>25.4.2</t>
  </si>
  <si>
    <t>25.4.3</t>
  </si>
  <si>
    <t>25.4.4</t>
  </si>
  <si>
    <t>25.4.5</t>
  </si>
  <si>
    <t>25.4.6</t>
  </si>
  <si>
    <t>25.4.7</t>
  </si>
  <si>
    <t>25.5.</t>
  </si>
  <si>
    <t>25.5.1</t>
  </si>
  <si>
    <t>25.5.2</t>
  </si>
  <si>
    <t>25.5.3</t>
  </si>
  <si>
    <t>25.5.4</t>
  </si>
  <si>
    <t>25.5.5</t>
  </si>
  <si>
    <t>25.5.6</t>
  </si>
  <si>
    <t>25.6.</t>
  </si>
  <si>
    <t>25.6.1</t>
  </si>
  <si>
    <t>25.6.2</t>
  </si>
  <si>
    <t>25.6.3</t>
  </si>
  <si>
    <t>25.6.4</t>
  </si>
  <si>
    <t>25.6.5</t>
  </si>
  <si>
    <t>25.6.6</t>
  </si>
  <si>
    <t>25.7.</t>
  </si>
  <si>
    <t>25.7.1</t>
  </si>
  <si>
    <t>25.7.2</t>
  </si>
  <si>
    <t>25.7.3</t>
  </si>
  <si>
    <t>25.7.4</t>
  </si>
  <si>
    <t>25.7.5</t>
  </si>
  <si>
    <t>25.7.6</t>
  </si>
  <si>
    <t>25.8.</t>
  </si>
  <si>
    <t>25.8.1</t>
  </si>
  <si>
    <t>25.8.2</t>
  </si>
  <si>
    <t>25.8.3</t>
  </si>
  <si>
    <t>25.8.4</t>
  </si>
  <si>
    <t>25.8.5</t>
  </si>
  <si>
    <t>25.8.6</t>
  </si>
  <si>
    <t>25.9.</t>
  </si>
  <si>
    <t>25.9.1</t>
  </si>
  <si>
    <t>25.9.2</t>
  </si>
  <si>
    <t>25.9.3</t>
  </si>
  <si>
    <t>25.9.4</t>
  </si>
  <si>
    <t>25.9.5</t>
  </si>
  <si>
    <t>25.9.6</t>
  </si>
  <si>
    <t>25.10.</t>
  </si>
  <si>
    <t>25.10.1</t>
  </si>
  <si>
    <t>25.10.2</t>
  </si>
  <si>
    <t>25.10.3</t>
  </si>
  <si>
    <t>25.10.4</t>
  </si>
  <si>
    <t>25.10.5</t>
  </si>
  <si>
    <t>25.10.6</t>
  </si>
  <si>
    <t>25.11.</t>
  </si>
  <si>
    <t>25.11.1</t>
  </si>
  <si>
    <t>25.11.2</t>
  </si>
  <si>
    <t>25.11.3</t>
  </si>
  <si>
    <t>25.11.4</t>
  </si>
  <si>
    <t>25.11.5</t>
  </si>
  <si>
    <t>25.11.6</t>
  </si>
  <si>
    <t>25.12.</t>
  </si>
  <si>
    <t>25.12.1</t>
  </si>
  <si>
    <t>25.12.2</t>
  </si>
  <si>
    <t>25.12.3</t>
  </si>
  <si>
    <t>25.12.4</t>
  </si>
  <si>
    <t>25.12.5</t>
  </si>
  <si>
    <t>25.12.6</t>
  </si>
  <si>
    <t>25.13.</t>
  </si>
  <si>
    <t>25.13.1</t>
  </si>
  <si>
    <t>25.13.2</t>
  </si>
  <si>
    <t>25.13.3</t>
  </si>
  <si>
    <t>25.13.4</t>
  </si>
  <si>
    <t>25.13.5</t>
  </si>
  <si>
    <t>25.13.6</t>
  </si>
  <si>
    <t>25.14.</t>
  </si>
  <si>
    <t>25.14.1</t>
  </si>
  <si>
    <t>25.14.2</t>
  </si>
  <si>
    <t>25.14.3</t>
  </si>
  <si>
    <t>25.14.4</t>
  </si>
  <si>
    <t>25.14.5</t>
  </si>
  <si>
    <t>25.14.6</t>
  </si>
  <si>
    <t>25.14.7</t>
  </si>
  <si>
    <t>25.14.8</t>
  </si>
  <si>
    <t>25.14.9</t>
  </si>
  <si>
    <t>26.</t>
  </si>
  <si>
    <t>26.1.</t>
  </si>
  <si>
    <t>26.1.1</t>
  </si>
  <si>
    <t>REVESTIMENTO INTERNO - GENERICO, AMBIENTE SEM IDENTIFICACAO</t>
  </si>
  <si>
    <t>26.1.2</t>
  </si>
  <si>
    <t>REVESTIMENTO INTERNO - GENERICO, COBERTURA</t>
  </si>
  <si>
    <t>26.2.</t>
  </si>
  <si>
    <t>26.2.1</t>
  </si>
  <si>
    <t>26.2.2</t>
  </si>
  <si>
    <t>26.3.</t>
  </si>
  <si>
    <t>26.3.1</t>
  </si>
  <si>
    <t>26.3.2</t>
  </si>
  <si>
    <t>26.4.</t>
  </si>
  <si>
    <t>26.4.1</t>
  </si>
  <si>
    <t>26.4.2</t>
  </si>
  <si>
    <t>26.5.</t>
  </si>
  <si>
    <t>26.5.1</t>
  </si>
  <si>
    <t>26.6.</t>
  </si>
  <si>
    <t>26.6.1</t>
  </si>
  <si>
    <t>26.7.</t>
  </si>
  <si>
    <t>26.7.1</t>
  </si>
  <si>
    <t>26.8.</t>
  </si>
  <si>
    <t>26.8.1</t>
  </si>
  <si>
    <t>26.9.</t>
  </si>
  <si>
    <t>26.9.1</t>
  </si>
  <si>
    <t>26.10.</t>
  </si>
  <si>
    <t>26.10.1</t>
  </si>
  <si>
    <t>26.11.</t>
  </si>
  <si>
    <t>26.11.1</t>
  </si>
  <si>
    <t>26.12.</t>
  </si>
  <si>
    <t>26.12.1</t>
  </si>
  <si>
    <t>26.13.</t>
  </si>
  <si>
    <t>26.13.1</t>
  </si>
  <si>
    <t>26.14.</t>
  </si>
  <si>
    <t>26.14.1</t>
  </si>
  <si>
    <t>27.</t>
  </si>
  <si>
    <t>Rodapes</t>
  </si>
  <si>
    <t>27.1.</t>
  </si>
  <si>
    <t>27.1.1</t>
  </si>
  <si>
    <t>27.1.2</t>
  </si>
  <si>
    <t>27.1.3</t>
  </si>
  <si>
    <t>27.1.4</t>
  </si>
  <si>
    <t>27.1.5</t>
  </si>
  <si>
    <t>27.2.</t>
  </si>
  <si>
    <t>27.2.1</t>
  </si>
  <si>
    <t>27.2.2</t>
  </si>
  <si>
    <t>27.2.3</t>
  </si>
  <si>
    <t>27.2.4</t>
  </si>
  <si>
    <t>27.3.</t>
  </si>
  <si>
    <t>27.3.1</t>
  </si>
  <si>
    <t>27.3.2</t>
  </si>
  <si>
    <t>27.3.3</t>
  </si>
  <si>
    <t>27.3.4</t>
  </si>
  <si>
    <t>27.4.</t>
  </si>
  <si>
    <t>27.4.1</t>
  </si>
  <si>
    <t>27.4.2</t>
  </si>
  <si>
    <t>27.4.3</t>
  </si>
  <si>
    <t>27.4.4</t>
  </si>
  <si>
    <t>27.4.5</t>
  </si>
  <si>
    <t>27.5.</t>
  </si>
  <si>
    <t>27.5.1</t>
  </si>
  <si>
    <t>27.5.2</t>
  </si>
  <si>
    <t>27.5.3</t>
  </si>
  <si>
    <t>27.5.4</t>
  </si>
  <si>
    <t>27.6.</t>
  </si>
  <si>
    <t>27.6.1</t>
  </si>
  <si>
    <t>27.6.2</t>
  </si>
  <si>
    <t>27.6.3</t>
  </si>
  <si>
    <t>27.6.4</t>
  </si>
  <si>
    <t>27.7.</t>
  </si>
  <si>
    <t>27.7.1</t>
  </si>
  <si>
    <t>27.7.2</t>
  </si>
  <si>
    <t>27.7.3</t>
  </si>
  <si>
    <t>27.7.4</t>
  </si>
  <si>
    <t>27.8.</t>
  </si>
  <si>
    <t>27.8.1</t>
  </si>
  <si>
    <t>27.8.2</t>
  </si>
  <si>
    <t>27.8.3</t>
  </si>
  <si>
    <t>27.8.4</t>
  </si>
  <si>
    <t>27.9.</t>
  </si>
  <si>
    <t>27.9.1</t>
  </si>
  <si>
    <t>27.9.2</t>
  </si>
  <si>
    <t>27.9.3</t>
  </si>
  <si>
    <t>27.9.4</t>
  </si>
  <si>
    <t>27.10.</t>
  </si>
  <si>
    <t>27.10.1</t>
  </si>
  <si>
    <t>27.10.2</t>
  </si>
  <si>
    <t>27.10.3</t>
  </si>
  <si>
    <t>27.10.4</t>
  </si>
  <si>
    <t>27.11.</t>
  </si>
  <si>
    <t>27.11.1</t>
  </si>
  <si>
    <t>27.11.2</t>
  </si>
  <si>
    <t>27.11.3</t>
  </si>
  <si>
    <t>27.11.4</t>
  </si>
  <si>
    <t>27.12.</t>
  </si>
  <si>
    <t>27.12.1</t>
  </si>
  <si>
    <t>27.12.2</t>
  </si>
  <si>
    <t>27.12.3</t>
  </si>
  <si>
    <t>27.12.4</t>
  </si>
  <si>
    <t>27.13.</t>
  </si>
  <si>
    <t>27.13.1</t>
  </si>
  <si>
    <t>27.13.2</t>
  </si>
  <si>
    <t>27.13.3</t>
  </si>
  <si>
    <t>27.13.4</t>
  </si>
  <si>
    <t>27.14.</t>
  </si>
  <si>
    <t>27.14.1</t>
  </si>
  <si>
    <t>27.14.2</t>
  </si>
  <si>
    <t>27.14.3</t>
  </si>
  <si>
    <t>27.14.4</t>
  </si>
  <si>
    <t>27.14.5</t>
  </si>
  <si>
    <t>27.15.</t>
  </si>
  <si>
    <t>27.15.1</t>
  </si>
  <si>
    <t>27.15.2</t>
  </si>
  <si>
    <t>27.16.</t>
  </si>
  <si>
    <t>27.16.1</t>
  </si>
  <si>
    <t>28.</t>
  </si>
  <si>
    <t>Mão de obra 4</t>
  </si>
  <si>
    <t>28.1.</t>
  </si>
  <si>
    <t>28.1.1</t>
  </si>
  <si>
    <t>MÃO DE OBRA -  A CONFIRMAR</t>
  </si>
  <si>
    <t>28.1.2</t>
  </si>
  <si>
    <t>28.1.3</t>
  </si>
  <si>
    <t>MÃO DE OBRA -  CONTRA PISO COMUM</t>
  </si>
  <si>
    <t>28.1.4</t>
  </si>
  <si>
    <t>MÃO DE OBRA -  PISO CIMENTADO</t>
  </si>
  <si>
    <t>28.1.5</t>
  </si>
  <si>
    <t>28.1.6</t>
  </si>
  <si>
    <t>MÃO DE OBRA -  POLIMENTO DE PISO</t>
  </si>
  <si>
    <t>28.1.7</t>
  </si>
  <si>
    <t xml:space="preserve">MÃO DE OBRA -  </t>
  </si>
  <si>
    <t>28.1.8</t>
  </si>
  <si>
    <t>MÃO DE OBRA -  RODAPE EM POLIESTIRENO</t>
  </si>
  <si>
    <t>28.1.9</t>
  </si>
  <si>
    <t>MÃO DE OBRA -  RODAPE EM PORCELANATO</t>
  </si>
  <si>
    <t>28.1.10</t>
  </si>
  <si>
    <t>MÃO DE OBRA -  RODAPE GENERICO</t>
  </si>
  <si>
    <t>28.2.</t>
  </si>
  <si>
    <t>28.2.1</t>
  </si>
  <si>
    <t>28.2.2</t>
  </si>
  <si>
    <t>MÃO DE OBRA -  CONTRA PISO AUTONIVELANTE</t>
  </si>
  <si>
    <t>28.2.3</t>
  </si>
  <si>
    <t>28.2.4</t>
  </si>
  <si>
    <t>28.2.5</t>
  </si>
  <si>
    <t>28.2.6</t>
  </si>
  <si>
    <t>28.2.7</t>
  </si>
  <si>
    <t>28.2.8</t>
  </si>
  <si>
    <t>28.2.9</t>
  </si>
  <si>
    <t>28.2.10</t>
  </si>
  <si>
    <t>28.3.</t>
  </si>
  <si>
    <t>28.3.1</t>
  </si>
  <si>
    <t>28.3.2</t>
  </si>
  <si>
    <t>28.3.3</t>
  </si>
  <si>
    <t>28.3.4</t>
  </si>
  <si>
    <t>28.3.5</t>
  </si>
  <si>
    <t>28.3.6</t>
  </si>
  <si>
    <t>28.3.7</t>
  </si>
  <si>
    <t>28.3.8</t>
  </si>
  <si>
    <t>28.3.9</t>
  </si>
  <si>
    <t>28.3.10</t>
  </si>
  <si>
    <t>28.4.</t>
  </si>
  <si>
    <t>28.4.1</t>
  </si>
  <si>
    <t>28.4.2</t>
  </si>
  <si>
    <t>MÃO DE OBRA -  CONTRA PISO ACUSTICO</t>
  </si>
  <si>
    <t>28.4.3</t>
  </si>
  <si>
    <t>28.4.4</t>
  </si>
  <si>
    <t>28.4.5</t>
  </si>
  <si>
    <t>28.4.6</t>
  </si>
  <si>
    <t>28.4.7</t>
  </si>
  <si>
    <t>MÃO DE OBRA -  REVESTIMENTO VINILICO</t>
  </si>
  <si>
    <t>28.4.8</t>
  </si>
  <si>
    <t>28.4.9</t>
  </si>
  <si>
    <t>28.4.10</t>
  </si>
  <si>
    <t>28.4.11</t>
  </si>
  <si>
    <t>28.5.</t>
  </si>
  <si>
    <t>28.5.1</t>
  </si>
  <si>
    <t>28.5.2</t>
  </si>
  <si>
    <t>28.5.3</t>
  </si>
  <si>
    <t>28.5.4</t>
  </si>
  <si>
    <t>28.5.5</t>
  </si>
  <si>
    <t>28.5.6</t>
  </si>
  <si>
    <t>28.5.7</t>
  </si>
  <si>
    <t>28.5.8</t>
  </si>
  <si>
    <t>28.5.9</t>
  </si>
  <si>
    <t>28.5.10</t>
  </si>
  <si>
    <t>28.6.</t>
  </si>
  <si>
    <t>28.6.1</t>
  </si>
  <si>
    <t>28.6.2</t>
  </si>
  <si>
    <t>28.6.3</t>
  </si>
  <si>
    <t>28.6.4</t>
  </si>
  <si>
    <t>28.6.5</t>
  </si>
  <si>
    <t>28.6.6</t>
  </si>
  <si>
    <t>28.6.7</t>
  </si>
  <si>
    <t>28.6.8</t>
  </si>
  <si>
    <t>28.6.9</t>
  </si>
  <si>
    <t>28.6.10</t>
  </si>
  <si>
    <t>28.7.</t>
  </si>
  <si>
    <t>28.7.1</t>
  </si>
  <si>
    <t>28.7.2</t>
  </si>
  <si>
    <t>28.7.3</t>
  </si>
  <si>
    <t>28.7.4</t>
  </si>
  <si>
    <t>28.7.5</t>
  </si>
  <si>
    <t>28.7.6</t>
  </si>
  <si>
    <t>28.7.7</t>
  </si>
  <si>
    <t>28.7.8</t>
  </si>
  <si>
    <t>28.7.9</t>
  </si>
  <si>
    <t>28.7.10</t>
  </si>
  <si>
    <t>28.8.</t>
  </si>
  <si>
    <t>28.8.1</t>
  </si>
  <si>
    <t>28.8.2</t>
  </si>
  <si>
    <t>28.8.3</t>
  </si>
  <si>
    <t>28.8.4</t>
  </si>
  <si>
    <t>28.8.5</t>
  </si>
  <si>
    <t>28.8.6</t>
  </si>
  <si>
    <t>28.8.7</t>
  </si>
  <si>
    <t>28.8.8</t>
  </si>
  <si>
    <t>28.8.9</t>
  </si>
  <si>
    <t>28.8.10</t>
  </si>
  <si>
    <t>28.9.</t>
  </si>
  <si>
    <t>28.9.1</t>
  </si>
  <si>
    <t>28.9.2</t>
  </si>
  <si>
    <t>28.9.3</t>
  </si>
  <si>
    <t>28.9.4</t>
  </si>
  <si>
    <t>28.9.5</t>
  </si>
  <si>
    <t>28.9.6</t>
  </si>
  <si>
    <t>28.9.7</t>
  </si>
  <si>
    <t>28.9.8</t>
  </si>
  <si>
    <t>28.9.9</t>
  </si>
  <si>
    <t>28.9.10</t>
  </si>
  <si>
    <t>28.10.</t>
  </si>
  <si>
    <t>28.10.1</t>
  </si>
  <si>
    <t>28.10.2</t>
  </si>
  <si>
    <t>28.10.3</t>
  </si>
  <si>
    <t>28.10.4</t>
  </si>
  <si>
    <t>28.10.5</t>
  </si>
  <si>
    <t>28.10.6</t>
  </si>
  <si>
    <t>28.10.7</t>
  </si>
  <si>
    <t>28.10.8</t>
  </si>
  <si>
    <t>28.10.9</t>
  </si>
  <si>
    <t>28.10.10</t>
  </si>
  <si>
    <t>28.11.</t>
  </si>
  <si>
    <t>28.11.1</t>
  </si>
  <si>
    <t>28.11.2</t>
  </si>
  <si>
    <t>28.11.3</t>
  </si>
  <si>
    <t>28.11.4</t>
  </si>
  <si>
    <t>28.11.5</t>
  </si>
  <si>
    <t>28.11.6</t>
  </si>
  <si>
    <t>28.11.7</t>
  </si>
  <si>
    <t>28.11.8</t>
  </si>
  <si>
    <t>28.11.9</t>
  </si>
  <si>
    <t>28.11.10</t>
  </si>
  <si>
    <t>28.12.</t>
  </si>
  <si>
    <t>28.12.1</t>
  </si>
  <si>
    <t>28.12.2</t>
  </si>
  <si>
    <t>28.12.3</t>
  </si>
  <si>
    <t>28.12.4</t>
  </si>
  <si>
    <t>28.12.5</t>
  </si>
  <si>
    <t>28.12.6</t>
  </si>
  <si>
    <t>28.12.7</t>
  </si>
  <si>
    <t>28.12.8</t>
  </si>
  <si>
    <t>28.12.9</t>
  </si>
  <si>
    <t>28.12.10</t>
  </si>
  <si>
    <t>28.13.</t>
  </si>
  <si>
    <t>28.13.1</t>
  </si>
  <si>
    <t>28.13.2</t>
  </si>
  <si>
    <t>28.13.3</t>
  </si>
  <si>
    <t>28.13.4</t>
  </si>
  <si>
    <t>28.13.5</t>
  </si>
  <si>
    <t>28.13.6</t>
  </si>
  <si>
    <t>28.13.7</t>
  </si>
  <si>
    <t>28.13.8</t>
  </si>
  <si>
    <t>28.13.9</t>
  </si>
  <si>
    <t>28.13.10</t>
  </si>
  <si>
    <t>28.14.</t>
  </si>
  <si>
    <t>28.14.1</t>
  </si>
  <si>
    <t>28.14.2</t>
  </si>
  <si>
    <t>28.14.3</t>
  </si>
  <si>
    <t>28.14.4</t>
  </si>
  <si>
    <t>28.14.5</t>
  </si>
  <si>
    <t>28.14.6</t>
  </si>
  <si>
    <t>28.14.7</t>
  </si>
  <si>
    <t>28.14.8</t>
  </si>
  <si>
    <t>28.14.9</t>
  </si>
  <si>
    <t>28.14.10</t>
  </si>
  <si>
    <t>28.15.</t>
  </si>
  <si>
    <t>28.15.1</t>
  </si>
  <si>
    <t>28.15.2</t>
  </si>
  <si>
    <t>28.15.3</t>
  </si>
  <si>
    <t>28.15.4</t>
  </si>
  <si>
    <t>28.15.5</t>
  </si>
  <si>
    <t>28.16.</t>
  </si>
  <si>
    <t>28.16.1</t>
  </si>
  <si>
    <t>28.16.2</t>
  </si>
  <si>
    <t>28.16.3</t>
  </si>
  <si>
    <t>28.17.</t>
  </si>
  <si>
    <t>28.17.1</t>
  </si>
  <si>
    <t>28.17.2</t>
  </si>
  <si>
    <t>28.18.</t>
  </si>
  <si>
    <t>28.18.1</t>
  </si>
  <si>
    <t>28.18.2</t>
  </si>
  <si>
    <t>29.</t>
  </si>
  <si>
    <t>29.1.</t>
  </si>
  <si>
    <t>29.1.1</t>
  </si>
  <si>
    <t>29.2.</t>
  </si>
  <si>
    <t>29.2.1</t>
  </si>
  <si>
    <t>29.3.</t>
  </si>
  <si>
    <t>29.3.1</t>
  </si>
  <si>
    <t>30.</t>
  </si>
  <si>
    <t>Sistemas de pintura em parede</t>
  </si>
  <si>
    <t>30.1.</t>
  </si>
  <si>
    <t>30.1.1</t>
  </si>
  <si>
    <t>30.1.2</t>
  </si>
  <si>
    <t>30.1.3</t>
  </si>
  <si>
    <t>REVESTIMENTO INTERNO, PAREDE - PINTURA, FAIXA DE GARAGEM</t>
  </si>
  <si>
    <t>30.1.4</t>
  </si>
  <si>
    <t>30.1.5</t>
  </si>
  <si>
    <t>30.1.6</t>
  </si>
  <si>
    <t>30.1.7</t>
  </si>
  <si>
    <t>30.2.</t>
  </si>
  <si>
    <t>30.2.1</t>
  </si>
  <si>
    <t>30.2.2</t>
  </si>
  <si>
    <t>30.2.3</t>
  </si>
  <si>
    <t>30.2.4</t>
  </si>
  <si>
    <t>30.2.5</t>
  </si>
  <si>
    <t>30.2.6</t>
  </si>
  <si>
    <t>30.3.</t>
  </si>
  <si>
    <t>30.3.1</t>
  </si>
  <si>
    <t>30.3.2</t>
  </si>
  <si>
    <t>30.3.3</t>
  </si>
  <si>
    <t>30.3.4</t>
  </si>
  <si>
    <t>30.3.5</t>
  </si>
  <si>
    <t>30.3.6</t>
  </si>
  <si>
    <t>30.3.7</t>
  </si>
  <si>
    <t>30.4.</t>
  </si>
  <si>
    <t>30.4.1</t>
  </si>
  <si>
    <t>30.4.2</t>
  </si>
  <si>
    <t>30.4.3</t>
  </si>
  <si>
    <t>30.4.4</t>
  </si>
  <si>
    <t>30.4.5</t>
  </si>
  <si>
    <t>30.4.6</t>
  </si>
  <si>
    <t>30.5.</t>
  </si>
  <si>
    <t>30.5.1</t>
  </si>
  <si>
    <t>30.5.2</t>
  </si>
  <si>
    <t>30.5.3</t>
  </si>
  <si>
    <t>30.5.4</t>
  </si>
  <si>
    <t>30.5.5</t>
  </si>
  <si>
    <t>30.6.</t>
  </si>
  <si>
    <t>30.6.1</t>
  </si>
  <si>
    <t>30.6.2</t>
  </si>
  <si>
    <t>30.6.3</t>
  </si>
  <si>
    <t>30.6.4</t>
  </si>
  <si>
    <t>30.6.5</t>
  </si>
  <si>
    <t>30.7.</t>
  </si>
  <si>
    <t>30.7.1</t>
  </si>
  <si>
    <t>30.7.2</t>
  </si>
  <si>
    <t>30.7.3</t>
  </si>
  <si>
    <t>30.7.4</t>
  </si>
  <si>
    <t>30.7.5</t>
  </si>
  <si>
    <t>30.8.</t>
  </si>
  <si>
    <t>30.8.1</t>
  </si>
  <si>
    <t>30.8.2</t>
  </si>
  <si>
    <t>30.8.3</t>
  </si>
  <si>
    <t>30.8.4</t>
  </si>
  <si>
    <t>30.8.5</t>
  </si>
  <si>
    <t>30.9.</t>
  </si>
  <si>
    <t>30.9.1</t>
  </si>
  <si>
    <t>30.9.2</t>
  </si>
  <si>
    <t>30.9.3</t>
  </si>
  <si>
    <t>30.9.4</t>
  </si>
  <si>
    <t>30.9.5</t>
  </si>
  <si>
    <t>30.10.</t>
  </si>
  <si>
    <t>30.10.1</t>
  </si>
  <si>
    <t>30.10.2</t>
  </si>
  <si>
    <t>30.10.3</t>
  </si>
  <si>
    <t>30.10.4</t>
  </si>
  <si>
    <t>30.10.5</t>
  </si>
  <si>
    <t>30.11.</t>
  </si>
  <si>
    <t>30.11.1</t>
  </si>
  <si>
    <t>30.11.2</t>
  </si>
  <si>
    <t>30.11.3</t>
  </si>
  <si>
    <t>30.11.4</t>
  </si>
  <si>
    <t>30.11.5</t>
  </si>
  <si>
    <t>30.12.</t>
  </si>
  <si>
    <t>30.12.1</t>
  </si>
  <si>
    <t>30.12.2</t>
  </si>
  <si>
    <t>30.12.3</t>
  </si>
  <si>
    <t>30.12.4</t>
  </si>
  <si>
    <t>30.12.5</t>
  </si>
  <si>
    <t>30.13.</t>
  </si>
  <si>
    <t>30.13.1</t>
  </si>
  <si>
    <t>30.13.2</t>
  </si>
  <si>
    <t>30.13.3</t>
  </si>
  <si>
    <t>30.13.4</t>
  </si>
  <si>
    <t>30.13.5</t>
  </si>
  <si>
    <t>30.14.</t>
  </si>
  <si>
    <t>30.14.1</t>
  </si>
  <si>
    <t>30.14.2</t>
  </si>
  <si>
    <t>30.14.3</t>
  </si>
  <si>
    <t>30.14.4</t>
  </si>
  <si>
    <t>30.14.5</t>
  </si>
  <si>
    <t>30.15.</t>
  </si>
  <si>
    <t>30.15.1</t>
  </si>
  <si>
    <t>30.15.2</t>
  </si>
  <si>
    <t>30.15.3</t>
  </si>
  <si>
    <t>30.15.4</t>
  </si>
  <si>
    <t>30.16.</t>
  </si>
  <si>
    <t>30.16.1</t>
  </si>
  <si>
    <t>30.16.2</t>
  </si>
  <si>
    <t>30.17.</t>
  </si>
  <si>
    <t>30.17.1</t>
  </si>
  <si>
    <t>30.17.2</t>
  </si>
  <si>
    <t>31.</t>
  </si>
  <si>
    <t>Sistemas de pintura em teto</t>
  </si>
  <si>
    <t>31.1.</t>
  </si>
  <si>
    <t>31.1.1</t>
  </si>
  <si>
    <t>PINTURA EM TETO</t>
  </si>
  <si>
    <t>31.1.2</t>
  </si>
  <si>
    <t>TEXTURA EM TETO</t>
  </si>
  <si>
    <t>31.2.</t>
  </si>
  <si>
    <t>31.2.1</t>
  </si>
  <si>
    <t>31.2.2</t>
  </si>
  <si>
    <t>31.3.</t>
  </si>
  <si>
    <t>31.3.1</t>
  </si>
  <si>
    <t>31.3.2</t>
  </si>
  <si>
    <t>31.4.</t>
  </si>
  <si>
    <t>31.4.1</t>
  </si>
  <si>
    <t>31.4.2</t>
  </si>
  <si>
    <t>31.5.</t>
  </si>
  <si>
    <t>31.5.1</t>
  </si>
  <si>
    <t>31.5.2</t>
  </si>
  <si>
    <t>31.6.</t>
  </si>
  <si>
    <t>31.6.1</t>
  </si>
  <si>
    <t>31.6.2</t>
  </si>
  <si>
    <t>31.7.</t>
  </si>
  <si>
    <t>31.7.1</t>
  </si>
  <si>
    <t>31.7.2</t>
  </si>
  <si>
    <t>31.8.</t>
  </si>
  <si>
    <t>31.8.1</t>
  </si>
  <si>
    <t>31.8.2</t>
  </si>
  <si>
    <t>31.9.</t>
  </si>
  <si>
    <t>31.9.1</t>
  </si>
  <si>
    <t>31.9.2</t>
  </si>
  <si>
    <t>31.10.</t>
  </si>
  <si>
    <t>31.10.1</t>
  </si>
  <si>
    <t>31.10.2</t>
  </si>
  <si>
    <t>31.11.</t>
  </si>
  <si>
    <t>31.11.1</t>
  </si>
  <si>
    <t>31.11.2</t>
  </si>
  <si>
    <t>31.12.</t>
  </si>
  <si>
    <t>31.12.1</t>
  </si>
  <si>
    <t>31.12.2</t>
  </si>
  <si>
    <t>31.13.</t>
  </si>
  <si>
    <t>31.13.1</t>
  </si>
  <si>
    <t>31.13.2</t>
  </si>
  <si>
    <t>31.14.</t>
  </si>
  <si>
    <t>31.14.1</t>
  </si>
  <si>
    <t>31.14.2</t>
  </si>
  <si>
    <t>31.15.</t>
  </si>
  <si>
    <t>31.15.1</t>
  </si>
  <si>
    <t>31.15.2</t>
  </si>
  <si>
    <t>31.16.</t>
  </si>
  <si>
    <t>31.16.1</t>
  </si>
  <si>
    <t>31.17.</t>
  </si>
  <si>
    <t>31.17.1</t>
  </si>
  <si>
    <t>32.</t>
  </si>
  <si>
    <t>Mão de obra 5</t>
  </si>
  <si>
    <t>32.1.</t>
  </si>
  <si>
    <t>32.1.1</t>
  </si>
  <si>
    <t>MÃO DE OBRA -  REVESTIMENTO PINTURA EPOXI</t>
  </si>
  <si>
    <t>32.1.2</t>
  </si>
  <si>
    <t>MÃO DE OBRA -  PINTURA INTERNA - PAREDE</t>
  </si>
  <si>
    <t>32.1.3</t>
  </si>
  <si>
    <t>MÃO DE OBRA -  TEXTURA INTERNA - PAREDE</t>
  </si>
  <si>
    <t>32.1.4</t>
  </si>
  <si>
    <t>MÃO DE OBRA -  PINTURA EM TETO</t>
  </si>
  <si>
    <t>32.1.5</t>
  </si>
  <si>
    <t>MÃO DE OBRA -  TEXTURA EM TETO</t>
  </si>
  <si>
    <t>32.2.</t>
  </si>
  <si>
    <t>32.2.1</t>
  </si>
  <si>
    <t>32.2.2</t>
  </si>
  <si>
    <t>32.2.3</t>
  </si>
  <si>
    <t>32.2.4</t>
  </si>
  <si>
    <t>32.2.5</t>
  </si>
  <si>
    <t>32.3.</t>
  </si>
  <si>
    <t>32.3.1</t>
  </si>
  <si>
    <t>32.3.2</t>
  </si>
  <si>
    <t>32.3.3</t>
  </si>
  <si>
    <t>32.3.4</t>
  </si>
  <si>
    <t>32.3.5</t>
  </si>
  <si>
    <t>32.4.</t>
  </si>
  <si>
    <t>32.4.1</t>
  </si>
  <si>
    <t>32.4.2</t>
  </si>
  <si>
    <t>32.4.3</t>
  </si>
  <si>
    <t>32.4.4</t>
  </si>
  <si>
    <t>32.5.</t>
  </si>
  <si>
    <t>32.5.1</t>
  </si>
  <si>
    <t>32.5.2</t>
  </si>
  <si>
    <t>32.5.3</t>
  </si>
  <si>
    <t>32.6.</t>
  </si>
  <si>
    <t>32.6.1</t>
  </si>
  <si>
    <t>32.6.2</t>
  </si>
  <si>
    <t>32.6.3</t>
  </si>
  <si>
    <t>32.7.</t>
  </si>
  <si>
    <t>32.7.1</t>
  </si>
  <si>
    <t>32.7.2</t>
  </si>
  <si>
    <t>32.7.3</t>
  </si>
  <si>
    <t>32.8.</t>
  </si>
  <si>
    <t>32.8.1</t>
  </si>
  <si>
    <t>32.8.2</t>
  </si>
  <si>
    <t>32.8.3</t>
  </si>
  <si>
    <t>32.9.</t>
  </si>
  <si>
    <t>32.9.1</t>
  </si>
  <si>
    <t>32.9.2</t>
  </si>
  <si>
    <t>32.9.3</t>
  </si>
  <si>
    <t>32.10.</t>
  </si>
  <si>
    <t>32.10.1</t>
  </si>
  <si>
    <t>32.10.2</t>
  </si>
  <si>
    <t>32.10.3</t>
  </si>
  <si>
    <t>32.11.</t>
  </si>
  <si>
    <t>32.11.1</t>
  </si>
  <si>
    <t>32.11.2</t>
  </si>
  <si>
    <t>32.11.3</t>
  </si>
  <si>
    <t>32.12.</t>
  </si>
  <si>
    <t>32.12.1</t>
  </si>
  <si>
    <t>32.12.2</t>
  </si>
  <si>
    <t>32.12.3</t>
  </si>
  <si>
    <t>32.13.</t>
  </si>
  <si>
    <t>32.13.1</t>
  </si>
  <si>
    <t>32.13.2</t>
  </si>
  <si>
    <t>32.13.3</t>
  </si>
  <si>
    <t>32.14.</t>
  </si>
  <si>
    <t>32.14.1</t>
  </si>
  <si>
    <t>32.14.2</t>
  </si>
  <si>
    <t>32.14.3</t>
  </si>
  <si>
    <t>32.15.</t>
  </si>
  <si>
    <t>32.15.1</t>
  </si>
  <si>
    <t>32.15.2</t>
  </si>
  <si>
    <t>32.15.3</t>
  </si>
  <si>
    <t>32.16.</t>
  </si>
  <si>
    <t>32.16.1</t>
  </si>
  <si>
    <t>32.16.2</t>
  </si>
  <si>
    <t>32.17.</t>
  </si>
  <si>
    <t>32.17.1</t>
  </si>
  <si>
    <t>32.17.2</t>
  </si>
  <si>
    <t>33.</t>
  </si>
  <si>
    <t>33.1.</t>
  </si>
  <si>
    <t>33.1.1.</t>
  </si>
  <si>
    <t>33.1.1.1</t>
  </si>
  <si>
    <t>33.1.1.2</t>
  </si>
  <si>
    <t>33.1.1.3</t>
  </si>
  <si>
    <t>33.1.1.4</t>
  </si>
  <si>
    <t>33.1.1.5</t>
  </si>
  <si>
    <t>33.1.2.</t>
  </si>
  <si>
    <t>33.1.2.1</t>
  </si>
  <si>
    <t>33.1.2.2</t>
  </si>
  <si>
    <t>33.1.2.3</t>
  </si>
  <si>
    <t>33.1.2.4</t>
  </si>
  <si>
    <t>33.1.2.5</t>
  </si>
  <si>
    <t>33.1.2.6</t>
  </si>
  <si>
    <t>33.1.2.7</t>
  </si>
  <si>
    <t>33.1.2.8</t>
  </si>
  <si>
    <t>33.1.2.9</t>
  </si>
  <si>
    <t>33.2.</t>
  </si>
  <si>
    <t>33.2.1.</t>
  </si>
  <si>
    <t>Corrimão</t>
  </si>
  <si>
    <t>33.2.1.1</t>
  </si>
  <si>
    <t>33.2.2.</t>
  </si>
  <si>
    <t>33.2.2.1</t>
  </si>
  <si>
    <t>33.2.2.2</t>
  </si>
  <si>
    <t>33.2.3.</t>
  </si>
  <si>
    <t>33.2.3.1</t>
  </si>
  <si>
    <t>33.2.3.2</t>
  </si>
  <si>
    <t>33.3.</t>
  </si>
  <si>
    <t>33.3.1.</t>
  </si>
  <si>
    <t>33.3.1.1</t>
  </si>
  <si>
    <t>33.3.2.</t>
  </si>
  <si>
    <t>33.3.2.1</t>
  </si>
  <si>
    <t>33.3.2.2</t>
  </si>
  <si>
    <t>33.3.3.</t>
  </si>
  <si>
    <t>33.3.3.1</t>
  </si>
  <si>
    <t>33.3.3.2</t>
  </si>
  <si>
    <t>33.4.</t>
  </si>
  <si>
    <t>33.4.1.</t>
  </si>
  <si>
    <t>33.4.1.1</t>
  </si>
  <si>
    <t>GUARDA-CORPO, VIDRO, 65 cm</t>
  </si>
  <si>
    <t>33.4.2.</t>
  </si>
  <si>
    <t>33.4.2.1</t>
  </si>
  <si>
    <t>ABERTURA PARA CHURRASQUEIRA, ALUMÍNIO, 60 x 50 cm</t>
  </si>
  <si>
    <t>33.4.2.2</t>
  </si>
  <si>
    <t>33.4.2.3</t>
  </si>
  <si>
    <t>33.4.2.4</t>
  </si>
  <si>
    <t>33.4.2.5</t>
  </si>
  <si>
    <t>33.4.2.6</t>
  </si>
  <si>
    <t>33.4.2.7</t>
  </si>
  <si>
    <t>33.4.2.8</t>
  </si>
  <si>
    <t>33.4.2.9</t>
  </si>
  <si>
    <t>33.4.2.10</t>
  </si>
  <si>
    <t>33.4.3.</t>
  </si>
  <si>
    <t>33.4.3.1</t>
  </si>
  <si>
    <t>33.4.3.2</t>
  </si>
  <si>
    <t>33.4.3.3</t>
  </si>
  <si>
    <t>33.4.3.4</t>
  </si>
  <si>
    <t>33.4.3.5</t>
  </si>
  <si>
    <t>33.4.3.6</t>
  </si>
  <si>
    <t>33.4.3.7</t>
  </si>
  <si>
    <t>33.4.3.8</t>
  </si>
  <si>
    <t>33.5.</t>
  </si>
  <si>
    <t>33.5.1.</t>
  </si>
  <si>
    <t>33.5.1.1</t>
  </si>
  <si>
    <t>BRISE 110cm</t>
  </si>
  <si>
    <t>33.5.1.2</t>
  </si>
  <si>
    <t>GUARDA-CORPO, VIDRO, 70 cm</t>
  </si>
  <si>
    <t>33.5.1.3</t>
  </si>
  <si>
    <t>GUARDA-CORPO, VIDRO, 80 cm</t>
  </si>
  <si>
    <t>33.5.2.</t>
  </si>
  <si>
    <t>33.5.2.1</t>
  </si>
  <si>
    <t>33.5.2.2</t>
  </si>
  <si>
    <t>33.5.2.3</t>
  </si>
  <si>
    <t>33.5.2.4</t>
  </si>
  <si>
    <t>33.5.2.5</t>
  </si>
  <si>
    <t>33.5.2.6</t>
  </si>
  <si>
    <t>33.5.2.7</t>
  </si>
  <si>
    <t>33.5.2.8</t>
  </si>
  <si>
    <t>33.5.2.9</t>
  </si>
  <si>
    <t>33.5.2.10</t>
  </si>
  <si>
    <t>33.5.3.</t>
  </si>
  <si>
    <t>33.5.3.1</t>
  </si>
  <si>
    <t>33.5.3.2</t>
  </si>
  <si>
    <t>33.5.3.3</t>
  </si>
  <si>
    <t>33.5.3.4</t>
  </si>
  <si>
    <t>33.5.3.5</t>
  </si>
  <si>
    <t>33.6.</t>
  </si>
  <si>
    <t>33.6.1.</t>
  </si>
  <si>
    <t>33.6.1.1</t>
  </si>
  <si>
    <t>33.6.1.2</t>
  </si>
  <si>
    <t>33.6.1.3</t>
  </si>
  <si>
    <t>33.6.2.</t>
  </si>
  <si>
    <t>33.6.2.1</t>
  </si>
  <si>
    <t>33.6.2.2</t>
  </si>
  <si>
    <t>33.6.2.3</t>
  </si>
  <si>
    <t>33.6.2.4</t>
  </si>
  <si>
    <t>33.6.2.5</t>
  </si>
  <si>
    <t>33.6.2.6</t>
  </si>
  <si>
    <t>33.6.2.7</t>
  </si>
  <si>
    <t>33.6.2.8</t>
  </si>
  <si>
    <t>33.6.2.9</t>
  </si>
  <si>
    <t>33.6.2.10</t>
  </si>
  <si>
    <t>33.6.3.</t>
  </si>
  <si>
    <t>33.6.3.1</t>
  </si>
  <si>
    <t>33.6.3.2</t>
  </si>
  <si>
    <t>33.6.3.3</t>
  </si>
  <si>
    <t>33.6.3.4</t>
  </si>
  <si>
    <t>33.6.3.5</t>
  </si>
  <si>
    <t>33.7.</t>
  </si>
  <si>
    <t>33.7.1.</t>
  </si>
  <si>
    <t>33.7.1.1</t>
  </si>
  <si>
    <t>33.7.1.2</t>
  </si>
  <si>
    <t>33.7.1.3</t>
  </si>
  <si>
    <t>33.7.2.</t>
  </si>
  <si>
    <t>33.7.2.1</t>
  </si>
  <si>
    <t>33.7.2.2</t>
  </si>
  <si>
    <t>33.7.2.3</t>
  </si>
  <si>
    <t>33.7.2.4</t>
  </si>
  <si>
    <t>33.7.2.5</t>
  </si>
  <si>
    <t>33.7.2.6</t>
  </si>
  <si>
    <t>33.7.2.7</t>
  </si>
  <si>
    <t>33.7.2.8</t>
  </si>
  <si>
    <t>33.7.2.9</t>
  </si>
  <si>
    <t>33.7.2.10</t>
  </si>
  <si>
    <t>33.7.3.</t>
  </si>
  <si>
    <t>33.7.3.1</t>
  </si>
  <si>
    <t>33.7.3.2</t>
  </si>
  <si>
    <t>33.7.3.3</t>
  </si>
  <si>
    <t>33.7.3.4</t>
  </si>
  <si>
    <t>33.7.3.5</t>
  </si>
  <si>
    <t>33.8.</t>
  </si>
  <si>
    <t>33.8.1.</t>
  </si>
  <si>
    <t>33.8.1.1</t>
  </si>
  <si>
    <t>33.8.1.2</t>
  </si>
  <si>
    <t>33.8.1.3</t>
  </si>
  <si>
    <t>33.8.2.</t>
  </si>
  <si>
    <t>33.8.2.1</t>
  </si>
  <si>
    <t>33.8.2.2</t>
  </si>
  <si>
    <t>33.8.2.3</t>
  </si>
  <si>
    <t>33.8.2.4</t>
  </si>
  <si>
    <t>33.8.2.5</t>
  </si>
  <si>
    <t>33.8.2.6</t>
  </si>
  <si>
    <t>33.8.2.7</t>
  </si>
  <si>
    <t>33.8.2.8</t>
  </si>
  <si>
    <t>33.8.2.9</t>
  </si>
  <si>
    <t>33.8.2.10</t>
  </si>
  <si>
    <t>33.8.3.</t>
  </si>
  <si>
    <t>33.8.3.1</t>
  </si>
  <si>
    <t>33.8.3.2</t>
  </si>
  <si>
    <t>33.8.3.3</t>
  </si>
  <si>
    <t>33.8.3.4</t>
  </si>
  <si>
    <t>33.8.3.5</t>
  </si>
  <si>
    <t>33.9.</t>
  </si>
  <si>
    <t>33.9.1.</t>
  </si>
  <si>
    <t>33.9.1.1</t>
  </si>
  <si>
    <t>33.9.1.2</t>
  </si>
  <si>
    <t>33.9.1.3</t>
  </si>
  <si>
    <t>33.9.2.</t>
  </si>
  <si>
    <t>33.9.2.1</t>
  </si>
  <si>
    <t>33.9.2.2</t>
  </si>
  <si>
    <t>33.9.2.3</t>
  </si>
  <si>
    <t>33.9.2.4</t>
  </si>
  <si>
    <t>33.9.2.5</t>
  </si>
  <si>
    <t>33.9.2.6</t>
  </si>
  <si>
    <t>33.9.2.7</t>
  </si>
  <si>
    <t>33.9.2.8</t>
  </si>
  <si>
    <t>33.9.2.9</t>
  </si>
  <si>
    <t>33.9.2.10</t>
  </si>
  <si>
    <t>33.9.3.</t>
  </si>
  <si>
    <t>33.9.3.1</t>
  </si>
  <si>
    <t>33.9.3.2</t>
  </si>
  <si>
    <t>33.9.3.3</t>
  </si>
  <si>
    <t>33.9.3.4</t>
  </si>
  <si>
    <t>33.9.3.5</t>
  </si>
  <si>
    <t>33.10.</t>
  </si>
  <si>
    <t>33.10.1.</t>
  </si>
  <si>
    <t>33.10.1.1</t>
  </si>
  <si>
    <t>33.10.1.2</t>
  </si>
  <si>
    <t>33.10.1.3</t>
  </si>
  <si>
    <t>33.10.2.</t>
  </si>
  <si>
    <t>33.10.2.1</t>
  </si>
  <si>
    <t>33.10.2.2</t>
  </si>
  <si>
    <t>33.10.2.3</t>
  </si>
  <si>
    <t>33.10.2.4</t>
  </si>
  <si>
    <t>33.10.2.5</t>
  </si>
  <si>
    <t>33.10.2.6</t>
  </si>
  <si>
    <t>33.10.2.7</t>
  </si>
  <si>
    <t>33.10.2.8</t>
  </si>
  <si>
    <t>33.10.2.9</t>
  </si>
  <si>
    <t>33.10.2.10</t>
  </si>
  <si>
    <t>33.10.3.</t>
  </si>
  <si>
    <t>33.10.3.1</t>
  </si>
  <si>
    <t>33.10.3.2</t>
  </si>
  <si>
    <t>33.10.3.3</t>
  </si>
  <si>
    <t>33.10.3.4</t>
  </si>
  <si>
    <t>33.10.3.5</t>
  </si>
  <si>
    <t>33.11.</t>
  </si>
  <si>
    <t>33.11.1.</t>
  </si>
  <si>
    <t>33.11.1.1</t>
  </si>
  <si>
    <t>33.11.1.2</t>
  </si>
  <si>
    <t>33.11.1.3</t>
  </si>
  <si>
    <t>33.11.2.</t>
  </si>
  <si>
    <t>33.11.2.1</t>
  </si>
  <si>
    <t>33.11.2.2</t>
  </si>
  <si>
    <t>33.11.2.3</t>
  </si>
  <si>
    <t>33.11.2.4</t>
  </si>
  <si>
    <t>33.11.2.5</t>
  </si>
  <si>
    <t>33.11.2.6</t>
  </si>
  <si>
    <t>33.11.2.7</t>
  </si>
  <si>
    <t>33.11.2.8</t>
  </si>
  <si>
    <t>33.11.2.9</t>
  </si>
  <si>
    <t>33.11.2.10</t>
  </si>
  <si>
    <t>33.11.3.</t>
  </si>
  <si>
    <t>33.11.3.1</t>
  </si>
  <si>
    <t>33.11.3.2</t>
  </si>
  <si>
    <t>33.11.3.3</t>
  </si>
  <si>
    <t>33.11.3.4</t>
  </si>
  <si>
    <t>33.11.3.5</t>
  </si>
  <si>
    <t>33.12.</t>
  </si>
  <si>
    <t>33.12.1.</t>
  </si>
  <si>
    <t>33.12.1.1</t>
  </si>
  <si>
    <t>33.12.1.2</t>
  </si>
  <si>
    <t>33.12.1.3</t>
  </si>
  <si>
    <t>33.12.2.</t>
  </si>
  <si>
    <t>33.12.2.1</t>
  </si>
  <si>
    <t>33.12.2.2</t>
  </si>
  <si>
    <t>33.12.2.3</t>
  </si>
  <si>
    <t>33.12.2.4</t>
  </si>
  <si>
    <t>33.12.2.5</t>
  </si>
  <si>
    <t>33.12.2.6</t>
  </si>
  <si>
    <t>33.12.2.7</t>
  </si>
  <si>
    <t>33.12.2.8</t>
  </si>
  <si>
    <t>33.12.2.9</t>
  </si>
  <si>
    <t>33.12.2.10</t>
  </si>
  <si>
    <t>33.12.3.</t>
  </si>
  <si>
    <t>33.12.3.1</t>
  </si>
  <si>
    <t>33.12.3.2</t>
  </si>
  <si>
    <t>33.12.3.3</t>
  </si>
  <si>
    <t>33.12.3.4</t>
  </si>
  <si>
    <t>33.12.3.5</t>
  </si>
  <si>
    <t>33.13.</t>
  </si>
  <si>
    <t>33.13.1.</t>
  </si>
  <si>
    <t>33.13.1.1</t>
  </si>
  <si>
    <t>33.13.1.2</t>
  </si>
  <si>
    <t>33.13.1.3</t>
  </si>
  <si>
    <t>33.13.2.</t>
  </si>
  <si>
    <t>33.13.2.1</t>
  </si>
  <si>
    <t>33.13.2.2</t>
  </si>
  <si>
    <t>33.13.2.3</t>
  </si>
  <si>
    <t>33.13.2.4</t>
  </si>
  <si>
    <t>33.13.2.5</t>
  </si>
  <si>
    <t>33.13.2.6</t>
  </si>
  <si>
    <t>33.13.2.7</t>
  </si>
  <si>
    <t>33.13.2.8</t>
  </si>
  <si>
    <t>33.13.2.9</t>
  </si>
  <si>
    <t>33.13.3.</t>
  </si>
  <si>
    <t>33.13.3.1</t>
  </si>
  <si>
    <t>33.13.3.2</t>
  </si>
  <si>
    <t>33.13.3.3</t>
  </si>
  <si>
    <t>33.13.3.4</t>
  </si>
  <si>
    <t>33.14.</t>
  </si>
  <si>
    <t>33.14.1.</t>
  </si>
  <si>
    <t>33.14.1.1</t>
  </si>
  <si>
    <t>33.14.1.2</t>
  </si>
  <si>
    <t>GUARDA-CORPO, VIDRO, 100 cm</t>
  </si>
  <si>
    <t>33.14.1.3</t>
  </si>
  <si>
    <t>GUARDA-CORPO, VIDRO, 130 cm</t>
  </si>
  <si>
    <t>33.14.1.4</t>
  </si>
  <si>
    <t>33.14.1.5</t>
  </si>
  <si>
    <t>33.14.2.</t>
  </si>
  <si>
    <t>33.14.2.1</t>
  </si>
  <si>
    <t>ABERTURA PARA CHURRASQUEIRA, ALUMÍNIO, 55 x 50 cm 2</t>
  </si>
  <si>
    <t>33.14.2.2</t>
  </si>
  <si>
    <t>33.14.2.3</t>
  </si>
  <si>
    <t>33.14.2.4</t>
  </si>
  <si>
    <t>33.14.2.5</t>
  </si>
  <si>
    <t>J10 - JANELA FIXA, 1 FOLHA, ALUMÍNIO E VIDRO, 600 x 246 cm</t>
  </si>
  <si>
    <t>33.14.2.6</t>
  </si>
  <si>
    <t>33.14.2.7</t>
  </si>
  <si>
    <t>33.14.2.8</t>
  </si>
  <si>
    <t>33.14.2.9</t>
  </si>
  <si>
    <t>33.14.2.10</t>
  </si>
  <si>
    <t>33.14.2.11</t>
  </si>
  <si>
    <t>33.14.2.12</t>
  </si>
  <si>
    <t>33.14.2.13</t>
  </si>
  <si>
    <t>33.14.3.</t>
  </si>
  <si>
    <t>33.14.3.1</t>
  </si>
  <si>
    <t>33.14.3.2</t>
  </si>
  <si>
    <t>33.14.3.3</t>
  </si>
  <si>
    <t>33.14.3.4</t>
  </si>
  <si>
    <t>33.14.3.5</t>
  </si>
  <si>
    <t>33.14.3.6</t>
  </si>
  <si>
    <t>33.15.</t>
  </si>
  <si>
    <t>33.15.1.</t>
  </si>
  <si>
    <t>33.15.1.1</t>
  </si>
  <si>
    <t>33.15.1.2</t>
  </si>
  <si>
    <t>33.16.</t>
  </si>
  <si>
    <t>33.16.1.</t>
  </si>
  <si>
    <t>33.16.1.1</t>
  </si>
  <si>
    <t>34.</t>
  </si>
  <si>
    <t>34.1.</t>
  </si>
  <si>
    <t>34.1.1.</t>
  </si>
  <si>
    <t>34.1.1.1</t>
  </si>
  <si>
    <t>BRISE DE ALUMINIO ANODIZADO - 185 cm</t>
  </si>
  <si>
    <t>34.1.1.2</t>
  </si>
  <si>
    <t>CORRIMÃO ESCADA_PAREDE - MADEIRA</t>
  </si>
  <si>
    <t>34.1.2.</t>
  </si>
  <si>
    <t>34.1.2.1</t>
  </si>
  <si>
    <t>34.2.</t>
  </si>
  <si>
    <t>34.2.1.</t>
  </si>
  <si>
    <t>34.2.1.1</t>
  </si>
  <si>
    <t>34.3.</t>
  </si>
  <si>
    <t>34.3.1.</t>
  </si>
  <si>
    <t>34.3.1.1</t>
  </si>
  <si>
    <t>34.4.</t>
  </si>
  <si>
    <t>34.4.1.</t>
  </si>
  <si>
    <t>34.4.1.1</t>
  </si>
  <si>
    <t>34.4.2.</t>
  </si>
  <si>
    <t>34.4.2.1</t>
  </si>
  <si>
    <t>34.4.2.2</t>
  </si>
  <si>
    <t>34.4.2.3</t>
  </si>
  <si>
    <t>34.4.2.4</t>
  </si>
  <si>
    <t>34.4.2.5</t>
  </si>
  <si>
    <t>34.5.</t>
  </si>
  <si>
    <t>34.5.1.</t>
  </si>
  <si>
    <t>34.5.1.1</t>
  </si>
  <si>
    <t>34.5.2.</t>
  </si>
  <si>
    <t>34.5.2.1</t>
  </si>
  <si>
    <t>34.5.2.2</t>
  </si>
  <si>
    <t>34.5.2.3</t>
  </si>
  <si>
    <t>34.5.2.4</t>
  </si>
  <si>
    <t>34.6.</t>
  </si>
  <si>
    <t>34.6.1.</t>
  </si>
  <si>
    <t>34.6.1.1</t>
  </si>
  <si>
    <t>34.6.2.</t>
  </si>
  <si>
    <t>34.6.2.1</t>
  </si>
  <si>
    <t>34.6.2.2</t>
  </si>
  <si>
    <t>34.6.2.3</t>
  </si>
  <si>
    <t>34.6.2.4</t>
  </si>
  <si>
    <t>34.7.</t>
  </si>
  <si>
    <t>34.7.1.</t>
  </si>
  <si>
    <t>34.7.1.1</t>
  </si>
  <si>
    <t>34.7.2.</t>
  </si>
  <si>
    <t>34.7.2.1</t>
  </si>
  <si>
    <t>34.7.2.2</t>
  </si>
  <si>
    <t>34.7.2.3</t>
  </si>
  <si>
    <t>34.7.2.4</t>
  </si>
  <si>
    <t>34.8.</t>
  </si>
  <si>
    <t>34.8.1.</t>
  </si>
  <si>
    <t>34.8.1.1</t>
  </si>
  <si>
    <t>34.8.2.</t>
  </si>
  <si>
    <t>34.8.2.1</t>
  </si>
  <si>
    <t>34.8.2.2</t>
  </si>
  <si>
    <t>34.8.2.3</t>
  </si>
  <si>
    <t>34.8.2.4</t>
  </si>
  <si>
    <t>34.9.</t>
  </si>
  <si>
    <t>34.9.1.</t>
  </si>
  <si>
    <t>34.9.1.1</t>
  </si>
  <si>
    <t>34.9.2.</t>
  </si>
  <si>
    <t>34.9.2.1</t>
  </si>
  <si>
    <t>34.9.2.2</t>
  </si>
  <si>
    <t>34.9.2.3</t>
  </si>
  <si>
    <t>34.9.2.4</t>
  </si>
  <si>
    <t>34.10.</t>
  </si>
  <si>
    <t>34.10.1.</t>
  </si>
  <si>
    <t>34.10.1.1</t>
  </si>
  <si>
    <t>34.10.2.</t>
  </si>
  <si>
    <t>34.10.2.1</t>
  </si>
  <si>
    <t>34.10.2.2</t>
  </si>
  <si>
    <t>34.10.2.3</t>
  </si>
  <si>
    <t>34.10.2.4</t>
  </si>
  <si>
    <t>34.11.</t>
  </si>
  <si>
    <t>34.11.1.</t>
  </si>
  <si>
    <t>34.11.1.1</t>
  </si>
  <si>
    <t>34.11.2.</t>
  </si>
  <si>
    <t>34.11.2.1</t>
  </si>
  <si>
    <t>34.11.2.2</t>
  </si>
  <si>
    <t>34.11.2.3</t>
  </si>
  <si>
    <t>34.11.2.4</t>
  </si>
  <si>
    <t>34.12.</t>
  </si>
  <si>
    <t>34.12.1.</t>
  </si>
  <si>
    <t>34.12.1.1</t>
  </si>
  <si>
    <t>34.12.2.</t>
  </si>
  <si>
    <t>34.12.2.1</t>
  </si>
  <si>
    <t>34.12.2.2</t>
  </si>
  <si>
    <t>34.12.2.3</t>
  </si>
  <si>
    <t>34.12.2.4</t>
  </si>
  <si>
    <t>34.13.</t>
  </si>
  <si>
    <t>34.13.1.</t>
  </si>
  <si>
    <t>34.13.1.1</t>
  </si>
  <si>
    <t>34.13.2.</t>
  </si>
  <si>
    <t>34.13.2.1</t>
  </si>
  <si>
    <t>34.13.2.2</t>
  </si>
  <si>
    <t>34.13.2.3</t>
  </si>
  <si>
    <t>34.13.2.4</t>
  </si>
  <si>
    <t>34.14.</t>
  </si>
  <si>
    <t>34.14.1.</t>
  </si>
  <si>
    <t>34.14.1.1</t>
  </si>
  <si>
    <t>34.14.2.</t>
  </si>
  <si>
    <t>34.14.2.1</t>
  </si>
  <si>
    <t>34.14.2.2</t>
  </si>
  <si>
    <t>34.14.2.3</t>
  </si>
  <si>
    <t>35.</t>
  </si>
  <si>
    <t>Chapisco externo</t>
  </si>
  <si>
    <t>35.1.</t>
  </si>
  <si>
    <t>35.1.1</t>
  </si>
  <si>
    <t>.CHAPISCO ARGAMASSADO EXTERNO</t>
  </si>
  <si>
    <t>35.1.2</t>
  </si>
  <si>
    <t>.CHAPISCO ARGAMASSADO PARA ESTRUTURA EXTERNO</t>
  </si>
  <si>
    <t>35.2.</t>
  </si>
  <si>
    <t>35.2.1</t>
  </si>
  <si>
    <t>35.2.2</t>
  </si>
  <si>
    <t>35.3.</t>
  </si>
  <si>
    <t>35.3.1</t>
  </si>
  <si>
    <t>35.3.2</t>
  </si>
  <si>
    <t>35.4.</t>
  </si>
  <si>
    <t>35.4.1</t>
  </si>
  <si>
    <t>35.4.2</t>
  </si>
  <si>
    <t>35.5.</t>
  </si>
  <si>
    <t>35.5.1</t>
  </si>
  <si>
    <t>35.5.2</t>
  </si>
  <si>
    <t>35.6.</t>
  </si>
  <si>
    <t>35.6.1</t>
  </si>
  <si>
    <t>35.6.2</t>
  </si>
  <si>
    <t>35.7.</t>
  </si>
  <si>
    <t>35.7.1</t>
  </si>
  <si>
    <t>35.7.2</t>
  </si>
  <si>
    <t>35.8.</t>
  </si>
  <si>
    <t>35.8.1</t>
  </si>
  <si>
    <t>35.8.2</t>
  </si>
  <si>
    <t>35.9.</t>
  </si>
  <si>
    <t>35.9.1</t>
  </si>
  <si>
    <t>35.9.2</t>
  </si>
  <si>
    <t>35.10.</t>
  </si>
  <si>
    <t>35.10.1</t>
  </si>
  <si>
    <t>35.10.2</t>
  </si>
  <si>
    <t>35.11.</t>
  </si>
  <si>
    <t>35.11.1</t>
  </si>
  <si>
    <t>35.11.2</t>
  </si>
  <si>
    <t>35.12.</t>
  </si>
  <si>
    <t>35.12.1</t>
  </si>
  <si>
    <t>35.12.2</t>
  </si>
  <si>
    <t>35.13.</t>
  </si>
  <si>
    <t>35.13.1</t>
  </si>
  <si>
    <t>35.13.2</t>
  </si>
  <si>
    <t>35.14.</t>
  </si>
  <si>
    <t>35.14.1</t>
  </si>
  <si>
    <t>35.14.2</t>
  </si>
  <si>
    <t>35.15.</t>
  </si>
  <si>
    <t>35.15.1</t>
  </si>
  <si>
    <t>35.15.2</t>
  </si>
  <si>
    <t>35.16.</t>
  </si>
  <si>
    <t>35.16.1</t>
  </si>
  <si>
    <t>35.16.2</t>
  </si>
  <si>
    <t>35.17.</t>
  </si>
  <si>
    <t>35.17.1</t>
  </si>
  <si>
    <t>35.18.</t>
  </si>
  <si>
    <t>35.18.1</t>
  </si>
  <si>
    <t>36.</t>
  </si>
  <si>
    <t>Reboco externo</t>
  </si>
  <si>
    <t>36.1.</t>
  </si>
  <si>
    <t>36.1.1</t>
  </si>
  <si>
    <t>.REBOCO ARGAMASSADO EXTERNO</t>
  </si>
  <si>
    <t>36.2.</t>
  </si>
  <si>
    <t>36.2.1</t>
  </si>
  <si>
    <t>36.3.</t>
  </si>
  <si>
    <t>36.3.1</t>
  </si>
  <si>
    <t>36.4.</t>
  </si>
  <si>
    <t>36.4.1</t>
  </si>
  <si>
    <t>36.5.</t>
  </si>
  <si>
    <t>36.5.1</t>
  </si>
  <si>
    <t>36.6.</t>
  </si>
  <si>
    <t>36.6.1</t>
  </si>
  <si>
    <t>36.7.</t>
  </si>
  <si>
    <t>36.7.1</t>
  </si>
  <si>
    <t>36.8.</t>
  </si>
  <si>
    <t>36.8.1</t>
  </si>
  <si>
    <t>36.9.</t>
  </si>
  <si>
    <t>36.9.1</t>
  </si>
  <si>
    <t>36.10.</t>
  </si>
  <si>
    <t>36.10.1</t>
  </si>
  <si>
    <t>36.11.</t>
  </si>
  <si>
    <t>36.11.1</t>
  </si>
  <si>
    <t>36.12.</t>
  </si>
  <si>
    <t>36.12.1</t>
  </si>
  <si>
    <t>36.13.</t>
  </si>
  <si>
    <t>36.13.1</t>
  </si>
  <si>
    <t>36.14.</t>
  </si>
  <si>
    <t>36.14.1</t>
  </si>
  <si>
    <t>36.15.</t>
  </si>
  <si>
    <t>36.15.1</t>
  </si>
  <si>
    <t>36.16.</t>
  </si>
  <si>
    <t>36.16.1</t>
  </si>
  <si>
    <t>36.17.</t>
  </si>
  <si>
    <t>36.17.1</t>
  </si>
  <si>
    <t>36.18.</t>
  </si>
  <si>
    <t>36.18.1</t>
  </si>
  <si>
    <t>37.</t>
  </si>
  <si>
    <t>37.1.</t>
  </si>
  <si>
    <t>37.1.1</t>
  </si>
  <si>
    <t>37.1.2</t>
  </si>
  <si>
    <t>37.2.</t>
  </si>
  <si>
    <t>37.2.1</t>
  </si>
  <si>
    <t>37.3.</t>
  </si>
  <si>
    <t>37.3.1</t>
  </si>
  <si>
    <t>37.4.</t>
  </si>
  <si>
    <t>37.4.1</t>
  </si>
  <si>
    <t>37.5.</t>
  </si>
  <si>
    <t>37.5.1</t>
  </si>
  <si>
    <t>37.6.</t>
  </si>
  <si>
    <t>37.6.1</t>
  </si>
  <si>
    <t>37.7.</t>
  </si>
  <si>
    <t>37.7.1</t>
  </si>
  <si>
    <t>37.8.</t>
  </si>
  <si>
    <t>37.8.1</t>
  </si>
  <si>
    <t>37.9.</t>
  </si>
  <si>
    <t>37.9.1</t>
  </si>
  <si>
    <t>37.10.</t>
  </si>
  <si>
    <t>37.10.1</t>
  </si>
  <si>
    <t>37.11.</t>
  </si>
  <si>
    <t>37.11.1</t>
  </si>
  <si>
    <t>37.11.2</t>
  </si>
  <si>
    <t>REVESTIMENTO EXTERNO - PEDRA NATURA PARA FACHADA</t>
  </si>
  <si>
    <t>37.11.3</t>
  </si>
  <si>
    <t>37.11.4</t>
  </si>
  <si>
    <t>37.11.5</t>
  </si>
  <si>
    <t>37.12.</t>
  </si>
  <si>
    <t>37.12.1</t>
  </si>
  <si>
    <t>37.12.2</t>
  </si>
  <si>
    <t>37.12.3</t>
  </si>
  <si>
    <t>38.</t>
  </si>
  <si>
    <t>38.1.</t>
  </si>
  <si>
    <t>38.1.1</t>
  </si>
  <si>
    <t>38.1.2</t>
  </si>
  <si>
    <t>38.1.3</t>
  </si>
  <si>
    <t>38.1.4</t>
  </si>
  <si>
    <t>38.2.</t>
  </si>
  <si>
    <t>38.2.1</t>
  </si>
  <si>
    <t>38.2.2</t>
  </si>
  <si>
    <t>38.2.3</t>
  </si>
  <si>
    <t>38.2.4</t>
  </si>
  <si>
    <t>38.3.</t>
  </si>
  <si>
    <t>38.3.1</t>
  </si>
  <si>
    <t>38.3.2</t>
  </si>
  <si>
    <t>38.3.3</t>
  </si>
  <si>
    <t>38.3.4</t>
  </si>
  <si>
    <t>38.3.5</t>
  </si>
  <si>
    <t>38.4.</t>
  </si>
  <si>
    <t>38.4.1</t>
  </si>
  <si>
    <t>38.4.2</t>
  </si>
  <si>
    <t>38.4.3</t>
  </si>
  <si>
    <t>38.4.4</t>
  </si>
  <si>
    <t>38.4.5</t>
  </si>
  <si>
    <t>38.4.6</t>
  </si>
  <si>
    <t>38.4.7</t>
  </si>
  <si>
    <t>38.5.</t>
  </si>
  <si>
    <t>38.5.1</t>
  </si>
  <si>
    <t>38.5.2</t>
  </si>
  <si>
    <t>38.5.3</t>
  </si>
  <si>
    <t>38.5.4</t>
  </si>
  <si>
    <t>38.6.</t>
  </si>
  <si>
    <t>38.6.1</t>
  </si>
  <si>
    <t>38.6.2</t>
  </si>
  <si>
    <t>38.6.3</t>
  </si>
  <si>
    <t>38.6.4</t>
  </si>
  <si>
    <t>38.7.</t>
  </si>
  <si>
    <t>38.7.1</t>
  </si>
  <si>
    <t>38.7.2</t>
  </si>
  <si>
    <t>38.7.3</t>
  </si>
  <si>
    <t>38.7.4</t>
  </si>
  <si>
    <t>38.8.</t>
  </si>
  <si>
    <t>38.8.1</t>
  </si>
  <si>
    <t>38.8.2</t>
  </si>
  <si>
    <t>38.8.3</t>
  </si>
  <si>
    <t>38.8.4</t>
  </si>
  <si>
    <t>38.9.</t>
  </si>
  <si>
    <t>38.9.1</t>
  </si>
  <si>
    <t>38.9.2</t>
  </si>
  <si>
    <t>38.9.3</t>
  </si>
  <si>
    <t>38.9.4</t>
  </si>
  <si>
    <t>38.10.</t>
  </si>
  <si>
    <t>38.10.1</t>
  </si>
  <si>
    <t>38.10.2</t>
  </si>
  <si>
    <t>38.10.3</t>
  </si>
  <si>
    <t>38.10.4</t>
  </si>
  <si>
    <t>38.11.</t>
  </si>
  <si>
    <t>38.11.1</t>
  </si>
  <si>
    <t>38.11.2</t>
  </si>
  <si>
    <t>38.11.3</t>
  </si>
  <si>
    <t>38.11.4</t>
  </si>
  <si>
    <t>38.12.</t>
  </si>
  <si>
    <t>38.12.1</t>
  </si>
  <si>
    <t>38.12.2</t>
  </si>
  <si>
    <t>38.12.3</t>
  </si>
  <si>
    <t>38.12.4</t>
  </si>
  <si>
    <t>38.13.</t>
  </si>
  <si>
    <t>38.13.1</t>
  </si>
  <si>
    <t>38.13.2</t>
  </si>
  <si>
    <t>38.13.3</t>
  </si>
  <si>
    <t>38.13.4</t>
  </si>
  <si>
    <t>38.13.5</t>
  </si>
  <si>
    <t>38.14.</t>
  </si>
  <si>
    <t>38.14.1</t>
  </si>
  <si>
    <t>38.14.2</t>
  </si>
  <si>
    <t>38.14.3</t>
  </si>
  <si>
    <t>38.14.4</t>
  </si>
  <si>
    <t>38.15.</t>
  </si>
  <si>
    <t>38.15.1</t>
  </si>
  <si>
    <t>38.15.2</t>
  </si>
  <si>
    <t>38.15.3</t>
  </si>
  <si>
    <t>38.15.4</t>
  </si>
  <si>
    <t>38.16.</t>
  </si>
  <si>
    <t>38.16.1</t>
  </si>
  <si>
    <t>38.17.</t>
  </si>
  <si>
    <t>38.17.1</t>
  </si>
  <si>
    <t>38.18.</t>
  </si>
  <si>
    <t>38.18.1</t>
  </si>
  <si>
    <t>39.</t>
  </si>
  <si>
    <t>Mão de obra 6</t>
  </si>
  <si>
    <t>39.1.</t>
  </si>
  <si>
    <t>39.1.1</t>
  </si>
  <si>
    <t>MÃO DE OBRA -  .CHAPISCO ARGAMASSADO EXTERNO</t>
  </si>
  <si>
    <t>39.1.2</t>
  </si>
  <si>
    <t>MÃO DE OBRA -  .CHAPISCO ARGAMASSADO PARA ESTRUTURA EXTERNO</t>
  </si>
  <si>
    <t>39.1.3</t>
  </si>
  <si>
    <t>MÃO DE OBRA -  PINTURA EXTERNA - PAREDE</t>
  </si>
  <si>
    <t>39.1.4</t>
  </si>
  <si>
    <t>MÃO DE OBRA -  .REBOCO ARGAMASSADO EXTERNO</t>
  </si>
  <si>
    <t>39.2.</t>
  </si>
  <si>
    <t>39.2.1</t>
  </si>
  <si>
    <t>39.2.2</t>
  </si>
  <si>
    <t>39.2.3</t>
  </si>
  <si>
    <t>39.2.4</t>
  </si>
  <si>
    <t>39.3.</t>
  </si>
  <si>
    <t>39.3.1</t>
  </si>
  <si>
    <t>39.3.2</t>
  </si>
  <si>
    <t>39.3.3</t>
  </si>
  <si>
    <t>39.3.4</t>
  </si>
  <si>
    <t>39.4.</t>
  </si>
  <si>
    <t>39.4.1</t>
  </si>
  <si>
    <t>39.4.2</t>
  </si>
  <si>
    <t>39.4.3</t>
  </si>
  <si>
    <t>MÃO DE OBRA -  CONCRETO APARENTE PAREDE - REVESTIMENTO EXTERNO</t>
  </si>
  <si>
    <t>39.4.4</t>
  </si>
  <si>
    <t>39.4.5</t>
  </si>
  <si>
    <t>MÃO DE OBRA -  TEXTURA EXTERNA - PAREDE</t>
  </si>
  <si>
    <t>39.4.6</t>
  </si>
  <si>
    <t>39.4.7</t>
  </si>
  <si>
    <t>MÃO DE OBRA -  PORCELANATO PAREDE - REVESTIMENTO EXTERNO</t>
  </si>
  <si>
    <t>39.5.</t>
  </si>
  <si>
    <t>39.5.1</t>
  </si>
  <si>
    <t>39.5.2</t>
  </si>
  <si>
    <t>39.5.3</t>
  </si>
  <si>
    <t>39.5.4</t>
  </si>
  <si>
    <t>39.5.5</t>
  </si>
  <si>
    <t>39.6.</t>
  </si>
  <si>
    <t>39.6.1</t>
  </si>
  <si>
    <t>39.6.2</t>
  </si>
  <si>
    <t>39.6.3</t>
  </si>
  <si>
    <t>39.6.4</t>
  </si>
  <si>
    <t>39.6.5</t>
  </si>
  <si>
    <t>39.7.</t>
  </si>
  <si>
    <t>39.7.1</t>
  </si>
  <si>
    <t>39.7.2</t>
  </si>
  <si>
    <t>39.7.3</t>
  </si>
  <si>
    <t>39.7.4</t>
  </si>
  <si>
    <t>39.7.5</t>
  </si>
  <si>
    <t>39.8.</t>
  </si>
  <si>
    <t>39.8.1</t>
  </si>
  <si>
    <t>39.8.2</t>
  </si>
  <si>
    <t>39.8.3</t>
  </si>
  <si>
    <t>39.8.4</t>
  </si>
  <si>
    <t>39.8.5</t>
  </si>
  <si>
    <t>39.9.</t>
  </si>
  <si>
    <t>39.9.1</t>
  </si>
  <si>
    <t>39.9.2</t>
  </si>
  <si>
    <t>39.9.3</t>
  </si>
  <si>
    <t>39.9.4</t>
  </si>
  <si>
    <t>39.9.5</t>
  </si>
  <si>
    <t>39.10.</t>
  </si>
  <si>
    <t>39.10.1</t>
  </si>
  <si>
    <t>39.10.2</t>
  </si>
  <si>
    <t>39.10.3</t>
  </si>
  <si>
    <t>39.10.4</t>
  </si>
  <si>
    <t>39.10.5</t>
  </si>
  <si>
    <t>39.11.</t>
  </si>
  <si>
    <t>39.11.1</t>
  </si>
  <si>
    <t>39.11.2</t>
  </si>
  <si>
    <t>39.11.3</t>
  </si>
  <si>
    <t>39.11.4</t>
  </si>
  <si>
    <t>39.11.5</t>
  </si>
  <si>
    <t>39.12.</t>
  </si>
  <si>
    <t>39.12.1</t>
  </si>
  <si>
    <t>39.12.2</t>
  </si>
  <si>
    <t>39.12.3</t>
  </si>
  <si>
    <t>39.12.4</t>
  </si>
  <si>
    <t>39.12.5</t>
  </si>
  <si>
    <t>39.13.</t>
  </si>
  <si>
    <t>39.13.1</t>
  </si>
  <si>
    <t>39.13.2</t>
  </si>
  <si>
    <t>39.13.3</t>
  </si>
  <si>
    <t>39.13.4</t>
  </si>
  <si>
    <t>39.13.5</t>
  </si>
  <si>
    <t>39.14.</t>
  </si>
  <si>
    <t>39.14.1</t>
  </si>
  <si>
    <t>39.14.2</t>
  </si>
  <si>
    <t>39.14.3</t>
  </si>
  <si>
    <t>39.14.4</t>
  </si>
  <si>
    <t>39.14.5</t>
  </si>
  <si>
    <t>39.14.6</t>
  </si>
  <si>
    <t>39.14.7</t>
  </si>
  <si>
    <t>MÃO DE OBRA -  PEDRA NATURAL PAREDE - REVESTIMENTO EXTERNO</t>
  </si>
  <si>
    <t>39.15.</t>
  </si>
  <si>
    <t>39.15.1</t>
  </si>
  <si>
    <t>39.15.2</t>
  </si>
  <si>
    <t>39.15.3</t>
  </si>
  <si>
    <t>39.15.4</t>
  </si>
  <si>
    <t>39.15.5</t>
  </si>
  <si>
    <t>39.15.6</t>
  </si>
  <si>
    <t>39.15.7</t>
  </si>
  <si>
    <t>39.16.</t>
  </si>
  <si>
    <t>39.16.1</t>
  </si>
  <si>
    <t>39.16.2</t>
  </si>
  <si>
    <t>39.16.3</t>
  </si>
  <si>
    <t>39.16.4</t>
  </si>
  <si>
    <t>39.17.</t>
  </si>
  <si>
    <t>39.17.1</t>
  </si>
  <si>
    <t>39.17.2</t>
  </si>
  <si>
    <t>39.17.3</t>
  </si>
  <si>
    <t>39.18.</t>
  </si>
  <si>
    <t>39.18.1</t>
  </si>
  <si>
    <t>39.18.2</t>
  </si>
  <si>
    <t>39.18.3</t>
  </si>
  <si>
    <t>REGULARIZAÇÃO</t>
  </si>
  <si>
    <t>Regularização de superfície para impermeabilização</t>
  </si>
  <si>
    <t xml:space="preserve">Regularização de superfície para impermeabilização </t>
  </si>
  <si>
    <t>Obs:</t>
  </si>
  <si>
    <t>REVESTIMENTOS INTERNOS DE PAREDE - TÉRREO</t>
  </si>
  <si>
    <t>REVESTIMENTOS INTERNOS DE PAREDE - G2</t>
  </si>
  <si>
    <t>REVESTIMENTOS INTERNOS DE PAREDE - G3</t>
  </si>
  <si>
    <t>REVESTIMENTOS INTERNOS DE PAREDE - TIPO DIFERENCIADO</t>
  </si>
  <si>
    <t>REVESTIMENTOS INTERNOS DE PAREDE - TIPO  (X9)</t>
  </si>
  <si>
    <t>REVESTIMENTOS INTERNOS DE PAREDE - ROOFTOP</t>
  </si>
  <si>
    <t>RESUMO TIPO</t>
  </si>
  <si>
    <t>REVESTIMENTOS INTERNOS DE PAREDE - COBERTURA</t>
  </si>
  <si>
    <t>OK - C/ REBOCO</t>
  </si>
  <si>
    <t>SEM DETALHE REVESTIMENTO COZINHA</t>
  </si>
  <si>
    <t>Revestimento de Porcelanato em Paredes - Área Comum - à definir</t>
  </si>
  <si>
    <t xml:space="preserve">COZINHA </t>
  </si>
  <si>
    <t>BANHEIRO</t>
  </si>
  <si>
    <t>REVESTIMENTOS INTERNOS DE TETO - TÉRREO</t>
  </si>
  <si>
    <t>REVESTIMENTOS INTERNOS DE TETO - G2</t>
  </si>
  <si>
    <t>REVESTIMENTOS INTERNOS DE TETO - G3</t>
  </si>
  <si>
    <t>REVESTIMENTOS INTERNOS DE TETO - TIPO DIFERENCIADO</t>
  </si>
  <si>
    <t>REVESTIMENTOS INTERNOS DE TETO - TIPO (X9)</t>
  </si>
  <si>
    <t>REVESTIMENTOS INTERNOS DE TETO - ROOFTOP</t>
  </si>
  <si>
    <t>REVESTIMENTOS INTERNOS DE TETO - COBERTURA</t>
  </si>
  <si>
    <t xml:space="preserve">Estucamento em teto </t>
  </si>
  <si>
    <t>Estucamento em teto</t>
  </si>
  <si>
    <t>Total = 1124,80</t>
  </si>
  <si>
    <t>Mão de obra execução de revestimento argamassado em teto</t>
  </si>
  <si>
    <t>Contrapiso comum em argamassa estabilizada, nao aderido, espessura 2,5cm</t>
  </si>
  <si>
    <t>PISOS E PAVIMENTAÇÕES - TÉRREO</t>
  </si>
  <si>
    <t>PISOS E PAVIMENTAÇÕES - G2</t>
  </si>
  <si>
    <t>PISOS E PAVIMENTAÇÕES - TIPO DIFERENCIADO</t>
  </si>
  <si>
    <t>PISOS E PAVIMENTAÇÕES - TIPO (X9)</t>
  </si>
  <si>
    <t>PISOS E PAVIMENTAÇÕES - ROOFTOP</t>
  </si>
  <si>
    <t>PISOS E PAVIMENTAÇÕES - COBERTURA</t>
  </si>
  <si>
    <t>Contrapiso comum em argamassa estabilizada, nao aderido, espessura 2cm</t>
  </si>
  <si>
    <t>Piso concreto Polido</t>
  </si>
  <si>
    <t>PISOS E PAVIMENTAÇÕES - G3</t>
  </si>
  <si>
    <t>Porcelanato Barcelona Acero 90x90 cm Portobello</t>
  </si>
  <si>
    <t>Porcelanato Folk Ice 120x120 cmNAT | Portobello</t>
  </si>
  <si>
    <t xml:space="preserve">SEM DETALHE </t>
  </si>
  <si>
    <t>Revestimento em Porcelanato Área Técnica e Lixeira</t>
  </si>
  <si>
    <t>Revestimento em Porcelanato Áreas comuns Internas e Externas</t>
  </si>
  <si>
    <t xml:space="preserve">Revestimento em Pastilhas Cerâmicas Para Piscinas </t>
  </si>
  <si>
    <t>ANTECAMERA</t>
  </si>
  <si>
    <t>escada</t>
  </si>
  <si>
    <t>pintura</t>
  </si>
  <si>
    <t>Mão de obra execução Polimento de piso</t>
  </si>
  <si>
    <t>Mão de obra execução de contrapiso Autonivelante</t>
  </si>
  <si>
    <t>Contrapiso em argamassa autonivelante, espessura 5cm</t>
  </si>
  <si>
    <t>Contrapiso argamassa autonivelante, espessura 5cm</t>
  </si>
  <si>
    <t>Mão de Obra assentamento de pastilhas</t>
  </si>
  <si>
    <t>Pintura Epóxi para demarcação de vagas em piso, 1 demão</t>
  </si>
  <si>
    <t>P11 -  CONSIDERADO PORTA MACIÇA - ENTRADA</t>
  </si>
  <si>
    <t xml:space="preserve">  </t>
  </si>
  <si>
    <t>RESUMO PAVIMENTO TIPO</t>
  </si>
  <si>
    <t>PINTURA INTERNA - TÉRREO</t>
  </si>
  <si>
    <t>PINTURA INTERNA - G2</t>
  </si>
  <si>
    <t>PINTURA INTERNA - G3</t>
  </si>
  <si>
    <t xml:space="preserve">PINTURA INTERNA - TIPO DIFERENCIADO </t>
  </si>
  <si>
    <t>PINTURA INTERNA - TIPO (X9)</t>
  </si>
  <si>
    <t>PINTURA INTERNA - ROOFTOP</t>
  </si>
  <si>
    <t>PINTURA INTERNA - COBERTURA</t>
  </si>
  <si>
    <t>resumo tipo</t>
  </si>
  <si>
    <t>Mão de obra para Textura Acrílica em teto, 1 demão</t>
  </si>
  <si>
    <t>Mão de obra para aplicação de Textura acrílica em paredes internas, 1 demão</t>
  </si>
  <si>
    <t>ESQUADRIAS DE ALUMÍNIO - TÉRREO</t>
  </si>
  <si>
    <t>ESQUADRIAS DE ALUMÍNIO - G2</t>
  </si>
  <si>
    <t>ESQUADRIAS DE ALUMÍNIO - G3</t>
  </si>
  <si>
    <t>ESQUADRIAS DE ALUMÍNIO - TIPO DIFERENCIADO</t>
  </si>
  <si>
    <t>ESQUADRIAS DE ALUMÍNIO - TIPO (X9)</t>
  </si>
  <si>
    <t>ESQUADRIAS DE ALUMÍNIO - ROOFTOP</t>
  </si>
  <si>
    <t>ESQUADRIAS DE ALUMÍNIO - COBERTURA</t>
  </si>
  <si>
    <t>Abertura para churrasqueira alumínio</t>
  </si>
  <si>
    <t>Guarda Corpo de vidro e aluminio h=65cm</t>
  </si>
  <si>
    <t xml:space="preserve">JANELAS </t>
  </si>
  <si>
    <t>PORTAS</t>
  </si>
  <si>
    <t>Guarda Corpo de vidro e aluminio h=70cm</t>
  </si>
  <si>
    <t>Guarda Corpo de vidro e aluminio h=80cm</t>
  </si>
  <si>
    <t>Guarda Corpo de vidro e aluminio h=100cm</t>
  </si>
  <si>
    <t>Guarda Corpo de vidro e aluminio h=130cm</t>
  </si>
  <si>
    <t>Alçapão em Alumínio - fornecimento e instalação</t>
  </si>
  <si>
    <t xml:space="preserve">RESUMO </t>
  </si>
  <si>
    <t xml:space="preserve">Revestimento especial </t>
  </si>
  <si>
    <t>Pintura</t>
  </si>
  <si>
    <t>Reboco</t>
  </si>
  <si>
    <t>Acabamento em concreto aparente</t>
  </si>
  <si>
    <t>Revestimento em Porcelanato HIGHLANDS RAIN, rejunte cimentício, aplicação em Fachada</t>
  </si>
  <si>
    <t>Revestimento em Porcelanato 20x20cm Portobelo, rejunte cimentício, aplicação em Fachada</t>
  </si>
  <si>
    <t>Revestimento em Porcelanato 90x90cm Portobelo, rejunte cimentício, aplicação em Fachada</t>
  </si>
  <si>
    <t>Revestimento em Porcelanato Marmorizado Portobelo, rejunte cimentício, aplicação em Fachada</t>
  </si>
  <si>
    <t>LEVANTAMENTO MOBILIÁRIOS E EQUIPAMENTOS DE LAZER</t>
  </si>
  <si>
    <t>TOTAL PAVIMENTOS:</t>
  </si>
  <si>
    <t>ÁREA TOTAL:</t>
  </si>
  <si>
    <t>CUSTO ACABAMENTOS ESPECIAIS:</t>
  </si>
  <si>
    <t>CUSTO/ M2</t>
  </si>
  <si>
    <t>Ambiente</t>
  </si>
  <si>
    <t>Quantidade (un)</t>
  </si>
  <si>
    <t>Preço Unitário</t>
  </si>
  <si>
    <t>Preço Total</t>
  </si>
  <si>
    <t xml:space="preserve">Observações </t>
  </si>
  <si>
    <t>TERREO</t>
  </si>
  <si>
    <t>Hall Principal</t>
  </si>
  <si>
    <t xml:space="preserve">Área: </t>
  </si>
  <si>
    <t>Acabamentos Especiais</t>
  </si>
  <si>
    <t>Marcenaria</t>
  </si>
  <si>
    <t>Salão de Festas</t>
  </si>
  <si>
    <t>Tapete</t>
  </si>
  <si>
    <t>Cortina</t>
  </si>
  <si>
    <t xml:space="preserve"> Circulação</t>
  </si>
  <si>
    <t>Playground</t>
  </si>
  <si>
    <t>Academia</t>
  </si>
  <si>
    <t>Terraço Fire Place</t>
  </si>
  <si>
    <t xml:space="preserve">PUB </t>
  </si>
  <si>
    <t>Circulação</t>
  </si>
  <si>
    <t>Circulação Externa</t>
  </si>
  <si>
    <t>Bar Molhado</t>
  </si>
  <si>
    <t xml:space="preserve">Sofá Curvo </t>
  </si>
  <si>
    <t>Poltrona Giratória para Sala de Estar Nápoles Cinza</t>
  </si>
  <si>
    <t xml:space="preserve">Luminárias </t>
  </si>
  <si>
    <t>3 Luminárias</t>
  </si>
  <si>
    <t>Mesa de canto decorativa</t>
  </si>
  <si>
    <t>https://drive.google.com/drive/folders/1vGVkJTXAYx5QsWnW_3Mm8QRPFSYBQ0Qv</t>
  </si>
  <si>
    <t>Piso de borracha para playground</t>
  </si>
  <si>
    <t>Playground em madeira</t>
  </si>
  <si>
    <t>Produto similar de mercado</t>
  </si>
  <si>
    <t>ESTANTE PARA DUMBELL 10 PARES (TAC 043) - TITANIUM ESSENTIAL</t>
  </si>
  <si>
    <t>Kit de 10 Pares de Dumbell 12 a 30 Kg (Kit Dum 10P) - FIT4</t>
  </si>
  <si>
    <t>Kit 10 pares de halteres emb. De 1 a 10 KG (Kit H 10) - FIT4</t>
  </si>
  <si>
    <t>Esteira Profissional Adidas T-23 (T-23) - Adidas</t>
  </si>
  <si>
    <t>Banco Regulável Adidas (ADBE-10225) - Adidas</t>
  </si>
  <si>
    <t>Spinning Profissional Adidas (C-21X) - Adidas</t>
  </si>
  <si>
    <t>Colchonete Emborrachado 95 X 50 (CBE)</t>
  </si>
  <si>
    <t>Peso Kettlebell Elite 18kg</t>
  </si>
  <si>
    <t>Peso Kettlebell Elite 10kg</t>
  </si>
  <si>
    <t>Peso Kettlebell Elite 14kg</t>
  </si>
  <si>
    <t>Smart TV 75" QLED 4K Q60D 2024, Modo Game, Tela sem limites, Design slim, Visual livre de cabos</t>
  </si>
  <si>
    <t>Espelho</t>
  </si>
  <si>
    <t>Purificador de Água IBBL PDF300-2T Inox 61072001 220V</t>
  </si>
  <si>
    <t xml:space="preserve">Marcenaria </t>
  </si>
  <si>
    <t>Filtro e Banco</t>
  </si>
  <si>
    <t>https://drive.google.com/drive/folders/1fUH36B-JxesBUKnnOZSszGChaevv854-</t>
  </si>
  <si>
    <t>Iluminação</t>
  </si>
  <si>
    <t>Mesa Bouman Solo Concreto &amp; Granilite | uso área externo</t>
  </si>
  <si>
    <t>Estação Funcional Trainer Athletic 2400MS Com 67,5kg +40 exercícios</t>
  </si>
  <si>
    <t>Luminária Painel Neon Led - 43x72cm</t>
  </si>
  <si>
    <t>Cadeira Doha com Braço para Varandas e Áreas Externas</t>
  </si>
  <si>
    <t>Vaso Vietnamita Cerâmica Importado Budapeste Atlantis Champagne Grande D55cm x A70cm</t>
  </si>
  <si>
    <t>Sofá de dois lugares executado em metal cromado</t>
  </si>
  <si>
    <t>Almofada De Assento Para Estrutura De Sofá</t>
  </si>
  <si>
    <t>Sem almofada</t>
  </si>
  <si>
    <t>Conjunto De Poltronas Corda Náutica Oslo - 2 Poltronas</t>
  </si>
  <si>
    <t>Mesa Cônica Oval 1.80 X 1.00 Tampo Mármore Branco Esp. Santo</t>
  </si>
  <si>
    <t>Lareira Vaso Externa Ecológica 80cm Queimador Inox 304 50cm</t>
  </si>
  <si>
    <t>Mesa de Sinuca Diamante</t>
  </si>
  <si>
    <t>Banquetas Iron Tolix Design Industrial em Aço Carbono 76 cm Alta sem Encosto Vintage , Preto Semibrilho</t>
  </si>
  <si>
    <t>Bancadas mármore</t>
  </si>
  <si>
    <t>Cooktop a Gás em Vidro Temperado Preto e Trempes em Aço Carbono com 4 Queimadores</t>
  </si>
  <si>
    <t xml:space="preserve">Coifa e Depurador de Ilha Eos 35cm Redonda Eco40ir Inox </t>
  </si>
  <si>
    <t>Mesa Redonda Tampo Madeira Laqueada / Base Cônica</t>
  </si>
  <si>
    <t xml:space="preserve">Cadeira de Jantar </t>
  </si>
  <si>
    <t>Refrigerador Expositor Vertical Eos Eco Gelo 124l Eev120p Preto</t>
  </si>
  <si>
    <t>Incluso cristaleira suspensa e banco</t>
  </si>
  <si>
    <t>Cadeira De Jantar Saint Germain Estofada Com Base Madeira Maciça 80 x 55 x 55 cm</t>
  </si>
  <si>
    <t>Mesa de Jantar Orgânica Cloe de Madeira com Tampo de Vidro</t>
  </si>
  <si>
    <t>Luminária Fita Led</t>
  </si>
  <si>
    <t xml:space="preserve">Luminária de mesa mini bauhaus 90 t </t>
  </si>
  <si>
    <t>Pendente Heracleum 30 + 45 Leds Esti Moooi Folha Led Árvore</t>
  </si>
  <si>
    <t>Lustre Pendente Remo Duplo Articulável Retangular Industrial Preto</t>
  </si>
  <si>
    <t>Smart TV 75" QLED 4K Q60D 2024, Design slim, Visual livre de cabos</t>
  </si>
  <si>
    <t>Mesa Saarinen Redonda – Branco Prime</t>
  </si>
  <si>
    <t xml:space="preserve">Vaso decorativo </t>
  </si>
  <si>
    <t xml:space="preserve">Letreiro Luminoso Decorativo </t>
  </si>
  <si>
    <t>Spot+led +luminária elevador</t>
  </si>
  <si>
    <t>Espelho decorativo</t>
  </si>
  <si>
    <t>Geladeira Brastemp French Door Frost Free A+++ 554l Inox Bro85ak</t>
  </si>
  <si>
    <t>Micro-ondas Electrolux 36L Prata e Preto Espelhado Efficient</t>
  </si>
  <si>
    <t>Forno Elétrico de Embutir Brastemp 67L Inox com Função Ar Forçado e Painel Touch BO260AR</t>
  </si>
  <si>
    <t>Chopeira Naja Italiana  Premium</t>
  </si>
  <si>
    <t>Lustre Pendente Jabuticaba /1 Globo De Vidro - Dourado</t>
  </si>
  <si>
    <t>Sofá Ilha com Encosto e Almofadas Delta 435cm Modulado Chaise e Puffs Veludo Cinza G52 - Gran Belo</t>
  </si>
  <si>
    <t>Cadeira de Aço Carbono Estofada Moderna Logos Bouclê Off White / Cinza</t>
  </si>
  <si>
    <t>Banqueta Alta Bar Cozinha Sala De Jantar Aço Branco Kaira C01 Linho Cinza - Lyam Decor</t>
  </si>
  <si>
    <t>Mesa de Jantar Redonda Cone 140</t>
  </si>
  <si>
    <t>Mesa De Jantar Retangular Moderno Pés Metal Tampo Marmore</t>
  </si>
  <si>
    <t>Cadeira da mesa de jantar</t>
  </si>
  <si>
    <t>spot + redondas da pia + fita led</t>
  </si>
  <si>
    <t>Cortinas</t>
  </si>
  <si>
    <t xml:space="preserve">Espelho de Parede Redondo </t>
  </si>
  <si>
    <t xml:space="preserve">Sofá Suspenso Slim </t>
  </si>
  <si>
    <t>Cadeira com Braço Flemish</t>
  </si>
  <si>
    <t>Mesa triangular Concreto &amp; Granilite | uso área externo</t>
  </si>
  <si>
    <t xml:space="preserve">Sofá Espreguiçadeira Externo </t>
  </si>
  <si>
    <t>Mesa de bebida pequena, mesa redonda lateral externa</t>
  </si>
  <si>
    <t xml:space="preserve">Espreguiçadeira Piscina de alumínio Preto </t>
  </si>
  <si>
    <t>Impermeabilização de Superfície com Tinta Asfáltica (Neutrol)</t>
  </si>
  <si>
    <t>Revestimento de Azulejo Cerâmico - Área Comum - à definir</t>
  </si>
  <si>
    <t>Chapisco aplicados em alvenaria, com argamassa estabilizada, aplicação convencional.</t>
  </si>
  <si>
    <t>PINTURA</t>
  </si>
  <si>
    <t>Lixeira</t>
  </si>
  <si>
    <t>A.comum</t>
  </si>
  <si>
    <t>Revestimento gouache</t>
  </si>
  <si>
    <t>nuage 15,5 x 15,5 brilho</t>
  </si>
  <si>
    <t>bold | Portobello</t>
  </si>
  <si>
    <t>LAVABO</t>
  </si>
  <si>
    <t>Porcelanato Barcelona</t>
  </si>
  <si>
    <t>Acero 90x90 cm</t>
  </si>
  <si>
    <t>Portobello</t>
  </si>
  <si>
    <t>Filtro, bomba, aspiração, tratamento, iluminação e borda infinita</t>
  </si>
  <si>
    <t>Obra Estudo</t>
  </si>
  <si>
    <t>Área Construída</t>
  </si>
  <si>
    <t>Apartamentos</t>
  </si>
  <si>
    <t>Elevador</t>
  </si>
  <si>
    <t>Percurso</t>
  </si>
  <si>
    <t>https://www.leroymerlin.com.br/porcelanato-cimenticio-acetinado-borda-reta-externo-91x91cm-barcelona-savane_92116234?region=outros&amp;srsltid=AfmBOop5XM-P3EE8xuO9tTUA982BxNf-G-bZYcUm10gzBB2BBLGaek-owho</t>
  </si>
  <si>
    <t>COZINHA - sem definição</t>
  </si>
  <si>
    <t>sem definição - estimado valor</t>
  </si>
  <si>
    <t>Mão de obra estucamento e regularicação de paredes</t>
  </si>
  <si>
    <t>Mão de obra para assentamento de revestimento cerâmico e porcelanato em parede</t>
  </si>
  <si>
    <t>ESQUADRIAS METALICAS</t>
  </si>
  <si>
    <t>5.1.1.</t>
  </si>
  <si>
    <t>5.1.1.1</t>
  </si>
  <si>
    <t>PCF - PORTA DE ABRIR, 1 FOLHA, CORTA FOGO, 90 x 210 cm</t>
  </si>
  <si>
    <t>5.2.1.</t>
  </si>
  <si>
    <t>5.2.1.1</t>
  </si>
  <si>
    <t>5.3.1.</t>
  </si>
  <si>
    <t>5.3.1.1</t>
  </si>
  <si>
    <t>5.4.1.</t>
  </si>
  <si>
    <t>5.4.1.1</t>
  </si>
  <si>
    <t>5.5.1.</t>
  </si>
  <si>
    <t>5.5.1.1</t>
  </si>
  <si>
    <t>5.6.1.</t>
  </si>
  <si>
    <t>5.6.1.1</t>
  </si>
  <si>
    <t>5.7.1.</t>
  </si>
  <si>
    <t>5.7.1.1</t>
  </si>
  <si>
    <t>5.8.1.</t>
  </si>
  <si>
    <t>5.8.1.1</t>
  </si>
  <si>
    <t>5.9.1.</t>
  </si>
  <si>
    <t>5.9.1.1</t>
  </si>
  <si>
    <t>5.10.1.</t>
  </si>
  <si>
    <t>5.10.1.1</t>
  </si>
  <si>
    <t>5.11.1.</t>
  </si>
  <si>
    <t>5.11.1.1</t>
  </si>
  <si>
    <t>5.12.1.</t>
  </si>
  <si>
    <t>5.12.1.1</t>
  </si>
  <si>
    <t>5.13.1.</t>
  </si>
  <si>
    <t>5.13.1.1</t>
  </si>
  <si>
    <t>5.14.1.</t>
  </si>
  <si>
    <t>5.14.1.1</t>
  </si>
  <si>
    <t>5.15.1.</t>
  </si>
  <si>
    <t>5.15.1.1</t>
  </si>
  <si>
    <t>5.16.</t>
  </si>
  <si>
    <t>5.16.1</t>
  </si>
  <si>
    <t>ESCADA MARINHEIRO, H= XX  cm</t>
  </si>
  <si>
    <t>COBERTURA - TELHADO</t>
  </si>
  <si>
    <t>9.1.1.</t>
  </si>
  <si>
    <t>9.1.1.1</t>
  </si>
  <si>
    <t>TELHADO EM FIBROCIMENTO, confirmar espessura</t>
  </si>
  <si>
    <t>9.2.1.</t>
  </si>
  <si>
    <t>9.2.1.1</t>
  </si>
  <si>
    <t>COBERTURA - RUFOS</t>
  </si>
  <si>
    <t>RUFOS</t>
  </si>
  <si>
    <t>PEITORIS E PINGADEIRAS</t>
  </si>
  <si>
    <t>PEDRA NATURAL</t>
  </si>
  <si>
    <t>METÁLICO</t>
  </si>
  <si>
    <t>Incluso Peitoris capa muro</t>
  </si>
  <si>
    <t>Peitoris capa muro</t>
  </si>
  <si>
    <t>Levantado conforme projeto arquitetônico (Tipo diferenciado + cobertura)</t>
  </si>
  <si>
    <t>Pergolado em concreto no FirePlace</t>
  </si>
  <si>
    <t>Observado nas imagens - estimado tamanho</t>
  </si>
  <si>
    <t>Quadra Poliesportiva</t>
  </si>
  <si>
    <t>Fechamento quadra poliesportiva com alambrado metálico</t>
  </si>
  <si>
    <t>Fechamento Quadra</t>
  </si>
  <si>
    <t xml:space="preserve">Contrapiso comum em argamassa estabilizada - espessura 3cm </t>
  </si>
  <si>
    <t>Guarda corpo Alumínio</t>
  </si>
  <si>
    <t xml:space="preserve">Guarda corpo Vidro </t>
  </si>
  <si>
    <t>Guarda Corpo de aluminio (gradil) - fornecimento e instalação- h: 110cm</t>
  </si>
  <si>
    <t>23.1.1.</t>
  </si>
  <si>
    <t>23.1.1.1</t>
  </si>
  <si>
    <t>23.1.1.2</t>
  </si>
  <si>
    <t>23.1.1.3</t>
  </si>
  <si>
    <t>23.1.1.4</t>
  </si>
  <si>
    <t>23.1.1.5</t>
  </si>
  <si>
    <t>23.1.2.</t>
  </si>
  <si>
    <t>23.1.2.1</t>
  </si>
  <si>
    <t>23.1.2.2</t>
  </si>
  <si>
    <t>23.1.2.3</t>
  </si>
  <si>
    <t>23.1.2.4</t>
  </si>
  <si>
    <t>23.1.2.5</t>
  </si>
  <si>
    <t>23.1.2.6</t>
  </si>
  <si>
    <t>23.2.1.</t>
  </si>
  <si>
    <t>23.2.1.1</t>
  </si>
  <si>
    <t>23.2.1.2</t>
  </si>
  <si>
    <t>23.2.2.</t>
  </si>
  <si>
    <t>23.2.2.1</t>
  </si>
  <si>
    <t>23.2.2.2</t>
  </si>
  <si>
    <t>23.3.1.</t>
  </si>
  <si>
    <t>23.3.1.1</t>
  </si>
  <si>
    <t>23.3.1.2</t>
  </si>
  <si>
    <t>23.3.2.</t>
  </si>
  <si>
    <t>23.3.2.1</t>
  </si>
  <si>
    <t>23.3.2.2</t>
  </si>
  <si>
    <t>23.4.1.</t>
  </si>
  <si>
    <t>23.4.1.1</t>
  </si>
  <si>
    <t>23.4.1.2</t>
  </si>
  <si>
    <t>23.4.1.3</t>
  </si>
  <si>
    <t>23.4.1.4</t>
  </si>
  <si>
    <t>23.4.1.5</t>
  </si>
  <si>
    <t>23.4.1.6</t>
  </si>
  <si>
    <t>23.4.1.7</t>
  </si>
  <si>
    <t>23.4.1.8</t>
  </si>
  <si>
    <t>23.4.1.9</t>
  </si>
  <si>
    <t>23.4.1.10</t>
  </si>
  <si>
    <t>23.4.2.</t>
  </si>
  <si>
    <t>23.4.2.1</t>
  </si>
  <si>
    <t>23.4.2.2</t>
  </si>
  <si>
    <t>23.4.2.3</t>
  </si>
  <si>
    <t>23.4.2.4</t>
  </si>
  <si>
    <t>23.4.2.5</t>
  </si>
  <si>
    <t>23.4.2.6</t>
  </si>
  <si>
    <t>23.4.2.7</t>
  </si>
  <si>
    <t>23.4.2.8</t>
  </si>
  <si>
    <t>23.5.1.</t>
  </si>
  <si>
    <t>23.5.1.1</t>
  </si>
  <si>
    <t>23.5.1.2</t>
  </si>
  <si>
    <t>23.5.1.3</t>
  </si>
  <si>
    <t>23.5.1.4</t>
  </si>
  <si>
    <t>23.5.1.5</t>
  </si>
  <si>
    <t>23.5.1.6</t>
  </si>
  <si>
    <t>23.5.1.7</t>
  </si>
  <si>
    <t>23.5.1.8</t>
  </si>
  <si>
    <t>23.5.1.9</t>
  </si>
  <si>
    <t>23.5.1.10</t>
  </si>
  <si>
    <t>23.5.2.</t>
  </si>
  <si>
    <t>23.5.2.1</t>
  </si>
  <si>
    <t>23.5.2.2</t>
  </si>
  <si>
    <t>23.5.2.3</t>
  </si>
  <si>
    <t>23.5.2.4</t>
  </si>
  <si>
    <t>23.5.2.5</t>
  </si>
  <si>
    <t>23.6.1.</t>
  </si>
  <si>
    <t>23.6.1.1</t>
  </si>
  <si>
    <t>23.6.1.2</t>
  </si>
  <si>
    <t>23.6.1.3</t>
  </si>
  <si>
    <t>23.6.1.4</t>
  </si>
  <si>
    <t>23.6.1.5</t>
  </si>
  <si>
    <t>23.6.1.6</t>
  </si>
  <si>
    <t>23.6.1.7</t>
  </si>
  <si>
    <t>23.6.1.8</t>
  </si>
  <si>
    <t>23.6.1.9</t>
  </si>
  <si>
    <t>23.6.1.10</t>
  </si>
  <si>
    <t>23.6.2.</t>
  </si>
  <si>
    <t>23.6.2.1</t>
  </si>
  <si>
    <t>23.6.2.2</t>
  </si>
  <si>
    <t>23.6.2.3</t>
  </si>
  <si>
    <t>23.6.2.4</t>
  </si>
  <si>
    <t>23.6.2.5</t>
  </si>
  <si>
    <t>23.7.1.</t>
  </si>
  <si>
    <t>23.7.1.1</t>
  </si>
  <si>
    <t>23.7.1.2</t>
  </si>
  <si>
    <t>23.7.1.3</t>
  </si>
  <si>
    <t>23.7.1.4</t>
  </si>
  <si>
    <t>23.7.1.5</t>
  </si>
  <si>
    <t>23.7.1.6</t>
  </si>
  <si>
    <t>23.7.1.7</t>
  </si>
  <si>
    <t>23.7.1.8</t>
  </si>
  <si>
    <t>23.7.1.9</t>
  </si>
  <si>
    <t>23.7.1.10</t>
  </si>
  <si>
    <t>23.7.2.</t>
  </si>
  <si>
    <t>23.7.2.1</t>
  </si>
  <si>
    <t>23.7.2.2</t>
  </si>
  <si>
    <t>23.7.2.3</t>
  </si>
  <si>
    <t>23.7.2.4</t>
  </si>
  <si>
    <t>23.7.2.5</t>
  </si>
  <si>
    <t>23.8.1.</t>
  </si>
  <si>
    <t>23.8.1.1</t>
  </si>
  <si>
    <t>23.8.1.2</t>
  </si>
  <si>
    <t>23.8.1.3</t>
  </si>
  <si>
    <t>23.8.1.4</t>
  </si>
  <si>
    <t>23.8.1.5</t>
  </si>
  <si>
    <t>23.8.1.6</t>
  </si>
  <si>
    <t>23.8.1.7</t>
  </si>
  <si>
    <t>23.8.1.8</t>
  </si>
  <si>
    <t>23.8.1.9</t>
  </si>
  <si>
    <t>23.8.1.10</t>
  </si>
  <si>
    <t>23.8.2.</t>
  </si>
  <si>
    <t>23.8.2.1</t>
  </si>
  <si>
    <t>23.8.2.2</t>
  </si>
  <si>
    <t>23.8.2.3</t>
  </si>
  <si>
    <t>23.8.2.4</t>
  </si>
  <si>
    <t>23.8.2.5</t>
  </si>
  <si>
    <t>23.9.1.</t>
  </si>
  <si>
    <t>23.9.1.1</t>
  </si>
  <si>
    <t>23.9.1.2</t>
  </si>
  <si>
    <t>23.9.1.3</t>
  </si>
  <si>
    <t>23.9.1.4</t>
  </si>
  <si>
    <t>23.9.1.5</t>
  </si>
  <si>
    <t>23.9.1.6</t>
  </si>
  <si>
    <t>23.9.1.7</t>
  </si>
  <si>
    <t>23.9.1.8</t>
  </si>
  <si>
    <t>23.9.1.9</t>
  </si>
  <si>
    <t>23.9.1.10</t>
  </si>
  <si>
    <t>23.9.2.</t>
  </si>
  <si>
    <t>23.9.2.1</t>
  </si>
  <si>
    <t>23.9.2.2</t>
  </si>
  <si>
    <t>23.9.2.3</t>
  </si>
  <si>
    <t>23.9.2.4</t>
  </si>
  <si>
    <t>23.9.2.5</t>
  </si>
  <si>
    <t>23.10.1.</t>
  </si>
  <si>
    <t>23.10.1.1</t>
  </si>
  <si>
    <t>23.10.1.2</t>
  </si>
  <si>
    <t>23.10.1.3</t>
  </si>
  <si>
    <t>23.10.1.4</t>
  </si>
  <si>
    <t>23.10.1.5</t>
  </si>
  <si>
    <t>23.10.1.6</t>
  </si>
  <si>
    <t>23.10.1.7</t>
  </si>
  <si>
    <t>23.10.1.8</t>
  </si>
  <si>
    <t>23.10.1.9</t>
  </si>
  <si>
    <t>23.10.1.10</t>
  </si>
  <si>
    <t>23.10.2.</t>
  </si>
  <si>
    <t>23.10.2.1</t>
  </si>
  <si>
    <t>23.10.2.2</t>
  </si>
  <si>
    <t>23.10.2.3</t>
  </si>
  <si>
    <t>23.10.2.4</t>
  </si>
  <si>
    <t>23.10.2.5</t>
  </si>
  <si>
    <t>23.11.1.</t>
  </si>
  <si>
    <t>23.11.1.1</t>
  </si>
  <si>
    <t>23.11.1.2</t>
  </si>
  <si>
    <t>23.11.1.3</t>
  </si>
  <si>
    <t>23.11.1.4</t>
  </si>
  <si>
    <t>23.11.1.5</t>
  </si>
  <si>
    <t>23.11.1.6</t>
  </si>
  <si>
    <t>23.11.1.7</t>
  </si>
  <si>
    <t>23.11.1.8</t>
  </si>
  <si>
    <t>23.11.1.9</t>
  </si>
  <si>
    <t>23.11.1.10</t>
  </si>
  <si>
    <t>23.11.2.</t>
  </si>
  <si>
    <t>23.11.2.1</t>
  </si>
  <si>
    <t>23.11.2.2</t>
  </si>
  <si>
    <t>23.11.2.3</t>
  </si>
  <si>
    <t>23.11.2.4</t>
  </si>
  <si>
    <t>23.11.2.5</t>
  </si>
  <si>
    <t>23.12.1.</t>
  </si>
  <si>
    <t>23.12.1.1</t>
  </si>
  <si>
    <t>23.12.1.2</t>
  </si>
  <si>
    <t>23.12.1.3</t>
  </si>
  <si>
    <t>23.12.1.4</t>
  </si>
  <si>
    <t>23.12.1.5</t>
  </si>
  <si>
    <t>23.12.1.6</t>
  </si>
  <si>
    <t>23.12.1.7</t>
  </si>
  <si>
    <t>23.12.1.8</t>
  </si>
  <si>
    <t>23.12.1.9</t>
  </si>
  <si>
    <t>23.12.1.10</t>
  </si>
  <si>
    <t>23.12.2.</t>
  </si>
  <si>
    <t>23.12.2.1</t>
  </si>
  <si>
    <t>23.12.2.2</t>
  </si>
  <si>
    <t>23.12.2.3</t>
  </si>
  <si>
    <t>23.12.2.4</t>
  </si>
  <si>
    <t>23.12.2.5</t>
  </si>
  <si>
    <t>23.13.1.</t>
  </si>
  <si>
    <t>23.13.1.1</t>
  </si>
  <si>
    <t>23.13.1.2</t>
  </si>
  <si>
    <t>23.13.1.3</t>
  </si>
  <si>
    <t>23.13.1.4</t>
  </si>
  <si>
    <t>23.13.1.5</t>
  </si>
  <si>
    <t>23.13.1.6</t>
  </si>
  <si>
    <t>23.13.1.7</t>
  </si>
  <si>
    <t>23.13.1.8</t>
  </si>
  <si>
    <t>23.13.1.9</t>
  </si>
  <si>
    <t>23.13.2.</t>
  </si>
  <si>
    <t>23.13.2.1</t>
  </si>
  <si>
    <t>23.13.2.2</t>
  </si>
  <si>
    <t>23.13.2.3</t>
  </si>
  <si>
    <t>23.13.2.4</t>
  </si>
  <si>
    <t>23.14.1.</t>
  </si>
  <si>
    <t>23.14.1.1</t>
  </si>
  <si>
    <t>23.14.1.2</t>
  </si>
  <si>
    <t>23.14.1.3</t>
  </si>
  <si>
    <t>23.14.1.4</t>
  </si>
  <si>
    <t>23.14.1.5</t>
  </si>
  <si>
    <t>23.14.1.6</t>
  </si>
  <si>
    <t>23.14.1.7</t>
  </si>
  <si>
    <t>23.14.1.8</t>
  </si>
  <si>
    <t>23.14.1.9</t>
  </si>
  <si>
    <t>23.14.1.10</t>
  </si>
  <si>
    <t>23.14.1.11</t>
  </si>
  <si>
    <t>23.14.1.12</t>
  </si>
  <si>
    <t>23.14.1.13</t>
  </si>
  <si>
    <t>23.14.2.</t>
  </si>
  <si>
    <t>23.14.2.1</t>
  </si>
  <si>
    <t>23.14.2.2</t>
  </si>
  <si>
    <t>23.14.2.3</t>
  </si>
  <si>
    <t>23.14.2.4</t>
  </si>
  <si>
    <t>23.14.2.5</t>
  </si>
  <si>
    <t>23.14.2.6</t>
  </si>
  <si>
    <t>23.15.1.</t>
  </si>
  <si>
    <t>23.15.1.1</t>
  </si>
  <si>
    <t>23.15.1.2</t>
  </si>
  <si>
    <t>Corrimão de escadas em madeira instalado</t>
  </si>
  <si>
    <t>Porta corta-fogo, 1 folha, 90x210 cm - instalado</t>
  </si>
  <si>
    <t>PISO PAVER DRENANTE</t>
  </si>
  <si>
    <t>Hall e box</t>
  </si>
  <si>
    <t>Escadaria e Antecamera</t>
  </si>
  <si>
    <t>Cobertura e ambiente lateral lixeira</t>
  </si>
  <si>
    <t>Garagem</t>
  </si>
  <si>
    <t>Mão de obra execução de contrapiso comum</t>
  </si>
  <si>
    <t xml:space="preserve">Mão de obra execução de contrapiso comum </t>
  </si>
  <si>
    <t>alterado para 10cm</t>
  </si>
  <si>
    <t>Acústica para contrapiso</t>
  </si>
  <si>
    <t>hall</t>
  </si>
  <si>
    <t>Floreiras</t>
  </si>
  <si>
    <t>Escadaria e lazer descoberto</t>
  </si>
  <si>
    <t>Lazer e tipo</t>
  </si>
  <si>
    <t>Interior piscina</t>
  </si>
  <si>
    <t>Escadaria</t>
  </si>
  <si>
    <t>Somente nesse pavimento</t>
  </si>
  <si>
    <t>Mão de obra execução de contrapiso comum e Acústica</t>
  </si>
  <si>
    <t>Revestimento em Porcelanato, aplicação em Áreas comuns Internas e Externas</t>
  </si>
  <si>
    <t>Revestimento de piso vinilico, nas áreas comuns</t>
  </si>
  <si>
    <t xml:space="preserve">Revestimento de piso vinilico, nas áreas privativas </t>
  </si>
  <si>
    <t>Mão de obra para instalação de piso vinílico</t>
  </si>
  <si>
    <t>Revestimento de piso vinilico, nas áreas privativas - Material</t>
  </si>
  <si>
    <t>Mão de Obra Piso Porcelanato / Cerâmico</t>
  </si>
  <si>
    <t>Calçadada/passeio em concreto intertravado Drenante</t>
  </si>
  <si>
    <t>Tratamento de Efluentes</t>
  </si>
  <si>
    <t>Sistema de Tratamento de Efluentes</t>
  </si>
  <si>
    <t>Pintura Acrílica em Piso, Aplicação Manual, 2 Demãos</t>
  </si>
  <si>
    <t>Pintura em Epóxi em Piso de garagem Aplicação Manual, 2 Demãos</t>
  </si>
  <si>
    <t>QUADRA - JÁ NO CUSTO</t>
  </si>
  <si>
    <t>Pintura de Faixa de Garagem em paredes</t>
  </si>
  <si>
    <t>Aplicação de Selador em paredes, 1 demão</t>
  </si>
  <si>
    <t>Massa Latex PVA Em Paredes Internas 2 Demaos</t>
  </si>
  <si>
    <t>Pintura Com Tinta Latex Acrilica em Paredes Internas, 1 Demao</t>
  </si>
  <si>
    <t>Dutos e Fossos</t>
  </si>
  <si>
    <t xml:space="preserve">Mao De Obra Para Pintura Epoxi Em Piso, 2 demãos (Incluindo Faixas De Demarcacao) </t>
  </si>
  <si>
    <t>Mão de obra para Pintura de Piso, 2 demãos</t>
  </si>
  <si>
    <t>Mão de obra para Pintura de faixas de garagem</t>
  </si>
  <si>
    <t xml:space="preserve">Mao De Obra Para Pintura Acrilica Em Paredes, 1 Demão de Fundo Preparador mais 3 Demaos de Pintura </t>
  </si>
  <si>
    <t>Mao De Obra Para Pintura Acrilica Em Paredes, Selador 1 Demão, Massa Pva 2 demaos e Tinta Acrílica 3 demãos</t>
  </si>
  <si>
    <t>Mão de obra para Pintura acrílica em teto, Selador 1 Demão, Massa Pva 2 demaos e Tinta Acrílica 3 demãos</t>
  </si>
  <si>
    <t xml:space="preserve">Mao De Obra Para Pintura Acrilica Em Paredes, 1 Demao de Pintura </t>
  </si>
  <si>
    <t>Mão de obra para Pintura acrílica em teto, Selador 1 Demão, Tinta Acrílica 3 demãos</t>
  </si>
  <si>
    <t xml:space="preserve">Contramarcos Fixados com Parafuso </t>
  </si>
  <si>
    <t>Custo Elevador</t>
  </si>
  <si>
    <t>Área Grama Frontal</t>
  </si>
  <si>
    <t>Floreira 3º pav</t>
  </si>
  <si>
    <t>Floreiras 4º</t>
  </si>
  <si>
    <t>Total (m2)</t>
  </si>
  <si>
    <t xml:space="preserve">Área </t>
  </si>
  <si>
    <t>Valor</t>
  </si>
  <si>
    <t>Paisagismo 1</t>
  </si>
  <si>
    <t xml:space="preserve">Paisagismo 2 </t>
  </si>
  <si>
    <t>19,17 / m² AC</t>
  </si>
  <si>
    <t xml:space="preserve">Média Outras obras </t>
  </si>
  <si>
    <t xml:space="preserve">Total Adotado </t>
  </si>
  <si>
    <t>PAISAGISMO</t>
  </si>
  <si>
    <t>Cotações</t>
  </si>
  <si>
    <t>ELEVADORES</t>
  </si>
  <si>
    <t>Obra Similar</t>
  </si>
  <si>
    <t>10,43 / m² AC</t>
  </si>
  <si>
    <t>Comunicação Visual</t>
  </si>
  <si>
    <t>Limpeza Final</t>
  </si>
  <si>
    <t>14,66 / m² AC</t>
  </si>
  <si>
    <t>Ligações Definitivas</t>
  </si>
  <si>
    <t>5,39 / m² AC</t>
  </si>
  <si>
    <t>4,64 / m² AC</t>
  </si>
  <si>
    <t>Equipamentos ETE</t>
  </si>
  <si>
    <t>m3/dia</t>
  </si>
  <si>
    <t>Obra1</t>
  </si>
  <si>
    <t>Neotropical Black - Levantado</t>
  </si>
  <si>
    <t>Negativo Forro de gesso mineral - Material e Mão de Obra</t>
  </si>
  <si>
    <t xml:space="preserve">2 montagens por pano para torre + 2 montagens por pano para embasamento </t>
  </si>
  <si>
    <t>Locação tubular fachadeiro</t>
  </si>
  <si>
    <t>Rectangular Mullion:MONTANTE MURO DE VIDRO 10 x 10 cm</t>
  </si>
  <si>
    <t>BLOCO CERAMICO, 09 cm</t>
  </si>
  <si>
    <t>3.1.3</t>
  </si>
  <si>
    <t>3.2.3</t>
  </si>
  <si>
    <t>3.3.3</t>
  </si>
  <si>
    <t>3.4.3</t>
  </si>
  <si>
    <t>3.5.3</t>
  </si>
  <si>
    <t>3.6.3</t>
  </si>
  <si>
    <t>3.7.3</t>
  </si>
  <si>
    <t>3.8.3</t>
  </si>
  <si>
    <t>3.9.3</t>
  </si>
  <si>
    <t>3.10.3</t>
  </si>
  <si>
    <t>3.11.3</t>
  </si>
  <si>
    <t>3.12.3</t>
  </si>
  <si>
    <t>3.13.3</t>
  </si>
  <si>
    <t>3.14.3</t>
  </si>
  <si>
    <t>3.15.3</t>
  </si>
  <si>
    <t>8.4.4</t>
  </si>
  <si>
    <t>MÃO DE OBRA -  BLOCO REFRATARIO</t>
  </si>
  <si>
    <t>8.5.3</t>
  </si>
  <si>
    <t>8.6.3</t>
  </si>
  <si>
    <t>8.7.3</t>
  </si>
  <si>
    <t>8.8.3</t>
  </si>
  <si>
    <t>8.9.3</t>
  </si>
  <si>
    <t>8.10.3</t>
  </si>
  <si>
    <t>8.11.3</t>
  </si>
  <si>
    <t>8.12.3</t>
  </si>
  <si>
    <t>8.13.3</t>
  </si>
  <si>
    <t>8.14.4</t>
  </si>
  <si>
    <t>9.17.2</t>
  </si>
  <si>
    <t>10.17.3</t>
  </si>
  <si>
    <t>11.17.2</t>
  </si>
  <si>
    <t>REVESTIMENTO INTERNO, PAREDE - CERAMICA, LIXEIRA/G.N</t>
  </si>
  <si>
    <t>16.12.</t>
  </si>
  <si>
    <t>16.12.1</t>
  </si>
  <si>
    <t>16.13.</t>
  </si>
  <si>
    <t>16.13.1</t>
  </si>
  <si>
    <t>17.1.5</t>
  </si>
  <si>
    <t>17.3.5</t>
  </si>
  <si>
    <t>Parede cortina:GRADIL METALICO</t>
  </si>
  <si>
    <t>System Panel:Glazed</t>
  </si>
  <si>
    <t>REVESTIMENTO - CONTRA PISO, 3 cm</t>
  </si>
  <si>
    <t>REVESTIMENTO - PISO CONCRETO ESTAMPADO</t>
  </si>
  <si>
    <t>RODAPE EM CERAMICA, 10 cm</t>
  </si>
  <si>
    <t>Soleira</t>
  </si>
  <si>
    <t>REVESTIMENTO - SOLEIRA, PEDRA NATURAL</t>
  </si>
  <si>
    <t>29.1.2</t>
  </si>
  <si>
    <t>29.1.3</t>
  </si>
  <si>
    <t>29.1.4</t>
  </si>
  <si>
    <t>29.1.5</t>
  </si>
  <si>
    <t>MÃO DE OBRA -  RODAPE EM CERAMICA</t>
  </si>
  <si>
    <t>29.2.2</t>
  </si>
  <si>
    <t>29.2.3</t>
  </si>
  <si>
    <t>29.2.4</t>
  </si>
  <si>
    <t>29.2.5</t>
  </si>
  <si>
    <t>29.2.6</t>
  </si>
  <si>
    <t>29.3.2</t>
  </si>
  <si>
    <t>29.3.3</t>
  </si>
  <si>
    <t>29.3.4</t>
  </si>
  <si>
    <t>29.3.5</t>
  </si>
  <si>
    <t>29.3.6</t>
  </si>
  <si>
    <t>29.4.</t>
  </si>
  <si>
    <t>29.4.1</t>
  </si>
  <si>
    <t>29.4.2</t>
  </si>
  <si>
    <t>29.4.3</t>
  </si>
  <si>
    <t>29.4.4</t>
  </si>
  <si>
    <t>29.4.5</t>
  </si>
  <si>
    <t>29.4.6</t>
  </si>
  <si>
    <t>29.4.7</t>
  </si>
  <si>
    <t>29.5.</t>
  </si>
  <si>
    <t>29.5.1</t>
  </si>
  <si>
    <t>29.5.2</t>
  </si>
  <si>
    <t>29.5.3</t>
  </si>
  <si>
    <t>29.5.4</t>
  </si>
  <si>
    <t>29.5.5</t>
  </si>
  <si>
    <t>29.5.6</t>
  </si>
  <si>
    <t>29.5.7</t>
  </si>
  <si>
    <t>29.6.</t>
  </si>
  <si>
    <t>29.6.1</t>
  </si>
  <si>
    <t>29.6.2</t>
  </si>
  <si>
    <t>29.6.3</t>
  </si>
  <si>
    <t>29.6.4</t>
  </si>
  <si>
    <t>29.6.5</t>
  </si>
  <si>
    <t>29.6.6</t>
  </si>
  <si>
    <t>29.6.7</t>
  </si>
  <si>
    <t>29.7.</t>
  </si>
  <si>
    <t>29.7.1</t>
  </si>
  <si>
    <t>29.7.2</t>
  </si>
  <si>
    <t>29.7.3</t>
  </si>
  <si>
    <t>29.7.4</t>
  </si>
  <si>
    <t>29.7.5</t>
  </si>
  <si>
    <t>29.7.6</t>
  </si>
  <si>
    <t>29.7.7</t>
  </si>
  <si>
    <t>29.8.</t>
  </si>
  <si>
    <t>29.8.1</t>
  </si>
  <si>
    <t>29.8.2</t>
  </si>
  <si>
    <t>29.8.3</t>
  </si>
  <si>
    <t>29.8.4</t>
  </si>
  <si>
    <t>29.8.5</t>
  </si>
  <si>
    <t>29.8.6</t>
  </si>
  <si>
    <t>29.8.7</t>
  </si>
  <si>
    <t>29.9.</t>
  </si>
  <si>
    <t>29.9.1</t>
  </si>
  <si>
    <t>29.9.2</t>
  </si>
  <si>
    <t>29.9.3</t>
  </si>
  <si>
    <t>29.9.4</t>
  </si>
  <si>
    <t>29.9.5</t>
  </si>
  <si>
    <t>29.9.6</t>
  </si>
  <si>
    <t>29.9.7</t>
  </si>
  <si>
    <t>29.10.</t>
  </si>
  <si>
    <t>29.10.1</t>
  </si>
  <si>
    <t>29.10.2</t>
  </si>
  <si>
    <t>29.10.3</t>
  </si>
  <si>
    <t>29.10.4</t>
  </si>
  <si>
    <t>29.10.5</t>
  </si>
  <si>
    <t>29.10.6</t>
  </si>
  <si>
    <t>29.10.7</t>
  </si>
  <si>
    <t>29.11.</t>
  </si>
  <si>
    <t>29.11.1</t>
  </si>
  <si>
    <t>29.11.2</t>
  </si>
  <si>
    <t>29.11.3</t>
  </si>
  <si>
    <t>29.11.4</t>
  </si>
  <si>
    <t>29.11.5</t>
  </si>
  <si>
    <t>29.11.6</t>
  </si>
  <si>
    <t>29.11.7</t>
  </si>
  <si>
    <t>29.12.</t>
  </si>
  <si>
    <t>29.12.1</t>
  </si>
  <si>
    <t>29.12.2</t>
  </si>
  <si>
    <t>29.12.3</t>
  </si>
  <si>
    <t>29.12.4</t>
  </si>
  <si>
    <t>29.12.5</t>
  </si>
  <si>
    <t>29.12.6</t>
  </si>
  <si>
    <t>29.12.7</t>
  </si>
  <si>
    <t>29.13.</t>
  </si>
  <si>
    <t>29.13.1</t>
  </si>
  <si>
    <t>29.13.2</t>
  </si>
  <si>
    <t>29.13.3</t>
  </si>
  <si>
    <t>29.13.4</t>
  </si>
  <si>
    <t>29.13.5</t>
  </si>
  <si>
    <t>29.13.6</t>
  </si>
  <si>
    <t>29.13.7</t>
  </si>
  <si>
    <t>29.14.</t>
  </si>
  <si>
    <t>29.14.1</t>
  </si>
  <si>
    <t>29.14.2</t>
  </si>
  <si>
    <t>29.14.3</t>
  </si>
  <si>
    <t>29.14.4</t>
  </si>
  <si>
    <t>29.14.5</t>
  </si>
  <si>
    <t>29.14.6</t>
  </si>
  <si>
    <t>29.14.7</t>
  </si>
  <si>
    <t>MÃO DE OBRA -  REVESTIMENTO SOLEIRA</t>
  </si>
  <si>
    <t>29.14.8</t>
  </si>
  <si>
    <t>29.14.9</t>
  </si>
  <si>
    <t>29.15.</t>
  </si>
  <si>
    <t>29.15.1</t>
  </si>
  <si>
    <t>29.15.2</t>
  </si>
  <si>
    <t>29.16.</t>
  </si>
  <si>
    <t>29.16.1</t>
  </si>
  <si>
    <t>29.16.2</t>
  </si>
  <si>
    <t>29.17.</t>
  </si>
  <si>
    <t>29.17.1</t>
  </si>
  <si>
    <t>29.17.2</t>
  </si>
  <si>
    <t>REVESTIMENTO - PINTURA EPOXI, GARAGEM</t>
  </si>
  <si>
    <t>31.1.3</t>
  </si>
  <si>
    <t>31.1.4</t>
  </si>
  <si>
    <t>31.1.5</t>
  </si>
  <si>
    <t>31.1.6</t>
  </si>
  <si>
    <t>31.1.7</t>
  </si>
  <si>
    <t>31.1.8</t>
  </si>
  <si>
    <t>31.2.3</t>
  </si>
  <si>
    <t>31.2.4</t>
  </si>
  <si>
    <t>31.2.5</t>
  </si>
  <si>
    <t>31.2.6</t>
  </si>
  <si>
    <t>31.3.3</t>
  </si>
  <si>
    <t>31.3.4</t>
  </si>
  <si>
    <t>31.3.5</t>
  </si>
  <si>
    <t>31.3.6</t>
  </si>
  <si>
    <t>31.4.3</t>
  </si>
  <si>
    <t>31.4.4</t>
  </si>
  <si>
    <t>31.4.5</t>
  </si>
  <si>
    <t>31.4.6</t>
  </si>
  <si>
    <t>31.5.3</t>
  </si>
  <si>
    <t>31.5.4</t>
  </si>
  <si>
    <t>31.5.5</t>
  </si>
  <si>
    <t>31.6.3</t>
  </si>
  <si>
    <t>31.6.4</t>
  </si>
  <si>
    <t>31.6.5</t>
  </si>
  <si>
    <t>31.7.3</t>
  </si>
  <si>
    <t>31.7.4</t>
  </si>
  <si>
    <t>31.7.5</t>
  </si>
  <si>
    <t>31.8.3</t>
  </si>
  <si>
    <t>31.8.4</t>
  </si>
  <si>
    <t>31.8.5</t>
  </si>
  <si>
    <t>31.9.3</t>
  </si>
  <si>
    <t>31.9.4</t>
  </si>
  <si>
    <t>31.9.5</t>
  </si>
  <si>
    <t>31.10.3</t>
  </si>
  <si>
    <t>31.10.4</t>
  </si>
  <si>
    <t>31.10.5</t>
  </si>
  <si>
    <t>31.11.3</t>
  </si>
  <si>
    <t>31.11.4</t>
  </si>
  <si>
    <t>31.11.5</t>
  </si>
  <si>
    <t>31.12.3</t>
  </si>
  <si>
    <t>31.12.4</t>
  </si>
  <si>
    <t>31.12.5</t>
  </si>
  <si>
    <t>31.13.3</t>
  </si>
  <si>
    <t>31.13.4</t>
  </si>
  <si>
    <t>31.13.5</t>
  </si>
  <si>
    <t>31.14.3</t>
  </si>
  <si>
    <t>31.14.4</t>
  </si>
  <si>
    <t>31.14.5</t>
  </si>
  <si>
    <t>31.14.6</t>
  </si>
  <si>
    <t>31.15.3</t>
  </si>
  <si>
    <t>31.15.4</t>
  </si>
  <si>
    <t>31.16.2</t>
  </si>
  <si>
    <t>31.17.2</t>
  </si>
  <si>
    <t>33.1.1</t>
  </si>
  <si>
    <t>33.1.2</t>
  </si>
  <si>
    <t>33.1.3</t>
  </si>
  <si>
    <t>33.1.4</t>
  </si>
  <si>
    <t>33.1.5</t>
  </si>
  <si>
    <t>33.2.1</t>
  </si>
  <si>
    <t>33.2.2</t>
  </si>
  <si>
    <t>33.2.3</t>
  </si>
  <si>
    <t>33.2.4</t>
  </si>
  <si>
    <t>33.2.5</t>
  </si>
  <si>
    <t>33.3.1</t>
  </si>
  <si>
    <t>33.3.2</t>
  </si>
  <si>
    <t>33.3.3</t>
  </si>
  <si>
    <t>33.3.4</t>
  </si>
  <si>
    <t>33.3.5</t>
  </si>
  <si>
    <t>33.4.1</t>
  </si>
  <si>
    <t>33.4.2</t>
  </si>
  <si>
    <t>33.4.3</t>
  </si>
  <si>
    <t>33.4.4</t>
  </si>
  <si>
    <t>33.5.1</t>
  </si>
  <si>
    <t>33.5.2</t>
  </si>
  <si>
    <t>33.5.3</t>
  </si>
  <si>
    <t>33.6.1</t>
  </si>
  <si>
    <t>33.6.2</t>
  </si>
  <si>
    <t>33.6.3</t>
  </si>
  <si>
    <t>33.7.1</t>
  </si>
  <si>
    <t>33.7.2</t>
  </si>
  <si>
    <t>33.7.3</t>
  </si>
  <si>
    <t>33.8.1</t>
  </si>
  <si>
    <t>33.8.2</t>
  </si>
  <si>
    <t>33.8.3</t>
  </si>
  <si>
    <t>33.9.1</t>
  </si>
  <si>
    <t>33.9.2</t>
  </si>
  <si>
    <t>33.9.3</t>
  </si>
  <si>
    <t>33.10.1</t>
  </si>
  <si>
    <t>33.10.2</t>
  </si>
  <si>
    <t>33.10.3</t>
  </si>
  <si>
    <t>33.11.1</t>
  </si>
  <si>
    <t>33.11.2</t>
  </si>
  <si>
    <t>33.11.3</t>
  </si>
  <si>
    <t>33.12.1</t>
  </si>
  <si>
    <t>33.12.2</t>
  </si>
  <si>
    <t>33.12.3</t>
  </si>
  <si>
    <t>33.13.1</t>
  </si>
  <si>
    <t>33.13.2</t>
  </si>
  <si>
    <t>33.13.3</t>
  </si>
  <si>
    <t>33.14.1</t>
  </si>
  <si>
    <t>33.14.2</t>
  </si>
  <si>
    <t>33.14.3</t>
  </si>
  <si>
    <t>33.15.1</t>
  </si>
  <si>
    <t>33.15.2</t>
  </si>
  <si>
    <t>33.16.1</t>
  </si>
  <si>
    <t>33.16.2</t>
  </si>
  <si>
    <t>33.17.</t>
  </si>
  <si>
    <t>33.17.1</t>
  </si>
  <si>
    <t>33.17.2</t>
  </si>
  <si>
    <t>34.1.1.3</t>
  </si>
  <si>
    <t>34.1.1.4</t>
  </si>
  <si>
    <t>34.1.1.5</t>
  </si>
  <si>
    <t>34.1.2.2</t>
  </si>
  <si>
    <t>34.1.2.3</t>
  </si>
  <si>
    <t>34.1.2.4</t>
  </si>
  <si>
    <t>34.1.2.5</t>
  </si>
  <si>
    <t>34.1.2.6</t>
  </si>
  <si>
    <t>34.1.2.7</t>
  </si>
  <si>
    <t>34.1.2.8</t>
  </si>
  <si>
    <t>PG1 - PORTAO GUILHOTINA, ALUMINIO, 330 x 240 cm</t>
  </si>
  <si>
    <t>34.1.2.9</t>
  </si>
  <si>
    <t>PG2 - PORTAO DE CORRER, 1 FOLHA, ALUMINIO, 250 x 240 cm</t>
  </si>
  <si>
    <t>34.1.2.10</t>
  </si>
  <si>
    <t>PG3 - PORTAO DE CORRER, ALUMINIO, 330 x 240 cm</t>
  </si>
  <si>
    <t>34.2.2.</t>
  </si>
  <si>
    <t>34.2.2.1</t>
  </si>
  <si>
    <t>34.2.2.2</t>
  </si>
  <si>
    <t>34.2.3.</t>
  </si>
  <si>
    <t>34.2.3.1</t>
  </si>
  <si>
    <t>34.2.3.2</t>
  </si>
  <si>
    <t>34.3.2.</t>
  </si>
  <si>
    <t>34.3.2.1</t>
  </si>
  <si>
    <t>34.3.2.2</t>
  </si>
  <si>
    <t>34.3.3.</t>
  </si>
  <si>
    <t>34.3.3.1</t>
  </si>
  <si>
    <t>34.3.3.2</t>
  </si>
  <si>
    <t>34.4.2.6</t>
  </si>
  <si>
    <t>34.4.2.7</t>
  </si>
  <si>
    <t>34.4.2.8</t>
  </si>
  <si>
    <t>34.4.2.9</t>
  </si>
  <si>
    <t>34.4.2.10</t>
  </si>
  <si>
    <t>34.4.3.</t>
  </si>
  <si>
    <t>34.4.3.1</t>
  </si>
  <si>
    <t>34.4.3.2</t>
  </si>
  <si>
    <t>34.4.3.3</t>
  </si>
  <si>
    <t>34.4.3.4</t>
  </si>
  <si>
    <t>34.4.3.5</t>
  </si>
  <si>
    <t>34.4.3.6</t>
  </si>
  <si>
    <t>34.4.3.7</t>
  </si>
  <si>
    <t>34.4.3.8</t>
  </si>
  <si>
    <t>34.5.1.2</t>
  </si>
  <si>
    <t>34.5.1.3</t>
  </si>
  <si>
    <t>34.5.2.5</t>
  </si>
  <si>
    <t>34.5.2.6</t>
  </si>
  <si>
    <t>34.5.2.7</t>
  </si>
  <si>
    <t>34.5.2.8</t>
  </si>
  <si>
    <t>34.5.2.9</t>
  </si>
  <si>
    <t>34.5.2.10</t>
  </si>
  <si>
    <t>34.5.3.</t>
  </si>
  <si>
    <t>34.5.3.1</t>
  </si>
  <si>
    <t>34.5.3.2</t>
  </si>
  <si>
    <t>34.5.3.3</t>
  </si>
  <si>
    <t>34.5.3.4</t>
  </si>
  <si>
    <t>34.5.3.5</t>
  </si>
  <si>
    <t>34.6.1.2</t>
  </si>
  <si>
    <t>34.6.1.3</t>
  </si>
  <si>
    <t>34.6.2.5</t>
  </si>
  <si>
    <t>34.6.2.6</t>
  </si>
  <si>
    <t>34.6.2.7</t>
  </si>
  <si>
    <t>34.6.2.8</t>
  </si>
  <si>
    <t>34.6.2.9</t>
  </si>
  <si>
    <t>34.6.2.10</t>
  </si>
  <si>
    <t>34.6.3.</t>
  </si>
  <si>
    <t>34.6.3.1</t>
  </si>
  <si>
    <t>34.6.3.2</t>
  </si>
  <si>
    <t>34.6.3.3</t>
  </si>
  <si>
    <t>34.6.3.4</t>
  </si>
  <si>
    <t>34.6.3.5</t>
  </si>
  <si>
    <t>34.7.1.2</t>
  </si>
  <si>
    <t>34.7.1.3</t>
  </si>
  <si>
    <t>34.7.2.5</t>
  </si>
  <si>
    <t>34.7.2.6</t>
  </si>
  <si>
    <t>34.7.2.7</t>
  </si>
  <si>
    <t>34.7.2.8</t>
  </si>
  <si>
    <t>34.7.2.9</t>
  </si>
  <si>
    <t>34.7.2.10</t>
  </si>
  <si>
    <t>34.7.3.</t>
  </si>
  <si>
    <t>34.7.3.1</t>
  </si>
  <si>
    <t>34.7.3.2</t>
  </si>
  <si>
    <t>34.7.3.3</t>
  </si>
  <si>
    <t>34.7.3.4</t>
  </si>
  <si>
    <t>34.7.3.5</t>
  </si>
  <si>
    <t>34.8.1.2</t>
  </si>
  <si>
    <t>34.8.1.3</t>
  </si>
  <si>
    <t>34.8.2.5</t>
  </si>
  <si>
    <t>34.8.2.6</t>
  </si>
  <si>
    <t>34.8.2.7</t>
  </si>
  <si>
    <t>34.8.2.8</t>
  </si>
  <si>
    <t>34.8.2.9</t>
  </si>
  <si>
    <t>34.8.2.10</t>
  </si>
  <si>
    <t>34.8.3.</t>
  </si>
  <si>
    <t>34.8.3.1</t>
  </si>
  <si>
    <t>34.8.3.2</t>
  </si>
  <si>
    <t>34.8.3.3</t>
  </si>
  <si>
    <t>34.8.3.4</t>
  </si>
  <si>
    <t>34.8.3.5</t>
  </si>
  <si>
    <t>34.9.1.2</t>
  </si>
  <si>
    <t>34.9.1.3</t>
  </si>
  <si>
    <t>34.9.2.5</t>
  </si>
  <si>
    <t>34.9.2.6</t>
  </si>
  <si>
    <t>34.9.2.7</t>
  </si>
  <si>
    <t>34.9.2.8</t>
  </si>
  <si>
    <t>34.9.2.9</t>
  </si>
  <si>
    <t>34.9.2.10</t>
  </si>
  <si>
    <t>34.9.3.</t>
  </si>
  <si>
    <t>34.9.3.1</t>
  </si>
  <si>
    <t>34.9.3.2</t>
  </si>
  <si>
    <t>34.9.3.3</t>
  </si>
  <si>
    <t>34.9.3.4</t>
  </si>
  <si>
    <t>34.9.3.5</t>
  </si>
  <si>
    <t>34.10.1.2</t>
  </si>
  <si>
    <t>34.10.1.3</t>
  </si>
  <si>
    <t>34.10.2.5</t>
  </si>
  <si>
    <t>34.10.2.6</t>
  </si>
  <si>
    <t>34.10.2.7</t>
  </si>
  <si>
    <t>34.10.2.8</t>
  </si>
  <si>
    <t>34.10.2.9</t>
  </si>
  <si>
    <t>34.10.2.10</t>
  </si>
  <si>
    <t>34.10.3.</t>
  </si>
  <si>
    <t>34.10.3.1</t>
  </si>
  <si>
    <t>34.10.3.2</t>
  </si>
  <si>
    <t>34.10.3.3</t>
  </si>
  <si>
    <t>34.10.3.4</t>
  </si>
  <si>
    <t>34.10.3.5</t>
  </si>
  <si>
    <t>34.11.1.2</t>
  </si>
  <si>
    <t>34.11.1.3</t>
  </si>
  <si>
    <t>34.11.2.5</t>
  </si>
  <si>
    <t>34.11.2.6</t>
  </si>
  <si>
    <t>34.11.2.7</t>
  </si>
  <si>
    <t>34.11.2.8</t>
  </si>
  <si>
    <t>34.11.2.9</t>
  </si>
  <si>
    <t>34.11.2.10</t>
  </si>
  <si>
    <t>34.11.3.</t>
  </si>
  <si>
    <t>34.11.3.1</t>
  </si>
  <si>
    <t>34.11.3.2</t>
  </si>
  <si>
    <t>34.11.3.3</t>
  </si>
  <si>
    <t>34.11.3.4</t>
  </si>
  <si>
    <t>34.11.3.5</t>
  </si>
  <si>
    <t>34.12.1.2</t>
  </si>
  <si>
    <t>34.12.1.3</t>
  </si>
  <si>
    <t>34.12.2.5</t>
  </si>
  <si>
    <t>34.12.2.6</t>
  </si>
  <si>
    <t>34.12.2.7</t>
  </si>
  <si>
    <t>34.12.2.8</t>
  </si>
  <si>
    <t>34.12.2.9</t>
  </si>
  <si>
    <t>34.12.2.10</t>
  </si>
  <si>
    <t>34.12.3.</t>
  </si>
  <si>
    <t>34.12.3.1</t>
  </si>
  <si>
    <t>34.12.3.2</t>
  </si>
  <si>
    <t>34.12.3.3</t>
  </si>
  <si>
    <t>34.12.3.4</t>
  </si>
  <si>
    <t>34.12.3.5</t>
  </si>
  <si>
    <t>34.13.1.2</t>
  </si>
  <si>
    <t>34.13.1.3</t>
  </si>
  <si>
    <t>34.13.2.5</t>
  </si>
  <si>
    <t>34.13.2.6</t>
  </si>
  <si>
    <t>34.13.2.7</t>
  </si>
  <si>
    <t>34.13.2.8</t>
  </si>
  <si>
    <t>34.13.2.9</t>
  </si>
  <si>
    <t>34.13.3.</t>
  </si>
  <si>
    <t>34.13.3.1</t>
  </si>
  <si>
    <t>34.13.3.2</t>
  </si>
  <si>
    <t>34.13.3.3</t>
  </si>
  <si>
    <t>34.13.3.4</t>
  </si>
  <si>
    <t>34.14.1.2</t>
  </si>
  <si>
    <t>34.14.1.3</t>
  </si>
  <si>
    <t>34.14.1.4</t>
  </si>
  <si>
    <t>34.14.1.5</t>
  </si>
  <si>
    <t>34.14.2.4</t>
  </si>
  <si>
    <t>34.14.2.5</t>
  </si>
  <si>
    <t>34.14.2.6</t>
  </si>
  <si>
    <t>34.14.2.7</t>
  </si>
  <si>
    <t>34.14.2.8</t>
  </si>
  <si>
    <t>34.14.2.9</t>
  </si>
  <si>
    <t>34.14.2.10</t>
  </si>
  <si>
    <t>34.14.2.11</t>
  </si>
  <si>
    <t>34.14.2.12</t>
  </si>
  <si>
    <t>34.14.2.13</t>
  </si>
  <si>
    <t>34.14.3.</t>
  </si>
  <si>
    <t>34.14.3.1</t>
  </si>
  <si>
    <t>34.14.3.2</t>
  </si>
  <si>
    <t>34.14.3.3</t>
  </si>
  <si>
    <t>34.14.3.4</t>
  </si>
  <si>
    <t>34.14.3.5</t>
  </si>
  <si>
    <t>34.14.3.6</t>
  </si>
  <si>
    <t>34.15.</t>
  </si>
  <si>
    <t>34.15.1.</t>
  </si>
  <si>
    <t>34.15.1.1</t>
  </si>
  <si>
    <t>34.15.1.2</t>
  </si>
  <si>
    <t>34.16.</t>
  </si>
  <si>
    <t>34.16.1.</t>
  </si>
  <si>
    <t>34.16.1.1</t>
  </si>
  <si>
    <t>35.1.1.</t>
  </si>
  <si>
    <t>35.1.1.1</t>
  </si>
  <si>
    <t>35.1.1.2</t>
  </si>
  <si>
    <t>35.1.2.</t>
  </si>
  <si>
    <t>35.1.2.1</t>
  </si>
  <si>
    <t>35.2.1.</t>
  </si>
  <si>
    <t>35.2.1.1</t>
  </si>
  <si>
    <t>35.3.1.</t>
  </si>
  <si>
    <t>35.3.1.1</t>
  </si>
  <si>
    <t>35.4.1.</t>
  </si>
  <si>
    <t>35.4.1.1</t>
  </si>
  <si>
    <t>35.4.2.</t>
  </si>
  <si>
    <t>35.4.2.1</t>
  </si>
  <si>
    <t>35.4.2.2</t>
  </si>
  <si>
    <t>35.4.2.3</t>
  </si>
  <si>
    <t>35.4.2.4</t>
  </si>
  <si>
    <t>35.4.2.5</t>
  </si>
  <si>
    <t>35.5.1.</t>
  </si>
  <si>
    <t>35.5.1.1</t>
  </si>
  <si>
    <t>35.5.2.</t>
  </si>
  <si>
    <t>35.5.2.1</t>
  </si>
  <si>
    <t>35.5.2.2</t>
  </si>
  <si>
    <t>35.5.2.3</t>
  </si>
  <si>
    <t>35.5.2.4</t>
  </si>
  <si>
    <t>35.6.1.</t>
  </si>
  <si>
    <t>35.6.1.1</t>
  </si>
  <si>
    <t>35.6.2.</t>
  </si>
  <si>
    <t>35.6.2.1</t>
  </si>
  <si>
    <t>35.6.2.2</t>
  </si>
  <si>
    <t>35.6.2.3</t>
  </si>
  <si>
    <t>35.6.2.4</t>
  </si>
  <si>
    <t>35.7.1.</t>
  </si>
  <si>
    <t>35.7.1.1</t>
  </si>
  <si>
    <t>35.7.2.</t>
  </si>
  <si>
    <t>35.7.2.1</t>
  </si>
  <si>
    <t>35.7.2.2</t>
  </si>
  <si>
    <t>35.7.2.3</t>
  </si>
  <si>
    <t>35.7.2.4</t>
  </si>
  <si>
    <t>35.8.1.</t>
  </si>
  <si>
    <t>35.8.1.1</t>
  </si>
  <si>
    <t>35.8.2.</t>
  </si>
  <si>
    <t>35.8.2.1</t>
  </si>
  <si>
    <t>35.8.2.2</t>
  </si>
  <si>
    <t>35.8.2.3</t>
  </si>
  <si>
    <t>35.8.2.4</t>
  </si>
  <si>
    <t>35.9.1.</t>
  </si>
  <si>
    <t>35.9.1.1</t>
  </si>
  <si>
    <t>35.9.2.</t>
  </si>
  <si>
    <t>35.9.2.1</t>
  </si>
  <si>
    <t>35.9.2.2</t>
  </si>
  <si>
    <t>35.9.2.3</t>
  </si>
  <si>
    <t>35.9.2.4</t>
  </si>
  <si>
    <t>35.10.1.</t>
  </si>
  <si>
    <t>35.10.1.1</t>
  </si>
  <si>
    <t>35.10.2.</t>
  </si>
  <si>
    <t>35.10.2.1</t>
  </si>
  <si>
    <t>35.10.2.2</t>
  </si>
  <si>
    <t>35.10.2.3</t>
  </si>
  <si>
    <t>35.10.2.4</t>
  </si>
  <si>
    <t>35.11.1.</t>
  </si>
  <si>
    <t>35.11.1.1</t>
  </si>
  <si>
    <t>35.11.2.</t>
  </si>
  <si>
    <t>35.11.2.1</t>
  </si>
  <si>
    <t>35.11.2.2</t>
  </si>
  <si>
    <t>35.11.2.3</t>
  </si>
  <si>
    <t>35.11.2.4</t>
  </si>
  <si>
    <t>35.12.1.</t>
  </si>
  <si>
    <t>35.12.1.1</t>
  </si>
  <si>
    <t>35.12.2.</t>
  </si>
  <si>
    <t>35.12.2.1</t>
  </si>
  <si>
    <t>35.12.2.2</t>
  </si>
  <si>
    <t>35.12.2.3</t>
  </si>
  <si>
    <t>35.12.2.4</t>
  </si>
  <si>
    <t>35.13.1.</t>
  </si>
  <si>
    <t>35.13.1.1</t>
  </si>
  <si>
    <t>35.13.2.</t>
  </si>
  <si>
    <t>35.13.2.1</t>
  </si>
  <si>
    <t>35.13.2.2</t>
  </si>
  <si>
    <t>35.13.2.3</t>
  </si>
  <si>
    <t>35.13.2.4</t>
  </si>
  <si>
    <t>35.14.1.</t>
  </si>
  <si>
    <t>35.14.1.1</t>
  </si>
  <si>
    <t>35.14.2.</t>
  </si>
  <si>
    <t>35.14.2.1</t>
  </si>
  <si>
    <t>35.14.2.2</t>
  </si>
  <si>
    <t>35.14.2.3</t>
  </si>
  <si>
    <t>36.1.2</t>
  </si>
  <si>
    <t>36.2.2</t>
  </si>
  <si>
    <t>36.3.2</t>
  </si>
  <si>
    <t>36.4.2</t>
  </si>
  <si>
    <t>36.5.2</t>
  </si>
  <si>
    <t>36.6.2</t>
  </si>
  <si>
    <t>36.7.2</t>
  </si>
  <si>
    <t>36.8.2</t>
  </si>
  <si>
    <t>36.9.2</t>
  </si>
  <si>
    <t>36.10.2</t>
  </si>
  <si>
    <t>36.11.2</t>
  </si>
  <si>
    <t>36.12.2</t>
  </si>
  <si>
    <t>36.13.2</t>
  </si>
  <si>
    <t>36.14.2</t>
  </si>
  <si>
    <t>36.15.2</t>
  </si>
  <si>
    <t>36.16.2</t>
  </si>
  <si>
    <t>37.13.</t>
  </si>
  <si>
    <t>37.13.1</t>
  </si>
  <si>
    <t>37.14.</t>
  </si>
  <si>
    <t>37.14.1</t>
  </si>
  <si>
    <t>37.15.</t>
  </si>
  <si>
    <t>37.15.1</t>
  </si>
  <si>
    <t>37.16.</t>
  </si>
  <si>
    <t>37.16.1</t>
  </si>
  <si>
    <t>37.17.</t>
  </si>
  <si>
    <t>37.17.1</t>
  </si>
  <si>
    <t>37.18.</t>
  </si>
  <si>
    <t>37.18.1</t>
  </si>
  <si>
    <t>38.11.5</t>
  </si>
  <si>
    <t>39.3.5</t>
  </si>
  <si>
    <t>40.</t>
  </si>
  <si>
    <t>40.1.</t>
  </si>
  <si>
    <t>40.1.1</t>
  </si>
  <si>
    <t>40.1.2</t>
  </si>
  <si>
    <t>40.1.3</t>
  </si>
  <si>
    <t>40.1.4</t>
  </si>
  <si>
    <t>40.2.</t>
  </si>
  <si>
    <t>40.2.1</t>
  </si>
  <si>
    <t>40.2.2</t>
  </si>
  <si>
    <t>40.2.3</t>
  </si>
  <si>
    <t>40.2.4</t>
  </si>
  <si>
    <t>40.3.</t>
  </si>
  <si>
    <t>40.3.1</t>
  </si>
  <si>
    <t>40.3.2</t>
  </si>
  <si>
    <t>40.3.3</t>
  </si>
  <si>
    <t>40.3.4</t>
  </si>
  <si>
    <t>40.4.</t>
  </si>
  <si>
    <t>40.4.1</t>
  </si>
  <si>
    <t>40.4.2</t>
  </si>
  <si>
    <t>40.4.3</t>
  </si>
  <si>
    <t>40.4.4</t>
  </si>
  <si>
    <t>40.4.5</t>
  </si>
  <si>
    <t>40.4.6</t>
  </si>
  <si>
    <t>40.4.7</t>
  </si>
  <si>
    <t>40.5.</t>
  </si>
  <si>
    <t>40.5.1</t>
  </si>
  <si>
    <t>40.5.2</t>
  </si>
  <si>
    <t>40.5.3</t>
  </si>
  <si>
    <t>40.5.4</t>
  </si>
  <si>
    <t>40.5.5</t>
  </si>
  <si>
    <t>40.6.</t>
  </si>
  <si>
    <t>40.6.1</t>
  </si>
  <si>
    <t>40.6.2</t>
  </si>
  <si>
    <t>40.6.3</t>
  </si>
  <si>
    <t>40.6.4</t>
  </si>
  <si>
    <t>40.6.5</t>
  </si>
  <si>
    <t>40.7.</t>
  </si>
  <si>
    <t>40.7.1</t>
  </si>
  <si>
    <t>40.7.2</t>
  </si>
  <si>
    <t>40.7.3</t>
  </si>
  <si>
    <t>40.7.4</t>
  </si>
  <si>
    <t>40.7.5</t>
  </si>
  <si>
    <t>40.8.</t>
  </si>
  <si>
    <t>40.8.1</t>
  </si>
  <si>
    <t>40.8.2</t>
  </si>
  <si>
    <t>40.8.3</t>
  </si>
  <si>
    <t>40.8.4</t>
  </si>
  <si>
    <t>40.8.5</t>
  </si>
  <si>
    <t>40.9.</t>
  </si>
  <si>
    <t>40.9.1</t>
  </si>
  <si>
    <t>40.9.2</t>
  </si>
  <si>
    <t>40.9.3</t>
  </si>
  <si>
    <t>40.9.4</t>
  </si>
  <si>
    <t>40.9.5</t>
  </si>
  <si>
    <t>40.10.</t>
  </si>
  <si>
    <t>40.10.1</t>
  </si>
  <si>
    <t>40.10.2</t>
  </si>
  <si>
    <t>40.10.3</t>
  </si>
  <si>
    <t>40.10.4</t>
  </si>
  <si>
    <t>40.10.5</t>
  </si>
  <si>
    <t>40.11.</t>
  </si>
  <si>
    <t>40.11.1</t>
  </si>
  <si>
    <t>40.11.2</t>
  </si>
  <si>
    <t>40.11.3</t>
  </si>
  <si>
    <t>40.11.4</t>
  </si>
  <si>
    <t>40.11.5</t>
  </si>
  <si>
    <t>40.12.</t>
  </si>
  <si>
    <t>40.12.1</t>
  </si>
  <si>
    <t>40.12.2</t>
  </si>
  <si>
    <t>40.12.3</t>
  </si>
  <si>
    <t>40.12.4</t>
  </si>
  <si>
    <t>40.12.5</t>
  </si>
  <si>
    <t>40.13.</t>
  </si>
  <si>
    <t>40.13.1</t>
  </si>
  <si>
    <t>40.13.2</t>
  </si>
  <si>
    <t>40.13.3</t>
  </si>
  <si>
    <t>40.13.4</t>
  </si>
  <si>
    <t>40.13.5</t>
  </si>
  <si>
    <t>40.14.</t>
  </si>
  <si>
    <t>40.14.1</t>
  </si>
  <si>
    <t>40.14.2</t>
  </si>
  <si>
    <t>40.14.3</t>
  </si>
  <si>
    <t>40.14.4</t>
  </si>
  <si>
    <t>40.14.5</t>
  </si>
  <si>
    <t>40.14.6</t>
  </si>
  <si>
    <t>40.14.7</t>
  </si>
  <si>
    <t>40.15.</t>
  </si>
  <si>
    <t>40.15.1</t>
  </si>
  <si>
    <t>40.15.2</t>
  </si>
  <si>
    <t>40.15.3</t>
  </si>
  <si>
    <t>40.15.4</t>
  </si>
  <si>
    <t>40.15.5</t>
  </si>
  <si>
    <t>40.15.6</t>
  </si>
  <si>
    <t>40.15.7</t>
  </si>
  <si>
    <t>40.16.</t>
  </si>
  <si>
    <t>40.16.1</t>
  </si>
  <si>
    <t>40.16.2</t>
  </si>
  <si>
    <t>40.16.3</t>
  </si>
  <si>
    <t>40.16.4</t>
  </si>
  <si>
    <t>40.17.</t>
  </si>
  <si>
    <t>40.17.1</t>
  </si>
  <si>
    <t>40.17.2</t>
  </si>
  <si>
    <t>40.17.3</t>
  </si>
  <si>
    <t>40.18.</t>
  </si>
  <si>
    <t>40.18.1</t>
  </si>
  <si>
    <t>40.18.2</t>
  </si>
  <si>
    <t>40.18.3</t>
  </si>
  <si>
    <t>41.</t>
  </si>
  <si>
    <t>Outros</t>
  </si>
  <si>
    <t>41.1.</t>
  </si>
  <si>
    <t>41.1.1.</t>
  </si>
  <si>
    <t>Segmento de fluxo</t>
  </si>
  <si>
    <t>41.1.1.1</t>
  </si>
  <si>
    <t>Alvenaria de vedacao de blocos ceramicos furados na horizontal de 9x19x19cm (espessura 9cm) com argamassa industrializada de assentamento</t>
  </si>
  <si>
    <t>RESUMO PAVTO TIPO</t>
  </si>
  <si>
    <t>Impermeabilização com manta asfáltica colada com asfalto derretido, uma camadas, E=4MM</t>
  </si>
  <si>
    <t>Mão de obra impermeabilização de superfície com manta asfáltica</t>
  </si>
  <si>
    <t>Impermeabilização de Área de serviço, Áreas tecnicas, Banheiro, Box de banheiro, Cozinha, Sacada e Floreiras</t>
  </si>
  <si>
    <t>Impermeabilização de Área de serviço, Áreas tecnicas, Banheiro, Box de banheiro, Cozinha, Sacada, Floreiras</t>
  </si>
  <si>
    <t xml:space="preserve">Impermeabilização de Piscina e Terraço </t>
  </si>
  <si>
    <t>Proteção mecânica de superfície com argamassa de cimento e areia, traço 1:3 E=5cm</t>
  </si>
  <si>
    <t>Revestimento de Porcelanato em Paredes - Área Privativa</t>
  </si>
  <si>
    <t xml:space="preserve">Revestimento de Porcelanato em Paredes - Área Comum </t>
  </si>
  <si>
    <t>Revestimento em Porcelanato aplicação em áreas privativas</t>
  </si>
  <si>
    <t>Revestimento em Porcelanato Área Comum Interno</t>
  </si>
  <si>
    <t>Revestimento em Porcelanato, aplicação em áreas privativas</t>
  </si>
  <si>
    <t>Mão de Obra Piso Porcelanato/ Cerâmico</t>
  </si>
  <si>
    <t>Revestimento em Porcelanato aplicação em áreas comuns</t>
  </si>
  <si>
    <t>Soleiras</t>
  </si>
  <si>
    <t>Soleira em pedra natural, largura 15cm - espessura 2cm</t>
  </si>
  <si>
    <t>Mão de obra para instalação de soleira</t>
  </si>
  <si>
    <t>Textura acrílica projetada, aplicação em paredes externas - 1 demão</t>
  </si>
  <si>
    <t>Pintura  Acrílica Acetinada sobre textura Externa 3 Demãos</t>
  </si>
  <si>
    <t>Mão de obra para proteção mecânica</t>
  </si>
  <si>
    <t>Chapisco colado aplicado em estruturas de concreto</t>
  </si>
  <si>
    <t>Locação de "kit obra"</t>
  </si>
  <si>
    <t>Guincho coluna com motor, torre metálica, Plataforma</t>
  </si>
  <si>
    <t>Mão de obra, cabo de aço e itens de segurança</t>
  </si>
  <si>
    <t xml:space="preserve">Instalação de "kit obra" </t>
  </si>
  <si>
    <t>Fornecimento e instalação de damper corta-fogo circular</t>
  </si>
  <si>
    <t>Fornecimento e instalação de exaustor axial elétrico</t>
  </si>
  <si>
    <t>Mão de obra para aplicação de textura em paredes externas - 1 demão de textura + 3 de tinta</t>
  </si>
  <si>
    <t>Conforme cotação</t>
  </si>
  <si>
    <t>PISCINA</t>
  </si>
  <si>
    <t>RAMPA</t>
  </si>
  <si>
    <t>14.1.2</t>
  </si>
  <si>
    <t>Resumo - Tipo</t>
  </si>
  <si>
    <t>Para período de fachada - 1 unidade</t>
  </si>
  <si>
    <t>3 unidades por 6 meses</t>
  </si>
  <si>
    <t>PAREDES E PAINÉIS</t>
  </si>
  <si>
    <t>Considerado informações passada pelo cliente em reunião com Glauber em 19/05/2025</t>
  </si>
  <si>
    <t>Retirado conforme considerações informadas pelo cliente em reunião com Glauber em 19/05/2025</t>
  </si>
  <si>
    <t>Considerado conforme quantitativo de projetos, sendo blocos de coroamento, vigas de equilíbrio, vigas de ligação, vigas de fundação (térreo) - 10% de perda - Valor informado pelo Glauber em 19/05</t>
  </si>
  <si>
    <t>R02 - 30/05/2025</t>
  </si>
  <si>
    <t xml:space="preserve"> Forma</t>
  </si>
  <si>
    <t>1% do custo raso da obra (sem indiretos)</t>
  </si>
  <si>
    <t>entrada de cada apartamento - Fechadura Digital de Embutir com Maçaneta IFR 3000 Intelbras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</si>
</sst>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4" formatCode="_-&quot;R$&quot;\ * #,##0.00_-;\-&quot;R$&quot;\ * #,##0.00_-;_-&quot;R$&quot;\ * &quot;-&quot;??_-;_-@_-"/>
    <numFmt numFmtId="43" formatCode="_-* #,##0.00_-;\-* #,##0.00_-;_-* &quot;-&quot;??_-;_-@_-"/>
    <numFmt numFmtId="164" formatCode="_(&quot;R$&quot;* #,##0_);_(&quot;R$&quot;* \(#,##0\);_(&quot;R$&quot;* &quot;-&quot;_);_(@_)"/>
    <numFmt numFmtId="165" formatCode="_(* #,##0_);_(* \(#,##0\);_(* &quot;-&quot;_);_(@_)"/>
    <numFmt numFmtId="166" formatCode="_(&quot;R$&quot;* #,##0.00_);_(&quot;R$&quot;* \(#,##0.00\);_(&quot;R$&quot;* &quot;-&quot;??_);_(@_)"/>
    <numFmt numFmtId="167" formatCode="_(* #,##0.00_);_(* \(#,##0.00\);_(* &quot;-&quot;??_);_(@_)"/>
    <numFmt numFmtId="168" formatCode="0.0"/>
    <numFmt numFmtId="169" formatCode="dd/mm/yy;@"/>
    <numFmt numFmtId="170" formatCode="0.000"/>
    <numFmt numFmtId="171" formatCode="#.##000"/>
    <numFmt numFmtId="172" formatCode="#.##0,"/>
    <numFmt numFmtId="173" formatCode="\$#,#00"/>
    <numFmt numFmtId="174" formatCode="\$#,"/>
    <numFmt numFmtId="175" formatCode="#,#00"/>
    <numFmt numFmtId="176" formatCode="%#,#00"/>
    <numFmt numFmtId="177" formatCode="_([$€-2]* #,##0.00_);_([$€-2]* \(#,##0.00\);_([$€-2]* &quot;-&quot;??_)"/>
    <numFmt numFmtId="178" formatCode="#,"/>
    <numFmt numFmtId="179" formatCode="#,##0.0"/>
    <numFmt numFmtId="180" formatCode="#,##0.0000"/>
    <numFmt numFmtId="181" formatCode="General_)"/>
    <numFmt numFmtId="182" formatCode="_(&quot;R$ &quot;* #,##0.00_);_(&quot;R$ &quot;* \(#,##0.00\);_(&quot;R$ &quot;* &quot;-&quot;??_);_(@_)"/>
    <numFmt numFmtId="183" formatCode="_-* #,##0.00_-;\-* #,##0.00_-;_-* &quot;-&quot;??_-;_-@"/>
    <numFmt numFmtId="184" formatCode="_(* #,##0_);_(* \(#,##0\);_(* &quot;-&quot;??_);_(@_)"/>
    <numFmt numFmtId="185" formatCode="_-&quot;R$&quot;\ * #,##0.0000_-;\-&quot;R$&quot;\ * #,##0.0000_-;_-&quot;R$&quot;\ * &quot;-&quot;??_-;_-@_-"/>
    <numFmt numFmtId="186" formatCode="_-* #,##0.00_-;\-* #,##0.00_-;_-* \-??_-;_-@_-"/>
    <numFmt numFmtId="187" formatCode="0#"/>
    <numFmt numFmtId="188" formatCode="00#"/>
    <numFmt numFmtId="189" formatCode="[$-416]mmm\-yy;@"/>
    <numFmt numFmtId="190" formatCode="_-&quot;R$&quot;\ * #,##0.00_-;\-&quot;R$&quot;\ * #,##0.00_-;_-&quot;R$&quot;\ * &quot;-&quot;??_-;_-@"/>
    <numFmt numFmtId="191" formatCode="_(* #,##0.0000_);_(* \(#,##0.0000\);_(* &quot;-&quot;??_);_(@_)"/>
    <numFmt numFmtId="192" formatCode="dd/mm/yy"/>
  </numFmts>
  <fonts count="19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sz val="10"/>
      <name val="Arial"/>
      <family val="2"/>
    </font>
    <font>
      <b/>
      <sz val="8"/>
      <name val="Arial"/>
      <family val="2"/>
    </font>
    <font>
      <sz val="8"/>
      <name val="Arial"/>
      <family val="2"/>
    </font>
    <font>
      <sz val="10"/>
      <name val="Courier"/>
      <family val="3"/>
    </font>
    <font>
      <sz val="10"/>
      <name val="Arial"/>
      <family val="2"/>
    </font>
    <font>
      <sz val="1"/>
      <color indexed="8"/>
      <name val="Courier"/>
      <family val="3"/>
    </font>
    <font>
      <b/>
      <sz val="1"/>
      <color indexed="8"/>
      <name val="Courier"/>
      <family val="3"/>
    </font>
    <font>
      <sz val="10"/>
      <name val="Arial"/>
      <family val="2"/>
    </font>
    <font>
      <sz val="10"/>
      <name val="Arial"/>
      <family val="2"/>
    </font>
    <font>
      <sz val="10"/>
      <name val="Swis721 Lt BT"/>
      <family val="2"/>
    </font>
    <font>
      <sz val="1"/>
      <color indexed="18"/>
      <name val="Courier"/>
      <family val="3"/>
    </font>
    <font>
      <sz val="11"/>
      <color theme="1"/>
      <name val="Calibri"/>
      <family val="2"/>
      <scheme val="minor"/>
    </font>
    <font>
      <sz val="10"/>
      <name val="Calibri"/>
      <family val="2"/>
      <scheme val="minor"/>
    </font>
    <font>
      <b/>
      <sz val="10"/>
      <name val="Calibri"/>
      <family val="2"/>
      <scheme val="minor"/>
    </font>
    <font>
      <sz val="8"/>
      <name val="Calibri"/>
      <family val="2"/>
      <scheme val="minor"/>
    </font>
    <font>
      <b/>
      <sz val="10"/>
      <color indexed="8"/>
      <name val="Arial"/>
      <family val="2"/>
    </font>
    <font>
      <b/>
      <sz val="8"/>
      <name val="Times New Roman"/>
      <family val="1"/>
    </font>
    <font>
      <sz val="8"/>
      <color indexed="81"/>
      <name val="Tahoma"/>
      <family val="2"/>
    </font>
    <font>
      <sz val="8"/>
      <name val="Trebuchet MS"/>
      <family val="2"/>
    </font>
    <font>
      <sz val="8"/>
      <color rgb="FFFF0000"/>
      <name val="Arial"/>
      <family val="2"/>
    </font>
    <font>
      <sz val="10"/>
      <name val="Arial"/>
      <family val="2"/>
    </font>
    <font>
      <sz val="8"/>
      <name val="Arial"/>
      <family val="2"/>
    </font>
    <font>
      <b/>
      <sz val="14"/>
      <name val="Arial"/>
      <family val="2"/>
    </font>
    <font>
      <sz val="10"/>
      <name val="MS Sans Serif"/>
      <family val="2"/>
    </font>
    <font>
      <sz val="14"/>
      <name val="Arial"/>
      <family val="2"/>
    </font>
    <font>
      <sz val="8"/>
      <color indexed="8"/>
      <name val="Arial"/>
      <family val="2"/>
    </font>
    <font>
      <b/>
      <i/>
      <sz val="9"/>
      <color indexed="8"/>
      <name val="Arial"/>
      <family val="2"/>
    </font>
    <font>
      <b/>
      <sz val="9"/>
      <name val="Arial"/>
      <family val="2"/>
    </font>
    <font>
      <sz val="10"/>
      <name val="Arial"/>
      <family val="2"/>
    </font>
    <font>
      <sz val="10"/>
      <color rgb="FFFF0000"/>
      <name val="Arial"/>
      <family val="2"/>
    </font>
    <font>
      <sz val="9"/>
      <color indexed="81"/>
      <name val="Segoe UI"/>
      <family val="2"/>
    </font>
    <font>
      <b/>
      <sz val="9"/>
      <color indexed="81"/>
      <name val="Segoe UI"/>
      <family val="2"/>
    </font>
    <font>
      <sz val="10"/>
      <name val="Arial"/>
      <family val="2"/>
    </font>
    <font>
      <sz val="11"/>
      <name val="Calibri"/>
      <family val="2"/>
      <scheme val="minor"/>
    </font>
    <font>
      <b/>
      <sz val="10"/>
      <color theme="0"/>
      <name val="Arial"/>
      <family val="2"/>
    </font>
    <font>
      <sz val="8"/>
      <color indexed="81"/>
      <name val="Segoe UI"/>
      <family val="2"/>
    </font>
    <font>
      <b/>
      <sz val="9"/>
      <name val="Calibri"/>
      <family val="2"/>
      <scheme val="minor"/>
    </font>
    <font>
      <b/>
      <sz val="10"/>
      <color theme="8" tint="-0.499984740745262"/>
      <name val="Calibri"/>
      <family val="2"/>
      <scheme val="minor"/>
    </font>
    <font>
      <b/>
      <sz val="8"/>
      <color theme="0"/>
      <name val="Calibri"/>
      <family val="2"/>
      <scheme val="minor"/>
    </font>
    <font>
      <b/>
      <sz val="8"/>
      <name val="Calibri"/>
      <family val="2"/>
      <scheme val="minor"/>
    </font>
    <font>
      <sz val="9"/>
      <name val="Calibri"/>
      <family val="2"/>
      <scheme val="minor"/>
    </font>
    <font>
      <b/>
      <sz val="8"/>
      <color theme="0"/>
      <name val="Arial"/>
      <family val="2"/>
    </font>
    <font>
      <sz val="8"/>
      <color theme="0"/>
      <name val="Arial"/>
      <family val="2"/>
    </font>
    <font>
      <b/>
      <sz val="10"/>
      <color theme="0"/>
      <name val="Calibri"/>
      <family val="2"/>
      <scheme val="minor"/>
    </font>
    <font>
      <sz val="10"/>
      <color theme="8" tint="-0.499984740745262"/>
      <name val="Calibri"/>
      <family val="2"/>
      <scheme val="minor"/>
    </font>
    <font>
      <b/>
      <sz val="8"/>
      <color indexed="81"/>
      <name val="Segoe UI"/>
      <family val="2"/>
    </font>
    <font>
      <sz val="9"/>
      <color rgb="FFFF0000"/>
      <name val="Calibri"/>
      <family val="2"/>
      <scheme val="minor"/>
    </font>
    <font>
      <b/>
      <sz val="9"/>
      <color theme="0"/>
      <name val="Calibri"/>
      <family val="2"/>
      <scheme val="minor"/>
    </font>
    <font>
      <sz val="9"/>
      <color theme="0"/>
      <name val="Calibri"/>
      <family val="2"/>
      <scheme val="minor"/>
    </font>
    <font>
      <b/>
      <sz val="8"/>
      <color theme="8" tint="-0.499984740745262"/>
      <name val="Calibri"/>
      <family val="2"/>
      <scheme val="minor"/>
    </font>
    <font>
      <sz val="8"/>
      <color theme="0" tint="-0.249977111117893"/>
      <name val="Arial"/>
      <family val="2"/>
    </font>
    <font>
      <b/>
      <i/>
      <sz val="9"/>
      <color indexed="8"/>
      <name val="Calibri"/>
      <family val="2"/>
      <scheme val="minor"/>
    </font>
    <font>
      <sz val="9"/>
      <color rgb="FF0000FF"/>
      <name val="Calibri"/>
      <family val="2"/>
      <scheme val="minor"/>
    </font>
    <font>
      <sz val="9"/>
      <color indexed="8"/>
      <name val="Calibri"/>
      <family val="2"/>
      <scheme val="minor"/>
    </font>
    <font>
      <sz val="9"/>
      <color indexed="12"/>
      <name val="Calibri"/>
      <family val="2"/>
      <scheme val="minor"/>
    </font>
    <font>
      <b/>
      <sz val="9"/>
      <color indexed="12"/>
      <name val="Calibri"/>
      <family val="2"/>
      <scheme val="minor"/>
    </font>
    <font>
      <b/>
      <sz val="9"/>
      <color indexed="8"/>
      <name val="Calibri"/>
      <family val="2"/>
      <scheme val="minor"/>
    </font>
    <font>
      <b/>
      <sz val="9.5"/>
      <name val="Calibri"/>
      <family val="2"/>
      <scheme val="minor"/>
    </font>
    <font>
      <sz val="9.5"/>
      <name val="Calibri"/>
      <family val="2"/>
      <scheme val="minor"/>
    </font>
    <font>
      <sz val="9.5"/>
      <color theme="0" tint="-0.249977111117893"/>
      <name val="Calibri"/>
      <family val="2"/>
      <scheme val="minor"/>
    </font>
    <font>
      <sz val="9"/>
      <color theme="1"/>
      <name val="Calibri"/>
      <family val="2"/>
      <scheme val="minor"/>
    </font>
    <font>
      <b/>
      <sz val="9"/>
      <color rgb="FF0000FF"/>
      <name val="Calibri"/>
      <family val="2"/>
      <scheme val="minor"/>
    </font>
    <font>
      <sz val="8"/>
      <color theme="0" tint="-0.499984740745262"/>
      <name val="Calibri"/>
      <family val="2"/>
      <scheme val="minor"/>
    </font>
    <font>
      <sz val="8"/>
      <color theme="0" tint="-0.499984740745262"/>
      <name val="Arial"/>
      <family val="2"/>
    </font>
    <font>
      <sz val="11"/>
      <color indexed="8"/>
      <name val="Calibri"/>
      <family val="2"/>
    </font>
    <font>
      <u/>
      <sz val="11"/>
      <color theme="10"/>
      <name val="Calibri"/>
      <family val="2"/>
      <scheme val="minor"/>
    </font>
    <font>
      <b/>
      <sz val="9"/>
      <color rgb="FFD23200"/>
      <name val="Calibri"/>
      <family val="2"/>
      <scheme val="minor"/>
    </font>
    <font>
      <b/>
      <sz val="14"/>
      <color theme="0"/>
      <name val="Calibri"/>
      <family val="2"/>
      <scheme val="minor"/>
    </font>
    <font>
      <u/>
      <sz val="10"/>
      <color theme="10"/>
      <name val="Arial"/>
      <family val="2"/>
    </font>
    <font>
      <sz val="9"/>
      <color rgb="FFD23200"/>
      <name val="Calibri"/>
      <family val="2"/>
      <scheme val="minor"/>
    </font>
    <font>
      <b/>
      <sz val="14"/>
      <color theme="0"/>
      <name val="Arial"/>
      <family val="2"/>
    </font>
    <font>
      <b/>
      <sz val="8"/>
      <color rgb="FFF43800"/>
      <name val="Arial"/>
      <family val="2"/>
    </font>
    <font>
      <sz val="8"/>
      <color rgb="FFF43800"/>
      <name val="Arial"/>
      <family val="2"/>
    </font>
    <font>
      <b/>
      <sz val="12"/>
      <color theme="0"/>
      <name val="Calibri"/>
      <family val="2"/>
      <scheme val="minor"/>
    </font>
    <font>
      <sz val="11"/>
      <color rgb="FF000000"/>
      <name val="Calibri"/>
      <family val="2"/>
    </font>
    <font>
      <sz val="10"/>
      <color rgb="FF121212"/>
      <name val="Poppins"/>
    </font>
    <font>
      <sz val="10"/>
      <color theme="1"/>
      <name val="Calibri"/>
      <family val="2"/>
      <scheme val="minor"/>
    </font>
    <font>
      <sz val="11"/>
      <color theme="1"/>
      <name val="Poppins"/>
    </font>
    <font>
      <b/>
      <sz val="8"/>
      <color theme="0"/>
      <name val="Poppins"/>
    </font>
    <font>
      <sz val="10"/>
      <name val="Courier New"/>
      <family val="3"/>
    </font>
    <font>
      <sz val="8"/>
      <color rgb="FF121212"/>
      <name val="Poppins"/>
    </font>
    <font>
      <sz val="8"/>
      <color rgb="FF121212"/>
      <name val="Calibri"/>
      <family val="2"/>
      <scheme val="minor"/>
    </font>
    <font>
      <i/>
      <sz val="8"/>
      <color rgb="FF121212"/>
      <name val="Calibri"/>
      <family val="2"/>
      <scheme val="minor"/>
    </font>
    <font>
      <sz val="8"/>
      <color theme="1"/>
      <name val="Calibri"/>
      <family val="2"/>
      <scheme val="minor"/>
    </font>
    <font>
      <sz val="8"/>
      <color rgb="FFFF0000"/>
      <name val="Calibri"/>
      <family val="2"/>
      <scheme val="minor"/>
    </font>
    <font>
      <b/>
      <sz val="8"/>
      <color theme="1"/>
      <name val="Calibri"/>
      <family val="2"/>
      <scheme val="minor"/>
    </font>
    <font>
      <sz val="11"/>
      <color theme="1"/>
      <name val="Calibri"/>
      <family val="2"/>
    </font>
    <font>
      <b/>
      <sz val="10"/>
      <color rgb="FF121212"/>
      <name val="Poppins"/>
    </font>
    <font>
      <sz val="11"/>
      <color rgb="FF121212"/>
      <name val="Poppins"/>
    </font>
    <font>
      <sz val="9"/>
      <name val="Poppins"/>
    </font>
    <font>
      <sz val="9"/>
      <color theme="1"/>
      <name val="Poppins"/>
    </font>
    <font>
      <b/>
      <sz val="9"/>
      <color theme="0"/>
      <name val="Poppins"/>
    </font>
    <font>
      <b/>
      <sz val="12"/>
      <color indexed="8"/>
      <name val="Arial"/>
      <family val="2"/>
    </font>
    <font>
      <sz val="9"/>
      <color theme="0" tint="-0.34998626667073579"/>
      <name val="Poppins"/>
    </font>
    <font>
      <sz val="10"/>
      <color indexed="8"/>
      <name val="MS Sans Serif"/>
    </font>
    <font>
      <b/>
      <sz val="9"/>
      <color theme="0" tint="-0.499984740745262"/>
      <name val="Poppins"/>
    </font>
    <font>
      <sz val="9"/>
      <color rgb="FFFF0000"/>
      <name val="Poppins"/>
    </font>
    <font>
      <sz val="9"/>
      <color theme="0" tint="-0.499984740745262"/>
      <name val="Poppins"/>
    </font>
    <font>
      <b/>
      <u/>
      <sz val="9"/>
      <name val="Poppins"/>
    </font>
    <font>
      <b/>
      <sz val="12"/>
      <color theme="1"/>
      <name val="Calibri"/>
      <family val="2"/>
    </font>
    <font>
      <b/>
      <sz val="14"/>
      <color theme="0"/>
      <name val="Calibri"/>
      <family val="2"/>
    </font>
    <font>
      <b/>
      <sz val="12"/>
      <color theme="0"/>
      <name val="Calibri"/>
      <family val="2"/>
    </font>
    <font>
      <b/>
      <sz val="11"/>
      <color theme="1"/>
      <name val="Calibri"/>
      <family val="2"/>
    </font>
    <font>
      <sz val="11"/>
      <name val="Calibri"/>
      <family val="2"/>
    </font>
    <font>
      <b/>
      <sz val="11"/>
      <color theme="1"/>
      <name val="Calibri"/>
      <family val="2"/>
      <scheme val="minor"/>
    </font>
    <font>
      <b/>
      <sz val="9"/>
      <color rgb="FFC00000"/>
      <name val="Calibri"/>
      <family val="2"/>
      <scheme val="minor"/>
    </font>
    <font>
      <sz val="8"/>
      <color indexed="12"/>
      <name val="Arial"/>
      <family val="2"/>
    </font>
    <font>
      <sz val="10"/>
      <color theme="1"/>
      <name val="Arial"/>
      <family val="2"/>
    </font>
    <font>
      <sz val="11"/>
      <color theme="1"/>
      <name val="Calibri"/>
      <family val="2"/>
      <scheme val="minor"/>
    </font>
    <font>
      <b/>
      <sz val="15"/>
      <color theme="0"/>
      <name val="Poppins"/>
    </font>
    <font>
      <sz val="8"/>
      <color rgb="FFFF0000"/>
      <name val="Poppins"/>
    </font>
    <font>
      <sz val="8"/>
      <name val="Poppins"/>
    </font>
    <font>
      <sz val="8"/>
      <color theme="1"/>
      <name val="Poppins"/>
    </font>
    <font>
      <b/>
      <sz val="8"/>
      <color rgb="FF121212"/>
      <name val="Poppins"/>
    </font>
    <font>
      <b/>
      <sz val="8"/>
      <color rgb="FFFF0000"/>
      <name val="Poppins"/>
    </font>
    <font>
      <sz val="8"/>
      <color rgb="FF000000"/>
      <name val="Calibri"/>
      <family val="2"/>
      <scheme val="minor"/>
    </font>
    <font>
      <b/>
      <sz val="18"/>
      <color theme="0"/>
      <name val="Poppins"/>
    </font>
    <font>
      <sz val="10"/>
      <color theme="0"/>
      <name val="Calibri"/>
      <family val="2"/>
      <scheme val="minor"/>
    </font>
    <font>
      <sz val="8"/>
      <color theme="0"/>
      <name val="Calibri"/>
      <family val="2"/>
      <scheme val="minor"/>
    </font>
    <font>
      <sz val="8"/>
      <name val="Arial"/>
      <family val="2"/>
    </font>
    <font>
      <sz val="11"/>
      <color theme="1"/>
      <name val="Calibri"/>
      <family val="2"/>
      <scheme val="minor"/>
    </font>
    <font>
      <sz val="10"/>
      <color theme="1"/>
      <name val="Calibri"/>
      <family val="2"/>
    </font>
    <font>
      <sz val="10"/>
      <color rgb="FF1E4E79"/>
      <name val="Calibri"/>
      <family val="2"/>
    </font>
    <font>
      <b/>
      <sz val="10"/>
      <color theme="1"/>
      <name val="Calibri"/>
      <family val="2"/>
    </font>
    <font>
      <sz val="10"/>
      <color theme="1"/>
      <name val="Calibri"/>
      <family val="2"/>
    </font>
    <font>
      <sz val="9"/>
      <color theme="1"/>
      <name val="Calibri"/>
      <family val="2"/>
    </font>
    <font>
      <sz val="11"/>
      <color theme="1"/>
      <name val="Calibri"/>
      <family val="2"/>
    </font>
    <font>
      <sz val="1"/>
      <color theme="1"/>
      <name val="Calibri"/>
      <family val="2"/>
    </font>
    <font>
      <b/>
      <sz val="8"/>
      <color rgb="FFFFFFFF"/>
      <name val="Poppins"/>
    </font>
    <font>
      <sz val="10"/>
      <color theme="1"/>
      <name val="Arial"/>
      <family val="2"/>
    </font>
    <font>
      <b/>
      <sz val="16"/>
      <color theme="1"/>
      <name val="Calibri"/>
      <family val="2"/>
    </font>
    <font>
      <sz val="14"/>
      <color theme="1"/>
      <name val="Calibri"/>
      <family val="2"/>
    </font>
    <font>
      <sz val="14"/>
      <color theme="1"/>
      <name val="Calibri"/>
      <family val="2"/>
    </font>
    <font>
      <sz val="11"/>
      <name val="Calibri"/>
      <family val="2"/>
    </font>
    <font>
      <sz val="14"/>
      <color theme="1"/>
      <name val="Arial"/>
      <family val="2"/>
    </font>
    <font>
      <b/>
      <sz val="14"/>
      <color theme="0"/>
      <name val="Arial"/>
      <family val="2"/>
    </font>
    <font>
      <sz val="12"/>
      <color theme="1"/>
      <name val="Arial"/>
      <family val="2"/>
    </font>
    <font>
      <sz val="12"/>
      <color theme="1"/>
      <name val="Calibri"/>
      <family val="2"/>
    </font>
    <font>
      <sz val="1"/>
      <color theme="1"/>
      <name val="Arial"/>
      <family val="2"/>
    </font>
    <font>
      <sz val="16"/>
      <color theme="1"/>
      <name val="Arial"/>
      <family val="2"/>
    </font>
    <font>
      <sz val="9"/>
      <color rgb="FF1851D6"/>
      <name val="Poppins"/>
    </font>
    <font>
      <b/>
      <sz val="11"/>
      <color theme="0"/>
      <name val="Calibri"/>
      <family val="2"/>
      <scheme val="minor"/>
    </font>
    <font>
      <b/>
      <sz val="10"/>
      <color theme="0"/>
      <name val="Poppins"/>
    </font>
    <font>
      <b/>
      <sz val="14"/>
      <color theme="1"/>
      <name val="Calibri"/>
      <family val="2"/>
    </font>
    <font>
      <b/>
      <sz val="9"/>
      <color theme="1"/>
      <name val="Calibri"/>
      <family val="2"/>
    </font>
    <font>
      <sz val="10"/>
      <name val="Arial"/>
      <family val="2"/>
    </font>
    <font>
      <b/>
      <sz val="14"/>
      <color rgb="FF121212"/>
      <name val="Poppins"/>
    </font>
    <font>
      <sz val="14"/>
      <color rgb="FF121212"/>
      <name val="Poppins"/>
    </font>
    <font>
      <sz val="5"/>
      <color theme="1"/>
      <name val="Arial Narrow"/>
      <family val="2"/>
    </font>
    <font>
      <b/>
      <sz val="5"/>
      <color theme="1"/>
      <name val="Roboto"/>
    </font>
    <font>
      <sz val="5"/>
      <color theme="1"/>
      <name val="Roboto"/>
    </font>
    <font>
      <b/>
      <sz val="5"/>
      <color rgb="FF121212"/>
      <name val="Roboto"/>
    </font>
    <font>
      <sz val="11"/>
      <color theme="1"/>
      <name val="Arial Narrow"/>
      <family val="2"/>
    </font>
    <font>
      <sz val="10"/>
      <color theme="1"/>
      <name val="Roboto"/>
    </font>
    <font>
      <b/>
      <sz val="10"/>
      <color theme="1"/>
      <name val="Arial"/>
      <family val="2"/>
    </font>
    <font>
      <u/>
      <sz val="10"/>
      <color theme="10"/>
      <name val="Arial"/>
      <family val="2"/>
    </font>
    <font>
      <sz val="10"/>
      <color theme="0"/>
      <name val="Arial"/>
      <family val="2"/>
    </font>
  </fonts>
  <fills count="58">
    <fill>
      <patternFill patternType="none"/>
    </fill>
    <fill>
      <patternFill patternType="gray125"/>
    </fill>
    <fill>
      <patternFill patternType="solid">
        <fgColor indexed="9"/>
        <bgColor indexed="64"/>
      </patternFill>
    </fill>
    <fill>
      <patternFill patternType="mediumGray">
        <fgColor indexed="9"/>
        <bgColor indexed="22"/>
      </patternFill>
    </fill>
    <fill>
      <patternFill patternType="solid">
        <fgColor indexed="9"/>
        <bgColor indexed="26"/>
      </patternFill>
    </fill>
    <fill>
      <patternFill patternType="solid">
        <fgColor theme="0"/>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FFFFFF"/>
        <bgColor rgb="FFFFFFFF"/>
      </patternFill>
    </fill>
    <fill>
      <patternFill patternType="solid">
        <fgColor rgb="FF29292F"/>
        <bgColor indexed="64"/>
      </patternFill>
    </fill>
    <fill>
      <patternFill patternType="solid">
        <fgColor rgb="FF29292F"/>
        <bgColor rgb="FF3F3F3F"/>
      </patternFill>
    </fill>
    <fill>
      <patternFill patternType="solid">
        <fgColor rgb="FF29292F"/>
        <bgColor rgb="FFA6A6A6"/>
      </patternFill>
    </fill>
    <fill>
      <patternFill patternType="solid">
        <fgColor rgb="FF1851D6"/>
        <bgColor indexed="64"/>
      </patternFill>
    </fill>
    <fill>
      <patternFill patternType="solid">
        <fgColor theme="0" tint="-0.14999847407452621"/>
        <bgColor indexed="9"/>
      </patternFill>
    </fill>
    <fill>
      <patternFill patternType="solid">
        <fgColor rgb="FFF43800"/>
        <bgColor indexed="64"/>
      </patternFill>
    </fill>
    <fill>
      <patternFill patternType="solid">
        <fgColor theme="0"/>
        <bgColor theme="0"/>
      </patternFill>
    </fill>
    <fill>
      <patternFill patternType="solid">
        <fgColor theme="0" tint="-4.9989318521683403E-2"/>
        <bgColor indexed="64"/>
      </patternFill>
    </fill>
    <fill>
      <patternFill patternType="solid">
        <fgColor rgb="FF255AE5"/>
        <bgColor rgb="FF255AE5"/>
      </patternFill>
    </fill>
    <fill>
      <patternFill patternType="solid">
        <fgColor theme="0"/>
        <bgColor rgb="FFDCDCDC"/>
      </patternFill>
    </fill>
    <fill>
      <patternFill patternType="solid">
        <fgColor theme="0" tint="-9.9978637043366805E-2"/>
        <bgColor theme="0"/>
      </patternFill>
    </fill>
    <fill>
      <patternFill patternType="solid">
        <fgColor rgb="FF800080"/>
        <bgColor indexed="64"/>
      </patternFill>
    </fill>
    <fill>
      <patternFill patternType="solid">
        <fgColor rgb="FFA077B5"/>
        <bgColor indexed="64"/>
      </patternFill>
    </fill>
    <fill>
      <patternFill patternType="solid">
        <fgColor rgb="FFF6F4F6"/>
        <bgColor indexed="64"/>
      </patternFill>
    </fill>
    <fill>
      <patternFill patternType="solid">
        <fgColor rgb="FFFFFF00"/>
        <bgColor indexed="64"/>
      </patternFill>
    </fill>
    <fill>
      <patternFill patternType="solid">
        <fgColor rgb="FF3F3F3F"/>
        <bgColor indexed="64"/>
      </patternFill>
    </fill>
    <fill>
      <patternFill patternType="solid">
        <fgColor rgb="FFA5A5A5"/>
        <bgColor rgb="FFA5A5A5"/>
      </patternFill>
    </fill>
    <fill>
      <patternFill patternType="solid">
        <fgColor theme="0" tint="-0.34998626667073579"/>
        <bgColor indexed="64"/>
      </patternFill>
    </fill>
    <fill>
      <patternFill patternType="solid">
        <fgColor theme="0" tint="-0.14999847407452621"/>
        <bgColor rgb="FFFFFFFF"/>
      </patternFill>
    </fill>
    <fill>
      <patternFill patternType="solid">
        <fgColor rgb="FF7F7F7F"/>
        <bgColor rgb="FF7F7F7F"/>
      </patternFill>
    </fill>
    <fill>
      <patternFill patternType="solid">
        <fgColor rgb="FFD8D8D8"/>
        <bgColor rgb="FFD8D8D8"/>
      </patternFill>
    </fill>
    <fill>
      <patternFill patternType="solid">
        <fgColor rgb="FFBFBFBF"/>
        <bgColor rgb="FFBFBFBF"/>
      </patternFill>
    </fill>
    <fill>
      <patternFill patternType="solid">
        <fgColor rgb="FF3F3F3F"/>
        <bgColor rgb="FF3F3F3F"/>
      </patternFill>
    </fill>
    <fill>
      <patternFill patternType="solid">
        <fgColor rgb="FFFFFF00"/>
        <bgColor rgb="FFFFFF00"/>
      </patternFill>
    </fill>
    <fill>
      <patternFill patternType="solid">
        <fgColor theme="0" tint="-0.14999847407452621"/>
        <bgColor theme="0"/>
      </patternFill>
    </fill>
    <fill>
      <patternFill patternType="solid">
        <fgColor rgb="FF00B050"/>
        <bgColor indexed="64"/>
      </patternFill>
    </fill>
    <fill>
      <patternFill patternType="mediumGray">
        <fgColor indexed="9"/>
        <bgColor theme="6" tint="0.59999389629810485"/>
      </patternFill>
    </fill>
    <fill>
      <patternFill patternType="solid">
        <fgColor theme="6" tint="-0.249977111117893"/>
        <bgColor rgb="FFFFFFFF"/>
      </patternFill>
    </fill>
    <fill>
      <patternFill patternType="solid">
        <fgColor rgb="FF657C9C"/>
        <bgColor rgb="FF657C9C"/>
      </patternFill>
    </fill>
    <fill>
      <patternFill patternType="solid">
        <fgColor rgb="FFFFD965"/>
        <bgColor rgb="FFFFD965"/>
      </patternFill>
    </fill>
    <fill>
      <patternFill patternType="solid">
        <fgColor rgb="FFFC3400"/>
        <bgColor rgb="FFFC3400"/>
      </patternFill>
    </fill>
    <fill>
      <patternFill patternType="solid">
        <fgColor theme="1"/>
        <bgColor theme="1"/>
      </patternFill>
    </fill>
    <fill>
      <patternFill patternType="solid">
        <fgColor rgb="FFF2F2F2"/>
        <bgColor rgb="FFF2F2F2"/>
      </patternFill>
    </fill>
    <fill>
      <patternFill patternType="solid">
        <fgColor rgb="FF989DD0"/>
        <bgColor indexed="64"/>
      </patternFill>
    </fill>
    <fill>
      <patternFill patternType="solid">
        <fgColor theme="1" tint="4.9989318521683403E-2"/>
        <bgColor indexed="64"/>
      </patternFill>
    </fill>
    <fill>
      <patternFill patternType="solid">
        <fgColor theme="7" tint="0.39997558519241921"/>
        <bgColor indexed="64"/>
      </patternFill>
    </fill>
    <fill>
      <patternFill patternType="solid">
        <fgColor theme="1"/>
        <bgColor indexed="64"/>
      </patternFill>
    </fill>
    <fill>
      <patternFill patternType="solid">
        <fgColor theme="6" tint="0.59999389629810485"/>
        <bgColor indexed="64"/>
      </patternFill>
    </fill>
    <fill>
      <patternFill patternType="solid">
        <fgColor theme="1"/>
        <bgColor rgb="FFD8D8D8"/>
      </patternFill>
    </fill>
    <fill>
      <patternFill patternType="solid">
        <fgColor theme="0" tint="-0.249977111117893"/>
        <bgColor rgb="FFBFBFBF"/>
      </patternFill>
    </fill>
    <fill>
      <patternFill patternType="solid">
        <fgColor rgb="FFAAA1B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121212"/>
        <bgColor indexed="64"/>
      </patternFill>
    </fill>
    <fill>
      <patternFill patternType="solid">
        <fgColor rgb="FFFFC000"/>
        <bgColor indexed="64"/>
      </patternFill>
    </fill>
    <fill>
      <patternFill patternType="solid">
        <fgColor rgb="FF571078"/>
        <bgColor indexed="64"/>
      </patternFill>
    </fill>
    <fill>
      <patternFill patternType="solid">
        <fgColor theme="8" tint="0.59999389629810485"/>
        <bgColor indexed="64"/>
      </patternFill>
    </fill>
    <fill>
      <patternFill patternType="solid">
        <fgColor theme="5" tint="0.59999389629810485"/>
        <bgColor indexed="64"/>
      </patternFill>
    </fill>
  </fills>
  <borders count="309">
    <border>
      <left/>
      <right/>
      <top/>
      <bottom/>
      <diagonal/>
    </border>
    <border>
      <left style="thin">
        <color indexed="64"/>
      </left>
      <right style="thin">
        <color indexed="64"/>
      </right>
      <top/>
      <bottom/>
      <diagonal/>
    </border>
    <border>
      <left/>
      <right/>
      <top style="medium">
        <color indexed="64"/>
      </top>
      <bottom/>
      <diagonal/>
    </border>
    <border>
      <left/>
      <right style="medium">
        <color indexed="64"/>
      </right>
      <top/>
      <bottom/>
      <diagonal/>
    </border>
    <border>
      <left/>
      <right/>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top style="double">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thin">
        <color indexed="64"/>
      </top>
      <bottom style="hair">
        <color indexed="64"/>
      </bottom>
      <diagonal/>
    </border>
    <border>
      <left/>
      <right/>
      <top style="double">
        <color indexed="64"/>
      </top>
      <bottom/>
      <diagonal/>
    </border>
    <border>
      <left style="double">
        <color indexed="64"/>
      </left>
      <right style="thin">
        <color indexed="64"/>
      </right>
      <top style="double">
        <color indexed="64"/>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right/>
      <top style="double">
        <color indexed="64"/>
      </top>
      <bottom style="double">
        <color indexed="64"/>
      </bottom>
      <diagonal/>
    </border>
    <border>
      <left style="thin">
        <color indexed="64"/>
      </left>
      <right style="medium">
        <color indexed="64"/>
      </right>
      <top/>
      <bottom style="thin">
        <color indexed="64"/>
      </bottom>
      <diagonal/>
    </border>
    <border>
      <left style="hair">
        <color indexed="64"/>
      </left>
      <right style="hair">
        <color indexed="64"/>
      </right>
      <top/>
      <bottom/>
      <diagonal/>
    </border>
    <border>
      <left style="hair">
        <color indexed="64"/>
      </left>
      <right/>
      <top style="double">
        <color indexed="64"/>
      </top>
      <bottom style="double">
        <color indexed="64"/>
      </bottom>
      <diagonal/>
    </border>
    <border>
      <left/>
      <right style="hair">
        <color indexed="64"/>
      </right>
      <top/>
      <bottom style="hair">
        <color indexed="64"/>
      </bottom>
      <diagonal/>
    </border>
    <border>
      <left/>
      <right/>
      <top/>
      <bottom style="hair">
        <color indexed="64"/>
      </bottom>
      <diagonal/>
    </border>
    <border>
      <left/>
      <right style="hair">
        <color indexed="64"/>
      </right>
      <top style="double">
        <color indexed="64"/>
      </top>
      <bottom style="double">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hair">
        <color indexed="64"/>
      </left>
      <right style="thin">
        <color theme="0" tint="-0.499984740745262"/>
      </right>
      <top/>
      <bottom style="hair">
        <color indexed="64"/>
      </bottom>
      <diagonal/>
    </border>
    <border>
      <left style="hair">
        <color indexed="64"/>
      </left>
      <right style="thin">
        <color theme="0" tint="-0.499984740745262"/>
      </right>
      <top/>
      <bottom/>
      <diagonal/>
    </border>
    <border>
      <left/>
      <right style="thin">
        <color theme="0" tint="-0.499984740745262"/>
      </right>
      <top style="double">
        <color indexed="64"/>
      </top>
      <bottom style="double">
        <color indexed="64"/>
      </bottom>
      <diagonal/>
    </border>
    <border>
      <left style="thin">
        <color indexed="64"/>
      </left>
      <right style="thin">
        <color theme="0" tint="-0.499984740745262"/>
      </right>
      <top style="thin">
        <color indexed="64"/>
      </top>
      <bottom/>
      <diagonal/>
    </border>
    <border>
      <left style="thin">
        <color indexed="64"/>
      </left>
      <right style="thin">
        <color theme="0" tint="-0.499984740745262"/>
      </right>
      <top/>
      <bottom/>
      <diagonal/>
    </border>
    <border>
      <left/>
      <right style="thin">
        <color theme="0" tint="-0.499984740745262"/>
      </right>
      <top style="double">
        <color indexed="64"/>
      </top>
      <bottom style="medium">
        <color indexed="64"/>
      </bottom>
      <diagonal/>
    </border>
    <border>
      <left/>
      <right style="thin">
        <color theme="1" tint="0.499984740745262"/>
      </right>
      <top style="double">
        <color indexed="64"/>
      </top>
      <bottom style="double">
        <color indexed="64"/>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hair">
        <color indexed="64"/>
      </left>
      <right/>
      <top style="thin">
        <color indexed="64"/>
      </top>
      <bottom style="hair">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29292F"/>
      </left>
      <right/>
      <top style="thin">
        <color rgb="FF29292F"/>
      </top>
      <bottom style="thin">
        <color rgb="FF29292F"/>
      </bottom>
      <diagonal/>
    </border>
    <border>
      <left/>
      <right/>
      <top style="thin">
        <color rgb="FF29292F"/>
      </top>
      <bottom style="thin">
        <color rgb="FF29292F"/>
      </bottom>
      <diagonal/>
    </border>
    <border>
      <left/>
      <right style="thin">
        <color rgb="FF29292F"/>
      </right>
      <top style="thin">
        <color rgb="FF29292F"/>
      </top>
      <bottom style="thin">
        <color rgb="FF29292F"/>
      </bottom>
      <diagonal/>
    </border>
    <border>
      <left style="thin">
        <color rgb="FF29292F"/>
      </left>
      <right style="thin">
        <color rgb="FF29292F"/>
      </right>
      <top style="thin">
        <color rgb="FF29292F"/>
      </top>
      <bottom/>
      <diagonal/>
    </border>
    <border>
      <left style="thin">
        <color rgb="FF29292F"/>
      </left>
      <right style="thin">
        <color rgb="FF29292F"/>
      </right>
      <top/>
      <bottom/>
      <diagonal/>
    </border>
    <border>
      <left style="thin">
        <color rgb="FF29292F"/>
      </left>
      <right style="thin">
        <color rgb="FF29292F"/>
      </right>
      <top/>
      <bottom style="thin">
        <color rgb="FF29292F"/>
      </bottom>
      <diagonal/>
    </border>
    <border>
      <left/>
      <right/>
      <top style="thin">
        <color rgb="FF29292F"/>
      </top>
      <bottom/>
      <diagonal/>
    </border>
    <border>
      <left style="thin">
        <color rgb="FF29292F"/>
      </left>
      <right/>
      <top style="thin">
        <color rgb="FF29292F"/>
      </top>
      <bottom/>
      <diagonal/>
    </border>
    <border>
      <left/>
      <right style="thin">
        <color rgb="FF29292F"/>
      </right>
      <top style="thin">
        <color rgb="FF29292F"/>
      </top>
      <bottom/>
      <diagonal/>
    </border>
    <border>
      <left style="thin">
        <color rgb="FF29292F"/>
      </left>
      <right/>
      <top/>
      <bottom/>
      <diagonal/>
    </border>
    <border>
      <left/>
      <right style="thin">
        <color rgb="FF29292F"/>
      </right>
      <top/>
      <bottom/>
      <diagonal/>
    </border>
    <border>
      <left style="thin">
        <color rgb="FF29292F"/>
      </left>
      <right/>
      <top/>
      <bottom style="thin">
        <color rgb="FF29292F"/>
      </bottom>
      <diagonal/>
    </border>
    <border>
      <left/>
      <right style="thin">
        <color rgb="FF29292F"/>
      </right>
      <top/>
      <bottom style="thin">
        <color rgb="FF29292F"/>
      </bottom>
      <diagonal/>
    </border>
    <border>
      <left/>
      <right/>
      <top/>
      <bottom style="thin">
        <color rgb="FF29292F"/>
      </bottom>
      <diagonal/>
    </border>
    <border>
      <left/>
      <right/>
      <top style="thin">
        <color rgb="FF29292F"/>
      </top>
      <bottom style="thin">
        <color indexed="64"/>
      </bottom>
      <diagonal/>
    </border>
    <border>
      <left style="thin">
        <color rgb="FF29292F"/>
      </left>
      <right style="thin">
        <color indexed="64"/>
      </right>
      <top style="thin">
        <color rgb="FF29292F"/>
      </top>
      <bottom style="thin">
        <color indexed="64"/>
      </bottom>
      <diagonal/>
    </border>
    <border>
      <left style="thin">
        <color indexed="64"/>
      </left>
      <right style="thin">
        <color rgb="FF29292F"/>
      </right>
      <top style="thin">
        <color rgb="FF29292F"/>
      </top>
      <bottom style="thin">
        <color indexed="64"/>
      </bottom>
      <diagonal/>
    </border>
    <border>
      <left style="thin">
        <color rgb="FF29292F"/>
      </left>
      <right style="thin">
        <color indexed="64"/>
      </right>
      <top style="thin">
        <color indexed="64"/>
      </top>
      <bottom/>
      <diagonal/>
    </border>
    <border>
      <left style="thin">
        <color indexed="64"/>
      </left>
      <right style="thin">
        <color rgb="FF29292F"/>
      </right>
      <top style="thin">
        <color indexed="64"/>
      </top>
      <bottom/>
      <diagonal/>
    </border>
    <border>
      <left style="thin">
        <color rgb="FF29292F"/>
      </left>
      <right style="hair">
        <color indexed="64"/>
      </right>
      <top style="thin">
        <color theme="1" tint="0.499984740745262"/>
      </top>
      <bottom style="hair">
        <color indexed="64"/>
      </bottom>
      <diagonal/>
    </border>
    <border>
      <left style="hair">
        <color indexed="64"/>
      </left>
      <right style="thin">
        <color rgb="FF29292F"/>
      </right>
      <top style="thin">
        <color theme="1" tint="0.499984740745262"/>
      </top>
      <bottom style="hair">
        <color indexed="64"/>
      </bottom>
      <diagonal/>
    </border>
    <border>
      <left style="thin">
        <color rgb="FF29292F"/>
      </left>
      <right style="hair">
        <color indexed="64"/>
      </right>
      <top/>
      <bottom style="hair">
        <color indexed="64"/>
      </bottom>
      <diagonal/>
    </border>
    <border>
      <left style="hair">
        <color indexed="64"/>
      </left>
      <right style="thin">
        <color rgb="FF29292F"/>
      </right>
      <top/>
      <bottom style="hair">
        <color indexed="64"/>
      </bottom>
      <diagonal/>
    </border>
    <border>
      <left style="thin">
        <color rgb="FF29292F"/>
      </left>
      <right/>
      <top style="thin">
        <color theme="1" tint="0.499984740745262"/>
      </top>
      <bottom style="thin">
        <color rgb="FF29292F"/>
      </bottom>
      <diagonal/>
    </border>
    <border>
      <left/>
      <right style="thin">
        <color rgb="FF29292F"/>
      </right>
      <top style="thin">
        <color theme="1" tint="0.499984740745262"/>
      </top>
      <bottom style="thin">
        <color rgb="FF29292F"/>
      </bottom>
      <diagonal/>
    </border>
    <border>
      <left style="thin">
        <color rgb="FF000000"/>
      </left>
      <right style="thin">
        <color rgb="FF000000"/>
      </right>
      <top/>
      <bottom/>
      <diagonal/>
    </border>
    <border>
      <left style="thin">
        <color indexed="64"/>
      </left>
      <right style="thin">
        <color indexed="64"/>
      </right>
      <top style="thin">
        <color rgb="FF29292F"/>
      </top>
      <bottom/>
      <diagonal/>
    </border>
    <border>
      <left style="thin">
        <color indexed="64"/>
      </left>
      <right/>
      <top style="thin">
        <color rgb="FF29292F"/>
      </top>
      <bottom/>
      <diagonal/>
    </border>
    <border>
      <left style="hair">
        <color rgb="FF000000"/>
      </left>
      <right style="hair">
        <color rgb="FF000000"/>
      </right>
      <top style="hair">
        <color rgb="FF000000"/>
      </top>
      <bottom/>
      <diagonal/>
    </border>
    <border>
      <left style="hair">
        <color auto="1"/>
      </left>
      <right/>
      <top style="hair">
        <color auto="1"/>
      </top>
      <bottom style="hair">
        <color auto="1"/>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hair">
        <color indexed="64"/>
      </top>
      <bottom style="hair">
        <color indexed="64"/>
      </bottom>
      <diagonal/>
    </border>
    <border>
      <left/>
      <right style="medium">
        <color indexed="64"/>
      </right>
      <top style="medium">
        <color indexed="64"/>
      </top>
      <bottom/>
      <diagonal/>
    </border>
    <border>
      <left style="medium">
        <color indexed="64"/>
      </left>
      <right style="thin">
        <color indexed="64"/>
      </right>
      <top style="hair">
        <color indexed="64"/>
      </top>
      <bottom style="hair">
        <color indexed="64"/>
      </bottom>
      <diagonal/>
    </border>
    <border>
      <left/>
      <right style="hair">
        <color theme="0" tint="-0.499984740745262"/>
      </right>
      <top style="hair">
        <color theme="0" tint="-0.499984740745262"/>
      </top>
      <bottom/>
      <diagonal/>
    </border>
    <border>
      <left style="hair">
        <color theme="0" tint="-0.499984740745262"/>
      </left>
      <right/>
      <top style="hair">
        <color theme="0" tint="-0.499984740745262"/>
      </top>
      <bottom/>
      <diagonal/>
    </border>
    <border>
      <left/>
      <right/>
      <top/>
      <bottom style="hair">
        <color theme="0" tint="-0.499984740745262"/>
      </bottom>
      <diagonal/>
    </border>
    <border>
      <left style="medium">
        <color indexed="64"/>
      </left>
      <right/>
      <top style="medium">
        <color indexed="64"/>
      </top>
      <bottom style="thin">
        <color rgb="FF000000"/>
      </bottom>
      <diagonal/>
    </border>
    <border>
      <left/>
      <right style="thin">
        <color indexed="64"/>
      </right>
      <top style="medium">
        <color indexed="64"/>
      </top>
      <bottom style="thin">
        <color indexed="64"/>
      </bottom>
      <diagonal/>
    </border>
    <border>
      <left/>
      <right style="medium">
        <color indexed="64"/>
      </right>
      <top style="medium">
        <color indexed="64"/>
      </top>
      <bottom style="thin">
        <color rgb="FF000000"/>
      </bottom>
      <diagonal/>
    </border>
    <border>
      <left style="medium">
        <color indexed="64"/>
      </left>
      <right/>
      <top style="hair">
        <color rgb="FF000000"/>
      </top>
      <bottom style="hair">
        <color rgb="FF000000"/>
      </bottom>
      <diagonal/>
    </border>
    <border>
      <left style="thin">
        <color indexed="64"/>
      </left>
      <right/>
      <top/>
      <bottom style="hair">
        <color rgb="FF000000"/>
      </bottom>
      <diagonal/>
    </border>
    <border>
      <left/>
      <right style="thin">
        <color indexed="64"/>
      </right>
      <top/>
      <bottom style="hair">
        <color rgb="FF000000"/>
      </bottom>
      <diagonal/>
    </border>
    <border>
      <left style="thin">
        <color indexed="64"/>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medium">
        <color indexed="64"/>
      </right>
      <top style="hair">
        <color rgb="FF000000"/>
      </top>
      <bottom style="hair">
        <color rgb="FF000000"/>
      </bottom>
      <diagonal/>
    </border>
    <border>
      <left style="medium">
        <color indexed="64"/>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indexed="64"/>
      </left>
      <right style="thin">
        <color rgb="FF000000"/>
      </right>
      <top style="hair">
        <color rgb="FF000000"/>
      </top>
      <bottom style="medium">
        <color indexed="64"/>
      </bottom>
      <diagonal/>
    </border>
    <border>
      <left style="thin">
        <color rgb="FF000000"/>
      </left>
      <right/>
      <top style="hair">
        <color rgb="FF000000"/>
      </top>
      <bottom style="medium">
        <color indexed="64"/>
      </bottom>
      <diagonal/>
    </border>
    <border>
      <left/>
      <right style="thin">
        <color rgb="FF000000"/>
      </right>
      <top style="hair">
        <color rgb="FF000000"/>
      </top>
      <bottom style="medium">
        <color indexed="64"/>
      </bottom>
      <diagonal/>
    </border>
    <border>
      <left style="thin">
        <color rgb="FF000000"/>
      </left>
      <right style="medium">
        <color indexed="64"/>
      </right>
      <top style="hair">
        <color rgb="FF000000"/>
      </top>
      <bottom style="medium">
        <color indexed="64"/>
      </bottom>
      <diagonal/>
    </border>
    <border>
      <left style="thin">
        <color rgb="FF646464"/>
      </left>
      <right style="thin">
        <color rgb="FF646464"/>
      </right>
      <top style="hair">
        <color rgb="FF000000"/>
      </top>
      <bottom style="hair">
        <color rgb="FF000000"/>
      </bottom>
      <diagonal/>
    </border>
    <border>
      <left style="thin">
        <color indexed="64"/>
      </left>
      <right style="thin">
        <color indexed="64"/>
      </right>
      <top/>
      <bottom style="thin">
        <color theme="0" tint="-0.499984740745262"/>
      </bottom>
      <diagonal/>
    </border>
    <border>
      <left/>
      <right style="thin">
        <color indexed="64"/>
      </right>
      <top style="thin">
        <color rgb="FF29292F"/>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right/>
      <top/>
      <bottom style="thin">
        <color theme="0" tint="-4.9989318521683403E-2"/>
      </bottom>
      <diagonal/>
    </border>
    <border>
      <left style="thin">
        <color theme="2" tint="-9.9978637043366805E-2"/>
      </left>
      <right/>
      <top/>
      <bottom/>
      <diagonal/>
    </border>
    <border>
      <left/>
      <right style="thin">
        <color theme="2" tint="-9.9978637043366805E-2"/>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indexed="64"/>
      </left>
      <right style="thin">
        <color rgb="FF000000"/>
      </right>
      <top style="medium">
        <color indexed="64"/>
      </top>
      <bottom style="thin">
        <color rgb="FF000000"/>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style="medium">
        <color indexed="64"/>
      </left>
      <right style="thin">
        <color rgb="FF646464"/>
      </right>
      <top style="hair">
        <color rgb="FF000000"/>
      </top>
      <bottom style="hair">
        <color rgb="FF000000"/>
      </bottom>
      <diagonal/>
    </border>
    <border>
      <left style="thin">
        <color rgb="FF646464"/>
      </left>
      <right style="medium">
        <color indexed="64"/>
      </right>
      <top style="hair">
        <color rgb="FF000000"/>
      </top>
      <bottom style="hair">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style="medium">
        <color rgb="FF000000"/>
      </left>
      <right/>
      <top style="medium">
        <color rgb="FF000000"/>
      </top>
      <bottom style="double">
        <color indexed="64"/>
      </bottom>
      <diagonal/>
    </border>
    <border>
      <left/>
      <right/>
      <top style="medium">
        <color rgb="FF000000"/>
      </top>
      <bottom style="double">
        <color indexed="64"/>
      </bottom>
      <diagonal/>
    </border>
    <border>
      <left/>
      <right style="thin">
        <color rgb="FF000000"/>
      </right>
      <top style="medium">
        <color rgb="FF000000"/>
      </top>
      <bottom style="double">
        <color indexed="64"/>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medium">
        <color rgb="FF000000"/>
      </right>
      <top style="hair">
        <color rgb="FF000000"/>
      </top>
      <bottom style="hair">
        <color rgb="FF000000"/>
      </bottom>
      <diagonal/>
    </border>
    <border>
      <left style="thin">
        <color rgb="FF000000"/>
      </left>
      <right style="medium">
        <color rgb="FF000000"/>
      </right>
      <top style="thin">
        <color rgb="FF000000"/>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n">
        <color rgb="FF000000"/>
      </right>
      <top style="hair">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hair">
        <color rgb="FF000000"/>
      </top>
      <bottom/>
      <diagonal/>
    </border>
    <border>
      <left style="thin">
        <color rgb="FF000000"/>
      </left>
      <right style="medium">
        <color rgb="FF000000"/>
      </right>
      <top/>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style="hair">
        <color rgb="FF000000"/>
      </top>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right style="thin">
        <color indexed="64"/>
      </right>
      <top/>
      <bottom style="thin">
        <color theme="0" tint="-0.499984740745262"/>
      </bottom>
      <diagonal/>
    </border>
    <border>
      <left style="thin">
        <color rgb="FF000000"/>
      </left>
      <right/>
      <top style="thin">
        <color indexed="64"/>
      </top>
      <bottom/>
      <diagonal/>
    </border>
    <border>
      <left style="hair">
        <color rgb="FF000000"/>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medium">
        <color indexed="64"/>
      </right>
      <top/>
      <bottom style="hair">
        <color rgb="FF000000"/>
      </bottom>
      <diagonal/>
    </border>
    <border>
      <left style="hair">
        <color rgb="FF000000"/>
      </left>
      <right style="medium">
        <color indexed="64"/>
      </right>
      <top style="hair">
        <color rgb="FF000000"/>
      </top>
      <bottom/>
      <diagonal/>
    </border>
    <border>
      <left style="hair">
        <color indexed="64"/>
      </left>
      <right style="hair">
        <color indexed="64"/>
      </right>
      <top/>
      <bottom style="double">
        <color indexed="64"/>
      </bottom>
      <diagonal/>
    </border>
    <border>
      <left/>
      <right/>
      <top style="double">
        <color indexed="64"/>
      </top>
      <bottom style="thin">
        <color indexed="64"/>
      </bottom>
      <diagonal/>
    </border>
    <border>
      <left/>
      <right style="thin">
        <color rgb="FF000000"/>
      </right>
      <top style="thin">
        <color rgb="FF29292F"/>
      </top>
      <bottom style="thin">
        <color rgb="FF29292F"/>
      </bottom>
      <diagonal/>
    </border>
    <border>
      <left/>
      <right/>
      <top style="thin">
        <color rgb="FF29292F"/>
      </top>
      <bottom style="thin">
        <color rgb="FF000000"/>
      </bottom>
      <diagonal/>
    </border>
    <border>
      <left style="thin">
        <color rgb="FF29292F"/>
      </left>
      <right/>
      <top style="thin">
        <color rgb="FF29292F"/>
      </top>
      <bottom style="thin">
        <color rgb="FF000000"/>
      </bottom>
      <diagonal/>
    </border>
    <border>
      <left/>
      <right style="thin">
        <color rgb="FF000000"/>
      </right>
      <top style="thin">
        <color rgb="FF29292F"/>
      </top>
      <bottom style="thin">
        <color rgb="FF000000"/>
      </bottom>
      <diagonal/>
    </border>
    <border>
      <left style="thin">
        <color indexed="64"/>
      </left>
      <right style="thin">
        <color rgb="FF000000"/>
      </right>
      <top style="thin">
        <color rgb="FF000000"/>
      </top>
      <bottom style="hair">
        <color indexed="64"/>
      </bottom>
      <diagonal/>
    </border>
    <border>
      <left style="thin">
        <color indexed="64"/>
      </left>
      <right style="thin">
        <color rgb="FF000000"/>
      </right>
      <top style="hair">
        <color indexed="64"/>
      </top>
      <bottom style="hair">
        <color indexed="64"/>
      </bottom>
      <diagonal/>
    </border>
    <border>
      <left style="thin">
        <color indexed="64"/>
      </left>
      <right style="thin">
        <color rgb="FF000000"/>
      </right>
      <top style="hair">
        <color indexed="64"/>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29292F"/>
      </top>
      <bottom/>
      <diagonal/>
    </border>
    <border>
      <left/>
      <right style="medium">
        <color rgb="FF000000"/>
      </right>
      <top style="medium">
        <color rgb="FF000000"/>
      </top>
      <bottom style="medium">
        <color rgb="FF000000"/>
      </bottom>
      <diagonal/>
    </border>
    <border>
      <left style="medium">
        <color rgb="FF000000"/>
      </left>
      <right style="thin">
        <color rgb="FF000000"/>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hair">
        <color rgb="FF000000"/>
      </right>
      <top/>
      <bottom style="thin">
        <color rgb="FF000000"/>
      </bottom>
      <diagonal/>
    </border>
    <border>
      <left style="hair">
        <color rgb="FF000000"/>
      </left>
      <right style="medium">
        <color rgb="FF000000"/>
      </right>
      <top/>
      <bottom style="thin">
        <color rgb="FF000000"/>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style="hair">
        <color rgb="FF000000"/>
      </top>
      <bottom style="double">
        <color rgb="FF000000"/>
      </bottom>
      <diagonal/>
    </border>
    <border>
      <left style="hair">
        <color rgb="FF000000"/>
      </left>
      <right style="hair">
        <color rgb="FF000000"/>
      </right>
      <top style="hair">
        <color rgb="FF000000"/>
      </top>
      <bottom style="double">
        <color rgb="FF000000"/>
      </bottom>
      <diagonal/>
    </border>
    <border>
      <left style="hair">
        <color rgb="FF000000"/>
      </left>
      <right style="medium">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style="hair">
        <color rgb="FF000000"/>
      </left>
      <right style="medium">
        <color indexed="64"/>
      </right>
      <top style="hair">
        <color rgb="FF000000"/>
      </top>
      <bottom style="double">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right style="thin">
        <color rgb="FF29292F"/>
      </right>
      <top style="thin">
        <color indexed="64"/>
      </top>
      <bottom/>
      <diagonal/>
    </border>
    <border>
      <left style="thin">
        <color rgb="FF29292F"/>
      </left>
      <right/>
      <top style="thin">
        <color indexed="64"/>
      </top>
      <bottom style="thin">
        <color rgb="FF29292F"/>
      </bottom>
      <diagonal/>
    </border>
    <border>
      <left/>
      <right/>
      <top style="thin">
        <color indexed="64"/>
      </top>
      <bottom style="thin">
        <color rgb="FF29292F"/>
      </bottom>
      <diagonal/>
    </border>
    <border>
      <left style="thin">
        <color indexed="64"/>
      </left>
      <right/>
      <top/>
      <bottom style="thin">
        <color rgb="FF29292F"/>
      </bottom>
      <diagonal/>
    </border>
    <border>
      <left/>
      <right/>
      <top style="thin">
        <color rgb="FF29292F"/>
      </top>
      <bottom style="hair">
        <color theme="0" tint="-0.499984740745262"/>
      </bottom>
      <diagonal/>
    </border>
    <border>
      <left/>
      <right/>
      <top/>
      <bottom style="thin">
        <color theme="0" tint="-0.499984740745262"/>
      </bottom>
      <diagonal/>
    </border>
    <border>
      <left/>
      <right style="thin">
        <color indexed="64"/>
      </right>
      <top style="thin">
        <color rgb="FF29292F"/>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style="thin">
        <color auto="1"/>
      </left>
      <right style="thin">
        <color auto="1"/>
      </right>
      <top/>
      <bottom style="hair">
        <color auto="1"/>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hair">
        <color indexed="64"/>
      </top>
      <bottom style="double">
        <color indexed="64"/>
      </bottom>
      <diagonal/>
    </border>
    <border>
      <left style="thin">
        <color indexed="64"/>
      </left>
      <right style="medium">
        <color indexed="64"/>
      </right>
      <top style="hair">
        <color indexed="64"/>
      </top>
      <bottom style="double">
        <color indexed="64"/>
      </bottom>
      <diagonal/>
    </border>
    <border>
      <left style="thin">
        <color theme="0" tint="-0.499984740745262"/>
      </left>
      <right/>
      <top/>
      <bottom style="thin">
        <color rgb="FF000000"/>
      </bottom>
      <diagonal/>
    </border>
    <border>
      <left/>
      <right style="thin">
        <color rgb="FF000000"/>
      </right>
      <top/>
      <bottom style="thin">
        <color rgb="FF000000"/>
      </bottom>
      <diagonal/>
    </border>
    <border>
      <left style="thin">
        <color theme="0" tint="-0.499984740745262"/>
      </left>
      <right/>
      <top style="thin">
        <color rgb="FF000000"/>
      </top>
      <bottom/>
      <diagonal/>
    </border>
    <border>
      <left/>
      <right/>
      <top style="thin">
        <color rgb="FF000000"/>
      </top>
      <bottom/>
      <diagonal/>
    </border>
    <border>
      <left/>
      <right style="thin">
        <color indexed="64"/>
      </right>
      <top style="thin">
        <color indexed="64"/>
      </top>
      <bottom style="thin">
        <color rgb="FF29292F"/>
      </bottom>
      <diagonal/>
    </border>
    <border>
      <left style="thin">
        <color theme="0" tint="-0.499984740745262"/>
      </left>
      <right/>
      <top style="thin">
        <color indexed="64"/>
      </top>
      <bottom style="thin">
        <color theme="1" tint="0.14999847407452621"/>
      </bottom>
      <diagonal/>
    </border>
    <border>
      <left/>
      <right/>
      <top style="thin">
        <color indexed="64"/>
      </top>
      <bottom style="thin">
        <color theme="1" tint="0.14999847407452621"/>
      </bottom>
      <diagonal/>
    </border>
    <border>
      <left style="thin">
        <color indexed="64"/>
      </left>
      <right/>
      <top style="thin">
        <color indexed="64"/>
      </top>
      <bottom style="thin">
        <color rgb="FF29292F"/>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style="medium">
        <color indexed="64"/>
      </left>
      <right style="thin">
        <color theme="2" tint="-0.499984740745262"/>
      </right>
      <top style="thin">
        <color theme="2" tint="-0.499984740745262"/>
      </top>
      <bottom style="thin">
        <color theme="2" tint="-0.499984740745262"/>
      </bottom>
      <diagonal/>
    </border>
    <border>
      <left style="medium">
        <color indexed="64"/>
      </left>
      <right style="thin">
        <color theme="2" tint="-0.499984740745262"/>
      </right>
      <top style="thin">
        <color theme="2" tint="-0.499984740745262"/>
      </top>
      <bottom style="medium">
        <color indexed="64"/>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bottom style="thin">
        <color theme="2" tint="-0.499984740745262"/>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diagonal/>
    </border>
    <border>
      <left/>
      <right style="medium">
        <color indexed="64"/>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diagonal/>
    </border>
  </borders>
  <cellStyleXfs count="308">
    <xf numFmtId="0" fontId="0" fillId="0" borderId="0" applyNumberFormat="0" applyFont="0" applyFill="0" applyBorder="0" applyAlignment="0" applyProtection="0"/>
    <xf numFmtId="171" fontId="40" fillId="0" borderId="0">
      <protection locked="0"/>
    </xf>
    <xf numFmtId="172" fontId="40" fillId="0" borderId="0">
      <protection locked="0"/>
    </xf>
    <xf numFmtId="173" fontId="40" fillId="0" borderId="0">
      <protection locked="0"/>
    </xf>
    <xf numFmtId="174" fontId="40" fillId="0" borderId="0">
      <protection locked="0"/>
    </xf>
    <xf numFmtId="0" fontId="40" fillId="0" borderId="0">
      <protection locked="0"/>
    </xf>
    <xf numFmtId="177" fontId="33" fillId="0" borderId="0" applyFont="0" applyFill="0" applyBorder="0" applyAlignment="0" applyProtection="0"/>
    <xf numFmtId="175" fontId="40" fillId="0" borderId="0">
      <protection locked="0"/>
    </xf>
    <xf numFmtId="0" fontId="41" fillId="0" borderId="0">
      <protection locked="0"/>
    </xf>
    <xf numFmtId="0" fontId="41" fillId="0" borderId="0">
      <protection locked="0"/>
    </xf>
    <xf numFmtId="0" fontId="35" fillId="0" borderId="0" applyNumberFormat="0" applyFont="0" applyFill="0" applyBorder="0" applyAlignment="0" applyProtection="0"/>
    <xf numFmtId="0" fontId="33" fillId="0" borderId="0"/>
    <xf numFmtId="0" fontId="44" fillId="0" borderId="0"/>
    <xf numFmtId="0" fontId="39" fillId="0" borderId="0"/>
    <xf numFmtId="39" fontId="38" fillId="0" borderId="0"/>
    <xf numFmtId="0" fontId="33" fillId="0" borderId="0" applyNumberFormat="0" applyFont="0" applyFill="0" applyBorder="0" applyAlignment="0" applyProtection="0"/>
    <xf numFmtId="0" fontId="43" fillId="0" borderId="0"/>
    <xf numFmtId="0" fontId="33" fillId="0" borderId="0"/>
    <xf numFmtId="0" fontId="46" fillId="0" borderId="0"/>
    <xf numFmtId="176" fontId="40" fillId="0" borderId="0">
      <protection locked="0"/>
    </xf>
    <xf numFmtId="9" fontId="33" fillId="0" borderId="0" applyNumberFormat="0" applyFont="0" applyFill="0" applyBorder="0" applyAlignment="0" applyProtection="0"/>
    <xf numFmtId="178" fontId="45" fillId="0" borderId="0">
      <protection locked="0"/>
    </xf>
    <xf numFmtId="167" fontId="33" fillId="0" borderId="0" applyNumberFormat="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2" fillId="0" borderId="0" applyNumberFormat="0" applyFont="0" applyFill="0" applyBorder="0" applyAlignment="0" applyProtection="0"/>
    <xf numFmtId="167" fontId="35" fillId="0" borderId="0" applyNumberFormat="0" applyFont="0" applyFill="0" applyBorder="0" applyAlignment="0" applyProtection="0"/>
    <xf numFmtId="167" fontId="33" fillId="0" borderId="0" applyFont="0" applyFill="0" applyBorder="0" applyAlignment="0" applyProtection="0"/>
    <xf numFmtId="167" fontId="33" fillId="0" borderId="0" applyNumberFormat="0" applyFont="0" applyFill="0" applyBorder="0" applyAlignment="0" applyProtection="0"/>
    <xf numFmtId="167" fontId="42" fillId="0" borderId="0" applyNumberFormat="0" applyFont="0" applyFill="0" applyBorder="0" applyAlignment="0" applyProtection="0"/>
    <xf numFmtId="167" fontId="43" fillId="0" borderId="0" applyFont="0" applyFill="0" applyBorder="0" applyAlignment="0" applyProtection="0"/>
    <xf numFmtId="0" fontId="32" fillId="0" borderId="0"/>
    <xf numFmtId="0" fontId="50" fillId="0" borderId="0" applyNumberFormat="0" applyFont="0" applyBorder="0" applyAlignment="0"/>
    <xf numFmtId="0" fontId="33" fillId="0" borderId="0"/>
    <xf numFmtId="0" fontId="51" fillId="0" borderId="36" applyNumberFormat="0" applyFont="0" applyBorder="0" applyAlignment="0"/>
    <xf numFmtId="0" fontId="31" fillId="0" borderId="0"/>
    <xf numFmtId="0" fontId="53" fillId="0" borderId="0"/>
    <xf numFmtId="167" fontId="53" fillId="0" borderId="0" applyFont="0" applyFill="0" applyBorder="0" applyAlignment="0" applyProtection="0"/>
    <xf numFmtId="0" fontId="56" fillId="0" borderId="0"/>
    <xf numFmtId="167" fontId="56" fillId="0" borderId="0" applyFont="0" applyFill="0" applyBorder="0" applyAlignment="0" applyProtection="0"/>
    <xf numFmtId="0" fontId="37" fillId="0" borderId="0"/>
    <xf numFmtId="167" fontId="37" fillId="0" borderId="0" applyFont="0" applyFill="0" applyBorder="0" applyAlignment="0" applyProtection="0"/>
    <xf numFmtId="0" fontId="32" fillId="0" borderId="0"/>
    <xf numFmtId="0" fontId="55" fillId="0" borderId="0"/>
    <xf numFmtId="167" fontId="56" fillId="0" borderId="0" applyFont="0" applyFill="0" applyBorder="0" applyAlignment="0" applyProtection="0"/>
    <xf numFmtId="167" fontId="53" fillId="0" borderId="0" applyFont="0" applyFill="0" applyBorder="0" applyAlignment="0" applyProtection="0"/>
    <xf numFmtId="0" fontId="32" fillId="0" borderId="0"/>
    <xf numFmtId="167" fontId="32" fillId="0" borderId="0" applyFont="0" applyFill="0" applyBorder="0" applyAlignment="0" applyProtection="0"/>
    <xf numFmtId="0" fontId="32" fillId="0" borderId="0" applyNumberFormat="0" applyFont="0" applyFill="0" applyBorder="0" applyAlignment="0" applyProtection="0"/>
    <xf numFmtId="167" fontId="32" fillId="0" borderId="0" applyNumberFormat="0" applyFont="0" applyFill="0" applyBorder="0" applyAlignment="0" applyProtection="0"/>
    <xf numFmtId="0" fontId="32" fillId="0" borderId="0"/>
    <xf numFmtId="167" fontId="32" fillId="0" borderId="0" applyFont="0" applyFill="0" applyBorder="0" applyAlignment="0" applyProtection="0"/>
    <xf numFmtId="0" fontId="32" fillId="0" borderId="0"/>
    <xf numFmtId="0" fontId="58" fillId="0" borderId="0"/>
    <xf numFmtId="9" fontId="53" fillId="0" borderId="0" applyFont="0" applyFill="0" applyBorder="0" applyAlignment="0" applyProtection="0"/>
    <xf numFmtId="0" fontId="63" fillId="0" borderId="0"/>
    <xf numFmtId="167" fontId="32" fillId="0" borderId="0" applyFont="0" applyFill="0" applyBorder="0" applyAlignment="0" applyProtection="0"/>
    <xf numFmtId="167" fontId="37" fillId="0" borderId="0" applyFont="0" applyFill="0" applyBorder="0" applyAlignment="0" applyProtection="0"/>
    <xf numFmtId="167" fontId="37" fillId="0" borderId="0" applyFont="0" applyFill="0" applyBorder="0" applyAlignment="0" applyProtection="0"/>
    <xf numFmtId="0" fontId="37" fillId="0" borderId="0"/>
    <xf numFmtId="0" fontId="32" fillId="0" borderId="0"/>
    <xf numFmtId="0" fontId="67" fillId="0" borderId="0"/>
    <xf numFmtId="0" fontId="30" fillId="0" borderId="0"/>
    <xf numFmtId="0" fontId="32" fillId="0" borderId="0" applyNumberFormat="0" applyFont="0" applyFill="0" applyBorder="0" applyAlignment="0" applyProtection="0"/>
    <xf numFmtId="0" fontId="32" fillId="0" borderId="0" applyNumberFormat="0" applyFont="0" applyFill="0" applyBorder="0" applyAlignment="0" applyProtection="0"/>
    <xf numFmtId="0" fontId="29" fillId="0" borderId="0"/>
    <xf numFmtId="167" fontId="29" fillId="0" borderId="0" applyFont="0" applyFill="0" applyBorder="0" applyAlignment="0" applyProtection="0"/>
    <xf numFmtId="0" fontId="28" fillId="0" borderId="0"/>
    <xf numFmtId="0" fontId="27" fillId="0" borderId="0"/>
    <xf numFmtId="167" fontId="27" fillId="0" borderId="0" applyFont="0" applyFill="0" applyBorder="0" applyAlignment="0" applyProtection="0"/>
    <xf numFmtId="0" fontId="26" fillId="0" borderId="0"/>
    <xf numFmtId="167" fontId="26" fillId="0" borderId="0" applyFont="0" applyFill="0" applyBorder="0" applyAlignment="0" applyProtection="0"/>
    <xf numFmtId="0" fontId="26" fillId="0" borderId="0"/>
    <xf numFmtId="0" fontId="25" fillId="0" borderId="0"/>
    <xf numFmtId="167" fontId="25" fillId="0" borderId="0" applyFont="0" applyFill="0" applyBorder="0" applyAlignment="0" applyProtection="0"/>
    <xf numFmtId="0" fontId="37" fillId="0" borderId="0"/>
    <xf numFmtId="181" fontId="32" fillId="0" borderId="0"/>
    <xf numFmtId="167" fontId="37" fillId="0" borderId="0" applyFont="0" applyFill="0" applyBorder="0" applyAlignment="0" applyProtection="0"/>
    <xf numFmtId="9"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xf numFmtId="167" fontId="32" fillId="0" borderId="0" applyFont="0" applyFill="0" applyBorder="0" applyAlignment="0" applyProtection="0"/>
    <xf numFmtId="165" fontId="32" fillId="0" borderId="0" applyFont="0" applyFill="0" applyBorder="0" applyAlignment="0" applyProtection="0"/>
    <xf numFmtId="177" fontId="32" fillId="0" borderId="0" applyFont="0" applyFill="0" applyBorder="0" applyAlignment="0" applyProtection="0"/>
    <xf numFmtId="0" fontId="32" fillId="0" borderId="0"/>
    <xf numFmtId="0" fontId="24" fillId="0" borderId="0"/>
    <xf numFmtId="9" fontId="32" fillId="0" borderId="0" applyNumberFormat="0" applyFont="0" applyFill="0" applyBorder="0" applyAlignment="0" applyProtection="0"/>
    <xf numFmtId="167" fontId="32" fillId="0" borderId="0" applyNumberFormat="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NumberFormat="0" applyFont="0" applyFill="0" applyBorder="0" applyAlignment="0" applyProtection="0"/>
    <xf numFmtId="167" fontId="32" fillId="0" borderId="0" applyNumberFormat="0" applyFont="0" applyFill="0" applyBorder="0" applyAlignment="0" applyProtection="0"/>
    <xf numFmtId="167" fontId="32" fillId="0" borderId="0" applyFont="0" applyFill="0" applyBorder="0" applyAlignment="0" applyProtection="0"/>
    <xf numFmtId="167" fontId="32" fillId="0" borderId="0" applyNumberFormat="0" applyFont="0" applyFill="0" applyBorder="0" applyAlignment="0" applyProtection="0"/>
    <xf numFmtId="167" fontId="32" fillId="0" borderId="0" applyNumberFormat="0" applyFont="0" applyFill="0" applyBorder="0" applyAlignment="0" applyProtection="0"/>
    <xf numFmtId="167" fontId="32" fillId="0" borderId="0" applyFont="0" applyFill="0" applyBorder="0" applyAlignment="0" applyProtection="0"/>
    <xf numFmtId="0" fontId="32" fillId="0" borderId="0"/>
    <xf numFmtId="0" fontId="24" fillId="0" borderId="0"/>
    <xf numFmtId="167" fontId="53" fillId="0" borderId="0" applyFont="0" applyFill="0" applyBorder="0" applyAlignment="0" applyProtection="0"/>
    <xf numFmtId="167" fontId="37" fillId="0" borderId="0" applyFont="0" applyFill="0" applyBorder="0" applyAlignment="0" applyProtection="0"/>
    <xf numFmtId="167" fontId="37" fillId="0" borderId="0" applyFont="0" applyFill="0" applyBorder="0" applyAlignment="0" applyProtection="0"/>
    <xf numFmtId="167" fontId="37" fillId="0" borderId="0" applyFont="0" applyFill="0" applyBorder="0" applyAlignment="0" applyProtection="0"/>
    <xf numFmtId="167" fontId="53" fillId="0" borderId="0" applyFont="0" applyFill="0" applyBorder="0" applyAlignment="0" applyProtection="0"/>
    <xf numFmtId="167" fontId="32" fillId="0" borderId="0" applyFont="0" applyFill="0" applyBorder="0" applyAlignment="0" applyProtection="0"/>
    <xf numFmtId="167" fontId="32" fillId="0" borderId="0" applyNumberFormat="0" applyFont="0" applyFill="0" applyBorder="0" applyAlignment="0" applyProtection="0"/>
    <xf numFmtId="167" fontId="32" fillId="0" borderId="0" applyFont="0" applyFill="0" applyBorder="0" applyAlignment="0" applyProtection="0"/>
    <xf numFmtId="0" fontId="32" fillId="0" borderId="0"/>
    <xf numFmtId="167" fontId="32" fillId="0" borderId="0" applyFont="0" applyFill="0" applyBorder="0" applyAlignment="0" applyProtection="0"/>
    <xf numFmtId="167" fontId="37" fillId="0" borderId="0" applyFont="0" applyFill="0" applyBorder="0" applyAlignment="0" applyProtection="0"/>
    <xf numFmtId="167" fontId="37" fillId="0" borderId="0" applyFont="0" applyFill="0" applyBorder="0" applyAlignment="0" applyProtection="0"/>
    <xf numFmtId="0" fontId="32" fillId="0" borderId="0"/>
    <xf numFmtId="0" fontId="24" fillId="0" borderId="0"/>
    <xf numFmtId="9" fontId="32" fillId="0" borderId="0" applyFont="0" applyFill="0" applyBorder="0" applyAlignment="0" applyProtection="0"/>
    <xf numFmtId="0" fontId="24" fillId="0" borderId="0"/>
    <xf numFmtId="167" fontId="24" fillId="0" borderId="0" applyFont="0" applyFill="0" applyBorder="0" applyAlignment="0" applyProtection="0"/>
    <xf numFmtId="0" fontId="24" fillId="0" borderId="0"/>
    <xf numFmtId="0" fontId="24" fillId="0" borderId="0"/>
    <xf numFmtId="167" fontId="24" fillId="0" borderId="0" applyFont="0" applyFill="0" applyBorder="0" applyAlignment="0" applyProtection="0"/>
    <xf numFmtId="0" fontId="24" fillId="0" borderId="0"/>
    <xf numFmtId="167" fontId="24" fillId="0" borderId="0" applyFont="0" applyFill="0" applyBorder="0" applyAlignment="0" applyProtection="0"/>
    <xf numFmtId="0" fontId="24" fillId="0" borderId="0"/>
    <xf numFmtId="0" fontId="24" fillId="0" borderId="0"/>
    <xf numFmtId="167" fontId="24" fillId="0" borderId="0" applyFont="0" applyFill="0" applyBorder="0" applyAlignment="0" applyProtection="0"/>
    <xf numFmtId="167" fontId="37"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xf numFmtId="167" fontId="32" fillId="0" borderId="0" applyFont="0" applyFill="0" applyBorder="0" applyAlignment="0" applyProtection="0"/>
    <xf numFmtId="165" fontId="32" fillId="0" borderId="0" applyFont="0" applyFill="0" applyBorder="0" applyAlignment="0" applyProtection="0"/>
    <xf numFmtId="0" fontId="23" fillId="0" borderId="0"/>
    <xf numFmtId="0" fontId="23" fillId="0" borderId="0"/>
    <xf numFmtId="0" fontId="23" fillId="0" borderId="0"/>
    <xf numFmtId="0" fontId="23" fillId="0" borderId="0"/>
    <xf numFmtId="167" fontId="23" fillId="0" borderId="0" applyFont="0" applyFill="0" applyBorder="0" applyAlignment="0" applyProtection="0"/>
    <xf numFmtId="0" fontId="23" fillId="0" borderId="0"/>
    <xf numFmtId="0" fontId="23" fillId="0" borderId="0"/>
    <xf numFmtId="167" fontId="23" fillId="0" borderId="0" applyFont="0" applyFill="0" applyBorder="0" applyAlignment="0" applyProtection="0"/>
    <xf numFmtId="0" fontId="23" fillId="0" borderId="0"/>
    <xf numFmtId="167" fontId="23" fillId="0" borderId="0" applyFont="0" applyFill="0" applyBorder="0" applyAlignment="0" applyProtection="0"/>
    <xf numFmtId="0" fontId="23" fillId="0" borderId="0"/>
    <xf numFmtId="0" fontId="23" fillId="0" borderId="0"/>
    <xf numFmtId="167" fontId="23"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xf numFmtId="167" fontId="32" fillId="0" borderId="0" applyFont="0" applyFill="0" applyBorder="0" applyAlignment="0" applyProtection="0"/>
    <xf numFmtId="165" fontId="32" fillId="0" borderId="0" applyFont="0" applyFill="0" applyBorder="0" applyAlignment="0" applyProtection="0"/>
    <xf numFmtId="0" fontId="23" fillId="0" borderId="0"/>
    <xf numFmtId="167" fontId="32" fillId="0" borderId="0" applyNumberFormat="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2" fillId="0" borderId="0" applyNumberFormat="0" applyFont="0" applyFill="0" applyBorder="0" applyAlignment="0" applyProtection="0"/>
    <xf numFmtId="167" fontId="32" fillId="0" borderId="0" applyNumberFormat="0" applyFont="0" applyFill="0" applyBorder="0" applyAlignment="0" applyProtection="0"/>
    <xf numFmtId="167" fontId="32" fillId="0" borderId="0" applyFont="0" applyFill="0" applyBorder="0" applyAlignment="0" applyProtection="0"/>
    <xf numFmtId="167" fontId="32" fillId="0" borderId="0" applyNumberFormat="0" applyFont="0" applyFill="0" applyBorder="0" applyAlignment="0" applyProtection="0"/>
    <xf numFmtId="167" fontId="32" fillId="0" borderId="0" applyNumberFormat="0" applyFont="0" applyFill="0" applyBorder="0" applyAlignment="0" applyProtection="0"/>
    <xf numFmtId="167" fontId="32" fillId="0" borderId="0" applyFont="0" applyFill="0" applyBorder="0" applyAlignment="0" applyProtection="0"/>
    <xf numFmtId="0" fontId="23" fillId="0" borderId="0"/>
    <xf numFmtId="167" fontId="53" fillId="0" borderId="0" applyFont="0" applyFill="0" applyBorder="0" applyAlignment="0" applyProtection="0"/>
    <xf numFmtId="167" fontId="37" fillId="0" borderId="0" applyFont="0" applyFill="0" applyBorder="0" applyAlignment="0" applyProtection="0"/>
    <xf numFmtId="167" fontId="37" fillId="0" borderId="0" applyFont="0" applyFill="0" applyBorder="0" applyAlignment="0" applyProtection="0"/>
    <xf numFmtId="167" fontId="37" fillId="0" borderId="0" applyFont="0" applyFill="0" applyBorder="0" applyAlignment="0" applyProtection="0"/>
    <xf numFmtId="167" fontId="53" fillId="0" borderId="0" applyFont="0" applyFill="0" applyBorder="0" applyAlignment="0" applyProtection="0"/>
    <xf numFmtId="167" fontId="32" fillId="0" borderId="0" applyFont="0" applyFill="0" applyBorder="0" applyAlignment="0" applyProtection="0"/>
    <xf numFmtId="167" fontId="32" fillId="0" borderId="0" applyNumberFormat="0" applyFont="0" applyFill="0" applyBorder="0" applyAlignment="0" applyProtection="0"/>
    <xf numFmtId="167" fontId="32" fillId="0" borderId="0" applyFont="0" applyFill="0" applyBorder="0" applyAlignment="0" applyProtection="0"/>
    <xf numFmtId="167" fontId="32" fillId="0" borderId="0" applyFont="0" applyFill="0" applyBorder="0" applyAlignment="0" applyProtection="0"/>
    <xf numFmtId="167" fontId="37" fillId="0" borderId="0" applyFont="0" applyFill="0" applyBorder="0" applyAlignment="0" applyProtection="0"/>
    <xf numFmtId="167" fontId="37" fillId="0" borderId="0" applyFont="0" applyFill="0" applyBorder="0" applyAlignment="0" applyProtection="0"/>
    <xf numFmtId="0" fontId="23" fillId="0" borderId="0"/>
    <xf numFmtId="0" fontId="23" fillId="0" borderId="0"/>
    <xf numFmtId="167" fontId="23" fillId="0" borderId="0" applyFont="0" applyFill="0" applyBorder="0" applyAlignment="0" applyProtection="0"/>
    <xf numFmtId="0" fontId="23" fillId="0" borderId="0"/>
    <xf numFmtId="0" fontId="23" fillId="0" borderId="0"/>
    <xf numFmtId="167" fontId="23" fillId="0" borderId="0" applyFont="0" applyFill="0" applyBorder="0" applyAlignment="0" applyProtection="0"/>
    <xf numFmtId="0" fontId="23" fillId="0" borderId="0"/>
    <xf numFmtId="167" fontId="23" fillId="0" borderId="0" applyFont="0" applyFill="0" applyBorder="0" applyAlignment="0" applyProtection="0"/>
    <xf numFmtId="0" fontId="23" fillId="0" borderId="0"/>
    <xf numFmtId="0" fontId="23" fillId="0" borderId="0"/>
    <xf numFmtId="167" fontId="23" fillId="0" borderId="0" applyFont="0" applyFill="0" applyBorder="0" applyAlignment="0" applyProtection="0"/>
    <xf numFmtId="167" fontId="37"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xf numFmtId="167" fontId="32" fillId="0" borderId="0" applyFont="0" applyFill="0" applyBorder="0" applyAlignment="0" applyProtection="0"/>
    <xf numFmtId="165" fontId="32" fillId="0" borderId="0" applyFont="0" applyFill="0" applyBorder="0" applyAlignment="0" applyProtection="0"/>
    <xf numFmtId="167" fontId="37" fillId="0" borderId="0" applyFont="0" applyFill="0" applyBorder="0" applyAlignment="0" applyProtection="0"/>
    <xf numFmtId="0" fontId="37" fillId="0" borderId="0"/>
    <xf numFmtId="167" fontId="32" fillId="0" borderId="0" applyFont="0" applyFill="0" applyBorder="0" applyAlignment="0" applyProtection="0"/>
    <xf numFmtId="167" fontId="32" fillId="0" borderId="0" applyNumberFormat="0" applyFont="0" applyFill="0" applyBorder="0" applyAlignment="0" applyProtection="0"/>
    <xf numFmtId="9" fontId="32" fillId="0" borderId="0" applyFont="0" applyFill="0" applyBorder="0" applyAlignment="0" applyProtection="0"/>
    <xf numFmtId="167" fontId="37" fillId="0" borderId="0" applyFont="0" applyFill="0" applyBorder="0" applyAlignment="0" applyProtection="0"/>
    <xf numFmtId="0" fontId="32" fillId="0" borderId="0" applyNumberFormat="0" applyFont="0" applyFill="0" applyBorder="0" applyAlignment="0" applyProtection="0"/>
    <xf numFmtId="0" fontId="53" fillId="0" borderId="0"/>
    <xf numFmtId="167" fontId="53" fillId="0" borderId="0" applyFont="0" applyFill="0" applyBorder="0" applyAlignment="0" applyProtection="0"/>
    <xf numFmtId="0" fontId="32" fillId="0" borderId="0"/>
    <xf numFmtId="0" fontId="22" fillId="0" borderId="0"/>
    <xf numFmtId="9" fontId="99" fillId="0" borderId="0" applyFont="0" applyFill="0" applyBorder="0" applyAlignment="0" applyProtection="0"/>
    <xf numFmtId="167" fontId="99" fillId="0" borderId="0" applyFont="0" applyFill="0" applyBorder="0" applyAlignment="0" applyProtection="0"/>
    <xf numFmtId="0" fontId="100" fillId="0" borderId="0" applyNumberFormat="0" applyFill="0" applyBorder="0" applyAlignment="0" applyProtection="0"/>
    <xf numFmtId="0" fontId="58" fillId="0" borderId="0"/>
    <xf numFmtId="182" fontId="99" fillId="0" borderId="0" applyFont="0" applyFill="0" applyBorder="0" applyAlignment="0" applyProtection="0"/>
    <xf numFmtId="0" fontId="109" fillId="0" borderId="0"/>
    <xf numFmtId="186" fontId="109" fillId="0" borderId="0" applyBorder="0" applyProtection="0"/>
    <xf numFmtId="9" fontId="32" fillId="0" borderId="0"/>
    <xf numFmtId="0" fontId="21" fillId="0" borderId="0"/>
    <xf numFmtId="0" fontId="20" fillId="0" borderId="0"/>
    <xf numFmtId="167" fontId="20" fillId="0" borderId="0" applyFont="0" applyFill="0" applyBorder="0" applyAlignment="0" applyProtection="0"/>
    <xf numFmtId="166" fontId="20" fillId="0" borderId="0" applyFont="0" applyFill="0" applyBorder="0" applyAlignment="0" applyProtection="0"/>
    <xf numFmtId="0" fontId="19" fillId="0" borderId="0"/>
    <xf numFmtId="0" fontId="19" fillId="0" borderId="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0" fontId="18" fillId="0" borderId="0"/>
    <xf numFmtId="167"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7" fillId="0" borderId="0"/>
    <xf numFmtId="166" fontId="17" fillId="0" borderId="0" applyFont="0" applyFill="0" applyBorder="0" applyAlignment="0" applyProtection="0"/>
    <xf numFmtId="167" fontId="17" fillId="0" borderId="0" applyFont="0" applyFill="0" applyBorder="0" applyAlignment="0" applyProtection="0"/>
    <xf numFmtId="0" fontId="17" fillId="0" borderId="0"/>
    <xf numFmtId="0" fontId="16" fillId="0" borderId="0"/>
    <xf numFmtId="43" fontId="114" fillId="0" borderId="0" applyFont="0" applyFill="0" applyBorder="0" applyAlignment="0" applyProtection="0"/>
    <xf numFmtId="181" fontId="114" fillId="0" borderId="0"/>
    <xf numFmtId="0" fontId="15" fillId="0" borderId="0"/>
    <xf numFmtId="44"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0" fontId="32" fillId="0" borderId="0"/>
    <xf numFmtId="43" fontId="14" fillId="0" borderId="0" applyFont="0" applyFill="0" applyBorder="0" applyAlignment="0" applyProtection="0"/>
    <xf numFmtId="44" fontId="32" fillId="0" borderId="0" applyFont="0" applyFill="0" applyBorder="0" applyAlignment="0" applyProtection="0"/>
    <xf numFmtId="44" fontId="14" fillId="0" borderId="0" applyFont="0" applyFill="0" applyBorder="0" applyAlignment="0" applyProtection="0"/>
    <xf numFmtId="43" fontId="32" fillId="0" borderId="0" applyFont="0" applyFill="0" applyBorder="0" applyAlignment="0" applyProtection="0"/>
    <xf numFmtId="166" fontId="32" fillId="0" borderId="0" applyFont="0" applyFill="0" applyBorder="0" applyAlignment="0" applyProtection="0"/>
    <xf numFmtId="0" fontId="13" fillId="0" borderId="0"/>
    <xf numFmtId="0" fontId="13" fillId="0" borderId="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167" fontId="127" fillId="0" borderId="0" applyFont="0" applyFill="0" applyBorder="0" applyAlignment="0" applyProtection="0"/>
    <xf numFmtId="44" fontId="129" fillId="0" borderId="0" applyFont="0" applyFill="0" applyBorder="0" applyAlignment="0" applyProtection="0"/>
    <xf numFmtId="167" fontId="12" fillId="0" borderId="0" applyFont="0" applyFill="0" applyBorder="0" applyAlignment="0" applyProtection="0"/>
    <xf numFmtId="0" fontId="11" fillId="0" borderId="0"/>
    <xf numFmtId="0" fontId="10" fillId="0" borderId="0"/>
    <xf numFmtId="43" fontId="10" fillId="0" borderId="0" applyFont="0" applyFill="0" applyBorder="0" applyAlignment="0" applyProtection="0"/>
    <xf numFmtId="44" fontId="10" fillId="0" borderId="0" applyFont="0" applyFill="0" applyBorder="0" applyAlignment="0" applyProtection="0"/>
    <xf numFmtId="0" fontId="32" fillId="0" borderId="0"/>
    <xf numFmtId="0" fontId="143"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0" fontId="103" fillId="0" borderId="0" applyNumberFormat="0" applyFill="0" applyBorder="0" applyAlignment="0" applyProtection="0"/>
    <xf numFmtId="43" fontId="8" fillId="0" borderId="0" applyFont="0" applyFill="0" applyBorder="0" applyAlignment="0" applyProtection="0"/>
    <xf numFmtId="0" fontId="8" fillId="0" borderId="0"/>
    <xf numFmtId="43" fontId="7" fillId="0" borderId="0" applyFont="0" applyFill="0" applyBorder="0" applyAlignment="0" applyProtection="0"/>
    <xf numFmtId="44" fontId="7" fillId="0" borderId="0" applyFont="0" applyFill="0" applyBorder="0" applyAlignment="0" applyProtection="0"/>
    <xf numFmtId="0" fontId="7" fillId="0" borderId="0"/>
    <xf numFmtId="0" fontId="155" fillId="0" borderId="0"/>
    <xf numFmtId="0" fontId="5" fillId="0" borderId="0"/>
    <xf numFmtId="167" fontId="5"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0" fontId="3" fillId="0" borderId="0"/>
    <xf numFmtId="44" fontId="180"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90" fillId="0" borderId="0" applyNumberFormat="0" applyFill="0" applyBorder="0" applyAlignment="0" applyProtection="0"/>
  </cellStyleXfs>
  <cellXfs count="1391">
    <xf numFmtId="0" fontId="0" fillId="0" borderId="0" xfId="0" applyNumberFormat="1" applyFont="1" applyFill="1" applyBorder="1" applyAlignment="1"/>
    <xf numFmtId="0" fontId="32" fillId="0" borderId="0" xfId="58" applyFont="1" applyAlignment="1">
      <alignment vertical="center"/>
    </xf>
    <xf numFmtId="0" fontId="61" fillId="0" borderId="0" xfId="58" applyFont="1" applyAlignment="1">
      <alignment vertical="center"/>
    </xf>
    <xf numFmtId="0" fontId="60" fillId="0" borderId="0" xfId="58" applyFont="1" applyAlignment="1">
      <alignment vertical="center"/>
    </xf>
    <xf numFmtId="0" fontId="37" fillId="0" borderId="0" xfId="41" applyFont="1" applyAlignment="1">
      <alignment vertical="center"/>
    </xf>
    <xf numFmtId="0" fontId="37" fillId="0" borderId="30" xfId="41" applyFont="1" applyBorder="1" applyAlignment="1">
      <alignment horizontal="center" vertical="center"/>
    </xf>
    <xf numFmtId="0" fontId="37" fillId="2" borderId="0" xfId="41" applyFont="1" applyFill="1" applyAlignment="1">
      <alignment vertical="center"/>
    </xf>
    <xf numFmtId="0" fontId="32" fillId="0" borderId="0" xfId="57"/>
    <xf numFmtId="0" fontId="32" fillId="0" borderId="0" xfId="57" applyAlignment="1">
      <alignment vertical="center"/>
    </xf>
    <xf numFmtId="0" fontId="32" fillId="0" borderId="0" xfId="57" applyAlignment="1">
      <alignment horizontal="center"/>
    </xf>
    <xf numFmtId="2" fontId="32" fillId="0" borderId="0" xfId="57" applyNumberFormat="1"/>
    <xf numFmtId="0" fontId="32" fillId="0" borderId="0" xfId="57" applyAlignment="1">
      <alignment wrapText="1"/>
    </xf>
    <xf numFmtId="2" fontId="32" fillId="0" borderId="0" xfId="57" applyNumberFormat="1" applyAlignment="1">
      <alignment vertical="center"/>
    </xf>
    <xf numFmtId="0" fontId="37" fillId="0" borderId="23" xfId="41" applyFont="1" applyBorder="1" applyAlignment="1">
      <alignment horizontal="center" vertical="center"/>
    </xf>
    <xf numFmtId="168" fontId="37" fillId="0" borderId="12" xfId="41" applyNumberFormat="1" applyFont="1" applyBorder="1" applyAlignment="1">
      <alignment horizontal="center" vertical="center"/>
    </xf>
    <xf numFmtId="168" fontId="37" fillId="0" borderId="15" xfId="41" applyNumberFormat="1" applyFont="1" applyBorder="1" applyAlignment="1">
      <alignment horizontal="center" vertical="center"/>
    </xf>
    <xf numFmtId="168" fontId="37" fillId="0" borderId="13" xfId="41" applyNumberFormat="1" applyFont="1" applyBorder="1" applyAlignment="1">
      <alignment horizontal="center" vertical="center"/>
    </xf>
    <xf numFmtId="168" fontId="37" fillId="0" borderId="16" xfId="41" applyNumberFormat="1" applyFont="1" applyBorder="1" applyAlignment="1">
      <alignment horizontal="center" vertical="center"/>
    </xf>
    <xf numFmtId="0" fontId="37" fillId="0" borderId="41" xfId="41" applyFont="1" applyBorder="1" applyAlignment="1">
      <alignment horizontal="center" vertical="center"/>
    </xf>
    <xf numFmtId="49" fontId="32" fillId="0" borderId="2" xfId="53" applyNumberFormat="1" applyFont="1" applyBorder="1"/>
    <xf numFmtId="0" fontId="32" fillId="0" borderId="2" xfId="53" applyFont="1" applyBorder="1"/>
    <xf numFmtId="0" fontId="32" fillId="0" borderId="0" xfId="53" applyNumberFormat="1" applyFont="1" applyFill="1" applyBorder="1" applyAlignment="1"/>
    <xf numFmtId="0" fontId="32" fillId="0" borderId="0" xfId="53" applyNumberFormat="1" applyFont="1" applyFill="1" applyBorder="1" applyAlignment="1">
      <alignment vertical="center"/>
    </xf>
    <xf numFmtId="0" fontId="37" fillId="0" borderId="0" xfId="41" applyFont="1" applyAlignment="1">
      <alignment horizontal="center" vertical="center"/>
    </xf>
    <xf numFmtId="4" fontId="32" fillId="0" borderId="0" xfId="57" applyNumberFormat="1" applyAlignment="1">
      <alignment vertical="center"/>
    </xf>
    <xf numFmtId="0" fontId="64" fillId="0" borderId="0" xfId="58" applyFont="1" applyAlignment="1">
      <alignment vertical="center"/>
    </xf>
    <xf numFmtId="0" fontId="54" fillId="0" borderId="0" xfId="58" applyFont="1" applyAlignment="1">
      <alignment vertical="center"/>
    </xf>
    <xf numFmtId="0" fontId="32" fillId="0" borderId="0" xfId="53" applyNumberFormat="1" applyFont="1" applyFill="1" applyBorder="1" applyAlignment="1">
      <alignment horizontal="center"/>
    </xf>
    <xf numFmtId="0" fontId="37" fillId="0" borderId="0" xfId="53" applyNumberFormat="1" applyFont="1" applyFill="1" applyBorder="1" applyAlignment="1">
      <alignment vertical="center"/>
    </xf>
    <xf numFmtId="0" fontId="37" fillId="0" borderId="0" xfId="58" applyFont="1" applyAlignment="1">
      <alignment vertical="center"/>
    </xf>
    <xf numFmtId="0" fontId="47" fillId="0" borderId="0" xfId="45" applyFont="1" applyAlignment="1">
      <alignment vertical="center"/>
    </xf>
    <xf numFmtId="0" fontId="47" fillId="0" borderId="0" xfId="45" applyFont="1"/>
    <xf numFmtId="17" fontId="75" fillId="0" borderId="0" xfId="45" applyNumberFormat="1" applyFont="1" applyAlignment="1">
      <alignment horizontal="left" vertical="center"/>
    </xf>
    <xf numFmtId="0" fontId="75" fillId="0" borderId="0" xfId="45" applyFont="1"/>
    <xf numFmtId="0" fontId="72" fillId="0" borderId="0" xfId="45" applyFont="1" applyAlignment="1">
      <alignment vertical="center"/>
    </xf>
    <xf numFmtId="0" fontId="37" fillId="0" borderId="0" xfId="53" applyNumberFormat="1" applyFont="1" applyFill="1" applyBorder="1" applyAlignment="1">
      <alignment horizontal="center" vertical="center"/>
    </xf>
    <xf numFmtId="0" fontId="36" fillId="0" borderId="0" xfId="53" applyNumberFormat="1" applyFont="1" applyFill="1" applyBorder="1" applyAlignment="1">
      <alignment horizontal="center" vertical="center"/>
    </xf>
    <xf numFmtId="49" fontId="37" fillId="0" borderId="0" xfId="53" applyNumberFormat="1" applyFont="1" applyFill="1" applyBorder="1" applyAlignment="1">
      <alignment vertical="center"/>
    </xf>
    <xf numFmtId="0" fontId="32" fillId="0" borderId="31" xfId="53" applyNumberFormat="1" applyFont="1" applyFill="1" applyBorder="1" applyAlignment="1">
      <alignment vertical="center"/>
    </xf>
    <xf numFmtId="0" fontId="32" fillId="0" borderId="24" xfId="53" applyNumberFormat="1" applyFont="1" applyFill="1" applyBorder="1" applyAlignment="1">
      <alignment vertical="center"/>
    </xf>
    <xf numFmtId="0" fontId="32" fillId="0" borderId="0" xfId="53" applyFont="1" applyBorder="1" applyAlignment="1">
      <alignment horizontal="center"/>
    </xf>
    <xf numFmtId="0" fontId="85" fillId="0" borderId="0" xfId="53" applyNumberFormat="1" applyFont="1" applyFill="1" applyBorder="1" applyAlignment="1">
      <alignment horizontal="center" vertical="center"/>
    </xf>
    <xf numFmtId="0" fontId="32" fillId="0" borderId="2" xfId="53" applyFont="1" applyBorder="1" applyAlignment="1">
      <alignment horizontal="center" vertical="center"/>
    </xf>
    <xf numFmtId="0" fontId="32" fillId="0" borderId="27" xfId="53" applyNumberFormat="1" applyFont="1" applyFill="1" applyBorder="1" applyAlignment="1">
      <alignment vertical="center"/>
    </xf>
    <xf numFmtId="0" fontId="32" fillId="0" borderId="29" xfId="53" applyNumberFormat="1" applyFont="1" applyFill="1" applyBorder="1" applyAlignment="1">
      <alignment vertical="center"/>
    </xf>
    <xf numFmtId="0" fontId="32" fillId="0" borderId="20" xfId="53" applyNumberFormat="1" applyFont="1" applyFill="1" applyBorder="1" applyAlignment="1">
      <alignment vertical="center"/>
    </xf>
    <xf numFmtId="0" fontId="47" fillId="0" borderId="0" xfId="53" applyNumberFormat="1" applyFont="1" applyFill="1" applyBorder="1" applyAlignment="1">
      <alignment vertical="center"/>
    </xf>
    <xf numFmtId="0" fontId="47" fillId="0" borderId="0" xfId="53" applyNumberFormat="1" applyFont="1" applyFill="1" applyBorder="1" applyAlignment="1">
      <alignment horizontal="center" vertical="center"/>
    </xf>
    <xf numFmtId="0" fontId="49" fillId="0" borderId="0" xfId="53" applyNumberFormat="1" applyFont="1" applyFill="1" applyBorder="1" applyAlignment="1">
      <alignment vertical="center"/>
    </xf>
    <xf numFmtId="0" fontId="49" fillId="0" borderId="0" xfId="53" applyNumberFormat="1" applyFont="1" applyFill="1" applyBorder="1" applyAlignment="1">
      <alignment horizontal="center" vertical="center"/>
    </xf>
    <xf numFmtId="0" fontId="57" fillId="0" borderId="5" xfId="53" applyFont="1" applyBorder="1" applyAlignment="1">
      <alignment vertical="center"/>
    </xf>
    <xf numFmtId="0" fontId="57" fillId="0" borderId="20" xfId="53" applyFont="1" applyBorder="1" applyAlignment="1">
      <alignment vertical="center"/>
    </xf>
    <xf numFmtId="0" fontId="71" fillId="3" borderId="40" xfId="41" applyFont="1" applyFill="1" applyBorder="1" applyAlignment="1">
      <alignment vertical="center"/>
    </xf>
    <xf numFmtId="0" fontId="75" fillId="0" borderId="0" xfId="45" applyFont="1" applyAlignment="1">
      <alignment horizontal="center"/>
    </xf>
    <xf numFmtId="0" fontId="86" fillId="0" borderId="0" xfId="58" applyFont="1" applyAlignment="1">
      <alignment vertical="center"/>
    </xf>
    <xf numFmtId="0" fontId="75" fillId="0" borderId="0" xfId="41" applyFont="1" applyAlignment="1">
      <alignment vertical="center"/>
    </xf>
    <xf numFmtId="0" fontId="32" fillId="0" borderId="0" xfId="57" applyAlignment="1">
      <alignment horizontal="center" vertical="center"/>
    </xf>
    <xf numFmtId="4" fontId="71" fillId="3" borderId="57" xfId="50" applyNumberFormat="1" applyFont="1" applyFill="1" applyBorder="1" applyAlignment="1">
      <alignment vertical="center"/>
    </xf>
    <xf numFmtId="0" fontId="47" fillId="0" borderId="0" xfId="57" applyFont="1"/>
    <xf numFmtId="0" fontId="47" fillId="0" borderId="0" xfId="57" applyFont="1" applyAlignment="1">
      <alignment vertical="center"/>
    </xf>
    <xf numFmtId="0" fontId="47" fillId="0" borderId="0" xfId="57" applyFont="1" applyAlignment="1">
      <alignment wrapText="1"/>
    </xf>
    <xf numFmtId="0" fontId="47" fillId="0" borderId="0" xfId="57" applyFont="1" applyAlignment="1">
      <alignment vertical="center" wrapText="1"/>
    </xf>
    <xf numFmtId="0" fontId="74" fillId="0" borderId="0" xfId="57" applyFont="1" applyAlignment="1">
      <alignment vertical="center"/>
    </xf>
    <xf numFmtId="2" fontId="49" fillId="2" borderId="0" xfId="57" applyNumberFormat="1" applyFont="1" applyFill="1" applyAlignment="1">
      <alignment vertical="center"/>
    </xf>
    <xf numFmtId="0" fontId="49" fillId="0" borderId="0" xfId="57" applyFont="1" applyAlignment="1">
      <alignment vertical="center"/>
    </xf>
    <xf numFmtId="4" fontId="74" fillId="0" borderId="0" xfId="57" applyNumberFormat="1" applyFont="1" applyAlignment="1">
      <alignment vertical="center"/>
    </xf>
    <xf numFmtId="0" fontId="75" fillId="0" borderId="0" xfId="57" applyFont="1"/>
    <xf numFmtId="4" fontId="75" fillId="3" borderId="58" xfId="50" applyNumberFormat="1" applyFont="1" applyFill="1" applyBorder="1" applyAlignment="1">
      <alignment vertical="center"/>
    </xf>
    <xf numFmtId="4" fontId="75" fillId="3" borderId="58" xfId="50" applyNumberFormat="1" applyFont="1" applyFill="1" applyBorder="1" applyAlignment="1">
      <alignment horizontal="center" vertical="center"/>
    </xf>
    <xf numFmtId="4" fontId="75" fillId="3" borderId="59" xfId="50" applyNumberFormat="1" applyFont="1" applyFill="1" applyBorder="1" applyAlignment="1">
      <alignment vertical="center"/>
    </xf>
    <xf numFmtId="2" fontId="75" fillId="0" borderId="25" xfId="57" applyNumberFormat="1" applyFont="1" applyBorder="1" applyAlignment="1">
      <alignment vertical="center"/>
    </xf>
    <xf numFmtId="2" fontId="75" fillId="3" borderId="37" xfId="57" applyNumberFormat="1" applyFont="1" applyFill="1" applyBorder="1" applyAlignment="1">
      <alignment vertical="center"/>
    </xf>
    <xf numFmtId="2" fontId="75" fillId="3" borderId="25" xfId="57" applyNumberFormat="1" applyFont="1" applyFill="1" applyBorder="1" applyAlignment="1">
      <alignment vertical="center"/>
    </xf>
    <xf numFmtId="2" fontId="75" fillId="3" borderId="38" xfId="57" applyNumberFormat="1" applyFont="1" applyFill="1" applyBorder="1" applyAlignment="1">
      <alignment vertical="center"/>
    </xf>
    <xf numFmtId="2" fontId="75" fillId="3" borderId="33" xfId="57" applyNumberFormat="1" applyFont="1" applyFill="1" applyBorder="1" applyAlignment="1">
      <alignment vertical="center"/>
    </xf>
    <xf numFmtId="4" fontId="71" fillId="3" borderId="8" xfId="57" applyNumberFormat="1" applyFont="1" applyFill="1" applyBorder="1" applyAlignment="1">
      <alignment vertical="center"/>
    </xf>
    <xf numFmtId="4" fontId="71" fillId="3" borderId="55" xfId="57" applyNumberFormat="1" applyFont="1" applyFill="1" applyBorder="1" applyAlignment="1">
      <alignment vertical="center"/>
    </xf>
    <xf numFmtId="0" fontId="75" fillId="0" borderId="0" xfId="57" applyFont="1" applyAlignment="1">
      <alignment vertical="center"/>
    </xf>
    <xf numFmtId="1" fontId="75" fillId="0" borderId="25" xfId="57" applyNumberFormat="1" applyFont="1" applyBorder="1" applyAlignment="1">
      <alignment horizontal="center" vertical="center"/>
    </xf>
    <xf numFmtId="0" fontId="75" fillId="0" borderId="32" xfId="57" applyFont="1" applyBorder="1" applyAlignment="1">
      <alignment vertical="center"/>
    </xf>
    <xf numFmtId="0" fontId="75" fillId="0" borderId="39" xfId="41" quotePrefix="1" applyFont="1" applyBorder="1" applyAlignment="1">
      <alignment vertical="center"/>
    </xf>
    <xf numFmtId="0" fontId="47" fillId="0" borderId="0" xfId="41" applyFont="1" applyAlignment="1">
      <alignment vertical="center"/>
    </xf>
    <xf numFmtId="4" fontId="71" fillId="3" borderId="40" xfId="57" applyNumberFormat="1" applyFont="1" applyFill="1" applyBorder="1" applyAlignment="1">
      <alignment vertical="center" wrapText="1"/>
    </xf>
    <xf numFmtId="0" fontId="75" fillId="0" borderId="0" xfId="58" applyFont="1" applyAlignment="1">
      <alignment vertical="center"/>
    </xf>
    <xf numFmtId="167" fontId="75" fillId="0" borderId="0" xfId="50" applyFont="1" applyAlignment="1">
      <alignment vertical="center"/>
    </xf>
    <xf numFmtId="0" fontId="75" fillId="2" borderId="25" xfId="41" applyFont="1" applyFill="1" applyBorder="1" applyAlignment="1">
      <alignment vertical="center" wrapText="1"/>
    </xf>
    <xf numFmtId="3" fontId="75" fillId="2" borderId="25" xfId="50" applyNumberFormat="1" applyFont="1" applyFill="1" applyBorder="1" applyAlignment="1">
      <alignment horizontal="center" vertical="center" wrapText="1"/>
    </xf>
    <xf numFmtId="4" fontId="75" fillId="0" borderId="25" xfId="50" applyNumberFormat="1" applyFont="1" applyFill="1" applyBorder="1" applyAlignment="1">
      <alignment vertical="center" wrapText="1"/>
    </xf>
    <xf numFmtId="4" fontId="75" fillId="3" borderId="25" xfId="50" applyNumberFormat="1" applyFont="1" applyFill="1" applyBorder="1" applyAlignment="1">
      <alignment vertical="center" wrapText="1"/>
    </xf>
    <xf numFmtId="4" fontId="75" fillId="3" borderId="33" xfId="50" applyNumberFormat="1" applyFont="1" applyFill="1" applyBorder="1" applyAlignment="1">
      <alignment vertical="center" wrapText="1"/>
    </xf>
    <xf numFmtId="0" fontId="75" fillId="2" borderId="0" xfId="41" applyFont="1" applyFill="1" applyAlignment="1">
      <alignment vertical="center"/>
    </xf>
    <xf numFmtId="4" fontId="71" fillId="3" borderId="0" xfId="41" applyNumberFormat="1" applyFont="1" applyFill="1" applyAlignment="1">
      <alignment vertical="center"/>
    </xf>
    <xf numFmtId="0" fontId="89" fillId="2" borderId="0" xfId="41" applyFont="1" applyFill="1" applyAlignment="1">
      <alignment vertical="center"/>
    </xf>
    <xf numFmtId="0" fontId="90" fillId="2" borderId="0" xfId="41" applyFont="1" applyFill="1" applyAlignment="1">
      <alignment horizontal="left" vertical="center"/>
    </xf>
    <xf numFmtId="0" fontId="71" fillId="2" borderId="0" xfId="41" applyFont="1" applyFill="1" applyAlignment="1">
      <alignment vertical="center"/>
    </xf>
    <xf numFmtId="0" fontId="75" fillId="2" borderId="25" xfId="41" quotePrefix="1" applyFont="1" applyFill="1" applyBorder="1" applyAlignment="1">
      <alignment vertical="center" wrapText="1"/>
    </xf>
    <xf numFmtId="0" fontId="71" fillId="3" borderId="43" xfId="41" applyFont="1" applyFill="1" applyBorder="1" applyAlignment="1">
      <alignment vertical="center"/>
    </xf>
    <xf numFmtId="3" fontId="71" fillId="3" borderId="40" xfId="41" applyNumberFormat="1" applyFont="1" applyFill="1" applyBorder="1" applyAlignment="1">
      <alignment horizontal="center" vertical="center"/>
    </xf>
    <xf numFmtId="0" fontId="75" fillId="3" borderId="40" xfId="41" applyFont="1" applyFill="1" applyBorder="1" applyAlignment="1">
      <alignment vertical="center"/>
    </xf>
    <xf numFmtId="0" fontId="90" fillId="3" borderId="40" xfId="41" applyFont="1" applyFill="1" applyBorder="1" applyAlignment="1">
      <alignment horizontal="right" vertical="center"/>
    </xf>
    <xf numFmtId="4" fontId="71" fillId="3" borderId="40" xfId="41" applyNumberFormat="1" applyFont="1" applyFill="1" applyBorder="1" applyAlignment="1">
      <alignment vertical="center"/>
    </xf>
    <xf numFmtId="4" fontId="71" fillId="3" borderId="46" xfId="41" applyNumberFormat="1" applyFont="1" applyFill="1" applyBorder="1" applyAlignment="1">
      <alignment vertical="center"/>
    </xf>
    <xf numFmtId="0" fontId="75" fillId="0" borderId="35" xfId="41" applyFont="1" applyBorder="1" applyAlignment="1">
      <alignment vertical="center"/>
    </xf>
    <xf numFmtId="4" fontId="71" fillId="3" borderId="35" xfId="41" applyNumberFormat="1" applyFont="1" applyFill="1" applyBorder="1" applyAlignment="1">
      <alignment vertical="center"/>
    </xf>
    <xf numFmtId="170" fontId="37" fillId="0" borderId="11" xfId="41" applyNumberFormat="1" applyFont="1" applyBorder="1" applyAlignment="1">
      <alignment horizontal="center" vertical="center"/>
    </xf>
    <xf numFmtId="170" fontId="37" fillId="0" borderId="15" xfId="41" applyNumberFormat="1" applyFont="1" applyBorder="1" applyAlignment="1">
      <alignment horizontal="center" vertical="center"/>
    </xf>
    <xf numFmtId="170" fontId="37" fillId="0" borderId="14" xfId="41" applyNumberFormat="1" applyFont="1" applyBorder="1" applyAlignment="1">
      <alignment horizontal="center" vertical="center"/>
    </xf>
    <xf numFmtId="170" fontId="37" fillId="0" borderId="16" xfId="41" applyNumberFormat="1" applyFont="1" applyBorder="1" applyAlignment="1">
      <alignment horizontal="center" vertical="center"/>
    </xf>
    <xf numFmtId="0" fontId="84" fillId="0" borderId="0" xfId="45" applyFont="1" applyAlignment="1">
      <alignment horizontal="center" vertical="center"/>
    </xf>
    <xf numFmtId="0" fontId="37" fillId="0" borderId="0" xfId="58" applyFont="1" applyAlignment="1">
      <alignment horizontal="center" vertical="center"/>
    </xf>
    <xf numFmtId="0" fontId="37" fillId="0" borderId="0" xfId="0" applyNumberFormat="1" applyFont="1" applyFill="1" applyBorder="1" applyAlignment="1">
      <alignment horizontal="center"/>
    </xf>
    <xf numFmtId="4" fontId="71" fillId="3" borderId="40" xfId="41" applyNumberFormat="1" applyFont="1" applyFill="1" applyBorder="1" applyAlignment="1">
      <alignment horizontal="center" vertical="center"/>
    </xf>
    <xf numFmtId="0" fontId="71" fillId="0" borderId="0" xfId="45" applyFont="1" applyAlignment="1">
      <alignment vertical="center"/>
    </xf>
    <xf numFmtId="0" fontId="75" fillId="0" borderId="0" xfId="45" applyFont="1" applyAlignment="1">
      <alignment vertical="center"/>
    </xf>
    <xf numFmtId="0" fontId="93" fillId="0" borderId="0" xfId="45" applyFont="1"/>
    <xf numFmtId="0" fontId="94" fillId="0" borderId="0" xfId="53" applyNumberFormat="1" applyFont="1" applyFill="1" applyBorder="1" applyAlignment="1">
      <alignment horizontal="center" vertical="center"/>
    </xf>
    <xf numFmtId="0" fontId="93" fillId="0" borderId="0" xfId="45" applyFont="1" applyAlignment="1">
      <alignment vertical="center"/>
    </xf>
    <xf numFmtId="2" fontId="75" fillId="0" borderId="37" xfId="57" applyNumberFormat="1" applyFont="1" applyBorder="1" applyAlignment="1">
      <alignment vertical="center"/>
    </xf>
    <xf numFmtId="1" fontId="75" fillId="0" borderId="37" xfId="57" applyNumberFormat="1" applyFont="1" applyBorder="1" applyAlignment="1">
      <alignment horizontal="center" vertical="center"/>
    </xf>
    <xf numFmtId="4" fontId="75" fillId="3" borderId="37" xfId="50" applyNumberFormat="1" applyFont="1" applyFill="1" applyBorder="1" applyAlignment="1">
      <alignment vertical="center"/>
    </xf>
    <xf numFmtId="4" fontId="87" fillId="0" borderId="33" xfId="50" applyNumberFormat="1" applyFont="1" applyFill="1" applyBorder="1" applyAlignment="1">
      <alignment vertical="center" wrapText="1"/>
    </xf>
    <xf numFmtId="0" fontId="97" fillId="2" borderId="0" xfId="41" applyFont="1" applyFill="1" applyAlignment="1">
      <alignment horizontal="center" vertical="center"/>
    </xf>
    <xf numFmtId="0" fontId="98" fillId="0" borderId="0" xfId="41" applyFont="1" applyAlignment="1">
      <alignment vertical="center"/>
    </xf>
    <xf numFmtId="4" fontId="75" fillId="2" borderId="37" xfId="50" applyNumberFormat="1" applyFont="1" applyFill="1" applyBorder="1" applyAlignment="1">
      <alignment vertical="center" wrapText="1"/>
    </xf>
    <xf numFmtId="4" fontId="75" fillId="0" borderId="37" xfId="50" applyNumberFormat="1" applyFont="1" applyFill="1" applyBorder="1" applyAlignment="1">
      <alignment vertical="center" wrapText="1"/>
    </xf>
    <xf numFmtId="3" fontId="75" fillId="4" borderId="37" xfId="50" applyNumberFormat="1" applyFont="1" applyFill="1" applyBorder="1" applyAlignment="1">
      <alignment horizontal="center" vertical="center" wrapText="1"/>
    </xf>
    <xf numFmtId="3" fontId="75" fillId="2" borderId="37" xfId="50" applyNumberFormat="1" applyFont="1" applyFill="1" applyBorder="1" applyAlignment="1">
      <alignment horizontal="center" vertical="center"/>
    </xf>
    <xf numFmtId="0" fontId="75" fillId="2" borderId="45" xfId="41" quotePrefix="1" applyFont="1" applyFill="1" applyBorder="1" applyAlignment="1">
      <alignment vertical="center"/>
    </xf>
    <xf numFmtId="4" fontId="75" fillId="3" borderId="40" xfId="41" applyNumberFormat="1" applyFont="1" applyFill="1" applyBorder="1" applyAlignment="1">
      <alignment vertical="center"/>
    </xf>
    <xf numFmtId="3" fontId="75" fillId="3" borderId="40" xfId="41" applyNumberFormat="1" applyFont="1" applyFill="1" applyBorder="1" applyAlignment="1">
      <alignment horizontal="center" vertical="center"/>
    </xf>
    <xf numFmtId="4" fontId="71" fillId="3" borderId="56" xfId="41" applyNumberFormat="1" applyFont="1" applyFill="1" applyBorder="1" applyAlignment="1">
      <alignment horizontal="center" vertical="center"/>
    </xf>
    <xf numFmtId="4" fontId="96" fillId="3" borderId="8" xfId="57" applyNumberFormat="1" applyFont="1" applyFill="1" applyBorder="1" applyAlignment="1">
      <alignment vertical="center"/>
    </xf>
    <xf numFmtId="2" fontId="87" fillId="0" borderId="38" xfId="57" applyNumberFormat="1" applyFont="1" applyBorder="1" applyAlignment="1">
      <alignment horizontal="center" vertical="center"/>
    </xf>
    <xf numFmtId="0" fontId="75" fillId="0" borderId="51" xfId="57" applyFont="1" applyBorder="1" applyAlignment="1">
      <alignment vertical="center"/>
    </xf>
    <xf numFmtId="0" fontId="75" fillId="0" borderId="0" xfId="57" applyFont="1" applyAlignment="1">
      <alignment vertical="center" wrapText="1"/>
    </xf>
    <xf numFmtId="2" fontId="49" fillId="2" borderId="25" xfId="57" applyNumberFormat="1" applyFont="1" applyFill="1" applyBorder="1" applyAlignment="1">
      <alignment vertical="center"/>
    </xf>
    <xf numFmtId="2" fontId="49" fillId="2" borderId="37" xfId="57" applyNumberFormat="1" applyFont="1" applyFill="1" applyBorder="1" applyAlignment="1">
      <alignment vertical="center"/>
    </xf>
    <xf numFmtId="0" fontId="75" fillId="0" borderId="25" xfId="57" applyFont="1" applyBorder="1" applyAlignment="1">
      <alignment vertical="center" wrapText="1"/>
    </xf>
    <xf numFmtId="0" fontId="75" fillId="0" borderId="44" xfId="41" quotePrefix="1" applyFont="1" applyBorder="1" applyAlignment="1">
      <alignment vertical="center"/>
    </xf>
    <xf numFmtId="2" fontId="87" fillId="0" borderId="33" xfId="57" applyNumberFormat="1" applyFont="1" applyBorder="1" applyAlignment="1">
      <alignment horizontal="center" vertical="center"/>
    </xf>
    <xf numFmtId="4" fontId="75" fillId="3" borderId="58" xfId="50" applyNumberFormat="1" applyFont="1" applyFill="1" applyBorder="1" applyAlignment="1">
      <alignment horizontal="right" vertical="center"/>
    </xf>
    <xf numFmtId="2" fontId="75" fillId="3" borderId="37" xfId="57" applyNumberFormat="1" applyFont="1" applyFill="1" applyBorder="1" applyAlignment="1">
      <alignment horizontal="right" vertical="center"/>
    </xf>
    <xf numFmtId="2" fontId="75" fillId="3" borderId="25" xfId="57" applyNumberFormat="1" applyFont="1" applyFill="1" applyBorder="1" applyAlignment="1">
      <alignment horizontal="right" vertical="center"/>
    </xf>
    <xf numFmtId="2" fontId="75" fillId="3" borderId="33" xfId="57" applyNumberFormat="1" applyFont="1" applyFill="1" applyBorder="1" applyAlignment="1">
      <alignment horizontal="right" vertical="center"/>
    </xf>
    <xf numFmtId="2" fontId="75" fillId="3" borderId="38" xfId="57" applyNumberFormat="1" applyFont="1" applyFill="1" applyBorder="1" applyAlignment="1">
      <alignment horizontal="right" vertical="center"/>
    </xf>
    <xf numFmtId="4" fontId="71" fillId="3" borderId="8" xfId="57" applyNumberFormat="1" applyFont="1" applyFill="1" applyBorder="1" applyAlignment="1">
      <alignment horizontal="right" vertical="center"/>
    </xf>
    <xf numFmtId="0" fontId="75" fillId="0" borderId="0" xfId="58" applyFont="1" applyAlignment="1">
      <alignment horizontal="center" vertical="center"/>
    </xf>
    <xf numFmtId="0" fontId="75" fillId="0" borderId="0" xfId="41" applyFont="1" applyAlignment="1">
      <alignment horizontal="center" vertical="center"/>
    </xf>
    <xf numFmtId="0" fontId="88" fillId="2" borderId="0" xfId="58" applyFont="1" applyFill="1" applyAlignment="1">
      <alignment vertical="center"/>
    </xf>
    <xf numFmtId="4" fontId="91" fillId="5" borderId="35" xfId="58" applyNumberFormat="1" applyFont="1" applyFill="1" applyBorder="1" applyAlignment="1">
      <alignment vertical="center"/>
    </xf>
    <xf numFmtId="10" fontId="88" fillId="2" borderId="0" xfId="59" applyNumberFormat="1" applyFont="1" applyFill="1" applyBorder="1" applyAlignment="1">
      <alignment horizontal="center" vertical="center"/>
    </xf>
    <xf numFmtId="4" fontId="71" fillId="3" borderId="52" xfId="41" applyNumberFormat="1" applyFont="1" applyFill="1" applyBorder="1" applyAlignment="1">
      <alignment horizontal="center" vertical="center"/>
    </xf>
    <xf numFmtId="0" fontId="82" fillId="10" borderId="24" xfId="41" applyFont="1" applyFill="1" applyBorder="1" applyAlignment="1">
      <alignment horizontal="center" vertical="center"/>
    </xf>
    <xf numFmtId="0" fontId="82" fillId="10" borderId="28" xfId="41" applyFont="1" applyFill="1" applyBorder="1" applyAlignment="1">
      <alignment horizontal="center" vertical="center"/>
    </xf>
    <xf numFmtId="0" fontId="82" fillId="10" borderId="1" xfId="41" applyFont="1" applyFill="1" applyBorder="1" applyAlignment="1">
      <alignment horizontal="center" vertical="center"/>
    </xf>
    <xf numFmtId="0" fontId="82" fillId="10" borderId="30" xfId="41" applyFont="1" applyFill="1" applyBorder="1" applyAlignment="1">
      <alignment horizontal="center" vertical="center"/>
    </xf>
    <xf numFmtId="0" fontId="82" fillId="10" borderId="0" xfId="41" applyFont="1" applyFill="1" applyAlignment="1">
      <alignment horizontal="center" vertical="center" wrapText="1"/>
    </xf>
    <xf numFmtId="0" fontId="82" fillId="10" borderId="28" xfId="41" applyFont="1" applyFill="1" applyBorder="1" applyAlignment="1">
      <alignment horizontal="center" vertical="center" wrapText="1"/>
    </xf>
    <xf numFmtId="0" fontId="82" fillId="10" borderId="1" xfId="41" applyFont="1" applyFill="1" applyBorder="1" applyAlignment="1">
      <alignment horizontal="center" vertical="center" wrapText="1"/>
    </xf>
    <xf numFmtId="0" fontId="82" fillId="10" borderId="24" xfId="41" applyFont="1" applyFill="1" applyBorder="1" applyAlignment="1">
      <alignment horizontal="center" vertical="center" wrapText="1"/>
    </xf>
    <xf numFmtId="0" fontId="82" fillId="10" borderId="20" xfId="41" applyFont="1" applyFill="1" applyBorder="1" applyAlignment="1">
      <alignment horizontal="center" vertical="center" wrapText="1"/>
    </xf>
    <xf numFmtId="0" fontId="82" fillId="10" borderId="6" xfId="41" applyFont="1" applyFill="1" applyBorder="1" applyAlignment="1">
      <alignment horizontal="center" vertical="center" wrapText="1"/>
    </xf>
    <xf numFmtId="49" fontId="73" fillId="10" borderId="6" xfId="53" applyNumberFormat="1" applyFont="1" applyFill="1" applyBorder="1" applyAlignment="1">
      <alignment horizontal="center" vertical="center" wrapText="1"/>
    </xf>
    <xf numFmtId="49" fontId="82" fillId="10" borderId="6" xfId="53" applyNumberFormat="1" applyFont="1" applyFill="1" applyBorder="1" applyAlignment="1">
      <alignment horizontal="center" vertical="center" wrapText="1"/>
    </xf>
    <xf numFmtId="0" fontId="82" fillId="10" borderId="24" xfId="30" applyNumberFormat="1" applyFont="1" applyFill="1" applyBorder="1" applyAlignment="1">
      <alignment horizontal="center" vertical="center" wrapText="1"/>
    </xf>
    <xf numFmtId="0" fontId="32" fillId="0" borderId="5" xfId="53" applyNumberFormat="1" applyFont="1" applyFill="1" applyBorder="1" applyAlignment="1">
      <alignment vertical="center"/>
    </xf>
    <xf numFmtId="0" fontId="36" fillId="0" borderId="0" xfId="30" applyNumberFormat="1" applyFont="1" applyFill="1" applyBorder="1" applyAlignment="1">
      <alignment vertical="center"/>
    </xf>
    <xf numFmtId="179" fontId="76" fillId="10" borderId="6" xfId="58" applyNumberFormat="1" applyFont="1" applyFill="1" applyBorder="1" applyAlignment="1">
      <alignment horizontal="center" vertical="center"/>
    </xf>
    <xf numFmtId="4" fontId="76" fillId="10" borderId="19" xfId="58" applyNumberFormat="1" applyFont="1" applyFill="1" applyBorder="1" applyAlignment="1">
      <alignment horizontal="centerContinuous" vertical="center"/>
    </xf>
    <xf numFmtId="0" fontId="77" fillId="10" borderId="21" xfId="58" applyFont="1" applyFill="1" applyBorder="1" applyAlignment="1">
      <alignment horizontal="centerContinuous" vertical="center"/>
    </xf>
    <xf numFmtId="4" fontId="76" fillId="10" borderId="21" xfId="58" applyNumberFormat="1" applyFont="1" applyFill="1" applyBorder="1" applyAlignment="1">
      <alignment horizontal="centerContinuous" vertical="center"/>
    </xf>
    <xf numFmtId="4" fontId="76" fillId="10" borderId="22" xfId="58" applyNumberFormat="1" applyFont="1" applyFill="1" applyBorder="1" applyAlignment="1">
      <alignment horizontal="centerContinuous" vertical="center"/>
    </xf>
    <xf numFmtId="4" fontId="101" fillId="3" borderId="0" xfId="47" applyNumberFormat="1" applyFont="1" applyFill="1" applyAlignment="1">
      <alignment vertical="center"/>
    </xf>
    <xf numFmtId="4" fontId="101" fillId="3" borderId="0" xfId="47" applyNumberFormat="1" applyFont="1" applyFill="1" applyAlignment="1">
      <alignment horizontal="center" vertical="center"/>
    </xf>
    <xf numFmtId="4" fontId="101" fillId="3" borderId="64" xfId="47" applyNumberFormat="1" applyFont="1" applyFill="1" applyBorder="1" applyAlignment="1">
      <alignment vertical="center"/>
    </xf>
    <xf numFmtId="4" fontId="101" fillId="3" borderId="65" xfId="47" applyNumberFormat="1" applyFont="1" applyFill="1" applyBorder="1" applyAlignment="1">
      <alignment vertical="center"/>
    </xf>
    <xf numFmtId="4" fontId="101" fillId="3" borderId="65" xfId="47" applyNumberFormat="1" applyFont="1" applyFill="1" applyBorder="1" applyAlignment="1">
      <alignment horizontal="center" vertical="center"/>
    </xf>
    <xf numFmtId="179" fontId="76" fillId="10" borderId="53" xfId="58" applyNumberFormat="1" applyFont="1" applyFill="1" applyBorder="1" applyAlignment="1">
      <alignment horizontal="center" vertical="center"/>
    </xf>
    <xf numFmtId="0" fontId="79" fillId="0" borderId="68" xfId="45" applyFont="1" applyBorder="1" applyAlignment="1">
      <alignment vertical="center"/>
    </xf>
    <xf numFmtId="0" fontId="79" fillId="0" borderId="69" xfId="45" applyFont="1" applyBorder="1" applyAlignment="1">
      <alignment vertical="center"/>
    </xf>
    <xf numFmtId="0" fontId="48" fillId="0" borderId="67" xfId="45" applyFont="1" applyBorder="1"/>
    <xf numFmtId="0" fontId="47" fillId="0" borderId="68" xfId="45" applyFont="1" applyBorder="1"/>
    <xf numFmtId="0" fontId="47" fillId="0" borderId="68" xfId="45" applyFont="1" applyBorder="1" applyAlignment="1">
      <alignment vertical="center"/>
    </xf>
    <xf numFmtId="0" fontId="47" fillId="0" borderId="69" xfId="45" applyFont="1" applyBorder="1" applyAlignment="1">
      <alignment vertical="center"/>
    </xf>
    <xf numFmtId="17" fontId="47" fillId="0" borderId="68" xfId="45" applyNumberFormat="1" applyFont="1" applyBorder="1" applyAlignment="1">
      <alignment horizontal="left" vertical="center"/>
    </xf>
    <xf numFmtId="180" fontId="47" fillId="0" borderId="68" xfId="82" applyNumberFormat="1" applyFont="1" applyBorder="1" applyAlignment="1">
      <alignment horizontal="left" vertical="center"/>
    </xf>
    <xf numFmtId="0" fontId="79" fillId="0" borderId="70" xfId="45" applyFont="1" applyBorder="1" applyAlignment="1">
      <alignment vertical="center"/>
    </xf>
    <xf numFmtId="0" fontId="47" fillId="0" borderId="71" xfId="45" applyFont="1" applyBorder="1"/>
    <xf numFmtId="17" fontId="47" fillId="0" borderId="72" xfId="45" applyNumberFormat="1" applyFont="1" applyBorder="1" applyAlignment="1">
      <alignment horizontal="left" vertical="center"/>
    </xf>
    <xf numFmtId="0" fontId="79" fillId="0" borderId="74" xfId="45" applyFont="1" applyBorder="1" applyAlignment="1">
      <alignment vertical="center"/>
    </xf>
    <xf numFmtId="0" fontId="79" fillId="0" borderId="75" xfId="45" applyFont="1" applyBorder="1" applyAlignment="1">
      <alignment vertical="center"/>
    </xf>
    <xf numFmtId="0" fontId="47" fillId="0" borderId="76" xfId="45" applyFont="1" applyBorder="1" applyAlignment="1">
      <alignment vertical="center"/>
    </xf>
    <xf numFmtId="0" fontId="47" fillId="0" borderId="77" xfId="45" applyFont="1" applyBorder="1" applyAlignment="1">
      <alignment vertical="center"/>
    </xf>
    <xf numFmtId="180" fontId="47" fillId="0" borderId="78" xfId="82" applyNumberFormat="1" applyFont="1" applyBorder="1" applyAlignment="1">
      <alignment horizontal="left" vertical="center"/>
    </xf>
    <xf numFmtId="14" fontId="47" fillId="0" borderId="79" xfId="45" applyNumberFormat="1" applyFont="1" applyBorder="1" applyAlignment="1">
      <alignment horizontal="left" vertical="center"/>
    </xf>
    <xf numFmtId="0" fontId="47" fillId="0" borderId="74" xfId="45" applyFont="1" applyBorder="1" applyAlignment="1">
      <alignment vertical="center"/>
    </xf>
    <xf numFmtId="0" fontId="47" fillId="0" borderId="75" xfId="45" applyFont="1" applyBorder="1" applyAlignment="1">
      <alignment vertical="center"/>
    </xf>
    <xf numFmtId="0" fontId="72" fillId="0" borderId="68" xfId="45" applyFont="1" applyBorder="1" applyAlignment="1">
      <alignment vertical="center"/>
    </xf>
    <xf numFmtId="0" fontId="47" fillId="0" borderId="73" xfId="45" applyFont="1" applyBorder="1" applyAlignment="1">
      <alignment vertical="center"/>
    </xf>
    <xf numFmtId="17" fontId="47" fillId="0" borderId="78" xfId="45" applyNumberFormat="1" applyFont="1" applyBorder="1" applyAlignment="1">
      <alignment horizontal="left" vertical="center"/>
    </xf>
    <xf numFmtId="0" fontId="75" fillId="0" borderId="68" xfId="45" applyFont="1" applyBorder="1"/>
    <xf numFmtId="14" fontId="47" fillId="0" borderId="68" xfId="45" applyNumberFormat="1" applyFont="1" applyBorder="1" applyAlignment="1">
      <alignment horizontal="left" vertical="center"/>
    </xf>
    <xf numFmtId="180" fontId="47" fillId="0" borderId="69" xfId="82" applyNumberFormat="1" applyFont="1" applyBorder="1" applyAlignment="1">
      <alignment horizontal="left" vertical="center"/>
    </xf>
    <xf numFmtId="0" fontId="62" fillId="0" borderId="0" xfId="41" applyFont="1" applyAlignment="1">
      <alignment vertical="center"/>
    </xf>
    <xf numFmtId="4" fontId="75" fillId="3" borderId="86" xfId="50" applyNumberFormat="1" applyFont="1" applyFill="1" applyBorder="1" applyAlignment="1">
      <alignment vertical="center"/>
    </xf>
    <xf numFmtId="4" fontId="87" fillId="3" borderId="87" xfId="50" applyNumberFormat="1" applyFont="1" applyFill="1" applyBorder="1" applyAlignment="1">
      <alignment horizontal="center" vertical="center"/>
    </xf>
    <xf numFmtId="4" fontId="75" fillId="3" borderId="88" xfId="50" applyNumberFormat="1" applyFont="1" applyFill="1" applyBorder="1" applyAlignment="1">
      <alignment vertical="center"/>
    </xf>
    <xf numFmtId="4" fontId="87" fillId="3" borderId="89" xfId="50" applyNumberFormat="1" applyFont="1" applyFill="1" applyBorder="1" applyAlignment="1">
      <alignment horizontal="center" vertical="center"/>
    </xf>
    <xf numFmtId="0" fontId="48" fillId="0" borderId="67" xfId="45" applyFont="1" applyBorder="1" applyAlignment="1">
      <alignment vertical="center"/>
    </xf>
    <xf numFmtId="0" fontId="73" fillId="10" borderId="24" xfId="57" applyFont="1" applyFill="1" applyBorder="1" applyAlignment="1">
      <alignment horizontal="center" vertical="center"/>
    </xf>
    <xf numFmtId="0" fontId="73" fillId="10" borderId="11" xfId="57" applyFont="1" applyFill="1" applyBorder="1" applyAlignment="1">
      <alignment horizontal="centerContinuous" vertical="center"/>
    </xf>
    <xf numFmtId="0" fontId="73" fillId="10" borderId="19" xfId="57" applyFont="1" applyFill="1" applyBorder="1" applyAlignment="1">
      <alignment horizontal="centerContinuous" vertical="center"/>
    </xf>
    <xf numFmtId="0" fontId="73" fillId="10" borderId="27" xfId="57" applyFont="1" applyFill="1" applyBorder="1" applyAlignment="1">
      <alignment horizontal="left" vertical="center"/>
    </xf>
    <xf numFmtId="0" fontId="73" fillId="10" borderId="27" xfId="57" applyFont="1" applyFill="1" applyBorder="1" applyAlignment="1">
      <alignment horizontal="center" vertical="center"/>
    </xf>
    <xf numFmtId="0" fontId="73" fillId="10" borderId="1" xfId="57" applyFont="1" applyFill="1" applyBorder="1" applyAlignment="1">
      <alignment horizontal="center" vertical="center"/>
    </xf>
    <xf numFmtId="0" fontId="73" fillId="10" borderId="6" xfId="57" applyFont="1" applyFill="1" applyBorder="1" applyAlignment="1">
      <alignment horizontal="center" vertical="center"/>
    </xf>
    <xf numFmtId="4" fontId="73" fillId="10" borderId="84" xfId="41" applyNumberFormat="1" applyFont="1" applyFill="1" applyBorder="1" applyAlignment="1">
      <alignment horizontal="center" vertical="center"/>
    </xf>
    <xf numFmtId="0" fontId="73" fillId="10" borderId="85" xfId="41" applyFont="1" applyFill="1" applyBorder="1" applyAlignment="1">
      <alignment horizontal="center" vertical="center"/>
    </xf>
    <xf numFmtId="2" fontId="82" fillId="10" borderId="90" xfId="57" applyNumberFormat="1" applyFont="1" applyFill="1" applyBorder="1" applyAlignment="1">
      <alignment vertical="center"/>
    </xf>
    <xf numFmtId="2" fontId="82" fillId="10" borderId="91" xfId="57" applyNumberFormat="1" applyFont="1" applyFill="1" applyBorder="1" applyAlignment="1">
      <alignment horizontal="center" vertical="center"/>
    </xf>
    <xf numFmtId="169" fontId="93" fillId="0" borderId="81" xfId="52" quotePrefix="1" applyNumberFormat="1" applyFont="1" applyFill="1" applyBorder="1" applyAlignment="1">
      <alignment horizontal="left" vertical="center"/>
    </xf>
    <xf numFmtId="0" fontId="59" fillId="0" borderId="5" xfId="53" applyFont="1" applyBorder="1" applyAlignment="1">
      <alignment horizontal="center" vertical="center"/>
    </xf>
    <xf numFmtId="0" fontId="59" fillId="0" borderId="20" xfId="53" applyFont="1" applyBorder="1" applyAlignment="1">
      <alignment horizontal="center" vertical="center"/>
    </xf>
    <xf numFmtId="0" fontId="37" fillId="0" borderId="0" xfId="30" applyNumberFormat="1" applyFont="1" applyFill="1" applyBorder="1" applyAlignment="1">
      <alignment vertical="center"/>
    </xf>
    <xf numFmtId="0" fontId="92" fillId="0" borderId="0" xfId="45" applyFont="1"/>
    <xf numFmtId="0" fontId="82" fillId="10" borderId="11" xfId="53" applyNumberFormat="1" applyFont="1" applyFill="1" applyBorder="1" applyAlignment="1">
      <alignment horizontal="center" vertical="center" wrapText="1"/>
    </xf>
    <xf numFmtId="0" fontId="82" fillId="10" borderId="22" xfId="30" applyNumberFormat="1" applyFont="1" applyFill="1" applyBorder="1" applyAlignment="1">
      <alignment horizontal="center" vertical="center" wrapText="1"/>
    </xf>
    <xf numFmtId="0" fontId="47" fillId="0" borderId="71" xfId="45" applyFont="1" applyBorder="1" applyAlignment="1">
      <alignment vertical="center"/>
    </xf>
    <xf numFmtId="0" fontId="75" fillId="0" borderId="68" xfId="45" applyFont="1" applyBorder="1" applyAlignment="1">
      <alignment vertical="center"/>
    </xf>
    <xf numFmtId="0" fontId="75" fillId="0" borderId="77" xfId="45" applyFont="1" applyBorder="1" applyAlignment="1">
      <alignment vertical="center"/>
    </xf>
    <xf numFmtId="0" fontId="75" fillId="0" borderId="76" xfId="45" applyFont="1" applyBorder="1" applyAlignment="1">
      <alignment vertical="center"/>
    </xf>
    <xf numFmtId="0" fontId="75" fillId="0" borderId="80" xfId="45" applyFont="1" applyBorder="1" applyAlignment="1">
      <alignment vertical="center"/>
    </xf>
    <xf numFmtId="0" fontId="75" fillId="0" borderId="79" xfId="45" applyFont="1" applyBorder="1" applyAlignment="1">
      <alignment vertical="center"/>
    </xf>
    <xf numFmtId="0" fontId="75" fillId="0" borderId="78" xfId="45" applyFont="1" applyBorder="1" applyAlignment="1">
      <alignment vertical="center"/>
    </xf>
    <xf numFmtId="166" fontId="37" fillId="0" borderId="0" xfId="41" applyNumberFormat="1" applyFont="1" applyAlignment="1">
      <alignment vertical="center"/>
    </xf>
    <xf numFmtId="166" fontId="36" fillId="0" borderId="0" xfId="41" applyNumberFormat="1" applyFont="1" applyAlignment="1">
      <alignment vertical="center"/>
    </xf>
    <xf numFmtId="185" fontId="37" fillId="0" borderId="0" xfId="41" applyNumberFormat="1" applyFont="1" applyAlignment="1">
      <alignment vertical="center"/>
    </xf>
    <xf numFmtId="0" fontId="106" fillId="0" borderId="0" xfId="41" applyFont="1" applyAlignment="1">
      <alignment vertical="center"/>
    </xf>
    <xf numFmtId="0" fontId="107" fillId="0" borderId="0" xfId="41" applyFont="1" applyAlignment="1">
      <alignment vertical="center"/>
    </xf>
    <xf numFmtId="0" fontId="71" fillId="0" borderId="7" xfId="45" applyFont="1" applyBorder="1" applyAlignment="1">
      <alignment vertical="center"/>
    </xf>
    <xf numFmtId="169" fontId="71" fillId="0" borderId="28" xfId="52" quotePrefix="1" applyNumberFormat="1" applyFont="1" applyFill="1" applyBorder="1" applyAlignment="1">
      <alignment horizontal="left" vertical="center"/>
    </xf>
    <xf numFmtId="0" fontId="49" fillId="0" borderId="0" xfId="45" applyFont="1" applyAlignment="1">
      <alignment vertical="center"/>
    </xf>
    <xf numFmtId="0" fontId="49" fillId="0" borderId="0" xfId="45" applyFont="1" applyAlignment="1">
      <alignment horizontal="center" vertical="center"/>
    </xf>
    <xf numFmtId="0" fontId="74" fillId="0" borderId="0" xfId="45" applyFont="1" applyAlignment="1">
      <alignment vertical="center"/>
    </xf>
    <xf numFmtId="4" fontId="75" fillId="3" borderId="37" xfId="50" applyNumberFormat="1" applyFont="1" applyFill="1" applyBorder="1" applyAlignment="1">
      <alignment vertical="center" wrapText="1"/>
    </xf>
    <xf numFmtId="3" fontId="89" fillId="2" borderId="50" xfId="50" applyNumberFormat="1" applyFont="1" applyFill="1" applyBorder="1" applyAlignment="1">
      <alignment horizontal="center" vertical="center"/>
    </xf>
    <xf numFmtId="184" fontId="75" fillId="3" borderId="40" xfId="41" applyNumberFormat="1" applyFont="1" applyFill="1" applyBorder="1" applyAlignment="1">
      <alignment vertical="center"/>
    </xf>
    <xf numFmtId="4" fontId="104" fillId="8" borderId="48" xfId="50" applyNumberFormat="1" applyFont="1" applyFill="1" applyBorder="1" applyAlignment="1">
      <alignment vertical="center"/>
    </xf>
    <xf numFmtId="4" fontId="104" fillId="8" borderId="49" xfId="50" applyNumberFormat="1" applyFont="1" applyFill="1" applyBorder="1" applyAlignment="1">
      <alignment horizontal="center" vertical="center"/>
    </xf>
    <xf numFmtId="3" fontId="75" fillId="0" borderId="37" xfId="50" applyNumberFormat="1" applyFont="1" applyFill="1" applyBorder="1" applyAlignment="1">
      <alignment horizontal="center" vertical="center" wrapText="1"/>
    </xf>
    <xf numFmtId="0" fontId="75" fillId="0" borderId="0" xfId="41" applyFont="1" applyAlignment="1">
      <alignment horizontal="left" vertical="center"/>
    </xf>
    <xf numFmtId="3" fontId="75" fillId="0" borderId="42" xfId="50" applyNumberFormat="1" applyFont="1" applyFill="1" applyBorder="1" applyAlignment="1">
      <alignment horizontal="center" vertical="center" wrapText="1"/>
    </xf>
    <xf numFmtId="4" fontId="75" fillId="0" borderId="42" xfId="50" applyNumberFormat="1" applyFont="1" applyFill="1" applyBorder="1" applyAlignment="1">
      <alignment vertical="center" wrapText="1"/>
    </xf>
    <xf numFmtId="4" fontId="75" fillId="3" borderId="42" xfId="50" applyNumberFormat="1" applyFont="1" applyFill="1" applyBorder="1" applyAlignment="1">
      <alignment vertical="center"/>
    </xf>
    <xf numFmtId="4" fontId="101" fillId="8" borderId="47" xfId="50" applyNumberFormat="1" applyFont="1" applyFill="1" applyBorder="1" applyAlignment="1">
      <alignment vertical="center"/>
    </xf>
    <xf numFmtId="4" fontId="101" fillId="8" borderId="48" xfId="50" applyNumberFormat="1" applyFont="1" applyFill="1" applyBorder="1" applyAlignment="1">
      <alignment vertical="center"/>
    </xf>
    <xf numFmtId="4" fontId="75" fillId="3" borderId="25" xfId="50" applyNumberFormat="1" applyFont="1" applyFill="1" applyBorder="1" applyAlignment="1">
      <alignment vertical="center"/>
    </xf>
    <xf numFmtId="3" fontId="75" fillId="0" borderId="25" xfId="50" applyNumberFormat="1" applyFont="1" applyFill="1" applyBorder="1" applyAlignment="1">
      <alignment horizontal="center" vertical="center" wrapText="1"/>
    </xf>
    <xf numFmtId="184" fontId="47" fillId="0" borderId="0" xfId="45" applyNumberFormat="1" applyFont="1" applyAlignment="1">
      <alignment vertical="center"/>
    </xf>
    <xf numFmtId="4" fontId="101" fillId="14" borderId="47" xfId="47" applyNumberFormat="1" applyFont="1" applyFill="1" applyBorder="1" applyAlignment="1">
      <alignment vertical="center"/>
    </xf>
    <xf numFmtId="4" fontId="101" fillId="14" borderId="48" xfId="47" applyNumberFormat="1" applyFont="1" applyFill="1" applyBorder="1" applyAlignment="1">
      <alignment vertical="center"/>
    </xf>
    <xf numFmtId="4" fontId="101" fillId="14" borderId="48" xfId="47" applyNumberFormat="1" applyFont="1" applyFill="1" applyBorder="1" applyAlignment="1">
      <alignment horizontal="center" vertical="center"/>
    </xf>
    <xf numFmtId="4" fontId="49" fillId="14" borderId="49" xfId="50" applyNumberFormat="1" applyFont="1" applyFill="1" applyBorder="1" applyAlignment="1">
      <alignment vertical="center"/>
    </xf>
    <xf numFmtId="4" fontId="49" fillId="3" borderId="50" xfId="50" applyNumberFormat="1" applyFont="1" applyFill="1" applyBorder="1" applyAlignment="1">
      <alignment vertical="center"/>
    </xf>
    <xf numFmtId="4" fontId="74" fillId="3" borderId="52" xfId="41" applyNumberFormat="1" applyFont="1" applyFill="1" applyBorder="1" applyAlignment="1">
      <alignment vertical="center"/>
    </xf>
    <xf numFmtId="2" fontId="75" fillId="2" borderId="37" xfId="57" applyNumberFormat="1" applyFont="1" applyFill="1" applyBorder="1" applyAlignment="1">
      <alignment vertical="center"/>
    </xf>
    <xf numFmtId="4" fontId="101" fillId="3" borderId="48" xfId="47" applyNumberFormat="1" applyFont="1" applyFill="1" applyBorder="1" applyAlignment="1">
      <alignment vertical="center"/>
    </xf>
    <xf numFmtId="4" fontId="101" fillId="3" borderId="48" xfId="47" applyNumberFormat="1" applyFont="1" applyFill="1" applyBorder="1" applyAlignment="1">
      <alignment horizontal="center" vertical="center"/>
    </xf>
    <xf numFmtId="4" fontId="101" fillId="3" borderId="49" xfId="47" applyNumberFormat="1" applyFont="1" applyFill="1" applyBorder="1" applyAlignment="1">
      <alignment horizontal="center" vertical="center"/>
    </xf>
    <xf numFmtId="4" fontId="75" fillId="3" borderId="99" xfId="50" applyNumberFormat="1" applyFont="1" applyFill="1" applyBorder="1" applyAlignment="1">
      <alignment vertical="center"/>
    </xf>
    <xf numFmtId="0" fontId="75" fillId="2" borderId="97" xfId="41" applyFont="1" applyFill="1" applyBorder="1" applyAlignment="1">
      <alignment horizontal="left" vertical="center"/>
    </xf>
    <xf numFmtId="2" fontId="82" fillId="10" borderId="27" xfId="53" applyNumberFormat="1" applyFont="1" applyFill="1" applyBorder="1" applyAlignment="1">
      <alignment horizontal="center" vertical="center" wrapText="1"/>
    </xf>
    <xf numFmtId="0" fontId="75" fillId="0" borderId="96" xfId="41" applyFont="1" applyBorder="1" applyAlignment="1">
      <alignment horizontal="left" vertical="center"/>
    </xf>
    <xf numFmtId="4" fontId="76" fillId="10" borderId="11" xfId="58" applyNumberFormat="1" applyFont="1" applyFill="1" applyBorder="1" applyAlignment="1">
      <alignment horizontal="centerContinuous" vertical="center"/>
    </xf>
    <xf numFmtId="0" fontId="82" fillId="10" borderId="5" xfId="30" applyNumberFormat="1" applyFont="1" applyFill="1" applyBorder="1" applyAlignment="1">
      <alignment horizontal="center" vertical="center" wrapText="1"/>
    </xf>
    <xf numFmtId="0" fontId="32" fillId="0" borderId="0" xfId="0" applyNumberFormat="1" applyFont="1" applyFill="1" applyBorder="1" applyAlignment="1"/>
    <xf numFmtId="0" fontId="32" fillId="0" borderId="2" xfId="53" applyFont="1" applyBorder="1" applyAlignment="1">
      <alignment horizontal="right"/>
    </xf>
    <xf numFmtId="0" fontId="57" fillId="0" borderId="5" xfId="53" applyFont="1" applyBorder="1" applyAlignment="1">
      <alignment horizontal="right" vertical="center"/>
    </xf>
    <xf numFmtId="0" fontId="57" fillId="0" borderId="20" xfId="53" applyFont="1" applyBorder="1" applyAlignment="1">
      <alignment horizontal="right" vertical="center"/>
    </xf>
    <xf numFmtId="0" fontId="93" fillId="0" borderId="0" xfId="45" applyFont="1" applyAlignment="1">
      <alignment horizontal="right"/>
    </xf>
    <xf numFmtId="0" fontId="93" fillId="0" borderId="0" xfId="45" applyFont="1" applyAlignment="1">
      <alignment horizontal="right" vertical="center"/>
    </xf>
    <xf numFmtId="0" fontId="36" fillId="0" borderId="0" xfId="30" applyNumberFormat="1" applyFont="1" applyFill="1" applyBorder="1" applyAlignment="1">
      <alignment horizontal="right" vertical="center"/>
    </xf>
    <xf numFmtId="169" fontId="71" fillId="0" borderId="7" xfId="52" quotePrefix="1" applyNumberFormat="1" applyFont="1" applyFill="1" applyBorder="1" applyAlignment="1">
      <alignment horizontal="left" vertical="center"/>
    </xf>
    <xf numFmtId="17" fontId="93" fillId="0" borderId="0" xfId="45" applyNumberFormat="1" applyFont="1" applyAlignment="1">
      <alignment horizontal="left" vertical="center"/>
    </xf>
    <xf numFmtId="17" fontId="75" fillId="0" borderId="0" xfId="45" applyNumberFormat="1" applyFont="1" applyAlignment="1">
      <alignment vertical="center"/>
    </xf>
    <xf numFmtId="169" fontId="75" fillId="0" borderId="28" xfId="52" quotePrefix="1" applyNumberFormat="1" applyFont="1" applyFill="1" applyBorder="1" applyAlignment="1">
      <alignment horizontal="left" vertical="center"/>
    </xf>
    <xf numFmtId="169" fontId="71" fillId="0" borderId="0" xfId="52" quotePrefix="1" applyNumberFormat="1" applyFont="1" applyFill="1" applyBorder="1" applyAlignment="1">
      <alignment horizontal="left" vertical="center"/>
    </xf>
    <xf numFmtId="187" fontId="98" fillId="0" borderId="0" xfId="51" applyNumberFormat="1" applyFont="1" applyAlignment="1">
      <alignment horizontal="left" vertical="center"/>
    </xf>
    <xf numFmtId="188" fontId="98" fillId="0" borderId="0" xfId="51" applyNumberFormat="1" applyFont="1" applyAlignment="1">
      <alignment horizontal="left" vertical="center"/>
    </xf>
    <xf numFmtId="49" fontId="73" fillId="10" borderId="6" xfId="53" applyNumberFormat="1" applyFont="1" applyFill="1" applyBorder="1" applyAlignment="1">
      <alignment horizontal="center" vertical="center"/>
    </xf>
    <xf numFmtId="49" fontId="49" fillId="0" borderId="57" xfId="53" applyNumberFormat="1" applyFont="1" applyFill="1" applyBorder="1" applyAlignment="1">
      <alignment horizontal="left" vertical="center" wrapText="1"/>
    </xf>
    <xf numFmtId="49" fontId="49" fillId="0" borderId="58" xfId="53" applyNumberFormat="1" applyFont="1" applyFill="1" applyBorder="1" applyAlignment="1">
      <alignment horizontal="left" vertical="center"/>
    </xf>
    <xf numFmtId="49" fontId="49" fillId="0" borderId="58" xfId="53" quotePrefix="1" applyNumberFormat="1" applyFont="1" applyFill="1" applyBorder="1" applyAlignment="1">
      <alignment horizontal="left" vertical="center" wrapText="1"/>
    </xf>
    <xf numFmtId="0" fontId="49" fillId="0" borderId="58" xfId="53" applyNumberFormat="1" applyFont="1" applyFill="1" applyBorder="1" applyAlignment="1">
      <alignment vertical="center"/>
    </xf>
    <xf numFmtId="0" fontId="49" fillId="0" borderId="58" xfId="53" applyNumberFormat="1" applyFont="1" applyFill="1" applyBorder="1" applyAlignment="1">
      <alignment horizontal="center" vertical="center" wrapText="1"/>
    </xf>
    <xf numFmtId="4" fontId="49" fillId="0" borderId="58" xfId="30" applyNumberFormat="1" applyFont="1" applyFill="1" applyBorder="1" applyAlignment="1">
      <alignment horizontal="center" vertical="center" wrapText="1"/>
    </xf>
    <xf numFmtId="4" fontId="49" fillId="0" borderId="58" xfId="30" applyNumberFormat="1" applyFont="1" applyFill="1" applyBorder="1" applyAlignment="1">
      <alignment horizontal="left" vertical="center"/>
    </xf>
    <xf numFmtId="4" fontId="49" fillId="0" borderId="59" xfId="53" applyNumberFormat="1" applyFont="1" applyFill="1" applyBorder="1" applyAlignment="1">
      <alignment horizontal="center" vertical="center" wrapText="1"/>
    </xf>
    <xf numFmtId="0" fontId="82" fillId="10" borderId="7" xfId="41" applyFont="1" applyFill="1" applyBorder="1" applyAlignment="1">
      <alignment horizontal="center" vertical="center" wrapText="1"/>
    </xf>
    <xf numFmtId="0" fontId="82" fillId="10" borderId="29" xfId="41" applyFont="1" applyFill="1" applyBorder="1" applyAlignment="1">
      <alignment horizontal="center" vertical="center" wrapText="1"/>
    </xf>
    <xf numFmtId="0" fontId="82" fillId="10" borderId="29" xfId="41" applyFont="1" applyFill="1" applyBorder="1" applyAlignment="1">
      <alignment horizontal="center" vertical="center"/>
    </xf>
    <xf numFmtId="0" fontId="47" fillId="0" borderId="80" xfId="45" applyFont="1" applyBorder="1" applyAlignment="1">
      <alignment vertical="center"/>
    </xf>
    <xf numFmtId="0" fontId="47" fillId="0" borderId="0" xfId="69" applyNumberFormat="1" applyFont="1" applyFill="1" applyBorder="1" applyAlignment="1"/>
    <xf numFmtId="0" fontId="73" fillId="18" borderId="111" xfId="69" applyFont="1" applyFill="1" applyBorder="1" applyAlignment="1">
      <alignment horizontal="center" vertical="center"/>
    </xf>
    <xf numFmtId="183" fontId="73" fillId="18" borderId="113" xfId="69" applyNumberFormat="1" applyFont="1" applyFill="1" applyBorder="1" applyAlignment="1">
      <alignment horizontal="center" vertical="center" wrapText="1"/>
    </xf>
    <xf numFmtId="0" fontId="116" fillId="16" borderId="114" xfId="69" applyFont="1" applyFill="1" applyBorder="1" applyAlignment="1">
      <alignment vertical="center" wrapText="1"/>
    </xf>
    <xf numFmtId="183" fontId="116" fillId="16" borderId="119" xfId="69" applyNumberFormat="1" applyFont="1" applyFill="1" applyBorder="1" applyAlignment="1">
      <alignment vertical="center" wrapText="1"/>
    </xf>
    <xf numFmtId="0" fontId="116" fillId="16" borderId="120" xfId="69" applyFont="1" applyFill="1" applyBorder="1" applyAlignment="1">
      <alignment vertical="center" wrapText="1"/>
    </xf>
    <xf numFmtId="0" fontId="117" fillId="16" borderId="120" xfId="69" applyFont="1" applyFill="1" applyBorder="1" applyAlignment="1">
      <alignment horizontal="right" vertical="center" wrapText="1"/>
    </xf>
    <xf numFmtId="183" fontId="116" fillId="16" borderId="125" xfId="69" applyNumberFormat="1" applyFont="1" applyFill="1" applyBorder="1" applyAlignment="1">
      <alignment vertical="center" wrapText="1"/>
    </xf>
    <xf numFmtId="166" fontId="49" fillId="16" borderId="126" xfId="248" applyFont="1" applyFill="1" applyBorder="1" applyAlignment="1">
      <alignment horizontal="center" vertical="center"/>
    </xf>
    <xf numFmtId="10" fontId="118" fillId="16" borderId="126" xfId="69" applyNumberFormat="1" applyFont="1" applyFill="1" applyBorder="1" applyAlignment="1">
      <alignment horizontal="center" vertical="center"/>
    </xf>
    <xf numFmtId="10" fontId="118" fillId="20" borderId="126" xfId="69" applyNumberFormat="1" applyFont="1" applyFill="1" applyBorder="1" applyAlignment="1">
      <alignment horizontal="center" vertical="center"/>
    </xf>
    <xf numFmtId="166" fontId="49" fillId="20" borderId="126" xfId="248" applyFont="1" applyFill="1" applyBorder="1" applyAlignment="1">
      <alignment horizontal="center" vertical="center"/>
    </xf>
    <xf numFmtId="166" fontId="73" fillId="18" borderId="11" xfId="248" applyFont="1" applyFill="1" applyBorder="1" applyAlignment="1">
      <alignment horizontal="center" vertical="center"/>
    </xf>
    <xf numFmtId="9" fontId="73" fillId="18" borderId="11" xfId="69" applyNumberFormat="1" applyFont="1" applyFill="1" applyBorder="1" applyAlignment="1">
      <alignment horizontal="center" vertical="center"/>
    </xf>
    <xf numFmtId="183" fontId="95" fillId="9" borderId="95" xfId="69" applyNumberFormat="1" applyFont="1" applyFill="1" applyBorder="1"/>
    <xf numFmtId="0" fontId="82" fillId="10" borderId="94" xfId="41" applyFont="1" applyFill="1" applyBorder="1" applyAlignment="1">
      <alignment horizontal="center" vertical="center" wrapText="1"/>
    </xf>
    <xf numFmtId="0" fontId="34" fillId="5" borderId="129" xfId="57" applyFont="1" applyFill="1" applyBorder="1"/>
    <xf numFmtId="0" fontId="32" fillId="5" borderId="130" xfId="57" applyFill="1" applyBorder="1"/>
    <xf numFmtId="0" fontId="34" fillId="5" borderId="131" xfId="57" applyFont="1" applyFill="1" applyBorder="1" applyAlignment="1">
      <alignment horizontal="center"/>
    </xf>
    <xf numFmtId="9" fontId="0" fillId="5" borderId="132" xfId="216" applyFont="1" applyFill="1" applyBorder="1" applyAlignment="1">
      <alignment horizontal="center" vertical="center"/>
    </xf>
    <xf numFmtId="0" fontId="34" fillId="5" borderId="133" xfId="57" applyFont="1" applyFill="1" applyBorder="1" applyAlignment="1">
      <alignment horizontal="center"/>
    </xf>
    <xf numFmtId="0" fontId="32" fillId="5" borderId="134" xfId="57" applyFill="1" applyBorder="1" applyAlignment="1">
      <alignment horizontal="center" vertical="center"/>
    </xf>
    <xf numFmtId="0" fontId="32" fillId="5" borderId="135" xfId="57" applyFill="1" applyBorder="1" applyAlignment="1">
      <alignment horizontal="center"/>
    </xf>
    <xf numFmtId="0" fontId="32" fillId="5" borderId="136" xfId="57" applyFill="1" applyBorder="1" applyAlignment="1">
      <alignment horizontal="center" vertical="center"/>
    </xf>
    <xf numFmtId="0" fontId="34" fillId="5" borderId="135" xfId="57" applyFont="1" applyFill="1" applyBorder="1" applyAlignment="1">
      <alignment horizontal="center"/>
    </xf>
    <xf numFmtId="0" fontId="34" fillId="5" borderId="136" xfId="57" applyFont="1" applyFill="1" applyBorder="1" applyAlignment="1">
      <alignment horizontal="center" vertical="center"/>
    </xf>
    <xf numFmtId="0" fontId="34" fillId="5" borderId="137" xfId="57" applyFont="1" applyFill="1" applyBorder="1" applyAlignment="1">
      <alignment horizontal="center"/>
    </xf>
    <xf numFmtId="0" fontId="34" fillId="5" borderId="138" xfId="57" applyFont="1" applyFill="1" applyBorder="1" applyAlignment="1">
      <alignment horizontal="center" vertical="center"/>
    </xf>
    <xf numFmtId="0" fontId="32" fillId="0" borderId="139" xfId="57" applyBorder="1"/>
    <xf numFmtId="0" fontId="32" fillId="22" borderId="143" xfId="57" applyFill="1" applyBorder="1" applyAlignment="1">
      <alignment horizontal="left" vertical="center"/>
    </xf>
    <xf numFmtId="0" fontId="32" fillId="22" borderId="143" xfId="57" applyFill="1" applyBorder="1" applyAlignment="1">
      <alignment horizontal="left" vertical="center" wrapText="1"/>
    </xf>
    <xf numFmtId="1" fontId="32" fillId="22" borderId="143" xfId="57" applyNumberFormat="1" applyFill="1" applyBorder="1" applyAlignment="1">
      <alignment horizontal="center" vertical="center"/>
    </xf>
    <xf numFmtId="2" fontId="32" fillId="22" borderId="143" xfId="57" applyNumberFormat="1" applyFill="1" applyBorder="1" applyAlignment="1">
      <alignment horizontal="center" vertical="center"/>
    </xf>
    <xf numFmtId="0" fontId="32" fillId="23" borderId="142" xfId="57" applyFill="1" applyBorder="1" applyAlignment="1">
      <alignment horizontal="left" vertical="center"/>
    </xf>
    <xf numFmtId="0" fontId="32" fillId="23" borderId="142" xfId="57" applyFill="1" applyBorder="1" applyAlignment="1">
      <alignment horizontal="left" vertical="center" wrapText="1"/>
    </xf>
    <xf numFmtId="1" fontId="32" fillId="23" borderId="142" xfId="57" applyNumberFormat="1" applyFill="1" applyBorder="1" applyAlignment="1">
      <alignment horizontal="center" vertical="center"/>
    </xf>
    <xf numFmtId="2" fontId="32" fillId="23" borderId="142" xfId="57" applyNumberFormat="1" applyFill="1" applyBorder="1" applyAlignment="1">
      <alignment horizontal="center" vertical="center"/>
    </xf>
    <xf numFmtId="0" fontId="32" fillId="5" borderId="142" xfId="57" applyFill="1" applyBorder="1" applyAlignment="1">
      <alignment horizontal="left" vertical="center"/>
    </xf>
    <xf numFmtId="0" fontId="32" fillId="5" borderId="142" xfId="57" applyFill="1" applyBorder="1" applyAlignment="1">
      <alignment horizontal="left" vertical="center" wrapText="1"/>
    </xf>
    <xf numFmtId="1" fontId="32" fillId="5" borderId="142" xfId="57" applyNumberFormat="1" applyFill="1" applyBorder="1" applyAlignment="1">
      <alignment horizontal="center" vertical="center"/>
    </xf>
    <xf numFmtId="2" fontId="32" fillId="5" borderId="142" xfId="57" applyNumberFormat="1" applyFill="1" applyBorder="1" applyAlignment="1">
      <alignment horizontal="center" vertical="center"/>
    </xf>
    <xf numFmtId="0" fontId="120" fillId="6" borderId="6" xfId="249" applyFont="1" applyFill="1" applyBorder="1" applyAlignment="1">
      <alignment horizontal="center" vertical="center"/>
    </xf>
    <xf numFmtId="183" fontId="95" fillId="9" borderId="95" xfId="69" applyNumberFormat="1" applyFont="1" applyFill="1" applyBorder="1" applyAlignment="1">
      <alignment horizontal="center"/>
    </xf>
    <xf numFmtId="4" fontId="119" fillId="0" borderId="58" xfId="30" applyNumberFormat="1" applyFont="1" applyFill="1" applyBorder="1" applyAlignment="1">
      <alignment horizontal="center" vertical="center" wrapText="1"/>
    </xf>
    <xf numFmtId="0" fontId="79" fillId="0" borderId="24" xfId="45" applyFont="1" applyBorder="1" applyAlignment="1">
      <alignment vertical="center"/>
    </xf>
    <xf numFmtId="0" fontId="48" fillId="5" borderId="67" xfId="45" applyFont="1" applyFill="1" applyBorder="1" applyAlignment="1">
      <alignment vertical="center"/>
    </xf>
    <xf numFmtId="0" fontId="124" fillId="17" borderId="170" xfId="207" applyFont="1" applyFill="1" applyBorder="1" applyAlignment="1">
      <alignment horizontal="center" vertical="center"/>
    </xf>
    <xf numFmtId="44" fontId="124" fillId="0" borderId="170" xfId="267" applyFont="1" applyFill="1" applyBorder="1" applyAlignment="1" applyProtection="1">
      <alignment vertical="center"/>
      <protection locked="0"/>
    </xf>
    <xf numFmtId="0" fontId="124" fillId="17" borderId="171" xfId="207" applyFont="1" applyFill="1" applyBorder="1" applyAlignment="1">
      <alignment horizontal="center" vertical="center"/>
    </xf>
    <xf numFmtId="44" fontId="124" fillId="0" borderId="171" xfId="267" applyFont="1" applyFill="1" applyBorder="1" applyAlignment="1" applyProtection="1">
      <alignment vertical="center"/>
      <protection locked="0"/>
    </xf>
    <xf numFmtId="0" fontId="133" fillId="0" borderId="110" xfId="207" applyFont="1" applyBorder="1" applyAlignment="1">
      <alignment horizontal="left" vertical="center" wrapText="1"/>
    </xf>
    <xf numFmtId="0" fontId="73" fillId="7" borderId="0" xfId="30" applyNumberFormat="1" applyFont="1" applyFill="1" applyBorder="1" applyAlignment="1">
      <alignment vertical="center"/>
    </xf>
    <xf numFmtId="4" fontId="73" fillId="7" borderId="0" xfId="30" applyNumberFormat="1" applyFont="1" applyFill="1" applyBorder="1" applyAlignment="1">
      <alignment vertical="center"/>
    </xf>
    <xf numFmtId="0" fontId="73" fillId="7" borderId="0" xfId="53" applyNumberFormat="1" applyFont="1" applyFill="1" applyBorder="1" applyAlignment="1">
      <alignment horizontal="center" vertical="center"/>
    </xf>
    <xf numFmtId="0" fontId="74" fillId="0" borderId="0" xfId="53" applyNumberFormat="1" applyFont="1" applyFill="1" applyBorder="1" applyAlignment="1">
      <alignment vertical="center"/>
    </xf>
    <xf numFmtId="49" fontId="73" fillId="7" borderId="0" xfId="53" applyNumberFormat="1" applyFont="1" applyFill="1" applyBorder="1" applyAlignment="1">
      <alignment vertical="center"/>
    </xf>
    <xf numFmtId="0" fontId="73" fillId="7" borderId="0" xfId="53" applyNumberFormat="1" applyFont="1" applyFill="1" applyBorder="1" applyAlignment="1">
      <alignment vertical="center"/>
    </xf>
    <xf numFmtId="49" fontId="74" fillId="0" borderId="0" xfId="53" applyNumberFormat="1" applyFont="1" applyFill="1" applyBorder="1" applyAlignment="1">
      <alignment vertical="center"/>
    </xf>
    <xf numFmtId="4" fontId="101" fillId="3" borderId="20" xfId="47" applyNumberFormat="1" applyFont="1" applyFill="1" applyBorder="1" applyAlignment="1">
      <alignment vertical="center"/>
    </xf>
    <xf numFmtId="179" fontId="76" fillId="10" borderId="27" xfId="58" applyNumberFormat="1" applyFont="1" applyFill="1" applyBorder="1" applyAlignment="1">
      <alignment horizontal="center" vertical="center"/>
    </xf>
    <xf numFmtId="4" fontId="71" fillId="3" borderId="65" xfId="47" applyNumberFormat="1" applyFont="1" applyFill="1" applyBorder="1" applyAlignment="1">
      <alignment horizontal="center" vertical="center"/>
    </xf>
    <xf numFmtId="0" fontId="89" fillId="2" borderId="0" xfId="41" applyFont="1" applyFill="1" applyAlignment="1">
      <alignment horizontal="center" vertical="center"/>
    </xf>
    <xf numFmtId="4" fontId="82" fillId="10" borderId="0" xfId="41" applyNumberFormat="1" applyFont="1" applyFill="1" applyAlignment="1">
      <alignment horizontal="center" vertical="center" wrapText="1"/>
    </xf>
    <xf numFmtId="0" fontId="79" fillId="0" borderId="27" xfId="45" applyFont="1" applyBorder="1" applyAlignment="1">
      <alignment horizontal="center" vertical="center"/>
    </xf>
    <xf numFmtId="0" fontId="47" fillId="0" borderId="7" xfId="45" applyFont="1" applyBorder="1" applyAlignment="1">
      <alignment horizontal="center" vertical="center"/>
    </xf>
    <xf numFmtId="0" fontId="47" fillId="0" borderId="28" xfId="45" applyFont="1" applyBorder="1" applyAlignment="1">
      <alignment vertical="center"/>
    </xf>
    <xf numFmtId="180" fontId="47" fillId="0" borderId="29" xfId="82" applyNumberFormat="1" applyFont="1" applyBorder="1" applyAlignment="1">
      <alignment horizontal="center" vertical="center"/>
    </xf>
    <xf numFmtId="14" fontId="47" fillId="0" borderId="31" xfId="45" applyNumberFormat="1" applyFont="1" applyBorder="1" applyAlignment="1">
      <alignment horizontal="left" vertical="center"/>
    </xf>
    <xf numFmtId="183" fontId="95" fillId="28" borderId="95" xfId="69" applyNumberFormat="1" applyFont="1" applyFill="1" applyBorder="1"/>
    <xf numFmtId="0" fontId="97" fillId="0" borderId="0" xfId="53" applyFont="1"/>
    <xf numFmtId="0" fontId="78" fillId="10" borderId="19" xfId="41" applyFont="1" applyFill="1" applyBorder="1" applyAlignment="1">
      <alignment horizontal="centerContinuous" vertical="center"/>
    </xf>
    <xf numFmtId="0" fontId="78" fillId="10" borderId="21" xfId="41" applyFont="1" applyFill="1" applyBorder="1" applyAlignment="1">
      <alignment horizontal="centerContinuous" vertical="center"/>
    </xf>
    <xf numFmtId="15" fontId="78" fillId="10" borderId="22" xfId="41" applyNumberFormat="1" applyFont="1" applyFill="1" applyBorder="1" applyAlignment="1">
      <alignment horizontal="centerContinuous" vertical="center"/>
    </xf>
    <xf numFmtId="0" fontId="78" fillId="10" borderId="6" xfId="273" applyFont="1" applyFill="1" applyBorder="1" applyAlignment="1">
      <alignment horizontal="center" vertical="center"/>
    </xf>
    <xf numFmtId="0" fontId="78" fillId="10" borderId="1" xfId="273" applyFont="1" applyFill="1" applyBorder="1" applyAlignment="1">
      <alignment horizontal="center" vertical="center"/>
    </xf>
    <xf numFmtId="0" fontId="78" fillId="10" borderId="30" xfId="273" applyFont="1" applyFill="1" applyBorder="1" applyAlignment="1">
      <alignment horizontal="center" vertical="center"/>
    </xf>
    <xf numFmtId="4" fontId="140" fillId="3" borderId="60" xfId="50" applyNumberFormat="1" applyFont="1" applyFill="1" applyBorder="1" applyAlignment="1">
      <alignment vertical="center"/>
    </xf>
    <xf numFmtId="4" fontId="75" fillId="3" borderId="45" xfId="50" applyNumberFormat="1" applyFont="1" applyFill="1" applyBorder="1" applyAlignment="1">
      <alignment vertical="center"/>
    </xf>
    <xf numFmtId="4" fontId="75" fillId="3" borderId="34" xfId="50" applyNumberFormat="1" applyFont="1" applyFill="1" applyBorder="1" applyAlignment="1">
      <alignment vertical="center"/>
    </xf>
    <xf numFmtId="4" fontId="81" fillId="3" borderId="34" xfId="50" applyNumberFormat="1" applyFont="1" applyFill="1" applyBorder="1" applyAlignment="1">
      <alignment vertical="center"/>
    </xf>
    <xf numFmtId="0" fontId="75" fillId="0" borderId="98" xfId="41" applyFont="1" applyBorder="1" applyAlignment="1">
      <alignment vertical="center" wrapText="1"/>
    </xf>
    <xf numFmtId="3" fontId="75" fillId="2" borderId="37" xfId="42" applyNumberFormat="1" applyFont="1" applyFill="1" applyBorder="1" applyAlignment="1">
      <alignment horizontal="center" vertical="center"/>
    </xf>
    <xf numFmtId="4" fontId="75" fillId="0" borderId="25" xfId="42" applyNumberFormat="1" applyFont="1" applyFill="1" applyBorder="1" applyAlignment="1">
      <alignment vertical="center"/>
    </xf>
    <xf numFmtId="4" fontId="75" fillId="2" borderId="25" xfId="42" applyNumberFormat="1" applyFont="1" applyFill="1" applyBorder="1" applyAlignment="1">
      <alignment horizontal="center" vertical="center"/>
    </xf>
    <xf numFmtId="0" fontId="36" fillId="0" borderId="0" xfId="41" applyFont="1" applyAlignment="1">
      <alignment vertical="center"/>
    </xf>
    <xf numFmtId="179" fontId="141" fillId="0" borderId="0" xfId="41" applyNumberFormat="1" applyFont="1" applyAlignment="1">
      <alignment horizontal="center" vertical="center"/>
    </xf>
    <xf numFmtId="4" fontId="49" fillId="0" borderId="58" xfId="104" applyNumberFormat="1" applyFont="1" applyFill="1" applyBorder="1" applyAlignment="1">
      <alignment horizontal="right" vertical="center" wrapText="1"/>
    </xf>
    <xf numFmtId="167" fontId="36" fillId="0" borderId="0" xfId="30" applyFont="1" applyFill="1" applyBorder="1" applyAlignment="1">
      <alignment vertical="center"/>
    </xf>
    <xf numFmtId="0" fontId="36" fillId="0" borderId="0" xfId="104" applyNumberFormat="1" applyFont="1" applyFill="1" applyBorder="1" applyAlignment="1">
      <alignment horizontal="left" vertical="center"/>
    </xf>
    <xf numFmtId="0" fontId="36" fillId="0" borderId="0" xfId="30" applyNumberFormat="1" applyFont="1" applyFill="1" applyBorder="1" applyAlignment="1">
      <alignment horizontal="left" vertical="center"/>
    </xf>
    <xf numFmtId="0" fontId="47" fillId="0" borderId="148" xfId="69" applyNumberFormat="1" applyFont="1" applyFill="1" applyBorder="1" applyAlignment="1"/>
    <xf numFmtId="0" fontId="47" fillId="0" borderId="3" xfId="69" applyNumberFormat="1" applyFont="1" applyFill="1" applyBorder="1" applyAlignment="1"/>
    <xf numFmtId="0" fontId="32" fillId="0" borderId="0" xfId="69" applyNumberFormat="1" applyFont="1" applyFill="1" applyBorder="1" applyAlignment="1"/>
    <xf numFmtId="0" fontId="116" fillId="16" borderId="120" xfId="69" applyFont="1" applyFill="1" applyBorder="1" applyAlignment="1">
      <alignment horizontal="left" vertical="center" wrapText="1"/>
    </xf>
    <xf numFmtId="0" fontId="117" fillId="16" borderId="122" xfId="69" applyFont="1" applyFill="1" applyBorder="1" applyAlignment="1">
      <alignment horizontal="right" vertical="center" wrapText="1"/>
    </xf>
    <xf numFmtId="0" fontId="73" fillId="18" borderId="100" xfId="69" applyFont="1" applyFill="1" applyBorder="1" applyAlignment="1">
      <alignment horizontal="center" vertical="center"/>
    </xf>
    <xf numFmtId="0" fontId="73" fillId="18" borderId="101" xfId="69" applyFont="1" applyFill="1" applyBorder="1" applyAlignment="1">
      <alignment horizontal="center" vertical="center"/>
    </xf>
    <xf numFmtId="0" fontId="73" fillId="18" borderId="102" xfId="69" applyFont="1" applyFill="1" applyBorder="1" applyAlignment="1">
      <alignment horizontal="center" vertical="center"/>
    </xf>
    <xf numFmtId="0" fontId="118" fillId="19" borderId="176" xfId="69" applyFont="1" applyFill="1" applyBorder="1" applyAlignment="1">
      <alignment horizontal="left" vertical="center"/>
    </xf>
    <xf numFmtId="166" fontId="118" fillId="16" borderId="177" xfId="248" applyFont="1" applyFill="1" applyBorder="1" applyAlignment="1">
      <alignment horizontal="center" vertical="center"/>
    </xf>
    <xf numFmtId="0" fontId="118" fillId="20" borderId="176" xfId="69" applyFont="1" applyFill="1" applyBorder="1" applyAlignment="1">
      <alignment horizontal="left" vertical="center"/>
    </xf>
    <xf numFmtId="166" fontId="118" fillId="20" borderId="177" xfId="248" applyFont="1" applyFill="1" applyBorder="1" applyAlignment="1">
      <alignment horizontal="center" vertical="center"/>
    </xf>
    <xf numFmtId="0" fontId="73" fillId="18" borderId="12" xfId="69" applyFont="1" applyFill="1" applyBorder="1" applyAlignment="1">
      <alignment horizontal="left" vertical="center"/>
    </xf>
    <xf numFmtId="166" fontId="73" fillId="18" borderId="15" xfId="248" applyFont="1" applyFill="1" applyBorder="1" applyAlignment="1">
      <alignment horizontal="center" vertical="center"/>
    </xf>
    <xf numFmtId="44" fontId="47" fillId="0" borderId="0" xfId="69" applyNumberFormat="1" applyFont="1" applyFill="1" applyBorder="1" applyAlignment="1"/>
    <xf numFmtId="44" fontId="47" fillId="0" borderId="148" xfId="69" applyNumberFormat="1" applyFont="1" applyFill="1" applyBorder="1" applyAlignment="1"/>
    <xf numFmtId="0" fontId="73" fillId="18" borderId="13" xfId="69" applyFont="1" applyFill="1" applyBorder="1" applyAlignment="1">
      <alignment horizontal="left" vertical="center"/>
    </xf>
    <xf numFmtId="166" fontId="73" fillId="18" borderId="14" xfId="248" applyFont="1" applyFill="1" applyBorder="1" applyAlignment="1">
      <alignment horizontal="left" vertical="center"/>
    </xf>
    <xf numFmtId="189" fontId="73" fillId="18" borderId="14" xfId="69" applyNumberFormat="1" applyFont="1" applyFill="1" applyBorder="1" applyAlignment="1">
      <alignment horizontal="center" vertical="center"/>
    </xf>
    <xf numFmtId="166" fontId="73" fillId="18" borderId="16" xfId="248" applyFont="1" applyFill="1" applyBorder="1" applyAlignment="1">
      <alignment horizontal="center" vertical="center"/>
    </xf>
    <xf numFmtId="0" fontId="47" fillId="0" borderId="149" xfId="69" applyNumberFormat="1" applyFont="1" applyFill="1" applyBorder="1" applyAlignment="1"/>
    <xf numFmtId="0" fontId="47" fillId="0" borderId="4" xfId="69" applyNumberFormat="1" applyFont="1" applyFill="1" applyBorder="1" applyAlignment="1"/>
    <xf numFmtId="0" fontId="47" fillId="0" borderId="9" xfId="69" applyNumberFormat="1" applyFont="1" applyFill="1" applyBorder="1" applyAlignment="1"/>
    <xf numFmtId="0" fontId="122" fillId="9" borderId="156" xfId="274" applyFont="1" applyFill="1" applyBorder="1" applyAlignment="1">
      <alignment vertical="center" wrapText="1"/>
    </xf>
    <xf numFmtId="0" fontId="110" fillId="16" borderId="178" xfId="274" applyFont="1" applyFill="1" applyBorder="1" applyAlignment="1">
      <alignment horizontal="left" vertical="center" wrapText="1"/>
    </xf>
    <xf numFmtId="0" fontId="110" fillId="16" borderId="179" xfId="274" applyFont="1" applyFill="1" applyBorder="1" applyAlignment="1">
      <alignment horizontal="center" vertical="center" wrapText="1"/>
    </xf>
    <xf numFmtId="183" fontId="110" fillId="16" borderId="179" xfId="274" applyNumberFormat="1" applyFont="1" applyFill="1" applyBorder="1" applyAlignment="1">
      <alignment horizontal="left" vertical="center" wrapText="1"/>
    </xf>
    <xf numFmtId="0" fontId="115" fillId="16" borderId="179" xfId="274" applyFont="1" applyFill="1" applyBorder="1" applyAlignment="1">
      <alignment horizontal="center" vertical="center" wrapText="1"/>
    </xf>
    <xf numFmtId="0" fontId="115" fillId="16" borderId="180" xfId="274" applyFont="1" applyFill="1" applyBorder="1" applyAlignment="1">
      <alignment horizontal="center" vertical="center" wrapText="1"/>
    </xf>
    <xf numFmtId="0" fontId="112" fillId="16" borderId="181" xfId="274" applyFont="1" applyFill="1" applyBorder="1"/>
    <xf numFmtId="0" fontId="143" fillId="0" borderId="0" xfId="274"/>
    <xf numFmtId="0" fontId="122" fillId="9" borderId="182" xfId="274" applyFont="1" applyFill="1" applyBorder="1" applyAlignment="1">
      <alignment vertical="center" wrapText="1"/>
    </xf>
    <xf numFmtId="0" fontId="110" fillId="16" borderId="173" xfId="274" applyFont="1" applyFill="1" applyBorder="1" applyAlignment="1">
      <alignment horizontal="left" vertical="center" wrapText="1"/>
    </xf>
    <xf numFmtId="0" fontId="110" fillId="16" borderId="174" xfId="274" applyFont="1" applyFill="1" applyBorder="1" applyAlignment="1">
      <alignment horizontal="center" vertical="center" wrapText="1"/>
    </xf>
    <xf numFmtId="183" fontId="110" fillId="16" borderId="174" xfId="274" applyNumberFormat="1" applyFont="1" applyFill="1" applyBorder="1" applyAlignment="1">
      <alignment horizontal="left" vertical="center" wrapText="1"/>
    </xf>
    <xf numFmtId="0" fontId="115" fillId="16" borderId="174" xfId="274" applyFont="1" applyFill="1" applyBorder="1" applyAlignment="1">
      <alignment horizontal="center" vertical="center" wrapText="1"/>
    </xf>
    <xf numFmtId="0" fontId="115" fillId="16" borderId="183" xfId="274" applyFont="1" applyFill="1" applyBorder="1" applyAlignment="1">
      <alignment horizontal="center" vertical="center" wrapText="1"/>
    </xf>
    <xf numFmtId="0" fontId="112" fillId="16" borderId="184" xfId="274" applyFont="1" applyFill="1" applyBorder="1"/>
    <xf numFmtId="0" fontId="115" fillId="16" borderId="185" xfId="274" applyFont="1" applyFill="1" applyBorder="1" applyAlignment="1">
      <alignment horizontal="center" vertical="center" wrapText="1"/>
    </xf>
    <xf numFmtId="0" fontId="143" fillId="0" borderId="11" xfId="274" applyBorder="1" applyAlignment="1">
      <alignment horizontal="center"/>
    </xf>
    <xf numFmtId="0" fontId="115" fillId="16" borderId="189" xfId="274" applyFont="1" applyFill="1" applyBorder="1"/>
    <xf numFmtId="0" fontId="123" fillId="16" borderId="155" xfId="274" applyFont="1" applyFill="1" applyBorder="1" applyAlignment="1">
      <alignment horizontal="center"/>
    </xf>
    <xf numFmtId="183" fontId="123" fillId="16" borderId="155" xfId="274" applyNumberFormat="1" applyFont="1" applyFill="1" applyBorder="1" applyAlignment="1">
      <alignment horizontal="center"/>
    </xf>
    <xf numFmtId="0" fontId="115" fillId="16" borderId="155" xfId="274" applyFont="1" applyFill="1" applyBorder="1" applyAlignment="1">
      <alignment horizontal="center"/>
    </xf>
    <xf numFmtId="0" fontId="123" fillId="16" borderId="190" xfId="274" applyFont="1" applyFill="1" applyBorder="1"/>
    <xf numFmtId="0" fontId="143" fillId="0" borderId="11" xfId="274" applyBorder="1"/>
    <xf numFmtId="0" fontId="115" fillId="16" borderId="183" xfId="274" applyFont="1" applyFill="1" applyBorder="1"/>
    <xf numFmtId="0" fontId="123" fillId="16" borderId="0" xfId="274" applyFont="1" applyFill="1" applyAlignment="1">
      <alignment horizontal="center"/>
    </xf>
    <xf numFmtId="183" fontId="123" fillId="16" borderId="0" xfId="274" applyNumberFormat="1" applyFont="1" applyFill="1" applyAlignment="1">
      <alignment horizontal="center"/>
    </xf>
    <xf numFmtId="0" fontId="115" fillId="16" borderId="0" xfId="274" applyFont="1" applyFill="1" applyAlignment="1">
      <alignment horizontal="center"/>
    </xf>
    <xf numFmtId="0" fontId="123" fillId="16" borderId="184" xfId="274" applyFont="1" applyFill="1" applyBorder="1"/>
    <xf numFmtId="43" fontId="0" fillId="0" borderId="11" xfId="275" applyFont="1" applyBorder="1" applyAlignment="1"/>
    <xf numFmtId="0" fontId="113" fillId="18" borderId="156" xfId="274" applyFont="1" applyFill="1" applyBorder="1" applyAlignment="1">
      <alignment horizontal="center" vertical="center"/>
    </xf>
    <xf numFmtId="0" fontId="113" fillId="18" borderId="157" xfId="274" applyFont="1" applyFill="1" applyBorder="1" applyAlignment="1">
      <alignment horizontal="center" vertical="center" wrapText="1"/>
    </xf>
    <xf numFmtId="183" fontId="113" fillId="18" borderId="158" xfId="274" applyNumberFormat="1" applyFont="1" applyFill="1" applyBorder="1" applyAlignment="1">
      <alignment horizontal="center" vertical="center" wrapText="1"/>
    </xf>
    <xf numFmtId="0" fontId="115" fillId="16" borderId="191" xfId="274" applyFont="1" applyFill="1" applyBorder="1" applyAlignment="1">
      <alignment vertical="center" wrapText="1"/>
    </xf>
    <xf numFmtId="183" fontId="115" fillId="16" borderId="175" xfId="274" applyNumberFormat="1" applyFont="1" applyFill="1" applyBorder="1" applyAlignment="1">
      <alignment horizontal="center" vertical="center" wrapText="1"/>
    </xf>
    <xf numFmtId="183" fontId="115" fillId="16" borderId="160" xfId="274" applyNumberFormat="1" applyFont="1" applyFill="1" applyBorder="1" applyAlignment="1">
      <alignment vertical="center" wrapText="1"/>
    </xf>
    <xf numFmtId="0" fontId="115" fillId="16" borderId="148" xfId="274" applyFont="1" applyFill="1" applyBorder="1" applyAlignment="1">
      <alignment horizontal="center"/>
    </xf>
    <xf numFmtId="0" fontId="115" fillId="16" borderId="3" xfId="274" applyFont="1" applyFill="1" applyBorder="1" applyAlignment="1">
      <alignment horizontal="center"/>
    </xf>
    <xf numFmtId="183" fontId="115" fillId="16" borderId="165" xfId="274" applyNumberFormat="1" applyFont="1" applyFill="1" applyBorder="1" applyAlignment="1">
      <alignment vertical="center" wrapText="1"/>
    </xf>
    <xf numFmtId="0" fontId="113" fillId="32" borderId="192" xfId="274" applyFont="1" applyFill="1" applyBorder="1" applyAlignment="1">
      <alignment vertical="center" wrapText="1"/>
    </xf>
    <xf numFmtId="183" fontId="113" fillId="32" borderId="193" xfId="274" applyNumberFormat="1" applyFont="1" applyFill="1" applyBorder="1" applyAlignment="1">
      <alignment horizontal="center" vertical="center" wrapText="1"/>
    </xf>
    <xf numFmtId="43" fontId="113" fillId="25" borderId="16" xfId="275" applyFont="1" applyFill="1" applyBorder="1" applyAlignment="1">
      <alignment vertical="center" wrapText="1"/>
    </xf>
    <xf numFmtId="0" fontId="123" fillId="16" borderId="183" xfId="274" applyFont="1" applyFill="1" applyBorder="1"/>
    <xf numFmtId="0" fontId="145" fillId="16" borderId="0" xfId="274" applyFont="1" applyFill="1" applyAlignment="1">
      <alignment horizontal="left"/>
    </xf>
    <xf numFmtId="0" fontId="115" fillId="16" borderId="0" xfId="274" applyFont="1" applyFill="1" applyAlignment="1">
      <alignment horizontal="left"/>
    </xf>
    <xf numFmtId="0" fontId="115" fillId="16" borderId="149" xfId="274" applyFont="1" applyFill="1" applyBorder="1" applyAlignment="1">
      <alignment horizontal="center"/>
    </xf>
    <xf numFmtId="0" fontId="115" fillId="16" borderId="9" xfId="274" applyFont="1" applyFill="1" applyBorder="1" applyAlignment="1">
      <alignment horizontal="center"/>
    </xf>
    <xf numFmtId="0" fontId="123" fillId="16" borderId="184" xfId="274" applyFont="1" applyFill="1" applyBorder="1" applyAlignment="1">
      <alignment horizontal="left"/>
    </xf>
    <xf numFmtId="0" fontId="113" fillId="18" borderId="194" xfId="274" applyFont="1" applyFill="1" applyBorder="1" applyAlignment="1">
      <alignment horizontal="center" vertical="center"/>
    </xf>
    <xf numFmtId="0" fontId="113" fillId="18" borderId="195" xfId="274" applyFont="1" applyFill="1" applyBorder="1" applyAlignment="1">
      <alignment horizontal="center" vertical="center" wrapText="1"/>
    </xf>
    <xf numFmtId="183" fontId="113" fillId="18" borderId="196" xfId="274" applyNumberFormat="1" applyFont="1" applyFill="1" applyBorder="1" applyAlignment="1">
      <alignment horizontal="center" vertical="center" wrapText="1"/>
    </xf>
    <xf numFmtId="0" fontId="146" fillId="5" borderId="150" xfId="276" applyFont="1" applyFill="1" applyBorder="1" applyAlignment="1">
      <alignment vertical="center" wrapText="1"/>
    </xf>
    <xf numFmtId="43" fontId="146" fillId="5" borderId="151" xfId="275" applyFont="1" applyFill="1" applyBorder="1" applyAlignment="1">
      <alignment horizontal="center" vertical="center" wrapText="1"/>
    </xf>
    <xf numFmtId="43" fontId="146" fillId="0" borderId="152" xfId="275" applyFont="1" applyFill="1" applyBorder="1" applyAlignment="1">
      <alignment vertical="center" wrapText="1"/>
    </xf>
    <xf numFmtId="0" fontId="113" fillId="25" borderId="197" xfId="276" applyFont="1" applyFill="1" applyBorder="1" applyAlignment="1">
      <alignment vertical="center" wrapText="1"/>
    </xf>
    <xf numFmtId="43" fontId="113" fillId="25" borderId="6" xfId="275" applyFont="1" applyFill="1" applyBorder="1" applyAlignment="1">
      <alignment horizontal="center" vertical="center" wrapText="1"/>
    </xf>
    <xf numFmtId="43" fontId="113" fillId="25" borderId="198" xfId="275" applyFont="1" applyFill="1" applyBorder="1" applyAlignment="1">
      <alignment vertical="center" wrapText="1"/>
    </xf>
    <xf numFmtId="0" fontId="115" fillId="16" borderId="155" xfId="274" applyFont="1" applyFill="1" applyBorder="1" applyAlignment="1">
      <alignment horizontal="left"/>
    </xf>
    <xf numFmtId="0" fontId="123" fillId="16" borderId="190" xfId="274" applyFont="1" applyFill="1" applyBorder="1" applyAlignment="1">
      <alignment horizontal="left"/>
    </xf>
    <xf numFmtId="0" fontId="116" fillId="5" borderId="150" xfId="277" applyFont="1" applyFill="1" applyBorder="1" applyAlignment="1">
      <alignment vertical="center" wrapText="1"/>
    </xf>
    <xf numFmtId="43" fontId="116" fillId="5" borderId="151" xfId="278" applyFont="1" applyFill="1" applyBorder="1" applyAlignment="1">
      <alignment horizontal="center" vertical="center" wrapText="1"/>
    </xf>
    <xf numFmtId="43" fontId="116" fillId="5" borderId="152" xfId="278" applyFont="1" applyFill="1" applyBorder="1" applyAlignment="1">
      <alignment vertical="center" wrapText="1"/>
    </xf>
    <xf numFmtId="0" fontId="116" fillId="5" borderId="153" xfId="277" applyFont="1" applyFill="1" applyBorder="1" applyAlignment="1">
      <alignment vertical="center" wrapText="1"/>
    </xf>
    <xf numFmtId="43" fontId="116" fillId="5" borderId="26" xfId="278" applyFont="1" applyFill="1" applyBorder="1" applyAlignment="1">
      <alignment horizontal="center" vertical="center" wrapText="1"/>
    </xf>
    <xf numFmtId="43" fontId="116" fillId="5" borderId="154" xfId="278" applyFont="1" applyFill="1" applyBorder="1" applyAlignment="1">
      <alignment vertical="center" wrapText="1"/>
    </xf>
    <xf numFmtId="0" fontId="73" fillId="25" borderId="12" xfId="277" applyFont="1" applyFill="1" applyBorder="1" applyAlignment="1">
      <alignment vertical="center" wrapText="1"/>
    </xf>
    <xf numFmtId="43" fontId="73" fillId="25" borderId="11" xfId="278" applyFont="1" applyFill="1" applyBorder="1" applyAlignment="1">
      <alignment horizontal="center" vertical="center" wrapText="1"/>
    </xf>
    <xf numFmtId="43" fontId="73" fillId="25" borderId="15" xfId="278" applyFont="1" applyFill="1" applyBorder="1" applyAlignment="1">
      <alignment vertical="center" wrapText="1"/>
    </xf>
    <xf numFmtId="183" fontId="115" fillId="16" borderId="0" xfId="274" applyNumberFormat="1" applyFont="1" applyFill="1" applyAlignment="1">
      <alignment horizontal="center"/>
    </xf>
    <xf numFmtId="0" fontId="115" fillId="16" borderId="184" xfId="274" applyFont="1" applyFill="1" applyBorder="1"/>
    <xf numFmtId="183" fontId="147" fillId="16" borderId="199" xfId="274" applyNumberFormat="1" applyFont="1" applyFill="1" applyBorder="1" applyAlignment="1">
      <alignment vertical="center" wrapText="1"/>
    </xf>
    <xf numFmtId="0" fontId="113" fillId="32" borderId="161" xfId="274" applyFont="1" applyFill="1" applyBorder="1" applyAlignment="1">
      <alignment vertical="center" wrapText="1"/>
    </xf>
    <xf numFmtId="183" fontId="113" fillId="32" borderId="162" xfId="274" applyNumberFormat="1" applyFont="1" applyFill="1" applyBorder="1" applyAlignment="1">
      <alignment horizontal="center" vertical="center" wrapText="1"/>
    </xf>
    <xf numFmtId="183" fontId="113" fillId="32" borderId="163" xfId="274" applyNumberFormat="1" applyFont="1" applyFill="1" applyBorder="1" applyAlignment="1">
      <alignment vertical="center" wrapText="1"/>
    </xf>
    <xf numFmtId="0" fontId="115" fillId="16" borderId="159" xfId="274" applyFont="1" applyFill="1" applyBorder="1" applyAlignment="1">
      <alignment vertical="center" wrapText="1"/>
    </xf>
    <xf numFmtId="183" fontId="115" fillId="16" borderId="146" xfId="274" applyNumberFormat="1" applyFont="1" applyFill="1" applyBorder="1" applyAlignment="1">
      <alignment horizontal="center" vertical="center" wrapText="1"/>
    </xf>
    <xf numFmtId="183" fontId="115" fillId="16" borderId="163" xfId="274" applyNumberFormat="1" applyFont="1" applyFill="1" applyBorder="1" applyAlignment="1">
      <alignment vertical="center" wrapText="1"/>
    </xf>
    <xf numFmtId="0" fontId="113" fillId="32" borderId="182" xfId="274" applyFont="1" applyFill="1" applyBorder="1" applyAlignment="1">
      <alignment vertical="center" wrapText="1"/>
    </xf>
    <xf numFmtId="183" fontId="113" fillId="32" borderId="62" xfId="274" applyNumberFormat="1" applyFont="1" applyFill="1" applyBorder="1" applyAlignment="1">
      <alignment horizontal="center" vertical="center" wrapText="1"/>
    </xf>
    <xf numFmtId="183" fontId="113" fillId="32" borderId="200" xfId="274" applyNumberFormat="1" applyFont="1" applyFill="1" applyBorder="1" applyAlignment="1">
      <alignment vertical="center" wrapText="1"/>
    </xf>
    <xf numFmtId="43" fontId="143" fillId="0" borderId="0" xfId="274" applyNumberFormat="1"/>
    <xf numFmtId="183" fontId="115" fillId="16" borderId="199" xfId="274" applyNumberFormat="1" applyFont="1" applyFill="1" applyBorder="1" applyAlignment="1">
      <alignment vertical="center" wrapText="1"/>
    </xf>
    <xf numFmtId="0" fontId="115" fillId="5" borderId="107" xfId="276" applyFont="1" applyFill="1" applyBorder="1" applyAlignment="1">
      <alignment vertical="center" wrapText="1"/>
    </xf>
    <xf numFmtId="0" fontId="123" fillId="16" borderId="185" xfId="274" applyFont="1" applyFill="1" applyBorder="1"/>
    <xf numFmtId="0" fontId="123" fillId="16" borderId="201" xfId="274" applyFont="1" applyFill="1" applyBorder="1" applyAlignment="1">
      <alignment horizontal="center"/>
    </xf>
    <xf numFmtId="183" fontId="123" fillId="16" borderId="201" xfId="274" applyNumberFormat="1" applyFont="1" applyFill="1" applyBorder="1" applyAlignment="1">
      <alignment horizontal="center"/>
    </xf>
    <xf numFmtId="0" fontId="115" fillId="16" borderId="201" xfId="274" applyFont="1" applyFill="1" applyBorder="1" applyAlignment="1">
      <alignment horizontal="center"/>
    </xf>
    <xf numFmtId="0" fontId="123" fillId="16" borderId="202" xfId="274" applyFont="1" applyFill="1" applyBorder="1"/>
    <xf numFmtId="0" fontId="115" fillId="16" borderId="161" xfId="274" applyFont="1" applyFill="1" applyBorder="1" applyAlignment="1">
      <alignment vertical="center" wrapText="1"/>
    </xf>
    <xf numFmtId="183" fontId="115" fillId="16" borderId="162" xfId="274" applyNumberFormat="1" applyFont="1" applyFill="1" applyBorder="1" applyAlignment="1">
      <alignment horizontal="center" vertical="center" wrapText="1"/>
    </xf>
    <xf numFmtId="0" fontId="112" fillId="16" borderId="203" xfId="274" applyFont="1" applyFill="1" applyBorder="1"/>
    <xf numFmtId="183" fontId="121" fillId="0" borderId="0" xfId="274" applyNumberFormat="1" applyFont="1"/>
    <xf numFmtId="0" fontId="112" fillId="16" borderId="204" xfId="274" applyFont="1" applyFill="1" applyBorder="1"/>
    <xf numFmtId="0" fontId="115" fillId="16" borderId="0" xfId="274" applyFont="1" applyFill="1" applyAlignment="1">
      <alignment horizontal="center" vertical="center" wrapText="1"/>
    </xf>
    <xf numFmtId="0" fontId="9" fillId="0" borderId="0" xfId="274" applyFont="1"/>
    <xf numFmtId="183" fontId="115" fillId="16" borderId="160" xfId="274" applyNumberFormat="1" applyFont="1" applyFill="1" applyBorder="1" applyAlignment="1">
      <alignment horizontal="center" vertical="center" wrapText="1"/>
    </xf>
    <xf numFmtId="0" fontId="121" fillId="33" borderId="0" xfId="274" applyFont="1" applyFill="1"/>
    <xf numFmtId="183" fontId="121" fillId="33" borderId="0" xfId="274" applyNumberFormat="1" applyFont="1" applyFill="1"/>
    <xf numFmtId="183" fontId="115" fillId="26" borderId="163" xfId="274" applyNumberFormat="1" applyFont="1" applyFill="1" applyBorder="1" applyAlignment="1">
      <alignment horizontal="center" vertical="center" wrapText="1"/>
    </xf>
    <xf numFmtId="0" fontId="148" fillId="16" borderId="159" xfId="274" applyFont="1" applyFill="1" applyBorder="1" applyAlignment="1">
      <alignment vertical="center" wrapText="1"/>
    </xf>
    <xf numFmtId="183" fontId="148" fillId="16" borderId="146" xfId="274" applyNumberFormat="1" applyFont="1" applyFill="1" applyBorder="1" applyAlignment="1">
      <alignment horizontal="center" vertical="center" wrapText="1"/>
    </xf>
    <xf numFmtId="183" fontId="148" fillId="16" borderId="160" xfId="274" applyNumberFormat="1" applyFont="1" applyFill="1" applyBorder="1" applyAlignment="1">
      <alignment horizontal="center" vertical="center" wrapText="1"/>
    </xf>
    <xf numFmtId="0" fontId="148" fillId="16" borderId="161" xfId="274" applyFont="1" applyFill="1" applyBorder="1" applyAlignment="1">
      <alignment vertical="center" wrapText="1"/>
    </xf>
    <xf numFmtId="183" fontId="148" fillId="16" borderId="162" xfId="274" applyNumberFormat="1" applyFont="1" applyFill="1" applyBorder="1" applyAlignment="1">
      <alignment horizontal="center" vertical="center" wrapText="1"/>
    </xf>
    <xf numFmtId="183" fontId="148" fillId="16" borderId="163" xfId="274" applyNumberFormat="1" applyFont="1" applyFill="1" applyBorder="1" applyAlignment="1">
      <alignment horizontal="center" vertical="center" wrapText="1"/>
    </xf>
    <xf numFmtId="0" fontId="115" fillId="16" borderId="164" xfId="274" applyFont="1" applyFill="1" applyBorder="1" applyAlignment="1">
      <alignment vertical="center" wrapText="1"/>
    </xf>
    <xf numFmtId="183" fontId="115" fillId="16" borderId="147" xfId="274" applyNumberFormat="1" applyFont="1" applyFill="1" applyBorder="1" applyAlignment="1">
      <alignment horizontal="center" vertical="center" wrapText="1"/>
    </xf>
    <xf numFmtId="183" fontId="115" fillId="16" borderId="165" xfId="274" applyNumberFormat="1" applyFont="1" applyFill="1" applyBorder="1" applyAlignment="1">
      <alignment horizontal="center" vertical="center" wrapText="1"/>
    </xf>
    <xf numFmtId="0" fontId="115" fillId="16" borderId="0" xfId="274" applyFont="1" applyFill="1"/>
    <xf numFmtId="183" fontId="115" fillId="16" borderId="199" xfId="274" applyNumberFormat="1" applyFont="1" applyFill="1" applyBorder="1" applyAlignment="1">
      <alignment horizontal="center" vertical="center" wrapText="1"/>
    </xf>
    <xf numFmtId="190" fontId="115" fillId="16" borderId="165" xfId="274" applyNumberFormat="1" applyFont="1" applyFill="1" applyBorder="1" applyAlignment="1">
      <alignment horizontal="center" vertical="center" wrapText="1"/>
    </xf>
    <xf numFmtId="183" fontId="137" fillId="0" borderId="0" xfId="274" applyNumberFormat="1" applyFont="1"/>
    <xf numFmtId="0" fontId="121" fillId="16" borderId="183" xfId="274" applyFont="1" applyFill="1" applyBorder="1"/>
    <xf numFmtId="44" fontId="115" fillId="16" borderId="0" xfId="274" applyNumberFormat="1" applyFont="1" applyFill="1"/>
    <xf numFmtId="0" fontId="121" fillId="16" borderId="184" xfId="274" applyFont="1" applyFill="1" applyBorder="1"/>
    <xf numFmtId="0" fontId="115" fillId="16" borderId="166" xfId="274" applyFont="1" applyFill="1" applyBorder="1" applyAlignment="1">
      <alignment vertical="center" wrapText="1"/>
    </xf>
    <xf numFmtId="183" fontId="115" fillId="16" borderId="167" xfId="274" applyNumberFormat="1" applyFont="1" applyFill="1" applyBorder="1" applyAlignment="1">
      <alignment horizontal="center" vertical="center" wrapText="1"/>
    </xf>
    <xf numFmtId="183" fontId="115" fillId="16" borderId="168" xfId="274" applyNumberFormat="1" applyFont="1" applyFill="1" applyBorder="1" applyAlignment="1">
      <alignment horizontal="center" vertical="center" wrapText="1"/>
    </xf>
    <xf numFmtId="0" fontId="121" fillId="16" borderId="0" xfId="274" applyFont="1" applyFill="1"/>
    <xf numFmtId="0" fontId="113" fillId="18" borderId="158" xfId="274" applyFont="1" applyFill="1" applyBorder="1" applyAlignment="1">
      <alignment horizontal="center" vertical="center" wrapText="1"/>
    </xf>
    <xf numFmtId="0" fontId="115" fillId="16" borderId="205" xfId="274" applyFont="1" applyFill="1" applyBorder="1" applyAlignment="1">
      <alignment vertical="center" wrapText="1"/>
    </xf>
    <xf numFmtId="183" fontId="113" fillId="29" borderId="209" xfId="274" applyNumberFormat="1" applyFont="1" applyFill="1" applyBorder="1" applyAlignment="1">
      <alignment horizontal="center" vertical="center" wrapText="1"/>
    </xf>
    <xf numFmtId="0" fontId="115" fillId="16" borderId="210" xfId="274" applyFont="1" applyFill="1" applyBorder="1" applyAlignment="1">
      <alignment vertical="center" wrapText="1"/>
    </xf>
    <xf numFmtId="183" fontId="115" fillId="16" borderId="92" xfId="274" applyNumberFormat="1" applyFont="1" applyFill="1" applyBorder="1" applyAlignment="1">
      <alignment horizontal="center" vertical="center" wrapText="1"/>
    </xf>
    <xf numFmtId="183" fontId="115" fillId="16" borderId="211" xfId="274" applyNumberFormat="1" applyFont="1" applyFill="1" applyBorder="1" applyAlignment="1">
      <alignment horizontal="center" vertical="center" wrapText="1"/>
    </xf>
    <xf numFmtId="0" fontId="121" fillId="0" borderId="183" xfId="274" applyFont="1" applyBorder="1"/>
    <xf numFmtId="0" fontId="121" fillId="0" borderId="184" xfId="274" applyFont="1" applyBorder="1"/>
    <xf numFmtId="0" fontId="113" fillId="18" borderId="169" xfId="274" applyFont="1" applyFill="1" applyBorder="1" applyAlignment="1">
      <alignment horizontal="center" vertical="center"/>
    </xf>
    <xf numFmtId="0" fontId="113" fillId="18" borderId="144" xfId="274" applyFont="1" applyFill="1" applyBorder="1" applyAlignment="1">
      <alignment horizontal="center" vertical="center" wrapText="1"/>
    </xf>
    <xf numFmtId="0" fontId="113" fillId="18" borderId="145" xfId="274" applyFont="1" applyFill="1" applyBorder="1" applyAlignment="1">
      <alignment horizontal="center" vertical="center" wrapText="1"/>
    </xf>
    <xf numFmtId="0" fontId="115" fillId="16" borderId="212" xfId="274" applyFont="1" applyFill="1" applyBorder="1" applyAlignment="1">
      <alignment vertical="center"/>
    </xf>
    <xf numFmtId="183" fontId="115" fillId="34" borderId="147" xfId="274" applyNumberFormat="1" applyFont="1" applyFill="1" applyBorder="1" applyAlignment="1">
      <alignment horizontal="center" vertical="center" wrapText="1"/>
    </xf>
    <xf numFmtId="183" fontId="115" fillId="34" borderId="213" xfId="274" applyNumberFormat="1" applyFont="1" applyFill="1" applyBorder="1" applyAlignment="1">
      <alignment horizontal="center" vertical="center" wrapText="1"/>
    </xf>
    <xf numFmtId="0" fontId="115" fillId="16" borderId="120" xfId="274" applyFont="1" applyFill="1" applyBorder="1" applyAlignment="1">
      <alignment vertical="center"/>
    </xf>
    <xf numFmtId="0" fontId="115" fillId="16" borderId="214" xfId="274" applyFont="1" applyFill="1" applyBorder="1" applyAlignment="1">
      <alignment vertical="center"/>
    </xf>
    <xf numFmtId="183" fontId="113" fillId="29" borderId="218" xfId="274" applyNumberFormat="1" applyFont="1" applyFill="1" applyBorder="1" applyAlignment="1">
      <alignment horizontal="center" vertical="center" wrapText="1"/>
    </xf>
    <xf numFmtId="0" fontId="121" fillId="0" borderId="0" xfId="274" applyFont="1"/>
    <xf numFmtId="0" fontId="113" fillId="0" borderId="0" xfId="274" applyFont="1" applyAlignment="1">
      <alignment horizontal="center" vertical="center" wrapText="1"/>
    </xf>
    <xf numFmtId="0" fontId="149" fillId="0" borderId="0" xfId="274" applyFont="1" applyAlignment="1">
      <alignment horizontal="center" vertical="center" wrapText="1"/>
    </xf>
    <xf numFmtId="183" fontId="113" fillId="0" borderId="0" xfId="274" applyNumberFormat="1" applyFont="1" applyAlignment="1">
      <alignment horizontal="center" vertical="center" wrapText="1"/>
    </xf>
    <xf numFmtId="0" fontId="146" fillId="0" borderId="0" xfId="274" applyFont="1" applyAlignment="1">
      <alignment horizontal="center" vertical="center" wrapText="1"/>
    </xf>
    <xf numFmtId="0" fontId="121" fillId="16" borderId="185" xfId="274" applyFont="1" applyFill="1" applyBorder="1"/>
    <xf numFmtId="0" fontId="121" fillId="16" borderId="201" xfId="274" applyFont="1" applyFill="1" applyBorder="1"/>
    <xf numFmtId="0" fontId="121" fillId="16" borderId="202" xfId="274" applyFont="1" applyFill="1" applyBorder="1"/>
    <xf numFmtId="4" fontId="49" fillId="0" borderId="58" xfId="104" applyNumberFormat="1" applyFont="1" applyFill="1" applyBorder="1" applyAlignment="1">
      <alignment horizontal="center" vertical="center" wrapText="1"/>
    </xf>
    <xf numFmtId="0" fontId="97" fillId="0" borderId="0" xfId="69" applyFont="1"/>
    <xf numFmtId="187" fontId="98" fillId="0" borderId="0" xfId="207" applyNumberFormat="1" applyFont="1" applyAlignment="1">
      <alignment horizontal="left" vertical="center"/>
    </xf>
    <xf numFmtId="188" fontId="98" fillId="0" borderId="0" xfId="207" applyNumberFormat="1" applyFont="1" applyAlignment="1">
      <alignment horizontal="left" vertical="center"/>
    </xf>
    <xf numFmtId="0" fontId="82" fillId="10" borderId="22" xfId="104" applyNumberFormat="1" applyFont="1" applyFill="1" applyBorder="1" applyAlignment="1">
      <alignment horizontal="center" vertical="center" wrapText="1"/>
    </xf>
    <xf numFmtId="0" fontId="82" fillId="10" borderId="5" xfId="104" applyNumberFormat="1" applyFont="1" applyFill="1" applyBorder="1" applyAlignment="1">
      <alignment horizontal="center" vertical="center" wrapText="1"/>
    </xf>
    <xf numFmtId="0" fontId="82" fillId="10" borderId="24" xfId="104" applyNumberFormat="1" applyFont="1" applyFill="1" applyBorder="1" applyAlignment="1">
      <alignment horizontal="center" vertical="center" wrapText="1"/>
    </xf>
    <xf numFmtId="4" fontId="49" fillId="0" borderId="58" xfId="104" applyNumberFormat="1" applyFont="1" applyFill="1" applyBorder="1" applyAlignment="1">
      <alignment horizontal="left" vertical="center"/>
    </xf>
    <xf numFmtId="43" fontId="49" fillId="0" borderId="0" xfId="278" applyFont="1" applyFill="1" applyBorder="1" applyAlignment="1">
      <alignment horizontal="center" vertical="center"/>
    </xf>
    <xf numFmtId="4" fontId="119" fillId="0" borderId="58" xfId="104" applyNumberFormat="1" applyFont="1" applyFill="1" applyBorder="1" applyAlignment="1">
      <alignment horizontal="center" vertical="center" wrapText="1"/>
    </xf>
    <xf numFmtId="4" fontId="49" fillId="0" borderId="0" xfId="53" applyNumberFormat="1" applyFont="1" applyFill="1" applyBorder="1" applyAlignment="1">
      <alignment horizontal="center" vertical="center"/>
    </xf>
    <xf numFmtId="0" fontId="49" fillId="35" borderId="58" xfId="53" applyNumberFormat="1" applyFont="1" applyFill="1" applyBorder="1" applyAlignment="1">
      <alignment vertical="center"/>
    </xf>
    <xf numFmtId="0" fontId="49" fillId="0" borderId="0" xfId="53" applyNumberFormat="1" applyFont="1" applyFill="1" applyBorder="1" applyAlignment="1">
      <alignment horizontal="left" vertical="center"/>
    </xf>
    <xf numFmtId="0" fontId="49" fillId="0" borderId="58" xfId="53" applyNumberFormat="1" applyFont="1" applyFill="1" applyBorder="1" applyAlignment="1">
      <alignment vertical="center" wrapText="1"/>
    </xf>
    <xf numFmtId="0" fontId="49" fillId="5" borderId="58" xfId="53" applyNumberFormat="1" applyFont="1" applyFill="1" applyBorder="1" applyAlignment="1">
      <alignment vertical="center"/>
    </xf>
    <xf numFmtId="2" fontId="49" fillId="0" borderId="0" xfId="53" applyNumberFormat="1" applyFont="1" applyFill="1" applyBorder="1" applyAlignment="1">
      <alignment horizontal="center" vertical="center"/>
    </xf>
    <xf numFmtId="0" fontId="150" fillId="5" borderId="58" xfId="53" applyNumberFormat="1" applyFont="1" applyFill="1" applyBorder="1" applyAlignment="1">
      <alignment vertical="center"/>
    </xf>
    <xf numFmtId="4" fontId="49" fillId="5" borderId="58" xfId="104" applyNumberFormat="1" applyFont="1" applyFill="1" applyBorder="1" applyAlignment="1">
      <alignment horizontal="center" vertical="center" wrapText="1"/>
    </xf>
    <xf numFmtId="0" fontId="36" fillId="0" borderId="0" xfId="104" applyNumberFormat="1" applyFont="1" applyFill="1" applyBorder="1" applyAlignment="1">
      <alignment vertical="center"/>
    </xf>
    <xf numFmtId="43" fontId="36" fillId="0" borderId="0" xfId="278" applyFont="1" applyFill="1" applyBorder="1" applyAlignment="1">
      <alignment vertical="center"/>
    </xf>
    <xf numFmtId="0" fontId="37" fillId="0" borderId="0" xfId="104" applyNumberFormat="1" applyFont="1" applyFill="1" applyBorder="1" applyAlignment="1">
      <alignment vertical="center"/>
    </xf>
    <xf numFmtId="44" fontId="36" fillId="0" borderId="0" xfId="30" applyNumberFormat="1" applyFont="1" applyFill="1" applyBorder="1" applyAlignment="1">
      <alignment vertical="center"/>
    </xf>
    <xf numFmtId="0" fontId="78" fillId="10" borderId="30" xfId="273" applyFont="1" applyFill="1" applyBorder="1" applyAlignment="1">
      <alignment horizontal="center" vertical="center" wrapText="1"/>
    </xf>
    <xf numFmtId="0" fontId="47" fillId="0" borderId="68" xfId="45" applyFont="1" applyBorder="1" applyAlignment="1">
      <alignment horizontal="right" vertical="center"/>
    </xf>
    <xf numFmtId="14" fontId="47" fillId="0" borderId="68" xfId="45" applyNumberFormat="1" applyFont="1" applyBorder="1" applyAlignment="1">
      <alignment horizontal="center" vertical="center"/>
    </xf>
    <xf numFmtId="17" fontId="108" fillId="13" borderId="67" xfId="45" applyNumberFormat="1" applyFont="1" applyFill="1" applyBorder="1" applyAlignment="1">
      <alignment vertical="center"/>
    </xf>
    <xf numFmtId="17" fontId="108" fillId="13" borderId="68" xfId="45" applyNumberFormat="1" applyFont="1" applyFill="1" applyBorder="1" applyAlignment="1">
      <alignment vertical="center"/>
    </xf>
    <xf numFmtId="17" fontId="108" fillId="13" borderId="75" xfId="45" applyNumberFormat="1" applyFont="1" applyFill="1" applyBorder="1" applyAlignment="1">
      <alignment vertical="center"/>
    </xf>
    <xf numFmtId="0" fontId="82" fillId="10" borderId="7" xfId="41" applyFont="1" applyFill="1" applyBorder="1" applyAlignment="1">
      <alignment horizontal="center" vertical="center"/>
    </xf>
    <xf numFmtId="43" fontId="36" fillId="2" borderId="11" xfId="287" applyFont="1" applyFill="1" applyBorder="1" applyAlignment="1">
      <alignment vertical="center"/>
    </xf>
    <xf numFmtId="0" fontId="152" fillId="10" borderId="19" xfId="41" applyFont="1" applyFill="1" applyBorder="1" applyAlignment="1">
      <alignment horizontal="centerContinuous" vertical="center"/>
    </xf>
    <xf numFmtId="0" fontId="152" fillId="10" borderId="21" xfId="41" applyFont="1" applyFill="1" applyBorder="1" applyAlignment="1">
      <alignment horizontal="centerContinuous" vertical="center"/>
    </xf>
    <xf numFmtId="15" fontId="152" fillId="10" borderId="22" xfId="41" applyNumberFormat="1" applyFont="1" applyFill="1" applyBorder="1" applyAlignment="1">
      <alignment horizontal="centerContinuous" vertical="center"/>
    </xf>
    <xf numFmtId="0" fontId="83" fillId="10" borderId="24" xfId="41" applyFont="1" applyFill="1" applyBorder="1" applyAlignment="1">
      <alignment horizontal="center" vertical="center"/>
    </xf>
    <xf numFmtId="0" fontId="83" fillId="10" borderId="6" xfId="41" applyFont="1" applyFill="1" applyBorder="1" applyAlignment="1">
      <alignment horizontal="center" vertical="center"/>
    </xf>
    <xf numFmtId="0" fontId="152" fillId="10" borderId="1" xfId="273" applyFont="1" applyFill="1" applyBorder="1" applyAlignment="1">
      <alignment horizontal="center" vertical="center"/>
    </xf>
    <xf numFmtId="0" fontId="152" fillId="10" borderId="6" xfId="273" applyFont="1" applyFill="1" applyBorder="1" applyAlignment="1">
      <alignment horizontal="center" vertical="center"/>
    </xf>
    <xf numFmtId="0" fontId="83" fillId="10" borderId="28" xfId="41" applyFont="1" applyFill="1" applyBorder="1" applyAlignment="1">
      <alignment horizontal="center" vertical="center"/>
    </xf>
    <xf numFmtId="0" fontId="83" fillId="10" borderId="1" xfId="41" applyFont="1" applyFill="1" applyBorder="1" applyAlignment="1">
      <alignment horizontal="center" vertical="center"/>
    </xf>
    <xf numFmtId="0" fontId="152" fillId="10" borderId="30" xfId="273" applyFont="1" applyFill="1" applyBorder="1" applyAlignment="1">
      <alignment horizontal="center" vertical="center" wrapText="1"/>
    </xf>
    <xf numFmtId="0" fontId="152" fillId="10" borderId="11" xfId="273" applyFont="1" applyFill="1" applyBorder="1" applyAlignment="1">
      <alignment horizontal="center" vertical="center" wrapText="1"/>
    </xf>
    <xf numFmtId="0" fontId="83" fillId="10" borderId="24" xfId="57" applyFont="1" applyFill="1" applyBorder="1" applyAlignment="1">
      <alignment horizontal="center" vertical="center"/>
    </xf>
    <xf numFmtId="0" fontId="83" fillId="11" borderId="63" xfId="69" applyFont="1" applyFill="1" applyBorder="1" applyAlignment="1">
      <alignment horizontal="center" vertical="center" wrapText="1"/>
    </xf>
    <xf numFmtId="0" fontId="83" fillId="12" borderId="62" xfId="69" applyFont="1" applyFill="1" applyBorder="1" applyAlignment="1">
      <alignment horizontal="center" vertical="center"/>
    </xf>
    <xf numFmtId="0" fontId="83" fillId="12" borderId="61" xfId="69" applyFont="1" applyFill="1" applyBorder="1" applyAlignment="1">
      <alignment horizontal="center" vertical="center"/>
    </xf>
    <xf numFmtId="0" fontId="78" fillId="10" borderId="19" xfId="41" applyFont="1" applyFill="1" applyBorder="1" applyAlignment="1">
      <alignment horizontal="center" vertical="center"/>
    </xf>
    <xf numFmtId="0" fontId="78" fillId="10" borderId="21" xfId="41" applyFont="1" applyFill="1" applyBorder="1" applyAlignment="1">
      <alignment horizontal="center" vertical="center"/>
    </xf>
    <xf numFmtId="0" fontId="83" fillId="10" borderId="21" xfId="41" applyFont="1" applyFill="1" applyBorder="1" applyAlignment="1">
      <alignment horizontal="center" vertical="center"/>
    </xf>
    <xf numFmtId="0" fontId="83" fillId="10" borderId="29" xfId="41" applyFont="1" applyFill="1" applyBorder="1" applyAlignment="1">
      <alignment vertical="center"/>
    </xf>
    <xf numFmtId="0" fontId="83" fillId="10" borderId="29" xfId="41" applyFont="1" applyFill="1" applyBorder="1" applyAlignment="1">
      <alignment horizontal="center" vertical="center"/>
    </xf>
    <xf numFmtId="0" fontId="83" fillId="10" borderId="6" xfId="41" applyFont="1" applyFill="1" applyBorder="1" applyAlignment="1">
      <alignment vertical="center"/>
    </xf>
    <xf numFmtId="0" fontId="83" fillId="10" borderId="19" xfId="41" applyFont="1" applyFill="1" applyBorder="1" applyAlignment="1">
      <alignment horizontal="center" vertical="center"/>
    </xf>
    <xf numFmtId="0" fontId="83" fillId="10" borderId="22" xfId="41" applyFont="1" applyFill="1" applyBorder="1" applyAlignment="1">
      <alignment horizontal="center" vertical="center"/>
    </xf>
    <xf numFmtId="0" fontId="83" fillId="10" borderId="27" xfId="41" applyFont="1" applyFill="1" applyBorder="1" applyAlignment="1">
      <alignment vertical="center"/>
    </xf>
    <xf numFmtId="0" fontId="83" fillId="10" borderId="6" xfId="41" applyFont="1" applyFill="1" applyBorder="1" applyAlignment="1">
      <alignment horizontal="center" vertical="center" wrapText="1"/>
    </xf>
    <xf numFmtId="0" fontId="83" fillId="10" borderId="24" xfId="41" applyFont="1" applyFill="1" applyBorder="1" applyAlignment="1">
      <alignment vertical="center" wrapText="1"/>
    </xf>
    <xf numFmtId="0" fontId="83" fillId="10" borderId="24" xfId="41" applyFont="1" applyFill="1" applyBorder="1" applyAlignment="1">
      <alignment horizontal="center" vertical="center" wrapText="1"/>
    </xf>
    <xf numFmtId="0" fontId="83" fillId="10" borderId="31" xfId="41" applyFont="1" applyFill="1" applyBorder="1" applyAlignment="1">
      <alignment vertical="center"/>
    </xf>
    <xf numFmtId="0" fontId="83" fillId="10" borderId="31" xfId="41" applyFont="1" applyFill="1" applyBorder="1" applyAlignment="1">
      <alignment vertical="center" wrapText="1"/>
    </xf>
    <xf numFmtId="0" fontId="153" fillId="10" borderId="6" xfId="41" applyFont="1" applyFill="1" applyBorder="1" applyAlignment="1">
      <alignment horizontal="center" vertical="center"/>
    </xf>
    <xf numFmtId="0" fontId="83" fillId="10" borderId="6" xfId="57" applyFont="1" applyFill="1" applyBorder="1" applyAlignment="1">
      <alignment horizontal="center" vertical="center"/>
    </xf>
    <xf numFmtId="0" fontId="83" fillId="10" borderId="28" xfId="57" applyFont="1" applyFill="1" applyBorder="1" applyAlignment="1">
      <alignment horizontal="center" vertical="center"/>
    </xf>
    <xf numFmtId="0" fontId="152" fillId="10" borderId="21" xfId="41" applyFont="1" applyFill="1" applyBorder="1" applyAlignment="1">
      <alignment horizontal="left" vertical="center" indent="9"/>
    </xf>
    <xf numFmtId="0" fontId="83" fillId="10" borderId="29" xfId="57" applyFont="1" applyFill="1" applyBorder="1"/>
    <xf numFmtId="0" fontId="83" fillId="10" borderId="20" xfId="57" applyFont="1" applyFill="1" applyBorder="1"/>
    <xf numFmtId="0" fontId="83" fillId="10" borderId="1" xfId="57" applyFont="1" applyFill="1" applyBorder="1" applyAlignment="1">
      <alignment horizontal="center"/>
    </xf>
    <xf numFmtId="0" fontId="152" fillId="10" borderId="6" xfId="273" applyFont="1" applyFill="1" applyBorder="1" applyAlignment="1">
      <alignment horizontal="center"/>
    </xf>
    <xf numFmtId="0" fontId="83" fillId="10" borderId="30" xfId="57" applyFont="1" applyFill="1" applyBorder="1" applyAlignment="1">
      <alignment horizontal="left" vertical="center" indent="4"/>
    </xf>
    <xf numFmtId="0" fontId="83" fillId="10" borderId="19" xfId="57" applyFont="1" applyFill="1" applyBorder="1" applyAlignment="1">
      <alignment horizontal="left" vertical="center" indent="4"/>
    </xf>
    <xf numFmtId="0" fontId="83" fillId="10" borderId="1" xfId="57" applyFont="1" applyFill="1" applyBorder="1" applyAlignment="1">
      <alignment horizontal="center" vertical="center"/>
    </xf>
    <xf numFmtId="0" fontId="83" fillId="10" borderId="7" xfId="57" applyFont="1" applyFill="1" applyBorder="1" applyAlignment="1">
      <alignment horizontal="center"/>
    </xf>
    <xf numFmtId="0" fontId="83" fillId="10" borderId="28" xfId="57" applyFont="1" applyFill="1" applyBorder="1" applyAlignment="1">
      <alignment horizontal="center"/>
    </xf>
    <xf numFmtId="0" fontId="83" fillId="10" borderId="6" xfId="57" applyFont="1" applyFill="1" applyBorder="1" applyAlignment="1">
      <alignment horizontal="center"/>
    </xf>
    <xf numFmtId="0" fontId="152" fillId="10" borderId="30" xfId="273" applyFont="1" applyFill="1" applyBorder="1" applyAlignment="1">
      <alignment horizontal="center" wrapText="1"/>
    </xf>
    <xf numFmtId="0" fontId="152" fillId="10" borderId="11" xfId="273" applyFont="1" applyFill="1" applyBorder="1" applyAlignment="1">
      <alignment horizontal="center" wrapText="1"/>
    </xf>
    <xf numFmtId="0" fontId="83" fillId="10" borderId="24" xfId="57" applyFont="1" applyFill="1" applyBorder="1" applyAlignment="1">
      <alignment horizontal="center"/>
    </xf>
    <xf numFmtId="0" fontId="83" fillId="10" borderId="27" xfId="57" applyFont="1" applyFill="1" applyBorder="1" applyAlignment="1">
      <alignment horizontal="center" vertical="center"/>
    </xf>
    <xf numFmtId="43" fontId="75" fillId="3" borderId="40" xfId="287" applyFont="1" applyFill="1" applyBorder="1" applyAlignment="1">
      <alignment vertical="center"/>
    </xf>
    <xf numFmtId="0" fontId="49" fillId="24" borderId="0" xfId="53" applyNumberFormat="1" applyFont="1" applyFill="1" applyBorder="1" applyAlignment="1">
      <alignment horizontal="center" vertical="center"/>
    </xf>
    <xf numFmtId="0" fontId="49" fillId="0" borderId="58" xfId="53" quotePrefix="1" applyNumberFormat="1" applyFont="1" applyFill="1" applyBorder="1" applyAlignment="1">
      <alignment horizontal="left" vertical="center" wrapText="1"/>
    </xf>
    <xf numFmtId="0" fontId="79" fillId="0" borderId="5" xfId="45" applyFont="1" applyBorder="1" applyAlignment="1">
      <alignment horizontal="center" vertical="center"/>
    </xf>
    <xf numFmtId="0" fontId="47" fillId="0" borderId="0" xfId="45" applyFont="1" applyAlignment="1">
      <alignment horizontal="center" vertical="center"/>
    </xf>
    <xf numFmtId="180" fontId="47" fillId="0" borderId="20" xfId="82" applyNumberFormat="1" applyFont="1" applyBorder="1" applyAlignment="1">
      <alignment horizontal="center" vertical="center"/>
    </xf>
    <xf numFmtId="179" fontId="76" fillId="10" borderId="11" xfId="58" applyNumberFormat="1" applyFont="1" applyFill="1" applyBorder="1" applyAlignment="1">
      <alignment horizontal="center" vertical="center"/>
    </xf>
    <xf numFmtId="4" fontId="71" fillId="3" borderId="37" xfId="50" applyNumberFormat="1" applyFont="1" applyFill="1" applyBorder="1" applyAlignment="1">
      <alignment vertical="center"/>
    </xf>
    <xf numFmtId="4" fontId="71" fillId="36" borderId="40" xfId="41" applyNumberFormat="1" applyFont="1" applyFill="1" applyBorder="1" applyAlignment="1">
      <alignment vertical="center"/>
    </xf>
    <xf numFmtId="167" fontId="71" fillId="3" borderId="40" xfId="41" applyNumberFormat="1" applyFont="1" applyFill="1" applyBorder="1" applyAlignment="1">
      <alignment vertical="center"/>
    </xf>
    <xf numFmtId="184" fontId="71" fillId="3" borderId="40" xfId="41" applyNumberFormat="1" applyFont="1" applyFill="1" applyBorder="1" applyAlignment="1">
      <alignment vertical="center"/>
    </xf>
    <xf numFmtId="0" fontId="6" fillId="0" borderId="11" xfId="274" applyFont="1" applyBorder="1"/>
    <xf numFmtId="0" fontId="6" fillId="0" borderId="0" xfId="274" applyFont="1"/>
    <xf numFmtId="14" fontId="143" fillId="0" borderId="0" xfId="274" applyNumberFormat="1"/>
    <xf numFmtId="0" fontId="90" fillId="27" borderId="0" xfId="41" applyFont="1" applyFill="1" applyAlignment="1">
      <alignment horizontal="center" vertical="center"/>
    </xf>
    <xf numFmtId="183" fontId="95" fillId="37" borderId="95" xfId="69" applyNumberFormat="1" applyFont="1" applyFill="1" applyBorder="1"/>
    <xf numFmtId="43" fontId="37" fillId="0" borderId="0" xfId="41" applyNumberFormat="1" applyFont="1" applyAlignment="1">
      <alignment vertical="center"/>
    </xf>
    <xf numFmtId="183" fontId="37" fillId="0" borderId="0" xfId="41" applyNumberFormat="1" applyFont="1" applyAlignment="1">
      <alignment vertical="center"/>
    </xf>
    <xf numFmtId="0" fontId="156" fillId="0" borderId="0" xfId="292" applyFont="1" applyAlignment="1">
      <alignment vertical="center"/>
    </xf>
    <xf numFmtId="0" fontId="157" fillId="0" borderId="74" xfId="292" applyFont="1" applyBorder="1" applyAlignment="1">
      <alignment vertical="center"/>
    </xf>
    <xf numFmtId="0" fontId="158" fillId="0" borderId="67" xfId="292" applyFont="1" applyBorder="1" applyAlignment="1">
      <alignment vertical="center"/>
    </xf>
    <xf numFmtId="0" fontId="159" fillId="0" borderId="68" xfId="292" applyFont="1" applyBorder="1" applyAlignment="1">
      <alignment vertical="center"/>
    </xf>
    <xf numFmtId="0" fontId="157" fillId="0" borderId="68" xfId="292" applyFont="1" applyBorder="1" applyAlignment="1">
      <alignment vertical="center"/>
    </xf>
    <xf numFmtId="0" fontId="157" fillId="0" borderId="228" xfId="292" applyFont="1" applyBorder="1" applyAlignment="1">
      <alignment vertical="center"/>
    </xf>
    <xf numFmtId="0" fontId="155" fillId="0" borderId="0" xfId="292"/>
    <xf numFmtId="0" fontId="160" fillId="0" borderId="0" xfId="292" applyFont="1" applyAlignment="1">
      <alignment vertical="center"/>
    </xf>
    <xf numFmtId="0" fontId="156" fillId="0" borderId="76" xfId="292" applyFont="1" applyBorder="1" applyAlignment="1">
      <alignment vertical="center"/>
    </xf>
    <xf numFmtId="192" fontId="160" fillId="0" borderId="229" xfId="292" quotePrefix="1" applyNumberFormat="1" applyFont="1" applyBorder="1" applyAlignment="1">
      <alignment horizontal="left" vertical="center"/>
    </xf>
    <xf numFmtId="0" fontId="156" fillId="0" borderId="68" xfId="292" applyFont="1" applyBorder="1" applyAlignment="1">
      <alignment vertical="center"/>
    </xf>
    <xf numFmtId="0" fontId="156" fillId="0" borderId="228" xfId="292" applyFont="1" applyBorder="1" applyAlignment="1">
      <alignment vertical="center"/>
    </xf>
    <xf numFmtId="192" fontId="160" fillId="0" borderId="80" xfId="292" applyNumberFormat="1" applyFont="1" applyBorder="1" applyAlignment="1">
      <alignment vertical="center"/>
    </xf>
    <xf numFmtId="17" fontId="156" fillId="0" borderId="172" xfId="292" applyNumberFormat="1" applyFont="1" applyBorder="1" applyAlignment="1">
      <alignment horizontal="left" vertical="center"/>
    </xf>
    <xf numFmtId="0" fontId="158" fillId="0" borderId="230" xfId="292" applyFont="1" applyBorder="1" applyAlignment="1">
      <alignment vertical="center"/>
    </xf>
    <xf numFmtId="0" fontId="159" fillId="0" borderId="229" xfId="292" applyFont="1" applyBorder="1" applyAlignment="1">
      <alignment vertical="center"/>
    </xf>
    <xf numFmtId="0" fontId="156" fillId="0" borderId="229" xfId="292" applyFont="1" applyBorder="1" applyAlignment="1">
      <alignment vertical="center"/>
    </xf>
    <xf numFmtId="0" fontId="156" fillId="0" borderId="231" xfId="292" applyFont="1" applyBorder="1" applyAlignment="1">
      <alignment vertical="center"/>
    </xf>
    <xf numFmtId="0" fontId="160" fillId="0" borderId="155" xfId="292" applyFont="1" applyBorder="1" applyAlignment="1">
      <alignment vertical="center"/>
    </xf>
    <xf numFmtId="0" fontId="161" fillId="0" borderId="0" xfId="292" applyFont="1"/>
    <xf numFmtId="167" fontId="161" fillId="0" borderId="0" xfId="292" applyNumberFormat="1" applyFont="1"/>
    <xf numFmtId="167" fontId="162" fillId="0" borderId="0" xfId="292" applyNumberFormat="1" applyFont="1"/>
    <xf numFmtId="0" fontId="161" fillId="0" borderId="0" xfId="292" applyFont="1" applyAlignment="1">
      <alignment vertical="center"/>
    </xf>
    <xf numFmtId="0" fontId="163" fillId="38" borderId="157" xfId="292" applyFont="1" applyFill="1" applyBorder="1" applyAlignment="1">
      <alignment horizontal="center" wrapText="1"/>
    </xf>
    <xf numFmtId="0" fontId="163" fillId="38" borderId="157" xfId="292" applyFont="1" applyFill="1" applyBorder="1" applyAlignment="1">
      <alignment horizontal="center" vertical="center" wrapText="1"/>
    </xf>
    <xf numFmtId="0" fontId="163" fillId="38" borderId="157" xfId="292" applyFont="1" applyFill="1" applyBorder="1" applyAlignment="1">
      <alignment horizontal="center" vertical="center"/>
    </xf>
    <xf numFmtId="183" fontId="161" fillId="0" borderId="0" xfId="292" applyNumberFormat="1" applyFont="1" applyAlignment="1">
      <alignment vertical="center"/>
    </xf>
    <xf numFmtId="0" fontId="164" fillId="0" borderId="0" xfId="292" applyFont="1" applyAlignment="1">
      <alignment vertical="center"/>
    </xf>
    <xf numFmtId="0" fontId="155" fillId="0" borderId="232" xfId="292" applyBorder="1"/>
    <xf numFmtId="183" fontId="161" fillId="39" borderId="175" xfId="292" applyNumberFormat="1" applyFont="1" applyFill="1" applyBorder="1" applyAlignment="1">
      <alignment horizontal="right"/>
    </xf>
    <xf numFmtId="183" fontId="161" fillId="39" borderId="118" xfId="292" applyNumberFormat="1" applyFont="1" applyFill="1" applyBorder="1" applyAlignment="1">
      <alignment horizontal="center"/>
    </xf>
    <xf numFmtId="0" fontId="155" fillId="0" borderId="233" xfId="292" applyBorder="1"/>
    <xf numFmtId="183" fontId="161" fillId="0" borderId="0" xfId="292" applyNumberFormat="1" applyFont="1"/>
    <xf numFmtId="0" fontId="164" fillId="0" borderId="0" xfId="292" applyFont="1"/>
    <xf numFmtId="0" fontId="155" fillId="0" borderId="234" xfId="292" applyBorder="1"/>
    <xf numFmtId="183" fontId="163" fillId="40" borderId="62" xfId="292" applyNumberFormat="1" applyFont="1" applyFill="1" applyBorder="1" applyAlignment="1">
      <alignment horizontal="left" wrapText="1"/>
    </xf>
    <xf numFmtId="183" fontId="163" fillId="40" borderId="173" xfId="292" applyNumberFormat="1" applyFont="1" applyFill="1" applyBorder="1" applyAlignment="1">
      <alignment horizontal="center" wrapText="1"/>
    </xf>
    <xf numFmtId="183" fontId="163" fillId="40" borderId="62" xfId="292" applyNumberFormat="1" applyFont="1" applyFill="1" applyBorder="1" applyAlignment="1">
      <alignment horizontal="center" wrapText="1"/>
    </xf>
    <xf numFmtId="183" fontId="161" fillId="40" borderId="235" xfId="292" applyNumberFormat="1" applyFont="1" applyFill="1" applyBorder="1"/>
    <xf numFmtId="2" fontId="161" fillId="0" borderId="0" xfId="292" applyNumberFormat="1" applyFont="1"/>
    <xf numFmtId="2" fontId="164" fillId="0" borderId="0" xfId="292" applyNumberFormat="1" applyFont="1"/>
    <xf numFmtId="183" fontId="164" fillId="0" borderId="0" xfId="292" applyNumberFormat="1" applyFont="1"/>
    <xf numFmtId="191" fontId="164" fillId="0" borderId="0" xfId="292" applyNumberFormat="1" applyFont="1"/>
    <xf numFmtId="0" fontId="165" fillId="0" borderId="67" xfId="292" applyFont="1" applyBorder="1" applyAlignment="1">
      <alignment vertical="center"/>
    </xf>
    <xf numFmtId="0" fontId="166" fillId="0" borderId="68" xfId="292" applyFont="1" applyBorder="1" applyAlignment="1">
      <alignment vertical="center"/>
    </xf>
    <xf numFmtId="192" fontId="166" fillId="0" borderId="68" xfId="292" applyNumberFormat="1" applyFont="1" applyBorder="1" applyAlignment="1">
      <alignment vertical="center"/>
    </xf>
    <xf numFmtId="0" fontId="166" fillId="0" borderId="228" xfId="292" applyFont="1" applyBorder="1" applyAlignment="1">
      <alignment vertical="center"/>
    </xf>
    <xf numFmtId="192" fontId="167" fillId="0" borderId="68" xfId="292" applyNumberFormat="1" applyFont="1" applyBorder="1" applyAlignment="1">
      <alignment vertical="center"/>
    </xf>
    <xf numFmtId="192" fontId="166" fillId="0" borderId="68" xfId="292" applyNumberFormat="1" applyFont="1" applyBorder="1" applyAlignment="1">
      <alignment vertical="center" wrapText="1"/>
    </xf>
    <xf numFmtId="192" fontId="166" fillId="0" borderId="228" xfId="292" applyNumberFormat="1" applyFont="1" applyBorder="1" applyAlignment="1">
      <alignment vertical="center" wrapText="1"/>
    </xf>
    <xf numFmtId="17" fontId="156" fillId="0" borderId="76" xfId="292" applyNumberFormat="1" applyFont="1" applyBorder="1" applyAlignment="1">
      <alignment horizontal="left" vertical="center"/>
    </xf>
    <xf numFmtId="0" fontId="165" fillId="0" borderId="74" xfId="292" applyFont="1" applyBorder="1" applyAlignment="1">
      <alignment vertical="center"/>
    </xf>
    <xf numFmtId="0" fontId="167" fillId="0" borderId="68" xfId="292" applyFont="1" applyBorder="1" applyAlignment="1">
      <alignment vertical="center"/>
    </xf>
    <xf numFmtId="0" fontId="156" fillId="0" borderId="73" xfId="292" applyFont="1" applyBorder="1" applyAlignment="1">
      <alignment vertical="center"/>
    </xf>
    <xf numFmtId="0" fontId="156" fillId="0" borderId="236" xfId="292" applyFont="1" applyBorder="1" applyAlignment="1">
      <alignment vertical="center"/>
    </xf>
    <xf numFmtId="0" fontId="169" fillId="31" borderId="238" xfId="292" applyFont="1" applyFill="1" applyBorder="1" applyAlignment="1">
      <alignment horizontal="center" vertical="center"/>
    </xf>
    <xf numFmtId="0" fontId="169" fillId="31" borderId="92" xfId="292" applyFont="1" applyFill="1" applyBorder="1" applyAlignment="1">
      <alignment horizontal="center" vertical="center"/>
    </xf>
    <xf numFmtId="0" fontId="169" fillId="31" borderId="211" xfId="292" applyFont="1" applyFill="1" applyBorder="1" applyAlignment="1">
      <alignment horizontal="center" vertical="center"/>
    </xf>
    <xf numFmtId="0" fontId="169" fillId="0" borderId="0" xfId="292" applyFont="1"/>
    <xf numFmtId="183" fontId="170" fillId="41" borderId="0" xfId="292" applyNumberFormat="1" applyFont="1" applyFill="1" applyAlignment="1">
      <alignment horizontal="center" vertical="center" wrapText="1"/>
    </xf>
    <xf numFmtId="0" fontId="164" fillId="31" borderId="182" xfId="292" applyFont="1" applyFill="1" applyBorder="1" applyAlignment="1">
      <alignment horizontal="center" vertical="center" wrapText="1"/>
    </xf>
    <xf numFmtId="0" fontId="164" fillId="31" borderId="62" xfId="292" applyFont="1" applyFill="1" applyBorder="1" applyAlignment="1">
      <alignment horizontal="center" vertical="center" wrapText="1"/>
    </xf>
    <xf numFmtId="0" fontId="142" fillId="31" borderId="173" xfId="292" applyFont="1" applyFill="1" applyBorder="1" applyAlignment="1">
      <alignment horizontal="center" vertical="center" wrapText="1"/>
    </xf>
    <xf numFmtId="0" fontId="142" fillId="31" borderId="200" xfId="292" applyFont="1" applyFill="1" applyBorder="1" applyAlignment="1">
      <alignment horizontal="center" vertical="center" wrapText="1"/>
    </xf>
    <xf numFmtId="0" fontId="166" fillId="0" borderId="0" xfId="292" applyFont="1"/>
    <xf numFmtId="0" fontId="169" fillId="31" borderId="241" xfId="292" applyFont="1" applyFill="1" applyBorder="1" applyAlignment="1">
      <alignment horizontal="center" vertical="center"/>
    </xf>
    <xf numFmtId="0" fontId="169" fillId="31" borderId="63" xfId="292" applyFont="1" applyFill="1" applyBorder="1" applyAlignment="1">
      <alignment horizontal="center" vertical="center"/>
    </xf>
    <xf numFmtId="0" fontId="169" fillId="31" borderId="242" xfId="292" applyFont="1" applyFill="1" applyBorder="1" applyAlignment="1">
      <alignment horizontal="center" vertical="center"/>
    </xf>
    <xf numFmtId="0" fontId="166" fillId="42" borderId="243" xfId="292" applyFont="1" applyFill="1" applyBorder="1" applyAlignment="1">
      <alignment horizontal="center"/>
    </xf>
    <xf numFmtId="0" fontId="166" fillId="42" borderId="221" xfId="292" applyFont="1" applyFill="1" applyBorder="1" applyAlignment="1">
      <alignment horizontal="center" vertical="center"/>
    </xf>
    <xf numFmtId="0" fontId="166" fillId="42" borderId="244" xfId="292" applyFont="1" applyFill="1" applyBorder="1" applyAlignment="1">
      <alignment horizontal="center" vertical="center"/>
    </xf>
    <xf numFmtId="0" fontId="166" fillId="42" borderId="222" xfId="292" applyFont="1" applyFill="1" applyBorder="1" applyAlignment="1">
      <alignment horizontal="center" vertical="center"/>
    </xf>
    <xf numFmtId="0" fontId="166" fillId="0" borderId="247" xfId="292" applyFont="1" applyBorder="1"/>
    <xf numFmtId="0" fontId="169" fillId="0" borderId="223" xfId="292" applyFont="1" applyBorder="1" applyAlignment="1">
      <alignment vertical="center"/>
    </xf>
    <xf numFmtId="0" fontId="169" fillId="0" borderId="223" xfId="292" applyFont="1" applyBorder="1" applyAlignment="1">
      <alignment horizontal="center"/>
    </xf>
    <xf numFmtId="183" fontId="169" fillId="30" borderId="248" xfId="292" applyNumberFormat="1" applyFont="1" applyFill="1" applyBorder="1" applyAlignment="1">
      <alignment horizontal="center"/>
    </xf>
    <xf numFmtId="0" fontId="171" fillId="0" borderId="247" xfId="292" applyFont="1" applyBorder="1" applyAlignment="1">
      <alignment horizontal="center" vertical="center"/>
    </xf>
    <xf numFmtId="0" fontId="169" fillId="0" borderId="221" xfId="292" applyFont="1" applyBorder="1" applyAlignment="1">
      <alignment horizontal="center" vertical="center"/>
    </xf>
    <xf numFmtId="0" fontId="169" fillId="0" borderId="244" xfId="292" applyFont="1" applyBorder="1" applyAlignment="1">
      <alignment horizontal="center" vertical="center"/>
    </xf>
    <xf numFmtId="0" fontId="172" fillId="0" borderId="224" xfId="292" applyFont="1" applyBorder="1" applyAlignment="1">
      <alignment horizontal="center" vertical="center"/>
    </xf>
    <xf numFmtId="183" fontId="169" fillId="0" borderId="247" xfId="292" applyNumberFormat="1" applyFont="1" applyBorder="1" applyAlignment="1">
      <alignment horizontal="center" vertical="center"/>
    </xf>
    <xf numFmtId="183" fontId="169" fillId="0" borderId="248" xfId="292" applyNumberFormat="1" applyFont="1" applyBorder="1" applyAlignment="1">
      <alignment horizontal="center" vertical="center"/>
    </xf>
    <xf numFmtId="0" fontId="166" fillId="0" borderId="243" xfId="292" applyFont="1" applyBorder="1"/>
    <xf numFmtId="0" fontId="169" fillId="0" borderId="221" xfId="292" applyFont="1" applyBorder="1" applyAlignment="1">
      <alignment vertical="center"/>
    </xf>
    <xf numFmtId="0" fontId="169" fillId="0" borderId="221" xfId="292" applyFont="1" applyBorder="1" applyAlignment="1">
      <alignment horizontal="center"/>
    </xf>
    <xf numFmtId="183" fontId="169" fillId="30" borderId="249" xfId="292" applyNumberFormat="1" applyFont="1" applyFill="1" applyBorder="1" applyAlignment="1">
      <alignment horizontal="center"/>
    </xf>
    <xf numFmtId="0" fontId="172" fillId="0" borderId="243" xfId="292" applyFont="1" applyBorder="1" applyAlignment="1">
      <alignment horizontal="center"/>
    </xf>
    <xf numFmtId="0" fontId="169" fillId="0" borderId="222" xfId="292" applyFont="1" applyBorder="1" applyAlignment="1">
      <alignment horizontal="center" vertical="center"/>
    </xf>
    <xf numFmtId="183" fontId="169" fillId="0" borderId="243" xfId="292" applyNumberFormat="1" applyFont="1" applyBorder="1" applyAlignment="1">
      <alignment horizontal="center" vertical="center"/>
    </xf>
    <xf numFmtId="183" fontId="169" fillId="0" borderId="249" xfId="292" applyNumberFormat="1" applyFont="1" applyBorder="1" applyAlignment="1">
      <alignment horizontal="center" vertical="center"/>
    </xf>
    <xf numFmtId="0" fontId="166" fillId="0" borderId="250" xfId="292" applyFont="1" applyBorder="1"/>
    <xf numFmtId="0" fontId="169" fillId="0" borderId="95" xfId="292" applyFont="1" applyBorder="1" applyAlignment="1">
      <alignment vertical="center"/>
    </xf>
    <xf numFmtId="0" fontId="169" fillId="0" borderId="95" xfId="292" applyFont="1" applyBorder="1" applyAlignment="1">
      <alignment horizontal="center"/>
    </xf>
    <xf numFmtId="0" fontId="172" fillId="0" borderId="250" xfId="292" applyFont="1" applyBorder="1" applyAlignment="1">
      <alignment horizontal="center"/>
    </xf>
    <xf numFmtId="0" fontId="169" fillId="0" borderId="95" xfId="292" applyFont="1" applyBorder="1" applyAlignment="1">
      <alignment horizontal="center" vertical="center"/>
    </xf>
    <xf numFmtId="0" fontId="169" fillId="0" borderId="251" xfId="292" applyFont="1" applyBorder="1" applyAlignment="1">
      <alignment horizontal="center" vertical="center"/>
    </xf>
    <xf numFmtId="0" fontId="169" fillId="0" borderId="225" xfId="292" applyFont="1" applyBorder="1" applyAlignment="1">
      <alignment horizontal="center" vertical="center"/>
    </xf>
    <xf numFmtId="183" fontId="169" fillId="0" borderId="250" xfId="292" applyNumberFormat="1" applyFont="1" applyBorder="1" applyAlignment="1">
      <alignment horizontal="center" vertical="center"/>
    </xf>
    <xf numFmtId="183" fontId="169" fillId="0" borderId="252" xfId="292" applyNumberFormat="1" applyFont="1" applyBorder="1" applyAlignment="1">
      <alignment horizontal="center" vertical="center"/>
    </xf>
    <xf numFmtId="0" fontId="166" fillId="0" borderId="253" xfId="292" applyFont="1" applyBorder="1"/>
    <xf numFmtId="0" fontId="169" fillId="0" borderId="254" xfId="292" applyFont="1" applyBorder="1" applyAlignment="1">
      <alignment horizontal="left" vertical="center"/>
    </xf>
    <xf numFmtId="0" fontId="169" fillId="0" borderId="254" xfId="292" applyFont="1" applyBorder="1" applyAlignment="1">
      <alignment horizontal="center"/>
    </xf>
    <xf numFmtId="183" fontId="169" fillId="30" borderId="255" xfId="292" applyNumberFormat="1" applyFont="1" applyFill="1" applyBorder="1" applyAlignment="1">
      <alignment horizontal="center"/>
    </xf>
    <xf numFmtId="0" fontId="172" fillId="0" borderId="253" xfId="292" applyFont="1" applyBorder="1" applyAlignment="1">
      <alignment horizontal="center"/>
    </xf>
    <xf numFmtId="0" fontId="169" fillId="0" borderId="254" xfId="292" applyFont="1" applyBorder="1" applyAlignment="1">
      <alignment horizontal="center" vertical="center"/>
    </xf>
    <xf numFmtId="0" fontId="169" fillId="0" borderId="256" xfId="292" applyFont="1" applyBorder="1" applyAlignment="1">
      <alignment horizontal="center" vertical="center"/>
    </xf>
    <xf numFmtId="0" fontId="169" fillId="0" borderId="257" xfId="292" applyFont="1" applyBorder="1" applyAlignment="1">
      <alignment horizontal="center" vertical="center"/>
    </xf>
    <xf numFmtId="183" fontId="169" fillId="0" borderId="253" xfId="292" applyNumberFormat="1" applyFont="1" applyBorder="1" applyAlignment="1">
      <alignment horizontal="center" vertical="center"/>
    </xf>
    <xf numFmtId="183" fontId="169" fillId="0" borderId="255" xfId="292" applyNumberFormat="1" applyFont="1" applyBorder="1" applyAlignment="1">
      <alignment horizontal="center" vertical="center"/>
    </xf>
    <xf numFmtId="183" fontId="169" fillId="30" borderId="252" xfId="292" applyNumberFormat="1" applyFont="1" applyFill="1" applyBorder="1" applyAlignment="1">
      <alignment horizontal="center"/>
    </xf>
    <xf numFmtId="0" fontId="169" fillId="0" borderId="243" xfId="292" applyFont="1" applyBorder="1" applyAlignment="1">
      <alignment horizontal="center" vertical="center"/>
    </xf>
    <xf numFmtId="0" fontId="166" fillId="30" borderId="243" xfId="292" applyFont="1" applyFill="1" applyBorder="1" applyAlignment="1">
      <alignment horizontal="center"/>
    </xf>
    <xf numFmtId="0" fontId="169" fillId="30" borderId="221" xfId="292" applyFont="1" applyFill="1" applyBorder="1" applyAlignment="1">
      <alignment horizontal="center" vertical="center"/>
    </xf>
    <xf numFmtId="0" fontId="169" fillId="30" borderId="249" xfId="292" applyFont="1" applyFill="1" applyBorder="1" applyAlignment="1">
      <alignment horizontal="center" vertical="center"/>
    </xf>
    <xf numFmtId="0" fontId="169" fillId="30" borderId="244" xfId="292" applyFont="1" applyFill="1" applyBorder="1" applyAlignment="1">
      <alignment horizontal="center" vertical="center"/>
    </xf>
    <xf numFmtId="0" fontId="166" fillId="26" borderId="243" xfId="292" applyFont="1" applyFill="1" applyBorder="1"/>
    <xf numFmtId="0" fontId="169" fillId="26" borderId="221" xfId="292" applyFont="1" applyFill="1" applyBorder="1" applyAlignment="1">
      <alignment vertical="center"/>
    </xf>
    <xf numFmtId="0" fontId="169" fillId="26" borderId="221" xfId="292" applyFont="1" applyFill="1" applyBorder="1" applyAlignment="1">
      <alignment horizontal="center"/>
    </xf>
    <xf numFmtId="183" fontId="169" fillId="26" borderId="249" xfId="292" applyNumberFormat="1" applyFont="1" applyFill="1" applyBorder="1" applyAlignment="1">
      <alignment horizontal="center"/>
    </xf>
    <xf numFmtId="0" fontId="169" fillId="26" borderId="0" xfId="292" applyFont="1" applyFill="1"/>
    <xf numFmtId="0" fontId="166" fillId="26" borderId="243" xfId="292" applyFont="1" applyFill="1" applyBorder="1" applyAlignment="1">
      <alignment horizontal="center"/>
    </xf>
    <xf numFmtId="0" fontId="169" fillId="26" borderId="221" xfId="292" applyFont="1" applyFill="1" applyBorder="1" applyAlignment="1">
      <alignment horizontal="center" vertical="center"/>
    </xf>
    <xf numFmtId="0" fontId="169" fillId="26" borderId="249" xfId="292" applyFont="1" applyFill="1" applyBorder="1" applyAlignment="1">
      <alignment horizontal="center" vertical="center"/>
    </xf>
    <xf numFmtId="0" fontId="166" fillId="26" borderId="0" xfId="292" applyFont="1" applyFill="1"/>
    <xf numFmtId="183" fontId="169" fillId="26" borderId="243" xfId="292" applyNumberFormat="1" applyFont="1" applyFill="1" applyBorder="1" applyAlignment="1">
      <alignment horizontal="center" vertical="center"/>
    </xf>
    <xf numFmtId="183" fontId="169" fillId="26" borderId="249" xfId="292" applyNumberFormat="1" applyFont="1" applyFill="1" applyBorder="1" applyAlignment="1">
      <alignment horizontal="center" vertical="center"/>
    </xf>
    <xf numFmtId="0" fontId="166" fillId="30" borderId="253" xfId="292" applyFont="1" applyFill="1" applyBorder="1" applyAlignment="1">
      <alignment horizontal="center"/>
    </xf>
    <xf numFmtId="0" fontId="169" fillId="30" borderId="254" xfId="292" applyFont="1" applyFill="1" applyBorder="1" applyAlignment="1">
      <alignment horizontal="center" vertical="center"/>
    </xf>
    <xf numFmtId="0" fontId="169" fillId="30" borderId="256" xfId="292" applyFont="1" applyFill="1" applyBorder="1" applyAlignment="1">
      <alignment horizontal="center" vertical="center"/>
    </xf>
    <xf numFmtId="0" fontId="169" fillId="30" borderId="255" xfId="292" applyFont="1" applyFill="1" applyBorder="1" applyAlignment="1">
      <alignment horizontal="center" vertical="center"/>
    </xf>
    <xf numFmtId="2" fontId="166" fillId="0" borderId="243" xfId="292" applyNumberFormat="1" applyFont="1" applyBorder="1" applyAlignment="1">
      <alignment horizontal="center"/>
    </xf>
    <xf numFmtId="2" fontId="166" fillId="0" borderId="221" xfId="292" applyNumberFormat="1" applyFont="1" applyBorder="1" applyAlignment="1">
      <alignment horizontal="center" vertical="center"/>
    </xf>
    <xf numFmtId="0" fontId="166" fillId="0" borderId="221" xfId="292" applyFont="1" applyBorder="1" applyAlignment="1">
      <alignment horizontal="center" vertical="center"/>
    </xf>
    <xf numFmtId="2" fontId="166" fillId="0" borderId="244" xfId="292" applyNumberFormat="1" applyFont="1" applyBorder="1" applyAlignment="1">
      <alignment horizontal="center" vertical="center"/>
    </xf>
    <xf numFmtId="0" fontId="166" fillId="0" borderId="222" xfId="292" applyFont="1" applyBorder="1" applyAlignment="1">
      <alignment horizontal="center" vertical="center"/>
    </xf>
    <xf numFmtId="2" fontId="166" fillId="0" borderId="250" xfId="292" applyNumberFormat="1" applyFont="1" applyBorder="1" applyAlignment="1">
      <alignment horizontal="center"/>
    </xf>
    <xf numFmtId="2" fontId="166" fillId="0" borderId="95" xfId="292" applyNumberFormat="1" applyFont="1" applyBorder="1" applyAlignment="1">
      <alignment horizontal="center" vertical="center"/>
    </xf>
    <xf numFmtId="0" fontId="166" fillId="0" borderId="95" xfId="292" applyFont="1" applyBorder="1" applyAlignment="1">
      <alignment horizontal="center" vertical="center"/>
    </xf>
    <xf numFmtId="2" fontId="166" fillId="0" borderId="251" xfId="292" applyNumberFormat="1" applyFont="1" applyBorder="1" applyAlignment="1">
      <alignment horizontal="center" vertical="center"/>
    </xf>
    <xf numFmtId="0" fontId="166" fillId="0" borderId="225" xfId="292" applyFont="1" applyBorder="1" applyAlignment="1">
      <alignment horizontal="center" vertical="center"/>
    </xf>
    <xf numFmtId="0" fontId="166" fillId="0" borderId="258" xfId="292" applyFont="1" applyBorder="1"/>
    <xf numFmtId="0" fontId="169" fillId="0" borderId="259" xfId="292" applyFont="1" applyBorder="1" applyAlignment="1">
      <alignment horizontal="left" vertical="center"/>
    </xf>
    <xf numFmtId="0" fontId="169" fillId="0" borderId="259" xfId="292" applyFont="1" applyBorder="1" applyAlignment="1">
      <alignment horizontal="center"/>
    </xf>
    <xf numFmtId="183" fontId="169" fillId="30" borderId="260" xfId="292" applyNumberFormat="1" applyFont="1" applyFill="1" applyBorder="1" applyAlignment="1">
      <alignment horizontal="center"/>
    </xf>
    <xf numFmtId="0" fontId="166" fillId="0" borderId="258" xfId="292" applyFont="1" applyBorder="1" applyAlignment="1">
      <alignment horizontal="center"/>
    </xf>
    <xf numFmtId="0" fontId="169" fillId="0" borderId="259" xfId="292" applyFont="1" applyBorder="1" applyAlignment="1">
      <alignment horizontal="center" vertical="center"/>
    </xf>
    <xf numFmtId="0" fontId="169" fillId="0" borderId="261" xfId="292" applyFont="1" applyBorder="1" applyAlignment="1">
      <alignment horizontal="center" vertical="center"/>
    </xf>
    <xf numFmtId="0" fontId="169" fillId="0" borderId="260" xfId="292" applyFont="1" applyBorder="1" applyAlignment="1">
      <alignment horizontal="center" vertical="center"/>
    </xf>
    <xf numFmtId="183" fontId="169" fillId="0" borderId="258" xfId="292" applyNumberFormat="1" applyFont="1" applyBorder="1" applyAlignment="1">
      <alignment horizontal="center" vertical="center"/>
    </xf>
    <xf numFmtId="183" fontId="169" fillId="0" borderId="260" xfId="292" applyNumberFormat="1" applyFont="1" applyBorder="1" applyAlignment="1">
      <alignment horizontal="center" vertical="center"/>
    </xf>
    <xf numFmtId="2" fontId="173" fillId="0" borderId="0" xfId="292" applyNumberFormat="1" applyFont="1"/>
    <xf numFmtId="0" fontId="174" fillId="0" borderId="0" xfId="292" applyFont="1" applyAlignment="1">
      <alignment horizontal="right"/>
    </xf>
    <xf numFmtId="190" fontId="171" fillId="0" borderId="0" xfId="292" applyNumberFormat="1" applyFont="1"/>
    <xf numFmtId="0" fontId="173" fillId="0" borderId="0" xfId="292" applyFont="1"/>
    <xf numFmtId="0" fontId="162" fillId="0" borderId="0" xfId="292" applyFont="1"/>
    <xf numFmtId="0" fontId="48" fillId="5" borderId="263" xfId="45" applyFont="1" applyFill="1" applyBorder="1" applyAlignment="1">
      <alignment vertical="center"/>
    </xf>
    <xf numFmtId="0" fontId="47" fillId="5" borderId="264" xfId="45" applyFont="1" applyFill="1" applyBorder="1" applyAlignment="1">
      <alignment vertical="center"/>
    </xf>
    <xf numFmtId="0" fontId="79" fillId="5" borderId="264" xfId="45" applyFont="1" applyFill="1" applyBorder="1" applyAlignment="1">
      <alignment vertical="center"/>
    </xf>
    <xf numFmtId="0" fontId="79" fillId="5" borderId="6" xfId="45" applyFont="1" applyFill="1" applyBorder="1" applyAlignment="1">
      <alignment vertical="center"/>
    </xf>
    <xf numFmtId="0" fontId="125" fillId="0" borderId="0" xfId="293" applyFont="1"/>
    <xf numFmtId="169" fontId="93" fillId="5" borderId="81" xfId="52" quotePrefix="1" applyNumberFormat="1" applyFont="1" applyFill="1" applyBorder="1" applyAlignment="1">
      <alignment horizontal="left" vertical="center"/>
    </xf>
    <xf numFmtId="0" fontId="47" fillId="5" borderId="68" xfId="45" applyFont="1" applyFill="1" applyBorder="1" applyAlignment="1">
      <alignment vertical="center"/>
    </xf>
    <xf numFmtId="0" fontId="47" fillId="5" borderId="1" xfId="45" applyFont="1" applyFill="1" applyBorder="1" applyAlignment="1">
      <alignment vertical="center"/>
    </xf>
    <xf numFmtId="180" fontId="47" fillId="5" borderId="30" xfId="82" applyNumberFormat="1" applyFont="1" applyFill="1" applyBorder="1" applyAlignment="1">
      <alignment horizontal="left" vertical="center"/>
    </xf>
    <xf numFmtId="0" fontId="126" fillId="10" borderId="171" xfId="207" applyFont="1" applyFill="1" applyBorder="1" applyAlignment="1">
      <alignment horizontal="center" vertical="center"/>
    </xf>
    <xf numFmtId="0" fontId="126" fillId="10" borderId="171" xfId="207" applyFont="1" applyFill="1" applyBorder="1" applyAlignment="1">
      <alignment horizontal="center" vertical="center" wrapText="1"/>
    </xf>
    <xf numFmtId="0" fontId="126" fillId="10" borderId="109" xfId="207" applyFont="1" applyFill="1" applyBorder="1" applyAlignment="1">
      <alignment horizontal="center" vertical="center" wrapText="1"/>
    </xf>
    <xf numFmtId="4" fontId="126" fillId="10" borderId="171" xfId="207" applyNumberFormat="1" applyFont="1" applyFill="1" applyBorder="1" applyAlignment="1">
      <alignment horizontal="center" vertical="center" wrapText="1"/>
    </xf>
    <xf numFmtId="44" fontId="126" fillId="10" borderId="171" xfId="207" applyNumberFormat="1" applyFont="1" applyFill="1" applyBorder="1" applyAlignment="1">
      <alignment horizontal="center" vertical="center" wrapText="1"/>
    </xf>
    <xf numFmtId="0" fontId="126" fillId="10" borderId="108" xfId="207" applyFont="1" applyFill="1" applyBorder="1" applyAlignment="1">
      <alignment horizontal="center" vertical="center"/>
    </xf>
    <xf numFmtId="0" fontId="128" fillId="0" borderId="0" xfId="293" applyFont="1" applyAlignment="1">
      <alignment vertical="center"/>
    </xf>
    <xf numFmtId="0" fontId="125" fillId="0" borderId="0" xfId="293" applyFont="1" applyAlignment="1">
      <alignment vertical="center"/>
    </xf>
    <xf numFmtId="0" fontId="124" fillId="17" borderId="170" xfId="293" applyFont="1" applyFill="1" applyBorder="1" applyAlignment="1">
      <alignment vertical="center" wrapText="1"/>
    </xf>
    <xf numFmtId="4" fontId="124" fillId="17" borderId="170" xfId="294" applyNumberFormat="1" applyFont="1" applyFill="1" applyBorder="1" applyAlignment="1" applyProtection="1">
      <alignment horizontal="center" vertical="center"/>
      <protection locked="0"/>
    </xf>
    <xf numFmtId="44" fontId="124" fillId="17" borderId="170" xfId="293" applyNumberFormat="1" applyFont="1" applyFill="1" applyBorder="1" applyAlignment="1">
      <alignment vertical="center"/>
    </xf>
    <xf numFmtId="4" fontId="130" fillId="0" borderId="170" xfId="293" applyNumberFormat="1" applyFont="1" applyBorder="1" applyAlignment="1">
      <alignment vertical="center" wrapText="1"/>
    </xf>
    <xf numFmtId="44" fontId="128" fillId="0" borderId="0" xfId="293" applyNumberFormat="1" applyFont="1" applyAlignment="1">
      <alignment vertical="center"/>
    </xf>
    <xf numFmtId="44" fontId="125" fillId="0" borderId="0" xfId="293" applyNumberFormat="1" applyFont="1" applyAlignment="1">
      <alignment vertical="center"/>
    </xf>
    <xf numFmtId="44" fontId="131" fillId="0" borderId="0" xfId="293" applyNumberFormat="1" applyFont="1" applyAlignment="1">
      <alignment vertical="center"/>
    </xf>
    <xf numFmtId="0" fontId="125" fillId="0" borderId="0" xfId="293" applyFont="1" applyAlignment="1">
      <alignment vertical="center" wrapText="1"/>
    </xf>
    <xf numFmtId="44" fontId="124" fillId="17" borderId="171" xfId="293" applyNumberFormat="1" applyFont="1" applyFill="1" applyBorder="1" applyAlignment="1">
      <alignment vertical="center"/>
    </xf>
    <xf numFmtId="4" fontId="130" fillId="0" borderId="171" xfId="293" applyNumberFormat="1" applyFont="1" applyBorder="1" applyAlignment="1">
      <alignment vertical="center" wrapText="1"/>
    </xf>
    <xf numFmtId="4" fontId="71" fillId="3" borderId="64" xfId="47" applyNumberFormat="1" applyFont="1" applyFill="1" applyBorder="1" applyAlignment="1">
      <alignment vertical="center"/>
    </xf>
    <xf numFmtId="166" fontId="71" fillId="3" borderId="65" xfId="248" applyFont="1" applyFill="1" applyBorder="1" applyAlignment="1">
      <alignment vertical="center"/>
    </xf>
    <xf numFmtId="44" fontId="125" fillId="0" borderId="0" xfId="293" applyNumberFormat="1" applyFont="1"/>
    <xf numFmtId="0" fontId="125" fillId="0" borderId="0" xfId="293" applyFont="1" applyAlignment="1">
      <alignment horizontal="center"/>
    </xf>
    <xf numFmtId="4" fontId="125" fillId="0" borderId="0" xfId="293" applyNumberFormat="1" applyFont="1"/>
    <xf numFmtId="4" fontId="175" fillId="17" borderId="170" xfId="294" applyNumberFormat="1" applyFont="1" applyFill="1" applyBorder="1" applyAlignment="1" applyProtection="1">
      <alignment horizontal="center" vertical="center"/>
      <protection locked="0"/>
    </xf>
    <xf numFmtId="2" fontId="90" fillId="27" borderId="0" xfId="41" applyNumberFormat="1" applyFont="1" applyFill="1" applyAlignment="1">
      <alignment horizontal="center" vertical="center"/>
    </xf>
    <xf numFmtId="180" fontId="75" fillId="0" borderId="25" xfId="50" applyNumberFormat="1" applyFont="1" applyFill="1" applyBorder="1" applyAlignment="1">
      <alignment vertical="center" wrapText="1"/>
    </xf>
    <xf numFmtId="4" fontId="91" fillId="5" borderId="0" xfId="58" applyNumberFormat="1" applyFont="1" applyFill="1" applyAlignment="1">
      <alignment vertical="center"/>
    </xf>
    <xf numFmtId="4" fontId="71" fillId="3" borderId="40" xfId="41" applyNumberFormat="1" applyFont="1" applyFill="1" applyBorder="1" applyAlignment="1">
      <alignment horizontal="right" vertical="center"/>
    </xf>
    <xf numFmtId="43" fontId="75" fillId="3" borderId="40" xfId="41" applyNumberFormat="1" applyFont="1" applyFill="1" applyBorder="1" applyAlignment="1">
      <alignment vertical="center"/>
    </xf>
    <xf numFmtId="2" fontId="32" fillId="43" borderId="142" xfId="57" applyNumberFormat="1" applyFill="1" applyBorder="1" applyAlignment="1">
      <alignment horizontal="center" vertical="center"/>
    </xf>
    <xf numFmtId="1" fontId="32" fillId="43" borderId="142" xfId="57" applyNumberFormat="1" applyFill="1" applyBorder="1" applyAlignment="1">
      <alignment horizontal="center" vertical="center"/>
    </xf>
    <xf numFmtId="0" fontId="32" fillId="43" borderId="142" xfId="57" applyFill="1" applyBorder="1" applyAlignment="1">
      <alignment horizontal="left" vertical="center" wrapText="1"/>
    </xf>
    <xf numFmtId="0" fontId="32" fillId="43" borderId="142" xfId="57" applyFill="1" applyBorder="1" applyAlignment="1">
      <alignment horizontal="left" vertical="center"/>
    </xf>
    <xf numFmtId="169" fontId="93" fillId="0" borderId="80" xfId="52" quotePrefix="1" applyNumberFormat="1" applyFont="1" applyFill="1" applyBorder="1" applyAlignment="1">
      <alignment horizontal="left" vertical="center" wrapText="1"/>
    </xf>
    <xf numFmtId="0" fontId="79" fillId="0" borderId="73" xfId="45" applyFont="1" applyBorder="1" applyAlignment="1">
      <alignment vertical="center"/>
    </xf>
    <xf numFmtId="0" fontId="47" fillId="0" borderId="68" xfId="45" applyFont="1" applyBorder="1" applyAlignment="1">
      <alignment vertical="center" wrapText="1"/>
    </xf>
    <xf numFmtId="0" fontId="79" fillId="0" borderId="268" xfId="45" applyFont="1" applyBorder="1" applyAlignment="1">
      <alignment vertical="center"/>
    </xf>
    <xf numFmtId="169" fontId="93" fillId="0" borderId="81" xfId="52" quotePrefix="1" applyNumberFormat="1" applyFont="1" applyFill="1" applyBorder="1" applyAlignment="1">
      <alignment horizontal="left" vertical="center" wrapText="1"/>
    </xf>
    <xf numFmtId="0" fontId="47" fillId="0" borderId="268" xfId="45" applyFont="1" applyBorder="1" applyAlignment="1">
      <alignment vertical="center"/>
    </xf>
    <xf numFmtId="17" fontId="47" fillId="0" borderId="80" xfId="45" applyNumberFormat="1" applyFont="1" applyBorder="1" applyAlignment="1">
      <alignment horizontal="left" vertical="center"/>
    </xf>
    <xf numFmtId="17" fontId="47" fillId="0" borderId="269" xfId="45" applyNumberFormat="1" applyFont="1" applyBorder="1" applyAlignment="1">
      <alignment horizontal="left" vertical="center"/>
    </xf>
    <xf numFmtId="0" fontId="177" fillId="44" borderId="270" xfId="295" applyFont="1" applyFill="1" applyBorder="1" applyAlignment="1">
      <alignment horizontal="center" vertical="center"/>
    </xf>
    <xf numFmtId="0" fontId="177" fillId="44" borderId="270" xfId="295" applyFont="1" applyFill="1" applyBorder="1" applyAlignment="1">
      <alignment horizontal="center" vertical="center" wrapText="1"/>
    </xf>
    <xf numFmtId="0" fontId="4" fillId="0" borderId="0" xfId="295"/>
    <xf numFmtId="0" fontId="177" fillId="44" borderId="11" xfId="30" applyNumberFormat="1" applyFont="1" applyFill="1" applyBorder="1" applyAlignment="1">
      <alignment horizontal="center"/>
    </xf>
    <xf numFmtId="0" fontId="4" fillId="0" borderId="271" xfId="295" applyBorder="1"/>
    <xf numFmtId="0" fontId="4" fillId="0" borderId="272" xfId="295" applyBorder="1"/>
    <xf numFmtId="0" fontId="4" fillId="0" borderId="272" xfId="295" applyBorder="1" applyAlignment="1">
      <alignment wrapText="1"/>
    </xf>
    <xf numFmtId="43" fontId="0" fillId="0" borderId="272" xfId="296" applyFont="1" applyFill="1" applyBorder="1" applyAlignment="1"/>
    <xf numFmtId="43" fontId="0" fillId="0" borderId="151" xfId="296" applyFont="1" applyFill="1" applyBorder="1" applyAlignment="1"/>
    <xf numFmtId="44" fontId="0" fillId="0" borderId="272" xfId="297" applyFont="1" applyFill="1" applyBorder="1" applyAlignment="1"/>
    <xf numFmtId="43" fontId="0" fillId="45" borderId="105" xfId="296" applyFont="1" applyFill="1" applyBorder="1"/>
    <xf numFmtId="0" fontId="4" fillId="0" borderId="11" xfId="30" applyNumberFormat="1" applyFont="1" applyBorder="1"/>
    <xf numFmtId="44" fontId="4" fillId="0" borderId="11" xfId="30" applyNumberFormat="1" applyFont="1" applyBorder="1"/>
    <xf numFmtId="43" fontId="68" fillId="0" borderId="272" xfId="296" applyFont="1" applyFill="1" applyBorder="1" applyAlignment="1"/>
    <xf numFmtId="0" fontId="4" fillId="0" borderId="0" xfId="30" applyNumberFormat="1" applyFont="1" applyBorder="1"/>
    <xf numFmtId="0" fontId="4" fillId="0" borderId="271" xfId="295" applyBorder="1" applyAlignment="1">
      <alignment wrapText="1"/>
    </xf>
    <xf numFmtId="43" fontId="0" fillId="0" borderId="271" xfId="296" applyFont="1" applyFill="1" applyBorder="1" applyAlignment="1"/>
    <xf numFmtId="43" fontId="68" fillId="0" borderId="271" xfId="296" applyFont="1" applyFill="1" applyBorder="1" applyAlignment="1"/>
    <xf numFmtId="43" fontId="0" fillId="45" borderId="273" xfId="296" applyFont="1" applyFill="1" applyBorder="1"/>
    <xf numFmtId="0" fontId="4" fillId="0" borderId="274" xfId="295" applyBorder="1"/>
    <xf numFmtId="0" fontId="4" fillId="0" borderId="274" xfId="295" applyBorder="1" applyAlignment="1">
      <alignment wrapText="1"/>
    </xf>
    <xf numFmtId="43" fontId="0" fillId="0" borderId="274" xfId="296" applyFont="1" applyFill="1" applyBorder="1" applyAlignment="1"/>
    <xf numFmtId="43" fontId="68" fillId="0" borderId="274" xfId="296" applyFont="1" applyFill="1" applyBorder="1" applyAlignment="1"/>
    <xf numFmtId="43" fontId="0" fillId="45" borderId="275" xfId="296" applyFont="1" applyFill="1" applyBorder="1"/>
    <xf numFmtId="44" fontId="0" fillId="0" borderId="271" xfId="297" applyFont="1" applyFill="1" applyBorder="1" applyAlignment="1"/>
    <xf numFmtId="43" fontId="0" fillId="24" borderId="272" xfId="296" applyFont="1" applyFill="1" applyBorder="1" applyAlignment="1"/>
    <xf numFmtId="0" fontId="4" fillId="44" borderId="0" xfId="295" applyFill="1"/>
    <xf numFmtId="0" fontId="4" fillId="44" borderId="0" xfId="295" applyFill="1" applyAlignment="1">
      <alignment wrapText="1"/>
    </xf>
    <xf numFmtId="43" fontId="176" fillId="44" borderId="0" xfId="296" applyFont="1" applyFill="1"/>
    <xf numFmtId="0" fontId="4" fillId="0" borderId="0" xfId="295" applyAlignment="1">
      <alignment wrapText="1"/>
    </xf>
    <xf numFmtId="43" fontId="0" fillId="0" borderId="272" xfId="296" applyFont="1" applyFill="1" applyBorder="1" applyAlignment="1">
      <alignment wrapText="1"/>
    </xf>
    <xf numFmtId="43" fontId="68" fillId="0" borderId="272" xfId="296" applyFont="1" applyFill="1" applyBorder="1" applyAlignment="1">
      <alignment wrapText="1"/>
    </xf>
    <xf numFmtId="44" fontId="0" fillId="0" borderId="272" xfId="297" applyFont="1" applyFill="1" applyBorder="1" applyAlignment="1">
      <alignment wrapText="1"/>
    </xf>
    <xf numFmtId="43" fontId="0" fillId="45" borderId="105" xfId="296" applyFont="1" applyFill="1" applyBorder="1" applyAlignment="1">
      <alignment wrapText="1"/>
    </xf>
    <xf numFmtId="0" fontId="32" fillId="0" borderId="0" xfId="69" applyNumberFormat="1" applyFont="1" applyFill="1" applyBorder="1" applyAlignment="1">
      <alignment wrapText="1"/>
    </xf>
    <xf numFmtId="43" fontId="0" fillId="0" borderId="274" xfId="296" applyFont="1" applyFill="1" applyBorder="1" applyAlignment="1">
      <alignment wrapText="1"/>
    </xf>
    <xf numFmtId="43" fontId="68" fillId="0" borderId="274" xfId="296" applyFont="1" applyFill="1" applyBorder="1" applyAlignment="1">
      <alignment wrapText="1"/>
    </xf>
    <xf numFmtId="44" fontId="0" fillId="0" borderId="274" xfId="297" applyFont="1" applyFill="1" applyBorder="1" applyAlignment="1">
      <alignment wrapText="1"/>
    </xf>
    <xf numFmtId="43" fontId="0" fillId="45" borderId="275" xfId="296" applyFont="1" applyFill="1" applyBorder="1" applyAlignment="1">
      <alignment wrapText="1"/>
    </xf>
    <xf numFmtId="43" fontId="0" fillId="0" borderId="271" xfId="296" applyFont="1" applyFill="1" applyBorder="1" applyAlignment="1">
      <alignment wrapText="1"/>
    </xf>
    <xf numFmtId="43" fontId="68" fillId="0" borderId="271" xfId="296" applyFont="1" applyFill="1" applyBorder="1" applyAlignment="1">
      <alignment wrapText="1"/>
    </xf>
    <xf numFmtId="44" fontId="0" fillId="0" borderId="271" xfId="297" applyFont="1" applyFill="1" applyBorder="1" applyAlignment="1">
      <alignment wrapText="1"/>
    </xf>
    <xf numFmtId="43" fontId="0" fillId="45" borderId="273" xfId="296" applyFont="1" applyFill="1" applyBorder="1" applyAlignment="1">
      <alignment wrapText="1"/>
    </xf>
    <xf numFmtId="0" fontId="4" fillId="0" borderId="1" xfId="295" applyBorder="1" applyAlignment="1">
      <alignment wrapText="1"/>
    </xf>
    <xf numFmtId="43" fontId="0" fillId="0" borderId="1" xfId="296" applyFont="1" applyFill="1" applyBorder="1" applyAlignment="1">
      <alignment wrapText="1"/>
    </xf>
    <xf numFmtId="0" fontId="176" fillId="44" borderId="0" xfId="295" applyFont="1" applyFill="1" applyAlignment="1">
      <alignment horizontal="right"/>
    </xf>
    <xf numFmtId="0" fontId="32" fillId="0" borderId="0" xfId="69"/>
    <xf numFmtId="0" fontId="4" fillId="0" borderId="45" xfId="295" applyBorder="1"/>
    <xf numFmtId="0" fontId="32" fillId="0" borderId="45" xfId="69" applyNumberFormat="1" applyFont="1" applyFill="1" applyBorder="1" applyAlignment="1"/>
    <xf numFmtId="0" fontId="32" fillId="46" borderId="0" xfId="69" applyFill="1"/>
    <xf numFmtId="0" fontId="176" fillId="46" borderId="0" xfId="69" applyFont="1" applyFill="1"/>
    <xf numFmtId="44" fontId="176" fillId="46" borderId="0" xfId="245" applyFont="1" applyFill="1"/>
    <xf numFmtId="0" fontId="32" fillId="0" borderId="0" xfId="69" applyFill="1"/>
    <xf numFmtId="43" fontId="0" fillId="45" borderId="152" xfId="296" applyFont="1" applyFill="1" applyBorder="1"/>
    <xf numFmtId="0" fontId="32" fillId="0" borderId="11" xfId="69" applyNumberFormat="1" applyFont="1" applyFill="1" applyBorder="1" applyAlignment="1"/>
    <xf numFmtId="0" fontId="4" fillId="5" borderId="27" xfId="295" applyFill="1" applyBorder="1"/>
    <xf numFmtId="0" fontId="4" fillId="5" borderId="24" xfId="295" applyFill="1" applyBorder="1"/>
    <xf numFmtId="0" fontId="4" fillId="5" borderId="7" xfId="295" applyFill="1" applyBorder="1"/>
    <xf numFmtId="44" fontId="4" fillId="5" borderId="28" xfId="295" applyNumberFormat="1" applyFill="1" applyBorder="1"/>
    <xf numFmtId="0" fontId="4" fillId="5" borderId="29" xfId="295" applyFill="1" applyBorder="1"/>
    <xf numFmtId="44" fontId="4" fillId="5" borderId="31" xfId="295" applyNumberFormat="1" applyFill="1" applyBorder="1"/>
    <xf numFmtId="43" fontId="47" fillId="0" borderId="0" xfId="45" applyNumberFormat="1" applyFont="1"/>
    <xf numFmtId="0" fontId="47" fillId="0" borderId="29" xfId="45" applyFont="1" applyBorder="1"/>
    <xf numFmtId="0" fontId="47" fillId="0" borderId="20" xfId="45" applyFont="1" applyBorder="1"/>
    <xf numFmtId="43" fontId="47" fillId="0" borderId="31" xfId="45" applyNumberFormat="1" applyFont="1" applyBorder="1"/>
    <xf numFmtId="0" fontId="47" fillId="0" borderId="7" xfId="45" applyFont="1" applyBorder="1" applyAlignment="1">
      <alignment vertical="center"/>
    </xf>
    <xf numFmtId="43" fontId="47" fillId="0" borderId="28" xfId="45" applyNumberFormat="1" applyFont="1" applyBorder="1" applyAlignment="1">
      <alignment vertical="center"/>
    </xf>
    <xf numFmtId="43" fontId="47" fillId="0" borderId="0" xfId="45" applyNumberFormat="1" applyFont="1" applyAlignment="1">
      <alignment vertical="center"/>
    </xf>
    <xf numFmtId="44" fontId="32" fillId="0" borderId="272" xfId="297" applyFont="1" applyFill="1" applyBorder="1" applyAlignment="1"/>
    <xf numFmtId="44" fontId="32" fillId="0" borderId="272" xfId="297" applyFont="1" applyFill="1" applyBorder="1" applyAlignment="1">
      <alignment wrapText="1"/>
    </xf>
    <xf numFmtId="0" fontId="111" fillId="0" borderId="0" xfId="295" applyFont="1"/>
    <xf numFmtId="43" fontId="111" fillId="0" borderId="0" xfId="295" applyNumberFormat="1" applyFont="1"/>
    <xf numFmtId="17" fontId="47" fillId="0" borderId="81" xfId="45" applyNumberFormat="1" applyFont="1" applyBorder="1" applyAlignment="1">
      <alignment horizontal="left" vertical="center"/>
    </xf>
    <xf numFmtId="0" fontId="47" fillId="0" borderId="5" xfId="45" applyFont="1" applyBorder="1" applyAlignment="1">
      <alignment vertical="center"/>
    </xf>
    <xf numFmtId="43" fontId="47" fillId="0" borderId="24" xfId="45" applyNumberFormat="1" applyFont="1" applyBorder="1" applyAlignment="1">
      <alignment vertical="center"/>
    </xf>
    <xf numFmtId="43" fontId="47" fillId="0" borderId="28" xfId="45" applyNumberFormat="1" applyFont="1" applyBorder="1"/>
    <xf numFmtId="0" fontId="111" fillId="0" borderId="20" xfId="295" applyFont="1" applyBorder="1"/>
    <xf numFmtId="43" fontId="111" fillId="0" borderId="31" xfId="295" applyNumberFormat="1" applyFont="1" applyBorder="1"/>
    <xf numFmtId="0" fontId="47" fillId="47" borderId="5" xfId="45" applyFont="1" applyFill="1" applyBorder="1" applyAlignment="1">
      <alignment vertical="center"/>
    </xf>
    <xf numFmtId="43" fontId="47" fillId="47" borderId="24" xfId="45" applyNumberFormat="1" applyFont="1" applyFill="1" applyBorder="1" applyAlignment="1">
      <alignment vertical="center"/>
    </xf>
    <xf numFmtId="0" fontId="47" fillId="47" borderId="0" xfId="45" applyFont="1" applyFill="1" applyAlignment="1">
      <alignment vertical="center"/>
    </xf>
    <xf numFmtId="43" fontId="47" fillId="47" borderId="28" xfId="45" applyNumberFormat="1" applyFont="1" applyFill="1" applyBorder="1" applyAlignment="1">
      <alignment vertical="center"/>
    </xf>
    <xf numFmtId="0" fontId="47" fillId="47" borderId="0" xfId="45" applyFont="1" applyFill="1"/>
    <xf numFmtId="43" fontId="47" fillId="47" borderId="28" xfId="45" applyNumberFormat="1" applyFont="1" applyFill="1" applyBorder="1"/>
    <xf numFmtId="0" fontId="111" fillId="47" borderId="20" xfId="295" applyFont="1" applyFill="1" applyBorder="1"/>
    <xf numFmtId="43" fontId="111" fillId="47" borderId="31" xfId="295" applyNumberFormat="1" applyFont="1" applyFill="1" applyBorder="1"/>
    <xf numFmtId="17" fontId="47" fillId="0" borderId="0" xfId="45" applyNumberFormat="1" applyFont="1" applyAlignment="1">
      <alignment horizontal="left" vertical="center"/>
    </xf>
    <xf numFmtId="0" fontId="48" fillId="0" borderId="0" xfId="45" applyFont="1" applyAlignment="1">
      <alignment vertical="center"/>
    </xf>
    <xf numFmtId="17" fontId="47" fillId="0" borderId="28" xfId="45" applyNumberFormat="1" applyFont="1" applyBorder="1" applyAlignment="1">
      <alignment horizontal="left" vertical="center"/>
    </xf>
    <xf numFmtId="43" fontId="4" fillId="0" borderId="0" xfId="295" applyNumberFormat="1" applyAlignment="1">
      <alignment wrapText="1"/>
    </xf>
    <xf numFmtId="0" fontId="3" fillId="0" borderId="0" xfId="298"/>
    <xf numFmtId="0" fontId="111" fillId="0" borderId="0" xfId="298" applyFont="1"/>
    <xf numFmtId="183" fontId="134" fillId="0" borderId="0" xfId="298" applyNumberFormat="1" applyFont="1" applyAlignment="1">
      <alignment vertical="center"/>
    </xf>
    <xf numFmtId="0" fontId="134" fillId="0" borderId="0" xfId="298" applyFont="1" applyAlignment="1">
      <alignment vertical="center"/>
    </xf>
    <xf numFmtId="0" fontId="158" fillId="0" borderId="0" xfId="298" applyFont="1" applyAlignment="1">
      <alignment vertical="center"/>
    </xf>
    <xf numFmtId="183" fontId="136" fillId="48" borderId="63" xfId="298" applyNumberFormat="1" applyFont="1" applyFill="1" applyBorder="1" applyAlignment="1">
      <alignment horizontal="center" vertical="center"/>
    </xf>
    <xf numFmtId="183" fontId="137" fillId="49" borderId="278" xfId="298" applyNumberFormat="1" applyFont="1" applyFill="1" applyBorder="1" applyAlignment="1">
      <alignment vertical="center"/>
    </xf>
    <xf numFmtId="183" fontId="137" fillId="49" borderId="279" xfId="298" applyNumberFormat="1" applyFont="1" applyFill="1" applyBorder="1" applyAlignment="1">
      <alignment vertical="center"/>
    </xf>
    <xf numFmtId="183" fontId="136" fillId="48" borderId="12" xfId="298" applyNumberFormat="1" applyFont="1" applyFill="1" applyBorder="1" applyAlignment="1">
      <alignment horizontal="center" vertical="center"/>
    </xf>
    <xf numFmtId="183" fontId="136" fillId="48" borderId="11" xfId="298" applyNumberFormat="1" applyFont="1" applyFill="1" applyBorder="1" applyAlignment="1">
      <alignment horizontal="center" vertical="center"/>
    </xf>
    <xf numFmtId="183" fontId="136" fillId="48" borderId="15" xfId="298" applyNumberFormat="1" applyFont="1" applyFill="1" applyBorder="1" applyAlignment="1">
      <alignment horizontal="center" vertical="center"/>
    </xf>
    <xf numFmtId="0" fontId="121" fillId="0" borderId="48" xfId="298" applyFont="1" applyBorder="1" applyAlignment="1">
      <alignment horizontal="center" vertical="center"/>
    </xf>
    <xf numFmtId="183" fontId="121" fillId="0" borderId="48" xfId="298" applyNumberFormat="1" applyFont="1" applyBorder="1" applyAlignment="1">
      <alignment horizontal="center" vertical="center"/>
    </xf>
    <xf numFmtId="183" fontId="160" fillId="0" borderId="48" xfId="298" applyNumberFormat="1" applyFont="1" applyBorder="1" applyAlignment="1">
      <alignment horizontal="center" vertical="center"/>
    </xf>
    <xf numFmtId="0" fontId="3" fillId="0" borderId="15" xfId="298" applyBorder="1"/>
    <xf numFmtId="183" fontId="137" fillId="0" borderId="0" xfId="298" applyNumberFormat="1" applyFont="1" applyAlignment="1">
      <alignment vertical="center"/>
    </xf>
    <xf numFmtId="0" fontId="137" fillId="0" borderId="0" xfId="298" applyFont="1" applyAlignment="1">
      <alignment vertical="center"/>
    </xf>
    <xf numFmtId="0" fontId="179" fillId="0" borderId="0" xfId="298" applyFont="1" applyAlignment="1">
      <alignment vertical="center"/>
    </xf>
    <xf numFmtId="2" fontId="134" fillId="0" borderId="0" xfId="298" applyNumberFormat="1" applyFont="1" applyAlignment="1">
      <alignment vertical="center"/>
    </xf>
    <xf numFmtId="183" fontId="136" fillId="48" borderId="276" xfId="298" applyNumberFormat="1" applyFont="1" applyFill="1" applyBorder="1" applyAlignment="1">
      <alignment horizontal="left" vertical="center"/>
    </xf>
    <xf numFmtId="183" fontId="136" fillId="48" borderId="155" xfId="298" applyNumberFormat="1" applyFont="1" applyFill="1" applyBorder="1" applyAlignment="1">
      <alignment horizontal="left" vertical="center"/>
    </xf>
    <xf numFmtId="183" fontId="136" fillId="48" borderId="277" xfId="298" applyNumberFormat="1" applyFont="1" applyFill="1" applyBorder="1" applyAlignment="1">
      <alignment horizontal="left" vertical="center"/>
    </xf>
    <xf numFmtId="183" fontId="49" fillId="0" borderId="119" xfId="69" applyNumberFormat="1" applyFont="1" applyFill="1" applyBorder="1" applyAlignment="1">
      <alignment vertical="center" wrapText="1"/>
    </xf>
    <xf numFmtId="0" fontId="178" fillId="0" borderId="20" xfId="298" applyFont="1" applyBorder="1" applyAlignment="1">
      <alignment vertical="center"/>
    </xf>
    <xf numFmtId="0" fontId="79" fillId="0" borderId="27" xfId="45" applyFont="1" applyBorder="1" applyAlignment="1">
      <alignment vertical="center"/>
    </xf>
    <xf numFmtId="0" fontId="79" fillId="0" borderId="5" xfId="45" applyFont="1" applyBorder="1" applyAlignment="1">
      <alignment vertical="center"/>
    </xf>
    <xf numFmtId="0" fontId="47" fillId="0" borderId="264" xfId="45" applyFont="1" applyBorder="1" applyAlignment="1">
      <alignment vertical="center" wrapText="1"/>
    </xf>
    <xf numFmtId="0" fontId="47" fillId="0" borderId="264" xfId="45" applyFont="1" applyBorder="1" applyAlignment="1">
      <alignment vertical="center"/>
    </xf>
    <xf numFmtId="0" fontId="79" fillId="0" borderId="264" xfId="45" applyFont="1" applyBorder="1" applyAlignment="1">
      <alignment vertical="center"/>
    </xf>
    <xf numFmtId="0" fontId="79" fillId="0" borderId="280" xfId="45" applyFont="1" applyBorder="1" applyAlignment="1">
      <alignment vertical="center"/>
    </xf>
    <xf numFmtId="17" fontId="47" fillId="0" borderId="29" xfId="45" applyNumberFormat="1" applyFont="1" applyBorder="1" applyAlignment="1">
      <alignment horizontal="left" vertical="center"/>
    </xf>
    <xf numFmtId="17" fontId="47" fillId="0" borderId="20" xfId="45" applyNumberFormat="1" applyFont="1" applyBorder="1" applyAlignment="1">
      <alignment horizontal="left" vertical="center"/>
    </xf>
    <xf numFmtId="0" fontId="47" fillId="0" borderId="81" xfId="45" applyFont="1" applyBorder="1" applyAlignment="1">
      <alignment vertical="center" wrapText="1"/>
    </xf>
    <xf numFmtId="0" fontId="47" fillId="0" borderId="81" xfId="45" applyFont="1" applyBorder="1" applyAlignment="1">
      <alignment vertical="center"/>
    </xf>
    <xf numFmtId="0" fontId="47" fillId="0" borderId="269" xfId="45" applyFont="1" applyBorder="1" applyAlignment="1">
      <alignment vertical="center"/>
    </xf>
    <xf numFmtId="169" fontId="93" fillId="0" borderId="80" xfId="52" quotePrefix="1" applyNumberFormat="1" applyFont="1" applyFill="1" applyBorder="1" applyAlignment="1">
      <alignment vertical="center"/>
    </xf>
    <xf numFmtId="0" fontId="48" fillId="0" borderId="283" xfId="45" applyFont="1" applyBorder="1" applyAlignment="1">
      <alignment vertical="center"/>
    </xf>
    <xf numFmtId="0" fontId="48" fillId="0" borderId="284" xfId="45" applyFont="1" applyBorder="1" applyAlignment="1">
      <alignment vertical="center"/>
    </xf>
    <xf numFmtId="0" fontId="48" fillId="0" borderId="285" xfId="45" applyFont="1" applyBorder="1" applyAlignment="1">
      <alignment vertical="center"/>
    </xf>
    <xf numFmtId="43" fontId="68" fillId="0" borderId="12" xfId="298" applyNumberFormat="1" applyFont="1" applyBorder="1"/>
    <xf numFmtId="0" fontId="2" fillId="0" borderId="0" xfId="298" applyFont="1"/>
    <xf numFmtId="0" fontId="2" fillId="0" borderId="272" xfId="295" applyFont="1" applyBorder="1"/>
    <xf numFmtId="0" fontId="2" fillId="5" borderId="7" xfId="295" applyFont="1" applyFill="1" applyBorder="1"/>
    <xf numFmtId="0" fontId="2" fillId="0" borderId="272" xfId="295" applyFont="1" applyBorder="1" applyAlignment="1">
      <alignment wrapText="1"/>
    </xf>
    <xf numFmtId="0" fontId="32" fillId="50" borderId="142" xfId="57" applyFill="1" applyBorder="1" applyAlignment="1">
      <alignment horizontal="left" vertical="center"/>
    </xf>
    <xf numFmtId="0" fontId="32" fillId="50" borderId="142" xfId="57" applyFill="1" applyBorder="1" applyAlignment="1">
      <alignment horizontal="left" vertical="center" wrapText="1"/>
    </xf>
    <xf numFmtId="1" fontId="32" fillId="50" borderId="142" xfId="57" applyNumberFormat="1" applyFill="1" applyBorder="1" applyAlignment="1">
      <alignment horizontal="center" vertical="center"/>
    </xf>
    <xf numFmtId="2" fontId="32" fillId="50" borderId="142" xfId="57" applyNumberFormat="1" applyFill="1" applyBorder="1" applyAlignment="1">
      <alignment horizontal="center" vertical="center"/>
    </xf>
    <xf numFmtId="0" fontId="32" fillId="23" borderId="286" xfId="57" applyFill="1" applyBorder="1" applyAlignment="1">
      <alignment horizontal="left" vertical="center" wrapText="1"/>
    </xf>
    <xf numFmtId="0" fontId="32" fillId="5" borderId="286" xfId="57" applyFill="1" applyBorder="1" applyAlignment="1">
      <alignment horizontal="left" vertical="center" wrapText="1"/>
    </xf>
    <xf numFmtId="0" fontId="32" fillId="23" borderId="287" xfId="57" applyFill="1" applyBorder="1" applyAlignment="1">
      <alignment horizontal="left" vertical="center" wrapText="1"/>
    </xf>
    <xf numFmtId="0" fontId="0" fillId="0" borderId="0" xfId="0" applyNumberFormat="1" applyFont="1" applyFill="1" applyBorder="1" applyAlignment="1">
      <alignment vertical="center" wrapText="1"/>
    </xf>
    <xf numFmtId="0" fontId="32" fillId="0" borderId="0" xfId="0" applyNumberFormat="1" applyFont="1" applyFill="1" applyBorder="1" applyAlignment="1">
      <alignment vertical="center" wrapText="1"/>
    </xf>
    <xf numFmtId="4" fontId="32" fillId="0" borderId="0" xfId="57" applyNumberFormat="1"/>
    <xf numFmtId="2" fontId="32" fillId="51" borderId="142" xfId="57" applyNumberFormat="1" applyFill="1" applyBorder="1" applyAlignment="1">
      <alignment horizontal="center" vertical="center"/>
    </xf>
    <xf numFmtId="0" fontId="32" fillId="24" borderId="142" xfId="57" applyFill="1" applyBorder="1" applyAlignment="1">
      <alignment horizontal="left" vertical="center" wrapText="1"/>
    </xf>
    <xf numFmtId="1" fontId="32" fillId="24" borderId="142" xfId="57" applyNumberFormat="1" applyFill="1" applyBorder="1" applyAlignment="1">
      <alignment horizontal="center" vertical="center"/>
    </xf>
    <xf numFmtId="2" fontId="32" fillId="24" borderId="142" xfId="57" applyNumberFormat="1" applyFill="1" applyBorder="1" applyAlignment="1">
      <alignment horizontal="center" vertical="center"/>
    </xf>
    <xf numFmtId="0" fontId="32" fillId="24" borderId="142" xfId="57" applyFill="1" applyBorder="1" applyAlignment="1">
      <alignment horizontal="left" vertical="center"/>
    </xf>
    <xf numFmtId="0" fontId="32" fillId="52" borderId="142" xfId="57" applyFill="1" applyBorder="1" applyAlignment="1">
      <alignment horizontal="left" vertical="center" wrapText="1"/>
    </xf>
    <xf numFmtId="1" fontId="32" fillId="52" borderId="142" xfId="57" applyNumberFormat="1" applyFill="1" applyBorder="1" applyAlignment="1">
      <alignment horizontal="center" vertical="center"/>
    </xf>
    <xf numFmtId="2" fontId="32" fillId="52" borderId="142" xfId="57" applyNumberFormat="1" applyFill="1" applyBorder="1" applyAlignment="1">
      <alignment horizontal="center" vertical="center"/>
    </xf>
    <xf numFmtId="0" fontId="32" fillId="51" borderId="142" xfId="57" applyFill="1" applyBorder="1" applyAlignment="1">
      <alignment horizontal="left" vertical="center" wrapText="1"/>
    </xf>
    <xf numFmtId="1" fontId="32" fillId="51" borderId="142" xfId="57" applyNumberFormat="1" applyFill="1" applyBorder="1" applyAlignment="1">
      <alignment horizontal="center" vertical="center"/>
    </xf>
    <xf numFmtId="170" fontId="32" fillId="5" borderId="142" xfId="57" applyNumberFormat="1" applyFill="1" applyBorder="1" applyAlignment="1">
      <alignment horizontal="center" vertical="center"/>
    </xf>
    <xf numFmtId="0" fontId="181" fillId="9" borderId="156" xfId="300" applyFont="1" applyFill="1" applyBorder="1" applyAlignment="1">
      <alignment vertical="center" wrapText="1"/>
    </xf>
    <xf numFmtId="0" fontId="182" fillId="16" borderId="178" xfId="300" applyFont="1" applyFill="1" applyBorder="1" applyAlignment="1">
      <alignment horizontal="left" vertical="center" wrapText="1"/>
    </xf>
    <xf numFmtId="0" fontId="110" fillId="16" borderId="179" xfId="300" applyFont="1" applyFill="1" applyBorder="1" applyAlignment="1">
      <alignment horizontal="center" vertical="center" wrapText="1"/>
    </xf>
    <xf numFmtId="0" fontId="115" fillId="16" borderId="293" xfId="300" applyFont="1" applyFill="1" applyBorder="1" applyAlignment="1">
      <alignment horizontal="center" vertical="center" wrapText="1"/>
    </xf>
    <xf numFmtId="0" fontId="112" fillId="16" borderId="181" xfId="300" applyFont="1" applyFill="1" applyBorder="1"/>
    <xf numFmtId="0" fontId="1" fillId="0" borderId="0" xfId="301"/>
    <xf numFmtId="0" fontId="181" fillId="9" borderId="182" xfId="300" applyFont="1" applyFill="1" applyBorder="1" applyAlignment="1">
      <alignment vertical="center" wrapText="1"/>
    </xf>
    <xf numFmtId="0" fontId="110" fillId="16" borderId="174" xfId="300" applyFont="1" applyFill="1" applyBorder="1" applyAlignment="1">
      <alignment horizontal="center" vertical="center" wrapText="1"/>
    </xf>
    <xf numFmtId="0" fontId="115" fillId="16" borderId="294" xfId="300" applyFont="1" applyFill="1" applyBorder="1" applyAlignment="1">
      <alignment horizontal="center" vertical="center" wrapText="1"/>
    </xf>
    <xf numFmtId="0" fontId="112" fillId="16" borderId="184" xfId="300" applyFont="1" applyFill="1" applyBorder="1"/>
    <xf numFmtId="0" fontId="181" fillId="9" borderId="295" xfId="300" applyFont="1" applyFill="1" applyBorder="1" applyAlignment="1">
      <alignment vertical="center" wrapText="1"/>
    </xf>
    <xf numFmtId="0" fontId="182" fillId="16" borderId="296" xfId="300" applyFont="1" applyFill="1" applyBorder="1" applyAlignment="1">
      <alignment horizontal="left" vertical="center" wrapText="1"/>
    </xf>
    <xf numFmtId="0" fontId="110" fillId="16" borderId="279" xfId="300" applyFont="1" applyFill="1" applyBorder="1" applyAlignment="1">
      <alignment horizontal="center" vertical="center" wrapText="1"/>
    </xf>
    <xf numFmtId="0" fontId="115" fillId="16" borderId="184" xfId="300" applyFont="1" applyFill="1" applyBorder="1" applyAlignment="1">
      <alignment horizontal="center" vertical="center" wrapText="1"/>
    </xf>
    <xf numFmtId="0" fontId="183" fillId="16" borderId="0" xfId="302" applyFont="1" applyFill="1"/>
    <xf numFmtId="0" fontId="184" fillId="0" borderId="0" xfId="303" applyFont="1" applyAlignment="1">
      <alignment horizontal="left" vertical="center"/>
    </xf>
    <xf numFmtId="0" fontId="184" fillId="0" borderId="0" xfId="303" applyFont="1" applyAlignment="1">
      <alignment horizontal="center" vertical="center"/>
    </xf>
    <xf numFmtId="0" fontId="185" fillId="0" borderId="0" xfId="303" applyFont="1" applyAlignment="1">
      <alignment vertical="center" wrapText="1"/>
    </xf>
    <xf numFmtId="0" fontId="186" fillId="0" borderId="0" xfId="303" applyFont="1" applyAlignment="1">
      <alignment vertical="center" wrapText="1"/>
    </xf>
    <xf numFmtId="0" fontId="185" fillId="0" borderId="0" xfId="303" applyFont="1" applyAlignment="1">
      <alignment vertical="center"/>
    </xf>
    <xf numFmtId="0" fontId="187" fillId="16" borderId="297" xfId="302" applyFont="1" applyFill="1" applyBorder="1" applyAlignment="1">
      <alignment horizontal="right"/>
    </xf>
    <xf numFmtId="43" fontId="187" fillId="16" borderId="298" xfId="304" applyFont="1" applyFill="1" applyBorder="1" applyAlignment="1">
      <alignment horizontal="center"/>
    </xf>
    <xf numFmtId="0" fontId="188" fillId="0" borderId="0" xfId="303" applyFont="1" applyAlignment="1">
      <alignment horizontal="center" vertical="center"/>
    </xf>
    <xf numFmtId="0" fontId="188" fillId="0" borderId="0" xfId="303" applyFont="1" applyAlignment="1">
      <alignment vertical="center" wrapText="1"/>
    </xf>
    <xf numFmtId="0" fontId="188" fillId="0" borderId="0" xfId="303" applyFont="1" applyAlignment="1">
      <alignment vertical="center"/>
    </xf>
    <xf numFmtId="44" fontId="188" fillId="0" borderId="0" xfId="305" applyFont="1" applyAlignment="1">
      <alignment vertical="center"/>
    </xf>
    <xf numFmtId="0" fontId="187" fillId="16" borderId="107" xfId="302" applyFont="1" applyFill="1" applyBorder="1" applyAlignment="1">
      <alignment horizontal="right"/>
    </xf>
    <xf numFmtId="43" fontId="187" fillId="16" borderId="105" xfId="304" applyFont="1" applyFill="1" applyBorder="1" applyAlignment="1">
      <alignment horizontal="center"/>
    </xf>
    <xf numFmtId="0" fontId="187" fillId="16" borderId="299" xfId="302" applyFont="1" applyFill="1" applyBorder="1" applyAlignment="1">
      <alignment horizontal="right"/>
    </xf>
    <xf numFmtId="43" fontId="187" fillId="16" borderId="300" xfId="304" applyFont="1" applyFill="1" applyBorder="1" applyAlignment="1">
      <alignment horizontal="center"/>
    </xf>
    <xf numFmtId="44" fontId="186" fillId="0" borderId="0" xfId="305" applyFont="1" applyAlignment="1">
      <alignment vertical="center" wrapText="1"/>
    </xf>
    <xf numFmtId="0" fontId="69" fillId="53" borderId="301" xfId="303" applyFont="1" applyFill="1" applyBorder="1" applyAlignment="1">
      <alignment horizontal="center" vertical="center" wrapText="1"/>
    </xf>
    <xf numFmtId="0" fontId="69" fillId="53" borderId="302" xfId="303" applyFont="1" applyFill="1" applyBorder="1" applyAlignment="1">
      <alignment horizontal="left" vertical="center"/>
    </xf>
    <xf numFmtId="0" fontId="69" fillId="53" borderId="101" xfId="303" applyFont="1" applyFill="1" applyBorder="1" applyAlignment="1">
      <alignment horizontal="center" vertical="center" wrapText="1"/>
    </xf>
    <xf numFmtId="44" fontId="69" fillId="53" borderId="104" xfId="305" applyFont="1" applyFill="1" applyBorder="1" applyAlignment="1">
      <alignment horizontal="center" vertical="center" wrapText="1"/>
    </xf>
    <xf numFmtId="44" fontId="69" fillId="53" borderId="102" xfId="305" applyFont="1" applyFill="1" applyBorder="1" applyAlignment="1">
      <alignment horizontal="center" vertical="center" wrapText="1"/>
    </xf>
    <xf numFmtId="0" fontId="189" fillId="8" borderId="303" xfId="303" applyFont="1" applyFill="1" applyBorder="1" applyAlignment="1">
      <alignment vertical="center" wrapText="1"/>
    </xf>
    <xf numFmtId="0" fontId="189" fillId="8" borderId="21" xfId="303" applyFont="1" applyFill="1" applyBorder="1" applyAlignment="1">
      <alignment horizontal="left" vertical="center"/>
    </xf>
    <xf numFmtId="0" fontId="189" fillId="8" borderId="21" xfId="303" applyFont="1" applyFill="1" applyBorder="1" applyAlignment="1">
      <alignment vertical="center" wrapText="1"/>
    </xf>
    <xf numFmtId="43" fontId="34" fillId="8" borderId="21" xfId="306" applyFont="1" applyFill="1" applyBorder="1" applyAlignment="1">
      <alignment vertical="center"/>
    </xf>
    <xf numFmtId="44" fontId="34" fillId="8" borderId="22" xfId="305" applyFont="1" applyFill="1" applyBorder="1" applyAlignment="1">
      <alignment vertical="center"/>
    </xf>
    <xf numFmtId="44" fontId="34" fillId="8" borderId="15" xfId="305" applyFont="1" applyFill="1" applyBorder="1" applyAlignment="1">
      <alignment vertical="center"/>
    </xf>
    <xf numFmtId="0" fontId="142" fillId="17" borderId="304" xfId="303" applyFont="1" applyFill="1" applyBorder="1" applyAlignment="1">
      <alignment vertical="center" wrapText="1"/>
    </xf>
    <xf numFmtId="0" fontId="69" fillId="13" borderId="19" xfId="303" applyFont="1" applyFill="1" applyBorder="1" applyAlignment="1">
      <alignment horizontal="left" vertical="center"/>
    </xf>
    <xf numFmtId="0" fontId="189" fillId="0" borderId="21" xfId="303" applyFont="1" applyBorder="1" applyAlignment="1">
      <alignment horizontal="right" vertical="center" wrapText="1"/>
    </xf>
    <xf numFmtId="43" fontId="34" fillId="0" borderId="21" xfId="306" applyFont="1" applyFill="1" applyBorder="1" applyAlignment="1">
      <alignment vertical="center"/>
    </xf>
    <xf numFmtId="44" fontId="34" fillId="0" borderId="21" xfId="305" applyFont="1" applyFill="1" applyBorder="1" applyAlignment="1">
      <alignment vertical="center"/>
    </xf>
    <xf numFmtId="44" fontId="34" fillId="0" borderId="305" xfId="305" applyFont="1" applyFill="1" applyBorder="1" applyAlignment="1">
      <alignment vertical="center"/>
    </xf>
    <xf numFmtId="0" fontId="142" fillId="17" borderId="306" xfId="303" applyFont="1" applyFill="1" applyBorder="1" applyAlignment="1">
      <alignment horizontal="left" vertical="center"/>
    </xf>
    <xf numFmtId="0" fontId="142" fillId="0" borderId="272" xfId="303" applyFont="1" applyBorder="1" applyAlignment="1">
      <alignment vertical="center" wrapText="1"/>
    </xf>
    <xf numFmtId="43" fontId="32" fillId="0" borderId="272" xfId="306" applyFont="1" applyFill="1" applyBorder="1" applyAlignment="1">
      <alignment vertical="center"/>
    </xf>
    <xf numFmtId="166" fontId="32" fillId="0" borderId="307" xfId="248" applyFont="1" applyFill="1" applyBorder="1" applyAlignment="1">
      <alignment vertical="center"/>
    </xf>
    <xf numFmtId="44" fontId="142" fillId="0" borderId="105" xfId="305" applyFont="1" applyFill="1" applyBorder="1" applyAlignment="1">
      <alignment vertical="center"/>
    </xf>
    <xf numFmtId="44" fontId="100" fillId="0" borderId="105" xfId="211" applyNumberFormat="1" applyFill="1" applyBorder="1" applyAlignment="1">
      <alignment vertical="center" wrapText="1"/>
    </xf>
    <xf numFmtId="0" fontId="142" fillId="0" borderId="272" xfId="303" applyFont="1" applyBorder="1" applyAlignment="1">
      <alignment vertical="center"/>
    </xf>
    <xf numFmtId="44" fontId="142" fillId="0" borderId="273" xfId="305" applyFont="1" applyFill="1" applyBorder="1" applyAlignment="1">
      <alignment vertical="center"/>
    </xf>
    <xf numFmtId="43" fontId="32" fillId="0" borderId="306" xfId="306" applyFont="1" applyFill="1" applyBorder="1" applyAlignment="1">
      <alignment vertical="center"/>
    </xf>
    <xf numFmtId="166" fontId="32" fillId="0" borderId="308" xfId="248" applyFont="1" applyFill="1" applyBorder="1" applyAlignment="1">
      <alignment vertical="center"/>
    </xf>
    <xf numFmtId="44" fontId="103" fillId="0" borderId="105" xfId="286" applyNumberFormat="1" applyFill="1" applyBorder="1" applyAlignment="1">
      <alignment vertical="center"/>
    </xf>
    <xf numFmtId="0" fontId="189" fillId="8" borderId="303" xfId="303" applyFont="1" applyFill="1" applyBorder="1" applyAlignment="1">
      <alignment vertical="center"/>
    </xf>
    <xf numFmtId="0" fontId="142" fillId="17" borderId="304" xfId="303" applyFont="1" applyFill="1" applyBorder="1" applyAlignment="1">
      <alignment vertical="center"/>
    </xf>
    <xf numFmtId="0" fontId="32" fillId="0" borderId="306" xfId="303" applyFont="1" applyBorder="1" applyAlignment="1">
      <alignment vertical="center" wrapText="1"/>
    </xf>
    <xf numFmtId="0" fontId="142" fillId="0" borderId="306" xfId="303" applyFont="1" applyBorder="1" applyAlignment="1">
      <alignment vertical="center" wrapText="1"/>
    </xf>
    <xf numFmtId="44" fontId="100" fillId="0" borderId="105" xfId="211" applyNumberFormat="1" applyFill="1" applyBorder="1" applyAlignment="1">
      <alignment vertical="center"/>
    </xf>
    <xf numFmtId="0" fontId="188" fillId="0" borderId="0" xfId="303" applyFont="1" applyAlignment="1">
      <alignment horizontal="left" vertical="center"/>
    </xf>
    <xf numFmtId="44" fontId="190" fillId="0" borderId="105" xfId="307" applyNumberFormat="1" applyFill="1" applyBorder="1" applyAlignment="1">
      <alignment vertical="center"/>
    </xf>
    <xf numFmtId="0" fontId="190" fillId="0" borderId="3" xfId="307" applyBorder="1" applyAlignment="1">
      <alignment vertical="center"/>
    </xf>
    <xf numFmtId="44" fontId="32" fillId="0" borderId="105" xfId="307" applyNumberFormat="1" applyFont="1" applyFill="1" applyBorder="1" applyAlignment="1">
      <alignment vertical="center" wrapText="1"/>
    </xf>
    <xf numFmtId="44" fontId="190" fillId="0" borderId="305" xfId="307" applyNumberFormat="1" applyFill="1" applyBorder="1" applyAlignment="1">
      <alignment vertical="center"/>
    </xf>
    <xf numFmtId="0" fontId="32" fillId="24" borderId="0" xfId="57" applyFill="1"/>
    <xf numFmtId="0" fontId="32" fillId="6" borderId="0" xfId="0" applyNumberFormat="1" applyFont="1" applyFill="1" applyBorder="1" applyAlignment="1"/>
    <xf numFmtId="0" fontId="0" fillId="6" borderId="0" xfId="0" applyNumberFormat="1" applyFont="1" applyFill="1" applyBorder="1" applyAlignment="1"/>
    <xf numFmtId="44" fontId="0" fillId="6" borderId="0" xfId="299" applyFont="1" applyFill="1" applyBorder="1" applyAlignment="1"/>
    <xf numFmtId="0" fontId="34" fillId="0" borderId="0" xfId="0" applyNumberFormat="1" applyFont="1" applyFill="1" applyBorder="1" applyAlignment="1"/>
    <xf numFmtId="0" fontId="32" fillId="54" borderId="0" xfId="57" applyFill="1"/>
    <xf numFmtId="0" fontId="191" fillId="55" borderId="142" xfId="0" applyFont="1" applyFill="1" applyBorder="1" applyAlignment="1">
      <alignment horizontal="left" vertical="center"/>
    </xf>
    <xf numFmtId="0" fontId="191" fillId="55" borderId="142" xfId="0" applyFont="1" applyFill="1" applyBorder="1" applyAlignment="1">
      <alignment horizontal="left" vertical="center" wrapText="1"/>
    </xf>
    <xf numFmtId="1" fontId="191" fillId="55" borderId="142" xfId="0" applyNumberFormat="1" applyFont="1" applyFill="1" applyBorder="1" applyAlignment="1">
      <alignment horizontal="center" vertical="center"/>
    </xf>
    <xf numFmtId="2" fontId="191" fillId="55" borderId="142" xfId="0" applyNumberFormat="1" applyFont="1" applyFill="1" applyBorder="1" applyAlignment="1">
      <alignment horizontal="center" vertical="center"/>
    </xf>
    <xf numFmtId="0" fontId="0" fillId="22" borderId="143" xfId="0" applyFill="1" applyBorder="1" applyAlignment="1">
      <alignment horizontal="left" vertical="center"/>
    </xf>
    <xf numFmtId="0" fontId="0" fillId="22" borderId="143" xfId="0" applyFill="1" applyBorder="1" applyAlignment="1">
      <alignment horizontal="left" vertical="center" wrapText="1"/>
    </xf>
    <xf numFmtId="1" fontId="0" fillId="22" borderId="143" xfId="0" applyNumberFormat="1" applyFill="1" applyBorder="1" applyAlignment="1">
      <alignment horizontal="center" vertical="center"/>
    </xf>
    <xf numFmtId="2" fontId="0" fillId="22" borderId="143" xfId="0" applyNumberFormat="1" applyFill="1" applyBorder="1" applyAlignment="1">
      <alignment horizontal="center" vertical="center"/>
    </xf>
    <xf numFmtId="0" fontId="0" fillId="50" borderId="142" xfId="0" applyFill="1" applyBorder="1" applyAlignment="1">
      <alignment horizontal="left" vertical="center"/>
    </xf>
    <xf numFmtId="0" fontId="0" fillId="50" borderId="142" xfId="0" applyFill="1" applyBorder="1" applyAlignment="1">
      <alignment horizontal="left" vertical="center" wrapText="1"/>
    </xf>
    <xf numFmtId="1" fontId="0" fillId="50" borderId="142" xfId="0" applyNumberFormat="1" applyFill="1" applyBorder="1" applyAlignment="1">
      <alignment horizontal="center" vertical="center"/>
    </xf>
    <xf numFmtId="2" fontId="0" fillId="50" borderId="142" xfId="0" applyNumberFormat="1" applyFill="1" applyBorder="1" applyAlignment="1">
      <alignment horizontal="center" vertical="center"/>
    </xf>
    <xf numFmtId="0" fontId="0" fillId="5" borderId="142" xfId="0" applyFill="1" applyBorder="1" applyAlignment="1">
      <alignment horizontal="left" vertical="center"/>
    </xf>
    <xf numFmtId="0" fontId="0" fillId="5" borderId="142" xfId="0" applyFill="1" applyBorder="1" applyAlignment="1">
      <alignment horizontal="left" vertical="center" wrapText="1"/>
    </xf>
    <xf numFmtId="1" fontId="0" fillId="5" borderId="142" xfId="0" applyNumberFormat="1" applyFill="1" applyBorder="1" applyAlignment="1">
      <alignment horizontal="center" vertical="center"/>
    </xf>
    <xf numFmtId="2" fontId="0" fillId="5" borderId="142" xfId="0" applyNumberFormat="1" applyFill="1" applyBorder="1" applyAlignment="1">
      <alignment horizontal="center" vertical="center"/>
    </xf>
    <xf numFmtId="0" fontId="0" fillId="23" borderId="142" xfId="0" applyFill="1" applyBorder="1" applyAlignment="1">
      <alignment horizontal="left" vertical="center"/>
    </xf>
    <xf numFmtId="0" fontId="0" fillId="23" borderId="142" xfId="0" applyFill="1" applyBorder="1" applyAlignment="1">
      <alignment horizontal="left" vertical="center" wrapText="1"/>
    </xf>
    <xf numFmtId="1" fontId="0" fillId="23" borderId="142" xfId="0" applyNumberFormat="1" applyFill="1" applyBorder="1" applyAlignment="1">
      <alignment horizontal="center" vertical="center"/>
    </xf>
    <xf numFmtId="2" fontId="0" fillId="23" borderId="142" xfId="0" applyNumberFormat="1" applyFill="1" applyBorder="1" applyAlignment="1">
      <alignment horizontal="center" vertical="center"/>
    </xf>
    <xf numFmtId="0" fontId="0" fillId="43" borderId="142" xfId="0" applyFill="1" applyBorder="1" applyAlignment="1">
      <alignment horizontal="left" vertical="center"/>
    </xf>
    <xf numFmtId="0" fontId="0" fillId="43" borderId="142" xfId="0" applyFill="1" applyBorder="1" applyAlignment="1">
      <alignment horizontal="left" vertical="center" wrapText="1"/>
    </xf>
    <xf numFmtId="1" fontId="0" fillId="43" borderId="142" xfId="0" applyNumberFormat="1" applyFill="1" applyBorder="1" applyAlignment="1">
      <alignment horizontal="center" vertical="center"/>
    </xf>
    <xf numFmtId="2" fontId="0" fillId="43" borderId="142" xfId="0" applyNumberFormat="1" applyFill="1" applyBorder="1" applyAlignment="1">
      <alignment horizontal="center" vertical="center"/>
    </xf>
    <xf numFmtId="2" fontId="32" fillId="24" borderId="0" xfId="57" applyNumberFormat="1" applyFill="1"/>
    <xf numFmtId="0" fontId="0" fillId="0" borderId="0" xfId="0" applyNumberFormat="1" applyFont="1" applyFill="1" applyBorder="1" applyAlignment="1">
      <alignment horizontal="center"/>
    </xf>
    <xf numFmtId="0" fontId="0" fillId="0" borderId="11" xfId="0" applyNumberFormat="1" applyFont="1" applyFill="1" applyBorder="1" applyAlignment="1">
      <alignment horizontal="center"/>
    </xf>
    <xf numFmtId="0" fontId="32" fillId="6" borderId="11" xfId="0" applyNumberFormat="1" applyFont="1" applyFill="1" applyBorder="1" applyAlignment="1">
      <alignment horizontal="center"/>
    </xf>
    <xf numFmtId="44" fontId="0" fillId="0" borderId="0" xfId="299" applyFont="1" applyFill="1" applyBorder="1" applyAlignment="1"/>
    <xf numFmtId="44" fontId="0" fillId="6" borderId="0" xfId="0" applyNumberFormat="1" applyFont="1" applyFill="1" applyBorder="1" applyAlignment="1"/>
    <xf numFmtId="0" fontId="34" fillId="0" borderId="0" xfId="0" applyNumberFormat="1" applyFont="1" applyFill="1" applyBorder="1" applyAlignment="1">
      <alignment horizontal="center"/>
    </xf>
    <xf numFmtId="0" fontId="0" fillId="0" borderId="11" xfId="0" applyNumberFormat="1" applyFont="1" applyFill="1" applyBorder="1" applyAlignment="1"/>
    <xf numFmtId="44" fontId="0" fillId="0" borderId="11" xfId="299" applyFont="1" applyFill="1" applyBorder="1" applyAlignment="1"/>
    <xf numFmtId="0" fontId="32" fillId="6" borderId="0" xfId="0" applyNumberFormat="1" applyFont="1" applyFill="1" applyBorder="1" applyAlignment="1">
      <alignment horizontal="center"/>
    </xf>
    <xf numFmtId="0" fontId="0" fillId="0" borderId="148" xfId="0" applyNumberFormat="1" applyFont="1" applyFill="1" applyBorder="1" applyAlignment="1">
      <alignment horizontal="center"/>
    </xf>
    <xf numFmtId="0" fontId="0" fillId="0" borderId="3" xfId="0" applyNumberFormat="1" applyFont="1" applyFill="1" applyBorder="1" applyAlignment="1"/>
    <xf numFmtId="0" fontId="0" fillId="0" borderId="148" xfId="0" applyNumberFormat="1" applyFont="1" applyFill="1" applyBorder="1" applyAlignment="1"/>
    <xf numFmtId="0" fontId="32" fillId="0" borderId="148" xfId="0" applyNumberFormat="1" applyFont="1" applyFill="1" applyBorder="1" applyAlignment="1"/>
    <xf numFmtId="0" fontId="32" fillId="6" borderId="148" xfId="0" applyNumberFormat="1" applyFont="1" applyFill="1" applyBorder="1" applyAlignment="1"/>
    <xf numFmtId="0" fontId="32" fillId="24" borderId="149" xfId="0" applyNumberFormat="1" applyFont="1" applyFill="1" applyBorder="1" applyAlignment="1"/>
    <xf numFmtId="44" fontId="0" fillId="24" borderId="4" xfId="0" applyNumberFormat="1" applyFont="1" applyFill="1" applyBorder="1" applyAlignment="1"/>
    <xf numFmtId="0" fontId="0" fillId="0" borderId="4" xfId="0" applyNumberFormat="1" applyFont="1" applyFill="1" applyBorder="1" applyAlignment="1"/>
    <xf numFmtId="0" fontId="0" fillId="0" borderId="9" xfId="0" applyNumberFormat="1" applyFont="1" applyFill="1" applyBorder="1" applyAlignment="1"/>
    <xf numFmtId="0" fontId="32" fillId="8" borderId="30" xfId="0" applyNumberFormat="1" applyFont="1" applyFill="1" applyBorder="1" applyAlignment="1"/>
    <xf numFmtId="0" fontId="32" fillId="6" borderId="12" xfId="0" applyNumberFormat="1" applyFont="1" applyFill="1" applyBorder="1" applyAlignment="1">
      <alignment horizontal="center"/>
    </xf>
    <xf numFmtId="0" fontId="32" fillId="6" borderId="15" xfId="0" applyNumberFormat="1" applyFont="1" applyFill="1" applyBorder="1" applyAlignment="1">
      <alignment horizontal="center"/>
    </xf>
    <xf numFmtId="0" fontId="0" fillId="0" borderId="12" xfId="0" applyNumberFormat="1" applyFont="1" applyFill="1" applyBorder="1" applyAlignment="1">
      <alignment horizontal="center"/>
    </xf>
    <xf numFmtId="0" fontId="0" fillId="0" borderId="15" xfId="0" applyNumberFormat="1" applyFont="1" applyFill="1" applyBorder="1" applyAlignment="1"/>
    <xf numFmtId="0" fontId="32" fillId="8" borderId="23" xfId="0" applyNumberFormat="1" applyFont="1" applyFill="1" applyBorder="1" applyAlignment="1"/>
    <xf numFmtId="0" fontId="32" fillId="0" borderId="12" xfId="0" applyNumberFormat="1" applyFont="1" applyFill="1" applyBorder="1" applyAlignment="1"/>
    <xf numFmtId="0" fontId="34" fillId="0" borderId="148" xfId="0" applyNumberFormat="1" applyFont="1" applyFill="1" applyBorder="1" applyAlignment="1"/>
    <xf numFmtId="0" fontId="0" fillId="6" borderId="3" xfId="0" applyNumberFormat="1" applyFont="1" applyFill="1" applyBorder="1" applyAlignment="1"/>
    <xf numFmtId="0" fontId="32" fillId="0" borderId="149" xfId="0" applyNumberFormat="1" applyFont="1" applyFill="1" applyBorder="1" applyAlignment="1"/>
    <xf numFmtId="44" fontId="0" fillId="54" borderId="0" xfId="0" applyNumberFormat="1" applyFont="1" applyFill="1" applyBorder="1" applyAlignment="1">
      <alignment horizontal="center"/>
    </xf>
    <xf numFmtId="0" fontId="0" fillId="0" borderId="4" xfId="0" applyNumberFormat="1" applyFont="1" applyFill="1" applyBorder="1" applyAlignment="1">
      <alignment horizontal="center"/>
    </xf>
    <xf numFmtId="44" fontId="0" fillId="6" borderId="0" xfId="299" applyFont="1" applyFill="1" applyBorder="1" applyAlignment="1">
      <alignment horizontal="center"/>
    </xf>
    <xf numFmtId="44" fontId="0" fillId="52" borderId="0" xfId="299" applyFont="1" applyFill="1" applyBorder="1" applyAlignment="1"/>
    <xf numFmtId="0" fontId="49" fillId="0" borderId="176" xfId="69" applyFont="1" applyFill="1" applyBorder="1" applyAlignment="1">
      <alignment horizontal="left" vertical="center"/>
    </xf>
    <xf numFmtId="44" fontId="0" fillId="52" borderId="0" xfId="0" applyNumberFormat="1" applyFont="1" applyFill="1" applyBorder="1" applyAlignment="1"/>
    <xf numFmtId="44" fontId="32" fillId="0" borderId="0" xfId="299" applyFont="1"/>
    <xf numFmtId="0" fontId="49" fillId="19" borderId="176" xfId="69" applyFont="1" applyFill="1" applyBorder="1" applyAlignment="1">
      <alignment horizontal="left" vertical="center"/>
    </xf>
    <xf numFmtId="0" fontId="49" fillId="20" borderId="176" xfId="69" applyFont="1" applyFill="1" applyBorder="1" applyAlignment="1">
      <alignment horizontal="left" vertical="center"/>
    </xf>
    <xf numFmtId="0" fontId="32" fillId="56" borderId="142" xfId="57" applyFill="1" applyBorder="1" applyAlignment="1">
      <alignment horizontal="left" vertical="center"/>
    </xf>
    <xf numFmtId="0" fontId="32" fillId="56" borderId="142" xfId="57" applyFill="1" applyBorder="1" applyAlignment="1">
      <alignment horizontal="left" vertical="center" wrapText="1"/>
    </xf>
    <xf numFmtId="1" fontId="32" fillId="56" borderId="142" xfId="57" applyNumberFormat="1" applyFill="1" applyBorder="1" applyAlignment="1">
      <alignment horizontal="center" vertical="center"/>
    </xf>
    <xf numFmtId="2" fontId="32" fillId="56" borderId="142" xfId="57" applyNumberFormat="1" applyFill="1" applyBorder="1" applyAlignment="1">
      <alignment horizontal="center" vertical="center"/>
    </xf>
    <xf numFmtId="0" fontId="32" fillId="57" borderId="142" xfId="57" applyFill="1" applyBorder="1" applyAlignment="1">
      <alignment horizontal="left" vertical="center"/>
    </xf>
    <xf numFmtId="0" fontId="32" fillId="57" borderId="142" xfId="57" applyFill="1" applyBorder="1" applyAlignment="1">
      <alignment horizontal="left" vertical="center" wrapText="1"/>
    </xf>
    <xf numFmtId="1" fontId="32" fillId="57" borderId="142" xfId="57" applyNumberFormat="1" applyFill="1" applyBorder="1" applyAlignment="1">
      <alignment horizontal="center" vertical="center"/>
    </xf>
    <xf numFmtId="2" fontId="32" fillId="57" borderId="142" xfId="57" applyNumberFormat="1" applyFill="1" applyBorder="1" applyAlignment="1">
      <alignment horizontal="center" vertical="center"/>
    </xf>
    <xf numFmtId="0" fontId="32" fillId="51" borderId="142" xfId="57" applyFill="1" applyBorder="1" applyAlignment="1">
      <alignment horizontal="left" vertical="center"/>
    </xf>
    <xf numFmtId="0" fontId="32" fillId="6" borderId="142" xfId="57" applyFill="1" applyBorder="1" applyAlignment="1">
      <alignment horizontal="left" vertical="center"/>
    </xf>
    <xf numFmtId="0" fontId="32" fillId="6" borderId="142" xfId="57" applyFill="1" applyBorder="1" applyAlignment="1">
      <alignment horizontal="left" vertical="center" wrapText="1"/>
    </xf>
    <xf numFmtId="1" fontId="32" fillId="6" borderId="142" xfId="57" applyNumberFormat="1" applyFill="1" applyBorder="1" applyAlignment="1">
      <alignment horizontal="center" vertical="center"/>
    </xf>
    <xf numFmtId="2" fontId="32" fillId="6" borderId="142" xfId="57" applyNumberFormat="1" applyFill="1" applyBorder="1" applyAlignment="1">
      <alignment horizontal="center" vertical="center"/>
    </xf>
    <xf numFmtId="0" fontId="59" fillId="0" borderId="5" xfId="53" applyFont="1" applyBorder="1" applyAlignment="1">
      <alignment horizontal="right" vertical="center"/>
    </xf>
    <xf numFmtId="0" fontId="59" fillId="0" borderId="20" xfId="53" applyFont="1" applyBorder="1" applyAlignment="1">
      <alignment horizontal="right" vertical="center"/>
    </xf>
    <xf numFmtId="0" fontId="83" fillId="10" borderId="22" xfId="104" applyNumberFormat="1" applyFont="1" applyFill="1" applyBorder="1" applyAlignment="1">
      <alignment horizontal="center" vertical="center" wrapText="1"/>
    </xf>
    <xf numFmtId="0" fontId="37" fillId="0" borderId="0" xfId="104" applyNumberFormat="1" applyFont="1" applyFill="1" applyBorder="1" applyAlignment="1">
      <alignment horizontal="left" vertical="center"/>
    </xf>
    <xf numFmtId="0" fontId="37" fillId="0" borderId="0" xfId="104" applyNumberFormat="1" applyFont="1" applyFill="1" applyBorder="1" applyAlignment="1">
      <alignment horizontal="right" vertical="center"/>
    </xf>
    <xf numFmtId="43" fontId="188" fillId="0" borderId="0" xfId="303" applyNumberFormat="1" applyFont="1" applyAlignment="1">
      <alignment horizontal="center" vertical="center"/>
    </xf>
    <xf numFmtId="0" fontId="37" fillId="0" borderId="0" xfId="53" quotePrefix="1" applyNumberFormat="1" applyFont="1" applyFill="1" applyBorder="1" applyAlignment="1">
      <alignment vertical="center"/>
    </xf>
    <xf numFmtId="0" fontId="32" fillId="0" borderId="142" xfId="57" applyBorder="1" applyAlignment="1">
      <alignment horizontal="left" vertical="center"/>
    </xf>
    <xf numFmtId="0" fontId="32" fillId="0" borderId="142" xfId="57" applyBorder="1" applyAlignment="1">
      <alignment horizontal="left" vertical="center" wrapText="1"/>
    </xf>
    <xf numFmtId="1" fontId="32" fillId="0" borderId="142" xfId="57" applyNumberFormat="1" applyBorder="1" applyAlignment="1">
      <alignment horizontal="center" vertical="center"/>
    </xf>
    <xf numFmtId="2" fontId="32" fillId="0" borderId="142" xfId="57" applyNumberFormat="1" applyBorder="1" applyAlignment="1">
      <alignment horizontal="center" vertical="center"/>
    </xf>
    <xf numFmtId="183" fontId="116" fillId="16" borderId="123" xfId="69" applyNumberFormat="1" applyFont="1" applyFill="1" applyBorder="1" applyAlignment="1">
      <alignment horizontal="center" vertical="center" wrapText="1"/>
    </xf>
    <xf numFmtId="183" fontId="116" fillId="16" borderId="124" xfId="69" applyNumberFormat="1" applyFont="1" applyFill="1" applyBorder="1" applyAlignment="1">
      <alignment horizontal="center" vertical="center" wrapText="1"/>
    </xf>
    <xf numFmtId="0" fontId="117" fillId="16" borderId="117" xfId="69" applyFont="1" applyFill="1" applyBorder="1" applyAlignment="1">
      <alignment horizontal="center" vertical="center" wrapText="1"/>
    </xf>
    <xf numFmtId="0" fontId="117" fillId="16" borderId="118" xfId="69" applyFont="1" applyFill="1" applyBorder="1" applyAlignment="1">
      <alignment horizontal="center" vertical="center" wrapText="1"/>
    </xf>
    <xf numFmtId="183" fontId="116" fillId="16" borderId="121" xfId="69" applyNumberFormat="1" applyFont="1" applyFill="1" applyBorder="1" applyAlignment="1">
      <alignment horizontal="center" vertical="center" wrapText="1"/>
    </xf>
    <xf numFmtId="183" fontId="116" fillId="16" borderId="118" xfId="69" applyNumberFormat="1" applyFont="1" applyFill="1" applyBorder="1" applyAlignment="1">
      <alignment horizontal="center" vertical="center" wrapText="1"/>
    </xf>
    <xf numFmtId="0" fontId="79" fillId="0" borderId="76" xfId="45" applyFont="1" applyBorder="1" applyAlignment="1">
      <alignment horizontal="center" vertical="center"/>
    </xf>
    <xf numFmtId="0" fontId="79" fillId="0" borderId="77" xfId="45" applyFont="1" applyBorder="1" applyAlignment="1">
      <alignment horizontal="center" vertical="center"/>
    </xf>
    <xf numFmtId="0" fontId="79" fillId="0" borderId="78" xfId="45" applyFont="1" applyBorder="1" applyAlignment="1">
      <alignment horizontal="center" vertical="center"/>
    </xf>
    <xf numFmtId="0" fontId="79" fillId="0" borderId="79" xfId="45" applyFont="1" applyBorder="1" applyAlignment="1">
      <alignment horizontal="center" vertical="center"/>
    </xf>
    <xf numFmtId="17" fontId="102" fillId="13" borderId="73" xfId="45" applyNumberFormat="1" applyFont="1" applyFill="1" applyBorder="1" applyAlignment="1">
      <alignment horizontal="center" vertical="center"/>
    </xf>
    <xf numFmtId="0" fontId="73" fillId="18" borderId="104" xfId="69" applyFont="1" applyFill="1" applyBorder="1" applyAlignment="1">
      <alignment horizontal="center" vertical="center" wrapText="1"/>
    </xf>
    <xf numFmtId="0" fontId="73" fillId="18" borderId="112" xfId="69" applyFont="1" applyFill="1" applyBorder="1" applyAlignment="1">
      <alignment horizontal="center" vertical="center" wrapText="1"/>
    </xf>
    <xf numFmtId="0" fontId="73" fillId="18" borderId="103" xfId="69" applyFont="1" applyFill="1" applyBorder="1" applyAlignment="1">
      <alignment horizontal="center" vertical="center"/>
    </xf>
    <xf numFmtId="0" fontId="73" fillId="18" borderId="2" xfId="69" applyFont="1" applyFill="1" applyBorder="1" applyAlignment="1">
      <alignment horizontal="center" vertical="center"/>
    </xf>
    <xf numFmtId="0" fontId="73" fillId="18" borderId="106" xfId="69" applyFont="1" applyFill="1" applyBorder="1" applyAlignment="1">
      <alignment horizontal="center" vertical="center"/>
    </xf>
    <xf numFmtId="0" fontId="117" fillId="16" borderId="115" xfId="69" applyFont="1" applyFill="1" applyBorder="1" applyAlignment="1">
      <alignment horizontal="center" vertical="center" wrapText="1"/>
    </xf>
    <xf numFmtId="0" fontId="117" fillId="16" borderId="116" xfId="69" applyFont="1" applyFill="1" applyBorder="1" applyAlignment="1">
      <alignment horizontal="center" vertical="center" wrapText="1"/>
    </xf>
    <xf numFmtId="49" fontId="78" fillId="13" borderId="11" xfId="53" applyNumberFormat="1" applyFont="1" applyFill="1" applyBorder="1" applyAlignment="1">
      <alignment horizontal="center" vertical="center" wrapText="1"/>
    </xf>
    <xf numFmtId="0" fontId="34" fillId="0" borderId="103" xfId="0" applyNumberFormat="1" applyFont="1" applyFill="1" applyBorder="1" applyAlignment="1">
      <alignment horizontal="center"/>
    </xf>
    <xf numFmtId="0" fontId="34" fillId="0" borderId="2" xfId="0" applyNumberFormat="1" applyFont="1" applyFill="1" applyBorder="1" applyAlignment="1">
      <alignment horizontal="center"/>
    </xf>
    <xf numFmtId="0" fontId="34" fillId="0" borderId="106" xfId="0" applyNumberFormat="1" applyFont="1" applyFill="1" applyBorder="1" applyAlignment="1">
      <alignment horizontal="center"/>
    </xf>
    <xf numFmtId="0" fontId="34" fillId="0" borderId="0" xfId="0" applyNumberFormat="1" applyFont="1" applyFill="1" applyBorder="1" applyAlignment="1">
      <alignment horizontal="center"/>
    </xf>
    <xf numFmtId="0" fontId="79" fillId="5" borderId="27" xfId="45" applyFont="1" applyFill="1" applyBorder="1" applyAlignment="1">
      <alignment horizontal="center" vertical="center"/>
    </xf>
    <xf numFmtId="0" fontId="79" fillId="5" borderId="262" xfId="45" applyFont="1" applyFill="1" applyBorder="1" applyAlignment="1">
      <alignment horizontal="center" vertical="center"/>
    </xf>
    <xf numFmtId="0" fontId="79" fillId="5" borderId="7" xfId="45" applyFont="1" applyFill="1" applyBorder="1" applyAlignment="1">
      <alignment horizontal="center" vertical="center"/>
    </xf>
    <xf numFmtId="0" fontId="79" fillId="5" borderId="77" xfId="45" applyFont="1" applyFill="1" applyBorder="1" applyAlignment="1">
      <alignment horizontal="center" vertical="center"/>
    </xf>
    <xf numFmtId="0" fontId="79" fillId="5" borderId="265" xfId="45" applyFont="1" applyFill="1" applyBorder="1" applyAlignment="1">
      <alignment horizontal="center" vertical="center"/>
    </xf>
    <xf numFmtId="0" fontId="79" fillId="5" borderId="79" xfId="45" applyFont="1" applyFill="1" applyBorder="1" applyAlignment="1">
      <alignment horizontal="center" vertical="center"/>
    </xf>
    <xf numFmtId="17" fontId="102" fillId="13" borderId="266" xfId="45" applyNumberFormat="1" applyFont="1" applyFill="1" applyBorder="1" applyAlignment="1">
      <alignment horizontal="center" vertical="center"/>
    </xf>
    <xf numFmtId="4" fontId="71" fillId="3" borderId="64" xfId="47" applyNumberFormat="1" applyFont="1" applyFill="1" applyBorder="1" applyAlignment="1">
      <alignment horizontal="center" vertical="center"/>
    </xf>
    <xf numFmtId="4" fontId="71" fillId="3" borderId="66" xfId="47" applyNumberFormat="1" applyFont="1" applyFill="1" applyBorder="1" applyAlignment="1">
      <alignment horizontal="center" vertical="center"/>
    </xf>
    <xf numFmtId="0" fontId="143" fillId="0" borderId="11" xfId="274" applyBorder="1" applyAlignment="1">
      <alignment horizontal="center" vertical="center"/>
    </xf>
    <xf numFmtId="0" fontId="144" fillId="18" borderId="186" xfId="274" applyFont="1" applyFill="1" applyBorder="1" applyAlignment="1">
      <alignment horizontal="center" vertical="center"/>
    </xf>
    <xf numFmtId="0" fontId="144" fillId="18" borderId="187" xfId="274" applyFont="1" applyFill="1" applyBorder="1" applyAlignment="1">
      <alignment horizontal="center" vertical="center"/>
    </xf>
    <xf numFmtId="0" fontId="144" fillId="18" borderId="188" xfId="274" applyFont="1" applyFill="1" applyBorder="1" applyAlignment="1">
      <alignment horizontal="center" vertical="center"/>
    </xf>
    <xf numFmtId="0" fontId="113" fillId="18" borderId="183" xfId="274" applyFont="1" applyFill="1" applyBorder="1" applyAlignment="1">
      <alignment horizontal="center" vertical="center"/>
    </xf>
    <xf numFmtId="0" fontId="113" fillId="18" borderId="3" xfId="274" applyFont="1" applyFill="1" applyBorder="1" applyAlignment="1">
      <alignment horizontal="center" vertical="center"/>
    </xf>
    <xf numFmtId="0" fontId="6" fillId="0" borderId="7" xfId="274" applyFont="1" applyBorder="1" applyAlignment="1">
      <alignment horizontal="center"/>
    </xf>
    <xf numFmtId="0" fontId="143" fillId="0" borderId="7" xfId="274" applyBorder="1" applyAlignment="1">
      <alignment horizontal="center"/>
    </xf>
    <xf numFmtId="0" fontId="113" fillId="29" borderId="215" xfId="274" applyFont="1" applyFill="1" applyBorder="1" applyAlignment="1">
      <alignment horizontal="center" vertical="center" wrapText="1"/>
    </xf>
    <xf numFmtId="0" fontId="113" fillId="29" borderId="216" xfId="274" applyFont="1" applyFill="1" applyBorder="1" applyAlignment="1">
      <alignment horizontal="center" vertical="center" wrapText="1"/>
    </xf>
    <xf numFmtId="0" fontId="113" fillId="29" borderId="217" xfId="274" applyFont="1" applyFill="1" applyBorder="1" applyAlignment="1">
      <alignment horizontal="center" vertical="center" wrapText="1"/>
    </xf>
    <xf numFmtId="0" fontId="121" fillId="0" borderId="0" xfId="274" applyFont="1" applyAlignment="1">
      <alignment horizontal="center"/>
    </xf>
    <xf numFmtId="0" fontId="143" fillId="0" borderId="0" xfId="274"/>
    <xf numFmtId="0" fontId="113" fillId="29" borderId="206" xfId="274" applyFont="1" applyFill="1" applyBorder="1" applyAlignment="1">
      <alignment horizontal="center" vertical="center" wrapText="1"/>
    </xf>
    <xf numFmtId="0" fontId="138" fillId="0" borderId="207" xfId="274" applyFont="1" applyBorder="1"/>
    <xf numFmtId="0" fontId="138" fillId="0" borderId="208" xfId="274" applyFont="1" applyBorder="1"/>
    <xf numFmtId="4" fontId="76" fillId="10" borderId="7" xfId="58" applyNumberFormat="1" applyFont="1" applyFill="1" applyBorder="1" applyAlignment="1">
      <alignment horizontal="center" vertical="center"/>
    </xf>
    <xf numFmtId="4" fontId="76" fillId="10" borderId="0" xfId="58" applyNumberFormat="1" applyFont="1" applyFill="1" applyAlignment="1">
      <alignment horizontal="center" vertical="center"/>
    </xf>
    <xf numFmtId="4" fontId="76" fillId="10" borderId="29" xfId="58" applyNumberFormat="1" applyFont="1" applyFill="1" applyBorder="1" applyAlignment="1">
      <alignment horizontal="center" vertical="center"/>
    </xf>
    <xf numFmtId="4" fontId="76" fillId="10" borderId="20" xfId="58" applyNumberFormat="1" applyFont="1" applyFill="1" applyBorder="1" applyAlignment="1">
      <alignment horizontal="center" vertical="center"/>
    </xf>
    <xf numFmtId="4" fontId="75" fillId="0" borderId="99" xfId="50" applyNumberFormat="1" applyFont="1" applyFill="1" applyBorder="1" applyAlignment="1">
      <alignment horizontal="center" vertical="center" wrapText="1"/>
    </xf>
    <xf numFmtId="4" fontId="75" fillId="0" borderId="226" xfId="50" applyNumberFormat="1" applyFont="1" applyFill="1" applyBorder="1" applyAlignment="1">
      <alignment horizontal="center" vertical="center" wrapText="1"/>
    </xf>
    <xf numFmtId="0" fontId="105" fillId="13" borderId="19" xfId="41" applyFont="1" applyFill="1" applyBorder="1" applyAlignment="1">
      <alignment horizontal="center" vertical="center"/>
    </xf>
    <xf numFmtId="0" fontId="105" fillId="13" borderId="21" xfId="41" applyFont="1" applyFill="1" applyBorder="1" applyAlignment="1">
      <alignment horizontal="center" vertical="center"/>
    </xf>
    <xf numFmtId="0" fontId="105" fillId="13" borderId="22" xfId="41" applyFont="1" applyFill="1" applyBorder="1" applyAlignment="1">
      <alignment horizontal="center" vertical="center"/>
    </xf>
    <xf numFmtId="17" fontId="102" fillId="13" borderId="0" xfId="45" applyNumberFormat="1" applyFont="1" applyFill="1" applyAlignment="1">
      <alignment horizontal="center" vertical="center"/>
    </xf>
    <xf numFmtId="0" fontId="82" fillId="10" borderId="7" xfId="41" applyFont="1" applyFill="1" applyBorder="1" applyAlignment="1">
      <alignment horizontal="center" vertical="center" wrapText="1"/>
    </xf>
    <xf numFmtId="0" fontId="82" fillId="10" borderId="28" xfId="41" applyFont="1" applyFill="1" applyBorder="1" applyAlignment="1">
      <alignment horizontal="center" vertical="center" wrapText="1"/>
    </xf>
    <xf numFmtId="0" fontId="82" fillId="10" borderId="29" xfId="41" applyFont="1" applyFill="1" applyBorder="1" applyAlignment="1">
      <alignment horizontal="center" vertical="center" wrapText="1"/>
    </xf>
    <xf numFmtId="0" fontId="82" fillId="10" borderId="31" xfId="41" applyFont="1" applyFill="1" applyBorder="1" applyAlignment="1">
      <alignment horizontal="center" vertical="center" wrapText="1"/>
    </xf>
    <xf numFmtId="0" fontId="82" fillId="10" borderId="1" xfId="41" applyFont="1" applyFill="1" applyBorder="1" applyAlignment="1">
      <alignment horizontal="center" vertical="center" wrapText="1"/>
    </xf>
    <xf numFmtId="0" fontId="82" fillId="10" borderId="29" xfId="41" applyFont="1" applyFill="1" applyBorder="1" applyAlignment="1">
      <alignment horizontal="center" vertical="center"/>
    </xf>
    <xf numFmtId="0" fontId="82" fillId="10" borderId="20" xfId="41" applyFont="1" applyFill="1" applyBorder="1" applyAlignment="1">
      <alignment horizontal="center" vertical="center"/>
    </xf>
    <xf numFmtId="0" fontId="82" fillId="10" borderId="31" xfId="41" applyFont="1" applyFill="1" applyBorder="1" applyAlignment="1">
      <alignment horizontal="center" vertical="center"/>
    </xf>
    <xf numFmtId="0" fontId="82" fillId="10" borderId="1" xfId="41" applyFont="1" applyFill="1" applyBorder="1" applyAlignment="1">
      <alignment horizontal="center" vertical="center"/>
    </xf>
    <xf numFmtId="0" fontId="82" fillId="10" borderId="30" xfId="41" applyFont="1" applyFill="1" applyBorder="1" applyAlignment="1">
      <alignment horizontal="center" vertical="center"/>
    </xf>
    <xf numFmtId="0" fontId="82" fillId="10" borderId="30" xfId="41" applyFont="1" applyFill="1" applyBorder="1" applyAlignment="1">
      <alignment horizontal="center" vertical="center" wrapText="1"/>
    </xf>
    <xf numFmtId="4" fontId="75" fillId="3" borderId="99" xfId="50" applyNumberFormat="1" applyFont="1" applyFill="1" applyBorder="1" applyAlignment="1">
      <alignment horizontal="center" vertical="center" wrapText="1"/>
    </xf>
    <xf numFmtId="4" fontId="75" fillId="3" borderId="226" xfId="50" applyNumberFormat="1" applyFont="1" applyFill="1" applyBorder="1" applyAlignment="1">
      <alignment horizontal="center" vertical="center" wrapText="1"/>
    </xf>
    <xf numFmtId="0" fontId="83" fillId="10" borderId="6" xfId="41" applyFont="1" applyFill="1" applyBorder="1" applyAlignment="1">
      <alignment horizontal="center" vertical="center"/>
    </xf>
    <xf numFmtId="0" fontId="83" fillId="10" borderId="1" xfId="41" applyFont="1" applyFill="1" applyBorder="1" applyAlignment="1">
      <alignment horizontal="center" vertical="center"/>
    </xf>
    <xf numFmtId="0" fontId="83" fillId="10" borderId="127" xfId="41" applyFont="1" applyFill="1" applyBorder="1" applyAlignment="1">
      <alignment horizontal="center" vertical="center"/>
    </xf>
    <xf numFmtId="0" fontId="83" fillId="10" borderId="24" xfId="41" applyFont="1" applyFill="1" applyBorder="1" applyAlignment="1">
      <alignment horizontal="center" vertical="center"/>
    </xf>
    <xf numFmtId="0" fontId="83" fillId="10" borderId="28" xfId="41" applyFont="1" applyFill="1" applyBorder="1" applyAlignment="1">
      <alignment horizontal="center" vertical="center"/>
    </xf>
    <xf numFmtId="0" fontId="83" fillId="10" borderId="219" xfId="41" applyFont="1" applyFill="1" applyBorder="1" applyAlignment="1">
      <alignment horizontal="center" vertical="center"/>
    </xf>
    <xf numFmtId="17" fontId="102" fillId="15" borderId="227" xfId="45" applyNumberFormat="1" applyFont="1" applyFill="1" applyBorder="1" applyAlignment="1">
      <alignment horizontal="left" vertical="center"/>
    </xf>
    <xf numFmtId="0" fontId="152" fillId="10" borderId="29" xfId="273" applyFont="1" applyFill="1" applyBorder="1" applyAlignment="1">
      <alignment horizontal="center" vertical="center"/>
    </xf>
    <xf numFmtId="0" fontId="152" fillId="10" borderId="20" xfId="273" applyFont="1" applyFill="1" applyBorder="1" applyAlignment="1">
      <alignment horizontal="center" vertical="center"/>
    </xf>
    <xf numFmtId="0" fontId="152" fillId="10" borderId="31" xfId="273" applyFont="1" applyFill="1" applyBorder="1" applyAlignment="1">
      <alignment horizontal="center" vertical="center"/>
    </xf>
    <xf numFmtId="0" fontId="152" fillId="10" borderId="19" xfId="273" applyFont="1" applyFill="1" applyBorder="1" applyAlignment="1">
      <alignment horizontal="center" vertical="center"/>
    </xf>
    <xf numFmtId="0" fontId="152" fillId="10" borderId="21" xfId="273" applyFont="1" applyFill="1" applyBorder="1" applyAlignment="1">
      <alignment horizontal="center" vertical="center"/>
    </xf>
    <xf numFmtId="0" fontId="152" fillId="10" borderId="22" xfId="273" applyFont="1" applyFill="1" applyBorder="1" applyAlignment="1">
      <alignment horizontal="center" vertical="center"/>
    </xf>
    <xf numFmtId="0" fontId="152" fillId="10" borderId="27" xfId="41" applyFont="1" applyFill="1" applyBorder="1" applyAlignment="1">
      <alignment horizontal="center" vertical="center"/>
    </xf>
    <xf numFmtId="0" fontId="152" fillId="10" borderId="24" xfId="41" applyFont="1" applyFill="1" applyBorder="1" applyAlignment="1">
      <alignment horizontal="center" vertical="center"/>
    </xf>
    <xf numFmtId="0" fontId="152" fillId="10" borderId="6" xfId="273" applyFont="1" applyFill="1" applyBorder="1" applyAlignment="1">
      <alignment horizontal="center" vertical="center" wrapText="1"/>
    </xf>
    <xf numFmtId="0" fontId="152" fillId="10" borderId="1" xfId="273" applyFont="1" applyFill="1" applyBorder="1" applyAlignment="1">
      <alignment horizontal="center" vertical="center" wrapText="1"/>
    </xf>
    <xf numFmtId="0" fontId="152" fillId="10" borderId="30" xfId="273" applyFont="1" applyFill="1" applyBorder="1" applyAlignment="1">
      <alignment horizontal="center" vertical="center" wrapText="1"/>
    </xf>
    <xf numFmtId="0" fontId="83" fillId="10" borderId="5" xfId="41" applyFont="1" applyFill="1" applyBorder="1" applyAlignment="1">
      <alignment horizontal="center" vertical="center"/>
    </xf>
    <xf numFmtId="0" fontId="83" fillId="10" borderId="0" xfId="41" applyFont="1" applyFill="1" applyAlignment="1">
      <alignment horizontal="center" vertical="center"/>
    </xf>
    <xf numFmtId="0" fontId="83" fillId="10" borderId="267" xfId="41" applyFont="1" applyFill="1" applyBorder="1" applyAlignment="1">
      <alignment horizontal="center" vertical="center"/>
    </xf>
    <xf numFmtId="0" fontId="152" fillId="10" borderId="19" xfId="41" applyFont="1" applyFill="1" applyBorder="1" applyAlignment="1">
      <alignment horizontal="center" vertical="center"/>
    </xf>
    <xf numFmtId="0" fontId="152" fillId="10" borderId="21" xfId="41" applyFont="1" applyFill="1" applyBorder="1" applyAlignment="1">
      <alignment horizontal="center" vertical="center"/>
    </xf>
    <xf numFmtId="0" fontId="78" fillId="10" borderId="29" xfId="41" applyFont="1" applyFill="1" applyBorder="1" applyAlignment="1">
      <alignment horizontal="center" vertical="center"/>
    </xf>
    <xf numFmtId="0" fontId="78" fillId="10" borderId="20" xfId="41" applyFont="1" applyFill="1" applyBorder="1" applyAlignment="1">
      <alignment horizontal="center" vertical="center"/>
    </xf>
    <xf numFmtId="0" fontId="78" fillId="10" borderId="31" xfId="41" applyFont="1" applyFill="1" applyBorder="1" applyAlignment="1">
      <alignment horizontal="center" vertical="center"/>
    </xf>
    <xf numFmtId="17" fontId="102" fillId="15" borderId="29" xfId="45" applyNumberFormat="1" applyFont="1" applyFill="1" applyBorder="1" applyAlignment="1">
      <alignment horizontal="left" vertical="center"/>
    </xf>
    <xf numFmtId="17" fontId="102" fillId="15" borderId="20" xfId="45" applyNumberFormat="1" applyFont="1" applyFill="1" applyBorder="1" applyAlignment="1">
      <alignment horizontal="left" vertical="center"/>
    </xf>
    <xf numFmtId="17" fontId="108" fillId="13" borderId="128" xfId="45" applyNumberFormat="1" applyFont="1" applyFill="1" applyBorder="1" applyAlignment="1">
      <alignment horizontal="center" vertical="center"/>
    </xf>
    <xf numFmtId="17" fontId="108" fillId="13" borderId="31" xfId="45" applyNumberFormat="1" applyFont="1" applyFill="1" applyBorder="1" applyAlignment="1">
      <alignment horizontal="center" vertical="center"/>
    </xf>
    <xf numFmtId="17" fontId="108" fillId="15" borderId="74" xfId="45" applyNumberFormat="1" applyFont="1" applyFill="1" applyBorder="1" applyAlignment="1">
      <alignment horizontal="left" vertical="center"/>
    </xf>
    <xf numFmtId="17" fontId="108" fillId="15" borderId="73" xfId="45" applyNumberFormat="1" applyFont="1" applyFill="1" applyBorder="1" applyAlignment="1">
      <alignment horizontal="left" vertical="center"/>
    </xf>
    <xf numFmtId="17" fontId="108" fillId="15" borderId="75" xfId="45" applyNumberFormat="1" applyFont="1" applyFill="1" applyBorder="1" applyAlignment="1">
      <alignment horizontal="left" vertical="center"/>
    </xf>
    <xf numFmtId="0" fontId="108" fillId="15" borderId="19" xfId="41" applyFont="1" applyFill="1" applyBorder="1" applyAlignment="1">
      <alignment horizontal="left" vertical="center"/>
    </xf>
    <xf numFmtId="0" fontId="108" fillId="15" borderId="21" xfId="41" applyFont="1" applyFill="1" applyBorder="1" applyAlignment="1">
      <alignment horizontal="left" vertical="center"/>
    </xf>
    <xf numFmtId="0" fontId="108" fillId="15" borderId="22" xfId="41" applyFont="1" applyFill="1" applyBorder="1" applyAlignment="1">
      <alignment horizontal="left" vertical="center"/>
    </xf>
    <xf numFmtId="0" fontId="152" fillId="10" borderId="220" xfId="41" applyFont="1" applyFill="1" applyBorder="1" applyAlignment="1">
      <alignment horizontal="center" vertical="center"/>
    </xf>
    <xf numFmtId="0" fontId="78" fillId="10" borderId="6" xfId="273" applyFont="1" applyFill="1" applyBorder="1" applyAlignment="1">
      <alignment horizontal="center" vertical="center" wrapText="1"/>
    </xf>
    <xf numFmtId="0" fontId="78" fillId="10" borderId="1" xfId="273" applyFont="1" applyFill="1" applyBorder="1" applyAlignment="1">
      <alignment horizontal="center" vertical="center" wrapText="1"/>
    </xf>
    <xf numFmtId="0" fontId="78" fillId="10" borderId="30" xfId="273" applyFont="1" applyFill="1" applyBorder="1" applyAlignment="1">
      <alignment horizontal="center" vertical="center" wrapText="1"/>
    </xf>
    <xf numFmtId="0" fontId="78" fillId="10" borderId="27" xfId="41" applyFont="1" applyFill="1" applyBorder="1" applyAlignment="1">
      <alignment horizontal="center" vertical="center"/>
    </xf>
    <xf numFmtId="0" fontId="78" fillId="10" borderId="24" xfId="41" applyFont="1" applyFill="1" applyBorder="1" applyAlignment="1">
      <alignment horizontal="center" vertical="center"/>
    </xf>
    <xf numFmtId="17" fontId="102" fillId="15" borderId="0" xfId="45" applyNumberFormat="1" applyFont="1" applyFill="1" applyAlignment="1">
      <alignment horizontal="left" vertical="center"/>
    </xf>
    <xf numFmtId="0" fontId="152" fillId="10" borderId="29" xfId="273" applyFont="1" applyFill="1" applyBorder="1" applyAlignment="1">
      <alignment horizontal="center"/>
    </xf>
    <xf numFmtId="0" fontId="152" fillId="10" borderId="20" xfId="273" applyFont="1" applyFill="1" applyBorder="1" applyAlignment="1">
      <alignment horizontal="center"/>
    </xf>
    <xf numFmtId="0" fontId="152" fillId="10" borderId="31" xfId="273" applyFont="1" applyFill="1" applyBorder="1" applyAlignment="1">
      <alignment horizontal="center"/>
    </xf>
    <xf numFmtId="17" fontId="102" fillId="15" borderId="81" xfId="45" applyNumberFormat="1" applyFont="1" applyFill="1" applyBorder="1" applyAlignment="1">
      <alignment horizontal="left" vertical="center"/>
    </xf>
    <xf numFmtId="0" fontId="82" fillId="10" borderId="24" xfId="41" applyFont="1" applyFill="1" applyBorder="1" applyAlignment="1">
      <alignment horizontal="center" vertical="center"/>
    </xf>
    <xf numFmtId="0" fontId="82" fillId="10" borderId="28" xfId="41" applyFont="1" applyFill="1" applyBorder="1" applyAlignment="1">
      <alignment horizontal="center" vertical="center"/>
    </xf>
    <xf numFmtId="0" fontId="82" fillId="10" borderId="219" xfId="41" applyFont="1" applyFill="1" applyBorder="1" applyAlignment="1">
      <alignment horizontal="center" vertical="center"/>
    </xf>
    <xf numFmtId="0" fontId="83" fillId="10" borderId="30" xfId="41" applyFont="1" applyFill="1" applyBorder="1" applyAlignment="1">
      <alignment horizontal="center" vertical="center"/>
    </xf>
    <xf numFmtId="0" fontId="83" fillId="10" borderId="6" xfId="41" applyFont="1" applyFill="1" applyBorder="1" applyAlignment="1">
      <alignment horizontal="center" vertical="center" wrapText="1"/>
    </xf>
    <xf numFmtId="0" fontId="83" fillId="10" borderId="30" xfId="41" applyFont="1" applyFill="1" applyBorder="1" applyAlignment="1">
      <alignment horizontal="center" vertical="center" wrapText="1"/>
    </xf>
    <xf numFmtId="0" fontId="153" fillId="10" borderId="6" xfId="41" applyFont="1" applyFill="1" applyBorder="1" applyAlignment="1">
      <alignment horizontal="center" vertical="center"/>
    </xf>
    <xf numFmtId="0" fontId="153" fillId="10" borderId="30" xfId="41" applyFont="1" applyFill="1" applyBorder="1" applyAlignment="1">
      <alignment horizontal="center" vertical="center"/>
    </xf>
    <xf numFmtId="0" fontId="83" fillId="10" borderId="27" xfId="41" applyFont="1" applyFill="1" applyBorder="1" applyAlignment="1">
      <alignment horizontal="center" vertical="center" wrapText="1"/>
    </xf>
    <xf numFmtId="0" fontId="83" fillId="10" borderId="29" xfId="41" applyFont="1" applyFill="1" applyBorder="1" applyAlignment="1">
      <alignment horizontal="center" vertical="center" wrapText="1"/>
    </xf>
    <xf numFmtId="0" fontId="76" fillId="10" borderId="5" xfId="58" applyFont="1" applyFill="1" applyBorder="1" applyAlignment="1">
      <alignment horizontal="center" vertical="center"/>
    </xf>
    <xf numFmtId="0" fontId="76" fillId="10" borderId="24" xfId="58" applyFont="1" applyFill="1" applyBorder="1" applyAlignment="1">
      <alignment horizontal="center" vertical="center"/>
    </xf>
    <xf numFmtId="0" fontId="76" fillId="10" borderId="0" xfId="58" applyFont="1" applyFill="1" applyAlignment="1">
      <alignment horizontal="center" vertical="center"/>
    </xf>
    <xf numFmtId="0" fontId="76" fillId="10" borderId="28" xfId="58" applyFont="1" applyFill="1" applyBorder="1" applyAlignment="1">
      <alignment horizontal="center" vertical="center"/>
    </xf>
    <xf numFmtId="179" fontId="76" fillId="10" borderId="6" xfId="58" applyNumberFormat="1" applyFont="1" applyFill="1" applyBorder="1" applyAlignment="1">
      <alignment horizontal="center" vertical="center"/>
    </xf>
    <xf numFmtId="179" fontId="76" fillId="10" borderId="1" xfId="58" applyNumberFormat="1" applyFont="1" applyFill="1" applyBorder="1" applyAlignment="1">
      <alignment horizontal="center" vertical="center"/>
    </xf>
    <xf numFmtId="17" fontId="102" fillId="13" borderId="81" xfId="45" applyNumberFormat="1" applyFont="1" applyFill="1" applyBorder="1" applyAlignment="1">
      <alignment horizontal="center" vertical="center"/>
    </xf>
    <xf numFmtId="0" fontId="108" fillId="13" borderId="19" xfId="41" applyFont="1" applyFill="1" applyBorder="1" applyAlignment="1">
      <alignment horizontal="center" vertical="center"/>
    </xf>
    <xf numFmtId="0" fontId="108" fillId="13" borderId="21" xfId="41" applyFont="1" applyFill="1" applyBorder="1" applyAlignment="1">
      <alignment horizontal="center" vertical="center"/>
    </xf>
    <xf numFmtId="0" fontId="108" fillId="13" borderId="22" xfId="41" applyFont="1" applyFill="1" applyBorder="1" applyAlignment="1">
      <alignment horizontal="center" vertical="center"/>
    </xf>
    <xf numFmtId="0" fontId="82" fillId="10" borderId="93" xfId="41" applyFont="1" applyFill="1" applyBorder="1" applyAlignment="1">
      <alignment horizontal="center" vertical="center" wrapText="1"/>
    </xf>
    <xf numFmtId="0" fontId="82" fillId="10" borderId="127" xfId="41" applyFont="1" applyFill="1" applyBorder="1" applyAlignment="1">
      <alignment horizontal="center" vertical="center" wrapText="1"/>
    </xf>
    <xf numFmtId="0" fontId="82" fillId="10" borderId="19" xfId="41" applyFont="1" applyFill="1" applyBorder="1" applyAlignment="1">
      <alignment horizontal="center" vertical="center"/>
    </xf>
    <xf numFmtId="0" fontId="82" fillId="10" borderId="22" xfId="41" applyFont="1" applyFill="1" applyBorder="1" applyAlignment="1">
      <alignment horizontal="center" vertical="center"/>
    </xf>
    <xf numFmtId="0" fontId="69" fillId="21" borderId="7" xfId="57" applyFont="1" applyFill="1" applyBorder="1" applyAlignment="1">
      <alignment horizontal="center" vertical="center"/>
    </xf>
    <xf numFmtId="0" fontId="69" fillId="21" borderId="0" xfId="57" applyFont="1" applyFill="1" applyAlignment="1">
      <alignment horizontal="center" vertical="center"/>
    </xf>
    <xf numFmtId="0" fontId="34" fillId="5" borderId="11" xfId="57" applyFont="1" applyFill="1" applyBorder="1" applyAlignment="1">
      <alignment horizontal="center" vertical="center"/>
    </xf>
    <xf numFmtId="0" fontId="69" fillId="21" borderId="29" xfId="57" applyFont="1" applyFill="1" applyBorder="1" applyAlignment="1">
      <alignment horizontal="center" vertical="center"/>
    </xf>
    <xf numFmtId="0" fontId="69" fillId="21" borderId="20" xfId="57" applyFont="1" applyFill="1" applyBorder="1" applyAlignment="1">
      <alignment horizontal="center" vertical="center"/>
    </xf>
    <xf numFmtId="0" fontId="34" fillId="5" borderId="140" xfId="57" applyFont="1" applyFill="1" applyBorder="1" applyAlignment="1">
      <alignment horizontal="center"/>
    </xf>
    <xf numFmtId="0" fontId="34" fillId="5" borderId="0" xfId="57" applyFont="1" applyFill="1" applyAlignment="1">
      <alignment horizontal="center"/>
    </xf>
    <xf numFmtId="0" fontId="34" fillId="5" borderId="141" xfId="57" applyFont="1" applyFill="1" applyBorder="1" applyAlignment="1">
      <alignment horizontal="center"/>
    </xf>
    <xf numFmtId="169" fontId="93" fillId="0" borderId="80" xfId="52" quotePrefix="1" applyNumberFormat="1" applyFont="1" applyFill="1" applyBorder="1" applyAlignment="1">
      <alignment horizontal="left" vertical="center" wrapText="1"/>
    </xf>
    <xf numFmtId="169" fontId="93" fillId="0" borderId="79" xfId="52" quotePrefix="1" applyNumberFormat="1" applyFont="1" applyFill="1" applyBorder="1" applyAlignment="1">
      <alignment horizontal="left" vertical="center" wrapText="1"/>
    </xf>
    <xf numFmtId="17" fontId="108" fillId="13" borderId="67" xfId="45" applyNumberFormat="1" applyFont="1" applyFill="1" applyBorder="1" applyAlignment="1">
      <alignment horizontal="center" vertical="center"/>
    </xf>
    <xf numFmtId="17" fontId="108" fillId="13" borderId="68" xfId="45" applyNumberFormat="1" applyFont="1" applyFill="1" applyBorder="1" applyAlignment="1">
      <alignment horizontal="center" vertical="center"/>
    </xf>
    <xf numFmtId="17" fontId="108" fillId="13" borderId="75" xfId="45" applyNumberFormat="1" applyFont="1" applyFill="1" applyBorder="1" applyAlignment="1">
      <alignment horizontal="center" vertical="center"/>
    </xf>
    <xf numFmtId="0" fontId="82" fillId="10" borderId="93" xfId="41" applyFont="1" applyFill="1" applyBorder="1" applyAlignment="1">
      <alignment horizontal="center" vertical="center"/>
    </xf>
    <xf numFmtId="0" fontId="47" fillId="0" borderId="0" xfId="45" applyFont="1" applyAlignment="1">
      <alignment horizontal="center" vertical="center" textRotation="90"/>
    </xf>
    <xf numFmtId="0" fontId="108" fillId="13" borderId="27" xfId="41" applyFont="1" applyFill="1" applyBorder="1" applyAlignment="1">
      <alignment horizontal="center" vertical="center"/>
    </xf>
    <xf numFmtId="0" fontId="108" fillId="13" borderId="5" xfId="41" applyFont="1" applyFill="1" applyBorder="1" applyAlignment="1">
      <alignment horizontal="center" vertical="center"/>
    </xf>
    <xf numFmtId="0" fontId="108" fillId="13" borderId="24" xfId="41" applyFont="1" applyFill="1" applyBorder="1" applyAlignment="1">
      <alignment horizontal="center" vertical="center"/>
    </xf>
    <xf numFmtId="0" fontId="47" fillId="0" borderId="27" xfId="45" applyFont="1" applyBorder="1" applyAlignment="1">
      <alignment horizontal="center" vertical="center" textRotation="90"/>
    </xf>
    <xf numFmtId="0" fontId="47" fillId="0" borderId="7" xfId="45" applyFont="1" applyBorder="1" applyAlignment="1">
      <alignment horizontal="center" vertical="center" textRotation="90"/>
    </xf>
    <xf numFmtId="0" fontId="47" fillId="0" borderId="29" xfId="45" applyFont="1" applyBorder="1" applyAlignment="1">
      <alignment horizontal="center" vertical="center" textRotation="90"/>
    </xf>
    <xf numFmtId="0" fontId="47" fillId="47" borderId="27" xfId="45" applyFont="1" applyFill="1" applyBorder="1" applyAlignment="1">
      <alignment horizontal="center" vertical="center" textRotation="90"/>
    </xf>
    <xf numFmtId="0" fontId="47" fillId="47" borderId="7" xfId="45" applyFont="1" applyFill="1" applyBorder="1" applyAlignment="1">
      <alignment horizontal="center" vertical="center" textRotation="90"/>
    </xf>
    <xf numFmtId="0" fontId="47" fillId="47" borderId="29" xfId="45" applyFont="1" applyFill="1" applyBorder="1" applyAlignment="1">
      <alignment horizontal="center" vertical="center" textRotation="90"/>
    </xf>
    <xf numFmtId="183" fontId="135" fillId="13" borderId="281" xfId="298" applyNumberFormat="1" applyFont="1" applyFill="1" applyBorder="1" applyAlignment="1">
      <alignment horizontal="center" vertical="center"/>
    </xf>
    <xf numFmtId="183" fontId="135" fillId="13" borderId="282" xfId="298" applyNumberFormat="1" applyFont="1" applyFill="1" applyBorder="1" applyAlignment="1">
      <alignment horizontal="center" vertical="center"/>
    </xf>
    <xf numFmtId="183" fontId="138" fillId="0" borderId="47" xfId="298" applyNumberFormat="1" applyFont="1" applyBorder="1" applyAlignment="1">
      <alignment horizontal="left" vertical="center"/>
    </xf>
    <xf numFmtId="183" fontId="138" fillId="0" borderId="48" xfId="298" applyNumberFormat="1" applyFont="1" applyBorder="1" applyAlignment="1">
      <alignment horizontal="left" vertical="center"/>
    </xf>
    <xf numFmtId="0" fontId="73" fillId="10" borderId="82" xfId="41" applyFont="1" applyFill="1" applyBorder="1" applyAlignment="1">
      <alignment horizontal="center" vertical="center"/>
    </xf>
    <xf numFmtId="0" fontId="73" fillId="10" borderId="83" xfId="41" applyFont="1" applyFill="1" applyBorder="1" applyAlignment="1">
      <alignment horizontal="center" vertical="center"/>
    </xf>
    <xf numFmtId="0" fontId="73" fillId="10" borderId="6" xfId="57" applyFont="1" applyFill="1" applyBorder="1" applyAlignment="1">
      <alignment horizontal="center" vertical="center" wrapText="1"/>
    </xf>
    <xf numFmtId="0" fontId="73" fillId="10" borderId="1" xfId="57" applyFont="1" applyFill="1" applyBorder="1" applyAlignment="1">
      <alignment horizontal="center" vertical="center" wrapText="1"/>
    </xf>
    <xf numFmtId="0" fontId="73" fillId="10" borderId="1" xfId="57" applyFont="1" applyFill="1" applyBorder="1" applyAlignment="1">
      <alignment horizontal="center" vertical="center"/>
    </xf>
    <xf numFmtId="4" fontId="71" fillId="3" borderId="8" xfId="57" applyNumberFormat="1" applyFont="1" applyFill="1" applyBorder="1" applyAlignment="1">
      <alignment horizontal="left" vertical="center" wrapText="1"/>
    </xf>
    <xf numFmtId="0" fontId="73" fillId="10" borderId="19" xfId="57" applyFont="1" applyFill="1" applyBorder="1" applyAlignment="1">
      <alignment horizontal="center" vertical="center"/>
    </xf>
    <xf numFmtId="0" fontId="73" fillId="10" borderId="21" xfId="57" applyFont="1" applyFill="1" applyBorder="1" applyAlignment="1">
      <alignment horizontal="center" vertical="center"/>
    </xf>
    <xf numFmtId="0" fontId="73" fillId="10" borderId="22" xfId="57" applyFont="1" applyFill="1" applyBorder="1" applyAlignment="1">
      <alignment horizontal="center" vertical="center"/>
    </xf>
    <xf numFmtId="0" fontId="73" fillId="10" borderId="53" xfId="57" applyFont="1" applyFill="1" applyBorder="1" applyAlignment="1">
      <alignment horizontal="center" vertical="center" wrapText="1"/>
    </xf>
    <xf numFmtId="0" fontId="73" fillId="10" borderId="54" xfId="57" applyFont="1" applyFill="1" applyBorder="1" applyAlignment="1">
      <alignment horizontal="center" vertical="center" wrapText="1"/>
    </xf>
    <xf numFmtId="0" fontId="73" fillId="10" borderId="19" xfId="57" applyFont="1" applyFill="1" applyBorder="1" applyAlignment="1">
      <alignment horizontal="center" vertical="center" wrapText="1"/>
    </xf>
    <xf numFmtId="0" fontId="73" fillId="10" borderId="24" xfId="57" applyFont="1" applyFill="1" applyBorder="1" applyAlignment="1">
      <alignment horizontal="center" vertical="center"/>
    </xf>
    <xf numFmtId="0" fontId="73" fillId="10" borderId="28" xfId="57" applyFont="1" applyFill="1" applyBorder="1" applyAlignment="1">
      <alignment horizontal="center" vertical="center"/>
    </xf>
    <xf numFmtId="0" fontId="62" fillId="0" borderId="4" xfId="41" applyFont="1" applyBorder="1" applyAlignment="1">
      <alignment horizontal="center" vertical="center"/>
    </xf>
    <xf numFmtId="0" fontId="36" fillId="3" borderId="10" xfId="41" applyFont="1" applyFill="1" applyBorder="1" applyAlignment="1">
      <alignment horizontal="center" vertical="center"/>
    </xf>
    <xf numFmtId="0" fontId="36" fillId="3" borderId="17" xfId="41" applyFont="1" applyFill="1" applyBorder="1" applyAlignment="1">
      <alignment horizontal="center" vertical="center"/>
    </xf>
    <xf numFmtId="0" fontId="36" fillId="3" borderId="18" xfId="41" applyFont="1" applyFill="1" applyBorder="1" applyAlignment="1">
      <alignment horizontal="center" vertical="center"/>
    </xf>
    <xf numFmtId="0" fontId="47" fillId="0" borderId="27" xfId="45" applyFont="1" applyBorder="1" applyAlignment="1">
      <alignment horizontal="center" vertical="center"/>
    </xf>
    <xf numFmtId="0" fontId="47" fillId="0" borderId="24" xfId="45" applyFont="1" applyBorder="1" applyAlignment="1">
      <alignment horizontal="center" vertical="center"/>
    </xf>
    <xf numFmtId="0" fontId="47" fillId="0" borderId="0" xfId="45" applyFont="1" applyAlignment="1">
      <alignment horizontal="center" vertical="center"/>
    </xf>
    <xf numFmtId="0" fontId="47" fillId="0" borderId="28" xfId="45" applyFont="1" applyBorder="1" applyAlignment="1">
      <alignment horizontal="center" vertical="center"/>
    </xf>
    <xf numFmtId="0" fontId="47" fillId="5" borderId="19" xfId="45" applyFont="1" applyFill="1" applyBorder="1" applyAlignment="1">
      <alignment horizontal="center" vertical="center"/>
    </xf>
    <xf numFmtId="0" fontId="47" fillId="5" borderId="21" xfId="45" applyFont="1" applyFill="1" applyBorder="1" applyAlignment="1">
      <alignment horizontal="center" vertical="center"/>
    </xf>
    <xf numFmtId="0" fontId="47" fillId="5" borderId="22" xfId="45" applyFont="1" applyFill="1" applyBorder="1" applyAlignment="1">
      <alignment horizontal="center" vertical="center"/>
    </xf>
    <xf numFmtId="0" fontId="139" fillId="5" borderId="0" xfId="295" applyFont="1" applyFill="1" applyAlignment="1">
      <alignment horizontal="center"/>
    </xf>
    <xf numFmtId="0" fontId="151" fillId="18" borderId="206" xfId="292" applyFont="1" applyFill="1" applyBorder="1" applyAlignment="1">
      <alignment horizontal="center" vertical="center"/>
    </xf>
    <xf numFmtId="0" fontId="168" fillId="0" borderId="207" xfId="292" applyFont="1" applyBorder="1"/>
    <xf numFmtId="0" fontId="168" fillId="0" borderId="237" xfId="292" applyFont="1" applyBorder="1"/>
    <xf numFmtId="0" fontId="170" fillId="41" borderId="183" xfId="292" applyFont="1" applyFill="1" applyBorder="1" applyAlignment="1">
      <alignment horizontal="center" vertical="center" wrapText="1"/>
    </xf>
    <xf numFmtId="0" fontId="168" fillId="0" borderId="0" xfId="292" applyFont="1"/>
    <xf numFmtId="0" fontId="168" fillId="0" borderId="184" xfId="292" applyFont="1" applyBorder="1"/>
    <xf numFmtId="183" fontId="169" fillId="31" borderId="239" xfId="292" applyNumberFormat="1" applyFont="1" applyFill="1" applyBorder="1" applyAlignment="1">
      <alignment horizontal="center" vertical="center" wrapText="1"/>
    </xf>
    <xf numFmtId="0" fontId="168" fillId="0" borderId="245" xfId="292" applyFont="1" applyBorder="1"/>
    <xf numFmtId="183" fontId="169" fillId="31" borderId="240" xfId="292" applyNumberFormat="1" applyFont="1" applyFill="1" applyBorder="1" applyAlignment="1">
      <alignment horizontal="center" vertical="center" wrapText="1"/>
    </xf>
    <xf numFmtId="0" fontId="168" fillId="0" borderId="246" xfId="292" applyFont="1" applyBorder="1"/>
    <xf numFmtId="0" fontId="32" fillId="43" borderId="290" xfId="57" applyFill="1" applyBorder="1" applyAlignment="1">
      <alignment horizontal="center" vertical="center" wrapText="1"/>
    </xf>
    <xf numFmtId="0" fontId="32" fillId="43" borderId="291" xfId="57" applyFill="1" applyBorder="1" applyAlignment="1">
      <alignment horizontal="center" vertical="center" wrapText="1"/>
    </xf>
    <xf numFmtId="0" fontId="32" fillId="50" borderId="290" xfId="57" applyFill="1" applyBorder="1" applyAlignment="1">
      <alignment horizontal="center" vertical="center" wrapText="1"/>
    </xf>
    <xf numFmtId="0" fontId="32" fillId="50" borderId="291" xfId="57" applyFill="1" applyBorder="1" applyAlignment="1">
      <alignment horizontal="center" vertical="center" wrapText="1"/>
    </xf>
    <xf numFmtId="0" fontId="32" fillId="22" borderId="288" xfId="57" applyFill="1" applyBorder="1" applyAlignment="1">
      <alignment horizontal="center" vertical="center" wrapText="1"/>
    </xf>
    <xf numFmtId="0" fontId="32" fillId="22" borderId="289" xfId="57" applyFill="1" applyBorder="1" applyAlignment="1">
      <alignment horizontal="center" vertical="center" wrapText="1"/>
    </xf>
    <xf numFmtId="0" fontId="32" fillId="0" borderId="0" xfId="57" applyAlignment="1">
      <alignment horizontal="center"/>
    </xf>
    <xf numFmtId="0" fontId="32" fillId="0" borderId="292" xfId="57" applyBorder="1" applyAlignment="1">
      <alignment horizontal="center"/>
    </xf>
    <xf numFmtId="0" fontId="151" fillId="18" borderId="10" xfId="300" applyFont="1" applyFill="1" applyBorder="1" applyAlignment="1">
      <alignment horizontal="center" vertical="center"/>
    </xf>
    <xf numFmtId="0" fontId="151" fillId="18" borderId="17" xfId="300" applyFont="1" applyFill="1" applyBorder="1" applyAlignment="1">
      <alignment horizontal="center" vertical="center"/>
    </xf>
    <xf numFmtId="0" fontId="151" fillId="18" borderId="18" xfId="300" applyFont="1" applyFill="1" applyBorder="1" applyAlignment="1">
      <alignment horizontal="center" vertical="center"/>
    </xf>
  </cellXfs>
  <cellStyles count="308">
    <cellStyle name="ARIAL" xfId="37" xr:uid="{00000000-0005-0000-0000-000000000000}"/>
    <cellStyle name="Comma" xfId="1" xr:uid="{00000000-0005-0000-0000-000001000000}"/>
    <cellStyle name="Comma [0]" xfId="87" xr:uid="{00000000-0005-0000-0000-000002000000}"/>
    <cellStyle name="Comma [0] 2" xfId="137" xr:uid="{00000000-0005-0000-0000-000003000000}"/>
    <cellStyle name="Comma [0] 2 2" xfId="197" xr:uid="{00000000-0005-0000-0000-000004000000}"/>
    <cellStyle name="Comma [0] 3" xfId="154" xr:uid="{00000000-0005-0000-0000-000005000000}"/>
    <cellStyle name="Comma 2" xfId="86" xr:uid="{00000000-0005-0000-0000-000006000000}"/>
    <cellStyle name="Comma 2 2" xfId="136" xr:uid="{00000000-0005-0000-0000-000007000000}"/>
    <cellStyle name="Comma 2 2 2" xfId="196" xr:uid="{00000000-0005-0000-0000-000008000000}"/>
    <cellStyle name="Comma 2 3" xfId="153" xr:uid="{00000000-0005-0000-0000-000009000000}"/>
    <cellStyle name="Comma0" xfId="2" xr:uid="{00000000-0005-0000-0000-00000A000000}"/>
    <cellStyle name="Currency" xfId="3" xr:uid="{00000000-0005-0000-0000-00000B000000}"/>
    <cellStyle name="Currency [0]" xfId="85" xr:uid="{00000000-0005-0000-0000-00000C000000}"/>
    <cellStyle name="Currency [0] 2" xfId="135" xr:uid="{00000000-0005-0000-0000-00000D000000}"/>
    <cellStyle name="Currency [0] 2 2" xfId="195" xr:uid="{00000000-0005-0000-0000-00000E000000}"/>
    <cellStyle name="Currency [0] 3" xfId="152" xr:uid="{00000000-0005-0000-0000-00000F000000}"/>
    <cellStyle name="Currency 2" xfId="84" xr:uid="{00000000-0005-0000-0000-000010000000}"/>
    <cellStyle name="Currency 2 2" xfId="134" xr:uid="{00000000-0005-0000-0000-000011000000}"/>
    <cellStyle name="Currency 2 2 2" xfId="194" xr:uid="{00000000-0005-0000-0000-000012000000}"/>
    <cellStyle name="Currency 2 3" xfId="151" xr:uid="{00000000-0005-0000-0000-000013000000}"/>
    <cellStyle name="Currency0" xfId="4" xr:uid="{00000000-0005-0000-0000-000014000000}"/>
    <cellStyle name="Date" xfId="5" xr:uid="{00000000-0005-0000-0000-000015000000}"/>
    <cellStyle name="Euro" xfId="6" xr:uid="{00000000-0005-0000-0000-000016000000}"/>
    <cellStyle name="Euro 2" xfId="88" xr:uid="{00000000-0005-0000-0000-000017000000}"/>
    <cellStyle name="Fixed" xfId="7" xr:uid="{00000000-0005-0000-0000-000018000000}"/>
    <cellStyle name="Heading 1" xfId="8" xr:uid="{00000000-0005-0000-0000-000019000000}"/>
    <cellStyle name="Heading 2" xfId="9" xr:uid="{00000000-0005-0000-0000-00001A000000}"/>
    <cellStyle name="Hiperlink" xfId="307" builtinId="8"/>
    <cellStyle name="Hiperlink 2" xfId="211" xr:uid="{C152CADE-20DD-4C2D-8051-0547FB2C3BC0}"/>
    <cellStyle name="Hiperlink 3" xfId="286" xr:uid="{2D758D95-B376-46A6-AE62-18DF72F23AC8}"/>
    <cellStyle name="M S SANS SERIF" xfId="38" xr:uid="{00000000-0005-0000-0000-00001B000000}"/>
    <cellStyle name="M S SANS SERIF 2" xfId="106" xr:uid="{00000000-0005-0000-0000-00001C000000}"/>
    <cellStyle name="Moeda" xfId="299" builtinId="4"/>
    <cellStyle name="Moeda 10" xfId="272" xr:uid="{D54513A5-E11B-471E-98CB-AAA3A5339AD2}"/>
    <cellStyle name="Moeda 11" xfId="251" xr:uid="{D42045F7-949F-46EC-B9D1-E11A039CBB60}"/>
    <cellStyle name="Moeda 12" xfId="252" xr:uid="{67ABC7CE-F962-4F60-9CD5-434CFE3EEAFD}"/>
    <cellStyle name="Moeda 13" xfId="279" xr:uid="{90D798B4-0E15-41D0-88DB-E76302A54EAA}"/>
    <cellStyle name="Moeda 13 2" xfId="290" xr:uid="{6A2E7309-8FD6-4F39-9BAA-CF3A8DF692CC}"/>
    <cellStyle name="Moeda 14" xfId="256" xr:uid="{331E3390-87E1-4D7B-8EB6-E2FCDA6BF7EB}"/>
    <cellStyle name="Moeda 16" xfId="297" xr:uid="{D308AF70-C1AF-4F4E-943E-2173FE93A3C1}"/>
    <cellStyle name="Moeda 2" xfId="213" xr:uid="{2626DF34-C827-4C8C-9515-80B373DC897C}"/>
    <cellStyle name="Moeda 2 2" xfId="245" xr:uid="{EF31BA72-F7D1-4AA3-9655-7D85F04E8C62}"/>
    <cellStyle name="Moeda 3" xfId="220" xr:uid="{49A2E78B-91D7-4D2D-9DB7-C630B1B3005E}"/>
    <cellStyle name="Moeda 3 2" xfId="284" xr:uid="{17EF6594-9958-486B-9C23-BF7981BDAD2B}"/>
    <cellStyle name="Moeda 3 2 2" xfId="305" xr:uid="{A6A9B493-78D7-4B69-BFAA-38D9CF868E0A}"/>
    <cellStyle name="Moeda 4" xfId="224" xr:uid="{531DA28B-37FC-44BB-A5E1-E9E1EC6BA9CD}"/>
    <cellStyle name="Moeda 5" xfId="228" xr:uid="{2130FB7E-9460-4C99-8BAC-3BA8BF2FC5E4}"/>
    <cellStyle name="Moeda 6" xfId="232" xr:uid="{9E49DB48-2AE0-4E4A-B103-7B9BDA09B764}"/>
    <cellStyle name="Moeda 7" xfId="239" xr:uid="{C4838BDE-4580-46E9-A75E-89EAFB1A2043}"/>
    <cellStyle name="Moeda 8" xfId="246" xr:uid="{F7C1EDFB-B834-4D5A-A835-AEB50D6BDD6D}"/>
    <cellStyle name="Moeda 8 2" xfId="267" xr:uid="{DEE75667-616E-4680-A64D-BB0D3E41321B}"/>
    <cellStyle name="Moeda 9" xfId="248" xr:uid="{81FBA369-9975-466E-AC29-BEA2E339D31D}"/>
    <cellStyle name="Normal" xfId="0" builtinId="0"/>
    <cellStyle name="Normal 10" xfId="45" xr:uid="{00000000-0005-0000-0000-000020000000}"/>
    <cellStyle name="Normal 10 2" xfId="199" xr:uid="{DF76C64F-DBE0-4F2F-B01D-B946C836C541}"/>
    <cellStyle name="Normal 11" xfId="48" xr:uid="{00000000-0005-0000-0000-000021000000}"/>
    <cellStyle name="Normal 11 2" xfId="57" xr:uid="{00000000-0005-0000-0000-000022000000}"/>
    <cellStyle name="Normal 12" xfId="60" xr:uid="{00000000-0005-0000-0000-000023000000}"/>
    <cellStyle name="Normal 12 2" xfId="116" xr:uid="{00000000-0005-0000-0000-000024000000}"/>
    <cellStyle name="Normal 13" xfId="66" xr:uid="{00000000-0005-0000-0000-000025000000}"/>
    <cellStyle name="Normal 13 2" xfId="120" xr:uid="{00000000-0005-0000-0000-000026000000}"/>
    <cellStyle name="Normal 14" xfId="72" xr:uid="{00000000-0005-0000-0000-000027000000}"/>
    <cellStyle name="Normal 14 2" xfId="125" xr:uid="{00000000-0005-0000-0000-000028000000}"/>
    <cellStyle name="Normal 14 2 2" xfId="70" xr:uid="{00000000-0005-0000-0000-000029000000}"/>
    <cellStyle name="Normal 14 2 2 2" xfId="73" xr:uid="{00000000-0005-0000-0000-00002A000000}"/>
    <cellStyle name="Normal 14 2 2 2 2" xfId="77" xr:uid="{00000000-0005-0000-0000-00002B000000}"/>
    <cellStyle name="Normal 14 2 2 2 2 2" xfId="130" xr:uid="{00000000-0005-0000-0000-00002C000000}"/>
    <cellStyle name="Normal 14 2 2 2 2 2 2" xfId="190" xr:uid="{00000000-0005-0000-0000-00002D000000}"/>
    <cellStyle name="Normal 14 2 2 2 2 3" xfId="148" xr:uid="{00000000-0005-0000-0000-00002E000000}"/>
    <cellStyle name="Normal 14 2 2 2 3" xfId="126" xr:uid="{00000000-0005-0000-0000-00002F000000}"/>
    <cellStyle name="Normal 14 2 2 2 3 2" xfId="186" xr:uid="{00000000-0005-0000-0000-000030000000}"/>
    <cellStyle name="Normal 14 2 2 2 4" xfId="144" xr:uid="{00000000-0005-0000-0000-000031000000}"/>
    <cellStyle name="Normal 14 2 2 3" xfId="75" xr:uid="{00000000-0005-0000-0000-000032000000}"/>
    <cellStyle name="Normal 14 2 2 3 2" xfId="128" xr:uid="{00000000-0005-0000-0000-000033000000}"/>
    <cellStyle name="Normal 14 2 2 3 2 2" xfId="188" xr:uid="{00000000-0005-0000-0000-000034000000}"/>
    <cellStyle name="Normal 14 2 2 3 3" xfId="146" xr:uid="{00000000-0005-0000-0000-000035000000}"/>
    <cellStyle name="Normal 14 2 2 4" xfId="123" xr:uid="{00000000-0005-0000-0000-000036000000}"/>
    <cellStyle name="Normal 14 2 2 4 2" xfId="183" xr:uid="{00000000-0005-0000-0000-000037000000}"/>
    <cellStyle name="Normal 14 2 2 5" xfId="141" xr:uid="{00000000-0005-0000-0000-000038000000}"/>
    <cellStyle name="Normal 14 2 3" xfId="185" xr:uid="{00000000-0005-0000-0000-000039000000}"/>
    <cellStyle name="Normal 14 3" xfId="143" xr:uid="{00000000-0005-0000-0000-00003A000000}"/>
    <cellStyle name="Normal 14 4" xfId="280" xr:uid="{CBB10466-A3A9-40AB-9695-2075817E0A69}"/>
    <cellStyle name="Normal 14 4 2" xfId="301" xr:uid="{17393C47-4AD4-431B-93C3-34DA89D18ADF}"/>
    <cellStyle name="Normal 14 5" xfId="288" xr:uid="{234C274E-84F2-4BE4-B2CE-10D31A4263DB}"/>
    <cellStyle name="Normal 15" xfId="208" xr:uid="{6B11A424-3E97-45A5-9CB6-19325C68A13E}"/>
    <cellStyle name="Normal 16" xfId="78" xr:uid="{00000000-0005-0000-0000-00003B000000}"/>
    <cellStyle name="Normal 16 2" xfId="131" xr:uid="{00000000-0005-0000-0000-00003C000000}"/>
    <cellStyle name="Normal 16 2 2" xfId="191" xr:uid="{00000000-0005-0000-0000-00003D000000}"/>
    <cellStyle name="Normal 16 3" xfId="149" xr:uid="{00000000-0005-0000-0000-00003E000000}"/>
    <cellStyle name="Normal 16 4" xfId="281" xr:uid="{6187CC41-A124-4772-93E4-24AA94375C7E}"/>
    <cellStyle name="Normal 16 4 2" xfId="302" xr:uid="{CC193AF6-9659-468E-B778-95F8DDFBE4F1}"/>
    <cellStyle name="Normal 17" xfId="214" xr:uid="{66DA09ED-17E3-47DE-9028-526EEC478F05}"/>
    <cellStyle name="Normal 17 2" xfId="265" xr:uid="{9280E30A-210C-42E0-87F1-17B2FFB23487}"/>
    <cellStyle name="Normal 17 2 3" xfId="293" xr:uid="{F5810593-564E-4D38-86FE-278DFB456FB2}"/>
    <cellStyle name="Normal 18" xfId="217" xr:uid="{0E7BFFCE-F1B0-4B40-BC02-30408BF456D8}"/>
    <cellStyle name="Normal 19" xfId="218" xr:uid="{EBE6931E-55F9-4A8A-91D7-69D20ED99964}"/>
    <cellStyle name="Normal 2" xfId="10" xr:uid="{00000000-0005-0000-0000-00003F000000}"/>
    <cellStyle name="Normal 2 2" xfId="11" xr:uid="{00000000-0005-0000-0000-000040000000}"/>
    <cellStyle name="Normal 2 2 2" xfId="51" xr:uid="{00000000-0005-0000-0000-000041000000}"/>
    <cellStyle name="Normal 2 2 2 2" xfId="207" xr:uid="{966D92B3-B124-43D1-9851-7256E35C976B}"/>
    <cellStyle name="Normal 2 2 3" xfId="81" xr:uid="{00000000-0005-0000-0000-000042000000}"/>
    <cellStyle name="Normal 2 2 4" xfId="234" xr:uid="{2707109F-577C-4030-8E72-7E6D9BEDCDE4}"/>
    <cellStyle name="Normal 2 2 6" xfId="257" xr:uid="{418A11B8-B4EF-4828-AA73-DF92DE56DD04}"/>
    <cellStyle name="Normal 2 3" xfId="12" xr:uid="{00000000-0005-0000-0000-000043000000}"/>
    <cellStyle name="Normal 2 4" xfId="69" xr:uid="{00000000-0005-0000-0000-000044000000}"/>
    <cellStyle name="Normal 2 4 3" xfId="204" xr:uid="{014AE214-F5F1-4A2C-AEEA-C6E8EDE19A3F}"/>
    <cellStyle name="Normal 2 5" xfId="235" xr:uid="{B82FF700-53D0-46AA-8D5C-DCC45D66A894}"/>
    <cellStyle name="Normal 20" xfId="221" xr:uid="{03E83E6F-8725-4B29-B23C-18702E1D0E50}"/>
    <cellStyle name="Normal 21" xfId="226" xr:uid="{B3EA1DFE-463D-4D99-8ED1-12861D73D4A9}"/>
    <cellStyle name="Normal 22" xfId="231" xr:uid="{E5538568-DA69-4648-9E46-D08381458FFE}"/>
    <cellStyle name="Normal 23" xfId="237" xr:uid="{78D9F5B8-0B8B-4CCD-B02E-C9BE846BA4E3}"/>
    <cellStyle name="Normal 24" xfId="238" xr:uid="{D8385557-A3BE-44A5-9D73-9FF3909E7F2A}"/>
    <cellStyle name="Normal 25" xfId="260" xr:uid="{0BA3AAEF-2E6E-4B85-9F21-84027F37CE0B}"/>
    <cellStyle name="Normal 26" xfId="270" xr:uid="{F09DF720-55D7-43BA-9159-5FC633B575DE}"/>
    <cellStyle name="Normal 27" xfId="262" xr:uid="{6926E863-DF2D-4568-9C1A-CD6C7C78090D}"/>
    <cellStyle name="Normal 27 2" xfId="277" xr:uid="{B3ECD4B7-3E68-47BD-A4E3-43D7033FFE5A}"/>
    <cellStyle name="Normal 28" xfId="274" xr:uid="{AE4AC348-98D0-444B-BF12-C5B56DC8BF6A}"/>
    <cellStyle name="Normal 28 2" xfId="276" xr:uid="{8E0A9929-39A2-49A9-AB64-604A54187067}"/>
    <cellStyle name="Normal 28 2 2" xfId="291" xr:uid="{A34C180E-0E12-4EFB-A5E2-CFCAAA9E29A3}"/>
    <cellStyle name="Normal 28 3" xfId="300" xr:uid="{6D8808DE-1B58-42CB-9E89-AA52C1B2D986}"/>
    <cellStyle name="Normal 29" xfId="249" xr:uid="{CB9D3E87-1053-4F55-A279-4A1C27234D02}"/>
    <cellStyle name="Normal 3" xfId="13" xr:uid="{00000000-0005-0000-0000-000045000000}"/>
    <cellStyle name="Normal 3 2" xfId="14" xr:uid="{00000000-0005-0000-0000-000046000000}"/>
    <cellStyle name="Normal 3 3" xfId="67" xr:uid="{00000000-0005-0000-0000-000047000000}"/>
    <cellStyle name="Normal 3 3 2" xfId="121" xr:uid="{00000000-0005-0000-0000-000048000000}"/>
    <cellStyle name="Normal 3 3 2 2" xfId="182" xr:uid="{00000000-0005-0000-0000-000049000000}"/>
    <cellStyle name="Normal 3 3 3" xfId="140" xr:uid="{00000000-0005-0000-0000-00004A000000}"/>
    <cellStyle name="Normal 3 4" xfId="80" xr:uid="{00000000-0005-0000-0000-00004B000000}"/>
    <cellStyle name="Normal 3 5" xfId="89" xr:uid="{00000000-0005-0000-0000-00004C000000}"/>
    <cellStyle name="Normal 30" xfId="292" xr:uid="{FCC9E916-4280-43C8-A8E1-CA1ED7C130EB}"/>
    <cellStyle name="Normal 32" xfId="250" xr:uid="{878BEC6A-E2CD-4DEA-993D-D770A2EB9039}"/>
    <cellStyle name="Normal 33" xfId="254" xr:uid="{A7002F52-5BB9-4AF5-805C-B568EEF6F35B}"/>
    <cellStyle name="Normal 34 2" xfId="295" xr:uid="{48C4FA37-09FE-4E77-AF53-24F053679CFA}"/>
    <cellStyle name="Normal 4" xfId="15" xr:uid="{00000000-0005-0000-0000-00004D000000}"/>
    <cellStyle name="Normal 4 2" xfId="53" xr:uid="{00000000-0005-0000-0000-00004E000000}"/>
    <cellStyle name="Normal 4 3" xfId="212" xr:uid="{128A6384-C6AF-4864-BC9B-32CA45155972}"/>
    <cellStyle name="Normal 4 3 2" xfId="243" xr:uid="{696A2F0D-7C0A-4930-949B-0D2882EBB75D}"/>
    <cellStyle name="Normal 5" xfId="16" xr:uid="{00000000-0005-0000-0000-00004F000000}"/>
    <cellStyle name="Normal 5 2" xfId="17" xr:uid="{00000000-0005-0000-0000-000050000000}"/>
    <cellStyle name="Normal 5 2 2" xfId="65" xr:uid="{00000000-0005-0000-0000-000051000000}"/>
    <cellStyle name="Normal 5 3" xfId="55" xr:uid="{00000000-0005-0000-0000-000052000000}"/>
    <cellStyle name="Normal 6" xfId="18" xr:uid="{00000000-0005-0000-0000-000053000000}"/>
    <cellStyle name="Normal 6 2" xfId="40" xr:uid="{00000000-0005-0000-0000-000054000000}"/>
    <cellStyle name="Normal 6 2 2" xfId="107" xr:uid="{00000000-0005-0000-0000-000055000000}"/>
    <cellStyle name="Normal 6 2 2 2" xfId="170" xr:uid="{00000000-0005-0000-0000-000056000000}"/>
    <cellStyle name="Normal 6 2 3" xfId="139" xr:uid="{00000000-0005-0000-0000-000057000000}"/>
    <cellStyle name="Normal 6 3" xfId="68" xr:uid="{00000000-0005-0000-0000-000058000000}"/>
    <cellStyle name="Normal 6 4" xfId="90" xr:uid="{00000000-0005-0000-0000-000059000000}"/>
    <cellStyle name="Normal 6 4 2" xfId="155" xr:uid="{00000000-0005-0000-0000-00005A000000}"/>
    <cellStyle name="Normal 6 5" xfId="138" xr:uid="{00000000-0005-0000-0000-00005B000000}"/>
    <cellStyle name="Normal 7" xfId="36" xr:uid="{00000000-0005-0000-0000-00005C000000}"/>
    <cellStyle name="Normal 7 2" xfId="229" xr:uid="{E97CCB13-9E83-4026-B9CB-7C05E06ABBCA}"/>
    <cellStyle name="Normal 7 3" xfId="269" xr:uid="{918CD3A2-75F9-4451-8251-43D82784D48B}"/>
    <cellStyle name="Normal 7 4" xfId="298" xr:uid="{C8434C34-0D35-439B-A09D-911FCC1E9D49}"/>
    <cellStyle name="Normal 8" xfId="41" xr:uid="{00000000-0005-0000-0000-00005D000000}"/>
    <cellStyle name="Normal 8 4" xfId="205" xr:uid="{249D2AA0-4DAA-4BCA-BCBA-CDADF64B847F}"/>
    <cellStyle name="Normal 9" xfId="43" xr:uid="{00000000-0005-0000-0000-00005E000000}"/>
    <cellStyle name="Normal 9 2" xfId="64" xr:uid="{00000000-0005-0000-0000-00005F000000}"/>
    <cellStyle name="Normal 9 2 2" xfId="282" xr:uid="{18F25928-818C-4B94-ADCB-AD3C9B9333E1}"/>
    <cellStyle name="Normal 9 2 2 2" xfId="303" xr:uid="{8B21720F-27E5-4E8F-AF0F-C261F2751E80}"/>
    <cellStyle name="Normal 9 3" xfId="222" xr:uid="{006C36D3-8362-4B53-A813-2A67F57A9A6C}"/>
    <cellStyle name="Normal 9 4" xfId="240" xr:uid="{32ED79ED-2E6B-48FB-81F7-590E833BB2A3}"/>
    <cellStyle name="Normal 9 5" xfId="258" xr:uid="{CCC5E3BA-44B7-49B7-B353-829A875BCCB5}"/>
    <cellStyle name="Normal_00_Classes" xfId="47" xr:uid="{00000000-0005-0000-0000-000060000000}"/>
    <cellStyle name="Normal_LD_01_estruturas" xfId="273" xr:uid="{D2CB940C-570C-4340-9579-515D05681BC8}"/>
    <cellStyle name="Normal_LD_estrutura_arm_escadas" xfId="58" xr:uid="{00000000-0005-0000-0000-000064000000}"/>
    <cellStyle name="Percent" xfId="19" xr:uid="{00000000-0005-0000-0000-000066000000}"/>
    <cellStyle name="Percent 2" xfId="83" xr:uid="{00000000-0005-0000-0000-000067000000}"/>
    <cellStyle name="planilhas" xfId="39" xr:uid="{00000000-0005-0000-0000-000068000000}"/>
    <cellStyle name="Porcentagem 2" xfId="20" xr:uid="{00000000-0005-0000-0000-00006A000000}"/>
    <cellStyle name="Porcentagem 2 2" xfId="91" xr:uid="{00000000-0005-0000-0000-00006B000000}"/>
    <cellStyle name="Porcentagem 2 3" xfId="202" xr:uid="{C2E974F5-5B88-4F34-A7F2-E95644B423E1}"/>
    <cellStyle name="Porcentagem 3" xfId="59" xr:uid="{00000000-0005-0000-0000-00006C000000}"/>
    <cellStyle name="Porcentagem 4" xfId="122" xr:uid="{00000000-0005-0000-0000-00006D000000}"/>
    <cellStyle name="Porcentagem 5" xfId="209" xr:uid="{AC67FB52-169F-4F70-AFBC-1869A6613FEA}"/>
    <cellStyle name="Porcentagem 6" xfId="216" xr:uid="{F3A50E94-BDC4-4335-996F-71738F7FA114}"/>
    <cellStyle name="Porcentagem 7" xfId="230" xr:uid="{5030DC1B-DA52-4AA8-A965-D3E61EAF6695}"/>
    <cellStyle name="Separador de m" xfId="21" xr:uid="{00000000-0005-0000-0000-00006E000000}"/>
    <cellStyle name="Separador de milhares 2" xfId="22" xr:uid="{00000000-0005-0000-0000-00006F000000}"/>
    <cellStyle name="Separador de milhares 2 2" xfId="23" xr:uid="{00000000-0005-0000-0000-000070000000}"/>
    <cellStyle name="Separador de milhares 2 2 2" xfId="61" xr:uid="{00000000-0005-0000-0000-000071000000}"/>
    <cellStyle name="Separador de milhares 2 2 2 2" xfId="117" xr:uid="{00000000-0005-0000-0000-000072000000}"/>
    <cellStyle name="Separador de milhares 2 2 2 2 2" xfId="179" xr:uid="{00000000-0005-0000-0000-000073000000}"/>
    <cellStyle name="Separador de milhares 2 2 3" xfId="93" xr:uid="{00000000-0005-0000-0000-000074000000}"/>
    <cellStyle name="Separador de milhares 2 2 3 2" xfId="157" xr:uid="{00000000-0005-0000-0000-000075000000}"/>
    <cellStyle name="Separador de milhares 2 3" xfId="92" xr:uid="{00000000-0005-0000-0000-000076000000}"/>
    <cellStyle name="Separador de milhares 2 3 2" xfId="156" xr:uid="{00000000-0005-0000-0000-000077000000}"/>
    <cellStyle name="Separador de milhares 3" xfId="24" xr:uid="{00000000-0005-0000-0000-000078000000}"/>
    <cellStyle name="Separador de milhares 3 2" xfId="25" xr:uid="{00000000-0005-0000-0000-000079000000}"/>
    <cellStyle name="Separador de milhares 3 2 2" xfId="26" xr:uid="{00000000-0005-0000-0000-00007A000000}"/>
    <cellStyle name="Separador de milhares 3 2 2 2" xfId="27" xr:uid="{00000000-0005-0000-0000-00007B000000}"/>
    <cellStyle name="Separador de milhares 3 2 2 2 2" xfId="28" xr:uid="{00000000-0005-0000-0000-00007C000000}"/>
    <cellStyle name="Separador de milhares 3 2 2 2 2 2" xfId="29" xr:uid="{00000000-0005-0000-0000-00007D000000}"/>
    <cellStyle name="Separador de milhares 3 2 2 2 2 2 2" xfId="99" xr:uid="{00000000-0005-0000-0000-00007E000000}"/>
    <cellStyle name="Separador de milhares 3 2 2 2 2 2 2 2" xfId="163" xr:uid="{00000000-0005-0000-0000-00007F000000}"/>
    <cellStyle name="Separador de milhares 3 2 2 2 2 3" xfId="98" xr:uid="{00000000-0005-0000-0000-000080000000}"/>
    <cellStyle name="Separador de milhares 3 2 2 2 2 3 2" xfId="162" xr:uid="{00000000-0005-0000-0000-000081000000}"/>
    <cellStyle name="Separador de milhares 3 2 2 2 3" xfId="97" xr:uid="{00000000-0005-0000-0000-000082000000}"/>
    <cellStyle name="Separador de milhares 3 2 2 2 3 2" xfId="161" xr:uid="{00000000-0005-0000-0000-000083000000}"/>
    <cellStyle name="Separador de milhares 3 2 2 3" xfId="96" xr:uid="{00000000-0005-0000-0000-000084000000}"/>
    <cellStyle name="Separador de milhares 3 2 2 3 2" xfId="160" xr:uid="{00000000-0005-0000-0000-000085000000}"/>
    <cellStyle name="Separador de milhares 3 2 3" xfId="95" xr:uid="{00000000-0005-0000-0000-000086000000}"/>
    <cellStyle name="Separador de milhares 3 2 3 2" xfId="159" xr:uid="{00000000-0005-0000-0000-000087000000}"/>
    <cellStyle name="Separador de milhares 3 3" xfId="94" xr:uid="{00000000-0005-0000-0000-000088000000}"/>
    <cellStyle name="Separador de milhares 3 3 2" xfId="158" xr:uid="{00000000-0005-0000-0000-000089000000}"/>
    <cellStyle name="Separador de milhares 4" xfId="42" xr:uid="{00000000-0005-0000-0000-00008A000000}"/>
    <cellStyle name="Separador de milhares 4 2" xfId="108" xr:uid="{00000000-0005-0000-0000-00008B000000}"/>
    <cellStyle name="Separador de milhares 4 2 2" xfId="171" xr:uid="{00000000-0005-0000-0000-00008C000000}"/>
    <cellStyle name="Separador de milhares 5" xfId="44" xr:uid="{00000000-0005-0000-0000-00008D000000}"/>
    <cellStyle name="Separador de milhares 5 2" xfId="62" xr:uid="{00000000-0005-0000-0000-00008E000000}"/>
    <cellStyle name="Separador de milhares 5 2 2" xfId="118" xr:uid="{00000000-0005-0000-0000-00008F000000}"/>
    <cellStyle name="Separador de milhares 5 2 2 2" xfId="180" xr:uid="{00000000-0005-0000-0000-000090000000}"/>
    <cellStyle name="Separador de milhares 5 3" xfId="109" xr:uid="{00000000-0005-0000-0000-000091000000}"/>
    <cellStyle name="Separador de milhares 5 3 2" xfId="172" xr:uid="{00000000-0005-0000-0000-000092000000}"/>
    <cellStyle name="Separador de milhares 6" xfId="46" xr:uid="{00000000-0005-0000-0000-000093000000}"/>
    <cellStyle name="Separador de milhares 6 2" xfId="110" xr:uid="{00000000-0005-0000-0000-000094000000}"/>
    <cellStyle name="Separador de milhares 6 2 2" xfId="173" xr:uid="{00000000-0005-0000-0000-000095000000}"/>
    <cellStyle name="Vírgula" xfId="30" builtinId="3"/>
    <cellStyle name="Vírgula 10" xfId="100" xr:uid="{00000000-0005-0000-0000-000098000000}"/>
    <cellStyle name="Vírgula 10 2" xfId="164" xr:uid="{00000000-0005-0000-0000-000099000000}"/>
    <cellStyle name="Vírgula 10 2 2" xfId="71" xr:uid="{00000000-0005-0000-0000-00009A000000}"/>
    <cellStyle name="Vírgula 10 2 2 2" xfId="74" xr:uid="{00000000-0005-0000-0000-00009B000000}"/>
    <cellStyle name="Vírgula 10 2 2 2 2" xfId="127" xr:uid="{00000000-0005-0000-0000-00009C000000}"/>
    <cellStyle name="Vírgula 10 2 2 2 2 2" xfId="187" xr:uid="{00000000-0005-0000-0000-00009D000000}"/>
    <cellStyle name="Vírgula 10 2 2 2 3" xfId="145" xr:uid="{00000000-0005-0000-0000-00009E000000}"/>
    <cellStyle name="Vírgula 10 2 2 3" xfId="76" xr:uid="{00000000-0005-0000-0000-00009F000000}"/>
    <cellStyle name="Vírgula 10 2 2 3 2" xfId="129" xr:uid="{00000000-0005-0000-0000-0000A0000000}"/>
    <cellStyle name="Vírgula 10 2 2 3 2 2" xfId="189" xr:uid="{00000000-0005-0000-0000-0000A1000000}"/>
    <cellStyle name="Vírgula 10 2 2 3 3" xfId="147" xr:uid="{00000000-0005-0000-0000-0000A2000000}"/>
    <cellStyle name="Vírgula 10 2 2 4" xfId="124" xr:uid="{00000000-0005-0000-0000-0000A3000000}"/>
    <cellStyle name="Vírgula 10 2 2 4 2" xfId="184" xr:uid="{00000000-0005-0000-0000-0000A4000000}"/>
    <cellStyle name="Vírgula 10 2 2 5" xfId="142" xr:uid="{00000000-0005-0000-0000-0000A5000000}"/>
    <cellStyle name="Vírgula 10 3" xfId="283" xr:uid="{9C744172-2C35-4E61-9C2D-74498BF68456}"/>
    <cellStyle name="Vírgula 10 3 2" xfId="304" xr:uid="{6094C2F1-6B66-4005-BD67-9A77B27E5B89}"/>
    <cellStyle name="Vírgula 11" xfId="210" xr:uid="{4AC29524-2F7C-40FD-9022-4608867968DC}"/>
    <cellStyle name="Vírgula 12" xfId="215" xr:uid="{ADBFA212-780D-47C7-B929-0392A31D7756}"/>
    <cellStyle name="Vírgula 12 2" xfId="266" xr:uid="{C9697049-E8DF-4FB5-8B90-660E20F5DDC5}"/>
    <cellStyle name="Vírgula 12 2 2" xfId="268" xr:uid="{9C1C3C4E-8630-4C3D-8175-D57565B1AAF4}"/>
    <cellStyle name="Vírgula 12 2 2 2" xfId="294" xr:uid="{C879F2EE-BF7D-4082-ACC9-7FE0CFB4AE7C}"/>
    <cellStyle name="Vírgula 13" xfId="219" xr:uid="{DD7D4107-AFF0-4394-B01D-924FF0E420C3}"/>
    <cellStyle name="Vírgula 14" xfId="223" xr:uid="{A6ED6EB3-8155-43A9-84AC-DB5E007CD794}"/>
    <cellStyle name="Vírgula 15" xfId="227" xr:uid="{C4EA0C74-D207-47D9-9019-7480FD94EC6C}"/>
    <cellStyle name="Vírgula 16" xfId="201" xr:uid="{AE95FBF3-6CC7-400B-A670-ECA389BFB5DF}"/>
    <cellStyle name="Vírgula 17" xfId="233" xr:uid="{899C35AE-9D7B-4DCA-96EB-4A411FF37FA1}"/>
    <cellStyle name="Vírgula 18" xfId="236" xr:uid="{2E0B0D27-E9F4-46CE-A217-63F0AF8BB7C1}"/>
    <cellStyle name="Vírgula 19" xfId="242" xr:uid="{976079D1-6BF9-49A0-82FB-F09EB5115B63}"/>
    <cellStyle name="Vírgula 2" xfId="31" xr:uid="{00000000-0005-0000-0000-0000A6000000}"/>
    <cellStyle name="Vírgula 2 2" xfId="82" xr:uid="{00000000-0005-0000-0000-0000A7000000}"/>
    <cellStyle name="Vírgula 2 2 2" xfId="133" xr:uid="{00000000-0005-0000-0000-0000A8000000}"/>
    <cellStyle name="Vírgula 2 2 2 2" xfId="193" xr:uid="{00000000-0005-0000-0000-0000A9000000}"/>
    <cellStyle name="Vírgula 2 2 8" xfId="203" xr:uid="{3AFB02C5-493B-4DB2-AA56-1AEC53FFABFD}"/>
    <cellStyle name="Vírgula 2 3" xfId="101" xr:uid="{00000000-0005-0000-0000-0000AA000000}"/>
    <cellStyle name="Vírgula 2 3 2" xfId="165" xr:uid="{00000000-0005-0000-0000-0000AB000000}"/>
    <cellStyle name="Vírgula 20" xfId="225" xr:uid="{E1235771-F45D-4210-AB53-BF02DA9CBE41}"/>
    <cellStyle name="Vírgula 20 2" xfId="241" xr:uid="{7861CF31-732B-4A12-A78B-387FEBD9E84A}"/>
    <cellStyle name="Vírgula 20 3" xfId="259" xr:uid="{09621DCE-A5E0-42AA-8048-0183A971C9B6}"/>
    <cellStyle name="Vírgula 20 4" xfId="285" xr:uid="{7151E379-45AA-4B26-B9B6-05475E2FE47C}"/>
    <cellStyle name="Vírgula 20 4 2" xfId="306" xr:uid="{9AD88E43-43E0-4588-A825-49959BCC03DB}"/>
    <cellStyle name="Vírgula 21" xfId="261" xr:uid="{78449DFE-0C3B-489A-81C3-55D18DF5325A}"/>
    <cellStyle name="Vírgula 22" xfId="271" xr:uid="{48D5C973-CB58-42E5-8155-A04DF7B90015}"/>
    <cellStyle name="Vírgula 23" xfId="263" xr:uid="{4EC4D55E-5F04-469B-8146-3D955F66424A}"/>
    <cellStyle name="Vírgula 23 2" xfId="278" xr:uid="{1951F2F6-E69C-487C-8E6A-16C306377FED}"/>
    <cellStyle name="Vírgula 23 2 2" xfId="289" xr:uid="{0ADEA474-D53E-48D7-93F9-2E157D7D514C}"/>
    <cellStyle name="Vírgula 24" xfId="275" xr:uid="{E347F694-13A3-4107-A5AA-4F47B2AFA8B4}"/>
    <cellStyle name="Vírgula 27" xfId="253" xr:uid="{72D94563-9DD2-41F2-AB87-9FACE1529AD0}"/>
    <cellStyle name="Vírgula 28" xfId="255" xr:uid="{9F6B3FA6-B267-4B00-9D8C-C87440B96B8A}"/>
    <cellStyle name="Vírgula 3" xfId="32" xr:uid="{00000000-0005-0000-0000-0000AC000000}"/>
    <cellStyle name="Vírgula 3 2" xfId="52" xr:uid="{00000000-0005-0000-0000-0000AD000000}"/>
    <cellStyle name="Vírgula 3 2 2" xfId="113" xr:uid="{00000000-0005-0000-0000-0000AE000000}"/>
    <cellStyle name="Vírgula 3 2 2 2" xfId="176" xr:uid="{00000000-0005-0000-0000-0000AF000000}"/>
    <cellStyle name="Vírgula 3 2 9" xfId="200" xr:uid="{F745D35F-2B44-4F95-A8C9-8421873C18E8}"/>
    <cellStyle name="Vírgula 3 3" xfId="102" xr:uid="{00000000-0005-0000-0000-0000B0000000}"/>
    <cellStyle name="Vírgula 3 3 2" xfId="166" xr:uid="{00000000-0005-0000-0000-0000B1000000}"/>
    <cellStyle name="Vírgula 3 4" xfId="264" xr:uid="{7CFA0B70-7404-4CE9-9BDA-CAA82CF7847A}"/>
    <cellStyle name="Vírgula 31" xfId="296" xr:uid="{07C80C30-B8ED-4F02-AF31-D3DBC4F635B6}"/>
    <cellStyle name="Vírgula 39" xfId="244" xr:uid="{877BCF98-0365-4212-AB9F-307CC4DE5E17}"/>
    <cellStyle name="Vírgula 4" xfId="33" xr:uid="{00000000-0005-0000-0000-0000B2000000}"/>
    <cellStyle name="Vírgula 4 2" xfId="54" xr:uid="{00000000-0005-0000-0000-0000B3000000}"/>
    <cellStyle name="Vírgula 4 2 2" xfId="114" xr:uid="{00000000-0005-0000-0000-0000B4000000}"/>
    <cellStyle name="Vírgula 4 2 2 2" xfId="177" xr:uid="{00000000-0005-0000-0000-0000B5000000}"/>
    <cellStyle name="Vírgula 4 3" xfId="103" xr:uid="{00000000-0005-0000-0000-0000B6000000}"/>
    <cellStyle name="Vírgula 4 3 2" xfId="167" xr:uid="{00000000-0005-0000-0000-0000B7000000}"/>
    <cellStyle name="Vírgula 4 4" xfId="247" xr:uid="{7A1C43BD-EF33-4C7E-8A34-E524C4199778}"/>
    <cellStyle name="Vírgula 5" xfId="34" xr:uid="{00000000-0005-0000-0000-0000B8000000}"/>
    <cellStyle name="Vírgula 5 2" xfId="104" xr:uid="{00000000-0005-0000-0000-0000B9000000}"/>
    <cellStyle name="Vírgula 5 2 2" xfId="168" xr:uid="{00000000-0005-0000-0000-0000BA000000}"/>
    <cellStyle name="Vírgula 6" xfId="35" xr:uid="{00000000-0005-0000-0000-0000BB000000}"/>
    <cellStyle name="Vírgula 6 2" xfId="56" xr:uid="{00000000-0005-0000-0000-0000BC000000}"/>
    <cellStyle name="Vírgula 6 2 2" xfId="115" xr:uid="{00000000-0005-0000-0000-0000BD000000}"/>
    <cellStyle name="Vírgula 6 2 2 2" xfId="178" xr:uid="{00000000-0005-0000-0000-0000BE000000}"/>
    <cellStyle name="Vírgula 6 3" xfId="105" xr:uid="{00000000-0005-0000-0000-0000BF000000}"/>
    <cellStyle name="Vírgula 6 3 2" xfId="169" xr:uid="{00000000-0005-0000-0000-0000C0000000}"/>
    <cellStyle name="Vírgula 7" xfId="49" xr:uid="{00000000-0005-0000-0000-0000C1000000}"/>
    <cellStyle name="Vírgula 7 2" xfId="63" xr:uid="{00000000-0005-0000-0000-0000C2000000}"/>
    <cellStyle name="Vírgula 7 2 2" xfId="119" xr:uid="{00000000-0005-0000-0000-0000C3000000}"/>
    <cellStyle name="Vírgula 7 2 2 2" xfId="181" xr:uid="{00000000-0005-0000-0000-0000C4000000}"/>
    <cellStyle name="Vírgula 7 2 4" xfId="198" xr:uid="{F6DEF2A0-BF23-4F57-A9EA-A551A5648FFF}"/>
    <cellStyle name="Vírgula 7 3" xfId="111" xr:uid="{00000000-0005-0000-0000-0000C5000000}"/>
    <cellStyle name="Vírgula 7 3 2" xfId="174" xr:uid="{00000000-0005-0000-0000-0000C6000000}"/>
    <cellStyle name="Vírgula 7 4" xfId="287" xr:uid="{7DEE66CC-D440-43CD-89BA-1DD629EBAE21}"/>
    <cellStyle name="Vírgula 8" xfId="50" xr:uid="{00000000-0005-0000-0000-0000C7000000}"/>
    <cellStyle name="Vírgula 8 2" xfId="112" xr:uid="{00000000-0005-0000-0000-0000C8000000}"/>
    <cellStyle name="Vírgula 8 2 2" xfId="175" xr:uid="{00000000-0005-0000-0000-0000C9000000}"/>
    <cellStyle name="Vírgula 8 5" xfId="206" xr:uid="{3F97D957-D722-45E8-85F9-0C6FEEFE2B6D}"/>
    <cellStyle name="Vírgula 9" xfId="79" xr:uid="{00000000-0005-0000-0000-0000CA000000}"/>
    <cellStyle name="Vírgula 9 2" xfId="132" xr:uid="{00000000-0005-0000-0000-0000CB000000}"/>
    <cellStyle name="Vírgula 9 2 2" xfId="192" xr:uid="{00000000-0005-0000-0000-0000CC000000}"/>
    <cellStyle name="Vírgula 9 3" xfId="150" xr:uid="{00000000-0005-0000-0000-0000CD000000}"/>
  </cellStyles>
  <dxfs count="12860">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499984740745262"/>
        </patternFill>
      </fill>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1851D6"/>
        </patternFill>
      </fill>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auto="1"/>
      </font>
      <fill>
        <patternFill>
          <bgColor theme="0" tint="-0.499984740745262"/>
        </patternFill>
      </fill>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auto="1"/>
      </font>
      <fill>
        <patternFill>
          <bgColor theme="0" tint="-0.499984740745262"/>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color theme="0"/>
      </font>
      <fill>
        <patternFill>
          <bgColor rgb="FF1851D6"/>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color theme="0"/>
      </font>
      <fill>
        <patternFill>
          <bgColor rgb="FF1851D6"/>
        </patternFill>
      </fill>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color theme="0"/>
      </font>
      <fill>
        <patternFill>
          <bgColor rgb="FFF43800"/>
        </patternFill>
      </fill>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theme="1" tint="0.24994659260841701"/>
        </patternFill>
      </fill>
    </dxf>
    <dxf>
      <font>
        <color theme="0"/>
      </font>
      <fill>
        <patternFill>
          <bgColor rgb="FF1851D6"/>
        </patternFill>
      </fill>
    </dxf>
    <dxf>
      <font>
        <color theme="0"/>
      </font>
      <fill>
        <patternFill>
          <bgColor rgb="FF1851D6"/>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10000"/>
      <rgbColor rgb="00FFFFFF"/>
      <rgbColor rgb="00FF0000"/>
      <rgbColor rgb="0000FF00"/>
      <rgbColor rgb="000000FF"/>
      <rgbColor rgb="00FFFF00"/>
      <rgbColor rgb="00FF00FF"/>
      <rgbColor rgb="0000FFFF"/>
      <rgbColor rgb="00800000"/>
      <rgbColor rgb="00008000"/>
      <rgbColor rgb="00000080"/>
      <rgbColor rgb="00808000"/>
      <rgbColor rgb="0080800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CC"/>
      <rgbColor rgb="00969696"/>
      <rgbColor rgb="00003366"/>
      <rgbColor rgb="00339966"/>
      <rgbColor rgb="00003300"/>
      <rgbColor rgb="00333300"/>
      <rgbColor rgb="00993300"/>
      <rgbColor rgb="00993366"/>
      <rgbColor rgb="00333399"/>
      <rgbColor rgb="00BFBFBF"/>
    </indexedColors>
    <mruColors>
      <color rgb="FF1851D6"/>
      <color rgb="FFB4B4B4"/>
      <color rgb="FFF43800"/>
      <color rgb="FFD23200"/>
      <color rgb="FF83A5F1"/>
      <color rgb="FF29292F"/>
      <color rgb="FF0065B0"/>
      <color rgb="FF1B1B1F"/>
      <color rgb="FF111113"/>
      <color rgb="FF8DB2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 Id="rId5" Type="http://schemas.openxmlformats.org/officeDocument/2006/relationships/image" Target="../media/image11.png"/><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image" Target="../media/image17.png"/><Relationship Id="rId3" Type="http://schemas.microsoft.com/office/2007/relationships/hdphoto" Target="../media/hdphoto1.wdp"/><Relationship Id="rId7" Type="http://schemas.openxmlformats.org/officeDocument/2006/relationships/image" Target="../media/image16.png"/><Relationship Id="rId2" Type="http://schemas.openxmlformats.org/officeDocument/2006/relationships/image" Target="../media/image1.png"/><Relationship Id="rId1" Type="http://schemas.openxmlformats.org/officeDocument/2006/relationships/image" Target="../media/image12.jp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9.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Ger_Executivo!A1"/></Relationships>
</file>

<file path=xl/drawings/_rels/drawing1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Ger_Executivo!A1"/></Relationships>
</file>

<file path=xl/drawings/_rels/drawing1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s>
</file>

<file path=xl/drawings/_rels/drawing17.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2.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297466</xdr:colOff>
      <xdr:row>0</xdr:row>
      <xdr:rowOff>141977</xdr:rowOff>
    </xdr:from>
    <xdr:to>
      <xdr:col>9</xdr:col>
      <xdr:colOff>429588</xdr:colOff>
      <xdr:row>1</xdr:row>
      <xdr:rowOff>174126</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57F55CD1-9943-4E10-A7EF-4331FED2547B}"/>
            </a:ext>
          </a:extLst>
        </xdr:cNvPr>
        <xdr:cNvSpPr/>
      </xdr:nvSpPr>
      <xdr:spPr>
        <a:xfrm>
          <a:off x="12879991" y="141977"/>
          <a:ext cx="932222" cy="222649"/>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254342</xdr:colOff>
      <xdr:row>0</xdr:row>
      <xdr:rowOff>56842</xdr:rowOff>
    </xdr:from>
    <xdr:to>
      <xdr:col>1</xdr:col>
      <xdr:colOff>1871070</xdr:colOff>
      <xdr:row>1</xdr:row>
      <xdr:rowOff>186171</xdr:rowOff>
    </xdr:to>
    <xdr:pic>
      <xdr:nvPicPr>
        <xdr:cNvPr id="3" name="image3.png">
          <a:extLst>
            <a:ext uri="{FF2B5EF4-FFF2-40B4-BE49-F238E27FC236}">
              <a16:creationId xmlns:a16="http://schemas.microsoft.com/office/drawing/2014/main" id="{20A80501-EAFB-4093-8051-F4F1832C0E37}"/>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254342" y="56842"/>
          <a:ext cx="1889143" cy="319829"/>
        </a:xfrm>
        <a:prstGeom prst="rect">
          <a:avLst/>
        </a:prstGeom>
        <a:ln/>
      </xdr:spPr>
    </xdr:pic>
    <xdr:clientData/>
  </xdr:twoCellAnchor>
  <xdr:twoCellAnchor editAs="oneCell">
    <xdr:from>
      <xdr:col>6</xdr:col>
      <xdr:colOff>220133</xdr:colOff>
      <xdr:row>7</xdr:row>
      <xdr:rowOff>33867</xdr:rowOff>
    </xdr:from>
    <xdr:to>
      <xdr:col>7</xdr:col>
      <xdr:colOff>1977173</xdr:colOff>
      <xdr:row>30</xdr:row>
      <xdr:rowOff>72272</xdr:rowOff>
    </xdr:to>
    <xdr:pic>
      <xdr:nvPicPr>
        <xdr:cNvPr id="4" name="Imagem 3">
          <a:extLst>
            <a:ext uri="{FF2B5EF4-FFF2-40B4-BE49-F238E27FC236}">
              <a16:creationId xmlns:a16="http://schemas.microsoft.com/office/drawing/2014/main" id="{AEA2CE77-6516-7186-A721-7758EEEFB977}"/>
            </a:ext>
          </a:extLst>
        </xdr:cNvPr>
        <xdr:cNvPicPr>
          <a:picLocks noChangeAspect="1"/>
        </xdr:cNvPicPr>
      </xdr:nvPicPr>
      <xdr:blipFill>
        <a:blip xmlns:r="http://schemas.openxmlformats.org/officeDocument/2006/relationships" r:embed="rId4"/>
        <a:stretch>
          <a:fillRect/>
        </a:stretch>
      </xdr:blipFill>
      <xdr:spPr>
        <a:xfrm>
          <a:off x="7289800" y="1515534"/>
          <a:ext cx="4521830" cy="3758870"/>
        </a:xfrm>
        <a:prstGeom prst="rect">
          <a:avLst/>
        </a:prstGeom>
      </xdr:spPr>
    </xdr:pic>
    <xdr:clientData/>
  </xdr:twoCellAnchor>
  <xdr:twoCellAnchor editAs="oneCell">
    <xdr:from>
      <xdr:col>6</xdr:col>
      <xdr:colOff>103507</xdr:colOff>
      <xdr:row>33</xdr:row>
      <xdr:rowOff>159936</xdr:rowOff>
    </xdr:from>
    <xdr:to>
      <xdr:col>9</xdr:col>
      <xdr:colOff>148803</xdr:colOff>
      <xdr:row>36</xdr:row>
      <xdr:rowOff>148969</xdr:rowOff>
    </xdr:to>
    <xdr:pic>
      <xdr:nvPicPr>
        <xdr:cNvPr id="5" name="Imagem 4">
          <a:extLst>
            <a:ext uri="{FF2B5EF4-FFF2-40B4-BE49-F238E27FC236}">
              <a16:creationId xmlns:a16="http://schemas.microsoft.com/office/drawing/2014/main" id="{BF0292A2-8466-470B-966E-2C6731FD9B84}"/>
            </a:ext>
          </a:extLst>
        </xdr:cNvPr>
        <xdr:cNvPicPr>
          <a:picLocks noChangeAspect="1"/>
        </xdr:cNvPicPr>
      </xdr:nvPicPr>
      <xdr:blipFill>
        <a:blip xmlns:r="http://schemas.openxmlformats.org/officeDocument/2006/relationships" r:embed="rId5"/>
        <a:stretch>
          <a:fillRect/>
        </a:stretch>
      </xdr:blipFill>
      <xdr:spPr>
        <a:xfrm>
          <a:off x="7173174" y="5858003"/>
          <a:ext cx="6373494" cy="4716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83820</xdr:colOff>
      <xdr:row>1</xdr:row>
      <xdr:rowOff>32385</xdr:rowOff>
    </xdr:from>
    <xdr:to>
      <xdr:col>15</xdr:col>
      <xdr:colOff>868680</xdr:colOff>
      <xdr:row>2</xdr:row>
      <xdr:rowOff>99060</xdr:rowOff>
    </xdr:to>
    <xdr:sp macro="" textlink="">
      <xdr:nvSpPr>
        <xdr:cNvPr id="2" name="Rectangle 13">
          <a:extLst>
            <a:ext uri="{FF2B5EF4-FFF2-40B4-BE49-F238E27FC236}">
              <a16:creationId xmlns:a16="http://schemas.microsoft.com/office/drawing/2014/main" id="{BE337BE9-A899-4DE8-9A41-784C1B051996}"/>
            </a:ext>
          </a:extLst>
        </xdr:cNvPr>
        <xdr:cNvSpPr>
          <a:spLocks noChangeArrowheads="1"/>
        </xdr:cNvSpPr>
      </xdr:nvSpPr>
      <xdr:spPr bwMode="auto">
        <a:xfrm>
          <a:off x="3741420" y="222885"/>
          <a:ext cx="6014085" cy="257175"/>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chemeClr val="tx1">
                  <a:lumMod val="85000"/>
                  <a:lumOff val="15000"/>
                </a:schemeClr>
              </a:solidFill>
              <a:latin typeface="+mn-lt"/>
              <a:ea typeface="Tahoma"/>
              <a:cs typeface="Tahoma"/>
            </a:rPr>
            <a:t>PLANILHA DE ORÇAMENTO</a:t>
          </a:r>
        </a:p>
      </xdr:txBody>
    </xdr:sp>
    <xdr:clientData/>
  </xdr:twoCellAnchor>
  <xdr:oneCellAnchor>
    <xdr:from>
      <xdr:col>6</xdr:col>
      <xdr:colOff>45720</xdr:colOff>
      <xdr:row>1</xdr:row>
      <xdr:rowOff>91440</xdr:rowOff>
    </xdr:from>
    <xdr:ext cx="1579880" cy="276225"/>
    <xdr:pic>
      <xdr:nvPicPr>
        <xdr:cNvPr id="3" name="image3.png">
          <a:extLst>
            <a:ext uri="{FF2B5EF4-FFF2-40B4-BE49-F238E27FC236}">
              <a16:creationId xmlns:a16="http://schemas.microsoft.com/office/drawing/2014/main" id="{7CCEF4BF-750C-432A-AEBC-5050FBB749CD}"/>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3703320" y="281940"/>
          <a:ext cx="1579880" cy="276225"/>
        </a:xfrm>
        <a:prstGeom prst="rect">
          <a:avLst/>
        </a:prstGeom>
        <a:ln/>
      </xdr:spPr>
    </xdr:pic>
    <xdr:clientData/>
  </xdr:oneCellAnchor>
  <xdr:twoCellAnchor>
    <xdr:from>
      <xdr:col>9</xdr:col>
      <xdr:colOff>419100</xdr:colOff>
      <xdr:row>1</xdr:row>
      <xdr:rowOff>0</xdr:rowOff>
    </xdr:from>
    <xdr:to>
      <xdr:col>9</xdr:col>
      <xdr:colOff>419100</xdr:colOff>
      <xdr:row>2</xdr:row>
      <xdr:rowOff>228600</xdr:rowOff>
    </xdr:to>
    <xdr:cxnSp macro="">
      <xdr:nvCxnSpPr>
        <xdr:cNvPr id="4" name="Conector reto 3">
          <a:extLst>
            <a:ext uri="{FF2B5EF4-FFF2-40B4-BE49-F238E27FC236}">
              <a16:creationId xmlns:a16="http://schemas.microsoft.com/office/drawing/2014/main" id="{2146065E-2B1B-4D3C-A4AD-68F4ADABB761}"/>
            </a:ext>
          </a:extLst>
        </xdr:cNvPr>
        <xdr:cNvCxnSpPr/>
      </xdr:nvCxnSpPr>
      <xdr:spPr>
        <a:xfrm>
          <a:off x="5905500" y="190500"/>
          <a:ext cx="0" cy="3810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42334</xdr:colOff>
      <xdr:row>1</xdr:row>
      <xdr:rowOff>74720</xdr:rowOff>
    </xdr:from>
    <xdr:to>
      <xdr:col>15</xdr:col>
      <xdr:colOff>615527</xdr:colOff>
      <xdr:row>2</xdr:row>
      <xdr:rowOff>141395</xdr:rowOff>
    </xdr:to>
    <xdr:sp macro="" textlink="">
      <xdr:nvSpPr>
        <xdr:cNvPr id="2" name="Rectangle 13">
          <a:extLst>
            <a:ext uri="{FF2B5EF4-FFF2-40B4-BE49-F238E27FC236}">
              <a16:creationId xmlns:a16="http://schemas.microsoft.com/office/drawing/2014/main" id="{55E7E7F7-EB82-4025-B832-18BFFF16D970}"/>
            </a:ext>
          </a:extLst>
        </xdr:cNvPr>
        <xdr:cNvSpPr>
          <a:spLocks noChangeArrowheads="1"/>
        </xdr:cNvSpPr>
      </xdr:nvSpPr>
      <xdr:spPr bwMode="auto">
        <a:xfrm>
          <a:off x="42334" y="159387"/>
          <a:ext cx="14701943" cy="288925"/>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chemeClr val="tx1">
                  <a:lumMod val="85000"/>
                  <a:lumOff val="15000"/>
                </a:schemeClr>
              </a:solidFill>
              <a:latin typeface="+mn-lt"/>
              <a:ea typeface="Tahoma"/>
              <a:cs typeface="Tahoma"/>
            </a:rPr>
            <a:t>PLANILHA DE ORÇAMENTO</a:t>
          </a:r>
        </a:p>
      </xdr:txBody>
    </xdr:sp>
    <xdr:clientData/>
  </xdr:twoCellAnchor>
  <xdr:twoCellAnchor editAs="oneCell">
    <xdr:from>
      <xdr:col>6</xdr:col>
      <xdr:colOff>45720</xdr:colOff>
      <xdr:row>1</xdr:row>
      <xdr:rowOff>91440</xdr:rowOff>
    </xdr:from>
    <xdr:to>
      <xdr:col>8</xdr:col>
      <xdr:colOff>568325</xdr:colOff>
      <xdr:row>2</xdr:row>
      <xdr:rowOff>148590</xdr:rowOff>
    </xdr:to>
    <xdr:pic>
      <xdr:nvPicPr>
        <xdr:cNvPr id="3" name="image3.png">
          <a:extLst>
            <a:ext uri="{FF2B5EF4-FFF2-40B4-BE49-F238E27FC236}">
              <a16:creationId xmlns:a16="http://schemas.microsoft.com/office/drawing/2014/main" id="{3A06246B-2A76-437A-8B91-8195ACE66AC7}"/>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255270" y="177165"/>
          <a:ext cx="1579880" cy="276225"/>
        </a:xfrm>
        <a:prstGeom prst="rect">
          <a:avLst/>
        </a:prstGeom>
        <a:ln/>
      </xdr:spPr>
    </xdr:pic>
    <xdr:clientData/>
  </xdr:twoCellAnchor>
  <xdr:twoCellAnchor>
    <xdr:from>
      <xdr:col>9</xdr:col>
      <xdr:colOff>419100</xdr:colOff>
      <xdr:row>1</xdr:row>
      <xdr:rowOff>0</xdr:rowOff>
    </xdr:from>
    <xdr:to>
      <xdr:col>9</xdr:col>
      <xdr:colOff>419100</xdr:colOff>
      <xdr:row>2</xdr:row>
      <xdr:rowOff>228600</xdr:rowOff>
    </xdr:to>
    <xdr:cxnSp macro="">
      <xdr:nvCxnSpPr>
        <xdr:cNvPr id="4" name="Conector reto 3">
          <a:extLst>
            <a:ext uri="{FF2B5EF4-FFF2-40B4-BE49-F238E27FC236}">
              <a16:creationId xmlns:a16="http://schemas.microsoft.com/office/drawing/2014/main" id="{0B1A1067-5AE8-4CBE-836C-D5868A965340}"/>
            </a:ext>
          </a:extLst>
        </xdr:cNvPr>
        <xdr:cNvCxnSpPr/>
      </xdr:nvCxnSpPr>
      <xdr:spPr>
        <a:xfrm>
          <a:off x="2505075" y="85725"/>
          <a:ext cx="0" cy="4476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958210</xdr:colOff>
      <xdr:row>0</xdr:row>
      <xdr:rowOff>156211</xdr:rowOff>
    </xdr:from>
    <xdr:to>
      <xdr:col>6</xdr:col>
      <xdr:colOff>2666999</xdr:colOff>
      <xdr:row>2</xdr:row>
      <xdr:rowOff>34290</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432DC4FA-FF32-4BC8-80AF-CDAB37D0AB12}"/>
            </a:ext>
          </a:extLst>
        </xdr:cNvPr>
        <xdr:cNvSpPr/>
      </xdr:nvSpPr>
      <xdr:spPr>
        <a:xfrm>
          <a:off x="8406760" y="156211"/>
          <a:ext cx="1708789" cy="354329"/>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oneCellAnchor>
    <xdr:from>
      <xdr:col>1</xdr:col>
      <xdr:colOff>387238</xdr:colOff>
      <xdr:row>0</xdr:row>
      <xdr:rowOff>128644</xdr:rowOff>
    </xdr:from>
    <xdr:ext cx="1719580" cy="369570"/>
    <xdr:pic>
      <xdr:nvPicPr>
        <xdr:cNvPr id="3" name="image3.png">
          <a:extLst>
            <a:ext uri="{FF2B5EF4-FFF2-40B4-BE49-F238E27FC236}">
              <a16:creationId xmlns:a16="http://schemas.microsoft.com/office/drawing/2014/main" id="{E910CA88-EE8A-46F5-8274-9B9A540520AF}"/>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758713" y="128644"/>
          <a:ext cx="1719580" cy="369570"/>
        </a:xfrm>
        <a:prstGeom prst="rect">
          <a:avLst/>
        </a:prstGeom>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219074</xdr:colOff>
      <xdr:row>0</xdr:row>
      <xdr:rowOff>133350</xdr:rowOff>
    </xdr:from>
    <xdr:ext cx="1933575" cy="361950"/>
    <xdr:pic>
      <xdr:nvPicPr>
        <xdr:cNvPr id="2" name="image4.png">
          <a:extLst>
            <a:ext uri="{FF2B5EF4-FFF2-40B4-BE49-F238E27FC236}">
              <a16:creationId xmlns:a16="http://schemas.microsoft.com/office/drawing/2014/main" id="{DA8604B7-AB01-42F1-AE7D-F9105A3527CA}"/>
            </a:ext>
          </a:extLst>
        </xdr:cNvPr>
        <xdr:cNvPicPr preferRelativeResize="0"/>
      </xdr:nvPicPr>
      <xdr:blipFill>
        <a:blip xmlns:r="http://schemas.openxmlformats.org/officeDocument/2006/relationships" r:embed="rId1" cstate="print"/>
        <a:stretch>
          <a:fillRect/>
        </a:stretch>
      </xdr:blipFill>
      <xdr:spPr>
        <a:xfrm>
          <a:off x="8905874" y="133350"/>
          <a:ext cx="1933575" cy="361950"/>
        </a:xfrm>
        <a:prstGeom prst="rect">
          <a:avLst/>
        </a:prstGeom>
        <a:noFill/>
      </xdr:spPr>
    </xdr:pic>
    <xdr:clientData fLocksWithSheet="0"/>
  </xdr:oneCellAnchor>
  <xdr:twoCellAnchor editAs="oneCell">
    <xdr:from>
      <xdr:col>5</xdr:col>
      <xdr:colOff>404910</xdr:colOff>
      <xdr:row>54</xdr:row>
      <xdr:rowOff>11207</xdr:rowOff>
    </xdr:from>
    <xdr:to>
      <xdr:col>6</xdr:col>
      <xdr:colOff>1636059</xdr:colOff>
      <xdr:row>57</xdr:row>
      <xdr:rowOff>193628</xdr:rowOff>
    </xdr:to>
    <xdr:pic>
      <xdr:nvPicPr>
        <xdr:cNvPr id="5" name="Imagem 4">
          <a:extLst>
            <a:ext uri="{FF2B5EF4-FFF2-40B4-BE49-F238E27FC236}">
              <a16:creationId xmlns:a16="http://schemas.microsoft.com/office/drawing/2014/main" id="{497290A3-0916-2B82-FAE8-E9891E752F7C}"/>
            </a:ext>
          </a:extLst>
        </xdr:cNvPr>
        <xdr:cNvPicPr>
          <a:picLocks noChangeAspect="1"/>
        </xdr:cNvPicPr>
      </xdr:nvPicPr>
      <xdr:blipFill>
        <a:blip xmlns:r="http://schemas.openxmlformats.org/officeDocument/2006/relationships" r:embed="rId2"/>
        <a:stretch>
          <a:fillRect/>
        </a:stretch>
      </xdr:blipFill>
      <xdr:spPr>
        <a:xfrm>
          <a:off x="8349881" y="14242678"/>
          <a:ext cx="1970737" cy="1028577"/>
        </a:xfrm>
        <a:prstGeom prst="rect">
          <a:avLst/>
        </a:prstGeom>
      </xdr:spPr>
    </xdr:pic>
    <xdr:clientData/>
  </xdr:twoCellAnchor>
  <xdr:twoCellAnchor editAs="oneCell">
    <xdr:from>
      <xdr:col>10</xdr:col>
      <xdr:colOff>1</xdr:colOff>
      <xdr:row>52</xdr:row>
      <xdr:rowOff>179296</xdr:rowOff>
    </xdr:from>
    <xdr:to>
      <xdr:col>12</xdr:col>
      <xdr:colOff>39371</xdr:colOff>
      <xdr:row>58</xdr:row>
      <xdr:rowOff>156883</xdr:rowOff>
    </xdr:to>
    <xdr:pic>
      <xdr:nvPicPr>
        <xdr:cNvPr id="6" name="Imagem 5">
          <a:extLst>
            <a:ext uri="{FF2B5EF4-FFF2-40B4-BE49-F238E27FC236}">
              <a16:creationId xmlns:a16="http://schemas.microsoft.com/office/drawing/2014/main" id="{6E668902-6535-5D2A-BC4B-A50E6EB9FE14}"/>
            </a:ext>
          </a:extLst>
        </xdr:cNvPr>
        <xdr:cNvPicPr>
          <a:picLocks noChangeAspect="1"/>
        </xdr:cNvPicPr>
      </xdr:nvPicPr>
      <xdr:blipFill>
        <a:blip xmlns:r="http://schemas.openxmlformats.org/officeDocument/2006/relationships" r:embed="rId3"/>
        <a:stretch>
          <a:fillRect/>
        </a:stretch>
      </xdr:blipFill>
      <xdr:spPr>
        <a:xfrm>
          <a:off x="11306736" y="13850472"/>
          <a:ext cx="1955576" cy="1658470"/>
        </a:xfrm>
        <a:prstGeom prst="rect">
          <a:avLst/>
        </a:prstGeom>
      </xdr:spPr>
    </xdr:pic>
    <xdr:clientData/>
  </xdr:twoCellAnchor>
  <xdr:twoCellAnchor editAs="oneCell">
    <xdr:from>
      <xdr:col>6</xdr:col>
      <xdr:colOff>197226</xdr:colOff>
      <xdr:row>7</xdr:row>
      <xdr:rowOff>79337</xdr:rowOff>
    </xdr:from>
    <xdr:to>
      <xdr:col>6</xdr:col>
      <xdr:colOff>1060299</xdr:colOff>
      <xdr:row>13</xdr:row>
      <xdr:rowOff>1067</xdr:rowOff>
    </xdr:to>
    <xdr:pic>
      <xdr:nvPicPr>
        <xdr:cNvPr id="4" name="Imagem 3">
          <a:extLst>
            <a:ext uri="{FF2B5EF4-FFF2-40B4-BE49-F238E27FC236}">
              <a16:creationId xmlns:a16="http://schemas.microsoft.com/office/drawing/2014/main" id="{19BD01C7-FEF8-4136-A759-9E83453715BE}"/>
            </a:ext>
          </a:extLst>
        </xdr:cNvPr>
        <xdr:cNvPicPr>
          <a:picLocks noChangeAspect="1"/>
        </xdr:cNvPicPr>
      </xdr:nvPicPr>
      <xdr:blipFill>
        <a:blip xmlns:r="http://schemas.openxmlformats.org/officeDocument/2006/relationships" r:embed="rId4"/>
        <a:stretch>
          <a:fillRect/>
        </a:stretch>
      </xdr:blipFill>
      <xdr:spPr>
        <a:xfrm>
          <a:off x="8892991" y="1997784"/>
          <a:ext cx="849738" cy="15891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8</xdr:col>
      <xdr:colOff>333375</xdr:colOff>
      <xdr:row>4</xdr:row>
      <xdr:rowOff>95250</xdr:rowOff>
    </xdr:from>
    <xdr:ext cx="3648075" cy="2905125"/>
    <xdr:pic>
      <xdr:nvPicPr>
        <xdr:cNvPr id="2" name="image3.png">
          <a:extLst>
            <a:ext uri="{FF2B5EF4-FFF2-40B4-BE49-F238E27FC236}">
              <a16:creationId xmlns:a16="http://schemas.microsoft.com/office/drawing/2014/main" id="{15DFB48E-19CB-4942-92B6-27E6B5324EB2}"/>
            </a:ext>
          </a:extLst>
        </xdr:cNvPr>
        <xdr:cNvPicPr preferRelativeResize="0"/>
      </xdr:nvPicPr>
      <xdr:blipFill>
        <a:blip xmlns:r="http://schemas.openxmlformats.org/officeDocument/2006/relationships" r:embed="rId1" cstate="print"/>
        <a:stretch>
          <a:fillRect/>
        </a:stretch>
      </xdr:blipFill>
      <xdr:spPr>
        <a:xfrm>
          <a:off x="10372725" y="1323975"/>
          <a:ext cx="3648075" cy="2905125"/>
        </a:xfrm>
        <a:prstGeom prst="rect">
          <a:avLst/>
        </a:prstGeom>
        <a:noFill/>
      </xdr:spPr>
    </xdr:pic>
    <xdr:clientData fLocksWithSheet="0"/>
  </xdr:oneCellAnchor>
  <xdr:oneCellAnchor>
    <xdr:from>
      <xdr:col>18</xdr:col>
      <xdr:colOff>38100</xdr:colOff>
      <xdr:row>4</xdr:row>
      <xdr:rowOff>219075</xdr:rowOff>
    </xdr:from>
    <xdr:ext cx="7972425" cy="1800225"/>
    <xdr:pic>
      <xdr:nvPicPr>
        <xdr:cNvPr id="3" name="image2.png">
          <a:extLst>
            <a:ext uri="{FF2B5EF4-FFF2-40B4-BE49-F238E27FC236}">
              <a16:creationId xmlns:a16="http://schemas.microsoft.com/office/drawing/2014/main" id="{34853006-A17B-426D-BC8F-F18EA1A04D16}"/>
            </a:ext>
          </a:extLst>
        </xdr:cNvPr>
        <xdr:cNvPicPr preferRelativeResize="0"/>
      </xdr:nvPicPr>
      <xdr:blipFill>
        <a:blip xmlns:r="http://schemas.openxmlformats.org/officeDocument/2006/relationships" r:embed="rId2" cstate="print"/>
        <a:stretch>
          <a:fillRect/>
        </a:stretch>
      </xdr:blipFill>
      <xdr:spPr>
        <a:xfrm>
          <a:off x="20821650" y="1447800"/>
          <a:ext cx="7972425" cy="1800225"/>
        </a:xfrm>
        <a:prstGeom prst="rect">
          <a:avLst/>
        </a:prstGeom>
        <a:noFill/>
      </xdr:spPr>
    </xdr:pic>
    <xdr:clientData fLocksWithSheet="0"/>
  </xdr:oneCellAnchor>
  <xdr:oneCellAnchor>
    <xdr:from>
      <xdr:col>7</xdr:col>
      <xdr:colOff>238125</xdr:colOff>
      <xdr:row>0</xdr:row>
      <xdr:rowOff>85725</xdr:rowOff>
    </xdr:from>
    <xdr:ext cx="1952625" cy="333375"/>
    <xdr:pic>
      <xdr:nvPicPr>
        <xdr:cNvPr id="4" name="image1.png">
          <a:extLst>
            <a:ext uri="{FF2B5EF4-FFF2-40B4-BE49-F238E27FC236}">
              <a16:creationId xmlns:a16="http://schemas.microsoft.com/office/drawing/2014/main" id="{1CE38342-9775-4AEF-9346-FFBA517212EA}"/>
            </a:ext>
          </a:extLst>
        </xdr:cNvPr>
        <xdr:cNvPicPr preferRelativeResize="0"/>
      </xdr:nvPicPr>
      <xdr:blipFill>
        <a:blip xmlns:r="http://schemas.openxmlformats.org/officeDocument/2006/relationships" r:embed="rId3" cstate="print"/>
        <a:stretch>
          <a:fillRect/>
        </a:stretch>
      </xdr:blipFill>
      <xdr:spPr>
        <a:xfrm>
          <a:off x="7877175" y="85725"/>
          <a:ext cx="1952625" cy="33337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xdr:from>
      <xdr:col>13</xdr:col>
      <xdr:colOff>297656</xdr:colOff>
      <xdr:row>0</xdr:row>
      <xdr:rowOff>170975</xdr:rowOff>
    </xdr:from>
    <xdr:to>
      <xdr:col>16</xdr:col>
      <xdr:colOff>720090</xdr:colOff>
      <xdr:row>2</xdr:row>
      <xdr:rowOff>23813</xdr:rowOff>
    </xdr:to>
    <xdr:sp macro="" textlink="">
      <xdr:nvSpPr>
        <xdr:cNvPr id="10" name="Retângulo: Cantos Arredondados 9">
          <a:hlinkClick xmlns:r="http://schemas.openxmlformats.org/officeDocument/2006/relationships" r:id="rId1"/>
          <a:extLst>
            <a:ext uri="{FF2B5EF4-FFF2-40B4-BE49-F238E27FC236}">
              <a16:creationId xmlns:a16="http://schemas.microsoft.com/office/drawing/2014/main" id="{C2EC4FA5-C526-444B-8C67-D7D84CD46750}"/>
            </a:ext>
          </a:extLst>
        </xdr:cNvPr>
        <xdr:cNvSpPr/>
      </xdr:nvSpPr>
      <xdr:spPr>
        <a:xfrm>
          <a:off x="11394281" y="170975"/>
          <a:ext cx="1232059" cy="233838"/>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60960</xdr:colOff>
      <xdr:row>0</xdr:row>
      <xdr:rowOff>114300</xdr:rowOff>
    </xdr:from>
    <xdr:to>
      <xdr:col>0</xdr:col>
      <xdr:colOff>1939925</xdr:colOff>
      <xdr:row>2</xdr:row>
      <xdr:rowOff>41275</xdr:rowOff>
    </xdr:to>
    <xdr:pic>
      <xdr:nvPicPr>
        <xdr:cNvPr id="12" name="image3.png">
          <a:extLst>
            <a:ext uri="{FF2B5EF4-FFF2-40B4-BE49-F238E27FC236}">
              <a16:creationId xmlns:a16="http://schemas.microsoft.com/office/drawing/2014/main" id="{1F026AB0-A936-4201-A08E-14AF56527EC5}"/>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60960" y="114300"/>
          <a:ext cx="1866900" cy="320040"/>
        </a:xfrm>
        <a:prstGeom prst="rect">
          <a:avLst/>
        </a:prstGeom>
        <a:ln/>
      </xdr:spPr>
    </xdr:pic>
    <xdr:clientData/>
  </xdr:twoCellAnchor>
  <xdr:twoCellAnchor editAs="oneCell">
    <xdr:from>
      <xdr:col>0</xdr:col>
      <xdr:colOff>0</xdr:colOff>
      <xdr:row>181</xdr:row>
      <xdr:rowOff>60960</xdr:rowOff>
    </xdr:from>
    <xdr:to>
      <xdr:col>18</xdr:col>
      <xdr:colOff>118094</xdr:colOff>
      <xdr:row>236</xdr:row>
      <xdr:rowOff>72114</xdr:rowOff>
    </xdr:to>
    <xdr:pic>
      <xdr:nvPicPr>
        <xdr:cNvPr id="9" name="Imagem 8">
          <a:extLst>
            <a:ext uri="{FF2B5EF4-FFF2-40B4-BE49-F238E27FC236}">
              <a16:creationId xmlns:a16="http://schemas.microsoft.com/office/drawing/2014/main" id="{CA7766D7-424B-D8A4-E16D-B3075511BEEA}"/>
            </a:ext>
          </a:extLst>
        </xdr:cNvPr>
        <xdr:cNvPicPr>
          <a:picLocks noChangeAspect="1"/>
        </xdr:cNvPicPr>
      </xdr:nvPicPr>
      <xdr:blipFill>
        <a:blip xmlns:r="http://schemas.openxmlformats.org/officeDocument/2006/relationships" r:embed="rId4"/>
        <a:stretch>
          <a:fillRect/>
        </a:stretch>
      </xdr:blipFill>
      <xdr:spPr>
        <a:xfrm>
          <a:off x="0" y="22860000"/>
          <a:ext cx="15813707" cy="7125694"/>
        </a:xfrm>
        <a:prstGeom prst="rect">
          <a:avLst/>
        </a:prstGeom>
      </xdr:spPr>
    </xdr:pic>
    <xdr:clientData/>
  </xdr:twoCellAnchor>
  <xdr:twoCellAnchor editAs="oneCell">
    <xdr:from>
      <xdr:col>0</xdr:col>
      <xdr:colOff>0</xdr:colOff>
      <xdr:row>13</xdr:row>
      <xdr:rowOff>142876</xdr:rowOff>
    </xdr:from>
    <xdr:to>
      <xdr:col>4</xdr:col>
      <xdr:colOff>110638</xdr:colOff>
      <xdr:row>24</xdr:row>
      <xdr:rowOff>41911</xdr:rowOff>
    </xdr:to>
    <xdr:pic>
      <xdr:nvPicPr>
        <xdr:cNvPr id="3" name="Imagem 2">
          <a:extLst>
            <a:ext uri="{FF2B5EF4-FFF2-40B4-BE49-F238E27FC236}">
              <a16:creationId xmlns:a16="http://schemas.microsoft.com/office/drawing/2014/main" id="{0D2B4700-39DF-3F15-5E87-12BC98214D11}"/>
            </a:ext>
          </a:extLst>
        </xdr:cNvPr>
        <xdr:cNvPicPr>
          <a:picLocks noChangeAspect="1"/>
        </xdr:cNvPicPr>
      </xdr:nvPicPr>
      <xdr:blipFill>
        <a:blip xmlns:r="http://schemas.openxmlformats.org/officeDocument/2006/relationships" r:embed="rId5"/>
        <a:stretch>
          <a:fillRect/>
        </a:stretch>
      </xdr:blipFill>
      <xdr:spPr>
        <a:xfrm>
          <a:off x="0" y="2833689"/>
          <a:ext cx="4439274" cy="173831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22</xdr:col>
      <xdr:colOff>56029</xdr:colOff>
      <xdr:row>18</xdr:row>
      <xdr:rowOff>275167</xdr:rowOff>
    </xdr:from>
    <xdr:ext cx="1998650" cy="1833940"/>
    <xdr:pic>
      <xdr:nvPicPr>
        <xdr:cNvPr id="2" name="image1.jpg" descr="Bloco Estrutural de 3 estacas, como orçar? - Engenheiro de Custos">
          <a:extLst>
            <a:ext uri="{FF2B5EF4-FFF2-40B4-BE49-F238E27FC236}">
              <a16:creationId xmlns:a16="http://schemas.microsoft.com/office/drawing/2014/main" id="{0C0D3718-D255-4FB2-9961-960BBEE1FE9E}"/>
            </a:ext>
          </a:extLst>
        </xdr:cNvPr>
        <xdr:cNvPicPr preferRelativeResize="0"/>
      </xdr:nvPicPr>
      <xdr:blipFill>
        <a:blip xmlns:r="http://schemas.openxmlformats.org/officeDocument/2006/relationships" r:embed="rId1" cstate="print"/>
        <a:stretch>
          <a:fillRect/>
        </a:stretch>
      </xdr:blipFill>
      <xdr:spPr>
        <a:xfrm>
          <a:off x="17524879" y="10943167"/>
          <a:ext cx="1998650" cy="1833940"/>
        </a:xfrm>
        <a:prstGeom prst="rect">
          <a:avLst/>
        </a:prstGeom>
        <a:noFill/>
        <a:ln w="3175">
          <a:solidFill>
            <a:schemeClr val="tx1"/>
          </a:solidFill>
        </a:ln>
      </xdr:spPr>
    </xdr:pic>
    <xdr:clientData fLocksWithSheet="0"/>
  </xdr:oneCellAnchor>
  <xdr:twoCellAnchor editAs="oneCell">
    <xdr:from>
      <xdr:col>0</xdr:col>
      <xdr:colOff>270958</xdr:colOff>
      <xdr:row>0</xdr:row>
      <xdr:rowOff>132229</xdr:rowOff>
    </xdr:from>
    <xdr:to>
      <xdr:col>1</xdr:col>
      <xdr:colOff>727348</xdr:colOff>
      <xdr:row>2</xdr:row>
      <xdr:rowOff>109792</xdr:rowOff>
    </xdr:to>
    <xdr:pic>
      <xdr:nvPicPr>
        <xdr:cNvPr id="3" name="image3.png">
          <a:extLst>
            <a:ext uri="{FF2B5EF4-FFF2-40B4-BE49-F238E27FC236}">
              <a16:creationId xmlns:a16="http://schemas.microsoft.com/office/drawing/2014/main" id="{972F16C5-3953-4D25-9640-06B5D6A14534}"/>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270958" y="132229"/>
          <a:ext cx="1835610" cy="335031"/>
        </a:xfrm>
        <a:prstGeom prst="rect">
          <a:avLst/>
        </a:prstGeom>
        <a:ln/>
      </xdr:spPr>
    </xdr:pic>
    <xdr:clientData/>
  </xdr:twoCellAnchor>
  <xdr:twoCellAnchor editAs="oneCell">
    <xdr:from>
      <xdr:col>22</xdr:col>
      <xdr:colOff>33617</xdr:colOff>
      <xdr:row>6</xdr:row>
      <xdr:rowOff>108055</xdr:rowOff>
    </xdr:from>
    <xdr:to>
      <xdr:col>26</xdr:col>
      <xdr:colOff>262784</xdr:colOff>
      <xdr:row>19</xdr:row>
      <xdr:rowOff>224885</xdr:rowOff>
    </xdr:to>
    <xdr:pic>
      <xdr:nvPicPr>
        <xdr:cNvPr id="4" name="Imagem 3">
          <a:extLst>
            <a:ext uri="{FF2B5EF4-FFF2-40B4-BE49-F238E27FC236}">
              <a16:creationId xmlns:a16="http://schemas.microsoft.com/office/drawing/2014/main" id="{6B186984-ED67-4729-810A-6A8DD5CD2BB1}"/>
            </a:ext>
          </a:extLst>
        </xdr:cNvPr>
        <xdr:cNvPicPr>
          <a:picLocks noChangeAspect="1"/>
        </xdr:cNvPicPr>
      </xdr:nvPicPr>
      <xdr:blipFill rotWithShape="1">
        <a:blip xmlns:r="http://schemas.openxmlformats.org/officeDocument/2006/relationships" r:embed="rId4"/>
        <a:srcRect l="4785" t="23255" b="10078"/>
        <a:stretch/>
      </xdr:blipFill>
      <xdr:spPr>
        <a:xfrm>
          <a:off x="17502467" y="2698855"/>
          <a:ext cx="2663757" cy="1109785"/>
        </a:xfrm>
        <a:prstGeom prst="rect">
          <a:avLst/>
        </a:prstGeom>
        <a:ln w="3175">
          <a:solidFill>
            <a:schemeClr val="tx1"/>
          </a:solidFill>
        </a:ln>
      </xdr:spPr>
    </xdr:pic>
    <xdr:clientData/>
  </xdr:twoCellAnchor>
  <xdr:twoCellAnchor editAs="oneCell">
    <xdr:from>
      <xdr:col>22</xdr:col>
      <xdr:colOff>22413</xdr:colOff>
      <xdr:row>28</xdr:row>
      <xdr:rowOff>17609</xdr:rowOff>
    </xdr:from>
    <xdr:to>
      <xdr:col>26</xdr:col>
      <xdr:colOff>567683</xdr:colOff>
      <xdr:row>45</xdr:row>
      <xdr:rowOff>71530</xdr:rowOff>
    </xdr:to>
    <xdr:pic>
      <xdr:nvPicPr>
        <xdr:cNvPr id="5" name="Imagem 4">
          <a:extLst>
            <a:ext uri="{FF2B5EF4-FFF2-40B4-BE49-F238E27FC236}">
              <a16:creationId xmlns:a16="http://schemas.microsoft.com/office/drawing/2014/main" id="{DBEBA9F9-A812-49BA-9A4C-C9E59ED9D6DA}"/>
            </a:ext>
          </a:extLst>
        </xdr:cNvPr>
        <xdr:cNvPicPr>
          <a:picLocks noChangeAspect="1"/>
        </xdr:cNvPicPr>
      </xdr:nvPicPr>
      <xdr:blipFill>
        <a:blip xmlns:r="http://schemas.openxmlformats.org/officeDocument/2006/relationships" r:embed="rId5"/>
        <a:stretch>
          <a:fillRect/>
        </a:stretch>
      </xdr:blipFill>
      <xdr:spPr>
        <a:xfrm>
          <a:off x="17491263" y="14047934"/>
          <a:ext cx="2976050" cy="1361200"/>
        </a:xfrm>
        <a:prstGeom prst="rect">
          <a:avLst/>
        </a:prstGeom>
        <a:ln w="3175">
          <a:solidFill>
            <a:schemeClr val="tx1"/>
          </a:solidFill>
        </a:ln>
      </xdr:spPr>
    </xdr:pic>
    <xdr:clientData/>
  </xdr:twoCellAnchor>
  <xdr:twoCellAnchor editAs="oneCell">
    <xdr:from>
      <xdr:col>22</xdr:col>
      <xdr:colOff>20012</xdr:colOff>
      <xdr:row>35</xdr:row>
      <xdr:rowOff>172891</xdr:rowOff>
    </xdr:from>
    <xdr:to>
      <xdr:col>26</xdr:col>
      <xdr:colOff>538155</xdr:colOff>
      <xdr:row>62</xdr:row>
      <xdr:rowOff>72534</xdr:rowOff>
    </xdr:to>
    <xdr:pic>
      <xdr:nvPicPr>
        <xdr:cNvPr id="6" name="Imagem 5">
          <a:extLst>
            <a:ext uri="{FF2B5EF4-FFF2-40B4-BE49-F238E27FC236}">
              <a16:creationId xmlns:a16="http://schemas.microsoft.com/office/drawing/2014/main" id="{5805AD68-EDA0-48F7-BAA8-1AB71C41FFEE}"/>
            </a:ext>
          </a:extLst>
        </xdr:cNvPr>
        <xdr:cNvPicPr>
          <a:picLocks noChangeAspect="1"/>
        </xdr:cNvPicPr>
      </xdr:nvPicPr>
      <xdr:blipFill>
        <a:blip xmlns:r="http://schemas.openxmlformats.org/officeDocument/2006/relationships" r:embed="rId6"/>
        <a:stretch>
          <a:fillRect/>
        </a:stretch>
      </xdr:blipFill>
      <xdr:spPr>
        <a:xfrm>
          <a:off x="17488862" y="15470041"/>
          <a:ext cx="2962258" cy="1161969"/>
        </a:xfrm>
        <a:prstGeom prst="rect">
          <a:avLst/>
        </a:prstGeom>
        <a:ln w="3175">
          <a:solidFill>
            <a:schemeClr val="tx1"/>
          </a:solidFill>
        </a:ln>
      </xdr:spPr>
    </xdr:pic>
    <xdr:clientData/>
  </xdr:twoCellAnchor>
  <xdr:twoCellAnchor editAs="oneCell">
    <xdr:from>
      <xdr:col>22</xdr:col>
      <xdr:colOff>0</xdr:colOff>
      <xdr:row>63</xdr:row>
      <xdr:rowOff>0</xdr:rowOff>
    </xdr:from>
    <xdr:to>
      <xdr:col>34</xdr:col>
      <xdr:colOff>530494</xdr:colOff>
      <xdr:row>81</xdr:row>
      <xdr:rowOff>144548</xdr:rowOff>
    </xdr:to>
    <xdr:pic>
      <xdr:nvPicPr>
        <xdr:cNvPr id="7" name="Imagem 6">
          <a:extLst>
            <a:ext uri="{FF2B5EF4-FFF2-40B4-BE49-F238E27FC236}">
              <a16:creationId xmlns:a16="http://schemas.microsoft.com/office/drawing/2014/main" id="{A4F334C4-BA29-4069-86F6-7766A9E4575F}"/>
            </a:ext>
          </a:extLst>
        </xdr:cNvPr>
        <xdr:cNvPicPr>
          <a:picLocks noChangeAspect="1"/>
        </xdr:cNvPicPr>
      </xdr:nvPicPr>
      <xdr:blipFill>
        <a:blip xmlns:r="http://schemas.openxmlformats.org/officeDocument/2006/relationships" r:embed="rId7"/>
        <a:stretch>
          <a:fillRect/>
        </a:stretch>
      </xdr:blipFill>
      <xdr:spPr>
        <a:xfrm>
          <a:off x="17481176" y="16136471"/>
          <a:ext cx="7287642" cy="3153215"/>
        </a:xfrm>
        <a:prstGeom prst="rect">
          <a:avLst/>
        </a:prstGeom>
      </xdr:spPr>
    </xdr:pic>
    <xdr:clientData/>
  </xdr:twoCellAnchor>
  <xdr:twoCellAnchor editAs="oneCell">
    <xdr:from>
      <xdr:col>28</xdr:col>
      <xdr:colOff>0</xdr:colOff>
      <xdr:row>1</xdr:row>
      <xdr:rowOff>0</xdr:rowOff>
    </xdr:from>
    <xdr:to>
      <xdr:col>32</xdr:col>
      <xdr:colOff>414564</xdr:colOff>
      <xdr:row>27</xdr:row>
      <xdr:rowOff>1439</xdr:rowOff>
    </xdr:to>
    <xdr:pic>
      <xdr:nvPicPr>
        <xdr:cNvPr id="8" name="Imagem 7">
          <a:extLst>
            <a:ext uri="{FF2B5EF4-FFF2-40B4-BE49-F238E27FC236}">
              <a16:creationId xmlns:a16="http://schemas.microsoft.com/office/drawing/2014/main" id="{7F99293F-DCEF-D388-431D-CEAEBFE07FE3}"/>
            </a:ext>
          </a:extLst>
        </xdr:cNvPr>
        <xdr:cNvPicPr>
          <a:picLocks noChangeAspect="1"/>
        </xdr:cNvPicPr>
      </xdr:nvPicPr>
      <xdr:blipFill>
        <a:blip xmlns:r="http://schemas.openxmlformats.org/officeDocument/2006/relationships" r:embed="rId8"/>
        <a:stretch>
          <a:fillRect/>
        </a:stretch>
      </xdr:blipFill>
      <xdr:spPr>
        <a:xfrm>
          <a:off x="20607618" y="190500"/>
          <a:ext cx="2819794" cy="3086531"/>
        </a:xfrm>
        <a:prstGeom prst="rect">
          <a:avLst/>
        </a:prstGeom>
      </xdr:spPr>
    </xdr:pic>
    <xdr:clientData/>
  </xdr:twoCellAnchor>
  <xdr:oneCellAnchor>
    <xdr:from>
      <xdr:col>22</xdr:col>
      <xdr:colOff>20012</xdr:colOff>
      <xdr:row>102</xdr:row>
      <xdr:rowOff>172891</xdr:rowOff>
    </xdr:from>
    <xdr:ext cx="2952733" cy="1146393"/>
    <xdr:pic>
      <xdr:nvPicPr>
        <xdr:cNvPr id="9" name="Imagem 8">
          <a:extLst>
            <a:ext uri="{FF2B5EF4-FFF2-40B4-BE49-F238E27FC236}">
              <a16:creationId xmlns:a16="http://schemas.microsoft.com/office/drawing/2014/main" id="{FC0A6F2F-ABA0-4D40-8960-F747CEC2ED74}"/>
            </a:ext>
          </a:extLst>
        </xdr:cNvPr>
        <xdr:cNvPicPr>
          <a:picLocks noChangeAspect="1"/>
        </xdr:cNvPicPr>
      </xdr:nvPicPr>
      <xdr:blipFill>
        <a:blip xmlns:r="http://schemas.openxmlformats.org/officeDocument/2006/relationships" r:embed="rId6"/>
        <a:stretch>
          <a:fillRect/>
        </a:stretch>
      </xdr:blipFill>
      <xdr:spPr>
        <a:xfrm>
          <a:off x="17971163" y="4276165"/>
          <a:ext cx="2952733" cy="1146393"/>
        </a:xfrm>
        <a:prstGeom prst="rect">
          <a:avLst/>
        </a:prstGeom>
        <a:ln w="3175">
          <a:solidFill>
            <a:schemeClr val="tx1"/>
          </a:solidFill>
        </a:ln>
      </xdr:spPr>
    </xdr:pic>
    <xdr:clientData/>
  </xdr:oneCellAnchor>
</xdr:wsDr>
</file>

<file path=xl/drawings/drawing9.xml><?xml version="1.0" encoding="utf-8"?>
<xdr:wsDr xmlns:xdr="http://schemas.openxmlformats.org/drawingml/2006/spreadsheetDrawing" xmlns:a="http://schemas.openxmlformats.org/drawingml/2006/main">
  <xdr:twoCellAnchor>
    <xdr:from>
      <xdr:col>11</xdr:col>
      <xdr:colOff>280035</xdr:colOff>
      <xdr:row>0</xdr:row>
      <xdr:rowOff>150494</xdr:rowOff>
    </xdr:from>
    <xdr:to>
      <xdr:col>12</xdr:col>
      <xdr:colOff>571500</xdr:colOff>
      <xdr:row>1</xdr:row>
      <xdr:rowOff>179070</xdr:rowOff>
    </xdr:to>
    <xdr:sp macro="" textlink="">
      <xdr:nvSpPr>
        <xdr:cNvPr id="13" name="Retângulo: Cantos Arredondados 12">
          <a:hlinkClick xmlns:r="http://schemas.openxmlformats.org/officeDocument/2006/relationships" r:id="rId1"/>
          <a:extLst>
            <a:ext uri="{FF2B5EF4-FFF2-40B4-BE49-F238E27FC236}">
              <a16:creationId xmlns:a16="http://schemas.microsoft.com/office/drawing/2014/main" id="{C7789128-8C0E-4C20-9D4B-B81F1EAB3157}"/>
            </a:ext>
          </a:extLst>
        </xdr:cNvPr>
        <xdr:cNvSpPr/>
      </xdr:nvSpPr>
      <xdr:spPr>
        <a:xfrm>
          <a:off x="7686675" y="150494"/>
          <a:ext cx="832485" cy="219076"/>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3810</xdr:colOff>
      <xdr:row>1</xdr:row>
      <xdr:rowOff>19050</xdr:rowOff>
    </xdr:from>
    <xdr:to>
      <xdr:col>0</xdr:col>
      <xdr:colOff>1870710</xdr:colOff>
      <xdr:row>2</xdr:row>
      <xdr:rowOff>148590</xdr:rowOff>
    </xdr:to>
    <xdr:pic>
      <xdr:nvPicPr>
        <xdr:cNvPr id="14" name="image3.png">
          <a:extLst>
            <a:ext uri="{FF2B5EF4-FFF2-40B4-BE49-F238E27FC236}">
              <a16:creationId xmlns:a16="http://schemas.microsoft.com/office/drawing/2014/main" id="{45E7C1F1-EDA8-41C7-B6DC-8BA1D1AC9EB7}"/>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3810" y="209550"/>
          <a:ext cx="1866900" cy="320040"/>
        </a:xfrm>
        <a:prstGeom prst="rect">
          <a:avLst/>
        </a:prstGeom>
        <a:ln/>
      </xdr:spPr>
    </xdr:pic>
    <xdr:clientData/>
  </xdr:twoCellAnchor>
  <xdr:twoCellAnchor editAs="oneCell">
    <xdr:from>
      <xdr:col>0</xdr:col>
      <xdr:colOff>83821</xdr:colOff>
      <xdr:row>15</xdr:row>
      <xdr:rowOff>19050</xdr:rowOff>
    </xdr:from>
    <xdr:to>
      <xdr:col>6</xdr:col>
      <xdr:colOff>306572</xdr:colOff>
      <xdr:row>27</xdr:row>
      <xdr:rowOff>112395</xdr:rowOff>
    </xdr:to>
    <xdr:pic>
      <xdr:nvPicPr>
        <xdr:cNvPr id="4" name="Imagem 3">
          <a:extLst>
            <a:ext uri="{FF2B5EF4-FFF2-40B4-BE49-F238E27FC236}">
              <a16:creationId xmlns:a16="http://schemas.microsoft.com/office/drawing/2014/main" id="{9722722F-70ED-4A85-9F15-F72744626D3D}"/>
            </a:ext>
          </a:extLst>
        </xdr:cNvPr>
        <xdr:cNvPicPr>
          <a:picLocks noChangeAspect="1"/>
        </xdr:cNvPicPr>
      </xdr:nvPicPr>
      <xdr:blipFill>
        <a:blip xmlns:r="http://schemas.openxmlformats.org/officeDocument/2006/relationships" r:embed="rId4"/>
        <a:stretch>
          <a:fillRect/>
        </a:stretch>
      </xdr:blipFill>
      <xdr:spPr>
        <a:xfrm>
          <a:off x="83821" y="2983230"/>
          <a:ext cx="4924291" cy="1830705"/>
        </a:xfrm>
        <a:prstGeom prst="rect">
          <a:avLst/>
        </a:prstGeom>
      </xdr:spPr>
    </xdr:pic>
    <xdr:clientData/>
  </xdr:twoCellAnchor>
  <xdr:twoCellAnchor editAs="oneCell">
    <xdr:from>
      <xdr:col>6</xdr:col>
      <xdr:colOff>428626</xdr:colOff>
      <xdr:row>14</xdr:row>
      <xdr:rowOff>114300</xdr:rowOff>
    </xdr:from>
    <xdr:to>
      <xdr:col>14</xdr:col>
      <xdr:colOff>1257300</xdr:colOff>
      <xdr:row>28</xdr:row>
      <xdr:rowOff>74079</xdr:rowOff>
    </xdr:to>
    <xdr:pic>
      <xdr:nvPicPr>
        <xdr:cNvPr id="5" name="Imagem 4">
          <a:extLst>
            <a:ext uri="{FF2B5EF4-FFF2-40B4-BE49-F238E27FC236}">
              <a16:creationId xmlns:a16="http://schemas.microsoft.com/office/drawing/2014/main" id="{79B6839C-F297-496D-976E-05D81E445839}"/>
            </a:ext>
          </a:extLst>
        </xdr:cNvPr>
        <xdr:cNvPicPr>
          <a:picLocks noChangeAspect="1"/>
        </xdr:cNvPicPr>
      </xdr:nvPicPr>
      <xdr:blipFill>
        <a:blip xmlns:r="http://schemas.openxmlformats.org/officeDocument/2006/relationships" r:embed="rId5"/>
        <a:stretch>
          <a:fillRect/>
        </a:stretch>
      </xdr:blipFill>
      <xdr:spPr>
        <a:xfrm>
          <a:off x="5130166" y="2933700"/>
          <a:ext cx="5339714" cy="1986699"/>
        </a:xfrm>
        <a:prstGeom prst="rect">
          <a:avLst/>
        </a:prstGeom>
      </xdr:spPr>
    </xdr:pic>
    <xdr:clientData/>
  </xdr:twoCellAnchor>
  <xdr:twoCellAnchor editAs="oneCell">
    <xdr:from>
      <xdr:col>13</xdr:col>
      <xdr:colOff>278130</xdr:colOff>
      <xdr:row>6</xdr:row>
      <xdr:rowOff>68580</xdr:rowOff>
    </xdr:from>
    <xdr:to>
      <xdr:col>15</xdr:col>
      <xdr:colOff>567690</xdr:colOff>
      <xdr:row>15</xdr:row>
      <xdr:rowOff>19345</xdr:rowOff>
    </xdr:to>
    <xdr:pic>
      <xdr:nvPicPr>
        <xdr:cNvPr id="6" name="Imagem 5">
          <a:extLst>
            <a:ext uri="{FF2B5EF4-FFF2-40B4-BE49-F238E27FC236}">
              <a16:creationId xmlns:a16="http://schemas.microsoft.com/office/drawing/2014/main" id="{71154782-F08F-4B3C-A4FE-5C5F073A9C50}"/>
            </a:ext>
          </a:extLst>
        </xdr:cNvPr>
        <xdr:cNvPicPr>
          <a:picLocks noChangeAspect="1"/>
        </xdr:cNvPicPr>
      </xdr:nvPicPr>
      <xdr:blipFill>
        <a:blip xmlns:r="http://schemas.openxmlformats.org/officeDocument/2006/relationships" r:embed="rId6"/>
        <a:stretch>
          <a:fillRect/>
        </a:stretch>
      </xdr:blipFill>
      <xdr:spPr>
        <a:xfrm>
          <a:off x="8995410" y="1310640"/>
          <a:ext cx="2217420" cy="146524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465079</xdr:colOff>
      <xdr:row>0</xdr:row>
      <xdr:rowOff>128183</xdr:rowOff>
    </xdr:from>
    <xdr:to>
      <xdr:col>18</xdr:col>
      <xdr:colOff>668321</xdr:colOff>
      <xdr:row>1</xdr:row>
      <xdr:rowOff>160232</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AE2D7BC0-9A1A-46C2-8647-19BFA5A2E784}"/>
            </a:ext>
          </a:extLst>
        </xdr:cNvPr>
        <xdr:cNvSpPr/>
      </xdr:nvSpPr>
      <xdr:spPr>
        <a:xfrm>
          <a:off x="11475979" y="128183"/>
          <a:ext cx="1460542" cy="222549"/>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351641</xdr:colOff>
      <xdr:row>0</xdr:row>
      <xdr:rowOff>180862</xdr:rowOff>
    </xdr:from>
    <xdr:to>
      <xdr:col>2</xdr:col>
      <xdr:colOff>1207</xdr:colOff>
      <xdr:row>2</xdr:row>
      <xdr:rowOff>152710</xdr:rowOff>
    </xdr:to>
    <xdr:pic>
      <xdr:nvPicPr>
        <xdr:cNvPr id="3" name="image3.png">
          <a:extLst>
            <a:ext uri="{FF2B5EF4-FFF2-40B4-BE49-F238E27FC236}">
              <a16:creationId xmlns:a16="http://schemas.microsoft.com/office/drawing/2014/main" id="{44750F6D-ABBF-4AB5-BD02-620E9524942B}"/>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351641" y="180862"/>
          <a:ext cx="1823171" cy="350943"/>
        </a:xfrm>
        <a:prstGeom prst="rect">
          <a:avLst/>
        </a:prstGeom>
        <a:ln/>
      </xdr:spPr>
    </xdr:pic>
    <xdr:clientData/>
  </xdr:twoCellAnchor>
</xdr:wsDr>
</file>

<file path=xl/drawings/drawing11.xml><?xml version="1.0" encoding="utf-8"?>
<xdr:wsDr xmlns:xdr="http://schemas.openxmlformats.org/drawingml/2006/spreadsheetDrawing" xmlns:a="http://schemas.openxmlformats.org/drawingml/2006/main">
  <xdr:oneCellAnchor>
    <xdr:from>
      <xdr:col>2</xdr:col>
      <xdr:colOff>331695</xdr:colOff>
      <xdr:row>1</xdr:row>
      <xdr:rowOff>134472</xdr:rowOff>
    </xdr:from>
    <xdr:ext cx="701487" cy="773764"/>
    <xdr:pic>
      <xdr:nvPicPr>
        <xdr:cNvPr id="2" name="Imagem 1">
          <a:extLst>
            <a:ext uri="{FF2B5EF4-FFF2-40B4-BE49-F238E27FC236}">
              <a16:creationId xmlns:a16="http://schemas.microsoft.com/office/drawing/2014/main" id="{02680ABB-4A93-4A76-9AB5-393FA26C943A}"/>
            </a:ext>
          </a:extLst>
        </xdr:cNvPr>
        <xdr:cNvPicPr>
          <a:picLocks noChangeAspect="1"/>
        </xdr:cNvPicPr>
      </xdr:nvPicPr>
      <xdr:blipFill>
        <a:blip xmlns:r="http://schemas.openxmlformats.org/officeDocument/2006/relationships" r:embed="rId1"/>
        <a:stretch>
          <a:fillRect/>
        </a:stretch>
      </xdr:blipFill>
      <xdr:spPr>
        <a:xfrm>
          <a:off x="1874745" y="296397"/>
          <a:ext cx="701487" cy="773764"/>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xdr:from>
      <xdr:col>8</xdr:col>
      <xdr:colOff>300848</xdr:colOff>
      <xdr:row>1</xdr:row>
      <xdr:rowOff>31931</xdr:rowOff>
    </xdr:from>
    <xdr:to>
      <xdr:col>9</xdr:col>
      <xdr:colOff>513615</xdr:colOff>
      <xdr:row>2</xdr:row>
      <xdr:rowOff>63979</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3563ED2A-9E45-4547-A1B1-B6C649B729AB}"/>
            </a:ext>
          </a:extLst>
        </xdr:cNvPr>
        <xdr:cNvSpPr/>
      </xdr:nvSpPr>
      <xdr:spPr>
        <a:xfrm>
          <a:off x="7454123" y="222431"/>
          <a:ext cx="955717" cy="222548"/>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555978</xdr:colOff>
      <xdr:row>1</xdr:row>
      <xdr:rowOff>24252</xdr:rowOff>
    </xdr:from>
    <xdr:to>
      <xdr:col>1</xdr:col>
      <xdr:colOff>796431</xdr:colOff>
      <xdr:row>3</xdr:row>
      <xdr:rowOff>33799</xdr:rowOff>
    </xdr:to>
    <xdr:pic>
      <xdr:nvPicPr>
        <xdr:cNvPr id="3" name="image3.png">
          <a:extLst>
            <a:ext uri="{FF2B5EF4-FFF2-40B4-BE49-F238E27FC236}">
              <a16:creationId xmlns:a16="http://schemas.microsoft.com/office/drawing/2014/main" id="{19D2C857-D3A1-460B-9978-BDB5E727C15D}"/>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555978" y="216757"/>
          <a:ext cx="1844664" cy="362474"/>
        </a:xfrm>
        <a:prstGeom prst="rect">
          <a:avLst/>
        </a:prstGeom>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103991</xdr:colOff>
      <xdr:row>0</xdr:row>
      <xdr:rowOff>149679</xdr:rowOff>
    </xdr:from>
    <xdr:to>
      <xdr:col>0</xdr:col>
      <xdr:colOff>1908698</xdr:colOff>
      <xdr:row>2</xdr:row>
      <xdr:rowOff>156883</xdr:rowOff>
    </xdr:to>
    <xdr:pic>
      <xdr:nvPicPr>
        <xdr:cNvPr id="2" name="image3.png">
          <a:extLst>
            <a:ext uri="{FF2B5EF4-FFF2-40B4-BE49-F238E27FC236}">
              <a16:creationId xmlns:a16="http://schemas.microsoft.com/office/drawing/2014/main" id="{C6738442-C24F-4121-A94A-2E66836845AF}"/>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03991" y="149679"/>
          <a:ext cx="1806612" cy="388204"/>
        </a:xfrm>
        <a:prstGeom prst="rect">
          <a:avLst/>
        </a:prstGeom>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365873</xdr:colOff>
      <xdr:row>1</xdr:row>
      <xdr:rowOff>42102</xdr:rowOff>
    </xdr:from>
    <xdr:to>
      <xdr:col>1</xdr:col>
      <xdr:colOff>858307</xdr:colOff>
      <xdr:row>3</xdr:row>
      <xdr:rowOff>49307</xdr:rowOff>
    </xdr:to>
    <xdr:pic>
      <xdr:nvPicPr>
        <xdr:cNvPr id="2" name="image3.png">
          <a:extLst>
            <a:ext uri="{FF2B5EF4-FFF2-40B4-BE49-F238E27FC236}">
              <a16:creationId xmlns:a16="http://schemas.microsoft.com/office/drawing/2014/main" id="{2578F6B0-CCEA-4C6C-8ACD-4EA52584D462}"/>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365873" y="230361"/>
          <a:ext cx="1819210" cy="383722"/>
        </a:xfrm>
        <a:prstGeom prst="rect">
          <a:avLst/>
        </a:prstGeom>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522083</xdr:colOff>
      <xdr:row>1</xdr:row>
      <xdr:rowOff>80202</xdr:rowOff>
    </xdr:from>
    <xdr:to>
      <xdr:col>1</xdr:col>
      <xdr:colOff>1024042</xdr:colOff>
      <xdr:row>3</xdr:row>
      <xdr:rowOff>79787</xdr:rowOff>
    </xdr:to>
    <xdr:pic>
      <xdr:nvPicPr>
        <xdr:cNvPr id="2" name="image3.png">
          <a:extLst>
            <a:ext uri="{FF2B5EF4-FFF2-40B4-BE49-F238E27FC236}">
              <a16:creationId xmlns:a16="http://schemas.microsoft.com/office/drawing/2014/main" id="{20FCDD5B-44A1-4270-9117-196FFA00A38F}"/>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522083" y="270702"/>
          <a:ext cx="1827839" cy="380585"/>
        </a:xfrm>
        <a:prstGeom prst="rect">
          <a:avLst/>
        </a:prstGeom>
        <a:ln/>
      </xdr:spPr>
    </xdr:pic>
    <xdr:clientData/>
  </xdr:twoCellAnchor>
</xdr:wsDr>
</file>

<file path=xl/drawings/drawing16.xml><?xml version="1.0" encoding="utf-8"?>
<xdr:wsDr xmlns:xdr="http://schemas.openxmlformats.org/drawingml/2006/spreadsheetDrawing" xmlns:a="http://schemas.openxmlformats.org/drawingml/2006/main">
  <xdr:twoCellAnchor>
    <xdr:from>
      <xdr:col>16</xdr:col>
      <xdr:colOff>198120</xdr:colOff>
      <xdr:row>0</xdr:row>
      <xdr:rowOff>167639</xdr:rowOff>
    </xdr:from>
    <xdr:to>
      <xdr:col>16</xdr:col>
      <xdr:colOff>1051560</xdr:colOff>
      <xdr:row>1</xdr:row>
      <xdr:rowOff>175260</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A3559548-A7C9-433B-9975-03C6FB90FB2F}"/>
            </a:ext>
          </a:extLst>
        </xdr:cNvPr>
        <xdr:cNvSpPr/>
      </xdr:nvSpPr>
      <xdr:spPr>
        <a:xfrm>
          <a:off x="10134600" y="167639"/>
          <a:ext cx="853440" cy="205741"/>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45720</xdr:colOff>
      <xdr:row>0</xdr:row>
      <xdr:rowOff>106680</xdr:rowOff>
    </xdr:from>
    <xdr:to>
      <xdr:col>0</xdr:col>
      <xdr:colOff>1912620</xdr:colOff>
      <xdr:row>2</xdr:row>
      <xdr:rowOff>30480</xdr:rowOff>
    </xdr:to>
    <xdr:pic>
      <xdr:nvPicPr>
        <xdr:cNvPr id="4" name="image3.png">
          <a:extLst>
            <a:ext uri="{FF2B5EF4-FFF2-40B4-BE49-F238E27FC236}">
              <a16:creationId xmlns:a16="http://schemas.microsoft.com/office/drawing/2014/main" id="{023F3686-DEFD-4818-88C8-8DBDD606408E}"/>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45720" y="106680"/>
          <a:ext cx="1866900" cy="320040"/>
        </a:xfrm>
        <a:prstGeom prst="rect">
          <a:avLst/>
        </a:prstGeom>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35171</xdr:colOff>
      <xdr:row>0</xdr:row>
      <xdr:rowOff>70339</xdr:rowOff>
    </xdr:from>
    <xdr:to>
      <xdr:col>1</xdr:col>
      <xdr:colOff>187571</xdr:colOff>
      <xdr:row>0</xdr:row>
      <xdr:rowOff>187570</xdr:rowOff>
    </xdr:to>
    <xdr:pic>
      <xdr:nvPicPr>
        <xdr:cNvPr id="12" name="image3.png">
          <a:extLst>
            <a:ext uri="{FF2B5EF4-FFF2-40B4-BE49-F238E27FC236}">
              <a16:creationId xmlns:a16="http://schemas.microsoft.com/office/drawing/2014/main" id="{EA9A1B5A-BF4E-4F4D-BDE2-6BDBC972019A}"/>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35171" y="70339"/>
          <a:ext cx="709246" cy="117231"/>
        </a:xfrm>
        <a:prstGeom prst="rect">
          <a:avLst/>
        </a:prstGeom>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103991</xdr:colOff>
      <xdr:row>0</xdr:row>
      <xdr:rowOff>149679</xdr:rowOff>
    </xdr:from>
    <xdr:to>
      <xdr:col>1</xdr:col>
      <xdr:colOff>291961</xdr:colOff>
      <xdr:row>2</xdr:row>
      <xdr:rowOff>156883</xdr:rowOff>
    </xdr:to>
    <xdr:pic>
      <xdr:nvPicPr>
        <xdr:cNvPr id="2" name="image3.png">
          <a:extLst>
            <a:ext uri="{FF2B5EF4-FFF2-40B4-BE49-F238E27FC236}">
              <a16:creationId xmlns:a16="http://schemas.microsoft.com/office/drawing/2014/main" id="{C010AB66-CEFD-492B-80ED-0065D1D1A2E5}"/>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03991" y="149679"/>
          <a:ext cx="1803410" cy="388204"/>
        </a:xfrm>
        <a:prstGeom prst="rect">
          <a:avLst/>
        </a:prstGeom>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103991</xdr:colOff>
      <xdr:row>0</xdr:row>
      <xdr:rowOff>149679</xdr:rowOff>
    </xdr:from>
    <xdr:to>
      <xdr:col>0</xdr:col>
      <xdr:colOff>1908698</xdr:colOff>
      <xdr:row>2</xdr:row>
      <xdr:rowOff>156883</xdr:rowOff>
    </xdr:to>
    <xdr:pic>
      <xdr:nvPicPr>
        <xdr:cNvPr id="2" name="image3.png">
          <a:extLst>
            <a:ext uri="{FF2B5EF4-FFF2-40B4-BE49-F238E27FC236}">
              <a16:creationId xmlns:a16="http://schemas.microsoft.com/office/drawing/2014/main" id="{B483ADE6-123C-4082-8A2D-6C317956DA87}"/>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03991" y="149679"/>
          <a:ext cx="1806612" cy="388204"/>
        </a:xfrm>
        <a:prstGeom prst="rect">
          <a:avLst/>
        </a:prstGeom>
        <a:ln/>
      </xdr:spPr>
    </xdr:pic>
    <xdr:clientData/>
  </xdr:twoCellAnchor>
</xdr:wsDr>
</file>

<file path=xl/drawings/drawing20.xml><?xml version="1.0" encoding="utf-8"?>
<xdr:wsDr xmlns:xdr="http://schemas.openxmlformats.org/drawingml/2006/spreadsheetDrawing" xmlns:a="http://schemas.openxmlformats.org/drawingml/2006/main">
  <xdr:oneCellAnchor>
    <xdr:from>
      <xdr:col>2</xdr:col>
      <xdr:colOff>133350</xdr:colOff>
      <xdr:row>1</xdr:row>
      <xdr:rowOff>57150</xdr:rowOff>
    </xdr:from>
    <xdr:ext cx="1581150" cy="371475"/>
    <xdr:pic>
      <xdr:nvPicPr>
        <xdr:cNvPr id="2" name="image1.png">
          <a:extLst>
            <a:ext uri="{FF2B5EF4-FFF2-40B4-BE49-F238E27FC236}">
              <a16:creationId xmlns:a16="http://schemas.microsoft.com/office/drawing/2014/main" id="{B515E0E1-66CE-447D-A888-37E87DF34E21}"/>
            </a:ext>
          </a:extLst>
        </xdr:cNvPr>
        <xdr:cNvPicPr preferRelativeResize="0"/>
      </xdr:nvPicPr>
      <xdr:blipFill>
        <a:blip xmlns:r="http://schemas.openxmlformats.org/officeDocument/2006/relationships" r:embed="rId1" cstate="print"/>
        <a:stretch>
          <a:fillRect/>
        </a:stretch>
      </xdr:blipFill>
      <xdr:spPr>
        <a:xfrm>
          <a:off x="381000" y="323850"/>
          <a:ext cx="1581150" cy="371475"/>
        </a:xfrm>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2</xdr:col>
      <xdr:colOff>133350</xdr:colOff>
      <xdr:row>1</xdr:row>
      <xdr:rowOff>57150</xdr:rowOff>
    </xdr:from>
    <xdr:ext cx="1543050" cy="276225"/>
    <xdr:pic>
      <xdr:nvPicPr>
        <xdr:cNvPr id="2" name="image1.png">
          <a:extLst>
            <a:ext uri="{FF2B5EF4-FFF2-40B4-BE49-F238E27FC236}">
              <a16:creationId xmlns:a16="http://schemas.microsoft.com/office/drawing/2014/main" id="{BB7B7004-22B4-424F-BAAE-43DE6065FA98}"/>
            </a:ext>
          </a:extLst>
        </xdr:cNvPr>
        <xdr:cNvPicPr preferRelativeResize="0"/>
      </xdr:nvPicPr>
      <xdr:blipFill>
        <a:blip xmlns:r="http://schemas.openxmlformats.org/officeDocument/2006/relationships" r:embed="rId1" cstate="print"/>
        <a:stretch>
          <a:fillRect/>
        </a:stretch>
      </xdr:blipFill>
      <xdr:spPr>
        <a:xfrm>
          <a:off x="381000" y="247650"/>
          <a:ext cx="1543050" cy="276225"/>
        </a:xfrm>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twoCellAnchor editAs="oneCell">
    <xdr:from>
      <xdr:col>2</xdr:col>
      <xdr:colOff>331695</xdr:colOff>
      <xdr:row>1</xdr:row>
      <xdr:rowOff>134472</xdr:rowOff>
    </xdr:from>
    <xdr:to>
      <xdr:col>3</xdr:col>
      <xdr:colOff>495300</xdr:colOff>
      <xdr:row>6</xdr:row>
      <xdr:rowOff>123825</xdr:rowOff>
    </xdr:to>
    <xdr:pic>
      <xdr:nvPicPr>
        <xdr:cNvPr id="2" name="Imagem 1">
          <a:extLst>
            <a:ext uri="{FF2B5EF4-FFF2-40B4-BE49-F238E27FC236}">
              <a16:creationId xmlns:a16="http://schemas.microsoft.com/office/drawing/2014/main" id="{9928DE25-8769-483F-AF18-7DFBED2AAA89}"/>
            </a:ext>
          </a:extLst>
        </xdr:cNvPr>
        <xdr:cNvPicPr>
          <a:picLocks noChangeAspect="1"/>
        </xdr:cNvPicPr>
      </xdr:nvPicPr>
      <xdr:blipFill>
        <a:blip xmlns:r="http://schemas.openxmlformats.org/officeDocument/2006/relationships" r:embed="rId1"/>
        <a:stretch>
          <a:fillRect/>
        </a:stretch>
      </xdr:blipFill>
      <xdr:spPr>
        <a:xfrm>
          <a:off x="6246720" y="363072"/>
          <a:ext cx="706530" cy="798978"/>
        </a:xfrm>
        <a:prstGeom prst="rect">
          <a:avLst/>
        </a:prstGeom>
      </xdr:spPr>
    </xdr:pic>
    <xdr:clientData/>
  </xdr:twoCellAnchor>
  <xdr:twoCellAnchor editAs="oneCell">
    <xdr:from>
      <xdr:col>8</xdr:col>
      <xdr:colOff>504264</xdr:colOff>
      <xdr:row>557</xdr:row>
      <xdr:rowOff>0</xdr:rowOff>
    </xdr:from>
    <xdr:to>
      <xdr:col>14</xdr:col>
      <xdr:colOff>44822</xdr:colOff>
      <xdr:row>1448</xdr:row>
      <xdr:rowOff>106747</xdr:rowOff>
    </xdr:to>
    <xdr:pic>
      <xdr:nvPicPr>
        <xdr:cNvPr id="6" name="Imagem 5">
          <a:extLst>
            <a:ext uri="{FF2B5EF4-FFF2-40B4-BE49-F238E27FC236}">
              <a16:creationId xmlns:a16="http://schemas.microsoft.com/office/drawing/2014/main" id="{9E546C60-2D47-556D-C265-2E715BEE7E34}"/>
            </a:ext>
          </a:extLst>
        </xdr:cNvPr>
        <xdr:cNvPicPr>
          <a:picLocks noChangeAspect="1"/>
        </xdr:cNvPicPr>
      </xdr:nvPicPr>
      <xdr:blipFill>
        <a:blip xmlns:r="http://schemas.openxmlformats.org/officeDocument/2006/relationships" r:embed="rId2"/>
        <a:stretch>
          <a:fillRect/>
        </a:stretch>
      </xdr:blipFill>
      <xdr:spPr>
        <a:xfrm>
          <a:off x="15396882" y="5815853"/>
          <a:ext cx="4179794" cy="2459983"/>
        </a:xfrm>
        <a:prstGeom prst="rect">
          <a:avLst/>
        </a:prstGeom>
      </xdr:spPr>
    </xdr:pic>
    <xdr:clientData/>
  </xdr:twoCellAnchor>
  <xdr:twoCellAnchor editAs="oneCell">
    <xdr:from>
      <xdr:col>5</xdr:col>
      <xdr:colOff>78441</xdr:colOff>
      <xdr:row>520</xdr:row>
      <xdr:rowOff>78441</xdr:rowOff>
    </xdr:from>
    <xdr:to>
      <xdr:col>5</xdr:col>
      <xdr:colOff>3736552</xdr:colOff>
      <xdr:row>594</xdr:row>
      <xdr:rowOff>79046</xdr:rowOff>
    </xdr:to>
    <xdr:pic>
      <xdr:nvPicPr>
        <xdr:cNvPr id="7" name="Imagem 6">
          <a:extLst>
            <a:ext uri="{FF2B5EF4-FFF2-40B4-BE49-F238E27FC236}">
              <a16:creationId xmlns:a16="http://schemas.microsoft.com/office/drawing/2014/main" id="{53E00FF2-27D6-A52C-60CC-156D5D131725}"/>
            </a:ext>
          </a:extLst>
        </xdr:cNvPr>
        <xdr:cNvPicPr>
          <a:picLocks noChangeAspect="1"/>
        </xdr:cNvPicPr>
      </xdr:nvPicPr>
      <xdr:blipFill>
        <a:blip xmlns:r="http://schemas.openxmlformats.org/officeDocument/2006/relationships" r:embed="rId3"/>
        <a:stretch>
          <a:fillRect/>
        </a:stretch>
      </xdr:blipFill>
      <xdr:spPr>
        <a:xfrm>
          <a:off x="8090647" y="5423647"/>
          <a:ext cx="3658111" cy="31436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331695</xdr:colOff>
      <xdr:row>1</xdr:row>
      <xdr:rowOff>134472</xdr:rowOff>
    </xdr:from>
    <xdr:to>
      <xdr:col>3</xdr:col>
      <xdr:colOff>495300</xdr:colOff>
      <xdr:row>6</xdr:row>
      <xdr:rowOff>123825</xdr:rowOff>
    </xdr:to>
    <xdr:pic>
      <xdr:nvPicPr>
        <xdr:cNvPr id="2" name="Imagem 1">
          <a:extLst>
            <a:ext uri="{FF2B5EF4-FFF2-40B4-BE49-F238E27FC236}">
              <a16:creationId xmlns:a16="http://schemas.microsoft.com/office/drawing/2014/main" id="{DCA76360-52AF-4103-9E5E-0562E7A1F7B9}"/>
            </a:ext>
          </a:extLst>
        </xdr:cNvPr>
        <xdr:cNvPicPr>
          <a:picLocks noChangeAspect="1"/>
        </xdr:cNvPicPr>
      </xdr:nvPicPr>
      <xdr:blipFill>
        <a:blip xmlns:r="http://schemas.openxmlformats.org/officeDocument/2006/relationships" r:embed="rId1"/>
        <a:stretch>
          <a:fillRect/>
        </a:stretch>
      </xdr:blipFill>
      <xdr:spPr>
        <a:xfrm>
          <a:off x="6246720" y="363072"/>
          <a:ext cx="706530" cy="79897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oneCellAnchor>
    <xdr:from>
      <xdr:col>7</xdr:col>
      <xdr:colOff>216972</xdr:colOff>
      <xdr:row>0</xdr:row>
      <xdr:rowOff>305914</xdr:rowOff>
    </xdr:from>
    <xdr:ext cx="1952625" cy="333375"/>
    <xdr:pic>
      <xdr:nvPicPr>
        <xdr:cNvPr id="2" name="image1.png">
          <a:extLst>
            <a:ext uri="{FF2B5EF4-FFF2-40B4-BE49-F238E27FC236}">
              <a16:creationId xmlns:a16="http://schemas.microsoft.com/office/drawing/2014/main" id="{7B702267-8917-43F3-AE17-C6C860ACF641}"/>
            </a:ext>
          </a:extLst>
        </xdr:cNvPr>
        <xdr:cNvPicPr preferRelativeResize="0"/>
      </xdr:nvPicPr>
      <xdr:blipFill>
        <a:blip xmlns:r="http://schemas.openxmlformats.org/officeDocument/2006/relationships" r:embed="rId1" cstate="print"/>
        <a:stretch>
          <a:fillRect/>
        </a:stretch>
      </xdr:blipFill>
      <xdr:spPr>
        <a:xfrm>
          <a:off x="14837847" y="305914"/>
          <a:ext cx="1952625" cy="3333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lessandra\trabalho\TRABALHO\EXCEL\M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ania\meus%20documen\2004\24001_Pedagio%20km%2026\Planilhas\24001-1.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shortcut-targets-by-id\16oaQUYgx8kiowDwLhg-oO1zGZ777DJUb\2.%20Propostas%20Fechadas\AS%20Ramos%20-%2001.2022\02.%20Paessaggio\02.%20Escopo\02.4%20Escopo%20-%20Extra&#231;&#227;o%20de%20quantitativos\CTN_ORC_ED%20PAESAGGIO_MOD_ARQ_R04.xlsx" TargetMode="External"/><Relationship Id="rId1" Type="http://schemas.openxmlformats.org/officeDocument/2006/relationships/externalLinkPath" Target="/.shortcut-targets-by-id/16oaQUYgx8kiowDwLhg-oO1zGZ777DJUb/2.%20Projetos%20em%20Andamento/AS%20Ramos%20-%2001.2022/02.%20Paessaggio/02.%20Escopo/02.4%20Escopo%20-%20Extra&#231;&#227;o%20de%20quantitativos/CTN_ORC_ED%20PAESAGGIO_MOD_ARQ_R0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shortcut-targets-by-id\16oaQUYgx8kiowDwLhg-oO1zGZ777DJUb\2.%20Projetos%20em%20Andamento\_Template%20de%20documentos\CONSTRU&#199;&#195;O%20VIRTUAL\3.%20Or&#231;amentos\2.%20Or&#231;amento%20Executivo\CTN_xxx_xxx%20-%20Or&#231;amento.xlsb.xlsx" TargetMode="External"/><Relationship Id="rId1" Type="http://schemas.openxmlformats.org/officeDocument/2006/relationships/externalLinkPath" Target="/.shortcut-targets-by-id/16oaQUYgx8kiowDwLhg-oO1zGZ777DJUb/2.%20Projetos%20em%20Andamento/_Template%20de%20documentos/CONSTRU&#199;&#195;O%20VIRTUAL/3.%20Or&#231;amentos/2.%20Or&#231;amento%20Executivo/CTN_xxx_xxx%20-%20Or&#231;amento.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
      <sheetName val="Encargos Sociais"/>
      <sheetName val="BDI"/>
      <sheetName val="M_O_"/>
      <sheetName val="Esquadrias"/>
      <sheetName val="Plan"/>
      <sheetName val="EstConFund"/>
      <sheetName val="EstConElev"/>
      <sheetName val="Par"/>
      <sheetName val="Pisocon"/>
      <sheetName val="AcabPar"/>
      <sheetName val="AcabPiso"/>
      <sheetName val="AcabForro"/>
      <sheetName val="Resumo Estrutura"/>
      <sheetName val="Estrutura - Vigas mold in-loco"/>
      <sheetName val="Estrutura - Lajes"/>
      <sheetName val="Estrutura - Cimbramento"/>
      <sheetName val="Estrutura - Escadas"/>
      <sheetName val="Estrutura - Pilar"/>
      <sheetName val="M_O_1"/>
      <sheetName val="Encargos_Sociais"/>
      <sheetName val="Resumo_Estrutura"/>
      <sheetName val="Estrutura_-_Vigas_mold_in-loco"/>
      <sheetName val="Estrutura_-_Lajes"/>
      <sheetName val="Estrutura_-_Cimbramento"/>
      <sheetName val="Estrutura_-_Escadas"/>
      <sheetName val="Estrutura_-_Pilar"/>
      <sheetName val="P   CARGOS SAL CARAJAS "/>
      <sheetName val=""/>
      <sheetName val="Orc_Pad_Edif_Analítico"/>
      <sheetName val="Orc_Compl_Analítico"/>
      <sheetName val="Orc_Pad_Edif_Anal�tico"/>
      <sheetName val="Orc_Compl_Anal�tico"/>
      <sheetName val="M_O_2"/>
      <sheetName val="Encargos_Sociais1"/>
      <sheetName val="Resumo_Estrutura1"/>
      <sheetName val="Estrutura_-_Vigas_mold_in-loco1"/>
      <sheetName val="Estrutura_-_Lajes1"/>
      <sheetName val="Estrutura_-_Cimbramento1"/>
      <sheetName val="Estrutura_-_Escadas1"/>
      <sheetName val="Estrutura_-_Pilar1"/>
      <sheetName val="P___CARGOS_SAL_CARAJAS_"/>
      <sheetName val="M_O_3"/>
      <sheetName val="Encargos_Sociais2"/>
      <sheetName val="Resumo_Estrutura2"/>
      <sheetName val="Estrutura_-_Vigas_mold_in-loco2"/>
      <sheetName val="Estrutura_-_Lajes2"/>
      <sheetName val="Estrutura_-_Cimbramento2"/>
      <sheetName val="Estrutura_-_Escadas2"/>
      <sheetName val="Estrutura_-_Pilar2"/>
      <sheetName val="P___CARGOS_SAL_CARAJAS_1"/>
      <sheetName val="PQP"/>
      <sheetName val="Preco"/>
      <sheetName val="Orc_Compl_Aberto"/>
      <sheetName val="2"/>
      <sheetName val="EVCO-set-04"/>
      <sheetName val="M_O_4"/>
      <sheetName val="Encargos_Sociais3"/>
      <sheetName val="Resumo_Estrutura3"/>
      <sheetName val="Estrutura_-_Vigas_mold_in-loco3"/>
      <sheetName val="Estrutura_-_Lajes3"/>
      <sheetName val="Estrutura_-_Cimbramento3"/>
      <sheetName val="Estrutura_-_Escadas3"/>
      <sheetName val="Estrutura_-_Pilar3"/>
      <sheetName val="P___CARGOS_SAL_CARAJAS_2"/>
      <sheetName val="Bomb"/>
      <sheetName val="9-Cron Financeiro"/>
      <sheetName val="8-Cron Fisico"/>
      <sheetName val="MP+Insumos"/>
      <sheetName val="CONSIDERAÇÕES"/>
      <sheetName val="MDO"/>
      <sheetName val="curva"/>
      <sheetName val="Planilha1"/>
      <sheetName val="CPU"/>
      <sheetName val="Insumos"/>
      <sheetName val="Resumo"/>
      <sheetName val="Planilha Orçamentária Modelo"/>
      <sheetName val="Fechamento"/>
      <sheetName val="Planilha2"/>
      <sheetName val="Fec. reengenharia"/>
      <sheetName val="Cpu's"/>
      <sheetName val="Curva de serviços"/>
      <sheetName val="0.Resumo"/>
      <sheetName val="Serviços indiretos"/>
      <sheetName val="PQU - Fundação e estrutura"/>
      <sheetName val="Pavilhao de Apoio"/>
      <sheetName val="SUBESTAÇÃO"/>
      <sheetName val="RESERVATORIO CASA DE BOMBA"/>
      <sheetName val="Baldrame"/>
      <sheetName val="Paredes"/>
      <sheetName val="Sapata isolada"/>
      <sheetName val="Acabamentos"/>
      <sheetName val="Resumo concreto"/>
      <sheetName val="Estrutura"/>
      <sheetName val="PLANILHA PADRÃO"/>
      <sheetName val="Alv e fec"/>
      <sheetName val="MDO-MOI"/>
      <sheetName val="EQUIPAMENTOS"/>
      <sheetName val="CANTEIRO"/>
      <sheetName val="EPI"/>
      <sheetName val="Controle Contrato"/>
      <sheetName val="RESUMO DO CONTRATO"/>
      <sheetName val="AVANÇO FISICO"/>
      <sheetName val="NF-em aberto"/>
      <sheetName val="RETENÇÃO"/>
      <sheetName val="REENGENHARIAS"/>
      <sheetName val="NF-BN x DAGNSE"/>
      <sheetName val="NF GLOBO"/>
      <sheetName val="EXTRACONTRATUAIS"/>
      <sheetName val="DIFAL"/>
      <sheetName val="NF-BN x  MS"/>
      <sheetName val="RESUMO DAGNESE"/>
      <sheetName val="NF-DAGNESE"/>
      <sheetName val="RESUMO REAL"/>
      <sheetName val="RESUMO - DIAGRAMA"/>
      <sheetName val="Sinaleiro"/>
      <sheetName val="Hora Extra Sinaleiro"/>
      <sheetName val="Ajudante ADM"/>
      <sheetName val="Bases de Concreto"/>
      <sheetName val="Carpinteiro"/>
      <sheetName val="MO Gabarito"/>
      <sheetName val="MO Fundação"/>
      <sheetName val="Materiais"/>
      <sheetName val="Cronograma"/>
      <sheetName val="Memória de Cálculo - Fundação"/>
      <sheetName val="Memória de Cálculo - Estrutura"/>
      <sheetName val="DATAS"/>
      <sheetName val="VALIDAÇÃO"/>
      <sheetName val="MO"/>
      <sheetName val="Planilha1 (2)"/>
      <sheetName val="RESUMO GERAL"/>
      <sheetName val="Jefferson Reunião"/>
      <sheetName val="17.01"/>
      <sheetName val="Planilha6"/>
      <sheetName val="Resultado"/>
      <sheetName val="Adicionais "/>
      <sheetName val="0 - (BDados total)"/>
      <sheetName val="1 - REORÇAMENTO A+B+C"/>
      <sheetName val="Planilha8"/>
      <sheetName val="Planilha7"/>
      <sheetName val="YMM05 -17.01 - BDados (A)"/>
      <sheetName val="ADIANTAMENTOS (BDados A)"/>
      <sheetName val="2 - PLEITOS (BDados B)"/>
      <sheetName val="3- Adicionais (BDados B)"/>
      <sheetName val="4 - A Contratar (BDados C)"/>
      <sheetName val="5- Conti+Expect (BDados BC)"/>
      <sheetName val="6- Reajuste Fornec (BD A)."/>
      <sheetName val="7- Adicional Cliente"/>
      <sheetName val="FERRO"/>
      <sheetName val="Orc_Pad_Edif_Anal tico"/>
      <sheetName val="Orc_Compl_Anal tico"/>
      <sheetName val="Sapatas TORRE 1"/>
      <sheetName val="Sapatas TORRE 2"/>
      <sheetName val="Sapatas TORRE 3"/>
      <sheetName val="Blocos"/>
      <sheetName val="Armação Sapata-Torre 1 "/>
      <sheetName val="Armação Sapata-Torre 2"/>
      <sheetName val="Armação Sapata-Torre 3"/>
      <sheetName val="Baldrames Torre 1"/>
      <sheetName val="Baldrames Torre 2"/>
      <sheetName val="Baldrames Torre 3"/>
      <sheetName val="Armação Baldrame  Torre 1"/>
      <sheetName val="Armação Baldrame  Torre 2"/>
      <sheetName val="Armação Baldrame  Torre 3"/>
      <sheetName val="Lajes Fundo Ele Torre 1 e 2"/>
      <sheetName val="Lajes Fundo Ele Torre 3"/>
      <sheetName val="Piso Armado Térreo Torre 1 e 2"/>
      <sheetName val="Piso Armado Térreo Torre3"/>
      <sheetName val="Armação Piso Armado Torre 1"/>
      <sheetName val="Armação Piso Armado Torre 2"/>
      <sheetName val="Armação Piso Armado Torre 3"/>
      <sheetName val="Pilar retangular"/>
      <sheetName val="Vigas TORRE 1 e 2"/>
      <sheetName val="Vigas TORRE 3"/>
      <sheetName val="Armação Vigas Torre 1 e 2"/>
      <sheetName val="Armação Vigas Torre 3"/>
      <sheetName val="Lajes Torres  1 e 2"/>
      <sheetName val="Lajes Torre 3"/>
      <sheetName val="Armação Lajes Torre 1 e 2"/>
      <sheetName val="Armação Lajes Torre 3"/>
      <sheetName val="Escada - Torre 1 e 2"/>
      <sheetName val="Escada - Torre 3"/>
      <sheetName val="Armação Escada Torres 1 e 2"/>
      <sheetName val="Armação Escada Torre 3 "/>
      <sheetName val="Telhado Torres 1 e 2"/>
      <sheetName val="Telhado Torres 3"/>
      <sheetName val="Fachada Torres 1 e 2"/>
      <sheetName val="Fachada Torre 3"/>
      <sheetName val="Alvenaria Estrutural ok"/>
      <sheetName val="Alvenaria Vedação"/>
      <sheetName val="Louças e Metais ok"/>
      <sheetName val="Impermeabilização Torres 1 e 2"/>
      <sheetName val="Impermeabilização Torre 3"/>
      <sheetName val="Bases Rev Interno1"/>
      <sheetName val="Revest. Interno 1"/>
      <sheetName val="Armação Vigas Cobertura"/>
      <sheetName val="Armação Alv vert ok"/>
      <sheetName val="Armação Cintas Horizontais"/>
      <sheetName val="Resumo Esquadria e Peitoril ok"/>
      <sheetName val="Armação Estrutura"/>
      <sheetName val="Armação Pilares"/>
      <sheetName val="Alvenaria Estrutural Embasament"/>
      <sheetName val="Esquadria"/>
      <sheetName val="Diversos"/>
      <sheetName val="Esquadrias ok"/>
      <sheetName val="Armação Lajes Fundo Ele ok"/>
      <sheetName val="Graute vert ok"/>
      <sheetName val="Armação Alv Embasamento hor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Diferença"/>
      <sheetName val="Resumo"/>
      <sheetName val="Geral"/>
      <sheetName val="BDI"/>
    </sheetNames>
    <sheetDataSet>
      <sheetData sheetId="0" refreshError="1"/>
      <sheetData sheetId="1" refreshError="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CTN_ORC_Tabela de parede ger"/>
      <sheetName val="02-CTN_ORC_Levantamento do mate"/>
      <sheetName val="09-CTN_ORC_Tabela de piso e tet"/>
      <sheetName val="03-CTN_ORC_FACHADA_Tabela de pa"/>
      <sheetName val="08-CTN_ORC_Tabela de telhado"/>
      <sheetName val="10-CTN_ORC_RODAPÉ_Tabela de mol"/>
      <sheetName val="11-CTN_ORC_FAIXA GARAGEM_Tabela"/>
      <sheetName val="12-CTN_ORC_Tabela de forro"/>
      <sheetName val="07-CTN_ORC_Tabela de guarda-cor"/>
      <sheetName val="04-CTN_ORC_Tabela de janela"/>
      <sheetName val="05-CTN_ORC_Tabela de porta"/>
      <sheetName val="06-CTN_ORC_Tabela de escada"/>
      <sheetName val="Instructions"/>
      <sheetName val="Param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10º Tipo (x24) 3</v>
          </cell>
        </row>
        <row r="2">
          <cell r="A2" t="str">
            <v>11º Tipo (24x) 4</v>
          </cell>
        </row>
        <row r="3">
          <cell r="A3" t="str">
            <v>12º Tipo (24x) 5</v>
          </cell>
        </row>
        <row r="4">
          <cell r="A4" t="str">
            <v>13º Tipo (24x) 6</v>
          </cell>
        </row>
        <row r="5">
          <cell r="A5" t="str">
            <v>14º Tipo (24x) 7</v>
          </cell>
        </row>
        <row r="6">
          <cell r="A6" t="str">
            <v>15º Tipo (24x) 8</v>
          </cell>
        </row>
        <row r="7">
          <cell r="A7" t="str">
            <v>16º Tipo (24x) 9</v>
          </cell>
        </row>
        <row r="8">
          <cell r="A8" t="str">
            <v>17º Tipo (24x) 10</v>
          </cell>
        </row>
        <row r="9">
          <cell r="A9" t="str">
            <v>18º Tipo (24x) 11</v>
          </cell>
        </row>
        <row r="10">
          <cell r="A10" t="str">
            <v>19º Tipo (24x) 12</v>
          </cell>
        </row>
        <row r="11">
          <cell r="A11" t="str">
            <v>20º Tipo (24x) 13</v>
          </cell>
        </row>
        <row r="12">
          <cell r="A12" t="str">
            <v>21º Tipo (24x) 14</v>
          </cell>
        </row>
        <row r="13">
          <cell r="A13" t="str">
            <v>22º Tipo (24x) 15</v>
          </cell>
        </row>
        <row r="14">
          <cell r="A14" t="str">
            <v>23º Tipo (24x) 16</v>
          </cell>
        </row>
        <row r="15">
          <cell r="A15" t="str">
            <v>24º Tipo (24x) 17</v>
          </cell>
        </row>
        <row r="16">
          <cell r="A16" t="str">
            <v>25º Tipo (24x) 18</v>
          </cell>
        </row>
        <row r="17">
          <cell r="A17" t="str">
            <v>26º Tipo (24x) 19</v>
          </cell>
        </row>
        <row r="18">
          <cell r="A18" t="str">
            <v>27º Tipo (24x) 20</v>
          </cell>
        </row>
        <row r="19">
          <cell r="A19" t="str">
            <v>28º Tipo (24x) 21</v>
          </cell>
        </row>
        <row r="20">
          <cell r="A20" t="str">
            <v>29º Tipo (24x) 22</v>
          </cell>
        </row>
        <row r="21">
          <cell r="A21" t="str">
            <v>2º Mezanino - G1</v>
          </cell>
        </row>
        <row r="22">
          <cell r="A22" t="str">
            <v>30º Tipo (24x) 23</v>
          </cell>
        </row>
        <row r="23">
          <cell r="A23" t="str">
            <v>31º Tipo (24x) 24</v>
          </cell>
        </row>
        <row r="24">
          <cell r="A24" t="str">
            <v>32º Duplex Inf.</v>
          </cell>
        </row>
        <row r="25">
          <cell r="A25" t="str">
            <v>33º Duplex Sup.</v>
          </cell>
        </row>
        <row r="26">
          <cell r="A26" t="str">
            <v>3º G2</v>
          </cell>
        </row>
        <row r="27">
          <cell r="A27" t="str">
            <v>4º G3</v>
          </cell>
        </row>
        <row r="28">
          <cell r="A28" t="str">
            <v>5º Tipo Dif 01/Lazer</v>
          </cell>
        </row>
        <row r="29">
          <cell r="A29" t="str">
            <v>6º Tipo Dif. 02</v>
          </cell>
        </row>
        <row r="30">
          <cell r="A30" t="str">
            <v>7º Tipo Dif. 03</v>
          </cell>
        </row>
        <row r="31">
          <cell r="A31" t="str">
            <v>8º Tipo (x24) 1</v>
          </cell>
        </row>
        <row r="32">
          <cell r="A32" t="str">
            <v>9º Tipo (x24) 2</v>
          </cell>
        </row>
        <row r="33">
          <cell r="A33" t="str">
            <v>Barrilete</v>
          </cell>
        </row>
        <row r="34">
          <cell r="A34" t="str">
            <v>Cobertura Casa Máq.</v>
          </cell>
        </row>
        <row r="35">
          <cell r="A35" t="str">
            <v>PAVIMENTO TÉRREO</v>
          </cell>
        </row>
        <row r="36">
          <cell r="A36" t="str">
            <v>PC Maq</v>
          </cell>
        </row>
        <row r="37">
          <cell r="A37" t="str">
            <v>Reservatório</v>
          </cell>
        </row>
        <row r="38">
          <cell r="A38" t="str">
            <v>Tampa Reserv.</v>
          </cell>
        </row>
        <row r="39">
          <cell r="A39" t="str">
            <v>Terreno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bra "/>
      <sheetName val="PROJETOS"/>
      <sheetName val="EPCs"/>
      <sheetName val="CANTEIRO"/>
      <sheetName val="Ensaios "/>
      <sheetName val="BASES"/>
      <sheetName val="Fundação Rasa"/>
      <sheetName val="ESQUADRIAS"/>
      <sheetName val="MOBILIÁRIO"/>
      <sheetName val="Ger_Tec e Adm"/>
      <sheetName val="MO Infra"/>
      <sheetName val="Cotações"/>
      <sheetName val="Ger_Executivo"/>
      <sheetName val="Controle Tecnologico"/>
      <sheetName val="Estacas"/>
      <sheetName val="Arm. Cortina"/>
      <sheetName val="Cortina"/>
      <sheetName val="Tabela de Aço"/>
      <sheetName val="Aço_Infraestrutura"/>
      <sheetName val="Supraestrutura"/>
      <sheetName val="Escadas (2)"/>
      <sheetName val="ESCADAS"/>
      <sheetName val="Tijolos refratários"/>
      <sheetName val="ARQUITETURA"/>
      <sheetName val="INSTALAÇÕES"/>
      <sheetName val="INTERFONIA"/>
      <sheetName val="PISCINA"/>
      <sheetName val="PORTÕES"/>
      <sheetName val="Louças e metais"/>
      <sheetName val="Piso Arm.Térreo"/>
      <sheetName val="Pilares"/>
      <sheetName val="Vigas - T1 "/>
      <sheetName val="Lajes - T1 "/>
      <sheetName val="Escada - T1"/>
      <sheetName val="Indices de Bloco"/>
      <sheetName val="Resumo Esquadrias - T1"/>
    </sheetNames>
    <sheetDataSet>
      <sheetData sheetId="0">
        <row r="3">
          <cell r="D3" t="str">
            <v>R00 - Modelo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15.bin"/><Relationship Id="rId4" Type="http://schemas.openxmlformats.org/officeDocument/2006/relationships/comments" Target="../comments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drive.google.com/drive/folders/1fUH36B-JxesBUKnnOZSszGChaevv854-" TargetMode="External"/><Relationship Id="rId1" Type="http://schemas.openxmlformats.org/officeDocument/2006/relationships/hyperlink" Target="https://drive.google.com/drive/folders/1vGVkJTXAYx5QsWnW_3Mm8QRPFSYBQ0Qv" TargetMode="External"/><Relationship Id="rId4"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7B349-95B6-400C-B137-3AB070959EAA}">
  <sheetPr codeName="Planilha1">
    <tabColor rgb="FFB4B4B4"/>
  </sheetPr>
  <dimension ref="A1:M48"/>
  <sheetViews>
    <sheetView showGridLines="0" zoomScale="120" zoomScaleNormal="120" workbookViewId="0">
      <pane ySplit="4" topLeftCell="A5" activePane="bottomLeft" state="frozen"/>
      <selection activeCell="J77" sqref="J77"/>
      <selection pane="bottomLeft" activeCell="C37" sqref="C37"/>
    </sheetView>
  </sheetViews>
  <sheetFormatPr defaultRowHeight="12.75"/>
  <cols>
    <col min="1" max="1" width="4" style="302" customWidth="1"/>
    <col min="2" max="2" width="50.140625" style="302" bestFit="1" customWidth="1"/>
    <col min="3" max="3" width="18.28515625" style="302" bestFit="1" customWidth="1"/>
    <col min="4" max="4" width="10.7109375" style="302" customWidth="1"/>
    <col min="5" max="5" width="20.5703125" style="302" customWidth="1"/>
    <col min="6" max="6" width="2.140625" style="302" customWidth="1"/>
    <col min="7" max="8" width="41.42578125" style="302" customWidth="1"/>
    <col min="9" max="9" width="12" style="302" bestFit="1" customWidth="1"/>
    <col min="10" max="10" width="9.140625" style="302"/>
    <col min="11" max="11" width="4" style="302" customWidth="1"/>
    <col min="12" max="16384" width="9.140625" style="302"/>
  </cols>
  <sheetData>
    <row r="1" spans="1:13" s="30" customFormat="1" ht="15" customHeight="1">
      <c r="A1" s="1180"/>
      <c r="B1" s="1181"/>
      <c r="C1" s="208" t="s">
        <v>149</v>
      </c>
      <c r="D1" s="182" t="s">
        <v>791</v>
      </c>
      <c r="E1" s="182"/>
      <c r="F1" s="182"/>
      <c r="G1" s="182"/>
      <c r="H1" s="182"/>
      <c r="I1" s="189"/>
      <c r="J1" s="190"/>
      <c r="K1" s="34"/>
      <c r="L1" s="34"/>
      <c r="M1" s="34"/>
    </row>
    <row r="2" spans="1:13" s="113" customFormat="1" ht="15" customHeight="1">
      <c r="A2" s="1180"/>
      <c r="B2" s="1181"/>
      <c r="C2" s="208" t="s">
        <v>123</v>
      </c>
      <c r="D2" s="182" t="s">
        <v>792</v>
      </c>
      <c r="E2" s="220"/>
      <c r="F2" s="220"/>
      <c r="G2" s="220"/>
      <c r="H2" s="220"/>
      <c r="I2" s="191"/>
      <c r="J2" s="192"/>
    </row>
    <row r="3" spans="1:13" s="113" customFormat="1" ht="15" customHeight="1">
      <c r="A3" s="1182"/>
      <c r="B3" s="1183"/>
      <c r="C3" s="208" t="s">
        <v>124</v>
      </c>
      <c r="D3" s="182" t="s">
        <v>5535</v>
      </c>
      <c r="E3" s="301"/>
      <c r="F3" s="301"/>
      <c r="G3" s="301"/>
      <c r="H3" s="301"/>
      <c r="I3" s="193"/>
      <c r="J3" s="194"/>
    </row>
    <row r="4" spans="1:13" s="33" customFormat="1" ht="20.45" customHeight="1">
      <c r="A4" s="1184" t="s">
        <v>254</v>
      </c>
      <c r="B4" s="1184"/>
      <c r="C4" s="1184"/>
      <c r="D4" s="1184"/>
      <c r="E4" s="1184"/>
      <c r="F4" s="1184"/>
      <c r="G4" s="1184"/>
      <c r="H4" s="1184"/>
      <c r="I4" s="1184"/>
      <c r="J4" s="1184"/>
    </row>
    <row r="5" spans="1:13" ht="18.75" customHeight="1" thickBot="1"/>
    <row r="6" spans="1:13" ht="18.75" customHeight="1">
      <c r="B6" s="303" t="s">
        <v>0</v>
      </c>
      <c r="C6" s="1185" t="s">
        <v>62</v>
      </c>
      <c r="D6" s="1186"/>
      <c r="E6" s="304" t="s">
        <v>65</v>
      </c>
      <c r="G6" s="1187" t="s">
        <v>624</v>
      </c>
      <c r="H6" s="1188"/>
      <c r="I6" s="1188"/>
      <c r="J6" s="1189"/>
    </row>
    <row r="7" spans="1:13">
      <c r="B7" s="305" t="s">
        <v>255</v>
      </c>
      <c r="C7" s="1190" t="s">
        <v>256</v>
      </c>
      <c r="D7" s="1191"/>
      <c r="E7" s="306">
        <v>33</v>
      </c>
      <c r="G7" s="392"/>
      <c r="J7" s="393"/>
    </row>
    <row r="8" spans="1:13">
      <c r="B8" s="305" t="s">
        <v>257</v>
      </c>
      <c r="C8" s="1176" t="s">
        <v>625</v>
      </c>
      <c r="D8" s="1177"/>
      <c r="E8" s="306">
        <v>510.3</v>
      </c>
      <c r="G8" s="392"/>
      <c r="J8" s="393"/>
    </row>
    <row r="9" spans="1:13">
      <c r="B9" s="307" t="s">
        <v>258</v>
      </c>
      <c r="C9" s="1176" t="s">
        <v>625</v>
      </c>
      <c r="D9" s="1177"/>
      <c r="E9" s="306">
        <f>SUM(E14:E22)</f>
        <v>4174.83</v>
      </c>
      <c r="G9" s="392"/>
      <c r="J9" s="393"/>
      <c r="K9" s="394"/>
    </row>
    <row r="10" spans="1:13">
      <c r="B10" s="307" t="s">
        <v>259</v>
      </c>
      <c r="C10" s="1178" t="s">
        <v>260</v>
      </c>
      <c r="D10" s="1179"/>
      <c r="E10" s="306">
        <v>20</v>
      </c>
      <c r="G10" s="392"/>
      <c r="J10" s="393"/>
    </row>
    <row r="11" spans="1:13">
      <c r="B11" s="307" t="s">
        <v>626</v>
      </c>
      <c r="C11" s="1178" t="s">
        <v>260</v>
      </c>
      <c r="D11" s="1179"/>
      <c r="E11" s="306">
        <v>0</v>
      </c>
      <c r="G11" s="392"/>
      <c r="J11" s="393"/>
    </row>
    <row r="12" spans="1:13">
      <c r="B12" s="307" t="s">
        <v>261</v>
      </c>
      <c r="C12" s="1176" t="s">
        <v>625</v>
      </c>
      <c r="D12" s="1177"/>
      <c r="E12" s="970">
        <f>(115.77+99.37)*9+196.59+98.64</f>
        <v>2231.4899999999998</v>
      </c>
      <c r="G12" s="392"/>
      <c r="J12" s="393"/>
    </row>
    <row r="13" spans="1:13">
      <c r="B13" s="395" t="s">
        <v>262</v>
      </c>
      <c r="C13" s="1176" t="s">
        <v>260</v>
      </c>
      <c r="D13" s="1177"/>
      <c r="E13" s="306">
        <v>14</v>
      </c>
      <c r="G13" s="392"/>
      <c r="J13" s="393"/>
    </row>
    <row r="14" spans="1:13">
      <c r="B14" s="308" t="s">
        <v>297</v>
      </c>
      <c r="C14" s="1176" t="s">
        <v>625</v>
      </c>
      <c r="D14" s="1177"/>
      <c r="E14" s="306">
        <v>408.18</v>
      </c>
      <c r="G14" s="392"/>
      <c r="J14" s="393"/>
    </row>
    <row r="15" spans="1:13">
      <c r="B15" s="308" t="s">
        <v>627</v>
      </c>
      <c r="C15" s="1176" t="s">
        <v>625</v>
      </c>
      <c r="D15" s="1177"/>
      <c r="E15" s="306">
        <v>416.94</v>
      </c>
      <c r="G15" s="392"/>
      <c r="J15" s="393"/>
    </row>
    <row r="16" spans="1:13">
      <c r="B16" s="308" t="s">
        <v>628</v>
      </c>
      <c r="C16" s="1176" t="s">
        <v>625</v>
      </c>
      <c r="D16" s="1177"/>
      <c r="E16" s="306">
        <v>416.98</v>
      </c>
      <c r="G16" s="392"/>
      <c r="J16" s="393"/>
    </row>
    <row r="17" spans="2:10">
      <c r="B17" s="308" t="s">
        <v>793</v>
      </c>
      <c r="C17" s="1176" t="s">
        <v>625</v>
      </c>
      <c r="D17" s="1177"/>
      <c r="E17" s="306">
        <v>418.34</v>
      </c>
      <c r="G17" s="392"/>
      <c r="J17" s="393"/>
    </row>
    <row r="18" spans="2:10">
      <c r="B18" s="308" t="s">
        <v>794</v>
      </c>
      <c r="C18" s="1176" t="s">
        <v>625</v>
      </c>
      <c r="D18" s="1177"/>
      <c r="E18" s="306">
        <v>2183.13</v>
      </c>
      <c r="G18" s="392"/>
      <c r="J18" s="393"/>
    </row>
    <row r="19" spans="2:10">
      <c r="B19" s="308" t="s">
        <v>549</v>
      </c>
      <c r="C19" s="1176" t="s">
        <v>625</v>
      </c>
      <c r="D19" s="1177"/>
      <c r="E19" s="306">
        <v>240.76</v>
      </c>
      <c r="G19" s="392"/>
      <c r="J19" s="393"/>
    </row>
    <row r="20" spans="2:10">
      <c r="B20" s="308" t="s">
        <v>795</v>
      </c>
      <c r="C20" s="1176" t="s">
        <v>625</v>
      </c>
      <c r="D20" s="1177"/>
      <c r="E20" s="306">
        <v>22.79</v>
      </c>
      <c r="G20" s="392"/>
      <c r="J20" s="393"/>
    </row>
    <row r="21" spans="2:10">
      <c r="B21" s="308" t="s">
        <v>796</v>
      </c>
      <c r="C21" s="1176" t="s">
        <v>625</v>
      </c>
      <c r="D21" s="1177"/>
      <c r="E21" s="306">
        <v>34.64</v>
      </c>
      <c r="G21" s="392"/>
      <c r="J21" s="393"/>
    </row>
    <row r="22" spans="2:10">
      <c r="B22" s="308" t="s">
        <v>797</v>
      </c>
      <c r="C22" s="1176" t="s">
        <v>625</v>
      </c>
      <c r="D22" s="1177"/>
      <c r="E22" s="306">
        <v>33.07</v>
      </c>
      <c r="G22" s="392"/>
      <c r="J22" s="393"/>
    </row>
    <row r="23" spans="2:10" ht="13.5" thickBot="1">
      <c r="B23" s="396"/>
      <c r="C23" s="1174"/>
      <c r="D23" s="1175"/>
      <c r="E23" s="309"/>
      <c r="G23" s="392"/>
      <c r="J23" s="393"/>
    </row>
    <row r="24" spans="2:10" ht="13.5" thickBot="1">
      <c r="G24" s="392"/>
      <c r="J24" s="393"/>
    </row>
    <row r="25" spans="2:10">
      <c r="B25" s="397" t="s">
        <v>242</v>
      </c>
      <c r="C25" s="398" t="s">
        <v>263</v>
      </c>
      <c r="D25" s="398" t="s">
        <v>264</v>
      </c>
      <c r="E25" s="399" t="s">
        <v>265</v>
      </c>
      <c r="G25" s="392"/>
      <c r="J25" s="393"/>
    </row>
    <row r="26" spans="2:10">
      <c r="B26" s="1148" t="s">
        <v>266</v>
      </c>
      <c r="C26" s="310">
        <f ca="1">'Ger_Tec e Adm'!N118</f>
        <v>1863691.1904010253</v>
      </c>
      <c r="D26" s="311">
        <f ca="1">C26/C$44</f>
        <v>0.13424095122851448</v>
      </c>
      <c r="E26" s="401">
        <f t="shared" ref="E26:E43" ca="1" si="0">C26/$E$9</f>
        <v>446.41127672289059</v>
      </c>
      <c r="G26" s="392"/>
      <c r="J26" s="393"/>
    </row>
    <row r="27" spans="2:10">
      <c r="B27" s="1149" t="s">
        <v>131</v>
      </c>
      <c r="C27" s="313">
        <f ca="1">Ger_Executivo!N8</f>
        <v>96431.55632281219</v>
      </c>
      <c r="D27" s="312">
        <f ca="1">C27/C$44</f>
        <v>6.9459274776283546E-3</v>
      </c>
      <c r="E27" s="403">
        <f t="shared" ca="1" si="0"/>
        <v>23.098319290321328</v>
      </c>
      <c r="G27" s="392"/>
      <c r="J27" s="393"/>
    </row>
    <row r="28" spans="2:10">
      <c r="B28" s="1148" t="s">
        <v>135</v>
      </c>
      <c r="C28" s="310">
        <f ca="1">Ger_Executivo!N20</f>
        <v>1074827.0989323333</v>
      </c>
      <c r="D28" s="311">
        <f t="shared" ref="D28:D43" ca="1" si="1">C28/C$44</f>
        <v>7.7419377689827429E-2</v>
      </c>
      <c r="E28" s="401">
        <f t="shared" ca="1" si="0"/>
        <v>257.45409967168325</v>
      </c>
      <c r="G28" s="392"/>
      <c r="J28" s="393"/>
    </row>
    <row r="29" spans="2:10">
      <c r="B29" s="1149" t="s">
        <v>151</v>
      </c>
      <c r="C29" s="313">
        <f ca="1">Ger_Executivo!N48</f>
        <v>2805252.8431416457</v>
      </c>
      <c r="D29" s="312">
        <f t="shared" ca="1" si="1"/>
        <v>0.20206127068658705</v>
      </c>
      <c r="E29" s="403">
        <f t="shared" ca="1" si="0"/>
        <v>671.94420925921429</v>
      </c>
      <c r="G29" s="392"/>
      <c r="J29" s="393"/>
    </row>
    <row r="30" spans="2:10">
      <c r="B30" s="1145" t="s">
        <v>5531</v>
      </c>
      <c r="C30" s="310">
        <f ca="1">Ger_Executivo!N230</f>
        <v>756309.89091899979</v>
      </c>
      <c r="D30" s="311">
        <f t="shared" ca="1" si="1"/>
        <v>5.4476707140872424E-2</v>
      </c>
      <c r="E30" s="401">
        <f t="shared" ca="1" si="0"/>
        <v>181.1594462334993</v>
      </c>
      <c r="G30" s="392"/>
      <c r="J30" s="393"/>
    </row>
    <row r="31" spans="2:10">
      <c r="B31" s="402" t="s">
        <v>247</v>
      </c>
      <c r="C31" s="313">
        <f ca="1">Ger_Executivo!N349</f>
        <v>258270.50599200005</v>
      </c>
      <c r="D31" s="312">
        <f t="shared" ca="1" si="1"/>
        <v>1.8603124046090228E-2</v>
      </c>
      <c r="E31" s="403">
        <f t="shared" ca="1" si="0"/>
        <v>61.863718041692728</v>
      </c>
      <c r="G31" s="392"/>
      <c r="J31" s="393"/>
    </row>
    <row r="32" spans="2:10">
      <c r="B32" s="400" t="s">
        <v>267</v>
      </c>
      <c r="C32" s="310">
        <f ca="1">Ger_Executivo!N440+Ger_Executivo!N521+Ger_Executivo!N647</f>
        <v>1561456.8322087191</v>
      </c>
      <c r="D32" s="311">
        <f t="shared" ca="1" si="1"/>
        <v>0.11247112801604091</v>
      </c>
      <c r="E32" s="401">
        <f t="shared" ca="1" si="0"/>
        <v>374.01686588644787</v>
      </c>
      <c r="G32" s="392"/>
      <c r="J32" s="393"/>
    </row>
    <row r="33" spans="2:10">
      <c r="B33" s="402" t="s">
        <v>215</v>
      </c>
      <c r="C33" s="313">
        <f ca="1">Ger_Executivo!N746+Ger_Executivo!N752</f>
        <v>482585.96119999996</v>
      </c>
      <c r="D33" s="312">
        <f t="shared" ca="1" si="1"/>
        <v>3.4760478997099914E-2</v>
      </c>
      <c r="E33" s="403">
        <f t="shared" ca="1" si="0"/>
        <v>115.59415861244649</v>
      </c>
      <c r="G33" s="392"/>
      <c r="J33" s="393"/>
    </row>
    <row r="34" spans="2:10">
      <c r="B34" s="1145" t="s">
        <v>708</v>
      </c>
      <c r="C34" s="310">
        <f ca="1">Ger_Executivo!N778</f>
        <v>558904.9013599999</v>
      </c>
      <c r="D34" s="311">
        <f t="shared" ca="1" si="1"/>
        <v>4.0257702558920763E-2</v>
      </c>
      <c r="E34" s="401">
        <f t="shared" ca="1" si="0"/>
        <v>133.87488864456753</v>
      </c>
      <c r="G34" s="392"/>
      <c r="J34" s="393"/>
    </row>
    <row r="35" spans="2:10">
      <c r="B35" s="402" t="s">
        <v>1019</v>
      </c>
      <c r="C35" s="313">
        <f ca="1">Ger_Executivo!N879</f>
        <v>267746.81619999994</v>
      </c>
      <c r="D35" s="312">
        <f t="shared" ca="1" si="1"/>
        <v>1.9285698982866455E-2</v>
      </c>
      <c r="E35" s="403">
        <f t="shared" ca="1" si="0"/>
        <v>64.133585367547894</v>
      </c>
      <c r="G35" s="392"/>
      <c r="J35" s="393"/>
    </row>
    <row r="36" spans="2:10">
      <c r="B36" s="400" t="s">
        <v>714</v>
      </c>
      <c r="C36" s="310">
        <f ca="1">Ger_Executivo!N935</f>
        <v>695036.5182409999</v>
      </c>
      <c r="D36" s="311">
        <f t="shared" ca="1" si="1"/>
        <v>5.0063209950115165E-2</v>
      </c>
      <c r="E36" s="401">
        <f t="shared" ca="1" si="0"/>
        <v>166.48259168421228</v>
      </c>
      <c r="G36" s="392"/>
      <c r="J36" s="393"/>
    </row>
    <row r="37" spans="2:10">
      <c r="B37" s="402" t="s">
        <v>159</v>
      </c>
      <c r="C37" s="313">
        <f ca="1">Ger_Executivo!N1048</f>
        <v>489145.92520100001</v>
      </c>
      <c r="D37" s="312">
        <f t="shared" ca="1" si="1"/>
        <v>3.5232990651420486E-2</v>
      </c>
      <c r="E37" s="403">
        <f t="shared" ca="1" si="0"/>
        <v>117.1654714565623</v>
      </c>
      <c r="G37" s="392"/>
      <c r="J37" s="393"/>
    </row>
    <row r="38" spans="2:10">
      <c r="B38" s="1145" t="s">
        <v>163</v>
      </c>
      <c r="C38" s="310">
        <f ca="1">Ger_Executivo!N1190</f>
        <v>1270747.7922380001</v>
      </c>
      <c r="D38" s="311">
        <f t="shared" ca="1" si="1"/>
        <v>9.1531468990234052E-2</v>
      </c>
      <c r="E38" s="401">
        <f t="shared" ca="1" si="0"/>
        <v>304.38312272308099</v>
      </c>
      <c r="G38" s="392"/>
      <c r="J38" s="393"/>
    </row>
    <row r="39" spans="2:10">
      <c r="B39" s="402" t="s">
        <v>173</v>
      </c>
      <c r="C39" s="313">
        <f ca="1">Ger_Executivo!N1310</f>
        <v>170550.25260000004</v>
      </c>
      <c r="D39" s="312">
        <f t="shared" ca="1" si="1"/>
        <v>1.2284668328748695E-2</v>
      </c>
      <c r="E39" s="403">
        <f t="shared" ca="1" si="0"/>
        <v>40.852023339872531</v>
      </c>
      <c r="G39" s="392"/>
      <c r="J39" s="393"/>
    </row>
    <row r="40" spans="2:10">
      <c r="B40" s="400" t="s">
        <v>60</v>
      </c>
      <c r="C40" s="310">
        <f ca="1">Ger_Executivo!N1345</f>
        <v>108775.43159999998</v>
      </c>
      <c r="D40" s="311">
        <f t="shared" ca="1" si="1"/>
        <v>7.8350520104857914E-3</v>
      </c>
      <c r="E40" s="401">
        <f t="shared" ca="1" si="0"/>
        <v>26.055056517271357</v>
      </c>
      <c r="G40" s="392"/>
      <c r="J40" s="393"/>
    </row>
    <row r="41" spans="2:10">
      <c r="B41" s="402" t="s">
        <v>268</v>
      </c>
      <c r="C41" s="313">
        <f ca="1">Ger_Executivo!N1358</f>
        <v>561394.14641100017</v>
      </c>
      <c r="D41" s="312">
        <f t="shared" ca="1" si="1"/>
        <v>4.0437001911307169E-2</v>
      </c>
      <c r="E41" s="403">
        <f t="shared" ca="1" si="0"/>
        <v>134.47113928255766</v>
      </c>
      <c r="G41" s="392"/>
      <c r="J41" s="393"/>
    </row>
    <row r="42" spans="2:10">
      <c r="B42" s="400" t="s">
        <v>269</v>
      </c>
      <c r="C42" s="310">
        <f ca="1">Ger_Executivo!N1381</f>
        <v>743046.76807142864</v>
      </c>
      <c r="D42" s="311">
        <f t="shared" ca="1" si="1"/>
        <v>5.3521369563226055E-2</v>
      </c>
      <c r="E42" s="401">
        <f t="shared" ca="1" si="0"/>
        <v>177.98252098203488</v>
      </c>
      <c r="G42" s="392"/>
      <c r="J42" s="393"/>
    </row>
    <row r="43" spans="2:10">
      <c r="B43" s="402" t="s">
        <v>205</v>
      </c>
      <c r="C43" s="313">
        <f ca="1">Ger_Executivo!N1402</f>
        <v>119004.83240638932</v>
      </c>
      <c r="D43" s="312">
        <f t="shared" ca="1" si="1"/>
        <v>8.5718717700147048E-3</v>
      </c>
      <c r="E43" s="403">
        <f t="shared" ca="1" si="0"/>
        <v>28.505312169930111</v>
      </c>
      <c r="G43" s="392"/>
      <c r="J43" s="393"/>
    </row>
    <row r="44" spans="2:10">
      <c r="B44" s="404" t="s">
        <v>8</v>
      </c>
      <c r="C44" s="314">
        <f ca="1">SUM(C26:C43)</f>
        <v>13883179.263446352</v>
      </c>
      <c r="D44" s="315">
        <f ca="1">SUM(D26:D43)</f>
        <v>1.0000000000000002</v>
      </c>
      <c r="E44" s="405">
        <f ca="1">SUM(E26:E43)</f>
        <v>3325.4478058858331</v>
      </c>
      <c r="F44" s="406"/>
      <c r="G44" s="407"/>
      <c r="J44" s="393"/>
    </row>
    <row r="45" spans="2:10" ht="13.5" thickBot="1">
      <c r="B45" s="408" t="s">
        <v>270</v>
      </c>
      <c r="C45" s="409">
        <v>2923.52</v>
      </c>
      <c r="D45" s="410">
        <v>45778</v>
      </c>
      <c r="E45" s="411" t="str">
        <f ca="1">ROUNDUP(+E44/C45,2)&amp;" CUB"</f>
        <v>1,14 CUB</v>
      </c>
      <c r="G45" s="412"/>
      <c r="H45" s="413"/>
      <c r="I45" s="413"/>
      <c r="J45" s="414"/>
    </row>
    <row r="47" spans="2:10">
      <c r="C47" s="406"/>
    </row>
    <row r="48" spans="2:10">
      <c r="D48" s="406"/>
      <c r="E48" s="406"/>
    </row>
  </sheetData>
  <mergeCells count="21">
    <mergeCell ref="C8:D8"/>
    <mergeCell ref="A1:B3"/>
    <mergeCell ref="A4:J4"/>
    <mergeCell ref="C6:D6"/>
    <mergeCell ref="G6:J6"/>
    <mergeCell ref="C7:D7"/>
    <mergeCell ref="C14:D14"/>
    <mergeCell ref="C15:D15"/>
    <mergeCell ref="C16:D16"/>
    <mergeCell ref="C17:D17"/>
    <mergeCell ref="C18:D18"/>
    <mergeCell ref="C9:D9"/>
    <mergeCell ref="C10:D10"/>
    <mergeCell ref="C11:D11"/>
    <mergeCell ref="C12:D12"/>
    <mergeCell ref="C13:D13"/>
    <mergeCell ref="C23:D23"/>
    <mergeCell ref="C20:D20"/>
    <mergeCell ref="C21:D21"/>
    <mergeCell ref="C22:D22"/>
    <mergeCell ref="C19:D19"/>
  </mergeCells>
  <pageMargins left="0.511811024" right="0.511811024" top="0.78740157499999996" bottom="0.78740157499999996" header="0.31496062000000002" footer="0.31496062000000002"/>
  <pageSetup paperSize="9" scale="42" orientation="portrait" r:id="rId1"/>
  <colBreaks count="1" manualBreakCount="1">
    <brk id="1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4E09-CD71-4D5D-B168-B6A0AAF524C0}">
  <sheetPr codeName="Planilha10">
    <tabColor rgb="FFB4B4B4"/>
    <outlinePr summaryBelow="0"/>
    <pageSetUpPr fitToPage="1"/>
  </sheetPr>
  <dimension ref="A1:Q755"/>
  <sheetViews>
    <sheetView showGridLines="0" topLeftCell="I1" zoomScaleNormal="100" zoomScaleSheetLayoutView="100" workbookViewId="0">
      <pane ySplit="7" topLeftCell="A8" activePane="bottomLeft" state="frozen"/>
      <selection activeCell="J77" sqref="J77"/>
      <selection pane="bottomLeft" activeCell="M93" sqref="M93"/>
    </sheetView>
  </sheetViews>
  <sheetFormatPr defaultColWidth="9.140625" defaultRowHeight="14.1" customHeight="1" outlineLevelRow="1" outlineLevelCol="1"/>
  <cols>
    <col min="1" max="5" width="4" style="28" hidden="1" customWidth="1" outlineLevel="1"/>
    <col min="6" max="6" width="3.140625" style="28" customWidth="1" collapsed="1"/>
    <col min="7" max="7" width="7.28515625" style="37" customWidth="1"/>
    <col min="8" max="8" width="8.5703125" style="37" customWidth="1" outlineLevel="1"/>
    <col min="9" max="9" width="12.28515625" style="37" customWidth="1"/>
    <col min="10" max="10" width="66.42578125" style="28" customWidth="1"/>
    <col min="11" max="11" width="6.85546875" style="35" customWidth="1"/>
    <col min="12" max="12" width="11.140625" style="166" customWidth="1"/>
    <col min="13" max="13" width="13.5703125" style="166" bestFit="1" customWidth="1"/>
    <col min="14" max="14" width="11.140625" style="281" customWidth="1"/>
    <col min="15" max="15" width="36.140625" style="223" customWidth="1" outlineLevel="1"/>
    <col min="16" max="16" width="17.5703125" style="36" customWidth="1"/>
    <col min="17" max="17" width="10.140625" style="28" bestFit="1" customWidth="1"/>
    <col min="18" max="16384" width="9.140625" style="28"/>
  </cols>
  <sheetData>
    <row r="1" spans="1:17" s="21" customFormat="1" ht="6.75" customHeight="1">
      <c r="G1" s="19"/>
      <c r="H1" s="19"/>
      <c r="I1" s="19"/>
      <c r="J1" s="20"/>
      <c r="K1" s="42"/>
      <c r="L1" s="20"/>
      <c r="M1" s="20"/>
      <c r="N1" s="276"/>
      <c r="O1" s="20"/>
      <c r="P1" s="40"/>
    </row>
    <row r="2" spans="1:17" s="22" customFormat="1" ht="17.45" customHeight="1">
      <c r="G2" s="43"/>
      <c r="H2" s="165"/>
      <c r="I2" s="165"/>
      <c r="J2" s="165"/>
      <c r="K2" s="50"/>
      <c r="L2" s="50"/>
      <c r="M2" s="50"/>
      <c r="N2" s="277"/>
      <c r="O2" s="221"/>
      <c r="P2" s="39"/>
    </row>
    <row r="3" spans="1:17" s="22" customFormat="1" ht="18" customHeight="1">
      <c r="G3" s="44"/>
      <c r="H3" s="45"/>
      <c r="I3" s="45"/>
      <c r="J3" s="45"/>
      <c r="K3" s="51"/>
      <c r="L3" s="51"/>
      <c r="M3" s="51"/>
      <c r="N3" s="278"/>
      <c r="O3" s="222"/>
      <c r="P3" s="38"/>
    </row>
    <row r="4" spans="1:17" s="114" customFormat="1" ht="15" customHeight="1">
      <c r="G4" s="239" t="s">
        <v>75</v>
      </c>
      <c r="H4" s="112"/>
      <c r="I4" s="113" t="str">
        <f>'Obra '!D1</f>
        <v>Marena</v>
      </c>
      <c r="J4" s="224"/>
      <c r="N4" s="279"/>
      <c r="O4" s="112" t="s">
        <v>14</v>
      </c>
      <c r="P4" s="240" t="s">
        <v>73</v>
      </c>
      <c r="Q4" s="31"/>
    </row>
    <row r="5" spans="1:17" s="116" customFormat="1" ht="15" customHeight="1">
      <c r="G5" s="282" t="s">
        <v>150</v>
      </c>
      <c r="H5" s="286"/>
      <c r="I5" s="32" t="str">
        <f>'Obra '!D2</f>
        <v>XPCon</v>
      </c>
      <c r="J5" s="283"/>
      <c r="N5" s="280"/>
      <c r="O5" s="284" t="str">
        <f>'Obra '!D3</f>
        <v>R02 - 30/05/2025</v>
      </c>
      <c r="P5" s="285">
        <v>45336</v>
      </c>
    </row>
    <row r="6" spans="1:17" s="48" customFormat="1" ht="18" customHeight="1">
      <c r="A6" s="371" t="s">
        <v>235</v>
      </c>
      <c r="B6" s="371" t="s">
        <v>236</v>
      </c>
      <c r="C6" s="371" t="s">
        <v>237</v>
      </c>
      <c r="D6" s="371" t="s">
        <v>238</v>
      </c>
      <c r="E6" s="371" t="s">
        <v>239</v>
      </c>
      <c r="F6" s="116"/>
      <c r="G6" s="1192" t="s">
        <v>146</v>
      </c>
      <c r="H6" s="1192"/>
      <c r="I6" s="1192"/>
      <c r="J6" s="1192"/>
      <c r="K6" s="1192"/>
      <c r="L6" s="1192"/>
      <c r="M6" s="1192"/>
      <c r="N6" s="1192"/>
      <c r="O6" s="1192"/>
      <c r="P6" s="1192"/>
    </row>
    <row r="7" spans="1:17" s="46" customFormat="1" ht="24" customHeight="1">
      <c r="A7" s="287">
        <v>0</v>
      </c>
      <c r="B7" s="287">
        <v>0</v>
      </c>
      <c r="C7" s="287">
        <v>0</v>
      </c>
      <c r="D7" s="288">
        <v>0</v>
      </c>
      <c r="E7" s="288">
        <v>0</v>
      </c>
      <c r="G7" s="162" t="s">
        <v>78</v>
      </c>
      <c r="H7" s="289" t="s">
        <v>240</v>
      </c>
      <c r="I7" s="163" t="s">
        <v>16</v>
      </c>
      <c r="J7" s="271" t="s">
        <v>0</v>
      </c>
      <c r="K7" s="225" t="s">
        <v>62</v>
      </c>
      <c r="L7" s="226" t="s">
        <v>105</v>
      </c>
      <c r="M7" s="226" t="s">
        <v>226</v>
      </c>
      <c r="N7" s="226" t="s">
        <v>13</v>
      </c>
      <c r="O7" s="274" t="s">
        <v>144</v>
      </c>
      <c r="P7" s="164" t="s">
        <v>82</v>
      </c>
    </row>
    <row r="8" spans="1:17" s="48" customFormat="1" ht="13.9" customHeight="1">
      <c r="A8" s="287">
        <f ca="1">IF($H8="UNIDADE CONSTRUTIVA",OFFSET(A8,-1,0)+1,LARGE(A$3:A7,1))</f>
        <v>0</v>
      </c>
      <c r="B8" s="287">
        <f t="shared" ref="B8:B70" ca="1" si="0">IF(H8="UNIDADE CONSTRUTIVA",0,IF(H8="CÉLULA CONSTRUTIVA",OFFSET(B8,-1,0)+1,OFFSET(B8,-1,0)))</f>
        <v>1</v>
      </c>
      <c r="C8" s="287">
        <f t="shared" ref="C8:C70" ca="1" si="1">IF(H8="CÉLULA CONSTRUTIVA",0,IF(H8="ETAPA",OFFSET(C8,-1,0)+1,OFFSET(C8,-1,0)))</f>
        <v>0</v>
      </c>
      <c r="D8" s="288">
        <f t="shared" ref="D8:D70" ca="1" si="2">IF(H8="ETAPA",0,IF(H8="SUBETAPA",OFFSET(D8,-1,0)+1,OFFSET(D8,-1,0)))</f>
        <v>0</v>
      </c>
      <c r="E8" s="288">
        <f t="shared" ref="E8:E70" ca="1" si="3">IF(H8="Subetapa",0,IF(H8="serviço",OFFSET(E8,-1,0)+1,OFFSET(E8,-1,0)))</f>
        <v>0</v>
      </c>
      <c r="G8" s="290"/>
      <c r="H8" s="291" t="s">
        <v>241</v>
      </c>
      <c r="I8" s="292" t="str">
        <f t="shared" ref="I8:I66" ca="1" si="4">IF(H8="Unidade Construtiva",TEXT(A8,"00"),IF(H8="Célula Construtiva",TEXT(B8,"00"),IF(H8="Etapa",CONCATENATE(TEXT(B8,"00"),".",TEXT(C8,"000")),IF(H8="Subetapa",CONCATENATE(TEXT(B8,"00"),".",TEXT(C8,"000"),".",TEXT(D8,"000")),IF(H8="Serviço",CONCATENATE(TEXT(B8,"00"),".",TEXT(C8,"000"),".",TEXT(D8,"000"),".",TEXT(E8,"000")),"")))))</f>
        <v>01</v>
      </c>
      <c r="J8" s="293" t="s">
        <v>479</v>
      </c>
      <c r="K8" s="294"/>
      <c r="L8" s="295"/>
      <c r="M8" s="295"/>
      <c r="N8" s="388">
        <f t="shared" ref="N8:N39" ca="1" si="5">IF(H8="Serviço",M8*L8,IF(H8="CÉLULA CONSTRUTIVA",SUMIFS($N$8:$N$415,$B$8:$B$415,B8,$H$8:$H$415,"Serviço"),IF(H8="ETAPA",SUMIFS($N$8:$N$415,$B$8:$B$415,B8,$C$8:$C$415,C8,$H$8:$H$415,"Serviço"),IF(H8="SUBETAPA",SUMIFS($N$8:$N$415,$B$8:$B$415,B8,$C$8:$C$415,C8,$D$8:$D$415,D8,$H$8:$H$415,"Serviço"),0))))</f>
        <v>410864.8196755526</v>
      </c>
      <c r="O8" s="296"/>
      <c r="P8" s="297" t="s">
        <v>66</v>
      </c>
    </row>
    <row r="9" spans="1:17" s="48" customFormat="1" ht="13.9" customHeight="1">
      <c r="A9" s="287">
        <f ca="1">IF($H9="UNIDADE CONSTRUTIVA",OFFSET(A9,-1,0)+1,LARGE(A$3:A8,1))</f>
        <v>0</v>
      </c>
      <c r="B9" s="287">
        <f t="shared" ca="1" si="0"/>
        <v>1</v>
      </c>
      <c r="C9" s="287">
        <f t="shared" ca="1" si="1"/>
        <v>1</v>
      </c>
      <c r="D9" s="288">
        <f t="shared" ca="1" si="2"/>
        <v>0</v>
      </c>
      <c r="E9" s="288">
        <f t="shared" ca="1" si="3"/>
        <v>0</v>
      </c>
      <c r="G9" s="290"/>
      <c r="H9" s="291" t="s">
        <v>242</v>
      </c>
      <c r="I9" s="292" t="str">
        <f t="shared" ca="1" si="4"/>
        <v>01.001</v>
      </c>
      <c r="J9" s="293" t="s">
        <v>480</v>
      </c>
      <c r="K9" s="294"/>
      <c r="L9" s="295"/>
      <c r="M9" s="295"/>
      <c r="N9" s="388">
        <f t="shared" ca="1" si="5"/>
        <v>297869.3792979946</v>
      </c>
      <c r="O9" s="296"/>
      <c r="P9" s="297" t="s">
        <v>66</v>
      </c>
    </row>
    <row r="10" spans="1:17" s="48" customFormat="1" ht="13.9" customHeight="1" collapsed="1">
      <c r="A10" s="287">
        <f ca="1">IF($H10="UNIDADE CONSTRUTIVA",OFFSET(A10,-1,0)+1,LARGE(A$3:A9,1))</f>
        <v>0</v>
      </c>
      <c r="B10" s="287">
        <f t="shared" ca="1" si="0"/>
        <v>1</v>
      </c>
      <c r="C10" s="287">
        <f t="shared" ca="1" si="1"/>
        <v>1</v>
      </c>
      <c r="D10" s="288">
        <f t="shared" ca="1" si="2"/>
        <v>1</v>
      </c>
      <c r="E10" s="288">
        <f t="shared" ca="1" si="3"/>
        <v>0</v>
      </c>
      <c r="G10" s="290"/>
      <c r="H10" s="291" t="s">
        <v>243</v>
      </c>
      <c r="I10" s="292" t="str">
        <f t="shared" ca="1" si="4"/>
        <v>01.001.001</v>
      </c>
      <c r="J10" s="293" t="s">
        <v>481</v>
      </c>
      <c r="K10" s="294"/>
      <c r="L10" s="295"/>
      <c r="M10" s="295"/>
      <c r="N10" s="388">
        <f t="shared" ca="1" si="5"/>
        <v>34545.666700000002</v>
      </c>
      <c r="O10" s="296"/>
      <c r="P10" s="297"/>
    </row>
    <row r="11" spans="1:17" s="48" customFormat="1" ht="13.9" hidden="1" customHeight="1" outlineLevel="1">
      <c r="A11" s="287">
        <f ca="1">IF($H11="UNIDADE CONSTRUTIVA",OFFSET(A11,-1,0)+1,LARGE(A$3:A10,1))</f>
        <v>0</v>
      </c>
      <c r="B11" s="287">
        <f t="shared" ca="1" si="0"/>
        <v>1</v>
      </c>
      <c r="C11" s="287">
        <f t="shared" ca="1" si="1"/>
        <v>1</v>
      </c>
      <c r="D11" s="288">
        <f t="shared" ca="1" si="2"/>
        <v>1</v>
      </c>
      <c r="E11" s="288">
        <f t="shared" ca="1" si="3"/>
        <v>1</v>
      </c>
      <c r="G11" s="290"/>
      <c r="H11" s="291" t="s">
        <v>244</v>
      </c>
      <c r="I11" s="292" t="str">
        <f t="shared" ca="1" si="4"/>
        <v>01.001.001.001</v>
      </c>
      <c r="J11" s="293" t="s">
        <v>482</v>
      </c>
      <c r="K11" s="294" t="s">
        <v>175</v>
      </c>
      <c r="L11" s="295">
        <v>1</v>
      </c>
      <c r="M11" s="295">
        <v>2045.6667</v>
      </c>
      <c r="N11" s="388">
        <f t="shared" si="5"/>
        <v>2045.6667</v>
      </c>
      <c r="O11" s="296" t="s">
        <v>541</v>
      </c>
      <c r="P11" s="297" t="s">
        <v>677</v>
      </c>
    </row>
    <row r="12" spans="1:17" s="48" customFormat="1" ht="13.9" hidden="1" customHeight="1" outlineLevel="1">
      <c r="A12" s="287">
        <f ca="1">IF($H12="UNIDADE CONSTRUTIVA",OFFSET(A12,-1,0)+1,LARGE(A$3:A11,1))</f>
        <v>0</v>
      </c>
      <c r="B12" s="287">
        <f t="shared" ca="1" si="0"/>
        <v>1</v>
      </c>
      <c r="C12" s="287">
        <f t="shared" ca="1" si="1"/>
        <v>1</v>
      </c>
      <c r="D12" s="288">
        <f t="shared" ca="1" si="2"/>
        <v>1</v>
      </c>
      <c r="E12" s="288">
        <f t="shared" ca="1" si="3"/>
        <v>2</v>
      </c>
      <c r="G12" s="290"/>
      <c r="H12" s="291" t="s">
        <v>244</v>
      </c>
      <c r="I12" s="292" t="str">
        <f t="shared" ca="1" si="4"/>
        <v>01.001.001.002</v>
      </c>
      <c r="J12" s="293" t="s">
        <v>472</v>
      </c>
      <c r="K12" s="294" t="s">
        <v>175</v>
      </c>
      <c r="L12" s="295">
        <v>1</v>
      </c>
      <c r="M12" s="295">
        <v>3000</v>
      </c>
      <c r="N12" s="388">
        <f t="shared" si="5"/>
        <v>3000</v>
      </c>
      <c r="O12" s="296" t="s">
        <v>542</v>
      </c>
      <c r="P12" s="297" t="s">
        <v>677</v>
      </c>
    </row>
    <row r="13" spans="1:17" s="48" customFormat="1" ht="13.9" hidden="1" customHeight="1" outlineLevel="1">
      <c r="A13" s="287">
        <f ca="1">IF($H13="UNIDADE CONSTRUTIVA",OFFSET(A13,-1,0)+1,LARGE(A$3:A12,1))</f>
        <v>0</v>
      </c>
      <c r="B13" s="287">
        <f t="shared" ca="1" si="0"/>
        <v>1</v>
      </c>
      <c r="C13" s="287">
        <f t="shared" ca="1" si="1"/>
        <v>1</v>
      </c>
      <c r="D13" s="288">
        <f t="shared" ca="1" si="2"/>
        <v>1</v>
      </c>
      <c r="E13" s="288">
        <f t="shared" ca="1" si="3"/>
        <v>3</v>
      </c>
      <c r="G13" s="290"/>
      <c r="H13" s="291" t="s">
        <v>244</v>
      </c>
      <c r="I13" s="292" t="str">
        <f t="shared" ca="1" si="4"/>
        <v>01.001.001.003</v>
      </c>
      <c r="J13" s="293" t="s">
        <v>483</v>
      </c>
      <c r="K13" s="294" t="s">
        <v>175</v>
      </c>
      <c r="L13" s="295">
        <v>1</v>
      </c>
      <c r="M13" s="295">
        <v>22000</v>
      </c>
      <c r="N13" s="388">
        <f t="shared" si="5"/>
        <v>22000</v>
      </c>
      <c r="O13" s="296" t="s">
        <v>542</v>
      </c>
      <c r="P13" s="297" t="s">
        <v>677</v>
      </c>
    </row>
    <row r="14" spans="1:17" s="48" customFormat="1" ht="13.9" hidden="1" customHeight="1" outlineLevel="1">
      <c r="A14" s="287">
        <f ca="1">IF($H14="UNIDADE CONSTRUTIVA",OFFSET(A14,-1,0)+1,LARGE(A$3:A13,1))</f>
        <v>0</v>
      </c>
      <c r="B14" s="287">
        <f t="shared" ca="1" si="0"/>
        <v>1</v>
      </c>
      <c r="C14" s="287">
        <f t="shared" ca="1" si="1"/>
        <v>1</v>
      </c>
      <c r="D14" s="288">
        <f t="shared" ca="1" si="2"/>
        <v>1</v>
      </c>
      <c r="E14" s="288">
        <f t="shared" ca="1" si="3"/>
        <v>4</v>
      </c>
      <c r="G14" s="290"/>
      <c r="H14" s="291" t="s">
        <v>244</v>
      </c>
      <c r="I14" s="292" t="str">
        <f t="shared" ca="1" si="4"/>
        <v>01.001.001.004</v>
      </c>
      <c r="J14" s="293" t="s">
        <v>484</v>
      </c>
      <c r="K14" s="294" t="s">
        <v>175</v>
      </c>
      <c r="L14" s="295">
        <v>1</v>
      </c>
      <c r="M14" s="295">
        <v>7500</v>
      </c>
      <c r="N14" s="388">
        <f t="shared" si="5"/>
        <v>7500</v>
      </c>
      <c r="O14" s="296" t="s">
        <v>542</v>
      </c>
      <c r="P14" s="297" t="s">
        <v>677</v>
      </c>
    </row>
    <row r="15" spans="1:17" s="48" customFormat="1" ht="13.9" customHeight="1" collapsed="1">
      <c r="A15" s="287">
        <f ca="1">IF($H15="UNIDADE CONSTRUTIVA",OFFSET(A15,-1,0)+1,LARGE(A$3:A14,1))</f>
        <v>0</v>
      </c>
      <c r="B15" s="287">
        <f t="shared" ca="1" si="0"/>
        <v>1</v>
      </c>
      <c r="C15" s="287">
        <f t="shared" ca="1" si="1"/>
        <v>1</v>
      </c>
      <c r="D15" s="288">
        <f t="shared" ca="1" si="2"/>
        <v>2</v>
      </c>
      <c r="E15" s="288">
        <f t="shared" ca="1" si="3"/>
        <v>0</v>
      </c>
      <c r="G15" s="290"/>
      <c r="H15" s="291" t="s">
        <v>243</v>
      </c>
      <c r="I15" s="292" t="str">
        <f t="shared" ca="1" si="4"/>
        <v>01.001.002</v>
      </c>
      <c r="J15" s="293" t="s">
        <v>485</v>
      </c>
      <c r="K15" s="294"/>
      <c r="L15" s="295"/>
      <c r="M15" s="295"/>
      <c r="N15" s="388">
        <f t="shared" ca="1" si="5"/>
        <v>208968.66022530949</v>
      </c>
      <c r="O15" s="296"/>
      <c r="P15" s="297"/>
    </row>
    <row r="16" spans="1:17" s="48" customFormat="1" ht="13.9" hidden="1" customHeight="1" outlineLevel="1">
      <c r="A16" s="287">
        <f ca="1">IF($H16="UNIDADE CONSTRUTIVA",OFFSET(A16,-1,0)+1,LARGE(A$3:A15,1))</f>
        <v>0</v>
      </c>
      <c r="B16" s="287">
        <f t="shared" ca="1" si="0"/>
        <v>1</v>
      </c>
      <c r="C16" s="287">
        <f t="shared" ca="1" si="1"/>
        <v>1</v>
      </c>
      <c r="D16" s="288">
        <f t="shared" ca="1" si="2"/>
        <v>2</v>
      </c>
      <c r="E16" s="288">
        <f t="shared" ca="1" si="3"/>
        <v>1</v>
      </c>
      <c r="G16" s="290"/>
      <c r="H16" s="291" t="s">
        <v>244</v>
      </c>
      <c r="I16" s="292" t="str">
        <f t="shared" ca="1" si="4"/>
        <v>01.001.002.001</v>
      </c>
      <c r="J16" s="293" t="s">
        <v>486</v>
      </c>
      <c r="K16" s="294" t="s">
        <v>175</v>
      </c>
      <c r="L16" s="295">
        <v>1</v>
      </c>
      <c r="M16" s="295">
        <v>6000</v>
      </c>
      <c r="N16" s="388">
        <f t="shared" si="5"/>
        <v>6000</v>
      </c>
      <c r="O16" s="296" t="s">
        <v>542</v>
      </c>
      <c r="P16" s="297" t="s">
        <v>677</v>
      </c>
    </row>
    <row r="17" spans="1:16" s="48" customFormat="1" ht="13.9" hidden="1" customHeight="1" outlineLevel="1">
      <c r="A17" s="287">
        <f ca="1">IF($H17="UNIDADE CONSTRUTIVA",OFFSET(A17,-1,0)+1,LARGE(A$3:A16,1))</f>
        <v>0</v>
      </c>
      <c r="B17" s="287">
        <f t="shared" ca="1" si="0"/>
        <v>1</v>
      </c>
      <c r="C17" s="287">
        <f t="shared" ca="1" si="1"/>
        <v>1</v>
      </c>
      <c r="D17" s="288">
        <f t="shared" ca="1" si="2"/>
        <v>2</v>
      </c>
      <c r="E17" s="288">
        <f t="shared" ca="1" si="3"/>
        <v>2</v>
      </c>
      <c r="G17" s="290"/>
      <c r="H17" s="291" t="s">
        <v>244</v>
      </c>
      <c r="I17" s="292" t="str">
        <f t="shared" ca="1" si="4"/>
        <v>01.001.002.002</v>
      </c>
      <c r="J17" s="293" t="s">
        <v>947</v>
      </c>
      <c r="K17" s="294" t="s">
        <v>175</v>
      </c>
      <c r="L17" s="295">
        <v>1</v>
      </c>
      <c r="M17" s="295">
        <v>26750</v>
      </c>
      <c r="N17" s="388">
        <f t="shared" si="5"/>
        <v>26750</v>
      </c>
      <c r="O17" s="296" t="s">
        <v>542</v>
      </c>
      <c r="P17" s="297" t="s">
        <v>677</v>
      </c>
    </row>
    <row r="18" spans="1:16" s="48" customFormat="1" ht="13.9" hidden="1" customHeight="1" outlineLevel="1">
      <c r="A18" s="287">
        <f ca="1">IF($H18="UNIDADE CONSTRUTIVA",OFFSET(A18,-1,0)+1,LARGE(A$3:A17,1))</f>
        <v>0</v>
      </c>
      <c r="B18" s="287">
        <f t="shared" ca="1" si="0"/>
        <v>1</v>
      </c>
      <c r="C18" s="287">
        <f t="shared" ca="1" si="1"/>
        <v>1</v>
      </c>
      <c r="D18" s="288">
        <f t="shared" ca="1" si="2"/>
        <v>2</v>
      </c>
      <c r="E18" s="288">
        <f t="shared" ca="1" si="3"/>
        <v>3</v>
      </c>
      <c r="G18" s="290"/>
      <c r="H18" s="291" t="s">
        <v>244</v>
      </c>
      <c r="I18" s="292" t="str">
        <f t="shared" ref="I18" ca="1" si="6">IF(H18="Unidade Construtiva",TEXT(A18,"00"),IF(H18="Célula Construtiva",TEXT(B18,"00"),IF(H18="Etapa",CONCATENATE(TEXT(B18,"00"),".",TEXT(C18,"000")),IF(H18="Subetapa",CONCATENATE(TEXT(B18,"00"),".",TEXT(C18,"000"),".",TEXT(D18,"000")),IF(H18="Serviço",CONCATENATE(TEXT(B18,"00"),".",TEXT(C18,"000"),".",TEXT(D18,"000"),".",TEXT(E18,"000")),"")))))</f>
        <v>01.001.002.003</v>
      </c>
      <c r="J18" s="293" t="s">
        <v>596</v>
      </c>
      <c r="K18" s="294" t="s">
        <v>175</v>
      </c>
      <c r="L18" s="295">
        <v>1</v>
      </c>
      <c r="M18" s="295">
        <v>26750</v>
      </c>
      <c r="N18" s="388">
        <f t="shared" si="5"/>
        <v>26750</v>
      </c>
      <c r="O18" s="296" t="s">
        <v>542</v>
      </c>
      <c r="P18" s="297" t="s">
        <v>677</v>
      </c>
    </row>
    <row r="19" spans="1:16" s="48" customFormat="1" ht="13.9" hidden="1" customHeight="1" outlineLevel="1">
      <c r="A19" s="287">
        <f ca="1">IF($H19="UNIDADE CONSTRUTIVA",OFFSET(A19,-1,0)+1,LARGE(A$3:A18,1))</f>
        <v>0</v>
      </c>
      <c r="B19" s="287">
        <f t="shared" ca="1" si="0"/>
        <v>1</v>
      </c>
      <c r="C19" s="287">
        <f t="shared" ca="1" si="1"/>
        <v>1</v>
      </c>
      <c r="D19" s="288">
        <f t="shared" ca="1" si="2"/>
        <v>2</v>
      </c>
      <c r="E19" s="288">
        <f t="shared" ca="1" si="3"/>
        <v>4</v>
      </c>
      <c r="G19" s="290"/>
      <c r="H19" s="291" t="s">
        <v>244</v>
      </c>
      <c r="I19" s="292" t="str">
        <f t="shared" ca="1" si="4"/>
        <v>01.001.002.004</v>
      </c>
      <c r="J19" s="293" t="s">
        <v>948</v>
      </c>
      <c r="K19" s="294" t="s">
        <v>175</v>
      </c>
      <c r="L19" s="295">
        <v>1</v>
      </c>
      <c r="M19" s="295">
        <v>34000</v>
      </c>
      <c r="N19" s="388">
        <f t="shared" si="5"/>
        <v>34000</v>
      </c>
      <c r="O19" s="296" t="s">
        <v>542</v>
      </c>
      <c r="P19" s="297" t="s">
        <v>677</v>
      </c>
    </row>
    <row r="20" spans="1:16" s="48" customFormat="1" ht="13.9" hidden="1" customHeight="1" outlineLevel="1">
      <c r="A20" s="287">
        <f ca="1">IF($H20="UNIDADE CONSTRUTIVA",OFFSET(A20,-1,0)+1,LARGE(A$3:A19,1))</f>
        <v>0</v>
      </c>
      <c r="B20" s="287">
        <f t="shared" ca="1" si="0"/>
        <v>1</v>
      </c>
      <c r="C20" s="287">
        <f t="shared" ca="1" si="1"/>
        <v>1</v>
      </c>
      <c r="D20" s="288">
        <f t="shared" ca="1" si="2"/>
        <v>2</v>
      </c>
      <c r="E20" s="288">
        <f t="shared" ca="1" si="3"/>
        <v>5</v>
      </c>
      <c r="G20" s="290"/>
      <c r="H20" s="291" t="s">
        <v>244</v>
      </c>
      <c r="I20" s="292" t="str">
        <f t="shared" ca="1" si="4"/>
        <v>01.001.002.005</v>
      </c>
      <c r="J20" s="293" t="s">
        <v>597</v>
      </c>
      <c r="K20" s="294" t="s">
        <v>175</v>
      </c>
      <c r="L20" s="295">
        <v>1</v>
      </c>
      <c r="M20" s="295">
        <v>8500</v>
      </c>
      <c r="N20" s="388">
        <f t="shared" si="5"/>
        <v>8500</v>
      </c>
      <c r="O20" s="296" t="s">
        <v>542</v>
      </c>
      <c r="P20" s="297" t="s">
        <v>677</v>
      </c>
    </row>
    <row r="21" spans="1:16" s="48" customFormat="1" ht="13.9" hidden="1" customHeight="1" outlineLevel="1">
      <c r="A21" s="287">
        <f ca="1">IF($H21="UNIDADE CONSTRUTIVA",OFFSET(A21,-1,0)+1,LARGE(A$3:A20,1))</f>
        <v>0</v>
      </c>
      <c r="B21" s="287">
        <f t="shared" ca="1" si="0"/>
        <v>1</v>
      </c>
      <c r="C21" s="287">
        <f t="shared" ca="1" si="1"/>
        <v>1</v>
      </c>
      <c r="D21" s="288">
        <f t="shared" ca="1" si="2"/>
        <v>2</v>
      </c>
      <c r="E21" s="288">
        <f t="shared" ca="1" si="3"/>
        <v>6</v>
      </c>
      <c r="G21" s="290"/>
      <c r="H21" s="291" t="s">
        <v>244</v>
      </c>
      <c r="I21" s="292" t="str">
        <f t="shared" ca="1" si="4"/>
        <v>01.001.002.006</v>
      </c>
      <c r="J21" s="293" t="s">
        <v>487</v>
      </c>
      <c r="K21" s="294" t="s">
        <v>175</v>
      </c>
      <c r="L21" s="295">
        <v>1</v>
      </c>
      <c r="M21" s="295">
        <v>37600</v>
      </c>
      <c r="N21" s="388">
        <f t="shared" si="5"/>
        <v>37600</v>
      </c>
      <c r="O21" s="296" t="s">
        <v>542</v>
      </c>
      <c r="P21" s="297" t="s">
        <v>677</v>
      </c>
    </row>
    <row r="22" spans="1:16" s="48" customFormat="1" ht="13.9" hidden="1" customHeight="1" outlineLevel="1">
      <c r="A22" s="287">
        <f ca="1">IF($H22="UNIDADE CONSTRUTIVA",OFFSET(A22,-1,0)+1,LARGE(A$3:A21,1))</f>
        <v>0</v>
      </c>
      <c r="B22" s="287">
        <f t="shared" ca="1" si="0"/>
        <v>1</v>
      </c>
      <c r="C22" s="287">
        <f t="shared" ca="1" si="1"/>
        <v>1</v>
      </c>
      <c r="D22" s="288">
        <f t="shared" ca="1" si="2"/>
        <v>2</v>
      </c>
      <c r="E22" s="288">
        <f t="shared" ca="1" si="3"/>
        <v>7</v>
      </c>
      <c r="G22" s="290"/>
      <c r="H22" s="291" t="s">
        <v>244</v>
      </c>
      <c r="I22" s="292" t="str">
        <f t="shared" ca="1" si="4"/>
        <v>01.001.002.007</v>
      </c>
      <c r="J22" s="293" t="s">
        <v>598</v>
      </c>
      <c r="K22" s="294" t="s">
        <v>175</v>
      </c>
      <c r="L22" s="295">
        <v>1</v>
      </c>
      <c r="M22" s="295">
        <v>24600</v>
      </c>
      <c r="N22" s="388">
        <f t="shared" si="5"/>
        <v>24600</v>
      </c>
      <c r="O22" s="296" t="s">
        <v>542</v>
      </c>
      <c r="P22" s="297" t="s">
        <v>677</v>
      </c>
    </row>
    <row r="23" spans="1:16" s="48" customFormat="1" ht="13.9" hidden="1" customHeight="1" outlineLevel="1">
      <c r="A23" s="287">
        <f ca="1">IF($H23="UNIDADE CONSTRUTIVA",OFFSET(A23,-1,0)+1,LARGE(A$3:A22,1))</f>
        <v>0</v>
      </c>
      <c r="B23" s="287">
        <f t="shared" ca="1" si="0"/>
        <v>1</v>
      </c>
      <c r="C23" s="287">
        <f t="shared" ca="1" si="1"/>
        <v>1</v>
      </c>
      <c r="D23" s="288">
        <f t="shared" ca="1" si="2"/>
        <v>2</v>
      </c>
      <c r="E23" s="288">
        <f t="shared" ca="1" si="3"/>
        <v>8</v>
      </c>
      <c r="G23" s="290"/>
      <c r="H23" s="291" t="s">
        <v>244</v>
      </c>
      <c r="I23" s="292" t="str">
        <f t="shared" ca="1" si="4"/>
        <v>01.001.002.008</v>
      </c>
      <c r="J23" s="293" t="s">
        <v>599</v>
      </c>
      <c r="K23" s="294" t="s">
        <v>175</v>
      </c>
      <c r="L23" s="295">
        <v>1</v>
      </c>
      <c r="M23" s="295">
        <v>15810</v>
      </c>
      <c r="N23" s="388">
        <f t="shared" si="5"/>
        <v>15810</v>
      </c>
      <c r="O23" s="296" t="s">
        <v>542</v>
      </c>
      <c r="P23" s="297" t="s">
        <v>677</v>
      </c>
    </row>
    <row r="24" spans="1:16" s="48" customFormat="1" ht="13.9" hidden="1" customHeight="1" outlineLevel="1">
      <c r="A24" s="287">
        <f ca="1">IF($H24="UNIDADE CONSTRUTIVA",OFFSET(A24,-1,0)+1,LARGE(A$3:A23,1))</f>
        <v>0</v>
      </c>
      <c r="B24" s="287">
        <f t="shared" ca="1" si="0"/>
        <v>1</v>
      </c>
      <c r="C24" s="287">
        <f t="shared" ca="1" si="1"/>
        <v>1</v>
      </c>
      <c r="D24" s="288">
        <f t="shared" ca="1" si="2"/>
        <v>2</v>
      </c>
      <c r="E24" s="288">
        <f t="shared" ca="1" si="3"/>
        <v>9</v>
      </c>
      <c r="G24" s="290"/>
      <c r="H24" s="291" t="s">
        <v>244</v>
      </c>
      <c r="I24" s="292" t="str">
        <f t="shared" ca="1" si="4"/>
        <v>01.001.002.009</v>
      </c>
      <c r="J24" s="293" t="s">
        <v>488</v>
      </c>
      <c r="K24" s="294" t="s">
        <v>175</v>
      </c>
      <c r="L24" s="295">
        <v>1</v>
      </c>
      <c r="M24" s="295">
        <v>14720</v>
      </c>
      <c r="N24" s="388">
        <f t="shared" si="5"/>
        <v>14720</v>
      </c>
      <c r="O24" s="296" t="s">
        <v>542</v>
      </c>
      <c r="P24" s="297" t="s">
        <v>677</v>
      </c>
    </row>
    <row r="25" spans="1:16" s="48" customFormat="1" ht="13.9" hidden="1" customHeight="1" outlineLevel="1">
      <c r="A25" s="287">
        <f ca="1">IF($H25="UNIDADE CONSTRUTIVA",OFFSET(A25,-1,0)+1,LARGE(A$3:A24,1))</f>
        <v>0</v>
      </c>
      <c r="B25" s="287">
        <f t="shared" ca="1" si="0"/>
        <v>1</v>
      </c>
      <c r="C25" s="287">
        <f t="shared" ca="1" si="1"/>
        <v>1</v>
      </c>
      <c r="D25" s="288">
        <f t="shared" ca="1" si="2"/>
        <v>2</v>
      </c>
      <c r="E25" s="288">
        <f t="shared" ca="1" si="3"/>
        <v>10</v>
      </c>
      <c r="G25" s="290"/>
      <c r="H25" s="291" t="s">
        <v>244</v>
      </c>
      <c r="I25" s="292" t="str">
        <f t="shared" ca="1" si="4"/>
        <v>01.001.002.010</v>
      </c>
      <c r="J25" s="293" t="s">
        <v>600</v>
      </c>
      <c r="K25" s="294" t="s">
        <v>175</v>
      </c>
      <c r="L25" s="295">
        <v>1</v>
      </c>
      <c r="M25" s="295">
        <v>4741</v>
      </c>
      <c r="N25" s="388">
        <f t="shared" si="5"/>
        <v>4741</v>
      </c>
      <c r="O25" s="296" t="s">
        <v>542</v>
      </c>
      <c r="P25" s="297" t="s">
        <v>677</v>
      </c>
    </row>
    <row r="26" spans="1:16" s="48" customFormat="1" ht="13.9" hidden="1" customHeight="1" outlineLevel="1">
      <c r="A26" s="287">
        <f ca="1">IF($H26="UNIDADE CONSTRUTIVA",OFFSET(A26,-1,0)+1,LARGE(A$3:A25,1))</f>
        <v>0</v>
      </c>
      <c r="B26" s="287">
        <f t="shared" ca="1" si="0"/>
        <v>1</v>
      </c>
      <c r="C26" s="287">
        <f t="shared" ca="1" si="1"/>
        <v>1</v>
      </c>
      <c r="D26" s="288">
        <f t="shared" ca="1" si="2"/>
        <v>2</v>
      </c>
      <c r="E26" s="288">
        <f t="shared" ca="1" si="3"/>
        <v>11</v>
      </c>
      <c r="G26" s="290"/>
      <c r="H26" s="291" t="s">
        <v>244</v>
      </c>
      <c r="I26" s="292" t="str">
        <f t="shared" ref="I26" ca="1" si="7">IF(H26="Unidade Construtiva",TEXT(A26,"00"),IF(H26="Célula Construtiva",TEXT(B26,"00"),IF(H26="Etapa",CONCATENATE(TEXT(B26,"00"),".",TEXT(C26,"000")),IF(H26="Subetapa",CONCATENATE(TEXT(B26,"00"),".",TEXT(C26,"000"),".",TEXT(D26,"000")),IF(H26="Serviço",CONCATENATE(TEXT(B26,"00"),".",TEXT(C26,"000"),".",TEXT(D26,"000"),".",TEXT(E26,"000")),"")))))</f>
        <v>01.001.002.011</v>
      </c>
      <c r="J26" s="293" t="s">
        <v>890</v>
      </c>
      <c r="K26" s="294" t="s">
        <v>175</v>
      </c>
      <c r="L26" s="295">
        <v>1</v>
      </c>
      <c r="M26" s="295">
        <v>4741</v>
      </c>
      <c r="N26" s="388">
        <f t="shared" si="5"/>
        <v>4741</v>
      </c>
      <c r="O26" s="296" t="s">
        <v>542</v>
      </c>
      <c r="P26" s="297" t="s">
        <v>677</v>
      </c>
    </row>
    <row r="27" spans="1:16" s="48" customFormat="1" ht="13.9" hidden="1" customHeight="1" outlineLevel="1">
      <c r="A27" s="287">
        <f ca="1">IF($H27="UNIDADE CONSTRUTIVA",OFFSET(A27,-1,0)+1,LARGE(A$3:A26,1))</f>
        <v>0</v>
      </c>
      <c r="B27" s="287">
        <f t="shared" ca="1" si="0"/>
        <v>1</v>
      </c>
      <c r="C27" s="287">
        <f t="shared" ca="1" si="1"/>
        <v>1</v>
      </c>
      <c r="D27" s="288">
        <f t="shared" ca="1" si="2"/>
        <v>2</v>
      </c>
      <c r="E27" s="288">
        <f t="shared" ca="1" si="3"/>
        <v>12</v>
      </c>
      <c r="G27" s="290"/>
      <c r="H27" s="291" t="s">
        <v>244</v>
      </c>
      <c r="I27" s="292" t="str">
        <f t="shared" ref="I27" ca="1" si="8">IF(H27="Unidade Construtiva",TEXT(A27,"00"),IF(H27="Célula Construtiva",TEXT(B27,"00"),IF(H27="Etapa",CONCATENATE(TEXT(B27,"00"),".",TEXT(C27,"000")),IF(H27="Subetapa",CONCATENATE(TEXT(B27,"00"),".",TEXT(C27,"000"),".",TEXT(D27,"000")),IF(H27="Serviço",CONCATENATE(TEXT(B27,"00"),".",TEXT(C27,"000"),".",TEXT(D27,"000"),".",TEXT(E27,"000")),"")))))</f>
        <v>01.001.002.012</v>
      </c>
      <c r="J27" s="293" t="s">
        <v>949</v>
      </c>
      <c r="K27" s="294" t="s">
        <v>175</v>
      </c>
      <c r="L27" s="295">
        <v>1</v>
      </c>
      <c r="M27" s="295">
        <v>4756.6602253094998</v>
      </c>
      <c r="N27" s="388">
        <f t="shared" si="5"/>
        <v>4756.6602253094998</v>
      </c>
      <c r="O27" s="296" t="s">
        <v>541</v>
      </c>
      <c r="P27" s="297" t="s">
        <v>677</v>
      </c>
    </row>
    <row r="28" spans="1:16" s="48" customFormat="1" ht="13.9" customHeight="1" collapsed="1">
      <c r="A28" s="287">
        <f ca="1">IF($H28="UNIDADE CONSTRUTIVA",OFFSET(A28,-1,0)+1,LARGE(A$3:A27,1))</f>
        <v>0</v>
      </c>
      <c r="B28" s="287">
        <f t="shared" ca="1" si="0"/>
        <v>1</v>
      </c>
      <c r="C28" s="287">
        <f t="shared" ca="1" si="1"/>
        <v>1</v>
      </c>
      <c r="D28" s="288">
        <f t="shared" ca="1" si="2"/>
        <v>3</v>
      </c>
      <c r="E28" s="288">
        <f t="shared" ca="1" si="3"/>
        <v>0</v>
      </c>
      <c r="G28" s="290"/>
      <c r="H28" s="291" t="s">
        <v>243</v>
      </c>
      <c r="I28" s="292" t="str">
        <f t="shared" ca="1" si="4"/>
        <v>01.001.003</v>
      </c>
      <c r="J28" s="293" t="s">
        <v>489</v>
      </c>
      <c r="K28" s="294"/>
      <c r="L28" s="295"/>
      <c r="M28" s="295"/>
      <c r="N28" s="388">
        <f t="shared" ca="1" si="5"/>
        <v>22500</v>
      </c>
      <c r="O28" s="296"/>
      <c r="P28" s="297"/>
    </row>
    <row r="29" spans="1:16" s="48" customFormat="1" ht="13.9" hidden="1" customHeight="1" outlineLevel="1">
      <c r="A29" s="287">
        <f ca="1">IF($H29="UNIDADE CONSTRUTIVA",OFFSET(A29,-1,0)+1,LARGE(A$3:A28,1))</f>
        <v>0</v>
      </c>
      <c r="B29" s="287">
        <f t="shared" ca="1" si="0"/>
        <v>1</v>
      </c>
      <c r="C29" s="287">
        <f t="shared" ca="1" si="1"/>
        <v>1</v>
      </c>
      <c r="D29" s="288">
        <f t="shared" ca="1" si="2"/>
        <v>3</v>
      </c>
      <c r="E29" s="288">
        <f t="shared" ca="1" si="3"/>
        <v>1</v>
      </c>
      <c r="G29" s="290"/>
      <c r="H29" s="291" t="s">
        <v>244</v>
      </c>
      <c r="I29" s="292" t="str">
        <f t="shared" ca="1" si="4"/>
        <v>01.001.003.001</v>
      </c>
      <c r="J29" s="293" t="s">
        <v>490</v>
      </c>
      <c r="K29" s="294" t="s">
        <v>175</v>
      </c>
      <c r="L29" s="295">
        <v>1</v>
      </c>
      <c r="M29" s="295">
        <v>22500</v>
      </c>
      <c r="N29" s="388">
        <f t="shared" si="5"/>
        <v>22500</v>
      </c>
      <c r="O29" s="296" t="s">
        <v>543</v>
      </c>
      <c r="P29" s="297" t="s">
        <v>677</v>
      </c>
    </row>
    <row r="30" spans="1:16" s="48" customFormat="1" ht="13.9" customHeight="1" collapsed="1">
      <c r="A30" s="287">
        <f ca="1">IF($H30="UNIDADE CONSTRUTIVA",OFFSET(A30,-1,0)+1,LARGE(A$3:A29,1))</f>
        <v>0</v>
      </c>
      <c r="B30" s="287">
        <f t="shared" ca="1" si="0"/>
        <v>1</v>
      </c>
      <c r="C30" s="287">
        <f t="shared" ca="1" si="1"/>
        <v>1</v>
      </c>
      <c r="D30" s="288">
        <f t="shared" ca="1" si="2"/>
        <v>4</v>
      </c>
      <c r="E30" s="288">
        <f t="shared" ca="1" si="3"/>
        <v>0</v>
      </c>
      <c r="G30" s="290"/>
      <c r="H30" s="291" t="s">
        <v>243</v>
      </c>
      <c r="I30" s="292" t="str">
        <f t="shared" ca="1" si="4"/>
        <v>01.001.004</v>
      </c>
      <c r="J30" s="293" t="s">
        <v>491</v>
      </c>
      <c r="K30" s="294"/>
      <c r="L30" s="295"/>
      <c r="M30" s="295"/>
      <c r="N30" s="388">
        <f t="shared" ca="1" si="5"/>
        <v>31855.052372685088</v>
      </c>
      <c r="O30" s="296"/>
      <c r="P30" s="297"/>
    </row>
    <row r="31" spans="1:16" s="48" customFormat="1" ht="13.9" hidden="1" customHeight="1" outlineLevel="1">
      <c r="A31" s="287">
        <f ca="1">IF($H31="UNIDADE CONSTRUTIVA",OFFSET(A31,-1,0)+1,LARGE(A$3:A30,1))</f>
        <v>0</v>
      </c>
      <c r="B31" s="287">
        <f t="shared" ca="1" si="0"/>
        <v>1</v>
      </c>
      <c r="C31" s="287">
        <f t="shared" ca="1" si="1"/>
        <v>1</v>
      </c>
      <c r="D31" s="288">
        <f t="shared" ca="1" si="2"/>
        <v>4</v>
      </c>
      <c r="E31" s="288">
        <f t="shared" ca="1" si="3"/>
        <v>1</v>
      </c>
      <c r="G31" s="290"/>
      <c r="H31" s="291" t="s">
        <v>244</v>
      </c>
      <c r="I31" s="292" t="str">
        <f t="shared" ca="1" si="4"/>
        <v>01.001.004.001</v>
      </c>
      <c r="J31" s="293" t="s">
        <v>492</v>
      </c>
      <c r="K31" s="294" t="s">
        <v>175</v>
      </c>
      <c r="L31" s="295">
        <v>1</v>
      </c>
      <c r="M31" s="295">
        <v>23820</v>
      </c>
      <c r="N31" s="388">
        <f t="shared" si="5"/>
        <v>23820</v>
      </c>
      <c r="O31" s="296" t="s">
        <v>541</v>
      </c>
      <c r="P31" s="297" t="s">
        <v>677</v>
      </c>
    </row>
    <row r="32" spans="1:16" s="48" customFormat="1" ht="13.9" hidden="1" customHeight="1" outlineLevel="1">
      <c r="A32" s="287">
        <f ca="1">IF($H32="UNIDADE CONSTRUTIVA",OFFSET(A32,-1,0)+1,LARGE(A$3:A31,1))</f>
        <v>0</v>
      </c>
      <c r="B32" s="287">
        <f t="shared" ca="1" si="0"/>
        <v>1</v>
      </c>
      <c r="C32" s="287">
        <f t="shared" ca="1" si="1"/>
        <v>1</v>
      </c>
      <c r="D32" s="288">
        <f t="shared" ca="1" si="2"/>
        <v>4</v>
      </c>
      <c r="E32" s="288">
        <f t="shared" ca="1" si="3"/>
        <v>2</v>
      </c>
      <c r="G32" s="290"/>
      <c r="H32" s="291" t="s">
        <v>244</v>
      </c>
      <c r="I32" s="292" t="str">
        <f t="shared" ref="I32:I33" ca="1" si="9">IF(H32="Unidade Construtiva",TEXT(A32,"00"),IF(H32="Célula Construtiva",TEXT(B32,"00"),IF(H32="Etapa",CONCATENATE(TEXT(B32,"00"),".",TEXT(C32,"000")),IF(H32="Subetapa",CONCATENATE(TEXT(B32,"00"),".",TEXT(C32,"000"),".",TEXT(D32,"000")),IF(H32="Serviço",CONCATENATE(TEXT(B32,"00"),".",TEXT(C32,"000"),".",TEXT(D32,"000"),".",TEXT(E32,"000")),"")))))</f>
        <v>01.001.004.002</v>
      </c>
      <c r="J32" s="293" t="s">
        <v>601</v>
      </c>
      <c r="K32" s="294" t="s">
        <v>175</v>
      </c>
      <c r="L32" s="295">
        <v>1</v>
      </c>
      <c r="M32" s="295">
        <v>1260</v>
      </c>
      <c r="N32" s="388">
        <f t="shared" si="5"/>
        <v>1260</v>
      </c>
      <c r="O32" s="296" t="s">
        <v>541</v>
      </c>
      <c r="P32" s="297" t="s">
        <v>677</v>
      </c>
    </row>
    <row r="33" spans="1:16" s="48" customFormat="1" ht="13.9" hidden="1" customHeight="1" outlineLevel="1">
      <c r="A33" s="287">
        <f ca="1">IF($H33="UNIDADE CONSTRUTIVA",OFFSET(A33,-1,0)+1,LARGE(A$3:A32,1))</f>
        <v>0</v>
      </c>
      <c r="B33" s="287">
        <f t="shared" ca="1" si="0"/>
        <v>1</v>
      </c>
      <c r="C33" s="287">
        <f t="shared" ca="1" si="1"/>
        <v>1</v>
      </c>
      <c r="D33" s="288">
        <f t="shared" ca="1" si="2"/>
        <v>4</v>
      </c>
      <c r="E33" s="288">
        <f t="shared" ca="1" si="3"/>
        <v>3</v>
      </c>
      <c r="G33" s="290"/>
      <c r="H33" s="291" t="s">
        <v>244</v>
      </c>
      <c r="I33" s="292" t="str">
        <f t="shared" ca="1" si="9"/>
        <v>01.001.004.003</v>
      </c>
      <c r="J33" s="293" t="s">
        <v>602</v>
      </c>
      <c r="K33" s="294" t="s">
        <v>175</v>
      </c>
      <c r="L33" s="295">
        <v>1</v>
      </c>
      <c r="M33" s="295">
        <v>6775.0523726850897</v>
      </c>
      <c r="N33" s="388">
        <f t="shared" si="5"/>
        <v>6775.0523726850897</v>
      </c>
      <c r="O33" s="296" t="s">
        <v>541</v>
      </c>
      <c r="P33" s="297" t="s">
        <v>677</v>
      </c>
    </row>
    <row r="34" spans="1:16" s="48" customFormat="1" ht="13.9" customHeight="1">
      <c r="A34" s="287">
        <f ca="1">IF($H34="UNIDADE CONSTRUTIVA",OFFSET(A34,-1,0)+1,LARGE(A$3:A33,1))</f>
        <v>0</v>
      </c>
      <c r="B34" s="287">
        <f t="shared" ca="1" si="0"/>
        <v>1</v>
      </c>
      <c r="C34" s="287">
        <f t="shared" ca="1" si="1"/>
        <v>2</v>
      </c>
      <c r="D34" s="288">
        <f t="shared" ca="1" si="2"/>
        <v>0</v>
      </c>
      <c r="E34" s="288">
        <f t="shared" ca="1" si="3"/>
        <v>3</v>
      </c>
      <c r="G34" s="290"/>
      <c r="H34" s="291" t="s">
        <v>242</v>
      </c>
      <c r="I34" s="292" t="str">
        <f t="shared" ca="1" si="4"/>
        <v>01.002</v>
      </c>
      <c r="J34" s="293" t="s">
        <v>493</v>
      </c>
      <c r="K34" s="294"/>
      <c r="L34" s="295"/>
      <c r="M34" s="295"/>
      <c r="N34" s="388">
        <f t="shared" ca="1" si="5"/>
        <v>112995.44037755798</v>
      </c>
      <c r="O34" s="296"/>
      <c r="P34" s="297" t="s">
        <v>66</v>
      </c>
    </row>
    <row r="35" spans="1:16" s="48" customFormat="1" ht="13.9" customHeight="1" collapsed="1">
      <c r="A35" s="287">
        <f ca="1">IF($H35="UNIDADE CONSTRUTIVA",OFFSET(A35,-1,0)+1,LARGE(A$3:A34,1))</f>
        <v>0</v>
      </c>
      <c r="B35" s="287">
        <f t="shared" ca="1" si="0"/>
        <v>1</v>
      </c>
      <c r="C35" s="287">
        <f t="shared" ca="1" si="1"/>
        <v>2</v>
      </c>
      <c r="D35" s="288">
        <f t="shared" ca="1" si="2"/>
        <v>1</v>
      </c>
      <c r="E35" s="288">
        <f t="shared" ca="1" si="3"/>
        <v>0</v>
      </c>
      <c r="G35" s="290"/>
      <c r="H35" s="291" t="s">
        <v>243</v>
      </c>
      <c r="I35" s="292" t="str">
        <f t="shared" ca="1" si="4"/>
        <v>01.002.001</v>
      </c>
      <c r="J35" s="293" t="s">
        <v>494</v>
      </c>
      <c r="K35" s="294"/>
      <c r="L35" s="295"/>
      <c r="M35" s="295"/>
      <c r="N35" s="388">
        <f t="shared" ca="1" si="5"/>
        <v>95599.045005335356</v>
      </c>
      <c r="O35" s="296"/>
      <c r="P35" s="297"/>
    </row>
    <row r="36" spans="1:16" s="48" customFormat="1" ht="13.9" hidden="1" customHeight="1" outlineLevel="1">
      <c r="A36" s="287">
        <f ca="1">IF($H36="UNIDADE CONSTRUTIVA",OFFSET(A36,-1,0)+1,LARGE(A$3:A35,1))</f>
        <v>0</v>
      </c>
      <c r="B36" s="287">
        <f t="shared" ca="1" si="0"/>
        <v>1</v>
      </c>
      <c r="C36" s="287">
        <f t="shared" ca="1" si="1"/>
        <v>2</v>
      </c>
      <c r="D36" s="288">
        <f t="shared" ca="1" si="2"/>
        <v>1</v>
      </c>
      <c r="E36" s="288">
        <f t="shared" ca="1" si="3"/>
        <v>1</v>
      </c>
      <c r="G36" s="290"/>
      <c r="H36" s="291" t="s">
        <v>244</v>
      </c>
      <c r="I36" s="292" t="str">
        <f t="shared" ca="1" si="4"/>
        <v>01.002.001.001</v>
      </c>
      <c r="J36" s="293" t="s">
        <v>495</v>
      </c>
      <c r="K36" s="294" t="s">
        <v>175</v>
      </c>
      <c r="L36" s="295">
        <v>1</v>
      </c>
      <c r="M36" s="295">
        <v>9200</v>
      </c>
      <c r="N36" s="388">
        <f t="shared" si="5"/>
        <v>9200</v>
      </c>
      <c r="O36" s="296" t="s">
        <v>542</v>
      </c>
      <c r="P36" s="297" t="s">
        <v>228</v>
      </c>
    </row>
    <row r="37" spans="1:16" s="48" customFormat="1" ht="13.9" hidden="1" customHeight="1" outlineLevel="1">
      <c r="A37" s="287">
        <f ca="1">IF($H37="UNIDADE CONSTRUTIVA",OFFSET(A37,-1,0)+1,LARGE(A$3:A36,1))</f>
        <v>0</v>
      </c>
      <c r="B37" s="287">
        <f t="shared" ca="1" si="0"/>
        <v>1</v>
      </c>
      <c r="C37" s="287">
        <f t="shared" ca="1" si="1"/>
        <v>2</v>
      </c>
      <c r="D37" s="288">
        <f t="shared" ca="1" si="2"/>
        <v>1</v>
      </c>
      <c r="E37" s="288">
        <f t="shared" ca="1" si="3"/>
        <v>2</v>
      </c>
      <c r="G37" s="290"/>
      <c r="H37" s="291" t="s">
        <v>244</v>
      </c>
      <c r="I37" s="292" t="str">
        <f t="shared" ca="1" si="4"/>
        <v>01.002.001.002</v>
      </c>
      <c r="J37" s="293" t="s">
        <v>496</v>
      </c>
      <c r="K37" s="294" t="s">
        <v>175</v>
      </c>
      <c r="L37" s="295">
        <v>1</v>
      </c>
      <c r="M37" s="295">
        <v>2628.585932038251</v>
      </c>
      <c r="N37" s="388">
        <f t="shared" si="5"/>
        <v>2628.585932038251</v>
      </c>
      <c r="O37" s="296" t="s">
        <v>541</v>
      </c>
      <c r="P37" s="297" t="s">
        <v>228</v>
      </c>
    </row>
    <row r="38" spans="1:16" s="48" customFormat="1" ht="13.9" hidden="1" customHeight="1" outlineLevel="1">
      <c r="A38" s="287">
        <f ca="1">IF($H38="UNIDADE CONSTRUTIVA",OFFSET(A38,-1,0)+1,LARGE(A$3:A37,1))</f>
        <v>0</v>
      </c>
      <c r="B38" s="287">
        <f t="shared" ca="1" si="0"/>
        <v>1</v>
      </c>
      <c r="C38" s="287">
        <f t="shared" ca="1" si="1"/>
        <v>2</v>
      </c>
      <c r="D38" s="288">
        <f t="shared" ca="1" si="2"/>
        <v>1</v>
      </c>
      <c r="E38" s="288">
        <f t="shared" ca="1" si="3"/>
        <v>3</v>
      </c>
      <c r="G38" s="290"/>
      <c r="H38" s="291" t="s">
        <v>244</v>
      </c>
      <c r="I38" s="292" t="str">
        <f t="shared" ca="1" si="4"/>
        <v>01.002.001.003</v>
      </c>
      <c r="J38" s="293" t="s">
        <v>497</v>
      </c>
      <c r="K38" s="294" t="s">
        <v>175</v>
      </c>
      <c r="L38" s="295">
        <v>1</v>
      </c>
      <c r="M38" s="295">
        <v>10990.11778185193</v>
      </c>
      <c r="N38" s="388">
        <f t="shared" si="5"/>
        <v>10990.11778185193</v>
      </c>
      <c r="O38" s="296" t="s">
        <v>541</v>
      </c>
      <c r="P38" s="297" t="s">
        <v>228</v>
      </c>
    </row>
    <row r="39" spans="1:16" s="48" customFormat="1" ht="13.9" hidden="1" customHeight="1" outlineLevel="1">
      <c r="A39" s="287">
        <f ca="1">IF($H39="UNIDADE CONSTRUTIVA",OFFSET(A39,-1,0)+1,LARGE(A$3:A38,1))</f>
        <v>0</v>
      </c>
      <c r="B39" s="287">
        <f t="shared" ca="1" si="0"/>
        <v>1</v>
      </c>
      <c r="C39" s="287">
        <f t="shared" ca="1" si="1"/>
        <v>2</v>
      </c>
      <c r="D39" s="288">
        <f t="shared" ca="1" si="2"/>
        <v>1</v>
      </c>
      <c r="E39" s="288">
        <f t="shared" ca="1" si="3"/>
        <v>4</v>
      </c>
      <c r="G39" s="290"/>
      <c r="H39" s="291" t="s">
        <v>244</v>
      </c>
      <c r="I39" s="292" t="str">
        <f t="shared" ca="1" si="4"/>
        <v>01.002.001.004</v>
      </c>
      <c r="J39" s="293" t="s">
        <v>498</v>
      </c>
      <c r="K39" s="294" t="s">
        <v>175</v>
      </c>
      <c r="L39" s="295">
        <v>1</v>
      </c>
      <c r="M39" s="295">
        <v>822.72510431944204</v>
      </c>
      <c r="N39" s="388">
        <f t="shared" si="5"/>
        <v>822.72510431944204</v>
      </c>
      <c r="O39" s="296" t="s">
        <v>541</v>
      </c>
      <c r="P39" s="297" t="s">
        <v>228</v>
      </c>
    </row>
    <row r="40" spans="1:16" s="48" customFormat="1" ht="13.9" hidden="1" customHeight="1" outlineLevel="1">
      <c r="A40" s="287">
        <f ca="1">IF($H40="UNIDADE CONSTRUTIVA",OFFSET(A40,-1,0)+1,LARGE(A$3:A39,1))</f>
        <v>0</v>
      </c>
      <c r="B40" s="287">
        <f t="shared" ca="1" si="0"/>
        <v>1</v>
      </c>
      <c r="C40" s="287">
        <f t="shared" ca="1" si="1"/>
        <v>2</v>
      </c>
      <c r="D40" s="288">
        <f t="shared" ca="1" si="2"/>
        <v>1</v>
      </c>
      <c r="E40" s="288">
        <f t="shared" ca="1" si="3"/>
        <v>5</v>
      </c>
      <c r="G40" s="290"/>
      <c r="H40" s="291" t="s">
        <v>244</v>
      </c>
      <c r="I40" s="292" t="str">
        <f t="shared" ca="1" si="4"/>
        <v>01.002.001.005</v>
      </c>
      <c r="J40" s="293" t="s">
        <v>499</v>
      </c>
      <c r="K40" s="294" t="s">
        <v>175</v>
      </c>
      <c r="L40" s="295">
        <v>1</v>
      </c>
      <c r="M40" s="295">
        <v>5859.1180425132607</v>
      </c>
      <c r="N40" s="388">
        <f t="shared" ref="N40:N71" si="10">IF(H40="Serviço",M40*L40,IF(H40="CÉLULA CONSTRUTIVA",SUMIFS($N$8:$N$415,$B$8:$B$415,B40,$H$8:$H$415,"Serviço"),IF(H40="ETAPA",SUMIFS($N$8:$N$415,$B$8:$B$415,B40,$C$8:$C$415,C40,$H$8:$H$415,"Serviço"),IF(H40="SUBETAPA",SUMIFS($N$8:$N$415,$B$8:$B$415,B40,$C$8:$C$415,C40,$D$8:$D$415,D40,$H$8:$H$415,"Serviço"),0))))</f>
        <v>5859.1180425132607</v>
      </c>
      <c r="O40" s="296" t="s">
        <v>541</v>
      </c>
      <c r="P40" s="297" t="s">
        <v>228</v>
      </c>
    </row>
    <row r="41" spans="1:16" s="48" customFormat="1" ht="13.9" hidden="1" customHeight="1" outlineLevel="1">
      <c r="A41" s="287">
        <f ca="1">IF($H41="UNIDADE CONSTRUTIVA",OFFSET(A41,-1,0)+1,LARGE(A$3:A40,1))</f>
        <v>0</v>
      </c>
      <c r="B41" s="287">
        <f t="shared" ca="1" si="0"/>
        <v>1</v>
      </c>
      <c r="C41" s="287">
        <f t="shared" ca="1" si="1"/>
        <v>2</v>
      </c>
      <c r="D41" s="288">
        <f t="shared" ca="1" si="2"/>
        <v>1</v>
      </c>
      <c r="E41" s="288">
        <f t="shared" ca="1" si="3"/>
        <v>6</v>
      </c>
      <c r="G41" s="290"/>
      <c r="H41" s="291" t="s">
        <v>244</v>
      </c>
      <c r="I41" s="292" t="str">
        <f t="shared" ca="1" si="4"/>
        <v>01.002.001.006</v>
      </c>
      <c r="J41" s="293" t="s">
        <v>500</v>
      </c>
      <c r="K41" s="294" t="s">
        <v>175</v>
      </c>
      <c r="L41" s="295">
        <v>1</v>
      </c>
      <c r="M41" s="295">
        <v>3607.9917931438385</v>
      </c>
      <c r="N41" s="388">
        <f t="shared" si="10"/>
        <v>3607.9917931438385</v>
      </c>
      <c r="O41" s="296" t="s">
        <v>541</v>
      </c>
      <c r="P41" s="297" t="s">
        <v>228</v>
      </c>
    </row>
    <row r="42" spans="1:16" s="48" customFormat="1" ht="13.9" hidden="1" customHeight="1" outlineLevel="1">
      <c r="A42" s="287">
        <f ca="1">IF($H42="UNIDADE CONSTRUTIVA",OFFSET(A42,-1,0)+1,LARGE(A$3:A41,1))</f>
        <v>0</v>
      </c>
      <c r="B42" s="287">
        <f t="shared" ca="1" si="0"/>
        <v>1</v>
      </c>
      <c r="C42" s="287">
        <f t="shared" ca="1" si="1"/>
        <v>2</v>
      </c>
      <c r="D42" s="288">
        <f t="shared" ca="1" si="2"/>
        <v>1</v>
      </c>
      <c r="E42" s="288">
        <f t="shared" ca="1" si="3"/>
        <v>7</v>
      </c>
      <c r="G42" s="290"/>
      <c r="H42" s="291" t="s">
        <v>244</v>
      </c>
      <c r="I42" s="292" t="str">
        <f t="shared" ca="1" si="4"/>
        <v>01.002.001.007</v>
      </c>
      <c r="J42" s="293" t="s">
        <v>501</v>
      </c>
      <c r="K42" s="294" t="s">
        <v>175</v>
      </c>
      <c r="L42" s="295">
        <v>1</v>
      </c>
      <c r="M42" s="295">
        <v>1500</v>
      </c>
      <c r="N42" s="388">
        <f t="shared" si="10"/>
        <v>1500</v>
      </c>
      <c r="O42" s="296" t="s">
        <v>542</v>
      </c>
      <c r="P42" s="297" t="s">
        <v>228</v>
      </c>
    </row>
    <row r="43" spans="1:16" s="48" customFormat="1" ht="13.9" hidden="1" customHeight="1" outlineLevel="1">
      <c r="A43" s="287">
        <f ca="1">IF($H43="UNIDADE CONSTRUTIVA",OFFSET(A43,-1,0)+1,LARGE(A$3:A42,1))</f>
        <v>0</v>
      </c>
      <c r="B43" s="287">
        <f t="shared" ca="1" si="0"/>
        <v>1</v>
      </c>
      <c r="C43" s="287">
        <f t="shared" ca="1" si="1"/>
        <v>2</v>
      </c>
      <c r="D43" s="288">
        <f t="shared" ca="1" si="2"/>
        <v>1</v>
      </c>
      <c r="E43" s="288">
        <f t="shared" ca="1" si="3"/>
        <v>8</v>
      </c>
      <c r="G43" s="290"/>
      <c r="H43" s="291" t="s">
        <v>244</v>
      </c>
      <c r="I43" s="292" t="str">
        <f t="shared" ca="1" si="4"/>
        <v>01.002.001.008</v>
      </c>
      <c r="J43" s="293" t="s">
        <v>502</v>
      </c>
      <c r="K43" s="294" t="s">
        <v>175</v>
      </c>
      <c r="L43" s="295">
        <v>1</v>
      </c>
      <c r="M43" s="295">
        <v>13583.188735733102</v>
      </c>
      <c r="N43" s="388">
        <f t="shared" si="10"/>
        <v>13583.188735733102</v>
      </c>
      <c r="O43" s="296" t="s">
        <v>541</v>
      </c>
      <c r="P43" s="297" t="s">
        <v>228</v>
      </c>
    </row>
    <row r="44" spans="1:16" s="48" customFormat="1" ht="13.9" hidden="1" customHeight="1" outlineLevel="1">
      <c r="A44" s="287">
        <f ca="1">IF($H44="UNIDADE CONSTRUTIVA",OFFSET(A44,-1,0)+1,LARGE(A$3:A43,1))</f>
        <v>0</v>
      </c>
      <c r="B44" s="287">
        <f t="shared" ca="1" si="0"/>
        <v>1</v>
      </c>
      <c r="C44" s="287">
        <f t="shared" ca="1" si="1"/>
        <v>2</v>
      </c>
      <c r="D44" s="288">
        <f t="shared" ca="1" si="2"/>
        <v>1</v>
      </c>
      <c r="E44" s="288">
        <f t="shared" ca="1" si="3"/>
        <v>9</v>
      </c>
      <c r="G44" s="290"/>
      <c r="H44" s="291" t="s">
        <v>244</v>
      </c>
      <c r="I44" s="292" t="str">
        <f t="shared" ca="1" si="4"/>
        <v>01.002.001.009</v>
      </c>
      <c r="J44" s="293" t="s">
        <v>503</v>
      </c>
      <c r="K44" s="294" t="s">
        <v>175</v>
      </c>
      <c r="L44" s="295">
        <v>1</v>
      </c>
      <c r="M44" s="295">
        <v>13300.437474971912</v>
      </c>
      <c r="N44" s="388">
        <f t="shared" si="10"/>
        <v>13300.437474971912</v>
      </c>
      <c r="O44" s="296" t="s">
        <v>541</v>
      </c>
      <c r="P44" s="297" t="s">
        <v>228</v>
      </c>
    </row>
    <row r="45" spans="1:16" s="48" customFormat="1" ht="13.9" hidden="1" customHeight="1" outlineLevel="1">
      <c r="A45" s="287">
        <f ca="1">IF($H45="UNIDADE CONSTRUTIVA",OFFSET(A45,-1,0)+1,LARGE(A$3:A44,1))</f>
        <v>0</v>
      </c>
      <c r="B45" s="287">
        <f t="shared" ca="1" si="0"/>
        <v>1</v>
      </c>
      <c r="C45" s="287">
        <f t="shared" ca="1" si="1"/>
        <v>2</v>
      </c>
      <c r="D45" s="288">
        <f t="shared" ca="1" si="2"/>
        <v>1</v>
      </c>
      <c r="E45" s="288">
        <f t="shared" ca="1" si="3"/>
        <v>10</v>
      </c>
      <c r="G45" s="290"/>
      <c r="H45" s="291" t="s">
        <v>244</v>
      </c>
      <c r="I45" s="292" t="str">
        <f t="shared" ca="1" si="4"/>
        <v>01.002.001.010</v>
      </c>
      <c r="J45" s="293" t="s">
        <v>504</v>
      </c>
      <c r="K45" s="294" t="s">
        <v>175</v>
      </c>
      <c r="L45" s="295">
        <v>1</v>
      </c>
      <c r="M45" s="295">
        <v>6384.3381661071999</v>
      </c>
      <c r="N45" s="388">
        <f t="shared" si="10"/>
        <v>6384.3381661071999</v>
      </c>
      <c r="O45" s="296" t="s">
        <v>541</v>
      </c>
      <c r="P45" s="297" t="s">
        <v>228</v>
      </c>
    </row>
    <row r="46" spans="1:16" s="48" customFormat="1" ht="13.9" hidden="1" customHeight="1" outlineLevel="1">
      <c r="A46" s="287">
        <f ca="1">IF($H46="UNIDADE CONSTRUTIVA",OFFSET(A46,-1,0)+1,LARGE(A$3:A45,1))</f>
        <v>0</v>
      </c>
      <c r="B46" s="287">
        <f t="shared" ca="1" si="0"/>
        <v>1</v>
      </c>
      <c r="C46" s="287">
        <f t="shared" ca="1" si="1"/>
        <v>2</v>
      </c>
      <c r="D46" s="288">
        <f t="shared" ca="1" si="2"/>
        <v>1</v>
      </c>
      <c r="E46" s="288">
        <f t="shared" ca="1" si="3"/>
        <v>11</v>
      </c>
      <c r="G46" s="290"/>
      <c r="H46" s="291" t="s">
        <v>244</v>
      </c>
      <c r="I46" s="292" t="str">
        <f t="shared" ca="1" si="4"/>
        <v>01.002.001.011</v>
      </c>
      <c r="J46" s="293" t="s">
        <v>505</v>
      </c>
      <c r="K46" s="294" t="s">
        <v>175</v>
      </c>
      <c r="L46" s="295">
        <v>1</v>
      </c>
      <c r="M46" s="295">
        <v>22000</v>
      </c>
      <c r="N46" s="388">
        <f t="shared" si="10"/>
        <v>22000</v>
      </c>
      <c r="O46" s="296" t="s">
        <v>542</v>
      </c>
      <c r="P46" s="297" t="s">
        <v>228</v>
      </c>
    </row>
    <row r="47" spans="1:16" s="48" customFormat="1" ht="13.9" hidden="1" customHeight="1" outlineLevel="1">
      <c r="A47" s="287">
        <f ca="1">IF($H47="UNIDADE CONSTRUTIVA",OFFSET(A47,-1,0)+1,LARGE(A$3:A46,1))</f>
        <v>0</v>
      </c>
      <c r="B47" s="287">
        <f t="shared" ca="1" si="0"/>
        <v>1</v>
      </c>
      <c r="C47" s="287">
        <f t="shared" ca="1" si="1"/>
        <v>2</v>
      </c>
      <c r="D47" s="288">
        <f t="shared" ca="1" si="2"/>
        <v>1</v>
      </c>
      <c r="E47" s="288">
        <f t="shared" ca="1" si="3"/>
        <v>12</v>
      </c>
      <c r="G47" s="290"/>
      <c r="H47" s="291" t="s">
        <v>244</v>
      </c>
      <c r="I47" s="292" t="str">
        <f t="shared" ca="1" si="4"/>
        <v>01.002.001.012</v>
      </c>
      <c r="J47" s="293" t="s">
        <v>506</v>
      </c>
      <c r="K47" s="294" t="s">
        <v>175</v>
      </c>
      <c r="L47" s="295">
        <v>1</v>
      </c>
      <c r="M47" s="295">
        <v>5722.5419746564157</v>
      </c>
      <c r="N47" s="388">
        <f t="shared" si="10"/>
        <v>5722.5419746564157</v>
      </c>
      <c r="O47" s="296" t="s">
        <v>541</v>
      </c>
      <c r="P47" s="297" t="s">
        <v>228</v>
      </c>
    </row>
    <row r="48" spans="1:16" s="48" customFormat="1" ht="13.9" customHeight="1" collapsed="1">
      <c r="A48" s="287">
        <f ca="1">IF($H48="UNIDADE CONSTRUTIVA",OFFSET(A48,-1,0)+1,LARGE(A$3:A47,1))</f>
        <v>0</v>
      </c>
      <c r="B48" s="287">
        <f t="shared" ca="1" si="0"/>
        <v>1</v>
      </c>
      <c r="C48" s="287">
        <f t="shared" ca="1" si="1"/>
        <v>2</v>
      </c>
      <c r="D48" s="288">
        <f t="shared" ca="1" si="2"/>
        <v>2</v>
      </c>
      <c r="E48" s="288">
        <f t="shared" ca="1" si="3"/>
        <v>0</v>
      </c>
      <c r="G48" s="290"/>
      <c r="H48" s="291" t="s">
        <v>243</v>
      </c>
      <c r="I48" s="292" t="str">
        <f t="shared" ca="1" si="4"/>
        <v>01.002.002</v>
      </c>
      <c r="J48" s="293" t="s">
        <v>507</v>
      </c>
      <c r="K48" s="294"/>
      <c r="L48" s="295"/>
      <c r="M48" s="295"/>
      <c r="N48" s="388">
        <f t="shared" ca="1" si="10"/>
        <v>17396.395372222629</v>
      </c>
      <c r="O48" s="296"/>
      <c r="P48" s="297"/>
    </row>
    <row r="49" spans="1:16" s="48" customFormat="1" ht="13.9" hidden="1" customHeight="1" outlineLevel="1">
      <c r="A49" s="287">
        <f ca="1">IF($H49="UNIDADE CONSTRUTIVA",OFFSET(A49,-1,0)+1,LARGE(A$3:A48,1))</f>
        <v>0</v>
      </c>
      <c r="B49" s="287">
        <f t="shared" ca="1" si="0"/>
        <v>1</v>
      </c>
      <c r="C49" s="287">
        <f t="shared" ca="1" si="1"/>
        <v>2</v>
      </c>
      <c r="D49" s="288">
        <f t="shared" ca="1" si="2"/>
        <v>2</v>
      </c>
      <c r="E49" s="288">
        <f t="shared" ca="1" si="3"/>
        <v>1</v>
      </c>
      <c r="G49" s="290"/>
      <c r="H49" s="291" t="s">
        <v>244</v>
      </c>
      <c r="I49" s="292" t="str">
        <f t="shared" ca="1" si="4"/>
        <v>01.002.002.001</v>
      </c>
      <c r="J49" s="293" t="s">
        <v>508</v>
      </c>
      <c r="K49" s="294" t="s">
        <v>175</v>
      </c>
      <c r="L49" s="295">
        <v>1</v>
      </c>
      <c r="M49" s="295">
        <v>12403.4242051688</v>
      </c>
      <c r="N49" s="388">
        <f t="shared" si="10"/>
        <v>12403.4242051688</v>
      </c>
      <c r="O49" s="296" t="s">
        <v>541</v>
      </c>
      <c r="P49" s="297" t="s">
        <v>228</v>
      </c>
    </row>
    <row r="50" spans="1:16" s="48" customFormat="1" ht="13.9" hidden="1" customHeight="1" outlineLevel="1">
      <c r="A50" s="287">
        <f ca="1">IF($H50="UNIDADE CONSTRUTIVA",OFFSET(A50,-1,0)+1,LARGE(A$3:A49,1))</f>
        <v>0</v>
      </c>
      <c r="B50" s="287">
        <f t="shared" ca="1" si="0"/>
        <v>1</v>
      </c>
      <c r="C50" s="287">
        <f t="shared" ca="1" si="1"/>
        <v>2</v>
      </c>
      <c r="D50" s="288">
        <f t="shared" ca="1" si="2"/>
        <v>2</v>
      </c>
      <c r="E50" s="288">
        <f t="shared" ca="1" si="3"/>
        <v>2</v>
      </c>
      <c r="G50" s="290"/>
      <c r="H50" s="291" t="s">
        <v>244</v>
      </c>
      <c r="I50" s="292" t="str">
        <f t="shared" ca="1" si="4"/>
        <v>01.002.002.002</v>
      </c>
      <c r="J50" s="293" t="s">
        <v>509</v>
      </c>
      <c r="K50" s="294" t="s">
        <v>175</v>
      </c>
      <c r="L50" s="295">
        <v>1</v>
      </c>
      <c r="M50" s="295">
        <v>4992.97116705383</v>
      </c>
      <c r="N50" s="388">
        <f t="shared" si="10"/>
        <v>4992.97116705383</v>
      </c>
      <c r="O50" s="296" t="s">
        <v>541</v>
      </c>
      <c r="P50" s="297" t="s">
        <v>228</v>
      </c>
    </row>
    <row r="51" spans="1:16" s="48" customFormat="1" ht="13.9" customHeight="1">
      <c r="A51" s="287">
        <f ca="1">IF($H51="UNIDADE CONSTRUTIVA",OFFSET(A51,-1,0)+1,LARGE(A$3:A50,1))</f>
        <v>0</v>
      </c>
      <c r="B51" s="287">
        <f t="shared" ca="1" si="0"/>
        <v>2</v>
      </c>
      <c r="C51" s="287">
        <f t="shared" ca="1" si="1"/>
        <v>0</v>
      </c>
      <c r="D51" s="288">
        <f t="shared" ca="1" si="2"/>
        <v>2</v>
      </c>
      <c r="E51" s="288">
        <f t="shared" ca="1" si="3"/>
        <v>2</v>
      </c>
      <c r="G51" s="290"/>
      <c r="H51" s="291" t="s">
        <v>241</v>
      </c>
      <c r="I51" s="637" t="str">
        <f t="shared" ca="1" si="4"/>
        <v>02</v>
      </c>
      <c r="J51" s="293" t="s">
        <v>473</v>
      </c>
      <c r="K51" s="294"/>
      <c r="L51" s="295"/>
      <c r="M51" s="295"/>
      <c r="N51" s="388">
        <f t="shared" ca="1" si="10"/>
        <v>1121371.3707254727</v>
      </c>
      <c r="O51" s="296"/>
      <c r="P51" s="297"/>
    </row>
    <row r="52" spans="1:16" s="48" customFormat="1" ht="13.9" customHeight="1">
      <c r="A52" s="287">
        <f ca="1">IF($H52="UNIDADE CONSTRUTIVA",OFFSET(A52,-1,0)+1,LARGE(A$3:A51,1))</f>
        <v>0</v>
      </c>
      <c r="B52" s="287">
        <f t="shared" ca="1" si="0"/>
        <v>2</v>
      </c>
      <c r="C52" s="287">
        <f t="shared" ca="1" si="1"/>
        <v>1</v>
      </c>
      <c r="D52" s="288">
        <f t="shared" ca="1" si="2"/>
        <v>0</v>
      </c>
      <c r="E52" s="288">
        <f t="shared" ca="1" si="3"/>
        <v>2</v>
      </c>
      <c r="G52" s="290"/>
      <c r="H52" s="291" t="s">
        <v>242</v>
      </c>
      <c r="I52" s="292" t="str">
        <f t="shared" ca="1" si="4"/>
        <v>02.001</v>
      </c>
      <c r="J52" s="293" t="s">
        <v>510</v>
      </c>
      <c r="K52" s="294"/>
      <c r="L52" s="295"/>
      <c r="M52" s="295"/>
      <c r="N52" s="388">
        <f t="shared" ca="1" si="10"/>
        <v>232840.31063089307</v>
      </c>
      <c r="O52" s="296"/>
      <c r="P52" s="297"/>
    </row>
    <row r="53" spans="1:16" s="48" customFormat="1" ht="13.9" customHeight="1" collapsed="1">
      <c r="A53" s="287">
        <f ca="1">IF($H53="UNIDADE CONSTRUTIVA",OFFSET(A53,-1,0)+1,LARGE(A$3:A52,1))</f>
        <v>0</v>
      </c>
      <c r="B53" s="287">
        <f t="shared" ca="1" si="0"/>
        <v>2</v>
      </c>
      <c r="C53" s="287">
        <f t="shared" ca="1" si="1"/>
        <v>1</v>
      </c>
      <c r="D53" s="288">
        <f t="shared" ca="1" si="2"/>
        <v>1</v>
      </c>
      <c r="E53" s="288">
        <f t="shared" ca="1" si="3"/>
        <v>0</v>
      </c>
      <c r="G53" s="290"/>
      <c r="H53" s="291" t="s">
        <v>243</v>
      </c>
      <c r="I53" s="292" t="str">
        <f t="shared" ca="1" si="4"/>
        <v>02.001.001</v>
      </c>
      <c r="J53" s="293" t="s">
        <v>511</v>
      </c>
      <c r="K53" s="294"/>
      <c r="L53" s="295"/>
      <c r="M53" s="295"/>
      <c r="N53" s="388">
        <f t="shared" ca="1" si="10"/>
        <v>55800</v>
      </c>
      <c r="O53" s="296"/>
      <c r="P53" s="297"/>
    </row>
    <row r="54" spans="1:16" s="48" customFormat="1" ht="13.9" hidden="1" customHeight="1" outlineLevel="1">
      <c r="A54" s="287">
        <f ca="1">IF($H54="UNIDADE CONSTRUTIVA",OFFSET(A54,-1,0)+1,LARGE(A$3:A53,1))</f>
        <v>0</v>
      </c>
      <c r="B54" s="287">
        <f t="shared" ca="1" si="0"/>
        <v>2</v>
      </c>
      <c r="C54" s="287">
        <f t="shared" ca="1" si="1"/>
        <v>1</v>
      </c>
      <c r="D54" s="288">
        <f t="shared" ca="1" si="2"/>
        <v>1</v>
      </c>
      <c r="E54" s="288">
        <f t="shared" ca="1" si="3"/>
        <v>1</v>
      </c>
      <c r="G54" s="290"/>
      <c r="H54" s="291" t="s">
        <v>244</v>
      </c>
      <c r="I54" s="292" t="str">
        <f t="shared" ca="1" si="4"/>
        <v>02.001.001.001</v>
      </c>
      <c r="J54" s="293" t="s">
        <v>512</v>
      </c>
      <c r="K54" s="294" t="s">
        <v>513</v>
      </c>
      <c r="L54" s="295">
        <f>'Obra '!E7</f>
        <v>33</v>
      </c>
      <c r="M54" s="295">
        <v>1100</v>
      </c>
      <c r="N54" s="388">
        <f t="shared" si="10"/>
        <v>36300</v>
      </c>
      <c r="O54" s="296" t="s">
        <v>541</v>
      </c>
      <c r="P54" s="297" t="s">
        <v>677</v>
      </c>
    </row>
    <row r="55" spans="1:16" s="48" customFormat="1" ht="13.9" hidden="1" customHeight="1" outlineLevel="1">
      <c r="A55" s="287">
        <f ca="1">IF($H55="UNIDADE CONSTRUTIVA",OFFSET(A55,-1,0)+1,LARGE(A$3:A54,1))</f>
        <v>0</v>
      </c>
      <c r="B55" s="287">
        <f t="shared" ca="1" si="0"/>
        <v>2</v>
      </c>
      <c r="C55" s="287">
        <f t="shared" ca="1" si="1"/>
        <v>1</v>
      </c>
      <c r="D55" s="288">
        <f t="shared" ca="1" si="2"/>
        <v>1</v>
      </c>
      <c r="E55" s="288">
        <f t="shared" ca="1" si="3"/>
        <v>2</v>
      </c>
      <c r="G55" s="290"/>
      <c r="H55" s="291" t="s">
        <v>244</v>
      </c>
      <c r="I55" s="292" t="str">
        <f t="shared" ca="1" si="4"/>
        <v>02.001.001.002</v>
      </c>
      <c r="J55" s="293" t="s">
        <v>514</v>
      </c>
      <c r="K55" s="294" t="s">
        <v>175</v>
      </c>
      <c r="L55" s="295">
        <v>1</v>
      </c>
      <c r="M55" s="295">
        <f>CANTEIRO!D15</f>
        <v>19500</v>
      </c>
      <c r="N55" s="388">
        <f t="shared" si="10"/>
        <v>19500</v>
      </c>
      <c r="O55" s="296" t="s">
        <v>1028</v>
      </c>
      <c r="P55" s="297" t="s">
        <v>677</v>
      </c>
    </row>
    <row r="56" spans="1:16" s="48" customFormat="1" ht="13.9" customHeight="1" collapsed="1">
      <c r="A56" s="287">
        <f ca="1">IF($H56="UNIDADE CONSTRUTIVA",OFFSET(A56,-1,0)+1,LARGE(A$3:A55,1))</f>
        <v>0</v>
      </c>
      <c r="B56" s="287">
        <f t="shared" ca="1" si="0"/>
        <v>2</v>
      </c>
      <c r="C56" s="287">
        <f t="shared" ca="1" si="1"/>
        <v>1</v>
      </c>
      <c r="D56" s="288">
        <f t="shared" ca="1" si="2"/>
        <v>2</v>
      </c>
      <c r="E56" s="288">
        <f t="shared" ca="1" si="3"/>
        <v>0</v>
      </c>
      <c r="G56" s="290"/>
      <c r="H56" s="291" t="s">
        <v>243</v>
      </c>
      <c r="I56" s="292" t="str">
        <f t="shared" ca="1" si="4"/>
        <v>02.001.002</v>
      </c>
      <c r="J56" s="293" t="s">
        <v>515</v>
      </c>
      <c r="K56" s="294"/>
      <c r="L56" s="295"/>
      <c r="M56" s="345"/>
      <c r="N56" s="388">
        <f t="shared" ca="1" si="10"/>
        <v>117954.38649501189</v>
      </c>
      <c r="O56" s="296"/>
      <c r="P56" s="297"/>
    </row>
    <row r="57" spans="1:16" s="48" customFormat="1" ht="13.9" hidden="1" customHeight="1" outlineLevel="1">
      <c r="A57" s="287">
        <f ca="1">IF($H57="UNIDADE CONSTRUTIVA",OFFSET(A57,-1,0)+1,LARGE(A$3:A56,1))</f>
        <v>0</v>
      </c>
      <c r="B57" s="287">
        <f t="shared" ca="1" si="0"/>
        <v>2</v>
      </c>
      <c r="C57" s="287">
        <f t="shared" ca="1" si="1"/>
        <v>1</v>
      </c>
      <c r="D57" s="288">
        <f t="shared" ca="1" si="2"/>
        <v>2</v>
      </c>
      <c r="E57" s="288">
        <f t="shared" ca="1" si="3"/>
        <v>1</v>
      </c>
      <c r="G57" s="290"/>
      <c r="H57" s="291" t="s">
        <v>244</v>
      </c>
      <c r="I57" s="292" t="str">
        <f t="shared" ca="1" si="4"/>
        <v>02.001.002.001</v>
      </c>
      <c r="J57" s="293" t="s">
        <v>953</v>
      </c>
      <c r="K57" s="294" t="s">
        <v>3</v>
      </c>
      <c r="L57" s="295">
        <f>EPCs!D11</f>
        <v>128.148</v>
      </c>
      <c r="M57" s="295">
        <v>284.83</v>
      </c>
      <c r="N57" s="388">
        <f t="shared" si="10"/>
        <v>36500.394839999994</v>
      </c>
      <c r="O57" s="296" t="s">
        <v>1029</v>
      </c>
      <c r="P57" s="297" t="s">
        <v>677</v>
      </c>
    </row>
    <row r="58" spans="1:16" s="48" customFormat="1" ht="13.9" hidden="1" customHeight="1" outlineLevel="1">
      <c r="A58" s="287">
        <f ca="1">IF($H58="UNIDADE CONSTRUTIVA",OFFSET(A58,-1,0)+1,LARGE(A$3:A57,1))</f>
        <v>0</v>
      </c>
      <c r="B58" s="287">
        <f t="shared" ca="1" si="0"/>
        <v>2</v>
      </c>
      <c r="C58" s="287">
        <f t="shared" ca="1" si="1"/>
        <v>1</v>
      </c>
      <c r="D58" s="288">
        <f t="shared" ca="1" si="2"/>
        <v>2</v>
      </c>
      <c r="E58" s="288">
        <f t="shared" ca="1" si="3"/>
        <v>2</v>
      </c>
      <c r="G58" s="290"/>
      <c r="H58" s="291" t="s">
        <v>244</v>
      </c>
      <c r="I58" s="292" t="str">
        <f t="shared" ca="1" si="4"/>
        <v>02.001.002.002</v>
      </c>
      <c r="J58" s="293" t="s">
        <v>954</v>
      </c>
      <c r="K58" s="294" t="s">
        <v>3</v>
      </c>
      <c r="L58" s="295">
        <f>EPCs!D12</f>
        <v>65.7</v>
      </c>
      <c r="M58" s="295">
        <v>270.93</v>
      </c>
      <c r="N58" s="388">
        <f t="shared" si="10"/>
        <v>17800.101000000002</v>
      </c>
      <c r="O58" s="296" t="s">
        <v>1029</v>
      </c>
      <c r="P58" s="297" t="s">
        <v>677</v>
      </c>
    </row>
    <row r="59" spans="1:16" s="48" customFormat="1" ht="13.9" hidden="1" customHeight="1" outlineLevel="1">
      <c r="A59" s="287">
        <f ca="1">IF($H59="UNIDADE CONSTRUTIVA",OFFSET(A59,-1,0)+1,LARGE(A$3:A58,1))</f>
        <v>0</v>
      </c>
      <c r="B59" s="287">
        <f t="shared" ca="1" si="0"/>
        <v>2</v>
      </c>
      <c r="C59" s="287">
        <f t="shared" ca="1" si="1"/>
        <v>1</v>
      </c>
      <c r="D59" s="288">
        <f t="shared" ca="1" si="2"/>
        <v>2</v>
      </c>
      <c r="E59" s="288">
        <f t="shared" ca="1" si="3"/>
        <v>3</v>
      </c>
      <c r="G59" s="290"/>
      <c r="H59" s="291" t="s">
        <v>244</v>
      </c>
      <c r="I59" s="292" t="str">
        <f t="shared" ca="1" si="4"/>
        <v>02.001.002.003</v>
      </c>
      <c r="J59" s="293" t="s">
        <v>516</v>
      </c>
      <c r="K59" s="294" t="s">
        <v>3</v>
      </c>
      <c r="L59" s="295">
        <f>EPCs!D18</f>
        <v>304.11</v>
      </c>
      <c r="M59" s="295">
        <v>15.538</v>
      </c>
      <c r="N59" s="388">
        <f t="shared" si="10"/>
        <v>4725.2611800000004</v>
      </c>
      <c r="O59" s="296" t="s">
        <v>1029</v>
      </c>
      <c r="P59" s="297" t="s">
        <v>677</v>
      </c>
    </row>
    <row r="60" spans="1:16" s="48" customFormat="1" ht="13.9" hidden="1" customHeight="1" outlineLevel="1">
      <c r="A60" s="287">
        <f ca="1">IF($H60="UNIDADE CONSTRUTIVA",OFFSET(A60,-1,0)+1,LARGE(A$3:A59,1))</f>
        <v>0</v>
      </c>
      <c r="B60" s="287">
        <f t="shared" ca="1" si="0"/>
        <v>2</v>
      </c>
      <c r="C60" s="287">
        <f t="shared" ca="1" si="1"/>
        <v>1</v>
      </c>
      <c r="D60" s="288">
        <f t="shared" ca="1" si="2"/>
        <v>2</v>
      </c>
      <c r="E60" s="288">
        <f t="shared" ca="1" si="3"/>
        <v>4</v>
      </c>
      <c r="G60" s="290"/>
      <c r="H60" s="291" t="s">
        <v>244</v>
      </c>
      <c r="I60" s="292" t="str">
        <f t="shared" ca="1" si="4"/>
        <v>02.001.002.004</v>
      </c>
      <c r="J60" s="293" t="s">
        <v>955</v>
      </c>
      <c r="K60" s="294" t="s">
        <v>3</v>
      </c>
      <c r="L60" s="295">
        <f>EPCs!D25</f>
        <v>262.8</v>
      </c>
      <c r="M60" s="295">
        <v>12.218999999999999</v>
      </c>
      <c r="N60" s="388">
        <f t="shared" si="10"/>
        <v>3211.1532000000002</v>
      </c>
      <c r="O60" s="296" t="s">
        <v>1029</v>
      </c>
      <c r="P60" s="297" t="s">
        <v>677</v>
      </c>
    </row>
    <row r="61" spans="1:16" s="48" customFormat="1" ht="13.9" hidden="1" customHeight="1" outlineLevel="1">
      <c r="A61" s="287">
        <f ca="1">IF($H61="UNIDADE CONSTRUTIVA",OFFSET(A61,-1,0)+1,LARGE(A$3:A60,1))</f>
        <v>0</v>
      </c>
      <c r="B61" s="287">
        <f t="shared" ca="1" si="0"/>
        <v>2</v>
      </c>
      <c r="C61" s="287">
        <f t="shared" ca="1" si="1"/>
        <v>1</v>
      </c>
      <c r="D61" s="288">
        <f t="shared" ca="1" si="2"/>
        <v>2</v>
      </c>
      <c r="E61" s="288">
        <f t="shared" ca="1" si="3"/>
        <v>5</v>
      </c>
      <c r="G61" s="290"/>
      <c r="H61" s="291" t="s">
        <v>244</v>
      </c>
      <c r="I61" s="292" t="str">
        <f t="shared" ca="1" si="4"/>
        <v>02.001.002.005</v>
      </c>
      <c r="J61" s="293" t="s">
        <v>474</v>
      </c>
      <c r="K61" s="294" t="s">
        <v>1</v>
      </c>
      <c r="L61" s="295">
        <f>EPCs!D33</f>
        <v>77.14</v>
      </c>
      <c r="M61" s="295">
        <v>46.9</v>
      </c>
      <c r="N61" s="388">
        <f t="shared" si="10"/>
        <v>3617.866</v>
      </c>
      <c r="O61" s="296" t="s">
        <v>1029</v>
      </c>
      <c r="P61" s="297" t="s">
        <v>677</v>
      </c>
    </row>
    <row r="62" spans="1:16" s="48" customFormat="1" ht="13.9" hidden="1" customHeight="1" outlineLevel="1">
      <c r="A62" s="287">
        <f ca="1">IF($H62="UNIDADE CONSTRUTIVA",OFFSET(A62,-1,0)+1,LARGE(A$3:A61,1))</f>
        <v>0</v>
      </c>
      <c r="B62" s="287">
        <f t="shared" ca="1" si="0"/>
        <v>2</v>
      </c>
      <c r="C62" s="287">
        <f t="shared" ca="1" si="1"/>
        <v>1</v>
      </c>
      <c r="D62" s="288">
        <f t="shared" ca="1" si="2"/>
        <v>2</v>
      </c>
      <c r="E62" s="288">
        <f t="shared" ca="1" si="3"/>
        <v>6</v>
      </c>
      <c r="G62" s="290"/>
      <c r="H62" s="291" t="s">
        <v>244</v>
      </c>
      <c r="I62" s="292" t="str">
        <f t="shared" ca="1" si="4"/>
        <v>02.001.002.006</v>
      </c>
      <c r="J62" s="293" t="s">
        <v>956</v>
      </c>
      <c r="K62" s="294" t="s">
        <v>1</v>
      </c>
      <c r="L62" s="295">
        <f>EPCs!D42</f>
        <v>3334.4639999999999</v>
      </c>
      <c r="M62" s="295">
        <v>7.9846000000000004</v>
      </c>
      <c r="N62" s="388">
        <f t="shared" si="10"/>
        <v>26624.361254400003</v>
      </c>
      <c r="O62" s="296" t="s">
        <v>1029</v>
      </c>
      <c r="P62" s="297" t="s">
        <v>677</v>
      </c>
    </row>
    <row r="63" spans="1:16" s="48" customFormat="1" ht="13.9" hidden="1" customHeight="1" outlineLevel="1">
      <c r="A63" s="287">
        <f ca="1">IF($H63="UNIDADE CONSTRUTIVA",OFFSET(A63,-1,0)+1,LARGE(A$3:A62,1))</f>
        <v>0</v>
      </c>
      <c r="B63" s="287">
        <f t="shared" ca="1" si="0"/>
        <v>2</v>
      </c>
      <c r="C63" s="287">
        <f t="shared" ca="1" si="1"/>
        <v>1</v>
      </c>
      <c r="D63" s="288">
        <f t="shared" ca="1" si="2"/>
        <v>2</v>
      </c>
      <c r="E63" s="288">
        <f t="shared" ca="1" si="3"/>
        <v>7</v>
      </c>
      <c r="G63" s="290"/>
      <c r="H63" s="291" t="s">
        <v>244</v>
      </c>
      <c r="I63" s="292" t="str">
        <f t="shared" ca="1" si="4"/>
        <v>02.001.002.007</v>
      </c>
      <c r="J63" s="293" t="s">
        <v>433</v>
      </c>
      <c r="K63" s="294" t="s">
        <v>3</v>
      </c>
      <c r="L63" s="295">
        <f>EPCs!D63</f>
        <v>262.8</v>
      </c>
      <c r="M63" s="295">
        <v>87.21</v>
      </c>
      <c r="N63" s="388">
        <f t="shared" si="10"/>
        <v>22918.788</v>
      </c>
      <c r="O63" s="296" t="s">
        <v>1029</v>
      </c>
      <c r="P63" s="297" t="s">
        <v>677</v>
      </c>
    </row>
    <row r="64" spans="1:16" s="48" customFormat="1" ht="13.9" hidden="1" customHeight="1" outlineLevel="1">
      <c r="A64" s="287">
        <f ca="1">IF($H64="UNIDADE CONSTRUTIVA",OFFSET(A64,-1,0)+1,LARGE(A$3:A63,1))</f>
        <v>0</v>
      </c>
      <c r="B64" s="287">
        <f t="shared" ca="1" si="0"/>
        <v>2</v>
      </c>
      <c r="C64" s="287">
        <f t="shared" ca="1" si="1"/>
        <v>1</v>
      </c>
      <c r="D64" s="288">
        <f t="shared" ca="1" si="2"/>
        <v>2</v>
      </c>
      <c r="E64" s="288">
        <f t="shared" ca="1" si="3"/>
        <v>8</v>
      </c>
      <c r="G64" s="290"/>
      <c r="H64" s="291" t="s">
        <v>244</v>
      </c>
      <c r="I64" s="292" t="str">
        <f ca="1">IF(H64="Unidade Construtiva",TEXT(A64,"00"),IF(H64="Célula Construtiva",TEXT(B64,"00"),IF(H64="Etapa",CONCATENATE(TEXT(B64,"00"),".",TEXT(C64,"000")),IF(H64="Subetapa",CONCATENATE(TEXT(B64,"00"),".",TEXT(C64,"000"),".",TEXT(D64,"000")),IF(H64="Serviço",CONCATENATE(TEXT(B64,"00"),".",TEXT(C64,"000"),".",TEXT(D64,"000"),".",TEXT(E64,"000")),"")))))</f>
        <v>02.001.002.008</v>
      </c>
      <c r="J64" s="293" t="s">
        <v>675</v>
      </c>
      <c r="K64" s="294" t="s">
        <v>175</v>
      </c>
      <c r="L64" s="295">
        <v>1</v>
      </c>
      <c r="M64" s="295">
        <v>2556.4610206118841</v>
      </c>
      <c r="N64" s="388">
        <f t="shared" si="10"/>
        <v>2556.4610206118841</v>
      </c>
      <c r="O64" s="296" t="s">
        <v>541</v>
      </c>
      <c r="P64" s="297" t="s">
        <v>677</v>
      </c>
    </row>
    <row r="65" spans="1:16" s="48" customFormat="1" ht="13.9" customHeight="1" collapsed="1">
      <c r="A65" s="287">
        <f ca="1">IF($H65="UNIDADE CONSTRUTIVA",OFFSET(A65,-1,0)+1,LARGE(A$3:A64,1))</f>
        <v>0</v>
      </c>
      <c r="B65" s="287">
        <f t="shared" ca="1" si="0"/>
        <v>2</v>
      </c>
      <c r="C65" s="287">
        <f t="shared" ca="1" si="1"/>
        <v>1</v>
      </c>
      <c r="D65" s="288">
        <f t="shared" ca="1" si="2"/>
        <v>3</v>
      </c>
      <c r="E65" s="288">
        <f t="shared" ca="1" si="3"/>
        <v>0</v>
      </c>
      <c r="G65" s="290"/>
      <c r="H65" s="291" t="s">
        <v>243</v>
      </c>
      <c r="I65" s="292" t="str">
        <f t="shared" ca="1" si="4"/>
        <v>02.001.003</v>
      </c>
      <c r="J65" s="293" t="s">
        <v>518</v>
      </c>
      <c r="K65" s="294"/>
      <c r="L65" s="295"/>
      <c r="M65" s="345"/>
      <c r="N65" s="388">
        <f t="shared" ca="1" si="10"/>
        <v>59085.924135881178</v>
      </c>
      <c r="O65" s="296"/>
      <c r="P65" s="297"/>
    </row>
    <row r="66" spans="1:16" s="48" customFormat="1" ht="13.9" hidden="1" customHeight="1" outlineLevel="1">
      <c r="A66" s="287">
        <f ca="1">IF($H66="UNIDADE CONSTRUTIVA",OFFSET(A66,-1,0)+1,LARGE(A$3:A65,1))</f>
        <v>0</v>
      </c>
      <c r="B66" s="287">
        <f t="shared" ca="1" si="0"/>
        <v>2</v>
      </c>
      <c r="C66" s="287">
        <f t="shared" ca="1" si="1"/>
        <v>1</v>
      </c>
      <c r="D66" s="288">
        <f t="shared" ca="1" si="2"/>
        <v>3</v>
      </c>
      <c r="E66" s="288">
        <f t="shared" ca="1" si="3"/>
        <v>1</v>
      </c>
      <c r="G66" s="290"/>
      <c r="H66" s="291" t="s">
        <v>244</v>
      </c>
      <c r="I66" s="292" t="str">
        <f t="shared" ca="1" si="4"/>
        <v>02.001.003.001</v>
      </c>
      <c r="J66" s="293" t="s">
        <v>1030</v>
      </c>
      <c r="K66" s="294" t="s">
        <v>175</v>
      </c>
      <c r="L66" s="295">
        <v>1</v>
      </c>
      <c r="M66" s="295">
        <v>2634.0746596210802</v>
      </c>
      <c r="N66" s="388">
        <f t="shared" si="10"/>
        <v>2634.0746596210802</v>
      </c>
      <c r="O66" s="296" t="s">
        <v>541</v>
      </c>
      <c r="P66" s="297" t="s">
        <v>677</v>
      </c>
    </row>
    <row r="67" spans="1:16" s="48" customFormat="1" ht="13.9" hidden="1" customHeight="1" outlineLevel="1">
      <c r="A67" s="287">
        <f ca="1">IF($H67="UNIDADE CONSTRUTIVA",OFFSET(A67,-1,0)+1,LARGE(A$3:A66,1))</f>
        <v>0</v>
      </c>
      <c r="B67" s="287">
        <f t="shared" ca="1" si="0"/>
        <v>2</v>
      </c>
      <c r="C67" s="287">
        <f t="shared" ca="1" si="1"/>
        <v>1</v>
      </c>
      <c r="D67" s="288">
        <f t="shared" ca="1" si="2"/>
        <v>3</v>
      </c>
      <c r="E67" s="288">
        <f t="shared" ca="1" si="3"/>
        <v>2</v>
      </c>
      <c r="G67" s="290"/>
      <c r="H67" s="291" t="s">
        <v>244</v>
      </c>
      <c r="I67" s="292" t="str">
        <f t="shared" ref="I67:I110" ca="1" si="11">IF(H67="Unidade Construtiva",TEXT(A67,"00"),IF(H67="Célula Construtiva",TEXT(B67,"00"),IF(H67="Etapa",CONCATENATE(TEXT(B67,"00"),".",TEXT(C67,"000")),IF(H67="Subetapa",CONCATENATE(TEXT(B67,"00"),".",TEXT(C67,"000"),".",TEXT(D67,"000")),IF(H67="Serviço",CONCATENATE(TEXT(B67,"00"),".",TEXT(C67,"000"),".",TEXT(D67,"000"),".",TEXT(E67,"000")),"")))))</f>
        <v>02.001.003.002</v>
      </c>
      <c r="J67" s="293" t="s">
        <v>519</v>
      </c>
      <c r="K67" s="294" t="s">
        <v>175</v>
      </c>
      <c r="L67" s="295">
        <v>1</v>
      </c>
      <c r="M67" s="295">
        <v>1397.4412762601</v>
      </c>
      <c r="N67" s="388">
        <f t="shared" si="10"/>
        <v>1397.4412762601</v>
      </c>
      <c r="O67" s="296" t="s">
        <v>541</v>
      </c>
      <c r="P67" s="297" t="s">
        <v>677</v>
      </c>
    </row>
    <row r="68" spans="1:16" s="48" customFormat="1" ht="13.9" hidden="1" customHeight="1" outlineLevel="1">
      <c r="A68" s="287">
        <f ca="1">IF($H68="UNIDADE CONSTRUTIVA",OFFSET(A68,-1,0)+1,LARGE(A$3:A67,1))</f>
        <v>0</v>
      </c>
      <c r="B68" s="287">
        <f t="shared" ca="1" si="0"/>
        <v>2</v>
      </c>
      <c r="C68" s="287">
        <f t="shared" ca="1" si="1"/>
        <v>1</v>
      </c>
      <c r="D68" s="288">
        <f t="shared" ca="1" si="2"/>
        <v>3</v>
      </c>
      <c r="E68" s="288">
        <f t="shared" ca="1" si="3"/>
        <v>3</v>
      </c>
      <c r="G68" s="290"/>
      <c r="H68" s="291" t="s">
        <v>244</v>
      </c>
      <c r="I68" s="292" t="str">
        <f t="shared" ca="1" si="11"/>
        <v>02.001.003.003</v>
      </c>
      <c r="J68" s="293" t="s">
        <v>520</v>
      </c>
      <c r="K68" s="294" t="s">
        <v>175</v>
      </c>
      <c r="L68" s="295">
        <v>1</v>
      </c>
      <c r="M68" s="295">
        <v>2254.4081999999999</v>
      </c>
      <c r="N68" s="388">
        <f t="shared" si="10"/>
        <v>2254.4081999999999</v>
      </c>
      <c r="O68" s="296" t="s">
        <v>541</v>
      </c>
      <c r="P68" s="297" t="s">
        <v>677</v>
      </c>
    </row>
    <row r="69" spans="1:16" s="48" customFormat="1" ht="13.9" hidden="1" customHeight="1" outlineLevel="1">
      <c r="A69" s="287">
        <f ca="1">IF($H69="UNIDADE CONSTRUTIVA",OFFSET(A69,-1,0)+1,LARGE(A$3:A68,1))</f>
        <v>0</v>
      </c>
      <c r="B69" s="287">
        <f t="shared" ca="1" si="0"/>
        <v>2</v>
      </c>
      <c r="C69" s="287">
        <f t="shared" ca="1" si="1"/>
        <v>1</v>
      </c>
      <c r="D69" s="288">
        <f t="shared" ca="1" si="2"/>
        <v>3</v>
      </c>
      <c r="E69" s="288">
        <f t="shared" ca="1" si="3"/>
        <v>4</v>
      </c>
      <c r="G69" s="290"/>
      <c r="H69" s="291" t="s">
        <v>244</v>
      </c>
      <c r="I69" s="292" t="str">
        <f t="shared" ca="1" si="11"/>
        <v>02.001.003.004</v>
      </c>
      <c r="J69" s="293" t="s">
        <v>475</v>
      </c>
      <c r="K69" s="294" t="s">
        <v>513</v>
      </c>
      <c r="L69" s="295">
        <f>'Obra '!E7</f>
        <v>33</v>
      </c>
      <c r="M69" s="295">
        <f>4*400</f>
        <v>1600</v>
      </c>
      <c r="N69" s="388">
        <f t="shared" si="10"/>
        <v>52800</v>
      </c>
      <c r="O69" s="296" t="s">
        <v>1031</v>
      </c>
      <c r="P69" s="297" t="s">
        <v>677</v>
      </c>
    </row>
    <row r="70" spans="1:16" s="48" customFormat="1" ht="17.25" customHeight="1">
      <c r="A70" s="287">
        <f ca="1">IF($H70="UNIDADE CONSTRUTIVA",OFFSET(A70,-1,0)+1,LARGE(A$3:A69,1))</f>
        <v>0</v>
      </c>
      <c r="B70" s="287">
        <f t="shared" ca="1" si="0"/>
        <v>2</v>
      </c>
      <c r="C70" s="287">
        <f t="shared" ca="1" si="1"/>
        <v>2</v>
      </c>
      <c r="D70" s="288">
        <f t="shared" ca="1" si="2"/>
        <v>0</v>
      </c>
      <c r="E70" s="288">
        <f t="shared" ca="1" si="3"/>
        <v>4</v>
      </c>
      <c r="G70" s="290"/>
      <c r="H70" s="291" t="s">
        <v>242</v>
      </c>
      <c r="I70" s="292" t="str">
        <f t="shared" ca="1" si="11"/>
        <v>02.002</v>
      </c>
      <c r="J70" s="293" t="s">
        <v>476</v>
      </c>
      <c r="K70" s="294"/>
      <c r="L70" s="295"/>
      <c r="M70" s="295"/>
      <c r="N70" s="388">
        <f t="shared" ca="1" si="10"/>
        <v>888531.06009457994</v>
      </c>
      <c r="O70" s="296"/>
      <c r="P70" s="297"/>
    </row>
    <row r="71" spans="1:16" s="48" customFormat="1" ht="13.9" customHeight="1" collapsed="1">
      <c r="A71" s="287">
        <f ca="1">IF($H71="UNIDADE CONSTRUTIVA",OFFSET(A71,-1,0)+1,LARGE(A$3:A70,1))</f>
        <v>0</v>
      </c>
      <c r="B71" s="287">
        <f t="shared" ref="B71:B133" ca="1" si="12">IF(H71="UNIDADE CONSTRUTIVA",0,IF(H71="CÉLULA CONSTRUTIVA",OFFSET(B71,-1,0)+1,OFFSET(B71,-1,0)))</f>
        <v>2</v>
      </c>
      <c r="C71" s="287">
        <f t="shared" ref="C71:C133" ca="1" si="13">IF(H71="CÉLULA CONSTRUTIVA",0,IF(H71="ETAPA",OFFSET(C71,-1,0)+1,OFFSET(C71,-1,0)))</f>
        <v>2</v>
      </c>
      <c r="D71" s="288">
        <f t="shared" ref="D71:D133" ca="1" si="14">IF(H71="ETAPA",0,IF(H71="SUBETAPA",OFFSET(D71,-1,0)+1,OFFSET(D71,-1,0)))</f>
        <v>1</v>
      </c>
      <c r="E71" s="288">
        <f t="shared" ref="E71:E133" ca="1" si="15">IF(H71="Subetapa",0,IF(H71="serviço",OFFSET(E71,-1,0)+1,OFFSET(E71,-1,0)))</f>
        <v>0</v>
      </c>
      <c r="G71" s="290"/>
      <c r="H71" s="291" t="s">
        <v>243</v>
      </c>
      <c r="I71" s="292" t="str">
        <f t="shared" ca="1" si="11"/>
        <v>02.002.001</v>
      </c>
      <c r="J71" s="293" t="s">
        <v>477</v>
      </c>
      <c r="K71" s="294"/>
      <c r="L71" s="295"/>
      <c r="M71" s="295"/>
      <c r="N71" s="388">
        <f t="shared" ca="1" si="10"/>
        <v>528960</v>
      </c>
      <c r="O71" s="296"/>
      <c r="P71" s="297"/>
    </row>
    <row r="72" spans="1:16" s="48" customFormat="1" ht="13.9" hidden="1" customHeight="1" outlineLevel="1">
      <c r="A72" s="287">
        <f ca="1">IF($H72="UNIDADE CONSTRUTIVA",OFFSET(A72,-1,0)+1,LARGE(A$3:A71,1))</f>
        <v>0</v>
      </c>
      <c r="B72" s="287">
        <f t="shared" ca="1" si="12"/>
        <v>2</v>
      </c>
      <c r="C72" s="287">
        <f t="shared" ca="1" si="13"/>
        <v>2</v>
      </c>
      <c r="D72" s="288">
        <f t="shared" ca="1" si="14"/>
        <v>1</v>
      </c>
      <c r="E72" s="288">
        <f t="shared" ca="1" si="15"/>
        <v>1</v>
      </c>
      <c r="G72" s="290"/>
      <c r="H72" s="291" t="s">
        <v>244</v>
      </c>
      <c r="I72" s="292" t="str">
        <f t="shared" ca="1" si="11"/>
        <v>02.002.001.001</v>
      </c>
      <c r="J72" s="293" t="s">
        <v>521</v>
      </c>
      <c r="K72" s="294" t="s">
        <v>513</v>
      </c>
      <c r="L72" s="295">
        <v>30</v>
      </c>
      <c r="M72" s="295">
        <v>7392</v>
      </c>
      <c r="N72" s="388">
        <f t="shared" ref="N72:N103" si="16">IF(H72="Serviço",M72*L72,IF(H72="CÉLULA CONSTRUTIVA",SUMIFS($N$8:$N$415,$B$8:$B$415,B72,$H$8:$H$415,"Serviço"),IF(H72="ETAPA",SUMIFS($N$8:$N$415,$B$8:$B$415,B72,$C$8:$C$415,C72,$H$8:$H$415,"Serviço"),IF(H72="SUBETAPA",SUMIFS($N$8:$N$415,$B$8:$B$415,B72,$C$8:$C$415,C72,$D$8:$D$415,D72,$H$8:$H$415,"Serviço"),0))))</f>
        <v>221760</v>
      </c>
      <c r="O72" s="296" t="s">
        <v>542</v>
      </c>
      <c r="P72" s="297" t="s">
        <v>677</v>
      </c>
    </row>
    <row r="73" spans="1:16" s="48" customFormat="1" ht="13.9" hidden="1" customHeight="1" outlineLevel="1">
      <c r="A73" s="287">
        <f ca="1">IF($H73="UNIDADE CONSTRUTIVA",OFFSET(A73,-1,0)+1,LARGE(A$3:A72,1))</f>
        <v>0</v>
      </c>
      <c r="B73" s="287">
        <f t="shared" ca="1" si="12"/>
        <v>2</v>
      </c>
      <c r="C73" s="287">
        <f t="shared" ca="1" si="13"/>
        <v>2</v>
      </c>
      <c r="D73" s="288">
        <f t="shared" ca="1" si="14"/>
        <v>1</v>
      </c>
      <c r="E73" s="288">
        <f t="shared" ca="1" si="15"/>
        <v>2</v>
      </c>
      <c r="G73" s="290"/>
      <c r="H73" s="291" t="s">
        <v>244</v>
      </c>
      <c r="I73" s="292" t="str">
        <f t="shared" ca="1" si="11"/>
        <v>02.002.001.002</v>
      </c>
      <c r="J73" s="293" t="s">
        <v>950</v>
      </c>
      <c r="K73" s="294" t="s">
        <v>513</v>
      </c>
      <c r="L73" s="295">
        <v>24</v>
      </c>
      <c r="M73" s="295">
        <v>8500</v>
      </c>
      <c r="N73" s="388">
        <f t="shared" si="16"/>
        <v>204000</v>
      </c>
      <c r="O73" s="296" t="s">
        <v>542</v>
      </c>
      <c r="P73" s="297" t="s">
        <v>677</v>
      </c>
    </row>
    <row r="74" spans="1:16" s="48" customFormat="1" ht="13.9" hidden="1" customHeight="1" outlineLevel="1">
      <c r="A74" s="287">
        <f ca="1">IF($H74="UNIDADE CONSTRUTIVA",OFFSET(A74,-1,0)+1,LARGE(A$3:A73,1))</f>
        <v>0</v>
      </c>
      <c r="B74" s="287">
        <f t="shared" ca="1" si="12"/>
        <v>2</v>
      </c>
      <c r="C74" s="287">
        <f t="shared" ca="1" si="13"/>
        <v>2</v>
      </c>
      <c r="D74" s="288">
        <f t="shared" ca="1" si="14"/>
        <v>1</v>
      </c>
      <c r="E74" s="288">
        <f t="shared" ca="1" si="15"/>
        <v>3</v>
      </c>
      <c r="G74" s="290"/>
      <c r="H74" s="291" t="s">
        <v>244</v>
      </c>
      <c r="I74" s="292" t="str">
        <f t="shared" ca="1" si="11"/>
        <v>02.002.001.003</v>
      </c>
      <c r="J74" s="293" t="s">
        <v>522</v>
      </c>
      <c r="K74" s="294" t="s">
        <v>513</v>
      </c>
      <c r="L74" s="295">
        <v>24</v>
      </c>
      <c r="M74" s="295">
        <v>3300</v>
      </c>
      <c r="N74" s="388">
        <f t="shared" si="16"/>
        <v>79200</v>
      </c>
      <c r="O74" s="296" t="s">
        <v>542</v>
      </c>
      <c r="P74" s="297" t="s">
        <v>677</v>
      </c>
    </row>
    <row r="75" spans="1:16" s="48" customFormat="1" ht="13.9" hidden="1" customHeight="1" outlineLevel="1">
      <c r="A75" s="287">
        <f ca="1">IF($H75="UNIDADE CONSTRUTIVA",OFFSET(A75,-1,0)+1,LARGE(A$3:A74,1))</f>
        <v>0</v>
      </c>
      <c r="B75" s="287">
        <f t="shared" ca="1" si="12"/>
        <v>2</v>
      </c>
      <c r="C75" s="287">
        <f t="shared" ca="1" si="13"/>
        <v>2</v>
      </c>
      <c r="D75" s="288">
        <f t="shared" ca="1" si="14"/>
        <v>1</v>
      </c>
      <c r="E75" s="288">
        <f t="shared" ca="1" si="15"/>
        <v>4</v>
      </c>
      <c r="G75" s="290"/>
      <c r="H75" s="291" t="s">
        <v>244</v>
      </c>
      <c r="I75" s="292" t="str">
        <f t="shared" ca="1" si="11"/>
        <v>02.002.001.004</v>
      </c>
      <c r="J75" s="293" t="s">
        <v>603</v>
      </c>
      <c r="K75" s="294" t="s">
        <v>513</v>
      </c>
      <c r="L75" s="295">
        <v>12</v>
      </c>
      <c r="M75" s="295">
        <v>2000</v>
      </c>
      <c r="N75" s="388">
        <f t="shared" si="16"/>
        <v>24000</v>
      </c>
      <c r="O75" s="296" t="s">
        <v>542</v>
      </c>
      <c r="P75" s="297" t="s">
        <v>677</v>
      </c>
    </row>
    <row r="76" spans="1:16" s="48" customFormat="1" ht="13.9" customHeight="1" collapsed="1">
      <c r="A76" s="287">
        <f ca="1">IF($H76="UNIDADE CONSTRUTIVA",OFFSET(A76,-1,0)+1,LARGE(A$3:A75,1))</f>
        <v>0</v>
      </c>
      <c r="B76" s="287">
        <f t="shared" ca="1" si="12"/>
        <v>2</v>
      </c>
      <c r="C76" s="287">
        <f t="shared" ca="1" si="13"/>
        <v>2</v>
      </c>
      <c r="D76" s="288">
        <f t="shared" ca="1" si="14"/>
        <v>2</v>
      </c>
      <c r="E76" s="288">
        <f t="shared" ca="1" si="15"/>
        <v>0</v>
      </c>
      <c r="G76" s="290"/>
      <c r="H76" s="291" t="s">
        <v>243</v>
      </c>
      <c r="I76" s="292" t="str">
        <f t="shared" ca="1" si="11"/>
        <v>02.002.002</v>
      </c>
      <c r="J76" s="293" t="s">
        <v>523</v>
      </c>
      <c r="K76" s="294"/>
      <c r="L76" s="295"/>
      <c r="M76" s="295"/>
      <c r="N76" s="388">
        <f t="shared" ca="1" si="16"/>
        <v>113758.0870758059</v>
      </c>
      <c r="O76" s="296"/>
      <c r="P76" s="297"/>
    </row>
    <row r="77" spans="1:16" s="48" customFormat="1" ht="13.9" hidden="1" customHeight="1" outlineLevel="1">
      <c r="A77" s="287">
        <f ca="1">IF($H77="UNIDADE CONSTRUTIVA",OFFSET(A77,-1,0)+1,LARGE(A$3:A76,1))</f>
        <v>0</v>
      </c>
      <c r="B77" s="287">
        <f t="shared" ca="1" si="12"/>
        <v>2</v>
      </c>
      <c r="C77" s="287">
        <f t="shared" ca="1" si="13"/>
        <v>2</v>
      </c>
      <c r="D77" s="288">
        <f t="shared" ca="1" si="14"/>
        <v>2</v>
      </c>
      <c r="E77" s="288">
        <f t="shared" ca="1" si="15"/>
        <v>1</v>
      </c>
      <c r="G77" s="290"/>
      <c r="H77" s="291" t="s">
        <v>244</v>
      </c>
      <c r="I77" s="292" t="str">
        <f t="shared" ca="1" si="11"/>
        <v>02.002.002.001</v>
      </c>
      <c r="J77" s="293" t="s">
        <v>524</v>
      </c>
      <c r="K77" s="294" t="s">
        <v>513</v>
      </c>
      <c r="L77" s="295">
        <f>'Obra '!$E$7</f>
        <v>33</v>
      </c>
      <c r="M77" s="295">
        <v>80</v>
      </c>
      <c r="N77" s="388">
        <f t="shared" si="16"/>
        <v>2640</v>
      </c>
      <c r="O77" s="296" t="s">
        <v>542</v>
      </c>
      <c r="P77" s="297" t="s">
        <v>677</v>
      </c>
    </row>
    <row r="78" spans="1:16" s="48" customFormat="1" ht="13.9" hidden="1" customHeight="1" outlineLevel="1">
      <c r="A78" s="287">
        <f ca="1">IF($H78="UNIDADE CONSTRUTIVA",OFFSET(A78,-1,0)+1,LARGE(A$3:A77,1))</f>
        <v>0</v>
      </c>
      <c r="B78" s="287">
        <f t="shared" ca="1" si="12"/>
        <v>2</v>
      </c>
      <c r="C78" s="287">
        <f t="shared" ca="1" si="13"/>
        <v>2</v>
      </c>
      <c r="D78" s="288">
        <f t="shared" ca="1" si="14"/>
        <v>2</v>
      </c>
      <c r="E78" s="288">
        <f t="shared" ca="1" si="15"/>
        <v>2</v>
      </c>
      <c r="G78" s="290"/>
      <c r="H78" s="291" t="s">
        <v>244</v>
      </c>
      <c r="I78" s="292" t="str">
        <f t="shared" ca="1" si="11"/>
        <v>02.002.002.002</v>
      </c>
      <c r="J78" s="293" t="s">
        <v>525</v>
      </c>
      <c r="K78" s="294" t="s">
        <v>513</v>
      </c>
      <c r="L78" s="295">
        <f>'Obra '!$E$7</f>
        <v>33</v>
      </c>
      <c r="M78" s="295">
        <v>600</v>
      </c>
      <c r="N78" s="388">
        <f t="shared" si="16"/>
        <v>19800</v>
      </c>
      <c r="O78" s="296" t="s">
        <v>542</v>
      </c>
      <c r="P78" s="297" t="s">
        <v>677</v>
      </c>
    </row>
    <row r="79" spans="1:16" s="48" customFormat="1" ht="13.9" hidden="1" customHeight="1" outlineLevel="1">
      <c r="A79" s="287">
        <f ca="1">IF($H79="UNIDADE CONSTRUTIVA",OFFSET(A79,-1,0)+1,LARGE(A$3:A78,1))</f>
        <v>0</v>
      </c>
      <c r="B79" s="287">
        <f t="shared" ca="1" si="12"/>
        <v>2</v>
      </c>
      <c r="C79" s="287">
        <f t="shared" ca="1" si="13"/>
        <v>2</v>
      </c>
      <c r="D79" s="288">
        <f t="shared" ca="1" si="14"/>
        <v>2</v>
      </c>
      <c r="E79" s="288">
        <f t="shared" ca="1" si="15"/>
        <v>3</v>
      </c>
      <c r="G79" s="290"/>
      <c r="H79" s="291" t="s">
        <v>244</v>
      </c>
      <c r="I79" s="292" t="str">
        <f t="shared" ca="1" si="11"/>
        <v>02.002.002.003</v>
      </c>
      <c r="J79" s="293" t="s">
        <v>526</v>
      </c>
      <c r="K79" s="294" t="s">
        <v>513</v>
      </c>
      <c r="L79" s="295">
        <f>'Obra '!$E$7</f>
        <v>33</v>
      </c>
      <c r="M79" s="295">
        <v>150</v>
      </c>
      <c r="N79" s="388">
        <f t="shared" si="16"/>
        <v>4950</v>
      </c>
      <c r="O79" s="296" t="s">
        <v>542</v>
      </c>
      <c r="P79" s="297" t="s">
        <v>677</v>
      </c>
    </row>
    <row r="80" spans="1:16" s="48" customFormat="1" ht="13.9" hidden="1" customHeight="1" outlineLevel="1">
      <c r="A80" s="287">
        <f ca="1">IF($H80="UNIDADE CONSTRUTIVA",OFFSET(A80,-1,0)+1,LARGE(A$3:A79,1))</f>
        <v>0</v>
      </c>
      <c r="B80" s="287">
        <f t="shared" ca="1" si="12"/>
        <v>2</v>
      </c>
      <c r="C80" s="287">
        <f t="shared" ca="1" si="13"/>
        <v>2</v>
      </c>
      <c r="D80" s="288">
        <f t="shared" ca="1" si="14"/>
        <v>2</v>
      </c>
      <c r="E80" s="288">
        <f t="shared" ca="1" si="15"/>
        <v>4</v>
      </c>
      <c r="G80" s="290"/>
      <c r="H80" s="291" t="s">
        <v>244</v>
      </c>
      <c r="I80" s="292" t="str">
        <f t="shared" ca="1" si="11"/>
        <v>02.002.002.004</v>
      </c>
      <c r="J80" s="293" t="s">
        <v>527</v>
      </c>
      <c r="K80" s="294" t="s">
        <v>513</v>
      </c>
      <c r="L80" s="295">
        <f>'Obra '!$E$7</f>
        <v>33</v>
      </c>
      <c r="M80" s="295">
        <v>120</v>
      </c>
      <c r="N80" s="388">
        <f t="shared" si="16"/>
        <v>3960</v>
      </c>
      <c r="O80" s="296" t="s">
        <v>542</v>
      </c>
      <c r="P80" s="297" t="s">
        <v>677</v>
      </c>
    </row>
    <row r="81" spans="1:16" s="48" customFormat="1" ht="13.9" hidden="1" customHeight="1" outlineLevel="1">
      <c r="A81" s="287">
        <f ca="1">IF($H81="UNIDADE CONSTRUTIVA",OFFSET(A81,-1,0)+1,LARGE(A$3:A80,1))</f>
        <v>0</v>
      </c>
      <c r="B81" s="287">
        <f t="shared" ca="1" si="12"/>
        <v>2</v>
      </c>
      <c r="C81" s="287">
        <f t="shared" ca="1" si="13"/>
        <v>2</v>
      </c>
      <c r="D81" s="288">
        <f t="shared" ca="1" si="14"/>
        <v>2</v>
      </c>
      <c r="E81" s="288">
        <f t="shared" ca="1" si="15"/>
        <v>5</v>
      </c>
      <c r="G81" s="290"/>
      <c r="H81" s="291" t="s">
        <v>244</v>
      </c>
      <c r="I81" s="292" t="str">
        <f t="shared" ca="1" si="11"/>
        <v>02.002.002.005</v>
      </c>
      <c r="J81" s="293" t="s">
        <v>528</v>
      </c>
      <c r="K81" s="294" t="s">
        <v>175</v>
      </c>
      <c r="L81" s="295">
        <v>1</v>
      </c>
      <c r="M81" s="295">
        <v>30397.325468890638</v>
      </c>
      <c r="N81" s="388">
        <f t="shared" si="16"/>
        <v>30397.325468890638</v>
      </c>
      <c r="O81" s="296" t="s">
        <v>541</v>
      </c>
      <c r="P81" s="297" t="s">
        <v>677</v>
      </c>
    </row>
    <row r="82" spans="1:16" s="48" customFormat="1" ht="13.9" hidden="1" customHeight="1" outlineLevel="1">
      <c r="A82" s="287">
        <f ca="1">IF($H82="UNIDADE CONSTRUTIVA",OFFSET(A82,-1,0)+1,LARGE(A$3:A81,1))</f>
        <v>0</v>
      </c>
      <c r="B82" s="287">
        <f t="shared" ca="1" si="12"/>
        <v>2</v>
      </c>
      <c r="C82" s="287">
        <f t="shared" ca="1" si="13"/>
        <v>2</v>
      </c>
      <c r="D82" s="288">
        <f t="shared" ca="1" si="14"/>
        <v>2</v>
      </c>
      <c r="E82" s="288">
        <f t="shared" ca="1" si="15"/>
        <v>6</v>
      </c>
      <c r="G82" s="290"/>
      <c r="H82" s="291" t="s">
        <v>244</v>
      </c>
      <c r="I82" s="292" t="str">
        <f t="shared" ca="1" si="11"/>
        <v>02.002.002.006</v>
      </c>
      <c r="J82" s="293" t="s">
        <v>529</v>
      </c>
      <c r="K82" s="294" t="s">
        <v>513</v>
      </c>
      <c r="L82" s="295">
        <f>'Obra '!$E$7</f>
        <v>33</v>
      </c>
      <c r="M82" s="295">
        <v>250</v>
      </c>
      <c r="N82" s="388">
        <f t="shared" si="16"/>
        <v>8250</v>
      </c>
      <c r="O82" s="296" t="s">
        <v>541</v>
      </c>
      <c r="P82" s="297" t="s">
        <v>677</v>
      </c>
    </row>
    <row r="83" spans="1:16" s="48" customFormat="1" ht="13.9" hidden="1" customHeight="1" outlineLevel="1">
      <c r="A83" s="287">
        <f ca="1">IF($H83="UNIDADE CONSTRUTIVA",OFFSET(A83,-1,0)+1,LARGE(A$3:A82,1))</f>
        <v>0</v>
      </c>
      <c r="B83" s="287">
        <f t="shared" ca="1" si="12"/>
        <v>2</v>
      </c>
      <c r="C83" s="287">
        <f t="shared" ca="1" si="13"/>
        <v>2</v>
      </c>
      <c r="D83" s="288">
        <f t="shared" ca="1" si="14"/>
        <v>2</v>
      </c>
      <c r="E83" s="288">
        <f t="shared" ca="1" si="15"/>
        <v>7</v>
      </c>
      <c r="G83" s="290"/>
      <c r="H83" s="291" t="s">
        <v>244</v>
      </c>
      <c r="I83" s="292" t="str">
        <f t="shared" ca="1" si="11"/>
        <v>02.002.002.007</v>
      </c>
      <c r="J83" s="293" t="s">
        <v>530</v>
      </c>
      <c r="K83" s="294" t="s">
        <v>513</v>
      </c>
      <c r="L83" s="295">
        <f>'Obra '!$E$7</f>
        <v>33</v>
      </c>
      <c r="M83" s="295">
        <v>230</v>
      </c>
      <c r="N83" s="388">
        <f t="shared" si="16"/>
        <v>7590</v>
      </c>
      <c r="O83" s="296" t="s">
        <v>541</v>
      </c>
      <c r="P83" s="297" t="s">
        <v>677</v>
      </c>
    </row>
    <row r="84" spans="1:16" s="48" customFormat="1" ht="13.9" hidden="1" customHeight="1" outlineLevel="1">
      <c r="A84" s="287">
        <f ca="1">IF($H84="UNIDADE CONSTRUTIVA",OFFSET(A84,-1,0)+1,LARGE(A$3:A83,1))</f>
        <v>0</v>
      </c>
      <c r="B84" s="287">
        <f t="shared" ca="1" si="12"/>
        <v>2</v>
      </c>
      <c r="C84" s="287">
        <f t="shared" ca="1" si="13"/>
        <v>2</v>
      </c>
      <c r="D84" s="288">
        <f t="shared" ca="1" si="14"/>
        <v>2</v>
      </c>
      <c r="E84" s="288">
        <f t="shared" ca="1" si="15"/>
        <v>8</v>
      </c>
      <c r="G84" s="290"/>
      <c r="H84" s="291" t="s">
        <v>244</v>
      </c>
      <c r="I84" s="292" t="str">
        <f t="shared" ca="1" si="11"/>
        <v>02.002.002.008</v>
      </c>
      <c r="J84" s="293" t="s">
        <v>531</v>
      </c>
      <c r="K84" s="294" t="s">
        <v>175</v>
      </c>
      <c r="L84" s="295">
        <v>1</v>
      </c>
      <c r="M84" s="295">
        <v>20401.700602796227</v>
      </c>
      <c r="N84" s="388">
        <f t="shared" si="16"/>
        <v>20401.700602796227</v>
      </c>
      <c r="O84" s="296" t="s">
        <v>541</v>
      </c>
      <c r="P84" s="297" t="s">
        <v>677</v>
      </c>
    </row>
    <row r="85" spans="1:16" s="48" customFormat="1" ht="13.9" hidden="1" customHeight="1" outlineLevel="1">
      <c r="A85" s="287">
        <f ca="1">IF($H85="UNIDADE CONSTRUTIVA",OFFSET(A85,-1,0)+1,LARGE(A$3:A84,1))</f>
        <v>0</v>
      </c>
      <c r="B85" s="287">
        <f t="shared" ca="1" si="12"/>
        <v>2</v>
      </c>
      <c r="C85" s="287">
        <f t="shared" ca="1" si="13"/>
        <v>2</v>
      </c>
      <c r="D85" s="288">
        <f t="shared" ca="1" si="14"/>
        <v>2</v>
      </c>
      <c r="E85" s="288">
        <f t="shared" ca="1" si="15"/>
        <v>9</v>
      </c>
      <c r="G85" s="290"/>
      <c r="H85" s="291" t="s">
        <v>244</v>
      </c>
      <c r="I85" s="292" t="str">
        <f t="shared" ca="1" si="11"/>
        <v>02.002.002.009</v>
      </c>
      <c r="J85" s="293" t="s">
        <v>532</v>
      </c>
      <c r="K85" s="294" t="s">
        <v>175</v>
      </c>
      <c r="L85" s="295">
        <v>1</v>
      </c>
      <c r="M85" s="295">
        <v>1955.0671378102363</v>
      </c>
      <c r="N85" s="388">
        <f t="shared" si="16"/>
        <v>1955.0671378102363</v>
      </c>
      <c r="O85" s="296" t="s">
        <v>541</v>
      </c>
      <c r="P85" s="297" t="s">
        <v>677</v>
      </c>
    </row>
    <row r="86" spans="1:16" s="48" customFormat="1" ht="13.9" hidden="1" customHeight="1" outlineLevel="1">
      <c r="A86" s="287">
        <f ca="1">IF($H86="UNIDADE CONSTRUTIVA",OFFSET(A86,-1,0)+1,LARGE(A$3:A85,1))</f>
        <v>0</v>
      </c>
      <c r="B86" s="287">
        <f t="shared" ca="1" si="12"/>
        <v>2</v>
      </c>
      <c r="C86" s="287">
        <f t="shared" ca="1" si="13"/>
        <v>2</v>
      </c>
      <c r="D86" s="288">
        <f t="shared" ca="1" si="14"/>
        <v>2</v>
      </c>
      <c r="E86" s="288">
        <f t="shared" ca="1" si="15"/>
        <v>10</v>
      </c>
      <c r="G86" s="290"/>
      <c r="H86" s="291" t="s">
        <v>244</v>
      </c>
      <c r="I86" s="292" t="str">
        <f t="shared" ca="1" si="11"/>
        <v>02.002.002.010</v>
      </c>
      <c r="J86" s="293" t="s">
        <v>533</v>
      </c>
      <c r="K86" s="294" t="s">
        <v>175</v>
      </c>
      <c r="L86" s="295">
        <v>1</v>
      </c>
      <c r="M86" s="295">
        <v>5563.9938663088151</v>
      </c>
      <c r="N86" s="388">
        <f t="shared" si="16"/>
        <v>5563.9938663088151</v>
      </c>
      <c r="O86" s="296" t="s">
        <v>541</v>
      </c>
      <c r="P86" s="297" t="s">
        <v>677</v>
      </c>
    </row>
    <row r="87" spans="1:16" s="48" customFormat="1" ht="13.9" hidden="1" customHeight="1" outlineLevel="1">
      <c r="A87" s="287">
        <f ca="1">IF($H87="UNIDADE CONSTRUTIVA",OFFSET(A87,-1,0)+1,LARGE(A$3:A86,1))</f>
        <v>0</v>
      </c>
      <c r="B87" s="287">
        <f t="shared" ca="1" si="12"/>
        <v>2</v>
      </c>
      <c r="C87" s="287">
        <f t="shared" ca="1" si="13"/>
        <v>2</v>
      </c>
      <c r="D87" s="288">
        <f t="shared" ca="1" si="14"/>
        <v>2</v>
      </c>
      <c r="E87" s="288">
        <f t="shared" ca="1" si="15"/>
        <v>11</v>
      </c>
      <c r="G87" s="290"/>
      <c r="H87" s="291" t="s">
        <v>244</v>
      </c>
      <c r="I87" s="292" t="str">
        <f t="shared" ca="1" si="11"/>
        <v>02.002.002.011</v>
      </c>
      <c r="J87" s="293" t="s">
        <v>534</v>
      </c>
      <c r="K87" s="294" t="s">
        <v>513</v>
      </c>
      <c r="L87" s="295">
        <f>L91</f>
        <v>33</v>
      </c>
      <c r="M87" s="295">
        <v>250</v>
      </c>
      <c r="N87" s="388">
        <f t="shared" si="16"/>
        <v>8250</v>
      </c>
      <c r="O87" s="296" t="s">
        <v>541</v>
      </c>
      <c r="P87" s="297" t="s">
        <v>677</v>
      </c>
    </row>
    <row r="88" spans="1:16" s="48" customFormat="1" ht="13.9" customHeight="1" collapsed="1">
      <c r="A88" s="287">
        <f ca="1">IF($H88="UNIDADE CONSTRUTIVA",OFFSET(A88,-1,0)+1,LARGE(A$3:A87,1))</f>
        <v>0</v>
      </c>
      <c r="B88" s="287">
        <f t="shared" ca="1" si="12"/>
        <v>2</v>
      </c>
      <c r="C88" s="287">
        <f t="shared" ca="1" si="13"/>
        <v>2</v>
      </c>
      <c r="D88" s="288">
        <f t="shared" ca="1" si="14"/>
        <v>3</v>
      </c>
      <c r="E88" s="288">
        <f t="shared" ca="1" si="15"/>
        <v>0</v>
      </c>
      <c r="G88" s="290"/>
      <c r="H88" s="291" t="s">
        <v>243</v>
      </c>
      <c r="I88" s="292" t="str">
        <f t="shared" ca="1" si="11"/>
        <v>02.002.003</v>
      </c>
      <c r="J88" s="293" t="s">
        <v>535</v>
      </c>
      <c r="K88" s="294"/>
      <c r="L88" s="295"/>
      <c r="M88" s="295"/>
      <c r="N88" s="388">
        <f t="shared" ca="1" si="16"/>
        <v>221676.6463314</v>
      </c>
      <c r="O88" s="296"/>
      <c r="P88" s="297"/>
    </row>
    <row r="89" spans="1:16" s="48" customFormat="1" ht="13.9" hidden="1" customHeight="1" outlineLevel="1">
      <c r="A89" s="287">
        <f ca="1">IF($H89="UNIDADE CONSTRUTIVA",OFFSET(A89,-1,0)+1,LARGE(A$3:A88,1))</f>
        <v>0</v>
      </c>
      <c r="B89" s="287">
        <f t="shared" ca="1" si="12"/>
        <v>2</v>
      </c>
      <c r="C89" s="287">
        <f t="shared" ca="1" si="13"/>
        <v>2</v>
      </c>
      <c r="D89" s="288">
        <f t="shared" ca="1" si="14"/>
        <v>3</v>
      </c>
      <c r="E89" s="288">
        <f t="shared" ca="1" si="15"/>
        <v>1</v>
      </c>
      <c r="G89" s="290"/>
      <c r="H89" s="291" t="s">
        <v>244</v>
      </c>
      <c r="I89" s="292" t="str">
        <f t="shared" ca="1" si="11"/>
        <v>02.002.003.001</v>
      </c>
      <c r="J89" s="293" t="s">
        <v>517</v>
      </c>
      <c r="K89" s="294" t="s">
        <v>175</v>
      </c>
      <c r="L89" s="295">
        <v>1</v>
      </c>
      <c r="M89" s="295">
        <f>CANTEIRO!G51</f>
        <v>70684.631861000002</v>
      </c>
      <c r="N89" s="388">
        <f t="shared" si="16"/>
        <v>70684.631861000002</v>
      </c>
      <c r="O89" s="296" t="s">
        <v>1034</v>
      </c>
      <c r="P89" s="297" t="s">
        <v>677</v>
      </c>
    </row>
    <row r="90" spans="1:16" s="48" customFormat="1" ht="13.9" hidden="1" customHeight="1" outlineLevel="1">
      <c r="A90" s="287">
        <f ca="1">IF($H90="UNIDADE CONSTRUTIVA",OFFSET(A90,-1,0)+1,LARGE(A$3:A89,1))</f>
        <v>0</v>
      </c>
      <c r="B90" s="287">
        <f t="shared" ca="1" si="12"/>
        <v>2</v>
      </c>
      <c r="C90" s="287">
        <f t="shared" ca="1" si="13"/>
        <v>2</v>
      </c>
      <c r="D90" s="288">
        <f t="shared" ca="1" si="14"/>
        <v>3</v>
      </c>
      <c r="E90" s="288">
        <f t="shared" ca="1" si="15"/>
        <v>2</v>
      </c>
      <c r="G90" s="290"/>
      <c r="H90" s="291" t="s">
        <v>244</v>
      </c>
      <c r="I90" s="292" t="str">
        <f t="shared" ca="1" si="11"/>
        <v>02.002.003.002</v>
      </c>
      <c r="J90" s="293" t="s">
        <v>606</v>
      </c>
      <c r="K90" s="294" t="s">
        <v>513</v>
      </c>
      <c r="L90" s="295">
        <f>'Obra '!$E$7</f>
        <v>33</v>
      </c>
      <c r="M90" s="295">
        <v>1600</v>
      </c>
      <c r="N90" s="388">
        <f t="shared" si="16"/>
        <v>52800</v>
      </c>
      <c r="O90" s="296" t="s">
        <v>1033</v>
      </c>
      <c r="P90" s="297" t="s">
        <v>677</v>
      </c>
    </row>
    <row r="91" spans="1:16" s="48" customFormat="1" ht="13.9" hidden="1" customHeight="1" outlineLevel="1">
      <c r="A91" s="287">
        <f ca="1">IF($H91="UNIDADE CONSTRUTIVA",OFFSET(A91,-1,0)+1,LARGE(A$3:A90,1))</f>
        <v>0</v>
      </c>
      <c r="B91" s="287">
        <f t="shared" ca="1" si="12"/>
        <v>2</v>
      </c>
      <c r="C91" s="287">
        <f t="shared" ca="1" si="13"/>
        <v>2</v>
      </c>
      <c r="D91" s="288">
        <f t="shared" ca="1" si="14"/>
        <v>3</v>
      </c>
      <c r="E91" s="288">
        <f t="shared" ca="1" si="15"/>
        <v>3</v>
      </c>
      <c r="G91" s="290"/>
      <c r="H91" s="291" t="s">
        <v>244</v>
      </c>
      <c r="I91" s="292" t="str">
        <f t="shared" ca="1" si="11"/>
        <v>02.002.003.003</v>
      </c>
      <c r="J91" s="293" t="s">
        <v>544</v>
      </c>
      <c r="K91" s="294" t="s">
        <v>513</v>
      </c>
      <c r="L91" s="295">
        <f>'Obra '!$E$7</f>
        <v>33</v>
      </c>
      <c r="M91" s="295">
        <v>980</v>
      </c>
      <c r="N91" s="388">
        <f t="shared" si="16"/>
        <v>32340</v>
      </c>
      <c r="O91" s="296" t="s">
        <v>1032</v>
      </c>
      <c r="P91" s="297" t="s">
        <v>677</v>
      </c>
    </row>
    <row r="92" spans="1:16" s="48" customFormat="1" ht="13.9" hidden="1" customHeight="1" outlineLevel="1">
      <c r="A92" s="287">
        <f ca="1">IF($H92="UNIDADE CONSTRUTIVA",OFFSET(A92,-1,0)+1,LARGE(A$3:A91,1))</f>
        <v>0</v>
      </c>
      <c r="B92" s="287">
        <f t="shared" ca="1" si="12"/>
        <v>2</v>
      </c>
      <c r="C92" s="287">
        <f t="shared" ca="1" si="13"/>
        <v>2</v>
      </c>
      <c r="D92" s="288">
        <f t="shared" ca="1" si="14"/>
        <v>3</v>
      </c>
      <c r="E92" s="288">
        <f t="shared" ca="1" si="15"/>
        <v>4</v>
      </c>
      <c r="G92" s="290"/>
      <c r="H92" s="291" t="s">
        <v>244</v>
      </c>
      <c r="I92" s="292" t="str">
        <f t="shared" ca="1" si="11"/>
        <v>02.002.003.004</v>
      </c>
      <c r="J92" s="293" t="s">
        <v>536</v>
      </c>
      <c r="K92" s="294" t="s">
        <v>175</v>
      </c>
      <c r="L92" s="295">
        <v>1</v>
      </c>
      <c r="M92" s="295">
        <f>CANTEIRO!F26</f>
        <v>10900</v>
      </c>
      <c r="N92" s="388">
        <f t="shared" si="16"/>
        <v>10900</v>
      </c>
      <c r="O92" s="296" t="s">
        <v>546</v>
      </c>
      <c r="P92" s="297" t="s">
        <v>677</v>
      </c>
    </row>
    <row r="93" spans="1:16" s="48" customFormat="1" ht="13.9" hidden="1" customHeight="1" outlineLevel="1">
      <c r="A93" s="287">
        <f ca="1">IF($H93="UNIDADE CONSTRUTIVA",OFFSET(A93,-1,0)+1,LARGE(A$3:A92,1))</f>
        <v>0</v>
      </c>
      <c r="B93" s="287">
        <f t="shared" ca="1" si="12"/>
        <v>2</v>
      </c>
      <c r="C93" s="287">
        <f t="shared" ca="1" si="13"/>
        <v>2</v>
      </c>
      <c r="D93" s="288">
        <f t="shared" ca="1" si="14"/>
        <v>3</v>
      </c>
      <c r="E93" s="288">
        <f t="shared" ca="1" si="15"/>
        <v>5</v>
      </c>
      <c r="G93" s="290"/>
      <c r="H93" s="291" t="s">
        <v>244</v>
      </c>
      <c r="I93" s="292" t="str">
        <f t="shared" ca="1" si="11"/>
        <v>02.002.003.005</v>
      </c>
      <c r="J93" s="293" t="s">
        <v>545</v>
      </c>
      <c r="K93" s="294" t="s">
        <v>175</v>
      </c>
      <c r="L93" s="295">
        <v>1</v>
      </c>
      <c r="M93" s="295">
        <f>CANTEIRO!F31</f>
        <v>22500</v>
      </c>
      <c r="N93" s="388">
        <f t="shared" si="16"/>
        <v>22500</v>
      </c>
      <c r="O93" s="296" t="s">
        <v>546</v>
      </c>
      <c r="P93" s="297" t="s">
        <v>677</v>
      </c>
    </row>
    <row r="94" spans="1:16" s="48" customFormat="1" ht="13.9" hidden="1" customHeight="1" outlineLevel="1">
      <c r="A94" s="287">
        <f ca="1">IF($H94="UNIDADE CONSTRUTIVA",OFFSET(A94,-1,0)+1,LARGE(A$3:A93,1))</f>
        <v>0</v>
      </c>
      <c r="B94" s="287">
        <f t="shared" ca="1" si="12"/>
        <v>2</v>
      </c>
      <c r="C94" s="287">
        <f t="shared" ca="1" si="13"/>
        <v>2</v>
      </c>
      <c r="D94" s="288">
        <f t="shared" ca="1" si="14"/>
        <v>3</v>
      </c>
      <c r="E94" s="288">
        <f t="shared" ca="1" si="15"/>
        <v>6</v>
      </c>
      <c r="G94" s="290"/>
      <c r="H94" s="291" t="s">
        <v>244</v>
      </c>
      <c r="I94" s="292" t="str">
        <f t="shared" ca="1" si="11"/>
        <v>02.002.003.006</v>
      </c>
      <c r="J94" s="293" t="s">
        <v>537</v>
      </c>
      <c r="K94" s="294" t="s">
        <v>1</v>
      </c>
      <c r="L94" s="295">
        <f>EPCs!D57</f>
        <v>218.952</v>
      </c>
      <c r="M94" s="295">
        <v>148.21520000000001</v>
      </c>
      <c r="N94" s="388">
        <f t="shared" si="16"/>
        <v>32452.014470400001</v>
      </c>
      <c r="O94" s="296" t="s">
        <v>951</v>
      </c>
      <c r="P94" s="297" t="s">
        <v>677</v>
      </c>
    </row>
    <row r="95" spans="1:16" s="48" customFormat="1" ht="13.9" customHeight="1" collapsed="1">
      <c r="A95" s="287">
        <f ca="1">IF($H95="UNIDADE CONSTRUTIVA",OFFSET(A95,-1,0)+1,LARGE(A$3:A94,1))</f>
        <v>0</v>
      </c>
      <c r="B95" s="287">
        <f t="shared" ca="1" si="12"/>
        <v>2</v>
      </c>
      <c r="C95" s="287">
        <f t="shared" ca="1" si="13"/>
        <v>2</v>
      </c>
      <c r="D95" s="288">
        <f t="shared" ca="1" si="14"/>
        <v>4</v>
      </c>
      <c r="E95" s="288">
        <f t="shared" ca="1" si="15"/>
        <v>0</v>
      </c>
      <c r="G95" s="290"/>
      <c r="H95" s="291" t="s">
        <v>243</v>
      </c>
      <c r="I95" s="292" t="str">
        <f t="shared" ca="1" si="11"/>
        <v>02.002.004</v>
      </c>
      <c r="J95" s="293" t="s">
        <v>478</v>
      </c>
      <c r="K95" s="294"/>
      <c r="L95" s="295"/>
      <c r="M95" s="295"/>
      <c r="N95" s="388">
        <f t="shared" ca="1" si="16"/>
        <v>10008.79068737375</v>
      </c>
      <c r="O95" s="296"/>
      <c r="P95" s="297"/>
    </row>
    <row r="96" spans="1:16" s="48" customFormat="1" ht="13.9" hidden="1" customHeight="1" outlineLevel="1">
      <c r="A96" s="287">
        <f ca="1">IF($H96="UNIDADE CONSTRUTIVA",OFFSET(A96,-1,0)+1,LARGE(A$3:A95,1))</f>
        <v>0</v>
      </c>
      <c r="B96" s="287">
        <f t="shared" ca="1" si="12"/>
        <v>2</v>
      </c>
      <c r="C96" s="287">
        <f t="shared" ca="1" si="13"/>
        <v>2</v>
      </c>
      <c r="D96" s="288">
        <f t="shared" ca="1" si="14"/>
        <v>4</v>
      </c>
      <c r="E96" s="288">
        <f t="shared" ca="1" si="15"/>
        <v>1</v>
      </c>
      <c r="G96" s="290"/>
      <c r="H96" s="291" t="s">
        <v>244</v>
      </c>
      <c r="I96" s="292" t="str">
        <f t="shared" ca="1" si="11"/>
        <v>02.002.004.001</v>
      </c>
      <c r="J96" s="293" t="s">
        <v>538</v>
      </c>
      <c r="K96" s="294" t="s">
        <v>175</v>
      </c>
      <c r="L96" s="295">
        <v>1</v>
      </c>
      <c r="M96" s="295">
        <v>5531.9750794146266</v>
      </c>
      <c r="N96" s="388">
        <f t="shared" si="16"/>
        <v>5531.9750794146266</v>
      </c>
      <c r="O96" s="296" t="s">
        <v>541</v>
      </c>
      <c r="P96" s="297" t="s">
        <v>677</v>
      </c>
    </row>
    <row r="97" spans="1:16" s="48" customFormat="1" ht="13.9" hidden="1" customHeight="1" outlineLevel="1">
      <c r="A97" s="287">
        <f ca="1">IF($H97="UNIDADE CONSTRUTIVA",OFFSET(A97,-1,0)+1,LARGE(A$3:A96,1))</f>
        <v>0</v>
      </c>
      <c r="B97" s="287">
        <f t="shared" ca="1" si="12"/>
        <v>2</v>
      </c>
      <c r="C97" s="287">
        <f t="shared" ca="1" si="13"/>
        <v>2</v>
      </c>
      <c r="D97" s="288">
        <f t="shared" ca="1" si="14"/>
        <v>4</v>
      </c>
      <c r="E97" s="288">
        <f t="shared" ca="1" si="15"/>
        <v>2</v>
      </c>
      <c r="G97" s="290"/>
      <c r="H97" s="291" t="s">
        <v>244</v>
      </c>
      <c r="I97" s="292" t="str">
        <f t="shared" ca="1" si="11"/>
        <v>02.002.004.002</v>
      </c>
      <c r="J97" s="293" t="s">
        <v>539</v>
      </c>
      <c r="K97" s="294" t="s">
        <v>175</v>
      </c>
      <c r="L97" s="295">
        <v>1</v>
      </c>
      <c r="M97" s="295">
        <v>4476.8156079591236</v>
      </c>
      <c r="N97" s="388">
        <f t="shared" si="16"/>
        <v>4476.8156079591236</v>
      </c>
      <c r="O97" s="296" t="s">
        <v>541</v>
      </c>
      <c r="P97" s="297" t="s">
        <v>677</v>
      </c>
    </row>
    <row r="98" spans="1:16" s="48" customFormat="1" ht="13.9" customHeight="1" collapsed="1">
      <c r="A98" s="287">
        <f ca="1">IF($H98="UNIDADE CONSTRUTIVA",OFFSET(A98,-1,0)+1,LARGE(A$3:A97,1))</f>
        <v>0</v>
      </c>
      <c r="B98" s="287">
        <f t="shared" ca="1" si="12"/>
        <v>2</v>
      </c>
      <c r="C98" s="287">
        <f t="shared" ca="1" si="13"/>
        <v>2</v>
      </c>
      <c r="D98" s="288">
        <f t="shared" ca="1" si="14"/>
        <v>5</v>
      </c>
      <c r="E98" s="288">
        <f t="shared" ca="1" si="15"/>
        <v>0</v>
      </c>
      <c r="G98" s="290"/>
      <c r="H98" s="291" t="s">
        <v>243</v>
      </c>
      <c r="I98" s="292" t="str">
        <f t="shared" ref="I98:I100" ca="1" si="17">IF(H98="Unidade Construtiva",TEXT(A98,"00"),IF(H98="Célula Construtiva",TEXT(B98,"00"),IF(H98="Etapa",CONCATENATE(TEXT(B98,"00"),".",TEXT(C98,"000")),IF(H98="Subetapa",CONCATENATE(TEXT(B98,"00"),".",TEXT(C98,"000"),".",TEXT(D98,"000")),IF(H98="Serviço",CONCATENATE(TEXT(B98,"00"),".",TEXT(C98,"000"),".",TEXT(D98,"000"),".",TEXT(E98,"000")),"")))))</f>
        <v>02.002.005</v>
      </c>
      <c r="J98" s="293" t="s">
        <v>952</v>
      </c>
      <c r="K98" s="294"/>
      <c r="L98" s="295"/>
      <c r="M98" s="295"/>
      <c r="N98" s="388">
        <f t="shared" ca="1" si="16"/>
        <v>14127.536</v>
      </c>
      <c r="O98" s="296"/>
      <c r="P98" s="297"/>
    </row>
    <row r="99" spans="1:16" s="48" customFormat="1" ht="13.9" hidden="1" customHeight="1" outlineLevel="1">
      <c r="A99" s="287">
        <f ca="1">IF($H99="UNIDADE CONSTRUTIVA",OFFSET(A99,-1,0)+1,LARGE(A$3:A98,1))</f>
        <v>0</v>
      </c>
      <c r="B99" s="287">
        <f t="shared" ca="1" si="12"/>
        <v>2</v>
      </c>
      <c r="C99" s="287">
        <f t="shared" ca="1" si="13"/>
        <v>2</v>
      </c>
      <c r="D99" s="288">
        <f t="shared" ca="1" si="14"/>
        <v>5</v>
      </c>
      <c r="E99" s="288">
        <f t="shared" ca="1" si="15"/>
        <v>1</v>
      </c>
      <c r="G99" s="290"/>
      <c r="H99" s="291" t="s">
        <v>244</v>
      </c>
      <c r="I99" s="292" t="str">
        <f t="shared" ca="1" si="17"/>
        <v>02.002.005.001</v>
      </c>
      <c r="J99" s="293" t="s">
        <v>604</v>
      </c>
      <c r="K99" s="294" t="s">
        <v>175</v>
      </c>
      <c r="L99" s="295">
        <v>1</v>
      </c>
      <c r="M99" s="295">
        <v>5000</v>
      </c>
      <c r="N99" s="388">
        <f t="shared" si="16"/>
        <v>5000</v>
      </c>
      <c r="O99" s="296" t="s">
        <v>542</v>
      </c>
      <c r="P99" s="297" t="s">
        <v>677</v>
      </c>
    </row>
    <row r="100" spans="1:16" s="48" customFormat="1" ht="13.9" hidden="1" customHeight="1" outlineLevel="1">
      <c r="A100" s="287">
        <f ca="1">IF($H100="UNIDADE CONSTRUTIVA",OFFSET(A100,-1,0)+1,LARGE(A$3:A99,1))</f>
        <v>0</v>
      </c>
      <c r="B100" s="287">
        <f t="shared" ca="1" si="12"/>
        <v>2</v>
      </c>
      <c r="C100" s="287">
        <f t="shared" ca="1" si="13"/>
        <v>2</v>
      </c>
      <c r="D100" s="288">
        <f t="shared" ca="1" si="14"/>
        <v>5</v>
      </c>
      <c r="E100" s="288">
        <f t="shared" ca="1" si="15"/>
        <v>2</v>
      </c>
      <c r="G100" s="290"/>
      <c r="H100" s="291" t="s">
        <v>244</v>
      </c>
      <c r="I100" s="292" t="str">
        <f t="shared" ca="1" si="17"/>
        <v>02.002.005.002</v>
      </c>
      <c r="J100" s="293" t="s">
        <v>905</v>
      </c>
      <c r="K100" s="294" t="s">
        <v>175</v>
      </c>
      <c r="L100" s="295">
        <v>1</v>
      </c>
      <c r="M100" s="295">
        <f>510.3*5.5</f>
        <v>2806.65</v>
      </c>
      <c r="N100" s="388">
        <f t="shared" si="16"/>
        <v>2806.65</v>
      </c>
      <c r="O100" s="296" t="s">
        <v>541</v>
      </c>
      <c r="P100" s="297" t="s">
        <v>677</v>
      </c>
    </row>
    <row r="101" spans="1:16" s="48" customFormat="1" ht="13.9" hidden="1" customHeight="1" outlineLevel="1">
      <c r="A101" s="287">
        <f ca="1">IF($H101="UNIDADE CONSTRUTIVA",OFFSET(A101,-1,0)+1,LARGE(A$3:A100,1))</f>
        <v>0</v>
      </c>
      <c r="B101" s="287">
        <f t="shared" ca="1" si="12"/>
        <v>2</v>
      </c>
      <c r="C101" s="287">
        <f t="shared" ca="1" si="13"/>
        <v>2</v>
      </c>
      <c r="D101" s="288">
        <f t="shared" ca="1" si="14"/>
        <v>5</v>
      </c>
      <c r="E101" s="288">
        <f t="shared" ca="1" si="15"/>
        <v>3</v>
      </c>
      <c r="G101" s="290"/>
      <c r="H101" s="291" t="s">
        <v>244</v>
      </c>
      <c r="I101" s="292" t="str">
        <f t="shared" ref="I101" ca="1" si="18">IF(H101="Unidade Construtiva",TEXT(A101,"00"),IF(H101="Célula Construtiva",TEXT(B101,"00"),IF(H101="Etapa",CONCATENATE(TEXT(B101,"00"),".",TEXT(C101,"000")),IF(H101="Subetapa",CONCATENATE(TEXT(B101,"00"),".",TEXT(C101,"000"),".",TEXT(D101,"000")),IF(H101="Serviço",CONCATENATE(TEXT(B101,"00"),".",TEXT(C101,"000"),".",TEXT(D101,"000"),".",TEXT(E101,"000")),"")))))</f>
        <v>02.002.005.003</v>
      </c>
      <c r="J101" s="293" t="s">
        <v>605</v>
      </c>
      <c r="K101" s="294" t="s">
        <v>175</v>
      </c>
      <c r="L101" s="295">
        <v>1</v>
      </c>
      <c r="M101" s="295">
        <f>73.67*85.8</f>
        <v>6320.8859999999995</v>
      </c>
      <c r="N101" s="388">
        <f t="shared" si="16"/>
        <v>6320.8859999999995</v>
      </c>
      <c r="O101" s="296" t="s">
        <v>541</v>
      </c>
      <c r="P101" s="297" t="s">
        <v>677</v>
      </c>
    </row>
    <row r="102" spans="1:16" s="48" customFormat="1" ht="13.9" customHeight="1">
      <c r="A102" s="287">
        <f ca="1">IF($H102="UNIDADE CONSTRUTIVA",OFFSET(A102,-1,0)+1,LARGE(A$3:A101,1))</f>
        <v>0</v>
      </c>
      <c r="B102" s="287">
        <f t="shared" ca="1" si="12"/>
        <v>3</v>
      </c>
      <c r="C102" s="287">
        <f t="shared" ca="1" si="13"/>
        <v>0</v>
      </c>
      <c r="D102" s="288">
        <f t="shared" ca="1" si="14"/>
        <v>5</v>
      </c>
      <c r="E102" s="288">
        <f t="shared" ca="1" si="15"/>
        <v>3</v>
      </c>
      <c r="G102" s="290"/>
      <c r="H102" s="291" t="s">
        <v>241</v>
      </c>
      <c r="I102" s="292" t="str">
        <f t="shared" ca="1" si="11"/>
        <v>03</v>
      </c>
      <c r="J102" s="293" t="s">
        <v>250</v>
      </c>
      <c r="K102" s="294"/>
      <c r="L102" s="295"/>
      <c r="M102" s="295"/>
      <c r="N102" s="388">
        <f t="shared" ca="1" si="16"/>
        <v>331455</v>
      </c>
      <c r="O102" s="296"/>
      <c r="P102" s="297"/>
    </row>
    <row r="103" spans="1:16" s="48" customFormat="1" ht="13.9" customHeight="1">
      <c r="A103" s="287">
        <f ca="1">IF($H103="UNIDADE CONSTRUTIVA",OFFSET(A103,-1,0)+1,LARGE(A$3:A102,1))</f>
        <v>0</v>
      </c>
      <c r="B103" s="287">
        <f t="shared" ca="1" si="12"/>
        <v>3</v>
      </c>
      <c r="C103" s="287">
        <f t="shared" ca="1" si="13"/>
        <v>1</v>
      </c>
      <c r="D103" s="288">
        <f t="shared" ca="1" si="14"/>
        <v>0</v>
      </c>
      <c r="E103" s="288">
        <f t="shared" ca="1" si="15"/>
        <v>3</v>
      </c>
      <c r="G103" s="290"/>
      <c r="H103" s="291" t="s">
        <v>242</v>
      </c>
      <c r="I103" s="292" t="str">
        <f t="shared" ca="1" si="11"/>
        <v>03.001</v>
      </c>
      <c r="J103" s="293" t="s">
        <v>250</v>
      </c>
      <c r="K103" s="294"/>
      <c r="L103" s="295"/>
      <c r="M103" s="295"/>
      <c r="N103" s="388">
        <f t="shared" ca="1" si="16"/>
        <v>331455</v>
      </c>
      <c r="O103" s="296"/>
      <c r="P103" s="297"/>
    </row>
    <row r="104" spans="1:16" s="48" customFormat="1" ht="13.9" customHeight="1" collapsed="1">
      <c r="A104" s="287">
        <f ca="1">IF($H104="UNIDADE CONSTRUTIVA",OFFSET(A104,-1,0)+1,LARGE(A$3:A103,1))</f>
        <v>0</v>
      </c>
      <c r="B104" s="287">
        <f t="shared" ca="1" si="12"/>
        <v>3</v>
      </c>
      <c r="C104" s="287">
        <f t="shared" ca="1" si="13"/>
        <v>1</v>
      </c>
      <c r="D104" s="288">
        <f t="shared" ca="1" si="14"/>
        <v>1</v>
      </c>
      <c r="E104" s="288">
        <f t="shared" ca="1" si="15"/>
        <v>0</v>
      </c>
      <c r="G104" s="290"/>
      <c r="H104" s="291" t="s">
        <v>243</v>
      </c>
      <c r="I104" s="292" t="str">
        <f t="shared" ca="1" si="11"/>
        <v>03.001.001</v>
      </c>
      <c r="J104" s="293" t="s">
        <v>540</v>
      </c>
      <c r="K104" s="294"/>
      <c r="L104" s="295"/>
      <c r="M104" s="295"/>
      <c r="N104" s="388">
        <f t="shared" ref="N104:N117" ca="1" si="19">IF(H104="Serviço",M104*L104,IF(H104="CÉLULA CONSTRUTIVA",SUMIFS($N$8:$N$415,$B$8:$B$415,B104,$H$8:$H$415,"Serviço"),IF(H104="ETAPA",SUMIFS($N$8:$N$415,$B$8:$B$415,B104,$C$8:$C$415,C104,$H$8:$H$415,"Serviço"),IF(H104="SUBETAPA",SUMIFS($N$8:$N$415,$B$8:$B$415,B104,$C$8:$C$415,C104,$D$8:$D$415,D104,$H$8:$H$415,"Serviço"),0))))</f>
        <v>331455</v>
      </c>
      <c r="O104" s="296"/>
      <c r="P104" s="297"/>
    </row>
    <row r="105" spans="1:16" s="48" customFormat="1" ht="13.9" hidden="1" customHeight="1" outlineLevel="1">
      <c r="A105" s="287">
        <f ca="1">IF($H105="UNIDADE CONSTRUTIVA",OFFSET(A105,-1,0)+1,LARGE(A$3:A104,1))</f>
        <v>0</v>
      </c>
      <c r="B105" s="287">
        <f t="shared" ca="1" si="12"/>
        <v>3</v>
      </c>
      <c r="C105" s="287">
        <f t="shared" ca="1" si="13"/>
        <v>1</v>
      </c>
      <c r="D105" s="288">
        <f t="shared" ca="1" si="14"/>
        <v>1</v>
      </c>
      <c r="E105" s="288">
        <f t="shared" ca="1" si="15"/>
        <v>1</v>
      </c>
      <c r="G105" s="290"/>
      <c r="H105" s="291" t="s">
        <v>244</v>
      </c>
      <c r="I105" s="292" t="str">
        <f t="shared" ref="I105:I108" ca="1" si="20">IF(H105="Unidade Construtiva",TEXT(A105,"00"),IF(H105="Célula Construtiva",TEXT(B105,"00"),IF(H105="Etapa",CONCATENATE(TEXT(B105,"00"),".",TEXT(C105,"000")),IF(H105="Subetapa",CONCATENATE(TEXT(B105,"00"),".",TEXT(C105,"000"),".",TEXT(D105,"000")),IF(H105="Serviço",CONCATENATE(TEXT(B105,"00"),".",TEXT(C105,"000"),".",TEXT(D105,"000"),".",TEXT(E105,"000")),"")))))</f>
        <v>03.001.001.001</v>
      </c>
      <c r="J105" s="293" t="s">
        <v>5517</v>
      </c>
      <c r="K105" s="294" t="s">
        <v>513</v>
      </c>
      <c r="L105" s="295">
        <v>15</v>
      </c>
      <c r="M105" s="295">
        <f>870+1500+200+150</f>
        <v>2720</v>
      </c>
      <c r="N105" s="388">
        <f t="shared" si="19"/>
        <v>40800</v>
      </c>
      <c r="O105" s="296" t="s">
        <v>5518</v>
      </c>
      <c r="P105" s="297" t="s">
        <v>677</v>
      </c>
    </row>
    <row r="106" spans="1:16" s="48" customFormat="1" ht="13.9" hidden="1" customHeight="1" outlineLevel="1">
      <c r="A106" s="287">
        <f ca="1">IF($H106="UNIDADE CONSTRUTIVA",OFFSET(A106,-1,0)+1,LARGE(A$3:A105,1))</f>
        <v>0</v>
      </c>
      <c r="B106" s="287">
        <f t="shared" ca="1" si="12"/>
        <v>3</v>
      </c>
      <c r="C106" s="287">
        <f t="shared" ca="1" si="13"/>
        <v>1</v>
      </c>
      <c r="D106" s="288">
        <f t="shared" ca="1" si="14"/>
        <v>1</v>
      </c>
      <c r="E106" s="288">
        <f t="shared" ca="1" si="15"/>
        <v>2</v>
      </c>
      <c r="G106" s="290"/>
      <c r="H106" s="291" t="s">
        <v>244</v>
      </c>
      <c r="I106" s="292" t="str">
        <f t="shared" ca="1" si="20"/>
        <v>03.001.001.002</v>
      </c>
      <c r="J106" s="293" t="s">
        <v>5520</v>
      </c>
      <c r="K106" s="294" t="s">
        <v>175</v>
      </c>
      <c r="L106" s="295">
        <v>1</v>
      </c>
      <c r="M106" s="295">
        <f>280+1200+150</f>
        <v>1630</v>
      </c>
      <c r="N106" s="388">
        <f t="shared" si="19"/>
        <v>1630</v>
      </c>
      <c r="O106" s="296" t="s">
        <v>5519</v>
      </c>
      <c r="P106" s="297" t="s">
        <v>677</v>
      </c>
    </row>
    <row r="107" spans="1:16" s="48" customFormat="1" ht="13.9" hidden="1" customHeight="1" outlineLevel="1">
      <c r="A107" s="287">
        <f ca="1">IF($H107="UNIDADE CONSTRUTIVA",OFFSET(A107,-1,0)+1,LARGE(A$3:A106,1))</f>
        <v>0</v>
      </c>
      <c r="B107" s="287">
        <f t="shared" ca="1" si="12"/>
        <v>3</v>
      </c>
      <c r="C107" s="287">
        <f t="shared" ca="1" si="13"/>
        <v>1</v>
      </c>
      <c r="D107" s="288">
        <f t="shared" ca="1" si="14"/>
        <v>1</v>
      </c>
      <c r="E107" s="288">
        <f t="shared" ca="1" si="15"/>
        <v>3</v>
      </c>
      <c r="G107" s="290"/>
      <c r="H107" s="291" t="s">
        <v>244</v>
      </c>
      <c r="I107" s="292" t="str">
        <f t="shared" ca="1" si="20"/>
        <v>03.001.001.003</v>
      </c>
      <c r="J107" s="293" t="s">
        <v>607</v>
      </c>
      <c r="K107" s="294" t="s">
        <v>175</v>
      </c>
      <c r="L107" s="295">
        <v>1</v>
      </c>
      <c r="M107" s="295">
        <v>80500</v>
      </c>
      <c r="N107" s="388">
        <f t="shared" si="19"/>
        <v>80500</v>
      </c>
      <c r="O107" s="296"/>
      <c r="P107" s="297" t="s">
        <v>677</v>
      </c>
    </row>
    <row r="108" spans="1:16" s="48" customFormat="1" ht="13.9" hidden="1" customHeight="1" outlineLevel="1">
      <c r="A108" s="287">
        <f ca="1">IF($H108="UNIDADE CONSTRUTIVA",OFFSET(A108,-1,0)+1,LARGE(A$3:A107,1))</f>
        <v>0</v>
      </c>
      <c r="B108" s="287">
        <f t="shared" ca="1" si="12"/>
        <v>3</v>
      </c>
      <c r="C108" s="287">
        <f t="shared" ca="1" si="13"/>
        <v>1</v>
      </c>
      <c r="D108" s="288">
        <f t="shared" ca="1" si="14"/>
        <v>1</v>
      </c>
      <c r="E108" s="288">
        <f t="shared" ca="1" si="15"/>
        <v>4</v>
      </c>
      <c r="G108" s="290"/>
      <c r="H108" s="291" t="s">
        <v>244</v>
      </c>
      <c r="I108" s="292" t="str">
        <f t="shared" ca="1" si="20"/>
        <v>03.001.001.004</v>
      </c>
      <c r="J108" s="293" t="s">
        <v>608</v>
      </c>
      <c r="K108" s="294" t="s">
        <v>513</v>
      </c>
      <c r="L108" s="295">
        <v>13</v>
      </c>
      <c r="M108" s="295">
        <v>1200</v>
      </c>
      <c r="N108" s="388">
        <f t="shared" si="19"/>
        <v>15600</v>
      </c>
      <c r="O108" s="296"/>
      <c r="P108" s="297" t="s">
        <v>677</v>
      </c>
    </row>
    <row r="109" spans="1:16" s="48" customFormat="1" ht="13.9" hidden="1" customHeight="1" outlineLevel="1">
      <c r="A109" s="287">
        <f ca="1">IF($H109="UNIDADE CONSTRUTIVA",OFFSET(A109,-1,0)+1,LARGE(A$3:A108,1))</f>
        <v>0</v>
      </c>
      <c r="B109" s="287">
        <f t="shared" ca="1" si="12"/>
        <v>3</v>
      </c>
      <c r="C109" s="287">
        <f t="shared" ca="1" si="13"/>
        <v>1</v>
      </c>
      <c r="D109" s="288">
        <f t="shared" ca="1" si="14"/>
        <v>1</v>
      </c>
      <c r="E109" s="288">
        <f t="shared" ca="1" si="15"/>
        <v>5</v>
      </c>
      <c r="G109" s="290"/>
      <c r="H109" s="291" t="s">
        <v>244</v>
      </c>
      <c r="I109" s="292" t="str">
        <f t="shared" ca="1" si="11"/>
        <v>03.001.001.005</v>
      </c>
      <c r="J109" s="293" t="s">
        <v>609</v>
      </c>
      <c r="K109" s="294" t="s">
        <v>175</v>
      </c>
      <c r="L109" s="295">
        <v>1</v>
      </c>
      <c r="M109" s="295">
        <v>7000</v>
      </c>
      <c r="N109" s="388">
        <f t="shared" si="19"/>
        <v>7000</v>
      </c>
      <c r="O109" s="296"/>
      <c r="P109" s="297" t="s">
        <v>677</v>
      </c>
    </row>
    <row r="110" spans="1:16" s="48" customFormat="1" ht="13.9" hidden="1" customHeight="1" outlineLevel="1">
      <c r="A110" s="287">
        <f ca="1">IF($H110="UNIDADE CONSTRUTIVA",OFFSET(A110,-1,0)+1,LARGE(A$3:A109,1))</f>
        <v>0</v>
      </c>
      <c r="B110" s="287">
        <f t="shared" ca="1" si="12"/>
        <v>3</v>
      </c>
      <c r="C110" s="287">
        <f t="shared" ca="1" si="13"/>
        <v>1</v>
      </c>
      <c r="D110" s="288">
        <f t="shared" ca="1" si="14"/>
        <v>1</v>
      </c>
      <c r="E110" s="288">
        <f t="shared" ca="1" si="15"/>
        <v>6</v>
      </c>
      <c r="G110" s="290"/>
      <c r="H110" s="291" t="s">
        <v>244</v>
      </c>
      <c r="I110" s="292" t="str">
        <f t="shared" ca="1" si="11"/>
        <v>03.001.001.006</v>
      </c>
      <c r="J110" s="293" t="s">
        <v>610</v>
      </c>
      <c r="K110" s="294" t="s">
        <v>175</v>
      </c>
      <c r="L110" s="295">
        <v>1</v>
      </c>
      <c r="M110" s="295">
        <v>6000</v>
      </c>
      <c r="N110" s="388">
        <f t="shared" si="19"/>
        <v>6000</v>
      </c>
      <c r="O110" s="296"/>
      <c r="P110" s="297" t="s">
        <v>677</v>
      </c>
    </row>
    <row r="111" spans="1:16" s="48" customFormat="1" ht="13.9" hidden="1" customHeight="1" outlineLevel="1">
      <c r="A111" s="287">
        <f ca="1">IF($H111="UNIDADE CONSTRUTIVA",OFFSET(A111,-1,0)+1,LARGE(A$3:A110,1))</f>
        <v>0</v>
      </c>
      <c r="B111" s="287">
        <f t="shared" ca="1" si="12"/>
        <v>3</v>
      </c>
      <c r="C111" s="287">
        <f t="shared" ca="1" si="13"/>
        <v>1</v>
      </c>
      <c r="D111" s="288">
        <f t="shared" ca="1" si="14"/>
        <v>1</v>
      </c>
      <c r="E111" s="288">
        <f t="shared" ca="1" si="15"/>
        <v>7</v>
      </c>
      <c r="G111" s="290"/>
      <c r="H111" s="291" t="s">
        <v>244</v>
      </c>
      <c r="I111" s="292" t="str">
        <f t="shared" ref="I111:I117" ca="1" si="21">IF(H111="Unidade Construtiva",TEXT(A111,"00"),IF(H111="Célula Construtiva",TEXT(B111,"00"),IF(H111="Etapa",CONCATENATE(TEXT(B111,"00"),".",TEXT(C111,"000")),IF(H111="Subetapa",CONCATENATE(TEXT(B111,"00"),".",TEXT(C111,"000"),".",TEXT(D111,"000")),IF(H111="Serviço",CONCATENATE(TEXT(B111,"00"),".",TEXT(C111,"000"),".",TEXT(D111,"000"),".",TEXT(E111,"000")),"")))))</f>
        <v>03.001.001.007</v>
      </c>
      <c r="J111" s="293" t="s">
        <v>4801</v>
      </c>
      <c r="K111" s="294" t="s">
        <v>513</v>
      </c>
      <c r="L111" s="295">
        <v>6</v>
      </c>
      <c r="M111" s="295">
        <f>510</f>
        <v>510</v>
      </c>
      <c r="N111" s="388">
        <f t="shared" si="19"/>
        <v>3060</v>
      </c>
      <c r="O111" s="296" t="s">
        <v>5529</v>
      </c>
      <c r="P111" s="297" t="s">
        <v>677</v>
      </c>
    </row>
    <row r="112" spans="1:16" s="48" customFormat="1" ht="13.9" hidden="1" customHeight="1" outlineLevel="1">
      <c r="A112" s="287">
        <f ca="1">IF($H112="UNIDADE CONSTRUTIVA",OFFSET(A112,-1,0)+1,LARGE(A$3:A111,1))</f>
        <v>0</v>
      </c>
      <c r="B112" s="287">
        <f t="shared" ref="B112" ca="1" si="22">IF(H112="UNIDADE CONSTRUTIVA",0,IF(H112="CÉLULA CONSTRUTIVA",OFFSET(B112,-1,0)+1,OFFSET(B112,-1,0)))</f>
        <v>3</v>
      </c>
      <c r="C112" s="287">
        <f t="shared" ref="C112" ca="1" si="23">IF(H112="CÉLULA CONSTRUTIVA",0,IF(H112="ETAPA",OFFSET(C112,-1,0)+1,OFFSET(C112,-1,0)))</f>
        <v>1</v>
      </c>
      <c r="D112" s="288">
        <f t="shared" ref="D112" ca="1" si="24">IF(H112="ETAPA",0,IF(H112="SUBETAPA",OFFSET(D112,-1,0)+1,OFFSET(D112,-1,0)))</f>
        <v>1</v>
      </c>
      <c r="E112" s="288">
        <f t="shared" ref="E112" ca="1" si="25">IF(H112="Subetapa",0,IF(H112="serviço",OFFSET(E112,-1,0)+1,OFFSET(E112,-1,0)))</f>
        <v>8</v>
      </c>
      <c r="G112" s="290"/>
      <c r="H112" s="291" t="s">
        <v>244</v>
      </c>
      <c r="I112" s="292" t="str">
        <f t="shared" ref="I112" ca="1" si="26">IF(H112="Unidade Construtiva",TEXT(A112,"00"),IF(H112="Célula Construtiva",TEXT(B112,"00"),IF(H112="Etapa",CONCATENATE(TEXT(B112,"00"),".",TEXT(C112,"000")),IF(H112="Subetapa",CONCATENATE(TEXT(B112,"00"),".",TEXT(C112,"000"),".",TEXT(D112,"000")),IF(H112="Serviço",CONCATENATE(TEXT(B112,"00"),".",TEXT(C112,"000"),".",TEXT(D112,"000"),".",TEXT(E112,"000")),"")))))</f>
        <v>03.001.001.008</v>
      </c>
      <c r="J112" s="293" t="s">
        <v>1037</v>
      </c>
      <c r="K112" s="294" t="s">
        <v>513</v>
      </c>
      <c r="L112" s="295">
        <v>6</v>
      </c>
      <c r="M112" s="295">
        <v>5400</v>
      </c>
      <c r="N112" s="388">
        <f t="shared" si="19"/>
        <v>32400</v>
      </c>
      <c r="O112" s="296" t="s">
        <v>5530</v>
      </c>
      <c r="P112" s="297" t="s">
        <v>677</v>
      </c>
    </row>
    <row r="113" spans="1:17" s="48" customFormat="1" ht="13.9" hidden="1" customHeight="1" outlineLevel="1">
      <c r="A113" s="287">
        <f ca="1">IF($H113="UNIDADE CONSTRUTIVA",OFFSET(A113,-1,0)+1,LARGE(A$3:A112,1))</f>
        <v>0</v>
      </c>
      <c r="B113" s="287">
        <f t="shared" ref="B113" ca="1" si="27">IF(H113="UNIDADE CONSTRUTIVA",0,IF(H113="CÉLULA CONSTRUTIVA",OFFSET(B113,-1,0)+1,OFFSET(B113,-1,0)))</f>
        <v>3</v>
      </c>
      <c r="C113" s="287">
        <f t="shared" ref="C113" ca="1" si="28">IF(H113="CÉLULA CONSTRUTIVA",0,IF(H113="ETAPA",OFFSET(C113,-1,0)+1,OFFSET(C113,-1,0)))</f>
        <v>1</v>
      </c>
      <c r="D113" s="288">
        <f t="shared" ref="D113" ca="1" si="29">IF(H113="ETAPA",0,IF(H113="SUBETAPA",OFFSET(D113,-1,0)+1,OFFSET(D113,-1,0)))</f>
        <v>1</v>
      </c>
      <c r="E113" s="288">
        <f t="shared" ref="E113" ca="1" si="30">IF(H113="Subetapa",0,IF(H113="serviço",OFFSET(E113,-1,0)+1,OFFSET(E113,-1,0)))</f>
        <v>9</v>
      </c>
      <c r="G113" s="290"/>
      <c r="H113" s="291" t="s">
        <v>244</v>
      </c>
      <c r="I113" s="292" t="str">
        <f t="shared" ref="I113" ca="1" si="31">IF(H113="Unidade Construtiva",TEXT(A113,"00"),IF(H113="Célula Construtiva",TEXT(B113,"00"),IF(H113="Etapa",CONCATENATE(TEXT(B113,"00"),".",TEXT(C113,"000")),IF(H113="Subetapa",CONCATENATE(TEXT(B113,"00"),".",TEXT(C113,"000"),".",TEXT(D113,"000")),IF(H113="Serviço",CONCATENATE(TEXT(B113,"00"),".",TEXT(C113,"000"),".",TEXT(D113,"000"),".",TEXT(E113,"000")),"")))))</f>
        <v>03.001.001.009</v>
      </c>
      <c r="J113" s="293" t="s">
        <v>1038</v>
      </c>
      <c r="K113" s="294" t="s">
        <v>2</v>
      </c>
      <c r="L113" s="295">
        <v>220</v>
      </c>
      <c r="M113" s="295">
        <v>450</v>
      </c>
      <c r="N113" s="388">
        <f t="shared" si="19"/>
        <v>99000</v>
      </c>
      <c r="O113" s="296" t="s">
        <v>4800</v>
      </c>
      <c r="P113" s="297" t="s">
        <v>677</v>
      </c>
    </row>
    <row r="114" spans="1:17" s="48" customFormat="1" ht="13.9" hidden="1" customHeight="1" outlineLevel="1">
      <c r="A114" s="287">
        <f ca="1">IF($H114="UNIDADE CONSTRUTIVA",OFFSET(A114,-1,0)+1,LARGE(A$3:A111,1))</f>
        <v>0</v>
      </c>
      <c r="B114" s="287">
        <f t="shared" ca="1" si="12"/>
        <v>3</v>
      </c>
      <c r="C114" s="287">
        <f t="shared" ca="1" si="13"/>
        <v>1</v>
      </c>
      <c r="D114" s="288">
        <f t="shared" ca="1" si="14"/>
        <v>1</v>
      </c>
      <c r="E114" s="288">
        <f t="shared" ca="1" si="15"/>
        <v>10</v>
      </c>
      <c r="G114" s="290"/>
      <c r="H114" s="291" t="s">
        <v>244</v>
      </c>
      <c r="I114" s="292" t="str">
        <f t="shared" ca="1" si="21"/>
        <v>03.001.001.010</v>
      </c>
      <c r="J114" s="293" t="s">
        <v>957</v>
      </c>
      <c r="K114" s="294" t="s">
        <v>175</v>
      </c>
      <c r="L114" s="295">
        <v>1</v>
      </c>
      <c r="M114" s="295">
        <f>CANTEIRO!D14</f>
        <v>28000</v>
      </c>
      <c r="N114" s="388">
        <f t="shared" si="19"/>
        <v>28000</v>
      </c>
      <c r="O114" s="296"/>
      <c r="P114" s="297" t="s">
        <v>677</v>
      </c>
    </row>
    <row r="115" spans="1:17" s="48" customFormat="1" ht="13.9" hidden="1" customHeight="1" outlineLevel="1">
      <c r="A115" s="287">
        <f ca="1">IF($H115="UNIDADE CONSTRUTIVA",OFFSET(A115,-1,0)+1,LARGE(A$3:A114,1))</f>
        <v>0</v>
      </c>
      <c r="B115" s="287">
        <f t="shared" ca="1" si="12"/>
        <v>3</v>
      </c>
      <c r="C115" s="287">
        <f t="shared" ca="1" si="13"/>
        <v>1</v>
      </c>
      <c r="D115" s="288">
        <f t="shared" ca="1" si="14"/>
        <v>1</v>
      </c>
      <c r="E115" s="288">
        <f t="shared" ca="1" si="15"/>
        <v>11</v>
      </c>
      <c r="G115" s="290"/>
      <c r="H115" s="291" t="s">
        <v>244</v>
      </c>
      <c r="I115" s="292" t="str">
        <f t="shared" ca="1" si="21"/>
        <v>03.001.001.011</v>
      </c>
      <c r="J115" s="293" t="s">
        <v>916</v>
      </c>
      <c r="K115" s="294" t="s">
        <v>2</v>
      </c>
      <c r="L115" s="295">
        <v>1</v>
      </c>
      <c r="M115" s="295">
        <v>1443</v>
      </c>
      <c r="N115" s="388">
        <f t="shared" si="19"/>
        <v>1443</v>
      </c>
      <c r="O115" s="296"/>
      <c r="P115" s="297" t="s">
        <v>677</v>
      </c>
    </row>
    <row r="116" spans="1:17" s="48" customFormat="1" ht="13.9" hidden="1" customHeight="1" outlineLevel="1">
      <c r="A116" s="287">
        <f ca="1">IF($H116="UNIDADE CONSTRUTIVA",OFFSET(A116,-1,0)+1,LARGE(A$3:A115,1))</f>
        <v>0</v>
      </c>
      <c r="B116" s="287">
        <f t="shared" ca="1" si="12"/>
        <v>3</v>
      </c>
      <c r="C116" s="287">
        <f t="shared" ca="1" si="13"/>
        <v>1</v>
      </c>
      <c r="D116" s="288">
        <f t="shared" ca="1" si="14"/>
        <v>1</v>
      </c>
      <c r="E116" s="288">
        <f t="shared" ca="1" si="15"/>
        <v>12</v>
      </c>
      <c r="G116" s="290"/>
      <c r="H116" s="291" t="s">
        <v>244</v>
      </c>
      <c r="I116" s="292" t="str">
        <f t="shared" ca="1" si="21"/>
        <v>03.001.001.012</v>
      </c>
      <c r="J116" s="293" t="s">
        <v>611</v>
      </c>
      <c r="K116" s="294" t="s">
        <v>2</v>
      </c>
      <c r="L116" s="295">
        <f>2*('Obra '!E7-23)</f>
        <v>20</v>
      </c>
      <c r="M116" s="295">
        <v>449</v>
      </c>
      <c r="N116" s="388">
        <f t="shared" si="19"/>
        <v>8980</v>
      </c>
      <c r="O116" s="296" t="s">
        <v>1036</v>
      </c>
      <c r="P116" s="297" t="s">
        <v>677</v>
      </c>
    </row>
    <row r="117" spans="1:17" s="48" customFormat="1" ht="13.9" hidden="1" customHeight="1" outlineLevel="1">
      <c r="A117" s="287">
        <f ca="1">IF($H117="UNIDADE CONSTRUTIVA",OFFSET(A117,-1,0)+1,LARGE(A$3:A116,1))</f>
        <v>0</v>
      </c>
      <c r="B117" s="287">
        <f t="shared" ca="1" si="12"/>
        <v>3</v>
      </c>
      <c r="C117" s="287">
        <f t="shared" ca="1" si="13"/>
        <v>1</v>
      </c>
      <c r="D117" s="288">
        <f t="shared" ca="1" si="14"/>
        <v>1</v>
      </c>
      <c r="E117" s="288">
        <f t="shared" ca="1" si="15"/>
        <v>13</v>
      </c>
      <c r="G117" s="290"/>
      <c r="H117" s="291" t="s">
        <v>244</v>
      </c>
      <c r="I117" s="292" t="str">
        <f t="shared" ca="1" si="21"/>
        <v>03.001.001.013</v>
      </c>
      <c r="J117" s="293" t="s">
        <v>958</v>
      </c>
      <c r="K117" s="294" t="s">
        <v>2</v>
      </c>
      <c r="L117" s="295">
        <v>1</v>
      </c>
      <c r="M117" s="295">
        <v>7042</v>
      </c>
      <c r="N117" s="388">
        <f t="shared" si="19"/>
        <v>7042</v>
      </c>
      <c r="O117" s="296" t="s">
        <v>1035</v>
      </c>
      <c r="P117" s="297" t="s">
        <v>677</v>
      </c>
    </row>
    <row r="118" spans="1:17" s="359" customFormat="1" ht="11.25">
      <c r="A118" s="287">
        <f ca="1">IF($H118="UNIDADE CONSTRUTIVA",OFFSET(A118,-1,0)+1,LARGE(A$3:A117,1))</f>
        <v>0</v>
      </c>
      <c r="B118" s="287">
        <f t="shared" ca="1" si="12"/>
        <v>3</v>
      </c>
      <c r="C118" s="287">
        <f t="shared" ca="1" si="13"/>
        <v>1</v>
      </c>
      <c r="D118" s="288">
        <f t="shared" ca="1" si="14"/>
        <v>1</v>
      </c>
      <c r="E118" s="288">
        <f t="shared" ca="1" si="15"/>
        <v>13</v>
      </c>
      <c r="F118" s="356"/>
      <c r="G118" s="357"/>
      <c r="H118" s="357"/>
      <c r="I118" s="357"/>
      <c r="J118" s="358" t="s">
        <v>8</v>
      </c>
      <c r="K118" s="355"/>
      <c r="L118" s="353"/>
      <c r="M118" s="353"/>
      <c r="N118" s="354">
        <f ca="1">N102+N51+N8</f>
        <v>1863691.1904010253</v>
      </c>
      <c r="O118" s="353"/>
      <c r="P118" s="355"/>
      <c r="Q118" s="356"/>
    </row>
    <row r="119" spans="1:17" s="37" customFormat="1" ht="14.1" customHeight="1">
      <c r="A119" s="287">
        <f ca="1">IF($H119="UNIDADE CONSTRUTIVA",OFFSET(A119,-1,0)+1,LARGE(A$3:A118,1))</f>
        <v>0</v>
      </c>
      <c r="B119" s="287">
        <f t="shared" ca="1" si="12"/>
        <v>3</v>
      </c>
      <c r="C119" s="287">
        <f t="shared" ca="1" si="13"/>
        <v>1</v>
      </c>
      <c r="D119" s="288">
        <f t="shared" ca="1" si="14"/>
        <v>1</v>
      </c>
      <c r="E119" s="288">
        <f t="shared" ca="1" si="15"/>
        <v>13</v>
      </c>
      <c r="F119" s="48"/>
      <c r="J119" s="28"/>
      <c r="K119" s="35"/>
      <c r="L119" s="166"/>
      <c r="M119" s="389">
        <f ca="1">SUMIFS($N$7:$N$410,$H$7:$H$410,N119)</f>
        <v>1863691.1904010253</v>
      </c>
      <c r="N119" s="390" t="s">
        <v>241</v>
      </c>
      <c r="O119" s="223"/>
      <c r="P119" s="36"/>
      <c r="Q119" s="28"/>
    </row>
    <row r="120" spans="1:17" s="37" customFormat="1" ht="14.1" customHeight="1">
      <c r="A120" s="287">
        <f ca="1">IF($H120="UNIDADE CONSTRUTIVA",OFFSET(A120,-1,0)+1,LARGE(A$3:A119,1))</f>
        <v>0</v>
      </c>
      <c r="B120" s="287">
        <f t="shared" ca="1" si="12"/>
        <v>3</v>
      </c>
      <c r="C120" s="287">
        <f t="shared" ca="1" si="13"/>
        <v>1</v>
      </c>
      <c r="D120" s="288">
        <f t="shared" ca="1" si="14"/>
        <v>1</v>
      </c>
      <c r="E120" s="288">
        <f t="shared" ca="1" si="15"/>
        <v>13</v>
      </c>
      <c r="F120" s="48"/>
      <c r="J120" s="28"/>
      <c r="K120" s="35"/>
      <c r="L120" s="166"/>
      <c r="M120" s="389">
        <f ca="1">SUMIFS($N$7:$N$410,$H$7:$H$410,N120)</f>
        <v>1863691.1904010256</v>
      </c>
      <c r="N120" s="390" t="s">
        <v>242</v>
      </c>
      <c r="O120" s="223"/>
      <c r="P120" s="36"/>
      <c r="Q120" s="28"/>
    </row>
    <row r="121" spans="1:17" s="37" customFormat="1" ht="14.1" customHeight="1">
      <c r="A121" s="287">
        <f ca="1">IF($H121="UNIDADE CONSTRUTIVA",OFFSET(A121,-1,0)+1,LARGE(A$3:A120,1))</f>
        <v>0</v>
      </c>
      <c r="B121" s="287">
        <f t="shared" ca="1" si="12"/>
        <v>3</v>
      </c>
      <c r="C121" s="287">
        <f t="shared" ca="1" si="13"/>
        <v>1</v>
      </c>
      <c r="D121" s="288">
        <f t="shared" ca="1" si="14"/>
        <v>1</v>
      </c>
      <c r="E121" s="288">
        <f t="shared" ca="1" si="15"/>
        <v>13</v>
      </c>
      <c r="F121" s="48"/>
      <c r="J121" s="28"/>
      <c r="K121" s="35"/>
      <c r="L121" s="166"/>
      <c r="M121" s="389">
        <f ca="1">SUMIFS($N$7:$N$410,$H$7:$H$410,N121)</f>
        <v>1863691.1904010253</v>
      </c>
      <c r="N121" s="390" t="s">
        <v>243</v>
      </c>
      <c r="O121" s="223"/>
      <c r="P121" s="36"/>
      <c r="Q121" s="28"/>
    </row>
    <row r="122" spans="1:17" s="37" customFormat="1" ht="14.1" customHeight="1">
      <c r="A122" s="287">
        <f ca="1">IF($H122="UNIDADE CONSTRUTIVA",OFFSET(A122,-1,0)+1,LARGE(A$3:A121,1))</f>
        <v>0</v>
      </c>
      <c r="B122" s="287">
        <f t="shared" ca="1" si="12"/>
        <v>3</v>
      </c>
      <c r="C122" s="287">
        <f t="shared" ca="1" si="13"/>
        <v>1</v>
      </c>
      <c r="D122" s="288">
        <f t="shared" ca="1" si="14"/>
        <v>1</v>
      </c>
      <c r="E122" s="288">
        <f t="shared" ca="1" si="15"/>
        <v>13</v>
      </c>
      <c r="F122" s="48"/>
      <c r="J122" s="28"/>
      <c r="K122" s="35"/>
      <c r="L122" s="166"/>
      <c r="M122" s="389">
        <f>SUMIFS($N$7:$N$410,$H$7:$H$410,N122)</f>
        <v>1863691.1904010251</v>
      </c>
      <c r="N122" s="390" t="s">
        <v>244</v>
      </c>
      <c r="O122" s="223"/>
      <c r="P122" s="36"/>
      <c r="Q122" s="28"/>
    </row>
    <row r="123" spans="1:17" s="37" customFormat="1" ht="14.1" customHeight="1">
      <c r="A123" s="287">
        <f ca="1">IF($H123="UNIDADE CONSTRUTIVA",OFFSET(A123,-1,0)+1,LARGE(A$3:A122,1))</f>
        <v>0</v>
      </c>
      <c r="B123" s="287">
        <f t="shared" ca="1" si="12"/>
        <v>3</v>
      </c>
      <c r="C123" s="287">
        <f t="shared" ca="1" si="13"/>
        <v>1</v>
      </c>
      <c r="D123" s="288">
        <f t="shared" ca="1" si="14"/>
        <v>1</v>
      </c>
      <c r="E123" s="288">
        <f t="shared" ca="1" si="15"/>
        <v>13</v>
      </c>
      <c r="F123" s="48"/>
      <c r="J123" s="28"/>
      <c r="K123" s="35"/>
      <c r="L123" s="166"/>
      <c r="M123" s="389">
        <f ca="1">'Obra '!C26</f>
        <v>1863691.1904010253</v>
      </c>
      <c r="N123" s="390" t="s">
        <v>623</v>
      </c>
      <c r="O123" s="223"/>
      <c r="P123" s="36"/>
      <c r="Q123" s="28"/>
    </row>
    <row r="124" spans="1:17" s="37" customFormat="1" ht="14.1" customHeight="1">
      <c r="A124" s="287">
        <f ca="1">IF($H124="UNIDADE CONSTRUTIVA",OFFSET(A124,-1,0)+1,LARGE(A$3:A123,1))</f>
        <v>0</v>
      </c>
      <c r="B124" s="287">
        <f t="shared" ca="1" si="12"/>
        <v>3</v>
      </c>
      <c r="C124" s="287">
        <f t="shared" ca="1" si="13"/>
        <v>1</v>
      </c>
      <c r="D124" s="288">
        <f t="shared" ca="1" si="14"/>
        <v>1</v>
      </c>
      <c r="E124" s="288">
        <f t="shared" ca="1" si="15"/>
        <v>13</v>
      </c>
      <c r="F124" s="48"/>
      <c r="J124" s="28"/>
      <c r="K124" s="35"/>
      <c r="L124" s="166"/>
      <c r="M124" s="579"/>
      <c r="N124" s="391"/>
      <c r="O124" s="223"/>
      <c r="P124" s="36"/>
      <c r="Q124" s="28"/>
    </row>
    <row r="125" spans="1:17" s="37" customFormat="1" ht="14.1" customHeight="1">
      <c r="A125" s="287">
        <f ca="1">IF($H125="UNIDADE CONSTRUTIVA",OFFSET(A125,-1,0)+1,LARGE(A$3:A124,1))</f>
        <v>0</v>
      </c>
      <c r="B125" s="287">
        <f t="shared" ca="1" si="12"/>
        <v>3</v>
      </c>
      <c r="C125" s="287">
        <f t="shared" ca="1" si="13"/>
        <v>1</v>
      </c>
      <c r="D125" s="288">
        <f t="shared" ca="1" si="14"/>
        <v>1</v>
      </c>
      <c r="E125" s="288">
        <f t="shared" ca="1" si="15"/>
        <v>13</v>
      </c>
      <c r="F125" s="48"/>
      <c r="J125" s="28"/>
      <c r="K125" s="35"/>
      <c r="L125" s="166"/>
      <c r="M125" s="166"/>
      <c r="N125" s="281"/>
      <c r="O125" s="223"/>
      <c r="P125" s="36"/>
      <c r="Q125" s="28"/>
    </row>
    <row r="126" spans="1:17" s="37" customFormat="1" ht="14.1" customHeight="1">
      <c r="A126" s="287">
        <f ca="1">IF($H126="UNIDADE CONSTRUTIVA",OFFSET(A126,-1,0)+1,LARGE(A$3:A125,1))</f>
        <v>0</v>
      </c>
      <c r="B126" s="287">
        <f t="shared" ca="1" si="12"/>
        <v>3</v>
      </c>
      <c r="C126" s="287">
        <f t="shared" ca="1" si="13"/>
        <v>1</v>
      </c>
      <c r="D126" s="288">
        <f t="shared" ca="1" si="14"/>
        <v>1</v>
      </c>
      <c r="E126" s="288">
        <f t="shared" ca="1" si="15"/>
        <v>13</v>
      </c>
      <c r="F126" s="48"/>
      <c r="J126" s="28"/>
      <c r="K126" s="35"/>
      <c r="L126" s="166"/>
      <c r="M126" s="166"/>
      <c r="N126" s="281"/>
      <c r="O126" s="223"/>
      <c r="P126" s="36"/>
      <c r="Q126" s="28"/>
    </row>
    <row r="127" spans="1:17" s="37" customFormat="1" ht="14.1" customHeight="1">
      <c r="A127" s="287">
        <f ca="1">IF($H127="UNIDADE CONSTRUTIVA",OFFSET(A127,-1,0)+1,LARGE(A$3:A126,1))</f>
        <v>0</v>
      </c>
      <c r="B127" s="287">
        <f t="shared" ca="1" si="12"/>
        <v>3</v>
      </c>
      <c r="C127" s="287">
        <f t="shared" ca="1" si="13"/>
        <v>1</v>
      </c>
      <c r="D127" s="288">
        <f t="shared" ca="1" si="14"/>
        <v>1</v>
      </c>
      <c r="E127" s="288">
        <f t="shared" ca="1" si="15"/>
        <v>13</v>
      </c>
      <c r="F127" s="48"/>
      <c r="J127" s="28"/>
      <c r="K127" s="35"/>
      <c r="L127" s="166"/>
      <c r="M127" s="166"/>
      <c r="N127" s="281"/>
      <c r="O127" s="223"/>
      <c r="P127" s="36"/>
      <c r="Q127" s="28"/>
    </row>
    <row r="128" spans="1:17" s="37" customFormat="1" ht="14.1" customHeight="1">
      <c r="A128" s="287">
        <f ca="1">IF($H128="UNIDADE CONSTRUTIVA",OFFSET(A128,-1,0)+1,LARGE(A$3:A127,1))</f>
        <v>0</v>
      </c>
      <c r="B128" s="287">
        <f t="shared" ca="1" si="12"/>
        <v>3</v>
      </c>
      <c r="C128" s="287">
        <f t="shared" ca="1" si="13"/>
        <v>1</v>
      </c>
      <c r="D128" s="288">
        <f t="shared" ca="1" si="14"/>
        <v>1</v>
      </c>
      <c r="E128" s="288">
        <f t="shared" ca="1" si="15"/>
        <v>13</v>
      </c>
      <c r="F128" s="48"/>
      <c r="J128" s="28"/>
      <c r="K128" s="35"/>
      <c r="L128" s="166"/>
      <c r="M128" s="166"/>
      <c r="N128" s="281"/>
      <c r="O128" s="223"/>
      <c r="P128" s="36"/>
      <c r="Q128" s="28"/>
    </row>
    <row r="129" spans="1:17" s="37" customFormat="1" ht="14.1" customHeight="1">
      <c r="A129" s="287">
        <f ca="1">IF($H129="UNIDADE CONSTRUTIVA",OFFSET(A129,-1,0)+1,LARGE(A$3:A128,1))</f>
        <v>0</v>
      </c>
      <c r="B129" s="287">
        <f t="shared" ca="1" si="12"/>
        <v>3</v>
      </c>
      <c r="C129" s="287">
        <f t="shared" ca="1" si="13"/>
        <v>1</v>
      </c>
      <c r="D129" s="288">
        <f t="shared" ca="1" si="14"/>
        <v>1</v>
      </c>
      <c r="E129" s="288">
        <f t="shared" ca="1" si="15"/>
        <v>13</v>
      </c>
      <c r="F129" s="48"/>
      <c r="J129" s="28"/>
      <c r="K129" s="35"/>
      <c r="L129" s="166"/>
      <c r="M129" s="166"/>
      <c r="N129" s="281"/>
      <c r="O129" s="223"/>
      <c r="P129" s="36"/>
      <c r="Q129" s="28"/>
    </row>
    <row r="130" spans="1:17" s="37" customFormat="1" ht="14.1" customHeight="1">
      <c r="A130" s="287">
        <f ca="1">IF($H130="UNIDADE CONSTRUTIVA",OFFSET(A130,-1,0)+1,LARGE(A$3:A129,1))</f>
        <v>0</v>
      </c>
      <c r="B130" s="287">
        <f t="shared" ca="1" si="12"/>
        <v>3</v>
      </c>
      <c r="C130" s="287">
        <f t="shared" ca="1" si="13"/>
        <v>1</v>
      </c>
      <c r="D130" s="288">
        <f t="shared" ca="1" si="14"/>
        <v>1</v>
      </c>
      <c r="E130" s="288">
        <f t="shared" ca="1" si="15"/>
        <v>13</v>
      </c>
      <c r="F130" s="48"/>
      <c r="J130" s="28"/>
      <c r="K130" s="35"/>
      <c r="L130" s="166"/>
      <c r="M130" s="166"/>
      <c r="N130" s="281"/>
      <c r="O130" s="223"/>
      <c r="P130" s="36"/>
      <c r="Q130" s="28"/>
    </row>
    <row r="131" spans="1:17" s="37" customFormat="1" ht="14.1" customHeight="1">
      <c r="A131" s="287">
        <f ca="1">IF($H131="UNIDADE CONSTRUTIVA",OFFSET(A131,-1,0)+1,LARGE(A$3:A130,1))</f>
        <v>0</v>
      </c>
      <c r="B131" s="287">
        <f t="shared" ca="1" si="12"/>
        <v>3</v>
      </c>
      <c r="C131" s="287">
        <f t="shared" ca="1" si="13"/>
        <v>1</v>
      </c>
      <c r="D131" s="288">
        <f t="shared" ca="1" si="14"/>
        <v>1</v>
      </c>
      <c r="E131" s="288">
        <f t="shared" ca="1" si="15"/>
        <v>13</v>
      </c>
      <c r="F131" s="48"/>
      <c r="J131" s="28"/>
      <c r="K131" s="35"/>
      <c r="L131" s="166"/>
      <c r="M131" s="166"/>
      <c r="N131" s="281"/>
      <c r="O131" s="223"/>
      <c r="P131" s="36"/>
      <c r="Q131" s="28"/>
    </row>
    <row r="132" spans="1:17" s="37" customFormat="1" ht="14.1" customHeight="1">
      <c r="A132" s="287">
        <f ca="1">IF($H132="UNIDADE CONSTRUTIVA",OFFSET(A132,-1,0)+1,LARGE(A$3:A131,1))</f>
        <v>0</v>
      </c>
      <c r="B132" s="287">
        <f t="shared" ca="1" si="12"/>
        <v>3</v>
      </c>
      <c r="C132" s="287">
        <f t="shared" ca="1" si="13"/>
        <v>1</v>
      </c>
      <c r="D132" s="288">
        <f t="shared" ca="1" si="14"/>
        <v>1</v>
      </c>
      <c r="E132" s="288">
        <f t="shared" ca="1" si="15"/>
        <v>13</v>
      </c>
      <c r="F132" s="48"/>
      <c r="J132" s="28"/>
      <c r="K132" s="35"/>
      <c r="L132" s="166"/>
      <c r="M132" s="166"/>
      <c r="N132" s="281"/>
      <c r="O132" s="223"/>
      <c r="P132" s="36"/>
      <c r="Q132" s="28"/>
    </row>
    <row r="133" spans="1:17" s="37" customFormat="1" ht="14.1" customHeight="1">
      <c r="A133" s="287">
        <f ca="1">IF($H133="UNIDADE CONSTRUTIVA",OFFSET(A133,-1,0)+1,LARGE(A$3:A132,1))</f>
        <v>0</v>
      </c>
      <c r="B133" s="287">
        <f t="shared" ca="1" si="12"/>
        <v>3</v>
      </c>
      <c r="C133" s="287">
        <f t="shared" ca="1" si="13"/>
        <v>1</v>
      </c>
      <c r="D133" s="288">
        <f t="shared" ca="1" si="14"/>
        <v>1</v>
      </c>
      <c r="E133" s="288">
        <f t="shared" ca="1" si="15"/>
        <v>13</v>
      </c>
      <c r="F133" s="48"/>
      <c r="J133" s="28"/>
      <c r="K133" s="35"/>
      <c r="L133" s="166"/>
      <c r="M133" s="166"/>
      <c r="N133" s="281"/>
      <c r="O133" s="223"/>
      <c r="P133" s="36"/>
      <c r="Q133" s="28"/>
    </row>
    <row r="134" spans="1:17" s="37" customFormat="1" ht="14.1" customHeight="1">
      <c r="A134" s="287">
        <f ca="1">IF($H134="UNIDADE CONSTRUTIVA",OFFSET(A134,-1,0)+1,LARGE(A$3:A133,1))</f>
        <v>0</v>
      </c>
      <c r="B134" s="287">
        <f t="shared" ref="B134:B197" ca="1" si="32">IF(H134="UNIDADE CONSTRUTIVA",0,IF(H134="CÉLULA CONSTRUTIVA",OFFSET(B134,-1,0)+1,OFFSET(B134,-1,0)))</f>
        <v>3</v>
      </c>
      <c r="C134" s="287">
        <f t="shared" ref="C134:C197" ca="1" si="33">IF(H134="CÉLULA CONSTRUTIVA",0,IF(H134="ETAPA",OFFSET(C134,-1,0)+1,OFFSET(C134,-1,0)))</f>
        <v>1</v>
      </c>
      <c r="D134" s="288">
        <f t="shared" ref="D134:D197" ca="1" si="34">IF(H134="ETAPA",0,IF(H134="SUBETAPA",OFFSET(D134,-1,0)+1,OFFSET(D134,-1,0)))</f>
        <v>1</v>
      </c>
      <c r="E134" s="288">
        <f t="shared" ref="E134:E197" ca="1" si="35">IF(H134="Subetapa",0,IF(H134="serviço",OFFSET(E134,-1,0)+1,OFFSET(E134,-1,0)))</f>
        <v>13</v>
      </c>
      <c r="F134" s="48"/>
      <c r="J134" s="28"/>
      <c r="K134" s="35"/>
      <c r="L134" s="166"/>
      <c r="M134" s="166"/>
      <c r="N134" s="281"/>
      <c r="O134" s="223"/>
      <c r="P134" s="36"/>
      <c r="Q134" s="28"/>
    </row>
    <row r="135" spans="1:17" s="37" customFormat="1" ht="14.1" customHeight="1">
      <c r="A135" s="287">
        <f ca="1">IF($H135="UNIDADE CONSTRUTIVA",OFFSET(A135,-1,0)+1,LARGE(A$3:A134,1))</f>
        <v>0</v>
      </c>
      <c r="B135" s="287">
        <f t="shared" ca="1" si="32"/>
        <v>3</v>
      </c>
      <c r="C135" s="287">
        <f t="shared" ca="1" si="33"/>
        <v>1</v>
      </c>
      <c r="D135" s="288">
        <f t="shared" ca="1" si="34"/>
        <v>1</v>
      </c>
      <c r="E135" s="288">
        <f t="shared" ca="1" si="35"/>
        <v>13</v>
      </c>
      <c r="F135" s="48"/>
      <c r="J135" s="28"/>
      <c r="K135" s="35"/>
      <c r="L135" s="166"/>
      <c r="M135" s="166"/>
      <c r="N135" s="281"/>
      <c r="O135" s="223"/>
      <c r="P135" s="36"/>
      <c r="Q135" s="28"/>
    </row>
    <row r="136" spans="1:17" s="37" customFormat="1" ht="14.1" customHeight="1">
      <c r="A136" s="287">
        <f ca="1">IF($H136="UNIDADE CONSTRUTIVA",OFFSET(A136,-1,0)+1,LARGE(A$3:A135,1))</f>
        <v>0</v>
      </c>
      <c r="B136" s="287">
        <f t="shared" ca="1" si="32"/>
        <v>3</v>
      </c>
      <c r="C136" s="287">
        <f t="shared" ca="1" si="33"/>
        <v>1</v>
      </c>
      <c r="D136" s="288">
        <f t="shared" ca="1" si="34"/>
        <v>1</v>
      </c>
      <c r="E136" s="288">
        <f t="shared" ca="1" si="35"/>
        <v>13</v>
      </c>
      <c r="F136" s="48"/>
      <c r="J136" s="28"/>
      <c r="K136" s="35"/>
      <c r="L136" s="166"/>
      <c r="M136" s="166"/>
      <c r="N136" s="281"/>
      <c r="O136" s="223"/>
      <c r="P136" s="36"/>
      <c r="Q136" s="28"/>
    </row>
    <row r="137" spans="1:17" s="37" customFormat="1" ht="14.1" customHeight="1">
      <c r="A137" s="287">
        <f ca="1">IF($H137="UNIDADE CONSTRUTIVA",OFFSET(A137,-1,0)+1,LARGE(A$3:A136,1))</f>
        <v>0</v>
      </c>
      <c r="B137" s="287">
        <f t="shared" ca="1" si="32"/>
        <v>3</v>
      </c>
      <c r="C137" s="287">
        <f t="shared" ca="1" si="33"/>
        <v>1</v>
      </c>
      <c r="D137" s="288">
        <f t="shared" ca="1" si="34"/>
        <v>1</v>
      </c>
      <c r="E137" s="288">
        <f t="shared" ca="1" si="35"/>
        <v>13</v>
      </c>
      <c r="F137" s="48"/>
      <c r="J137" s="28"/>
      <c r="K137" s="35"/>
      <c r="L137" s="166"/>
      <c r="M137" s="166"/>
      <c r="N137" s="281"/>
      <c r="O137" s="223"/>
      <c r="P137" s="36"/>
      <c r="Q137" s="28"/>
    </row>
    <row r="138" spans="1:17" s="37" customFormat="1" ht="14.1" customHeight="1">
      <c r="A138" s="287">
        <f ca="1">IF($H138="UNIDADE CONSTRUTIVA",OFFSET(A138,-1,0)+1,LARGE(A$3:A137,1))</f>
        <v>0</v>
      </c>
      <c r="B138" s="287">
        <f t="shared" ca="1" si="32"/>
        <v>3</v>
      </c>
      <c r="C138" s="287">
        <f t="shared" ca="1" si="33"/>
        <v>1</v>
      </c>
      <c r="D138" s="288">
        <f t="shared" ca="1" si="34"/>
        <v>1</v>
      </c>
      <c r="E138" s="288">
        <f t="shared" ca="1" si="35"/>
        <v>13</v>
      </c>
      <c r="F138" s="48"/>
      <c r="J138" s="28"/>
      <c r="K138" s="35"/>
      <c r="L138" s="166"/>
      <c r="M138" s="166"/>
      <c r="N138" s="281"/>
      <c r="O138" s="223"/>
      <c r="P138" s="36"/>
      <c r="Q138" s="28"/>
    </row>
    <row r="139" spans="1:17" s="37" customFormat="1" ht="14.1" customHeight="1">
      <c r="A139" s="287">
        <f ca="1">IF($H139="UNIDADE CONSTRUTIVA",OFFSET(A139,-1,0)+1,LARGE(A$3:A138,1))</f>
        <v>0</v>
      </c>
      <c r="B139" s="287">
        <f t="shared" ca="1" si="32"/>
        <v>3</v>
      </c>
      <c r="C139" s="287">
        <f t="shared" ca="1" si="33"/>
        <v>1</v>
      </c>
      <c r="D139" s="288">
        <f t="shared" ca="1" si="34"/>
        <v>1</v>
      </c>
      <c r="E139" s="288">
        <f t="shared" ca="1" si="35"/>
        <v>13</v>
      </c>
      <c r="F139" s="48"/>
      <c r="J139" s="28"/>
      <c r="K139" s="35"/>
      <c r="L139" s="166"/>
      <c r="M139" s="166"/>
      <c r="N139" s="281"/>
      <c r="O139" s="223"/>
      <c r="P139" s="36"/>
      <c r="Q139" s="28"/>
    </row>
    <row r="140" spans="1:17" s="37" customFormat="1" ht="14.1" customHeight="1">
      <c r="A140" s="287">
        <f ca="1">IF($H140="UNIDADE CONSTRUTIVA",OFFSET(A140,-1,0)+1,LARGE(A$3:A139,1))</f>
        <v>0</v>
      </c>
      <c r="B140" s="287">
        <f t="shared" ca="1" si="32"/>
        <v>3</v>
      </c>
      <c r="C140" s="287">
        <f t="shared" ca="1" si="33"/>
        <v>1</v>
      </c>
      <c r="D140" s="288">
        <f t="shared" ca="1" si="34"/>
        <v>1</v>
      </c>
      <c r="E140" s="288">
        <f t="shared" ca="1" si="35"/>
        <v>13</v>
      </c>
      <c r="F140" s="48"/>
      <c r="J140" s="28"/>
      <c r="K140" s="35"/>
      <c r="L140" s="166"/>
      <c r="M140" s="166"/>
      <c r="N140" s="281"/>
      <c r="O140" s="223"/>
      <c r="P140" s="36"/>
      <c r="Q140" s="28"/>
    </row>
    <row r="141" spans="1:17" s="37" customFormat="1" ht="14.1" customHeight="1">
      <c r="A141" s="287">
        <f ca="1">IF($H141="UNIDADE CONSTRUTIVA",OFFSET(A141,-1,0)+1,LARGE(A$3:A140,1))</f>
        <v>0</v>
      </c>
      <c r="B141" s="287">
        <f t="shared" ca="1" si="32"/>
        <v>3</v>
      </c>
      <c r="C141" s="287">
        <f t="shared" ca="1" si="33"/>
        <v>1</v>
      </c>
      <c r="D141" s="288">
        <f t="shared" ca="1" si="34"/>
        <v>1</v>
      </c>
      <c r="E141" s="288">
        <f t="shared" ca="1" si="35"/>
        <v>13</v>
      </c>
      <c r="F141" s="48"/>
      <c r="J141" s="28"/>
      <c r="K141" s="35"/>
      <c r="L141" s="166"/>
      <c r="M141" s="166"/>
      <c r="N141" s="281"/>
      <c r="O141" s="223"/>
      <c r="P141" s="36"/>
      <c r="Q141" s="28"/>
    </row>
    <row r="142" spans="1:17" s="37" customFormat="1" ht="14.1" customHeight="1">
      <c r="A142" s="287">
        <f ca="1">IF($H142="UNIDADE CONSTRUTIVA",OFFSET(A142,-1,0)+1,LARGE(A$3:A141,1))</f>
        <v>0</v>
      </c>
      <c r="B142" s="287">
        <f t="shared" ca="1" si="32"/>
        <v>3</v>
      </c>
      <c r="C142" s="287">
        <f t="shared" ca="1" si="33"/>
        <v>1</v>
      </c>
      <c r="D142" s="288">
        <f t="shared" ca="1" si="34"/>
        <v>1</v>
      </c>
      <c r="E142" s="288">
        <f t="shared" ca="1" si="35"/>
        <v>13</v>
      </c>
      <c r="F142" s="48"/>
      <c r="J142" s="28"/>
      <c r="K142" s="35"/>
      <c r="L142" s="166"/>
      <c r="M142" s="166"/>
      <c r="N142" s="281"/>
      <c r="O142" s="223"/>
      <c r="P142" s="36"/>
      <c r="Q142" s="28"/>
    </row>
    <row r="143" spans="1:17" s="37" customFormat="1" ht="14.1" customHeight="1">
      <c r="A143" s="287">
        <f ca="1">IF($H143="UNIDADE CONSTRUTIVA",OFFSET(A143,-1,0)+1,LARGE(A$3:A142,1))</f>
        <v>0</v>
      </c>
      <c r="B143" s="287">
        <f t="shared" ca="1" si="32"/>
        <v>3</v>
      </c>
      <c r="C143" s="287">
        <f t="shared" ca="1" si="33"/>
        <v>1</v>
      </c>
      <c r="D143" s="288">
        <f t="shared" ca="1" si="34"/>
        <v>1</v>
      </c>
      <c r="E143" s="288">
        <f t="shared" ca="1" si="35"/>
        <v>13</v>
      </c>
      <c r="F143" s="48"/>
      <c r="J143" s="28"/>
      <c r="K143" s="35"/>
      <c r="L143" s="166"/>
      <c r="M143" s="166"/>
      <c r="N143" s="281"/>
      <c r="O143" s="223"/>
      <c r="P143" s="36"/>
      <c r="Q143" s="28"/>
    </row>
    <row r="144" spans="1:17" s="37" customFormat="1" ht="14.1" customHeight="1">
      <c r="A144" s="287">
        <f ca="1">IF($H144="UNIDADE CONSTRUTIVA",OFFSET(A144,-1,0)+1,LARGE(A$3:A143,1))</f>
        <v>0</v>
      </c>
      <c r="B144" s="287">
        <f t="shared" ca="1" si="32"/>
        <v>3</v>
      </c>
      <c r="C144" s="287">
        <f t="shared" ca="1" si="33"/>
        <v>1</v>
      </c>
      <c r="D144" s="288">
        <f t="shared" ca="1" si="34"/>
        <v>1</v>
      </c>
      <c r="E144" s="288">
        <f t="shared" ca="1" si="35"/>
        <v>13</v>
      </c>
      <c r="F144" s="48"/>
      <c r="J144" s="28"/>
      <c r="K144" s="35"/>
      <c r="L144" s="166"/>
      <c r="M144" s="166"/>
      <c r="N144" s="281"/>
      <c r="O144" s="223"/>
      <c r="P144" s="36"/>
      <c r="Q144" s="28"/>
    </row>
    <row r="145" spans="1:17" s="37" customFormat="1" ht="14.1" customHeight="1">
      <c r="A145" s="287">
        <f ca="1">IF($H145="UNIDADE CONSTRUTIVA",OFFSET(A145,-1,0)+1,LARGE(A$3:A144,1))</f>
        <v>0</v>
      </c>
      <c r="B145" s="287">
        <f t="shared" ca="1" si="32"/>
        <v>3</v>
      </c>
      <c r="C145" s="287">
        <f t="shared" ca="1" si="33"/>
        <v>1</v>
      </c>
      <c r="D145" s="288">
        <f t="shared" ca="1" si="34"/>
        <v>1</v>
      </c>
      <c r="E145" s="288">
        <f t="shared" ca="1" si="35"/>
        <v>13</v>
      </c>
      <c r="F145" s="48"/>
      <c r="J145" s="28"/>
      <c r="K145" s="35"/>
      <c r="L145" s="166"/>
      <c r="M145" s="166"/>
      <c r="N145" s="281"/>
      <c r="O145" s="223"/>
      <c r="P145" s="36"/>
      <c r="Q145" s="28"/>
    </row>
    <row r="146" spans="1:17" s="37" customFormat="1" ht="14.1" customHeight="1">
      <c r="A146" s="287">
        <f ca="1">IF($H146="UNIDADE CONSTRUTIVA",OFFSET(A146,-1,0)+1,LARGE(A$3:A145,1))</f>
        <v>0</v>
      </c>
      <c r="B146" s="287">
        <f t="shared" ca="1" si="32"/>
        <v>3</v>
      </c>
      <c r="C146" s="287">
        <f t="shared" ca="1" si="33"/>
        <v>1</v>
      </c>
      <c r="D146" s="288">
        <f t="shared" ca="1" si="34"/>
        <v>1</v>
      </c>
      <c r="E146" s="288">
        <f t="shared" ca="1" si="35"/>
        <v>13</v>
      </c>
      <c r="F146" s="48"/>
      <c r="J146" s="28"/>
      <c r="K146" s="35"/>
      <c r="L146" s="166"/>
      <c r="M146" s="166"/>
      <c r="N146" s="281"/>
      <c r="O146" s="223"/>
      <c r="P146" s="36"/>
      <c r="Q146" s="28"/>
    </row>
    <row r="147" spans="1:17" s="37" customFormat="1" ht="14.1" customHeight="1">
      <c r="A147" s="287">
        <f ca="1">IF($H147="UNIDADE CONSTRUTIVA",OFFSET(A147,-1,0)+1,LARGE(A$3:A146,1))</f>
        <v>0</v>
      </c>
      <c r="B147" s="287">
        <f t="shared" ca="1" si="32"/>
        <v>3</v>
      </c>
      <c r="C147" s="287">
        <f t="shared" ca="1" si="33"/>
        <v>1</v>
      </c>
      <c r="D147" s="288">
        <f t="shared" ca="1" si="34"/>
        <v>1</v>
      </c>
      <c r="E147" s="288">
        <f t="shared" ca="1" si="35"/>
        <v>13</v>
      </c>
      <c r="F147" s="48"/>
      <c r="J147" s="28"/>
      <c r="K147" s="35"/>
      <c r="L147" s="166"/>
      <c r="M147" s="166"/>
      <c r="N147" s="281"/>
      <c r="O147" s="223"/>
      <c r="P147" s="36"/>
      <c r="Q147" s="28"/>
    </row>
    <row r="148" spans="1:17" s="37" customFormat="1" ht="14.1" customHeight="1">
      <c r="A148" s="287">
        <f ca="1">IF($H148="UNIDADE CONSTRUTIVA",OFFSET(A148,-1,0)+1,LARGE(A$3:A147,1))</f>
        <v>0</v>
      </c>
      <c r="B148" s="287">
        <f t="shared" ca="1" si="32"/>
        <v>3</v>
      </c>
      <c r="C148" s="287">
        <f t="shared" ca="1" si="33"/>
        <v>1</v>
      </c>
      <c r="D148" s="288">
        <f t="shared" ca="1" si="34"/>
        <v>1</v>
      </c>
      <c r="E148" s="288">
        <f t="shared" ca="1" si="35"/>
        <v>13</v>
      </c>
      <c r="F148" s="48"/>
      <c r="J148" s="28"/>
      <c r="K148" s="35"/>
      <c r="L148" s="166"/>
      <c r="M148" s="166"/>
      <c r="N148" s="281"/>
      <c r="O148" s="223"/>
      <c r="P148" s="36"/>
      <c r="Q148" s="28"/>
    </row>
    <row r="149" spans="1:17" s="37" customFormat="1" ht="14.1" customHeight="1">
      <c r="A149" s="287">
        <f ca="1">IF($H149="UNIDADE CONSTRUTIVA",OFFSET(A149,-1,0)+1,LARGE(A$3:A148,1))</f>
        <v>0</v>
      </c>
      <c r="B149" s="287">
        <f t="shared" ca="1" si="32"/>
        <v>3</v>
      </c>
      <c r="C149" s="287">
        <f t="shared" ca="1" si="33"/>
        <v>1</v>
      </c>
      <c r="D149" s="288">
        <f t="shared" ca="1" si="34"/>
        <v>1</v>
      </c>
      <c r="E149" s="288">
        <f t="shared" ca="1" si="35"/>
        <v>13</v>
      </c>
      <c r="F149" s="48"/>
      <c r="J149" s="28"/>
      <c r="K149" s="35"/>
      <c r="L149" s="166"/>
      <c r="M149" s="166"/>
      <c r="N149" s="281"/>
      <c r="O149" s="223"/>
      <c r="P149" s="36"/>
      <c r="Q149" s="28"/>
    </row>
    <row r="150" spans="1:17" s="37" customFormat="1" ht="14.1" customHeight="1">
      <c r="A150" s="287">
        <f ca="1">IF($H150="UNIDADE CONSTRUTIVA",OFFSET(A150,-1,0)+1,LARGE(A$3:A149,1))</f>
        <v>0</v>
      </c>
      <c r="B150" s="287">
        <f t="shared" ca="1" si="32"/>
        <v>3</v>
      </c>
      <c r="C150" s="287">
        <f t="shared" ca="1" si="33"/>
        <v>1</v>
      </c>
      <c r="D150" s="288">
        <f t="shared" ca="1" si="34"/>
        <v>1</v>
      </c>
      <c r="E150" s="288">
        <f t="shared" ca="1" si="35"/>
        <v>13</v>
      </c>
      <c r="F150" s="48"/>
      <c r="J150" s="28"/>
      <c r="K150" s="35"/>
      <c r="L150" s="166"/>
      <c r="M150" s="166"/>
      <c r="N150" s="281"/>
      <c r="O150" s="223"/>
      <c r="P150" s="36"/>
      <c r="Q150" s="28"/>
    </row>
    <row r="151" spans="1:17" s="37" customFormat="1" ht="14.1" customHeight="1">
      <c r="A151" s="287">
        <f ca="1">IF($H151="UNIDADE CONSTRUTIVA",OFFSET(A151,-1,0)+1,LARGE(A$3:A150,1))</f>
        <v>0</v>
      </c>
      <c r="B151" s="287">
        <f t="shared" ca="1" si="32"/>
        <v>3</v>
      </c>
      <c r="C151" s="287">
        <f t="shared" ca="1" si="33"/>
        <v>1</v>
      </c>
      <c r="D151" s="288">
        <f t="shared" ca="1" si="34"/>
        <v>1</v>
      </c>
      <c r="E151" s="288">
        <f t="shared" ca="1" si="35"/>
        <v>13</v>
      </c>
      <c r="F151" s="48"/>
      <c r="J151" s="28"/>
      <c r="K151" s="35"/>
      <c r="L151" s="166"/>
      <c r="M151" s="166"/>
      <c r="N151" s="281"/>
      <c r="O151" s="223"/>
      <c r="P151" s="36"/>
      <c r="Q151" s="28"/>
    </row>
    <row r="152" spans="1:17" s="37" customFormat="1" ht="14.1" customHeight="1">
      <c r="A152" s="287">
        <f ca="1">IF($H152="UNIDADE CONSTRUTIVA",OFFSET(A152,-1,0)+1,LARGE(A$3:A151,1))</f>
        <v>0</v>
      </c>
      <c r="B152" s="287">
        <f t="shared" ca="1" si="32"/>
        <v>3</v>
      </c>
      <c r="C152" s="287">
        <f t="shared" ca="1" si="33"/>
        <v>1</v>
      </c>
      <c r="D152" s="288">
        <f t="shared" ca="1" si="34"/>
        <v>1</v>
      </c>
      <c r="E152" s="288">
        <f t="shared" ca="1" si="35"/>
        <v>13</v>
      </c>
      <c r="F152" s="48"/>
      <c r="J152" s="28"/>
      <c r="K152" s="35"/>
      <c r="L152" s="166"/>
      <c r="M152" s="166"/>
      <c r="N152" s="281"/>
      <c r="O152" s="223"/>
      <c r="P152" s="36"/>
      <c r="Q152" s="28"/>
    </row>
    <row r="153" spans="1:17" s="37" customFormat="1" ht="14.1" customHeight="1">
      <c r="A153" s="287">
        <f ca="1">IF($H153="UNIDADE CONSTRUTIVA",OFFSET(A153,-1,0)+1,LARGE(A$3:A152,1))</f>
        <v>0</v>
      </c>
      <c r="B153" s="287">
        <f t="shared" ca="1" si="32"/>
        <v>3</v>
      </c>
      <c r="C153" s="287">
        <f t="shared" ca="1" si="33"/>
        <v>1</v>
      </c>
      <c r="D153" s="288">
        <f t="shared" ca="1" si="34"/>
        <v>1</v>
      </c>
      <c r="E153" s="288">
        <f t="shared" ca="1" si="35"/>
        <v>13</v>
      </c>
      <c r="F153" s="48"/>
      <c r="J153" s="28"/>
      <c r="K153" s="35"/>
      <c r="L153" s="166"/>
      <c r="M153" s="166"/>
      <c r="N153" s="281"/>
      <c r="O153" s="223"/>
      <c r="P153" s="36"/>
      <c r="Q153" s="28"/>
    </row>
    <row r="154" spans="1:17" s="37" customFormat="1" ht="14.1" customHeight="1">
      <c r="A154" s="287">
        <f ca="1">IF($H154="UNIDADE CONSTRUTIVA",OFFSET(A154,-1,0)+1,LARGE(A$3:A153,1))</f>
        <v>0</v>
      </c>
      <c r="B154" s="287">
        <f t="shared" ca="1" si="32"/>
        <v>3</v>
      </c>
      <c r="C154" s="287">
        <f t="shared" ca="1" si="33"/>
        <v>1</v>
      </c>
      <c r="D154" s="288">
        <f t="shared" ca="1" si="34"/>
        <v>1</v>
      </c>
      <c r="E154" s="288">
        <f t="shared" ca="1" si="35"/>
        <v>13</v>
      </c>
      <c r="F154" s="48"/>
      <c r="J154" s="28"/>
      <c r="K154" s="35"/>
      <c r="L154" s="166"/>
      <c r="M154" s="166"/>
      <c r="N154" s="281"/>
      <c r="O154" s="223"/>
      <c r="P154" s="36"/>
      <c r="Q154" s="28"/>
    </row>
    <row r="155" spans="1:17" s="37" customFormat="1" ht="14.1" customHeight="1">
      <c r="A155" s="287">
        <f ca="1">IF($H155="UNIDADE CONSTRUTIVA",OFFSET(A155,-1,0)+1,LARGE(A$3:A154,1))</f>
        <v>0</v>
      </c>
      <c r="B155" s="287">
        <f t="shared" ca="1" si="32"/>
        <v>3</v>
      </c>
      <c r="C155" s="287">
        <f t="shared" ca="1" si="33"/>
        <v>1</v>
      </c>
      <c r="D155" s="288">
        <f t="shared" ca="1" si="34"/>
        <v>1</v>
      </c>
      <c r="E155" s="288">
        <f t="shared" ca="1" si="35"/>
        <v>13</v>
      </c>
      <c r="F155" s="48"/>
      <c r="J155" s="28"/>
      <c r="K155" s="35"/>
      <c r="L155" s="166"/>
      <c r="M155" s="166"/>
      <c r="N155" s="281"/>
      <c r="O155" s="223"/>
      <c r="P155" s="36"/>
      <c r="Q155" s="28"/>
    </row>
    <row r="156" spans="1:17" s="37" customFormat="1" ht="14.1" customHeight="1">
      <c r="A156" s="287">
        <f ca="1">IF($H156="UNIDADE CONSTRUTIVA",OFFSET(A156,-1,0)+1,LARGE(A$3:A155,1))</f>
        <v>0</v>
      </c>
      <c r="B156" s="287">
        <f t="shared" ca="1" si="32"/>
        <v>3</v>
      </c>
      <c r="C156" s="287">
        <f t="shared" ca="1" si="33"/>
        <v>1</v>
      </c>
      <c r="D156" s="288">
        <f t="shared" ca="1" si="34"/>
        <v>1</v>
      </c>
      <c r="E156" s="288">
        <f t="shared" ca="1" si="35"/>
        <v>13</v>
      </c>
      <c r="F156" s="48"/>
      <c r="J156" s="28"/>
      <c r="K156" s="35"/>
      <c r="L156" s="166"/>
      <c r="M156" s="166"/>
      <c r="N156" s="281"/>
      <c r="O156" s="223"/>
      <c r="P156" s="36"/>
      <c r="Q156" s="28"/>
    </row>
    <row r="157" spans="1:17" s="37" customFormat="1" ht="14.1" customHeight="1">
      <c r="A157" s="287">
        <f ca="1">IF($H157="UNIDADE CONSTRUTIVA",OFFSET(A157,-1,0)+1,LARGE(A$3:A156,1))</f>
        <v>0</v>
      </c>
      <c r="B157" s="287">
        <f t="shared" ca="1" si="32"/>
        <v>3</v>
      </c>
      <c r="C157" s="287">
        <f t="shared" ca="1" si="33"/>
        <v>1</v>
      </c>
      <c r="D157" s="288">
        <f t="shared" ca="1" si="34"/>
        <v>1</v>
      </c>
      <c r="E157" s="288">
        <f t="shared" ca="1" si="35"/>
        <v>13</v>
      </c>
      <c r="F157" s="48"/>
      <c r="J157" s="28"/>
      <c r="K157" s="35"/>
      <c r="L157" s="166"/>
      <c r="M157" s="166"/>
      <c r="N157" s="281"/>
      <c r="O157" s="223"/>
      <c r="P157" s="36"/>
      <c r="Q157" s="28"/>
    </row>
    <row r="158" spans="1:17" s="37" customFormat="1" ht="14.1" customHeight="1">
      <c r="A158" s="287">
        <f ca="1">IF($H158="UNIDADE CONSTRUTIVA",OFFSET(A158,-1,0)+1,LARGE(A$3:A157,1))</f>
        <v>0</v>
      </c>
      <c r="B158" s="287">
        <f t="shared" ca="1" si="32"/>
        <v>3</v>
      </c>
      <c r="C158" s="287">
        <f t="shared" ca="1" si="33"/>
        <v>1</v>
      </c>
      <c r="D158" s="288">
        <f t="shared" ca="1" si="34"/>
        <v>1</v>
      </c>
      <c r="E158" s="288">
        <f t="shared" ca="1" si="35"/>
        <v>13</v>
      </c>
      <c r="F158" s="48"/>
      <c r="J158" s="28"/>
      <c r="K158" s="35"/>
      <c r="L158" s="166"/>
      <c r="M158" s="166"/>
      <c r="N158" s="281"/>
      <c r="O158" s="223"/>
      <c r="P158" s="36"/>
      <c r="Q158" s="28"/>
    </row>
    <row r="159" spans="1:17" s="37" customFormat="1" ht="14.1" customHeight="1">
      <c r="A159" s="287">
        <f ca="1">IF($H159="UNIDADE CONSTRUTIVA",OFFSET(A159,-1,0)+1,LARGE(A$3:A158,1))</f>
        <v>0</v>
      </c>
      <c r="B159" s="287">
        <f t="shared" ca="1" si="32"/>
        <v>3</v>
      </c>
      <c r="C159" s="287">
        <f t="shared" ca="1" si="33"/>
        <v>1</v>
      </c>
      <c r="D159" s="288">
        <f t="shared" ca="1" si="34"/>
        <v>1</v>
      </c>
      <c r="E159" s="288">
        <f t="shared" ca="1" si="35"/>
        <v>13</v>
      </c>
      <c r="F159" s="48"/>
      <c r="J159" s="28"/>
      <c r="K159" s="35"/>
      <c r="L159" s="166"/>
      <c r="M159" s="166"/>
      <c r="N159" s="281"/>
      <c r="O159" s="223"/>
      <c r="P159" s="36"/>
      <c r="Q159" s="28"/>
    </row>
    <row r="160" spans="1:17" s="37" customFormat="1" ht="14.1" customHeight="1">
      <c r="A160" s="287">
        <f ca="1">IF($H160="UNIDADE CONSTRUTIVA",OFFSET(A160,-1,0)+1,LARGE(A$3:A159,1))</f>
        <v>0</v>
      </c>
      <c r="B160" s="287">
        <f t="shared" ca="1" si="32"/>
        <v>3</v>
      </c>
      <c r="C160" s="287">
        <f t="shared" ca="1" si="33"/>
        <v>1</v>
      </c>
      <c r="D160" s="288">
        <f t="shared" ca="1" si="34"/>
        <v>1</v>
      </c>
      <c r="E160" s="288">
        <f t="shared" ca="1" si="35"/>
        <v>13</v>
      </c>
      <c r="F160" s="48"/>
      <c r="J160" s="28"/>
      <c r="K160" s="35"/>
      <c r="L160" s="166"/>
      <c r="M160" s="166"/>
      <c r="N160" s="281"/>
      <c r="O160" s="223"/>
      <c r="P160" s="36"/>
      <c r="Q160" s="28"/>
    </row>
    <row r="161" spans="1:17" s="37" customFormat="1" ht="14.1" customHeight="1">
      <c r="A161" s="287">
        <f ca="1">IF($H161="UNIDADE CONSTRUTIVA",OFFSET(A161,-1,0)+1,LARGE(A$3:A160,1))</f>
        <v>0</v>
      </c>
      <c r="B161" s="287">
        <f t="shared" ca="1" si="32"/>
        <v>3</v>
      </c>
      <c r="C161" s="287">
        <f t="shared" ca="1" si="33"/>
        <v>1</v>
      </c>
      <c r="D161" s="288">
        <f t="shared" ca="1" si="34"/>
        <v>1</v>
      </c>
      <c r="E161" s="288">
        <f t="shared" ca="1" si="35"/>
        <v>13</v>
      </c>
      <c r="F161" s="48"/>
      <c r="J161" s="28"/>
      <c r="K161" s="35"/>
      <c r="L161" s="166"/>
      <c r="M161" s="166"/>
      <c r="N161" s="281"/>
      <c r="O161" s="223"/>
      <c r="P161" s="36"/>
      <c r="Q161" s="28"/>
    </row>
    <row r="162" spans="1:17" s="37" customFormat="1" ht="14.1" customHeight="1">
      <c r="A162" s="287">
        <f ca="1">IF($H162="UNIDADE CONSTRUTIVA",OFFSET(A162,-1,0)+1,LARGE(A$3:A161,1))</f>
        <v>0</v>
      </c>
      <c r="B162" s="287">
        <f t="shared" ca="1" si="32"/>
        <v>3</v>
      </c>
      <c r="C162" s="287">
        <f t="shared" ca="1" si="33"/>
        <v>1</v>
      </c>
      <c r="D162" s="288">
        <f t="shared" ca="1" si="34"/>
        <v>1</v>
      </c>
      <c r="E162" s="288">
        <f t="shared" ca="1" si="35"/>
        <v>13</v>
      </c>
      <c r="F162" s="48"/>
      <c r="J162" s="28"/>
      <c r="K162" s="35"/>
      <c r="L162" s="166"/>
      <c r="M162" s="166"/>
      <c r="N162" s="281"/>
      <c r="O162" s="223"/>
      <c r="P162" s="36"/>
      <c r="Q162" s="28"/>
    </row>
    <row r="163" spans="1:17" s="37" customFormat="1" ht="14.1" customHeight="1">
      <c r="A163" s="287">
        <f ca="1">IF($H163="UNIDADE CONSTRUTIVA",OFFSET(A163,-1,0)+1,LARGE(A$3:A162,1))</f>
        <v>0</v>
      </c>
      <c r="B163" s="287">
        <f t="shared" ca="1" si="32"/>
        <v>3</v>
      </c>
      <c r="C163" s="287">
        <f t="shared" ca="1" si="33"/>
        <v>1</v>
      </c>
      <c r="D163" s="288">
        <f t="shared" ca="1" si="34"/>
        <v>1</v>
      </c>
      <c r="E163" s="288">
        <f t="shared" ca="1" si="35"/>
        <v>13</v>
      </c>
      <c r="F163" s="48"/>
      <c r="J163" s="28"/>
      <c r="K163" s="35"/>
      <c r="L163" s="166"/>
      <c r="M163" s="166"/>
      <c r="N163" s="281"/>
      <c r="O163" s="223"/>
      <c r="P163" s="36"/>
      <c r="Q163" s="28"/>
    </row>
    <row r="164" spans="1:17" s="37" customFormat="1" ht="14.1" customHeight="1">
      <c r="A164" s="287">
        <f ca="1">IF($H164="UNIDADE CONSTRUTIVA",OFFSET(A164,-1,0)+1,LARGE(A$3:A163,1))</f>
        <v>0</v>
      </c>
      <c r="B164" s="287">
        <f t="shared" ca="1" si="32"/>
        <v>3</v>
      </c>
      <c r="C164" s="287">
        <f t="shared" ca="1" si="33"/>
        <v>1</v>
      </c>
      <c r="D164" s="288">
        <f t="shared" ca="1" si="34"/>
        <v>1</v>
      </c>
      <c r="E164" s="288">
        <f t="shared" ca="1" si="35"/>
        <v>13</v>
      </c>
      <c r="F164" s="48"/>
      <c r="J164" s="28"/>
      <c r="K164" s="35"/>
      <c r="L164" s="166"/>
      <c r="M164" s="166"/>
      <c r="N164" s="281"/>
      <c r="O164" s="223"/>
      <c r="P164" s="36"/>
      <c r="Q164" s="28"/>
    </row>
    <row r="165" spans="1:17" s="37" customFormat="1" ht="14.1" customHeight="1">
      <c r="A165" s="287">
        <f ca="1">IF($H165="UNIDADE CONSTRUTIVA",OFFSET(A165,-1,0)+1,LARGE(A$3:A164,1))</f>
        <v>0</v>
      </c>
      <c r="B165" s="287">
        <f t="shared" ca="1" si="32"/>
        <v>3</v>
      </c>
      <c r="C165" s="287">
        <f t="shared" ca="1" si="33"/>
        <v>1</v>
      </c>
      <c r="D165" s="288">
        <f t="shared" ca="1" si="34"/>
        <v>1</v>
      </c>
      <c r="E165" s="288">
        <f t="shared" ca="1" si="35"/>
        <v>13</v>
      </c>
      <c r="F165" s="48"/>
      <c r="J165" s="28"/>
      <c r="K165" s="35"/>
      <c r="L165" s="166"/>
      <c r="M165" s="166"/>
      <c r="N165" s="281"/>
      <c r="O165" s="223"/>
      <c r="P165" s="36"/>
      <c r="Q165" s="28"/>
    </row>
    <row r="166" spans="1:17" s="37" customFormat="1" ht="14.1" customHeight="1">
      <c r="A166" s="287">
        <f ca="1">IF($H166="UNIDADE CONSTRUTIVA",OFFSET(A166,-1,0)+1,LARGE(A$3:A165,1))</f>
        <v>0</v>
      </c>
      <c r="B166" s="287">
        <f t="shared" ca="1" si="32"/>
        <v>3</v>
      </c>
      <c r="C166" s="287">
        <f t="shared" ca="1" si="33"/>
        <v>1</v>
      </c>
      <c r="D166" s="288">
        <f t="shared" ca="1" si="34"/>
        <v>1</v>
      </c>
      <c r="E166" s="288">
        <f t="shared" ca="1" si="35"/>
        <v>13</v>
      </c>
      <c r="F166" s="48"/>
      <c r="J166" s="28"/>
      <c r="K166" s="35"/>
      <c r="L166" s="166"/>
      <c r="M166" s="166"/>
      <c r="N166" s="281"/>
      <c r="O166" s="223"/>
      <c r="P166" s="36"/>
      <c r="Q166" s="28"/>
    </row>
    <row r="167" spans="1:17" s="37" customFormat="1" ht="14.1" customHeight="1">
      <c r="A167" s="287">
        <f ca="1">IF($H167="UNIDADE CONSTRUTIVA",OFFSET(A167,-1,0)+1,LARGE(A$3:A166,1))</f>
        <v>0</v>
      </c>
      <c r="B167" s="287">
        <f t="shared" ca="1" si="32"/>
        <v>3</v>
      </c>
      <c r="C167" s="287">
        <f t="shared" ca="1" si="33"/>
        <v>1</v>
      </c>
      <c r="D167" s="288">
        <f t="shared" ca="1" si="34"/>
        <v>1</v>
      </c>
      <c r="E167" s="288">
        <f t="shared" ca="1" si="35"/>
        <v>13</v>
      </c>
      <c r="F167" s="48"/>
      <c r="J167" s="28"/>
      <c r="K167" s="35"/>
      <c r="L167" s="166"/>
      <c r="M167" s="166"/>
      <c r="N167" s="281"/>
      <c r="O167" s="223"/>
      <c r="P167" s="36"/>
      <c r="Q167" s="28"/>
    </row>
    <row r="168" spans="1:17" s="37" customFormat="1" ht="14.1" customHeight="1">
      <c r="A168" s="287">
        <f ca="1">IF($H168="UNIDADE CONSTRUTIVA",OFFSET(A168,-1,0)+1,LARGE(A$3:A167,1))</f>
        <v>0</v>
      </c>
      <c r="B168" s="287">
        <f t="shared" ca="1" si="32"/>
        <v>3</v>
      </c>
      <c r="C168" s="287">
        <f t="shared" ca="1" si="33"/>
        <v>1</v>
      </c>
      <c r="D168" s="288">
        <f t="shared" ca="1" si="34"/>
        <v>1</v>
      </c>
      <c r="E168" s="288">
        <f t="shared" ca="1" si="35"/>
        <v>13</v>
      </c>
      <c r="F168" s="48"/>
      <c r="J168" s="28"/>
      <c r="K168" s="35"/>
      <c r="L168" s="166"/>
      <c r="M168" s="166"/>
      <c r="N168" s="281"/>
      <c r="O168" s="223"/>
      <c r="P168" s="36"/>
      <c r="Q168" s="28"/>
    </row>
    <row r="169" spans="1:17" s="37" customFormat="1" ht="14.1" customHeight="1">
      <c r="A169" s="287">
        <f ca="1">IF($H169="UNIDADE CONSTRUTIVA",OFFSET(A169,-1,0)+1,LARGE(A$3:A168,1))</f>
        <v>0</v>
      </c>
      <c r="B169" s="287">
        <f t="shared" ca="1" si="32"/>
        <v>3</v>
      </c>
      <c r="C169" s="287">
        <f t="shared" ca="1" si="33"/>
        <v>1</v>
      </c>
      <c r="D169" s="288">
        <f t="shared" ca="1" si="34"/>
        <v>1</v>
      </c>
      <c r="E169" s="288">
        <f t="shared" ca="1" si="35"/>
        <v>13</v>
      </c>
      <c r="F169" s="48"/>
      <c r="J169" s="28"/>
      <c r="K169" s="35"/>
      <c r="L169" s="166"/>
      <c r="M169" s="166"/>
      <c r="N169" s="281"/>
      <c r="O169" s="223"/>
      <c r="P169" s="36"/>
      <c r="Q169" s="28"/>
    </row>
    <row r="170" spans="1:17" s="37" customFormat="1" ht="14.1" customHeight="1">
      <c r="A170" s="287">
        <f ca="1">IF($H170="UNIDADE CONSTRUTIVA",OFFSET(A170,-1,0)+1,LARGE(A$3:A169,1))</f>
        <v>0</v>
      </c>
      <c r="B170" s="287">
        <f t="shared" ca="1" si="32"/>
        <v>3</v>
      </c>
      <c r="C170" s="287">
        <f t="shared" ca="1" si="33"/>
        <v>1</v>
      </c>
      <c r="D170" s="288">
        <f t="shared" ca="1" si="34"/>
        <v>1</v>
      </c>
      <c r="E170" s="288">
        <f t="shared" ca="1" si="35"/>
        <v>13</v>
      </c>
      <c r="F170" s="48"/>
      <c r="J170" s="28"/>
      <c r="K170" s="35"/>
      <c r="L170" s="166"/>
      <c r="M170" s="166"/>
      <c r="N170" s="281"/>
      <c r="O170" s="223"/>
      <c r="P170" s="36"/>
      <c r="Q170" s="28"/>
    </row>
    <row r="171" spans="1:17" s="37" customFormat="1" ht="14.1" customHeight="1">
      <c r="A171" s="287">
        <f ca="1">IF($H171="UNIDADE CONSTRUTIVA",OFFSET(A171,-1,0)+1,LARGE(A$3:A170,1))</f>
        <v>0</v>
      </c>
      <c r="B171" s="287">
        <f t="shared" ca="1" si="32"/>
        <v>3</v>
      </c>
      <c r="C171" s="287">
        <f t="shared" ca="1" si="33"/>
        <v>1</v>
      </c>
      <c r="D171" s="288">
        <f t="shared" ca="1" si="34"/>
        <v>1</v>
      </c>
      <c r="E171" s="288">
        <f t="shared" ca="1" si="35"/>
        <v>13</v>
      </c>
      <c r="F171" s="48"/>
      <c r="J171" s="28"/>
      <c r="K171" s="35"/>
      <c r="L171" s="166"/>
      <c r="M171" s="166"/>
      <c r="N171" s="281"/>
      <c r="O171" s="223"/>
      <c r="P171" s="36"/>
      <c r="Q171" s="28"/>
    </row>
    <row r="172" spans="1:17" s="37" customFormat="1" ht="14.1" customHeight="1">
      <c r="A172" s="287">
        <f ca="1">IF($H172="UNIDADE CONSTRUTIVA",OFFSET(A172,-1,0)+1,LARGE(A$3:A171,1))</f>
        <v>0</v>
      </c>
      <c r="B172" s="287">
        <f t="shared" ca="1" si="32"/>
        <v>3</v>
      </c>
      <c r="C172" s="287">
        <f t="shared" ca="1" si="33"/>
        <v>1</v>
      </c>
      <c r="D172" s="288">
        <f t="shared" ca="1" si="34"/>
        <v>1</v>
      </c>
      <c r="E172" s="288">
        <f t="shared" ca="1" si="35"/>
        <v>13</v>
      </c>
      <c r="F172" s="48"/>
      <c r="J172" s="28"/>
      <c r="K172" s="35"/>
      <c r="L172" s="166"/>
      <c r="M172" s="166"/>
      <c r="N172" s="281"/>
      <c r="O172" s="223"/>
      <c r="P172" s="36"/>
      <c r="Q172" s="28"/>
    </row>
    <row r="173" spans="1:17" s="37" customFormat="1" ht="14.1" customHeight="1">
      <c r="A173" s="287">
        <f ca="1">IF($H173="UNIDADE CONSTRUTIVA",OFFSET(A173,-1,0)+1,LARGE(A$3:A172,1))</f>
        <v>0</v>
      </c>
      <c r="B173" s="287">
        <f t="shared" ca="1" si="32"/>
        <v>3</v>
      </c>
      <c r="C173" s="287">
        <f t="shared" ca="1" si="33"/>
        <v>1</v>
      </c>
      <c r="D173" s="288">
        <f t="shared" ca="1" si="34"/>
        <v>1</v>
      </c>
      <c r="E173" s="288">
        <f t="shared" ca="1" si="35"/>
        <v>13</v>
      </c>
      <c r="F173" s="48"/>
      <c r="J173" s="28"/>
      <c r="K173" s="35"/>
      <c r="L173" s="166"/>
      <c r="M173" s="166"/>
      <c r="N173" s="281"/>
      <c r="O173" s="223"/>
      <c r="P173" s="36"/>
      <c r="Q173" s="28"/>
    </row>
    <row r="174" spans="1:17" s="37" customFormat="1" ht="14.1" customHeight="1">
      <c r="A174" s="287">
        <f ca="1">IF($H174="UNIDADE CONSTRUTIVA",OFFSET(A174,-1,0)+1,LARGE(A$3:A173,1))</f>
        <v>0</v>
      </c>
      <c r="B174" s="287">
        <f t="shared" ca="1" si="32"/>
        <v>3</v>
      </c>
      <c r="C174" s="287">
        <f t="shared" ca="1" si="33"/>
        <v>1</v>
      </c>
      <c r="D174" s="288">
        <f t="shared" ca="1" si="34"/>
        <v>1</v>
      </c>
      <c r="E174" s="288">
        <f t="shared" ca="1" si="35"/>
        <v>13</v>
      </c>
      <c r="F174" s="48"/>
      <c r="J174" s="28"/>
      <c r="K174" s="35"/>
      <c r="L174" s="166"/>
      <c r="M174" s="166"/>
      <c r="N174" s="281"/>
      <c r="O174" s="223"/>
      <c r="P174" s="36"/>
      <c r="Q174" s="28"/>
    </row>
    <row r="175" spans="1:17" s="37" customFormat="1" ht="14.1" customHeight="1">
      <c r="A175" s="287">
        <f ca="1">IF($H175="UNIDADE CONSTRUTIVA",OFFSET(A175,-1,0)+1,LARGE(A$3:A174,1))</f>
        <v>0</v>
      </c>
      <c r="B175" s="287">
        <f t="shared" ca="1" si="32"/>
        <v>3</v>
      </c>
      <c r="C175" s="287">
        <f t="shared" ca="1" si="33"/>
        <v>1</v>
      </c>
      <c r="D175" s="288">
        <f t="shared" ca="1" si="34"/>
        <v>1</v>
      </c>
      <c r="E175" s="288">
        <f t="shared" ca="1" si="35"/>
        <v>13</v>
      </c>
      <c r="F175" s="48"/>
      <c r="J175" s="28"/>
      <c r="K175" s="35"/>
      <c r="L175" s="166"/>
      <c r="M175" s="166"/>
      <c r="N175" s="281"/>
      <c r="O175" s="223"/>
      <c r="P175" s="36"/>
      <c r="Q175" s="28"/>
    </row>
    <row r="176" spans="1:17" s="37" customFormat="1" ht="14.1" customHeight="1">
      <c r="A176" s="287">
        <f ca="1">IF($H176="UNIDADE CONSTRUTIVA",OFFSET(A176,-1,0)+1,LARGE(A$3:A175,1))</f>
        <v>0</v>
      </c>
      <c r="B176" s="287">
        <f t="shared" ca="1" si="32"/>
        <v>3</v>
      </c>
      <c r="C176" s="287">
        <f t="shared" ca="1" si="33"/>
        <v>1</v>
      </c>
      <c r="D176" s="288">
        <f t="shared" ca="1" si="34"/>
        <v>1</v>
      </c>
      <c r="E176" s="288">
        <f t="shared" ca="1" si="35"/>
        <v>13</v>
      </c>
      <c r="F176" s="48"/>
      <c r="J176" s="28"/>
      <c r="K176" s="35"/>
      <c r="L176" s="166"/>
      <c r="M176" s="166"/>
      <c r="N176" s="281"/>
      <c r="O176" s="223"/>
      <c r="P176" s="36"/>
      <c r="Q176" s="28"/>
    </row>
    <row r="177" spans="1:17" s="37" customFormat="1" ht="14.1" customHeight="1">
      <c r="A177" s="287">
        <f ca="1">IF($H177="UNIDADE CONSTRUTIVA",OFFSET(A177,-1,0)+1,LARGE(A$3:A176,1))</f>
        <v>0</v>
      </c>
      <c r="B177" s="287">
        <f t="shared" ca="1" si="32"/>
        <v>3</v>
      </c>
      <c r="C177" s="287">
        <f t="shared" ca="1" si="33"/>
        <v>1</v>
      </c>
      <c r="D177" s="288">
        <f t="shared" ca="1" si="34"/>
        <v>1</v>
      </c>
      <c r="E177" s="288">
        <f t="shared" ca="1" si="35"/>
        <v>13</v>
      </c>
      <c r="F177" s="48"/>
      <c r="J177" s="28"/>
      <c r="K177" s="35"/>
      <c r="L177" s="166"/>
      <c r="M177" s="166"/>
      <c r="N177" s="281"/>
      <c r="O177" s="223"/>
      <c r="P177" s="36"/>
      <c r="Q177" s="28"/>
    </row>
    <row r="178" spans="1:17" s="37" customFormat="1" ht="14.1" customHeight="1">
      <c r="A178" s="287">
        <f ca="1">IF($H178="UNIDADE CONSTRUTIVA",OFFSET(A178,-1,0)+1,LARGE(A$3:A177,1))</f>
        <v>0</v>
      </c>
      <c r="B178" s="287">
        <f t="shared" ca="1" si="32"/>
        <v>3</v>
      </c>
      <c r="C178" s="287">
        <f t="shared" ca="1" si="33"/>
        <v>1</v>
      </c>
      <c r="D178" s="288">
        <f t="shared" ca="1" si="34"/>
        <v>1</v>
      </c>
      <c r="E178" s="288">
        <f t="shared" ca="1" si="35"/>
        <v>13</v>
      </c>
      <c r="F178" s="48"/>
      <c r="J178" s="28"/>
      <c r="K178" s="35"/>
      <c r="L178" s="166"/>
      <c r="M178" s="166"/>
      <c r="N178" s="281"/>
      <c r="O178" s="223"/>
      <c r="P178" s="36"/>
      <c r="Q178" s="28"/>
    </row>
    <row r="179" spans="1:17" s="37" customFormat="1" ht="14.1" customHeight="1">
      <c r="A179" s="287">
        <f ca="1">IF($H179="UNIDADE CONSTRUTIVA",OFFSET(A179,-1,0)+1,LARGE(A$3:A178,1))</f>
        <v>0</v>
      </c>
      <c r="B179" s="287">
        <f t="shared" ca="1" si="32"/>
        <v>3</v>
      </c>
      <c r="C179" s="287">
        <f t="shared" ca="1" si="33"/>
        <v>1</v>
      </c>
      <c r="D179" s="288">
        <f t="shared" ca="1" si="34"/>
        <v>1</v>
      </c>
      <c r="E179" s="288">
        <f t="shared" ca="1" si="35"/>
        <v>13</v>
      </c>
      <c r="F179" s="48"/>
      <c r="J179" s="28"/>
      <c r="K179" s="35"/>
      <c r="L179" s="166"/>
      <c r="M179" s="166"/>
      <c r="N179" s="281"/>
      <c r="O179" s="223"/>
      <c r="P179" s="36"/>
      <c r="Q179" s="28"/>
    </row>
    <row r="180" spans="1:17" s="37" customFormat="1" ht="14.1" customHeight="1">
      <c r="A180" s="287">
        <f ca="1">IF($H180="UNIDADE CONSTRUTIVA",OFFSET(A180,-1,0)+1,LARGE(A$3:A179,1))</f>
        <v>0</v>
      </c>
      <c r="B180" s="287">
        <f t="shared" ca="1" si="32"/>
        <v>3</v>
      </c>
      <c r="C180" s="287">
        <f t="shared" ca="1" si="33"/>
        <v>1</v>
      </c>
      <c r="D180" s="288">
        <f t="shared" ca="1" si="34"/>
        <v>1</v>
      </c>
      <c r="E180" s="288">
        <f t="shared" ca="1" si="35"/>
        <v>13</v>
      </c>
      <c r="F180" s="48"/>
      <c r="J180" s="28"/>
      <c r="K180" s="35"/>
      <c r="L180" s="166"/>
      <c r="M180" s="166"/>
      <c r="N180" s="281"/>
      <c r="O180" s="223"/>
      <c r="P180" s="36"/>
      <c r="Q180" s="28"/>
    </row>
    <row r="181" spans="1:17" s="37" customFormat="1" ht="14.1" customHeight="1">
      <c r="A181" s="287">
        <f ca="1">IF($H181="UNIDADE CONSTRUTIVA",OFFSET(A181,-1,0)+1,LARGE(A$3:A180,1))</f>
        <v>0</v>
      </c>
      <c r="B181" s="287">
        <f t="shared" ca="1" si="32"/>
        <v>3</v>
      </c>
      <c r="C181" s="287">
        <f t="shared" ca="1" si="33"/>
        <v>1</v>
      </c>
      <c r="D181" s="288">
        <f t="shared" ca="1" si="34"/>
        <v>1</v>
      </c>
      <c r="E181" s="288">
        <f t="shared" ca="1" si="35"/>
        <v>13</v>
      </c>
      <c r="F181" s="48"/>
      <c r="J181" s="28"/>
      <c r="K181" s="35"/>
      <c r="L181" s="166"/>
      <c r="M181" s="166"/>
      <c r="N181" s="281"/>
      <c r="O181" s="223"/>
      <c r="P181" s="36"/>
      <c r="Q181" s="28"/>
    </row>
    <row r="182" spans="1:17" s="37" customFormat="1" ht="14.1" customHeight="1">
      <c r="A182" s="287">
        <f ca="1">IF($H182="UNIDADE CONSTRUTIVA",OFFSET(A182,-1,0)+1,LARGE(A$3:A181,1))</f>
        <v>0</v>
      </c>
      <c r="B182" s="287">
        <f t="shared" ca="1" si="32"/>
        <v>3</v>
      </c>
      <c r="C182" s="287">
        <f t="shared" ca="1" si="33"/>
        <v>1</v>
      </c>
      <c r="D182" s="288">
        <f t="shared" ca="1" si="34"/>
        <v>1</v>
      </c>
      <c r="E182" s="288">
        <f t="shared" ca="1" si="35"/>
        <v>13</v>
      </c>
      <c r="F182" s="48"/>
      <c r="J182" s="28"/>
      <c r="K182" s="35"/>
      <c r="L182" s="166"/>
      <c r="M182" s="166"/>
      <c r="N182" s="281"/>
      <c r="O182" s="223"/>
      <c r="P182" s="36"/>
      <c r="Q182" s="28"/>
    </row>
    <row r="183" spans="1:17" s="37" customFormat="1" ht="14.1" customHeight="1">
      <c r="A183" s="287">
        <f ca="1">IF($H183="UNIDADE CONSTRUTIVA",OFFSET(A183,-1,0)+1,LARGE(A$3:A182,1))</f>
        <v>0</v>
      </c>
      <c r="B183" s="287">
        <f t="shared" ca="1" si="32"/>
        <v>3</v>
      </c>
      <c r="C183" s="287">
        <f t="shared" ca="1" si="33"/>
        <v>1</v>
      </c>
      <c r="D183" s="288">
        <f t="shared" ca="1" si="34"/>
        <v>1</v>
      </c>
      <c r="E183" s="288">
        <f t="shared" ca="1" si="35"/>
        <v>13</v>
      </c>
      <c r="F183" s="48"/>
      <c r="J183" s="28"/>
      <c r="K183" s="35"/>
      <c r="L183" s="166"/>
      <c r="M183" s="166"/>
      <c r="N183" s="281"/>
      <c r="O183" s="223"/>
      <c r="P183" s="36"/>
      <c r="Q183" s="28"/>
    </row>
    <row r="184" spans="1:17" s="37" customFormat="1" ht="14.1" customHeight="1">
      <c r="A184" s="287">
        <f ca="1">IF($H184="UNIDADE CONSTRUTIVA",OFFSET(A184,-1,0)+1,LARGE(A$3:A183,1))</f>
        <v>0</v>
      </c>
      <c r="B184" s="287">
        <f t="shared" ca="1" si="32"/>
        <v>3</v>
      </c>
      <c r="C184" s="287">
        <f t="shared" ca="1" si="33"/>
        <v>1</v>
      </c>
      <c r="D184" s="288">
        <f t="shared" ca="1" si="34"/>
        <v>1</v>
      </c>
      <c r="E184" s="288">
        <f t="shared" ca="1" si="35"/>
        <v>13</v>
      </c>
      <c r="F184" s="48"/>
      <c r="J184" s="28"/>
      <c r="K184" s="35"/>
      <c r="L184" s="166"/>
      <c r="M184" s="166"/>
      <c r="N184" s="281"/>
      <c r="O184" s="223"/>
      <c r="P184" s="36"/>
      <c r="Q184" s="28"/>
    </row>
    <row r="185" spans="1:17" s="37" customFormat="1" ht="14.1" customHeight="1">
      <c r="A185" s="287">
        <f ca="1">IF($H185="UNIDADE CONSTRUTIVA",OFFSET(A185,-1,0)+1,LARGE(A$3:A184,1))</f>
        <v>0</v>
      </c>
      <c r="B185" s="287">
        <f t="shared" ca="1" si="32"/>
        <v>3</v>
      </c>
      <c r="C185" s="287">
        <f t="shared" ca="1" si="33"/>
        <v>1</v>
      </c>
      <c r="D185" s="288">
        <f t="shared" ca="1" si="34"/>
        <v>1</v>
      </c>
      <c r="E185" s="288">
        <f t="shared" ca="1" si="35"/>
        <v>13</v>
      </c>
      <c r="F185" s="48"/>
      <c r="J185" s="28"/>
      <c r="K185" s="35"/>
      <c r="L185" s="166"/>
      <c r="M185" s="166"/>
      <c r="N185" s="281"/>
      <c r="O185" s="223"/>
      <c r="P185" s="36"/>
      <c r="Q185" s="28"/>
    </row>
    <row r="186" spans="1:17" s="37" customFormat="1" ht="14.1" customHeight="1">
      <c r="A186" s="287">
        <f ca="1">IF($H186="UNIDADE CONSTRUTIVA",OFFSET(A186,-1,0)+1,LARGE(A$3:A185,1))</f>
        <v>0</v>
      </c>
      <c r="B186" s="287">
        <f t="shared" ca="1" si="32"/>
        <v>3</v>
      </c>
      <c r="C186" s="287">
        <f t="shared" ca="1" si="33"/>
        <v>1</v>
      </c>
      <c r="D186" s="288">
        <f t="shared" ca="1" si="34"/>
        <v>1</v>
      </c>
      <c r="E186" s="288">
        <f t="shared" ca="1" si="35"/>
        <v>13</v>
      </c>
      <c r="F186" s="48"/>
      <c r="J186" s="28"/>
      <c r="K186" s="35"/>
      <c r="L186" s="166"/>
      <c r="M186" s="166"/>
      <c r="N186" s="281"/>
      <c r="O186" s="223"/>
      <c r="P186" s="36"/>
      <c r="Q186" s="28"/>
    </row>
    <row r="187" spans="1:17" s="37" customFormat="1" ht="14.1" customHeight="1">
      <c r="A187" s="287">
        <f ca="1">IF($H187="UNIDADE CONSTRUTIVA",OFFSET(A187,-1,0)+1,LARGE(A$3:A186,1))</f>
        <v>0</v>
      </c>
      <c r="B187" s="287">
        <f t="shared" ca="1" si="32"/>
        <v>3</v>
      </c>
      <c r="C187" s="287">
        <f t="shared" ca="1" si="33"/>
        <v>1</v>
      </c>
      <c r="D187" s="288">
        <f t="shared" ca="1" si="34"/>
        <v>1</v>
      </c>
      <c r="E187" s="288">
        <f t="shared" ca="1" si="35"/>
        <v>13</v>
      </c>
      <c r="F187" s="48"/>
      <c r="J187" s="28"/>
      <c r="K187" s="35"/>
      <c r="L187" s="166"/>
      <c r="M187" s="166"/>
      <c r="N187" s="281"/>
      <c r="O187" s="223"/>
      <c r="P187" s="36"/>
      <c r="Q187" s="28"/>
    </row>
    <row r="188" spans="1:17" s="37" customFormat="1" ht="14.1" customHeight="1">
      <c r="A188" s="287">
        <f ca="1">IF($H188="UNIDADE CONSTRUTIVA",OFFSET(A188,-1,0)+1,LARGE(A$3:A187,1))</f>
        <v>0</v>
      </c>
      <c r="B188" s="287">
        <f t="shared" ca="1" si="32"/>
        <v>3</v>
      </c>
      <c r="C188" s="287">
        <f t="shared" ca="1" si="33"/>
        <v>1</v>
      </c>
      <c r="D188" s="288">
        <f t="shared" ca="1" si="34"/>
        <v>1</v>
      </c>
      <c r="E188" s="288">
        <f t="shared" ca="1" si="35"/>
        <v>13</v>
      </c>
      <c r="F188" s="48"/>
      <c r="J188" s="28"/>
      <c r="K188" s="35"/>
      <c r="L188" s="166"/>
      <c r="M188" s="166"/>
      <c r="N188" s="281"/>
      <c r="O188" s="223"/>
      <c r="P188" s="36"/>
      <c r="Q188" s="28"/>
    </row>
    <row r="189" spans="1:17" s="37" customFormat="1" ht="14.1" customHeight="1">
      <c r="A189" s="287">
        <f ca="1">IF($H189="UNIDADE CONSTRUTIVA",OFFSET(A189,-1,0)+1,LARGE(A$3:A188,1))</f>
        <v>0</v>
      </c>
      <c r="B189" s="287">
        <f t="shared" ca="1" si="32"/>
        <v>3</v>
      </c>
      <c r="C189" s="287">
        <f t="shared" ca="1" si="33"/>
        <v>1</v>
      </c>
      <c r="D189" s="288">
        <f t="shared" ca="1" si="34"/>
        <v>1</v>
      </c>
      <c r="E189" s="288">
        <f t="shared" ca="1" si="35"/>
        <v>13</v>
      </c>
      <c r="F189" s="48"/>
      <c r="J189" s="28"/>
      <c r="K189" s="35"/>
      <c r="L189" s="166"/>
      <c r="M189" s="166"/>
      <c r="N189" s="281"/>
      <c r="O189" s="223"/>
      <c r="P189" s="36"/>
      <c r="Q189" s="28"/>
    </row>
    <row r="190" spans="1:17" s="37" customFormat="1" ht="14.1" customHeight="1">
      <c r="A190" s="287">
        <f ca="1">IF($H190="UNIDADE CONSTRUTIVA",OFFSET(A190,-1,0)+1,LARGE(A$3:A189,1))</f>
        <v>0</v>
      </c>
      <c r="B190" s="287">
        <f t="shared" ca="1" si="32"/>
        <v>3</v>
      </c>
      <c r="C190" s="287">
        <f t="shared" ca="1" si="33"/>
        <v>1</v>
      </c>
      <c r="D190" s="288">
        <f t="shared" ca="1" si="34"/>
        <v>1</v>
      </c>
      <c r="E190" s="288">
        <f t="shared" ca="1" si="35"/>
        <v>13</v>
      </c>
      <c r="F190" s="48"/>
      <c r="J190" s="28"/>
      <c r="K190" s="35"/>
      <c r="L190" s="166"/>
      <c r="M190" s="166"/>
      <c r="N190" s="281"/>
      <c r="O190" s="223"/>
      <c r="P190" s="36"/>
      <c r="Q190" s="28"/>
    </row>
    <row r="191" spans="1:17" s="37" customFormat="1" ht="14.1" customHeight="1">
      <c r="A191" s="287">
        <f ca="1">IF($H191="UNIDADE CONSTRUTIVA",OFFSET(A191,-1,0)+1,LARGE(A$3:A190,1))</f>
        <v>0</v>
      </c>
      <c r="B191" s="287">
        <f t="shared" ca="1" si="32"/>
        <v>3</v>
      </c>
      <c r="C191" s="287">
        <f t="shared" ca="1" si="33"/>
        <v>1</v>
      </c>
      <c r="D191" s="288">
        <f t="shared" ca="1" si="34"/>
        <v>1</v>
      </c>
      <c r="E191" s="288">
        <f t="shared" ca="1" si="35"/>
        <v>13</v>
      </c>
      <c r="F191" s="48"/>
      <c r="J191" s="28"/>
      <c r="K191" s="35"/>
      <c r="L191" s="166"/>
      <c r="M191" s="166"/>
      <c r="N191" s="281"/>
      <c r="O191" s="223"/>
      <c r="P191" s="36"/>
      <c r="Q191" s="28"/>
    </row>
    <row r="192" spans="1:17" s="37" customFormat="1" ht="14.1" customHeight="1">
      <c r="A192" s="287">
        <f ca="1">IF($H192="UNIDADE CONSTRUTIVA",OFFSET(A192,-1,0)+1,LARGE(A$3:A191,1))</f>
        <v>0</v>
      </c>
      <c r="B192" s="287">
        <f t="shared" ca="1" si="32"/>
        <v>3</v>
      </c>
      <c r="C192" s="287">
        <f t="shared" ca="1" si="33"/>
        <v>1</v>
      </c>
      <c r="D192" s="288">
        <f t="shared" ca="1" si="34"/>
        <v>1</v>
      </c>
      <c r="E192" s="288">
        <f t="shared" ca="1" si="35"/>
        <v>13</v>
      </c>
      <c r="F192" s="48"/>
      <c r="J192" s="28"/>
      <c r="K192" s="35"/>
      <c r="L192" s="166"/>
      <c r="M192" s="166"/>
      <c r="N192" s="281"/>
      <c r="O192" s="223"/>
      <c r="P192" s="36"/>
      <c r="Q192" s="28"/>
    </row>
    <row r="193" spans="1:17" s="37" customFormat="1" ht="14.1" customHeight="1">
      <c r="A193" s="287">
        <f ca="1">IF($H193="UNIDADE CONSTRUTIVA",OFFSET(A193,-1,0)+1,LARGE(A$3:A192,1))</f>
        <v>0</v>
      </c>
      <c r="B193" s="287">
        <f t="shared" ca="1" si="32"/>
        <v>3</v>
      </c>
      <c r="C193" s="287">
        <f t="shared" ca="1" si="33"/>
        <v>1</v>
      </c>
      <c r="D193" s="288">
        <f t="shared" ca="1" si="34"/>
        <v>1</v>
      </c>
      <c r="E193" s="288">
        <f t="shared" ca="1" si="35"/>
        <v>13</v>
      </c>
      <c r="F193" s="48"/>
      <c r="J193" s="28"/>
      <c r="K193" s="35"/>
      <c r="L193" s="166"/>
      <c r="M193" s="166"/>
      <c r="N193" s="281"/>
      <c r="O193" s="223"/>
      <c r="P193" s="36"/>
      <c r="Q193" s="28"/>
    </row>
    <row r="194" spans="1:17" s="37" customFormat="1" ht="14.1" customHeight="1">
      <c r="A194" s="287">
        <f ca="1">IF($H194="UNIDADE CONSTRUTIVA",OFFSET(A194,-1,0)+1,LARGE(A$3:A193,1))</f>
        <v>0</v>
      </c>
      <c r="B194" s="287">
        <f t="shared" ca="1" si="32"/>
        <v>3</v>
      </c>
      <c r="C194" s="287">
        <f t="shared" ca="1" si="33"/>
        <v>1</v>
      </c>
      <c r="D194" s="288">
        <f t="shared" ca="1" si="34"/>
        <v>1</v>
      </c>
      <c r="E194" s="288">
        <f t="shared" ca="1" si="35"/>
        <v>13</v>
      </c>
      <c r="F194" s="48"/>
      <c r="J194" s="28"/>
      <c r="K194" s="35"/>
      <c r="L194" s="166"/>
      <c r="M194" s="166"/>
      <c r="N194" s="281"/>
      <c r="O194" s="223"/>
      <c r="P194" s="36"/>
      <c r="Q194" s="28"/>
    </row>
    <row r="195" spans="1:17" s="37" customFormat="1" ht="14.1" customHeight="1">
      <c r="A195" s="287">
        <f ca="1">IF($H195="UNIDADE CONSTRUTIVA",OFFSET(A195,-1,0)+1,LARGE(A$3:A194,1))</f>
        <v>0</v>
      </c>
      <c r="B195" s="287">
        <f t="shared" ca="1" si="32"/>
        <v>3</v>
      </c>
      <c r="C195" s="287">
        <f t="shared" ca="1" si="33"/>
        <v>1</v>
      </c>
      <c r="D195" s="288">
        <f t="shared" ca="1" si="34"/>
        <v>1</v>
      </c>
      <c r="E195" s="288">
        <f t="shared" ca="1" si="35"/>
        <v>13</v>
      </c>
      <c r="F195" s="48"/>
      <c r="J195" s="28"/>
      <c r="K195" s="35"/>
      <c r="L195" s="166"/>
      <c r="M195" s="166"/>
      <c r="N195" s="281"/>
      <c r="O195" s="223"/>
      <c r="P195" s="36"/>
      <c r="Q195" s="28"/>
    </row>
    <row r="196" spans="1:17" s="37" customFormat="1" ht="14.1" customHeight="1">
      <c r="A196" s="287">
        <f ca="1">IF($H196="UNIDADE CONSTRUTIVA",OFFSET(A196,-1,0)+1,LARGE(A$3:A195,1))</f>
        <v>0</v>
      </c>
      <c r="B196" s="287">
        <f t="shared" ca="1" si="32"/>
        <v>3</v>
      </c>
      <c r="C196" s="287">
        <f t="shared" ca="1" si="33"/>
        <v>1</v>
      </c>
      <c r="D196" s="288">
        <f t="shared" ca="1" si="34"/>
        <v>1</v>
      </c>
      <c r="E196" s="288">
        <f t="shared" ca="1" si="35"/>
        <v>13</v>
      </c>
      <c r="F196" s="48"/>
      <c r="J196" s="28"/>
      <c r="K196" s="35"/>
      <c r="L196" s="166"/>
      <c r="M196" s="166"/>
      <c r="N196" s="281"/>
      <c r="O196" s="223"/>
      <c r="P196" s="36"/>
      <c r="Q196" s="28"/>
    </row>
    <row r="197" spans="1:17" s="37" customFormat="1" ht="14.1" customHeight="1">
      <c r="A197" s="287">
        <f ca="1">IF($H197="UNIDADE CONSTRUTIVA",OFFSET(A197,-1,0)+1,LARGE(A$3:A196,1))</f>
        <v>0</v>
      </c>
      <c r="B197" s="287">
        <f t="shared" ca="1" si="32"/>
        <v>3</v>
      </c>
      <c r="C197" s="287">
        <f t="shared" ca="1" si="33"/>
        <v>1</v>
      </c>
      <c r="D197" s="288">
        <f t="shared" ca="1" si="34"/>
        <v>1</v>
      </c>
      <c r="E197" s="288">
        <f t="shared" ca="1" si="35"/>
        <v>13</v>
      </c>
      <c r="F197" s="48"/>
      <c r="J197" s="28"/>
      <c r="K197" s="35"/>
      <c r="L197" s="166"/>
      <c r="M197" s="166"/>
      <c r="N197" s="281"/>
      <c r="O197" s="223"/>
      <c r="P197" s="36"/>
      <c r="Q197" s="28"/>
    </row>
    <row r="198" spans="1:17" s="37" customFormat="1" ht="14.1" customHeight="1">
      <c r="A198" s="287">
        <f ca="1">IF($H198="UNIDADE CONSTRUTIVA",OFFSET(A198,-1,0)+1,LARGE(A$3:A197,1))</f>
        <v>0</v>
      </c>
      <c r="B198" s="287">
        <f t="shared" ref="B198:B261" ca="1" si="36">IF(H198="UNIDADE CONSTRUTIVA",0,IF(H198="CÉLULA CONSTRUTIVA",OFFSET(B198,-1,0)+1,OFFSET(B198,-1,0)))</f>
        <v>3</v>
      </c>
      <c r="C198" s="287">
        <f t="shared" ref="C198:C261" ca="1" si="37">IF(H198="CÉLULA CONSTRUTIVA",0,IF(H198="ETAPA",OFFSET(C198,-1,0)+1,OFFSET(C198,-1,0)))</f>
        <v>1</v>
      </c>
      <c r="D198" s="288">
        <f t="shared" ref="D198:D261" ca="1" si="38">IF(H198="ETAPA",0,IF(H198="SUBETAPA",OFFSET(D198,-1,0)+1,OFFSET(D198,-1,0)))</f>
        <v>1</v>
      </c>
      <c r="E198" s="288">
        <f t="shared" ref="E198:E261" ca="1" si="39">IF(H198="Subetapa",0,IF(H198="serviço",OFFSET(E198,-1,0)+1,OFFSET(E198,-1,0)))</f>
        <v>13</v>
      </c>
      <c r="F198" s="48"/>
      <c r="J198" s="28"/>
      <c r="K198" s="35"/>
      <c r="L198" s="166"/>
      <c r="M198" s="166"/>
      <c r="N198" s="281"/>
      <c r="O198" s="223"/>
      <c r="P198" s="36"/>
      <c r="Q198" s="28"/>
    </row>
    <row r="199" spans="1:17" s="37" customFormat="1" ht="14.1" customHeight="1">
      <c r="A199" s="287">
        <f ca="1">IF($H199="UNIDADE CONSTRUTIVA",OFFSET(A199,-1,0)+1,LARGE(A$3:A198,1))</f>
        <v>0</v>
      </c>
      <c r="B199" s="287">
        <f t="shared" ca="1" si="36"/>
        <v>3</v>
      </c>
      <c r="C199" s="287">
        <f t="shared" ca="1" si="37"/>
        <v>1</v>
      </c>
      <c r="D199" s="288">
        <f t="shared" ca="1" si="38"/>
        <v>1</v>
      </c>
      <c r="E199" s="288">
        <f t="shared" ca="1" si="39"/>
        <v>13</v>
      </c>
      <c r="F199" s="48"/>
      <c r="J199" s="28"/>
      <c r="K199" s="35"/>
      <c r="L199" s="166"/>
      <c r="M199" s="166"/>
      <c r="N199" s="281"/>
      <c r="O199" s="223"/>
      <c r="P199" s="36"/>
      <c r="Q199" s="28"/>
    </row>
    <row r="200" spans="1:17" s="37" customFormat="1" ht="14.1" customHeight="1">
      <c r="A200" s="287">
        <f ca="1">IF($H200="UNIDADE CONSTRUTIVA",OFFSET(A200,-1,0)+1,LARGE(A$3:A199,1))</f>
        <v>0</v>
      </c>
      <c r="B200" s="287">
        <f t="shared" ca="1" si="36"/>
        <v>3</v>
      </c>
      <c r="C200" s="287">
        <f t="shared" ca="1" si="37"/>
        <v>1</v>
      </c>
      <c r="D200" s="288">
        <f t="shared" ca="1" si="38"/>
        <v>1</v>
      </c>
      <c r="E200" s="288">
        <f t="shared" ca="1" si="39"/>
        <v>13</v>
      </c>
      <c r="F200" s="48"/>
      <c r="J200" s="28"/>
      <c r="K200" s="35"/>
      <c r="L200" s="166"/>
      <c r="M200" s="166"/>
      <c r="N200" s="281"/>
      <c r="O200" s="223"/>
      <c r="P200" s="36"/>
      <c r="Q200" s="28"/>
    </row>
    <row r="201" spans="1:17" s="37" customFormat="1" ht="14.1" customHeight="1">
      <c r="A201" s="287">
        <f ca="1">IF($H201="UNIDADE CONSTRUTIVA",OFFSET(A201,-1,0)+1,LARGE(A$3:A200,1))</f>
        <v>0</v>
      </c>
      <c r="B201" s="287">
        <f t="shared" ca="1" si="36"/>
        <v>3</v>
      </c>
      <c r="C201" s="287">
        <f t="shared" ca="1" si="37"/>
        <v>1</v>
      </c>
      <c r="D201" s="288">
        <f t="shared" ca="1" si="38"/>
        <v>1</v>
      </c>
      <c r="E201" s="288">
        <f t="shared" ca="1" si="39"/>
        <v>13</v>
      </c>
      <c r="F201" s="48"/>
      <c r="J201" s="28"/>
      <c r="K201" s="35"/>
      <c r="L201" s="166"/>
      <c r="M201" s="166"/>
      <c r="N201" s="281"/>
      <c r="O201" s="223"/>
      <c r="P201" s="36"/>
      <c r="Q201" s="28"/>
    </row>
    <row r="202" spans="1:17" s="37" customFormat="1" ht="14.1" customHeight="1">
      <c r="A202" s="287">
        <f ca="1">IF($H202="UNIDADE CONSTRUTIVA",OFFSET(A202,-1,0)+1,LARGE(A$3:A201,1))</f>
        <v>0</v>
      </c>
      <c r="B202" s="287">
        <f t="shared" ca="1" si="36"/>
        <v>3</v>
      </c>
      <c r="C202" s="287">
        <f t="shared" ca="1" si="37"/>
        <v>1</v>
      </c>
      <c r="D202" s="288">
        <f t="shared" ca="1" si="38"/>
        <v>1</v>
      </c>
      <c r="E202" s="288">
        <f t="shared" ca="1" si="39"/>
        <v>13</v>
      </c>
      <c r="F202" s="48"/>
      <c r="J202" s="28"/>
      <c r="K202" s="35"/>
      <c r="L202" s="166"/>
      <c r="M202" s="166"/>
      <c r="N202" s="281"/>
      <c r="O202" s="223"/>
      <c r="P202" s="36"/>
      <c r="Q202" s="28"/>
    </row>
    <row r="203" spans="1:17" s="37" customFormat="1" ht="14.1" customHeight="1">
      <c r="A203" s="287">
        <f ca="1">IF($H203="UNIDADE CONSTRUTIVA",OFFSET(A203,-1,0)+1,LARGE(A$3:A202,1))</f>
        <v>0</v>
      </c>
      <c r="B203" s="287">
        <f t="shared" ca="1" si="36"/>
        <v>3</v>
      </c>
      <c r="C203" s="287">
        <f t="shared" ca="1" si="37"/>
        <v>1</v>
      </c>
      <c r="D203" s="288">
        <f t="shared" ca="1" si="38"/>
        <v>1</v>
      </c>
      <c r="E203" s="288">
        <f t="shared" ca="1" si="39"/>
        <v>13</v>
      </c>
      <c r="F203" s="48"/>
      <c r="J203" s="28"/>
      <c r="K203" s="35"/>
      <c r="L203" s="166"/>
      <c r="M203" s="166"/>
      <c r="N203" s="281"/>
      <c r="O203" s="223"/>
      <c r="P203" s="36"/>
      <c r="Q203" s="28"/>
    </row>
    <row r="204" spans="1:17" s="37" customFormat="1" ht="14.1" customHeight="1">
      <c r="A204" s="287">
        <f ca="1">IF($H204="UNIDADE CONSTRUTIVA",OFFSET(A204,-1,0)+1,LARGE(A$3:A203,1))</f>
        <v>0</v>
      </c>
      <c r="B204" s="287">
        <f t="shared" ca="1" si="36"/>
        <v>3</v>
      </c>
      <c r="C204" s="287">
        <f t="shared" ca="1" si="37"/>
        <v>1</v>
      </c>
      <c r="D204" s="288">
        <f t="shared" ca="1" si="38"/>
        <v>1</v>
      </c>
      <c r="E204" s="288">
        <f t="shared" ca="1" si="39"/>
        <v>13</v>
      </c>
      <c r="F204" s="48"/>
      <c r="J204" s="28"/>
      <c r="K204" s="35"/>
      <c r="L204" s="166"/>
      <c r="M204" s="166"/>
      <c r="N204" s="281"/>
      <c r="O204" s="223"/>
      <c r="P204" s="36"/>
      <c r="Q204" s="28"/>
    </row>
    <row r="205" spans="1:17" s="37" customFormat="1" ht="14.1" customHeight="1">
      <c r="A205" s="287">
        <f ca="1">IF($H205="UNIDADE CONSTRUTIVA",OFFSET(A205,-1,0)+1,LARGE(A$3:A204,1))</f>
        <v>0</v>
      </c>
      <c r="B205" s="287">
        <f t="shared" ca="1" si="36"/>
        <v>3</v>
      </c>
      <c r="C205" s="287">
        <f t="shared" ca="1" si="37"/>
        <v>1</v>
      </c>
      <c r="D205" s="288">
        <f t="shared" ca="1" si="38"/>
        <v>1</v>
      </c>
      <c r="E205" s="288">
        <f t="shared" ca="1" si="39"/>
        <v>13</v>
      </c>
      <c r="F205" s="48"/>
      <c r="J205" s="28"/>
      <c r="K205" s="35"/>
      <c r="L205" s="166"/>
      <c r="M205" s="166"/>
      <c r="N205" s="281"/>
      <c r="O205" s="223"/>
      <c r="P205" s="36"/>
      <c r="Q205" s="28"/>
    </row>
    <row r="206" spans="1:17" s="37" customFormat="1" ht="14.1" customHeight="1">
      <c r="A206" s="287">
        <f ca="1">IF($H206="UNIDADE CONSTRUTIVA",OFFSET(A206,-1,0)+1,LARGE(A$3:A205,1))</f>
        <v>0</v>
      </c>
      <c r="B206" s="287">
        <f t="shared" ca="1" si="36"/>
        <v>3</v>
      </c>
      <c r="C206" s="287">
        <f t="shared" ca="1" si="37"/>
        <v>1</v>
      </c>
      <c r="D206" s="288">
        <f t="shared" ca="1" si="38"/>
        <v>1</v>
      </c>
      <c r="E206" s="288">
        <f t="shared" ca="1" si="39"/>
        <v>13</v>
      </c>
      <c r="F206" s="48"/>
      <c r="J206" s="28"/>
      <c r="K206" s="35"/>
      <c r="L206" s="166"/>
      <c r="M206" s="166"/>
      <c r="N206" s="281"/>
      <c r="O206" s="223"/>
      <c r="P206" s="36"/>
      <c r="Q206" s="28"/>
    </row>
    <row r="207" spans="1:17" s="37" customFormat="1" ht="14.1" customHeight="1">
      <c r="A207" s="287">
        <f ca="1">IF($H207="UNIDADE CONSTRUTIVA",OFFSET(A207,-1,0)+1,LARGE(A$3:A206,1))</f>
        <v>0</v>
      </c>
      <c r="B207" s="287">
        <f t="shared" ca="1" si="36"/>
        <v>3</v>
      </c>
      <c r="C207" s="287">
        <f t="shared" ca="1" si="37"/>
        <v>1</v>
      </c>
      <c r="D207" s="288">
        <f t="shared" ca="1" si="38"/>
        <v>1</v>
      </c>
      <c r="E207" s="288">
        <f t="shared" ca="1" si="39"/>
        <v>13</v>
      </c>
      <c r="F207" s="48"/>
      <c r="J207" s="28"/>
      <c r="K207" s="35"/>
      <c r="L207" s="166"/>
      <c r="M207" s="166"/>
      <c r="N207" s="281"/>
      <c r="O207" s="223"/>
      <c r="P207" s="36"/>
      <c r="Q207" s="28"/>
    </row>
    <row r="208" spans="1:17" s="37" customFormat="1" ht="14.1" customHeight="1">
      <c r="A208" s="287">
        <f ca="1">IF($H208="UNIDADE CONSTRUTIVA",OFFSET(A208,-1,0)+1,LARGE(A$3:A207,1))</f>
        <v>0</v>
      </c>
      <c r="B208" s="287">
        <f t="shared" ca="1" si="36"/>
        <v>3</v>
      </c>
      <c r="C208" s="287">
        <f t="shared" ca="1" si="37"/>
        <v>1</v>
      </c>
      <c r="D208" s="288">
        <f t="shared" ca="1" si="38"/>
        <v>1</v>
      </c>
      <c r="E208" s="288">
        <f t="shared" ca="1" si="39"/>
        <v>13</v>
      </c>
      <c r="F208" s="48"/>
      <c r="J208" s="28"/>
      <c r="K208" s="35"/>
      <c r="L208" s="166"/>
      <c r="M208" s="166"/>
      <c r="N208" s="281"/>
      <c r="O208" s="223"/>
      <c r="P208" s="36"/>
      <c r="Q208" s="28"/>
    </row>
    <row r="209" spans="1:17" s="37" customFormat="1" ht="14.1" customHeight="1">
      <c r="A209" s="287">
        <f ca="1">IF($H209="UNIDADE CONSTRUTIVA",OFFSET(A209,-1,0)+1,LARGE(A$3:A208,1))</f>
        <v>0</v>
      </c>
      <c r="B209" s="287">
        <f t="shared" ca="1" si="36"/>
        <v>3</v>
      </c>
      <c r="C209" s="287">
        <f t="shared" ca="1" si="37"/>
        <v>1</v>
      </c>
      <c r="D209" s="288">
        <f t="shared" ca="1" si="38"/>
        <v>1</v>
      </c>
      <c r="E209" s="288">
        <f t="shared" ca="1" si="39"/>
        <v>13</v>
      </c>
      <c r="F209" s="48"/>
      <c r="J209" s="28"/>
      <c r="K209" s="35"/>
      <c r="L209" s="166"/>
      <c r="M209" s="166"/>
      <c r="N209" s="281"/>
      <c r="O209" s="223"/>
      <c r="P209" s="36"/>
      <c r="Q209" s="28"/>
    </row>
    <row r="210" spans="1:17" s="37" customFormat="1" ht="14.1" customHeight="1">
      <c r="A210" s="287">
        <f ca="1">IF($H210="UNIDADE CONSTRUTIVA",OFFSET(A210,-1,0)+1,LARGE(A$3:A209,1))</f>
        <v>0</v>
      </c>
      <c r="B210" s="287">
        <f t="shared" ca="1" si="36"/>
        <v>3</v>
      </c>
      <c r="C210" s="287">
        <f t="shared" ca="1" si="37"/>
        <v>1</v>
      </c>
      <c r="D210" s="288">
        <f t="shared" ca="1" si="38"/>
        <v>1</v>
      </c>
      <c r="E210" s="288">
        <f t="shared" ca="1" si="39"/>
        <v>13</v>
      </c>
      <c r="F210" s="48"/>
      <c r="J210" s="28"/>
      <c r="K210" s="35"/>
      <c r="L210" s="166"/>
      <c r="M210" s="166"/>
      <c r="N210" s="281"/>
      <c r="O210" s="223"/>
      <c r="P210" s="36"/>
      <c r="Q210" s="28"/>
    </row>
    <row r="211" spans="1:17" s="37" customFormat="1" ht="14.1" customHeight="1">
      <c r="A211" s="287">
        <f ca="1">IF($H211="UNIDADE CONSTRUTIVA",OFFSET(A211,-1,0)+1,LARGE(A$3:A210,1))</f>
        <v>0</v>
      </c>
      <c r="B211" s="287">
        <f t="shared" ca="1" si="36"/>
        <v>3</v>
      </c>
      <c r="C211" s="287">
        <f t="shared" ca="1" si="37"/>
        <v>1</v>
      </c>
      <c r="D211" s="288">
        <f t="shared" ca="1" si="38"/>
        <v>1</v>
      </c>
      <c r="E211" s="288">
        <f t="shared" ca="1" si="39"/>
        <v>13</v>
      </c>
      <c r="F211" s="48"/>
      <c r="J211" s="28"/>
      <c r="K211" s="35"/>
      <c r="L211" s="166"/>
      <c r="M211" s="166"/>
      <c r="N211" s="281"/>
      <c r="O211" s="223"/>
      <c r="P211" s="36"/>
      <c r="Q211" s="28"/>
    </row>
    <row r="212" spans="1:17" s="37" customFormat="1" ht="14.1" customHeight="1">
      <c r="A212" s="287">
        <f ca="1">IF($H212="UNIDADE CONSTRUTIVA",OFFSET(A212,-1,0)+1,LARGE(A$3:A211,1))</f>
        <v>0</v>
      </c>
      <c r="B212" s="287">
        <f t="shared" ca="1" si="36"/>
        <v>3</v>
      </c>
      <c r="C212" s="287">
        <f t="shared" ca="1" si="37"/>
        <v>1</v>
      </c>
      <c r="D212" s="288">
        <f t="shared" ca="1" si="38"/>
        <v>1</v>
      </c>
      <c r="E212" s="288">
        <f t="shared" ca="1" si="39"/>
        <v>13</v>
      </c>
      <c r="F212" s="48"/>
      <c r="J212" s="28"/>
      <c r="K212" s="35"/>
      <c r="L212" s="166"/>
      <c r="M212" s="166"/>
      <c r="N212" s="281"/>
      <c r="O212" s="223"/>
      <c r="P212" s="36"/>
      <c r="Q212" s="28"/>
    </row>
    <row r="213" spans="1:17" s="37" customFormat="1" ht="14.1" customHeight="1">
      <c r="A213" s="287">
        <f ca="1">IF($H213="UNIDADE CONSTRUTIVA",OFFSET(A213,-1,0)+1,LARGE(A$3:A212,1))</f>
        <v>0</v>
      </c>
      <c r="B213" s="287">
        <f t="shared" ca="1" si="36"/>
        <v>3</v>
      </c>
      <c r="C213" s="287">
        <f t="shared" ca="1" si="37"/>
        <v>1</v>
      </c>
      <c r="D213" s="288">
        <f t="shared" ca="1" si="38"/>
        <v>1</v>
      </c>
      <c r="E213" s="288">
        <f t="shared" ca="1" si="39"/>
        <v>13</v>
      </c>
      <c r="F213" s="48"/>
      <c r="J213" s="28"/>
      <c r="K213" s="35"/>
      <c r="L213" s="166"/>
      <c r="M213" s="166"/>
      <c r="N213" s="281"/>
      <c r="O213" s="223"/>
      <c r="P213" s="36"/>
      <c r="Q213" s="28"/>
    </row>
    <row r="214" spans="1:17" s="37" customFormat="1" ht="14.1" customHeight="1">
      <c r="A214" s="287">
        <f ca="1">IF($H214="UNIDADE CONSTRUTIVA",OFFSET(A214,-1,0)+1,LARGE(A$3:A213,1))</f>
        <v>0</v>
      </c>
      <c r="B214" s="287">
        <f t="shared" ca="1" si="36"/>
        <v>3</v>
      </c>
      <c r="C214" s="287">
        <f t="shared" ca="1" si="37"/>
        <v>1</v>
      </c>
      <c r="D214" s="288">
        <f t="shared" ca="1" si="38"/>
        <v>1</v>
      </c>
      <c r="E214" s="288">
        <f t="shared" ca="1" si="39"/>
        <v>13</v>
      </c>
      <c r="F214" s="48"/>
      <c r="J214" s="28"/>
      <c r="K214" s="35"/>
      <c r="L214" s="166"/>
      <c r="M214" s="166"/>
      <c r="N214" s="281"/>
      <c r="O214" s="223"/>
      <c r="P214" s="36"/>
      <c r="Q214" s="28"/>
    </row>
    <row r="215" spans="1:17" s="37" customFormat="1" ht="14.1" customHeight="1">
      <c r="A215" s="287">
        <f ca="1">IF($H215="UNIDADE CONSTRUTIVA",OFFSET(A215,-1,0)+1,LARGE(A$3:A214,1))</f>
        <v>0</v>
      </c>
      <c r="B215" s="287">
        <f t="shared" ca="1" si="36"/>
        <v>3</v>
      </c>
      <c r="C215" s="287">
        <f t="shared" ca="1" si="37"/>
        <v>1</v>
      </c>
      <c r="D215" s="288">
        <f t="shared" ca="1" si="38"/>
        <v>1</v>
      </c>
      <c r="E215" s="288">
        <f t="shared" ca="1" si="39"/>
        <v>13</v>
      </c>
      <c r="F215" s="48"/>
      <c r="J215" s="28"/>
      <c r="K215" s="35"/>
      <c r="L215" s="166"/>
      <c r="M215" s="166"/>
      <c r="N215" s="281"/>
      <c r="O215" s="223"/>
      <c r="P215" s="36"/>
      <c r="Q215" s="28"/>
    </row>
    <row r="216" spans="1:17" s="37" customFormat="1" ht="14.1" customHeight="1">
      <c r="A216" s="287">
        <f ca="1">IF($H216="UNIDADE CONSTRUTIVA",OFFSET(A216,-1,0)+1,LARGE(A$3:A215,1))</f>
        <v>0</v>
      </c>
      <c r="B216" s="287">
        <f t="shared" ca="1" si="36"/>
        <v>3</v>
      </c>
      <c r="C216" s="287">
        <f t="shared" ca="1" si="37"/>
        <v>1</v>
      </c>
      <c r="D216" s="288">
        <f t="shared" ca="1" si="38"/>
        <v>1</v>
      </c>
      <c r="E216" s="288">
        <f t="shared" ca="1" si="39"/>
        <v>13</v>
      </c>
      <c r="F216" s="48"/>
      <c r="J216" s="28"/>
      <c r="K216" s="35"/>
      <c r="L216" s="166"/>
      <c r="M216" s="166"/>
      <c r="N216" s="281"/>
      <c r="O216" s="223"/>
      <c r="P216" s="36"/>
      <c r="Q216" s="28"/>
    </row>
    <row r="217" spans="1:17" s="37" customFormat="1" ht="14.1" customHeight="1">
      <c r="A217" s="287">
        <f ca="1">IF($H217="UNIDADE CONSTRUTIVA",OFFSET(A217,-1,0)+1,LARGE(A$3:A216,1))</f>
        <v>0</v>
      </c>
      <c r="B217" s="287">
        <f t="shared" ca="1" si="36"/>
        <v>3</v>
      </c>
      <c r="C217" s="287">
        <f t="shared" ca="1" si="37"/>
        <v>1</v>
      </c>
      <c r="D217" s="288">
        <f t="shared" ca="1" si="38"/>
        <v>1</v>
      </c>
      <c r="E217" s="288">
        <f t="shared" ca="1" si="39"/>
        <v>13</v>
      </c>
      <c r="F217" s="48"/>
      <c r="J217" s="28"/>
      <c r="K217" s="35"/>
      <c r="L217" s="166"/>
      <c r="M217" s="166"/>
      <c r="N217" s="281"/>
      <c r="O217" s="223"/>
      <c r="P217" s="36"/>
      <c r="Q217" s="28"/>
    </row>
    <row r="218" spans="1:17" s="37" customFormat="1" ht="14.1" customHeight="1">
      <c r="A218" s="287">
        <f ca="1">IF($H218="UNIDADE CONSTRUTIVA",OFFSET(A218,-1,0)+1,LARGE(A$3:A217,1))</f>
        <v>0</v>
      </c>
      <c r="B218" s="287">
        <f t="shared" ca="1" si="36"/>
        <v>3</v>
      </c>
      <c r="C218" s="287">
        <f t="shared" ca="1" si="37"/>
        <v>1</v>
      </c>
      <c r="D218" s="288">
        <f t="shared" ca="1" si="38"/>
        <v>1</v>
      </c>
      <c r="E218" s="288">
        <f t="shared" ca="1" si="39"/>
        <v>13</v>
      </c>
      <c r="F218" s="48"/>
      <c r="J218" s="28"/>
      <c r="K218" s="35"/>
      <c r="L218" s="166"/>
      <c r="M218" s="166"/>
      <c r="N218" s="281"/>
      <c r="O218" s="223"/>
      <c r="P218" s="36"/>
      <c r="Q218" s="28"/>
    </row>
    <row r="219" spans="1:17" s="37" customFormat="1" ht="14.1" customHeight="1">
      <c r="A219" s="287">
        <f ca="1">IF($H219="UNIDADE CONSTRUTIVA",OFFSET(A219,-1,0)+1,LARGE(A$3:A218,1))</f>
        <v>0</v>
      </c>
      <c r="B219" s="287">
        <f t="shared" ca="1" si="36"/>
        <v>3</v>
      </c>
      <c r="C219" s="287">
        <f t="shared" ca="1" si="37"/>
        <v>1</v>
      </c>
      <c r="D219" s="288">
        <f t="shared" ca="1" si="38"/>
        <v>1</v>
      </c>
      <c r="E219" s="288">
        <f t="shared" ca="1" si="39"/>
        <v>13</v>
      </c>
      <c r="F219" s="48"/>
      <c r="J219" s="28"/>
      <c r="K219" s="35"/>
      <c r="L219" s="166"/>
      <c r="M219" s="166"/>
      <c r="N219" s="281"/>
      <c r="O219" s="223"/>
      <c r="P219" s="36"/>
      <c r="Q219" s="28"/>
    </row>
    <row r="220" spans="1:17" s="37" customFormat="1" ht="14.1" customHeight="1">
      <c r="A220" s="287">
        <f ca="1">IF($H220="UNIDADE CONSTRUTIVA",OFFSET(A220,-1,0)+1,LARGE(A$3:A219,1))</f>
        <v>0</v>
      </c>
      <c r="B220" s="287">
        <f t="shared" ca="1" si="36"/>
        <v>3</v>
      </c>
      <c r="C220" s="287">
        <f t="shared" ca="1" si="37"/>
        <v>1</v>
      </c>
      <c r="D220" s="288">
        <f t="shared" ca="1" si="38"/>
        <v>1</v>
      </c>
      <c r="E220" s="288">
        <f t="shared" ca="1" si="39"/>
        <v>13</v>
      </c>
      <c r="F220" s="48"/>
      <c r="J220" s="28"/>
      <c r="K220" s="35"/>
      <c r="L220" s="166"/>
      <c r="M220" s="166"/>
      <c r="N220" s="281"/>
      <c r="O220" s="223"/>
      <c r="P220" s="36"/>
      <c r="Q220" s="28"/>
    </row>
    <row r="221" spans="1:17" s="37" customFormat="1" ht="14.1" customHeight="1">
      <c r="A221" s="287">
        <f ca="1">IF($H221="UNIDADE CONSTRUTIVA",OFFSET(A221,-1,0)+1,LARGE(A$3:A220,1))</f>
        <v>0</v>
      </c>
      <c r="B221" s="287">
        <f t="shared" ca="1" si="36"/>
        <v>3</v>
      </c>
      <c r="C221" s="287">
        <f t="shared" ca="1" si="37"/>
        <v>1</v>
      </c>
      <c r="D221" s="288">
        <f t="shared" ca="1" si="38"/>
        <v>1</v>
      </c>
      <c r="E221" s="288">
        <f t="shared" ca="1" si="39"/>
        <v>13</v>
      </c>
      <c r="F221" s="48"/>
      <c r="J221" s="28"/>
      <c r="K221" s="35"/>
      <c r="L221" s="166"/>
      <c r="M221" s="166"/>
      <c r="N221" s="281"/>
      <c r="O221" s="223"/>
      <c r="P221" s="36"/>
      <c r="Q221" s="28"/>
    </row>
    <row r="222" spans="1:17" s="37" customFormat="1" ht="14.1" customHeight="1">
      <c r="A222" s="287">
        <f ca="1">IF($H222="UNIDADE CONSTRUTIVA",OFFSET(A222,-1,0)+1,LARGE(A$3:A221,1))</f>
        <v>0</v>
      </c>
      <c r="B222" s="287">
        <f t="shared" ca="1" si="36"/>
        <v>3</v>
      </c>
      <c r="C222" s="287">
        <f t="shared" ca="1" si="37"/>
        <v>1</v>
      </c>
      <c r="D222" s="288">
        <f t="shared" ca="1" si="38"/>
        <v>1</v>
      </c>
      <c r="E222" s="288">
        <f t="shared" ca="1" si="39"/>
        <v>13</v>
      </c>
      <c r="F222" s="48"/>
      <c r="J222" s="28"/>
      <c r="K222" s="35"/>
      <c r="L222" s="166"/>
      <c r="M222" s="166"/>
      <c r="N222" s="281"/>
      <c r="O222" s="223"/>
      <c r="P222" s="36"/>
      <c r="Q222" s="28"/>
    </row>
    <row r="223" spans="1:17" s="37" customFormat="1" ht="14.1" customHeight="1">
      <c r="A223" s="287">
        <f ca="1">IF($H223="UNIDADE CONSTRUTIVA",OFFSET(A223,-1,0)+1,LARGE(A$3:A222,1))</f>
        <v>0</v>
      </c>
      <c r="B223" s="287">
        <f t="shared" ca="1" si="36"/>
        <v>3</v>
      </c>
      <c r="C223" s="287">
        <f t="shared" ca="1" si="37"/>
        <v>1</v>
      </c>
      <c r="D223" s="288">
        <f t="shared" ca="1" si="38"/>
        <v>1</v>
      </c>
      <c r="E223" s="288">
        <f t="shared" ca="1" si="39"/>
        <v>13</v>
      </c>
      <c r="F223" s="48"/>
      <c r="J223" s="28"/>
      <c r="K223" s="35"/>
      <c r="L223" s="166"/>
      <c r="M223" s="166"/>
      <c r="N223" s="281"/>
      <c r="O223" s="223"/>
      <c r="P223" s="36"/>
      <c r="Q223" s="28"/>
    </row>
    <row r="224" spans="1:17" s="37" customFormat="1" ht="14.1" customHeight="1">
      <c r="A224" s="287">
        <f ca="1">IF($H224="UNIDADE CONSTRUTIVA",OFFSET(A224,-1,0)+1,LARGE(A$3:A223,1))</f>
        <v>0</v>
      </c>
      <c r="B224" s="287">
        <f t="shared" ca="1" si="36"/>
        <v>3</v>
      </c>
      <c r="C224" s="287">
        <f t="shared" ca="1" si="37"/>
        <v>1</v>
      </c>
      <c r="D224" s="288">
        <f t="shared" ca="1" si="38"/>
        <v>1</v>
      </c>
      <c r="E224" s="288">
        <f t="shared" ca="1" si="39"/>
        <v>13</v>
      </c>
      <c r="F224" s="48"/>
      <c r="J224" s="28"/>
      <c r="K224" s="35"/>
      <c r="L224" s="166"/>
      <c r="M224" s="166"/>
      <c r="N224" s="281"/>
      <c r="O224" s="223"/>
      <c r="P224" s="36"/>
      <c r="Q224" s="28"/>
    </row>
    <row r="225" spans="1:17" s="37" customFormat="1" ht="14.1" customHeight="1">
      <c r="A225" s="287">
        <f ca="1">IF($H225="UNIDADE CONSTRUTIVA",OFFSET(A225,-1,0)+1,LARGE(A$3:A224,1))</f>
        <v>0</v>
      </c>
      <c r="B225" s="287">
        <f t="shared" ca="1" si="36"/>
        <v>3</v>
      </c>
      <c r="C225" s="287">
        <f t="shared" ca="1" si="37"/>
        <v>1</v>
      </c>
      <c r="D225" s="288">
        <f t="shared" ca="1" si="38"/>
        <v>1</v>
      </c>
      <c r="E225" s="288">
        <f t="shared" ca="1" si="39"/>
        <v>13</v>
      </c>
      <c r="F225" s="48"/>
      <c r="J225" s="28"/>
      <c r="K225" s="35"/>
      <c r="L225" s="166"/>
      <c r="M225" s="166"/>
      <c r="N225" s="281"/>
      <c r="O225" s="223"/>
      <c r="P225" s="36"/>
      <c r="Q225" s="28"/>
    </row>
    <row r="226" spans="1:17" s="37" customFormat="1" ht="14.1" customHeight="1">
      <c r="A226" s="287">
        <f ca="1">IF($H226="UNIDADE CONSTRUTIVA",OFFSET(A226,-1,0)+1,LARGE(A$3:A225,1))</f>
        <v>0</v>
      </c>
      <c r="B226" s="287">
        <f t="shared" ca="1" si="36"/>
        <v>3</v>
      </c>
      <c r="C226" s="287">
        <f t="shared" ca="1" si="37"/>
        <v>1</v>
      </c>
      <c r="D226" s="288">
        <f t="shared" ca="1" si="38"/>
        <v>1</v>
      </c>
      <c r="E226" s="288">
        <f t="shared" ca="1" si="39"/>
        <v>13</v>
      </c>
      <c r="F226" s="48"/>
      <c r="J226" s="28"/>
      <c r="K226" s="35"/>
      <c r="L226" s="166"/>
      <c r="M226" s="166"/>
      <c r="N226" s="281"/>
      <c r="O226" s="223"/>
      <c r="P226" s="36"/>
      <c r="Q226" s="28"/>
    </row>
    <row r="227" spans="1:17" s="37" customFormat="1" ht="14.1" customHeight="1">
      <c r="A227" s="287">
        <f ca="1">IF($H227="UNIDADE CONSTRUTIVA",OFFSET(A227,-1,0)+1,LARGE(A$3:A226,1))</f>
        <v>0</v>
      </c>
      <c r="B227" s="287">
        <f t="shared" ca="1" si="36"/>
        <v>3</v>
      </c>
      <c r="C227" s="287">
        <f t="shared" ca="1" si="37"/>
        <v>1</v>
      </c>
      <c r="D227" s="288">
        <f t="shared" ca="1" si="38"/>
        <v>1</v>
      </c>
      <c r="E227" s="288">
        <f t="shared" ca="1" si="39"/>
        <v>13</v>
      </c>
      <c r="F227" s="48"/>
      <c r="J227" s="28"/>
      <c r="K227" s="35"/>
      <c r="L227" s="166"/>
      <c r="M227" s="166"/>
      <c r="N227" s="281"/>
      <c r="O227" s="223"/>
      <c r="P227" s="36"/>
      <c r="Q227" s="28"/>
    </row>
    <row r="228" spans="1:17" s="37" customFormat="1" ht="14.1" customHeight="1">
      <c r="A228" s="287">
        <f ca="1">IF($H228="UNIDADE CONSTRUTIVA",OFFSET(A228,-1,0)+1,LARGE(A$3:A227,1))</f>
        <v>0</v>
      </c>
      <c r="B228" s="287">
        <f t="shared" ca="1" si="36"/>
        <v>3</v>
      </c>
      <c r="C228" s="287">
        <f t="shared" ca="1" si="37"/>
        <v>1</v>
      </c>
      <c r="D228" s="288">
        <f t="shared" ca="1" si="38"/>
        <v>1</v>
      </c>
      <c r="E228" s="288">
        <f t="shared" ca="1" si="39"/>
        <v>13</v>
      </c>
      <c r="F228" s="48"/>
      <c r="J228" s="28"/>
      <c r="K228" s="35"/>
      <c r="L228" s="166"/>
      <c r="M228" s="166"/>
      <c r="N228" s="281"/>
      <c r="O228" s="223"/>
      <c r="P228" s="36"/>
      <c r="Q228" s="28"/>
    </row>
    <row r="229" spans="1:17" s="37" customFormat="1" ht="14.1" customHeight="1">
      <c r="A229" s="287">
        <f ca="1">IF($H229="UNIDADE CONSTRUTIVA",OFFSET(A229,-1,0)+1,LARGE(A$3:A228,1))</f>
        <v>0</v>
      </c>
      <c r="B229" s="287">
        <f t="shared" ca="1" si="36"/>
        <v>3</v>
      </c>
      <c r="C229" s="287">
        <f t="shared" ca="1" si="37"/>
        <v>1</v>
      </c>
      <c r="D229" s="288">
        <f t="shared" ca="1" si="38"/>
        <v>1</v>
      </c>
      <c r="E229" s="288">
        <f t="shared" ca="1" si="39"/>
        <v>13</v>
      </c>
      <c r="F229" s="48"/>
      <c r="J229" s="28"/>
      <c r="K229" s="35"/>
      <c r="L229" s="166"/>
      <c r="M229" s="166"/>
      <c r="N229" s="281"/>
      <c r="O229" s="223"/>
      <c r="P229" s="36"/>
      <c r="Q229" s="28"/>
    </row>
    <row r="230" spans="1:17" s="37" customFormat="1" ht="14.1" customHeight="1">
      <c r="A230" s="287">
        <f ca="1">IF($H230="UNIDADE CONSTRUTIVA",OFFSET(A230,-1,0)+1,LARGE(A$3:A229,1))</f>
        <v>0</v>
      </c>
      <c r="B230" s="287">
        <f t="shared" ca="1" si="36"/>
        <v>3</v>
      </c>
      <c r="C230" s="287">
        <f t="shared" ca="1" si="37"/>
        <v>1</v>
      </c>
      <c r="D230" s="288">
        <f t="shared" ca="1" si="38"/>
        <v>1</v>
      </c>
      <c r="E230" s="288">
        <f t="shared" ca="1" si="39"/>
        <v>13</v>
      </c>
      <c r="F230" s="48"/>
      <c r="J230" s="28"/>
      <c r="K230" s="35"/>
      <c r="L230" s="166"/>
      <c r="M230" s="166"/>
      <c r="N230" s="281"/>
      <c r="O230" s="223"/>
      <c r="P230" s="36"/>
      <c r="Q230" s="28"/>
    </row>
    <row r="231" spans="1:17" s="37" customFormat="1" ht="14.1" customHeight="1">
      <c r="A231" s="287">
        <f ca="1">IF($H231="UNIDADE CONSTRUTIVA",OFFSET(A231,-1,0)+1,LARGE(A$3:A230,1))</f>
        <v>0</v>
      </c>
      <c r="B231" s="287">
        <f t="shared" ca="1" si="36"/>
        <v>3</v>
      </c>
      <c r="C231" s="287">
        <f t="shared" ca="1" si="37"/>
        <v>1</v>
      </c>
      <c r="D231" s="288">
        <f t="shared" ca="1" si="38"/>
        <v>1</v>
      </c>
      <c r="E231" s="288">
        <f t="shared" ca="1" si="39"/>
        <v>13</v>
      </c>
      <c r="F231" s="48"/>
      <c r="J231" s="28"/>
      <c r="K231" s="35"/>
      <c r="L231" s="166"/>
      <c r="M231" s="166"/>
      <c r="N231" s="281"/>
      <c r="O231" s="223"/>
      <c r="P231" s="36"/>
      <c r="Q231" s="28"/>
    </row>
    <row r="232" spans="1:17" s="37" customFormat="1" ht="14.1" customHeight="1">
      <c r="A232" s="287">
        <f ca="1">IF($H232="UNIDADE CONSTRUTIVA",OFFSET(A232,-1,0)+1,LARGE(A$3:A231,1))</f>
        <v>0</v>
      </c>
      <c r="B232" s="287">
        <f t="shared" ca="1" si="36"/>
        <v>3</v>
      </c>
      <c r="C232" s="287">
        <f t="shared" ca="1" si="37"/>
        <v>1</v>
      </c>
      <c r="D232" s="288">
        <f t="shared" ca="1" si="38"/>
        <v>1</v>
      </c>
      <c r="E232" s="288">
        <f t="shared" ca="1" si="39"/>
        <v>13</v>
      </c>
      <c r="F232" s="48"/>
      <c r="J232" s="28"/>
      <c r="K232" s="35"/>
      <c r="L232" s="166"/>
      <c r="M232" s="166"/>
      <c r="N232" s="281"/>
      <c r="O232" s="223"/>
      <c r="P232" s="36"/>
      <c r="Q232" s="28"/>
    </row>
    <row r="233" spans="1:17" s="37" customFormat="1" ht="14.1" customHeight="1">
      <c r="A233" s="287">
        <f ca="1">IF($H233="UNIDADE CONSTRUTIVA",OFFSET(A233,-1,0)+1,LARGE(A$3:A232,1))</f>
        <v>0</v>
      </c>
      <c r="B233" s="287">
        <f t="shared" ca="1" si="36"/>
        <v>3</v>
      </c>
      <c r="C233" s="287">
        <f t="shared" ca="1" si="37"/>
        <v>1</v>
      </c>
      <c r="D233" s="288">
        <f t="shared" ca="1" si="38"/>
        <v>1</v>
      </c>
      <c r="E233" s="288">
        <f t="shared" ca="1" si="39"/>
        <v>13</v>
      </c>
      <c r="F233" s="48"/>
      <c r="J233" s="28"/>
      <c r="K233" s="35"/>
      <c r="L233" s="166"/>
      <c r="M233" s="166"/>
      <c r="N233" s="281"/>
      <c r="O233" s="223"/>
      <c r="P233" s="36"/>
      <c r="Q233" s="28"/>
    </row>
    <row r="234" spans="1:17" s="37" customFormat="1" ht="14.1" customHeight="1">
      <c r="A234" s="287">
        <f ca="1">IF($H234="UNIDADE CONSTRUTIVA",OFFSET(A234,-1,0)+1,LARGE(A$3:A233,1))</f>
        <v>0</v>
      </c>
      <c r="B234" s="287">
        <f t="shared" ca="1" si="36"/>
        <v>3</v>
      </c>
      <c r="C234" s="287">
        <f t="shared" ca="1" si="37"/>
        <v>1</v>
      </c>
      <c r="D234" s="288">
        <f t="shared" ca="1" si="38"/>
        <v>1</v>
      </c>
      <c r="E234" s="288">
        <f t="shared" ca="1" si="39"/>
        <v>13</v>
      </c>
      <c r="F234" s="48"/>
      <c r="J234" s="28"/>
      <c r="K234" s="35"/>
      <c r="L234" s="166"/>
      <c r="M234" s="166"/>
      <c r="N234" s="281"/>
      <c r="O234" s="223"/>
      <c r="P234" s="36"/>
      <c r="Q234" s="28"/>
    </row>
    <row r="235" spans="1:17" s="37" customFormat="1" ht="14.1" customHeight="1">
      <c r="A235" s="287">
        <f ca="1">IF($H235="UNIDADE CONSTRUTIVA",OFFSET(A235,-1,0)+1,LARGE(A$3:A234,1))</f>
        <v>0</v>
      </c>
      <c r="B235" s="287">
        <f t="shared" ca="1" si="36"/>
        <v>3</v>
      </c>
      <c r="C235" s="287">
        <f t="shared" ca="1" si="37"/>
        <v>1</v>
      </c>
      <c r="D235" s="288">
        <f t="shared" ca="1" si="38"/>
        <v>1</v>
      </c>
      <c r="E235" s="288">
        <f t="shared" ca="1" si="39"/>
        <v>13</v>
      </c>
      <c r="F235" s="48"/>
      <c r="J235" s="28"/>
      <c r="K235" s="35"/>
      <c r="L235" s="166"/>
      <c r="M235" s="166"/>
      <c r="N235" s="281"/>
      <c r="O235" s="223"/>
      <c r="P235" s="36"/>
      <c r="Q235" s="28"/>
    </row>
    <row r="236" spans="1:17" s="37" customFormat="1" ht="14.1" customHeight="1">
      <c r="A236" s="287">
        <f ca="1">IF($H236="UNIDADE CONSTRUTIVA",OFFSET(A236,-1,0)+1,LARGE(A$3:A235,1))</f>
        <v>0</v>
      </c>
      <c r="B236" s="287">
        <f t="shared" ca="1" si="36"/>
        <v>3</v>
      </c>
      <c r="C236" s="287">
        <f t="shared" ca="1" si="37"/>
        <v>1</v>
      </c>
      <c r="D236" s="288">
        <f t="shared" ca="1" si="38"/>
        <v>1</v>
      </c>
      <c r="E236" s="288">
        <f t="shared" ca="1" si="39"/>
        <v>13</v>
      </c>
      <c r="F236" s="48"/>
      <c r="J236" s="28"/>
      <c r="K236" s="35"/>
      <c r="L236" s="166"/>
      <c r="M236" s="166"/>
      <c r="N236" s="281"/>
      <c r="O236" s="223"/>
      <c r="P236" s="36"/>
      <c r="Q236" s="28"/>
    </row>
    <row r="237" spans="1:17" s="37" customFormat="1" ht="14.1" customHeight="1">
      <c r="A237" s="287">
        <f ca="1">IF($H237="UNIDADE CONSTRUTIVA",OFFSET(A237,-1,0)+1,LARGE(A$3:A236,1))</f>
        <v>0</v>
      </c>
      <c r="B237" s="287">
        <f t="shared" ca="1" si="36"/>
        <v>3</v>
      </c>
      <c r="C237" s="287">
        <f t="shared" ca="1" si="37"/>
        <v>1</v>
      </c>
      <c r="D237" s="288">
        <f t="shared" ca="1" si="38"/>
        <v>1</v>
      </c>
      <c r="E237" s="288">
        <f t="shared" ca="1" si="39"/>
        <v>13</v>
      </c>
      <c r="F237" s="48"/>
      <c r="J237" s="28"/>
      <c r="K237" s="35"/>
      <c r="L237" s="166"/>
      <c r="M237" s="166"/>
      <c r="N237" s="281"/>
      <c r="O237" s="223"/>
      <c r="P237" s="36"/>
      <c r="Q237" s="28"/>
    </row>
    <row r="238" spans="1:17" s="37" customFormat="1" ht="14.1" customHeight="1">
      <c r="A238" s="287">
        <f ca="1">IF($H238="UNIDADE CONSTRUTIVA",OFFSET(A238,-1,0)+1,LARGE(A$3:A237,1))</f>
        <v>0</v>
      </c>
      <c r="B238" s="287">
        <f t="shared" ca="1" si="36"/>
        <v>3</v>
      </c>
      <c r="C238" s="287">
        <f t="shared" ca="1" si="37"/>
        <v>1</v>
      </c>
      <c r="D238" s="288">
        <f t="shared" ca="1" si="38"/>
        <v>1</v>
      </c>
      <c r="E238" s="288">
        <f t="shared" ca="1" si="39"/>
        <v>13</v>
      </c>
      <c r="F238" s="48"/>
      <c r="J238" s="28"/>
      <c r="K238" s="35"/>
      <c r="L238" s="166"/>
      <c r="M238" s="166"/>
      <c r="N238" s="281"/>
      <c r="O238" s="223"/>
      <c r="P238" s="36"/>
      <c r="Q238" s="28"/>
    </row>
    <row r="239" spans="1:17" s="37" customFormat="1" ht="14.1" customHeight="1">
      <c r="A239" s="287">
        <f ca="1">IF($H239="UNIDADE CONSTRUTIVA",OFFSET(A239,-1,0)+1,LARGE(A$3:A238,1))</f>
        <v>0</v>
      </c>
      <c r="B239" s="287">
        <f t="shared" ca="1" si="36"/>
        <v>3</v>
      </c>
      <c r="C239" s="287">
        <f t="shared" ca="1" si="37"/>
        <v>1</v>
      </c>
      <c r="D239" s="288">
        <f t="shared" ca="1" si="38"/>
        <v>1</v>
      </c>
      <c r="E239" s="288">
        <f t="shared" ca="1" si="39"/>
        <v>13</v>
      </c>
      <c r="F239" s="48"/>
      <c r="J239" s="28"/>
      <c r="K239" s="35"/>
      <c r="L239" s="166"/>
      <c r="M239" s="166"/>
      <c r="N239" s="281"/>
      <c r="O239" s="223"/>
      <c r="P239" s="36"/>
      <c r="Q239" s="28"/>
    </row>
    <row r="240" spans="1:17" s="37" customFormat="1" ht="14.1" customHeight="1">
      <c r="A240" s="287">
        <f ca="1">IF($H240="UNIDADE CONSTRUTIVA",OFFSET(A240,-1,0)+1,LARGE(A$3:A239,1))</f>
        <v>0</v>
      </c>
      <c r="B240" s="287">
        <f t="shared" ca="1" si="36"/>
        <v>3</v>
      </c>
      <c r="C240" s="287">
        <f t="shared" ca="1" si="37"/>
        <v>1</v>
      </c>
      <c r="D240" s="288">
        <f t="shared" ca="1" si="38"/>
        <v>1</v>
      </c>
      <c r="E240" s="288">
        <f t="shared" ca="1" si="39"/>
        <v>13</v>
      </c>
      <c r="F240" s="48"/>
      <c r="J240" s="28"/>
      <c r="K240" s="35"/>
      <c r="L240" s="166"/>
      <c r="M240" s="166"/>
      <c r="N240" s="281"/>
      <c r="O240" s="223"/>
      <c r="P240" s="36"/>
      <c r="Q240" s="28"/>
    </row>
    <row r="241" spans="1:17" s="37" customFormat="1" ht="14.1" customHeight="1">
      <c r="A241" s="287">
        <f ca="1">IF($H241="UNIDADE CONSTRUTIVA",OFFSET(A241,-1,0)+1,LARGE(A$3:A240,1))</f>
        <v>0</v>
      </c>
      <c r="B241" s="287">
        <f t="shared" ca="1" si="36"/>
        <v>3</v>
      </c>
      <c r="C241" s="287">
        <f t="shared" ca="1" si="37"/>
        <v>1</v>
      </c>
      <c r="D241" s="288">
        <f t="shared" ca="1" si="38"/>
        <v>1</v>
      </c>
      <c r="E241" s="288">
        <f t="shared" ca="1" si="39"/>
        <v>13</v>
      </c>
      <c r="F241" s="48"/>
      <c r="J241" s="28"/>
      <c r="K241" s="35"/>
      <c r="L241" s="166"/>
      <c r="M241" s="166"/>
      <c r="N241" s="281"/>
      <c r="O241" s="223"/>
      <c r="P241" s="36"/>
      <c r="Q241" s="28"/>
    </row>
    <row r="242" spans="1:17" s="37" customFormat="1" ht="14.1" customHeight="1">
      <c r="A242" s="287">
        <f ca="1">IF($H242="UNIDADE CONSTRUTIVA",OFFSET(A242,-1,0)+1,LARGE(A$3:A241,1))</f>
        <v>0</v>
      </c>
      <c r="B242" s="287">
        <f t="shared" ca="1" si="36"/>
        <v>3</v>
      </c>
      <c r="C242" s="287">
        <f t="shared" ca="1" si="37"/>
        <v>1</v>
      </c>
      <c r="D242" s="288">
        <f t="shared" ca="1" si="38"/>
        <v>1</v>
      </c>
      <c r="E242" s="288">
        <f t="shared" ca="1" si="39"/>
        <v>13</v>
      </c>
      <c r="F242" s="48"/>
      <c r="J242" s="28"/>
      <c r="K242" s="35"/>
      <c r="L242" s="166"/>
      <c r="M242" s="166"/>
      <c r="N242" s="281"/>
      <c r="O242" s="223"/>
      <c r="P242" s="36"/>
      <c r="Q242" s="28"/>
    </row>
    <row r="243" spans="1:17" s="37" customFormat="1" ht="14.1" customHeight="1">
      <c r="A243" s="287">
        <f ca="1">IF($H243="UNIDADE CONSTRUTIVA",OFFSET(A243,-1,0)+1,LARGE(A$3:A242,1))</f>
        <v>0</v>
      </c>
      <c r="B243" s="287">
        <f t="shared" ca="1" si="36"/>
        <v>3</v>
      </c>
      <c r="C243" s="287">
        <f t="shared" ca="1" si="37"/>
        <v>1</v>
      </c>
      <c r="D243" s="288">
        <f t="shared" ca="1" si="38"/>
        <v>1</v>
      </c>
      <c r="E243" s="288">
        <f t="shared" ca="1" si="39"/>
        <v>13</v>
      </c>
      <c r="F243" s="48"/>
      <c r="J243" s="28"/>
      <c r="K243" s="35"/>
      <c r="L243" s="166"/>
      <c r="M243" s="166"/>
      <c r="N243" s="281"/>
      <c r="O243" s="223"/>
      <c r="P243" s="36"/>
      <c r="Q243" s="28"/>
    </row>
    <row r="244" spans="1:17" s="37" customFormat="1" ht="14.1" customHeight="1">
      <c r="A244" s="287">
        <f ca="1">IF($H244="UNIDADE CONSTRUTIVA",OFFSET(A244,-1,0)+1,LARGE(A$3:A243,1))</f>
        <v>0</v>
      </c>
      <c r="B244" s="287">
        <f t="shared" ca="1" si="36"/>
        <v>3</v>
      </c>
      <c r="C244" s="287">
        <f t="shared" ca="1" si="37"/>
        <v>1</v>
      </c>
      <c r="D244" s="288">
        <f t="shared" ca="1" si="38"/>
        <v>1</v>
      </c>
      <c r="E244" s="288">
        <f t="shared" ca="1" si="39"/>
        <v>13</v>
      </c>
      <c r="F244" s="48"/>
      <c r="J244" s="28"/>
      <c r="K244" s="35"/>
      <c r="L244" s="166"/>
      <c r="M244" s="166"/>
      <c r="N244" s="281"/>
      <c r="O244" s="223"/>
      <c r="P244" s="36"/>
      <c r="Q244" s="28"/>
    </row>
    <row r="245" spans="1:17" s="37" customFormat="1" ht="14.1" customHeight="1">
      <c r="A245" s="287">
        <f ca="1">IF($H245="UNIDADE CONSTRUTIVA",OFFSET(A245,-1,0)+1,LARGE(A$3:A244,1))</f>
        <v>0</v>
      </c>
      <c r="B245" s="287">
        <f t="shared" ca="1" si="36"/>
        <v>3</v>
      </c>
      <c r="C245" s="287">
        <f t="shared" ca="1" si="37"/>
        <v>1</v>
      </c>
      <c r="D245" s="288">
        <f t="shared" ca="1" si="38"/>
        <v>1</v>
      </c>
      <c r="E245" s="288">
        <f t="shared" ca="1" si="39"/>
        <v>13</v>
      </c>
      <c r="F245" s="48"/>
      <c r="J245" s="28"/>
      <c r="K245" s="35"/>
      <c r="L245" s="166"/>
      <c r="M245" s="166"/>
      <c r="N245" s="281"/>
      <c r="O245" s="223"/>
      <c r="P245" s="36"/>
      <c r="Q245" s="28"/>
    </row>
    <row r="246" spans="1:17" s="37" customFormat="1" ht="14.1" customHeight="1">
      <c r="A246" s="287">
        <f ca="1">IF($H246="UNIDADE CONSTRUTIVA",OFFSET(A246,-1,0)+1,LARGE(A$3:A245,1))</f>
        <v>0</v>
      </c>
      <c r="B246" s="287">
        <f t="shared" ca="1" si="36"/>
        <v>3</v>
      </c>
      <c r="C246" s="287">
        <f t="shared" ca="1" si="37"/>
        <v>1</v>
      </c>
      <c r="D246" s="288">
        <f t="shared" ca="1" si="38"/>
        <v>1</v>
      </c>
      <c r="E246" s="288">
        <f t="shared" ca="1" si="39"/>
        <v>13</v>
      </c>
      <c r="F246" s="48"/>
      <c r="J246" s="28"/>
      <c r="K246" s="35"/>
      <c r="L246" s="166"/>
      <c r="M246" s="166"/>
      <c r="N246" s="281"/>
      <c r="O246" s="223"/>
      <c r="P246" s="36"/>
      <c r="Q246" s="28"/>
    </row>
    <row r="247" spans="1:17" s="37" customFormat="1" ht="14.1" customHeight="1">
      <c r="A247" s="287">
        <f ca="1">IF($H247="UNIDADE CONSTRUTIVA",OFFSET(A247,-1,0)+1,LARGE(A$3:A246,1))</f>
        <v>0</v>
      </c>
      <c r="B247" s="287">
        <f t="shared" ca="1" si="36"/>
        <v>3</v>
      </c>
      <c r="C247" s="287">
        <f t="shared" ca="1" si="37"/>
        <v>1</v>
      </c>
      <c r="D247" s="288">
        <f t="shared" ca="1" si="38"/>
        <v>1</v>
      </c>
      <c r="E247" s="288">
        <f t="shared" ca="1" si="39"/>
        <v>13</v>
      </c>
      <c r="F247" s="48"/>
      <c r="J247" s="28"/>
      <c r="K247" s="35"/>
      <c r="L247" s="166"/>
      <c r="M247" s="166"/>
      <c r="N247" s="281"/>
      <c r="O247" s="223"/>
      <c r="P247" s="36"/>
      <c r="Q247" s="28"/>
    </row>
    <row r="248" spans="1:17" s="37" customFormat="1" ht="14.1" customHeight="1">
      <c r="A248" s="287">
        <f ca="1">IF($H248="UNIDADE CONSTRUTIVA",OFFSET(A248,-1,0)+1,LARGE(A$3:A247,1))</f>
        <v>0</v>
      </c>
      <c r="B248" s="287">
        <f t="shared" ca="1" si="36"/>
        <v>3</v>
      </c>
      <c r="C248" s="287">
        <f t="shared" ca="1" si="37"/>
        <v>1</v>
      </c>
      <c r="D248" s="288">
        <f t="shared" ca="1" si="38"/>
        <v>1</v>
      </c>
      <c r="E248" s="288">
        <f t="shared" ca="1" si="39"/>
        <v>13</v>
      </c>
      <c r="F248" s="48"/>
      <c r="J248" s="28"/>
      <c r="K248" s="35"/>
      <c r="L248" s="166"/>
      <c r="M248" s="166"/>
      <c r="N248" s="281"/>
      <c r="O248" s="223"/>
      <c r="P248" s="36"/>
      <c r="Q248" s="28"/>
    </row>
    <row r="249" spans="1:17" s="37" customFormat="1" ht="14.1" customHeight="1">
      <c r="A249" s="287">
        <f ca="1">IF($H249="UNIDADE CONSTRUTIVA",OFFSET(A249,-1,0)+1,LARGE(A$3:A248,1))</f>
        <v>0</v>
      </c>
      <c r="B249" s="287">
        <f t="shared" ca="1" si="36"/>
        <v>3</v>
      </c>
      <c r="C249" s="287">
        <f t="shared" ca="1" si="37"/>
        <v>1</v>
      </c>
      <c r="D249" s="288">
        <f t="shared" ca="1" si="38"/>
        <v>1</v>
      </c>
      <c r="E249" s="288">
        <f t="shared" ca="1" si="39"/>
        <v>13</v>
      </c>
      <c r="F249" s="48"/>
      <c r="J249" s="28"/>
      <c r="K249" s="35"/>
      <c r="L249" s="166"/>
      <c r="M249" s="166"/>
      <c r="N249" s="281"/>
      <c r="O249" s="223"/>
      <c r="P249" s="36"/>
      <c r="Q249" s="28"/>
    </row>
    <row r="250" spans="1:17" s="37" customFormat="1" ht="14.1" customHeight="1">
      <c r="A250" s="287">
        <f ca="1">IF($H250="UNIDADE CONSTRUTIVA",OFFSET(A250,-1,0)+1,LARGE(A$3:A249,1))</f>
        <v>0</v>
      </c>
      <c r="B250" s="287">
        <f t="shared" ca="1" si="36"/>
        <v>3</v>
      </c>
      <c r="C250" s="287">
        <f t="shared" ca="1" si="37"/>
        <v>1</v>
      </c>
      <c r="D250" s="288">
        <f t="shared" ca="1" si="38"/>
        <v>1</v>
      </c>
      <c r="E250" s="288">
        <f t="shared" ca="1" si="39"/>
        <v>13</v>
      </c>
      <c r="F250" s="48"/>
      <c r="J250" s="28"/>
      <c r="K250" s="35"/>
      <c r="L250" s="166"/>
      <c r="M250" s="166"/>
      <c r="N250" s="281"/>
      <c r="O250" s="223"/>
      <c r="P250" s="36"/>
      <c r="Q250" s="28"/>
    </row>
    <row r="251" spans="1:17" s="37" customFormat="1" ht="14.1" customHeight="1">
      <c r="A251" s="287">
        <f ca="1">IF($H251="UNIDADE CONSTRUTIVA",OFFSET(A251,-1,0)+1,LARGE(A$3:A250,1))</f>
        <v>0</v>
      </c>
      <c r="B251" s="287">
        <f t="shared" ca="1" si="36"/>
        <v>3</v>
      </c>
      <c r="C251" s="287">
        <f t="shared" ca="1" si="37"/>
        <v>1</v>
      </c>
      <c r="D251" s="288">
        <f t="shared" ca="1" si="38"/>
        <v>1</v>
      </c>
      <c r="E251" s="288">
        <f t="shared" ca="1" si="39"/>
        <v>13</v>
      </c>
      <c r="F251" s="48"/>
      <c r="J251" s="28"/>
      <c r="K251" s="35"/>
      <c r="L251" s="166"/>
      <c r="M251" s="166"/>
      <c r="N251" s="281"/>
      <c r="O251" s="223"/>
      <c r="P251" s="36"/>
      <c r="Q251" s="28"/>
    </row>
    <row r="252" spans="1:17" s="37" customFormat="1" ht="14.1" customHeight="1">
      <c r="A252" s="287">
        <f ca="1">IF($H252="UNIDADE CONSTRUTIVA",OFFSET(A252,-1,0)+1,LARGE(A$3:A251,1))</f>
        <v>0</v>
      </c>
      <c r="B252" s="287">
        <f t="shared" ca="1" si="36"/>
        <v>3</v>
      </c>
      <c r="C252" s="287">
        <f t="shared" ca="1" si="37"/>
        <v>1</v>
      </c>
      <c r="D252" s="288">
        <f t="shared" ca="1" si="38"/>
        <v>1</v>
      </c>
      <c r="E252" s="288">
        <f t="shared" ca="1" si="39"/>
        <v>13</v>
      </c>
      <c r="F252" s="48"/>
      <c r="J252" s="28"/>
      <c r="K252" s="35"/>
      <c r="L252" s="166"/>
      <c r="M252" s="166"/>
      <c r="N252" s="281"/>
      <c r="O252" s="223"/>
      <c r="P252" s="36"/>
      <c r="Q252" s="28"/>
    </row>
    <row r="253" spans="1:17" s="37" customFormat="1" ht="14.1" customHeight="1">
      <c r="A253" s="287">
        <f ca="1">IF($H253="UNIDADE CONSTRUTIVA",OFFSET(A253,-1,0)+1,LARGE(A$3:A252,1))</f>
        <v>0</v>
      </c>
      <c r="B253" s="287">
        <f t="shared" ca="1" si="36"/>
        <v>3</v>
      </c>
      <c r="C253" s="287">
        <f t="shared" ca="1" si="37"/>
        <v>1</v>
      </c>
      <c r="D253" s="288">
        <f t="shared" ca="1" si="38"/>
        <v>1</v>
      </c>
      <c r="E253" s="288">
        <f t="shared" ca="1" si="39"/>
        <v>13</v>
      </c>
      <c r="F253" s="48"/>
      <c r="J253" s="28"/>
      <c r="K253" s="35"/>
      <c r="L253" s="166"/>
      <c r="M253" s="166"/>
      <c r="N253" s="281"/>
      <c r="O253" s="223"/>
      <c r="P253" s="36"/>
      <c r="Q253" s="28"/>
    </row>
    <row r="254" spans="1:17" s="37" customFormat="1" ht="14.1" customHeight="1">
      <c r="A254" s="287">
        <f ca="1">IF($H254="UNIDADE CONSTRUTIVA",OFFSET(A254,-1,0)+1,LARGE(A$3:A253,1))</f>
        <v>0</v>
      </c>
      <c r="B254" s="287">
        <f t="shared" ca="1" si="36"/>
        <v>3</v>
      </c>
      <c r="C254" s="287">
        <f t="shared" ca="1" si="37"/>
        <v>1</v>
      </c>
      <c r="D254" s="288">
        <f t="shared" ca="1" si="38"/>
        <v>1</v>
      </c>
      <c r="E254" s="288">
        <f t="shared" ca="1" si="39"/>
        <v>13</v>
      </c>
      <c r="F254" s="48"/>
      <c r="J254" s="28"/>
      <c r="K254" s="35"/>
      <c r="L254" s="166"/>
      <c r="M254" s="166"/>
      <c r="N254" s="281"/>
      <c r="O254" s="223"/>
      <c r="P254" s="36"/>
      <c r="Q254" s="28"/>
    </row>
    <row r="255" spans="1:17" s="37" customFormat="1" ht="14.1" customHeight="1">
      <c r="A255" s="287">
        <f ca="1">IF($H255="UNIDADE CONSTRUTIVA",OFFSET(A255,-1,0)+1,LARGE(A$3:A254,1))</f>
        <v>0</v>
      </c>
      <c r="B255" s="287">
        <f t="shared" ca="1" si="36"/>
        <v>3</v>
      </c>
      <c r="C255" s="287">
        <f t="shared" ca="1" si="37"/>
        <v>1</v>
      </c>
      <c r="D255" s="288">
        <f t="shared" ca="1" si="38"/>
        <v>1</v>
      </c>
      <c r="E255" s="288">
        <f t="shared" ca="1" si="39"/>
        <v>13</v>
      </c>
      <c r="F255" s="48"/>
      <c r="J255" s="28"/>
      <c r="K255" s="35"/>
      <c r="L255" s="166"/>
      <c r="M255" s="166"/>
      <c r="N255" s="281"/>
      <c r="O255" s="223"/>
      <c r="P255" s="36"/>
      <c r="Q255" s="28"/>
    </row>
    <row r="256" spans="1:17" s="37" customFormat="1" ht="14.1" customHeight="1">
      <c r="A256" s="287">
        <f ca="1">IF($H256="UNIDADE CONSTRUTIVA",OFFSET(A256,-1,0)+1,LARGE(A$3:A255,1))</f>
        <v>0</v>
      </c>
      <c r="B256" s="287">
        <f t="shared" ca="1" si="36"/>
        <v>3</v>
      </c>
      <c r="C256" s="287">
        <f t="shared" ca="1" si="37"/>
        <v>1</v>
      </c>
      <c r="D256" s="288">
        <f t="shared" ca="1" si="38"/>
        <v>1</v>
      </c>
      <c r="E256" s="288">
        <f t="shared" ca="1" si="39"/>
        <v>13</v>
      </c>
      <c r="F256" s="48"/>
      <c r="J256" s="28"/>
      <c r="K256" s="35"/>
      <c r="L256" s="166"/>
      <c r="M256" s="166"/>
      <c r="N256" s="281"/>
      <c r="O256" s="223"/>
      <c r="P256" s="36"/>
      <c r="Q256" s="28"/>
    </row>
    <row r="257" spans="1:17" s="37" customFormat="1" ht="14.1" customHeight="1">
      <c r="A257" s="287">
        <f ca="1">IF($H257="UNIDADE CONSTRUTIVA",OFFSET(A257,-1,0)+1,LARGE(A$3:A256,1))</f>
        <v>0</v>
      </c>
      <c r="B257" s="287">
        <f t="shared" ca="1" si="36"/>
        <v>3</v>
      </c>
      <c r="C257" s="287">
        <f t="shared" ca="1" si="37"/>
        <v>1</v>
      </c>
      <c r="D257" s="288">
        <f t="shared" ca="1" si="38"/>
        <v>1</v>
      </c>
      <c r="E257" s="288">
        <f t="shared" ca="1" si="39"/>
        <v>13</v>
      </c>
      <c r="F257" s="48"/>
      <c r="J257" s="28"/>
      <c r="K257" s="35"/>
      <c r="L257" s="166"/>
      <c r="M257" s="166"/>
      <c r="N257" s="281"/>
      <c r="O257" s="223"/>
      <c r="P257" s="36"/>
      <c r="Q257" s="28"/>
    </row>
    <row r="258" spans="1:17" s="37" customFormat="1" ht="14.1" customHeight="1">
      <c r="A258" s="287">
        <f ca="1">IF($H258="UNIDADE CONSTRUTIVA",OFFSET(A258,-1,0)+1,LARGE(A$3:A257,1))</f>
        <v>0</v>
      </c>
      <c r="B258" s="287">
        <f t="shared" ca="1" si="36"/>
        <v>3</v>
      </c>
      <c r="C258" s="287">
        <f t="shared" ca="1" si="37"/>
        <v>1</v>
      </c>
      <c r="D258" s="288">
        <f t="shared" ca="1" si="38"/>
        <v>1</v>
      </c>
      <c r="E258" s="288">
        <f t="shared" ca="1" si="39"/>
        <v>13</v>
      </c>
      <c r="F258" s="48"/>
      <c r="J258" s="28"/>
      <c r="K258" s="35"/>
      <c r="L258" s="166"/>
      <c r="M258" s="166"/>
      <c r="N258" s="281"/>
      <c r="O258" s="223"/>
      <c r="P258" s="36"/>
      <c r="Q258" s="28"/>
    </row>
    <row r="259" spans="1:17" s="37" customFormat="1" ht="14.1" customHeight="1">
      <c r="A259" s="287">
        <f ca="1">IF($H259="UNIDADE CONSTRUTIVA",OFFSET(A259,-1,0)+1,LARGE(A$3:A258,1))</f>
        <v>0</v>
      </c>
      <c r="B259" s="287">
        <f t="shared" ca="1" si="36"/>
        <v>3</v>
      </c>
      <c r="C259" s="287">
        <f t="shared" ca="1" si="37"/>
        <v>1</v>
      </c>
      <c r="D259" s="288">
        <f t="shared" ca="1" si="38"/>
        <v>1</v>
      </c>
      <c r="E259" s="288">
        <f t="shared" ca="1" si="39"/>
        <v>13</v>
      </c>
      <c r="F259" s="48"/>
      <c r="J259" s="28"/>
      <c r="K259" s="35"/>
      <c r="L259" s="166"/>
      <c r="M259" s="166"/>
      <c r="N259" s="281"/>
      <c r="O259" s="223"/>
      <c r="P259" s="36"/>
      <c r="Q259" s="28"/>
    </row>
    <row r="260" spans="1:17" s="37" customFormat="1" ht="14.1" customHeight="1">
      <c r="A260" s="287">
        <f ca="1">IF($H260="UNIDADE CONSTRUTIVA",OFFSET(A260,-1,0)+1,LARGE(A$3:A259,1))</f>
        <v>0</v>
      </c>
      <c r="B260" s="287">
        <f t="shared" ca="1" si="36"/>
        <v>3</v>
      </c>
      <c r="C260" s="287">
        <f t="shared" ca="1" si="37"/>
        <v>1</v>
      </c>
      <c r="D260" s="288">
        <f t="shared" ca="1" si="38"/>
        <v>1</v>
      </c>
      <c r="E260" s="288">
        <f t="shared" ca="1" si="39"/>
        <v>13</v>
      </c>
      <c r="F260" s="48"/>
      <c r="J260" s="28"/>
      <c r="K260" s="35"/>
      <c r="L260" s="166"/>
      <c r="M260" s="166"/>
      <c r="N260" s="281"/>
      <c r="O260" s="223"/>
      <c r="P260" s="36"/>
      <c r="Q260" s="28"/>
    </row>
    <row r="261" spans="1:17" s="37" customFormat="1" ht="14.1" customHeight="1">
      <c r="A261" s="287">
        <f ca="1">IF($H261="UNIDADE CONSTRUTIVA",OFFSET(A261,-1,0)+1,LARGE(A$3:A260,1))</f>
        <v>0</v>
      </c>
      <c r="B261" s="287">
        <f t="shared" ca="1" si="36"/>
        <v>3</v>
      </c>
      <c r="C261" s="287">
        <f t="shared" ca="1" si="37"/>
        <v>1</v>
      </c>
      <c r="D261" s="288">
        <f t="shared" ca="1" si="38"/>
        <v>1</v>
      </c>
      <c r="E261" s="288">
        <f t="shared" ca="1" si="39"/>
        <v>13</v>
      </c>
      <c r="F261" s="48"/>
      <c r="J261" s="28"/>
      <c r="K261" s="35"/>
      <c r="L261" s="166"/>
      <c r="M261" s="166"/>
      <c r="N261" s="281"/>
      <c r="O261" s="223"/>
      <c r="P261" s="36"/>
      <c r="Q261" s="28"/>
    </row>
    <row r="262" spans="1:17" s="37" customFormat="1" ht="14.1" customHeight="1">
      <c r="A262" s="287">
        <f ca="1">IF($H262="UNIDADE CONSTRUTIVA",OFFSET(A262,-1,0)+1,LARGE(A$3:A261,1))</f>
        <v>0</v>
      </c>
      <c r="B262" s="287">
        <f t="shared" ref="B262:B325" ca="1" si="40">IF(H262="UNIDADE CONSTRUTIVA",0,IF(H262="CÉLULA CONSTRUTIVA",OFFSET(B262,-1,0)+1,OFFSET(B262,-1,0)))</f>
        <v>3</v>
      </c>
      <c r="C262" s="287">
        <f t="shared" ref="C262:C325" ca="1" si="41">IF(H262="CÉLULA CONSTRUTIVA",0,IF(H262="ETAPA",OFFSET(C262,-1,0)+1,OFFSET(C262,-1,0)))</f>
        <v>1</v>
      </c>
      <c r="D262" s="288">
        <f t="shared" ref="D262:D325" ca="1" si="42">IF(H262="ETAPA",0,IF(H262="SUBETAPA",OFFSET(D262,-1,0)+1,OFFSET(D262,-1,0)))</f>
        <v>1</v>
      </c>
      <c r="E262" s="288">
        <f t="shared" ref="E262:E325" ca="1" si="43">IF(H262="Subetapa",0,IF(H262="serviço",OFFSET(E262,-1,0)+1,OFFSET(E262,-1,0)))</f>
        <v>13</v>
      </c>
      <c r="F262" s="48"/>
      <c r="J262" s="28"/>
      <c r="K262" s="35"/>
      <c r="L262" s="166"/>
      <c r="M262" s="166"/>
      <c r="N262" s="281"/>
      <c r="O262" s="223"/>
      <c r="P262" s="36"/>
      <c r="Q262" s="28"/>
    </row>
    <row r="263" spans="1:17" s="37" customFormat="1" ht="14.1" customHeight="1">
      <c r="A263" s="287">
        <f ca="1">IF($H263="UNIDADE CONSTRUTIVA",OFFSET(A263,-1,0)+1,LARGE(A$3:A262,1))</f>
        <v>0</v>
      </c>
      <c r="B263" s="287">
        <f t="shared" ca="1" si="40"/>
        <v>3</v>
      </c>
      <c r="C263" s="287">
        <f t="shared" ca="1" si="41"/>
        <v>1</v>
      </c>
      <c r="D263" s="288">
        <f t="shared" ca="1" si="42"/>
        <v>1</v>
      </c>
      <c r="E263" s="288">
        <f t="shared" ca="1" si="43"/>
        <v>13</v>
      </c>
      <c r="F263" s="48"/>
      <c r="J263" s="28"/>
      <c r="K263" s="35"/>
      <c r="L263" s="166"/>
      <c r="M263" s="166"/>
      <c r="N263" s="281"/>
      <c r="O263" s="223"/>
      <c r="P263" s="36"/>
      <c r="Q263" s="28"/>
    </row>
    <row r="264" spans="1:17" s="37" customFormat="1" ht="14.1" customHeight="1">
      <c r="A264" s="287">
        <f ca="1">IF($H264="UNIDADE CONSTRUTIVA",OFFSET(A264,-1,0)+1,LARGE(A$3:A263,1))</f>
        <v>0</v>
      </c>
      <c r="B264" s="287">
        <f t="shared" ca="1" si="40"/>
        <v>3</v>
      </c>
      <c r="C264" s="287">
        <f t="shared" ca="1" si="41"/>
        <v>1</v>
      </c>
      <c r="D264" s="288">
        <f t="shared" ca="1" si="42"/>
        <v>1</v>
      </c>
      <c r="E264" s="288">
        <f t="shared" ca="1" si="43"/>
        <v>13</v>
      </c>
      <c r="F264" s="48"/>
      <c r="J264" s="28"/>
      <c r="K264" s="35"/>
      <c r="L264" s="166"/>
      <c r="M264" s="166"/>
      <c r="N264" s="281"/>
      <c r="O264" s="223"/>
      <c r="P264" s="36"/>
      <c r="Q264" s="28"/>
    </row>
    <row r="265" spans="1:17" s="37" customFormat="1" ht="14.1" customHeight="1">
      <c r="A265" s="287">
        <f ca="1">IF($H265="UNIDADE CONSTRUTIVA",OFFSET(A265,-1,0)+1,LARGE(A$3:A264,1))</f>
        <v>0</v>
      </c>
      <c r="B265" s="287">
        <f t="shared" ca="1" si="40"/>
        <v>3</v>
      </c>
      <c r="C265" s="287">
        <f t="shared" ca="1" si="41"/>
        <v>1</v>
      </c>
      <c r="D265" s="288">
        <f t="shared" ca="1" si="42"/>
        <v>1</v>
      </c>
      <c r="E265" s="288">
        <f t="shared" ca="1" si="43"/>
        <v>13</v>
      </c>
      <c r="F265" s="48"/>
      <c r="J265" s="28"/>
      <c r="K265" s="35"/>
      <c r="L265" s="166"/>
      <c r="M265" s="166"/>
      <c r="N265" s="281"/>
      <c r="O265" s="223"/>
      <c r="P265" s="36"/>
      <c r="Q265" s="28"/>
    </row>
    <row r="266" spans="1:17" s="37" customFormat="1" ht="14.1" customHeight="1">
      <c r="A266" s="287">
        <f ca="1">IF($H266="UNIDADE CONSTRUTIVA",OFFSET(A266,-1,0)+1,LARGE(A$3:A265,1))</f>
        <v>0</v>
      </c>
      <c r="B266" s="287">
        <f t="shared" ca="1" si="40"/>
        <v>3</v>
      </c>
      <c r="C266" s="287">
        <f t="shared" ca="1" si="41"/>
        <v>1</v>
      </c>
      <c r="D266" s="288">
        <f t="shared" ca="1" si="42"/>
        <v>1</v>
      </c>
      <c r="E266" s="288">
        <f t="shared" ca="1" si="43"/>
        <v>13</v>
      </c>
      <c r="F266" s="48"/>
      <c r="J266" s="28"/>
      <c r="K266" s="35"/>
      <c r="L266" s="166"/>
      <c r="M266" s="166"/>
      <c r="N266" s="281"/>
      <c r="O266" s="223"/>
      <c r="P266" s="36"/>
      <c r="Q266" s="28"/>
    </row>
    <row r="267" spans="1:17" s="37" customFormat="1" ht="14.1" customHeight="1">
      <c r="A267" s="287">
        <f ca="1">IF($H267="UNIDADE CONSTRUTIVA",OFFSET(A267,-1,0)+1,LARGE(A$3:A266,1))</f>
        <v>0</v>
      </c>
      <c r="B267" s="287">
        <f t="shared" ca="1" si="40"/>
        <v>3</v>
      </c>
      <c r="C267" s="287">
        <f t="shared" ca="1" si="41"/>
        <v>1</v>
      </c>
      <c r="D267" s="288">
        <f t="shared" ca="1" si="42"/>
        <v>1</v>
      </c>
      <c r="E267" s="288">
        <f t="shared" ca="1" si="43"/>
        <v>13</v>
      </c>
      <c r="F267" s="48"/>
      <c r="J267" s="28"/>
      <c r="K267" s="35"/>
      <c r="L267" s="166"/>
      <c r="M267" s="166"/>
      <c r="N267" s="281"/>
      <c r="O267" s="223"/>
      <c r="P267" s="36"/>
      <c r="Q267" s="28"/>
    </row>
    <row r="268" spans="1:17" s="37" customFormat="1" ht="14.1" customHeight="1">
      <c r="A268" s="287">
        <f ca="1">IF($H268="UNIDADE CONSTRUTIVA",OFFSET(A268,-1,0)+1,LARGE(A$3:A267,1))</f>
        <v>0</v>
      </c>
      <c r="B268" s="287">
        <f t="shared" ca="1" si="40"/>
        <v>3</v>
      </c>
      <c r="C268" s="287">
        <f t="shared" ca="1" si="41"/>
        <v>1</v>
      </c>
      <c r="D268" s="288">
        <f t="shared" ca="1" si="42"/>
        <v>1</v>
      </c>
      <c r="E268" s="288">
        <f t="shared" ca="1" si="43"/>
        <v>13</v>
      </c>
      <c r="F268" s="48"/>
      <c r="J268" s="28"/>
      <c r="K268" s="35"/>
      <c r="L268" s="166"/>
      <c r="M268" s="166"/>
      <c r="N268" s="281"/>
      <c r="O268" s="223"/>
      <c r="P268" s="36"/>
      <c r="Q268" s="28"/>
    </row>
    <row r="269" spans="1:17" s="37" customFormat="1" ht="14.1" customHeight="1">
      <c r="A269" s="287">
        <f ca="1">IF($H269="UNIDADE CONSTRUTIVA",OFFSET(A269,-1,0)+1,LARGE(A$3:A268,1))</f>
        <v>0</v>
      </c>
      <c r="B269" s="287">
        <f t="shared" ca="1" si="40"/>
        <v>3</v>
      </c>
      <c r="C269" s="287">
        <f t="shared" ca="1" si="41"/>
        <v>1</v>
      </c>
      <c r="D269" s="288">
        <f t="shared" ca="1" si="42"/>
        <v>1</v>
      </c>
      <c r="E269" s="288">
        <f t="shared" ca="1" si="43"/>
        <v>13</v>
      </c>
      <c r="F269" s="48"/>
      <c r="J269" s="28"/>
      <c r="K269" s="35"/>
      <c r="L269" s="166"/>
      <c r="M269" s="166"/>
      <c r="N269" s="281"/>
      <c r="O269" s="223"/>
      <c r="P269" s="36"/>
      <c r="Q269" s="28"/>
    </row>
    <row r="270" spans="1:17" s="37" customFormat="1" ht="14.1" customHeight="1">
      <c r="A270" s="287">
        <f ca="1">IF($H270="UNIDADE CONSTRUTIVA",OFFSET(A270,-1,0)+1,LARGE(A$3:A269,1))</f>
        <v>0</v>
      </c>
      <c r="B270" s="287">
        <f t="shared" ca="1" si="40"/>
        <v>3</v>
      </c>
      <c r="C270" s="287">
        <f t="shared" ca="1" si="41"/>
        <v>1</v>
      </c>
      <c r="D270" s="288">
        <f t="shared" ca="1" si="42"/>
        <v>1</v>
      </c>
      <c r="E270" s="288">
        <f t="shared" ca="1" si="43"/>
        <v>13</v>
      </c>
      <c r="F270" s="48"/>
      <c r="J270" s="28"/>
      <c r="K270" s="35"/>
      <c r="L270" s="166"/>
      <c r="M270" s="166"/>
      <c r="N270" s="281"/>
      <c r="O270" s="223"/>
      <c r="P270" s="36"/>
      <c r="Q270" s="28"/>
    </row>
    <row r="271" spans="1:17" s="37" customFormat="1" ht="14.1" customHeight="1">
      <c r="A271" s="287">
        <f ca="1">IF($H271="UNIDADE CONSTRUTIVA",OFFSET(A271,-1,0)+1,LARGE(A$3:A270,1))</f>
        <v>0</v>
      </c>
      <c r="B271" s="287">
        <f t="shared" ca="1" si="40"/>
        <v>3</v>
      </c>
      <c r="C271" s="287">
        <f t="shared" ca="1" si="41"/>
        <v>1</v>
      </c>
      <c r="D271" s="288">
        <f t="shared" ca="1" si="42"/>
        <v>1</v>
      </c>
      <c r="E271" s="288">
        <f t="shared" ca="1" si="43"/>
        <v>13</v>
      </c>
      <c r="F271" s="48"/>
      <c r="J271" s="28"/>
      <c r="K271" s="35"/>
      <c r="L271" s="166"/>
      <c r="M271" s="166"/>
      <c r="N271" s="281"/>
      <c r="O271" s="223"/>
      <c r="P271" s="36"/>
      <c r="Q271" s="28"/>
    </row>
    <row r="272" spans="1:17" s="37" customFormat="1" ht="14.1" customHeight="1">
      <c r="A272" s="287">
        <f ca="1">IF($H272="UNIDADE CONSTRUTIVA",OFFSET(A272,-1,0)+1,LARGE(A$3:A271,1))</f>
        <v>0</v>
      </c>
      <c r="B272" s="287">
        <f t="shared" ca="1" si="40"/>
        <v>3</v>
      </c>
      <c r="C272" s="287">
        <f t="shared" ca="1" si="41"/>
        <v>1</v>
      </c>
      <c r="D272" s="288">
        <f t="shared" ca="1" si="42"/>
        <v>1</v>
      </c>
      <c r="E272" s="288">
        <f t="shared" ca="1" si="43"/>
        <v>13</v>
      </c>
      <c r="F272" s="48"/>
      <c r="J272" s="28"/>
      <c r="K272" s="35"/>
      <c r="L272" s="166"/>
      <c r="M272" s="166"/>
      <c r="N272" s="281"/>
      <c r="O272" s="223"/>
      <c r="P272" s="36"/>
      <c r="Q272" s="28"/>
    </row>
    <row r="273" spans="1:17" s="37" customFormat="1" ht="14.1" customHeight="1">
      <c r="A273" s="287">
        <f ca="1">IF($H273="UNIDADE CONSTRUTIVA",OFFSET(A273,-1,0)+1,LARGE(A$3:A272,1))</f>
        <v>0</v>
      </c>
      <c r="B273" s="287">
        <f t="shared" ca="1" si="40"/>
        <v>3</v>
      </c>
      <c r="C273" s="287">
        <f t="shared" ca="1" si="41"/>
        <v>1</v>
      </c>
      <c r="D273" s="288">
        <f t="shared" ca="1" si="42"/>
        <v>1</v>
      </c>
      <c r="E273" s="288">
        <f t="shared" ca="1" si="43"/>
        <v>13</v>
      </c>
      <c r="F273" s="48"/>
      <c r="J273" s="28"/>
      <c r="K273" s="35"/>
      <c r="L273" s="166"/>
      <c r="M273" s="166"/>
      <c r="N273" s="281"/>
      <c r="O273" s="223"/>
      <c r="P273" s="36"/>
      <c r="Q273" s="28"/>
    </row>
    <row r="274" spans="1:17" s="37" customFormat="1" ht="14.1" customHeight="1">
      <c r="A274" s="287">
        <f ca="1">IF($H274="UNIDADE CONSTRUTIVA",OFFSET(A274,-1,0)+1,LARGE(A$3:A273,1))</f>
        <v>0</v>
      </c>
      <c r="B274" s="287">
        <f t="shared" ca="1" si="40"/>
        <v>3</v>
      </c>
      <c r="C274" s="287">
        <f t="shared" ca="1" si="41"/>
        <v>1</v>
      </c>
      <c r="D274" s="288">
        <f t="shared" ca="1" si="42"/>
        <v>1</v>
      </c>
      <c r="E274" s="288">
        <f t="shared" ca="1" si="43"/>
        <v>13</v>
      </c>
      <c r="F274" s="48"/>
      <c r="J274" s="28"/>
      <c r="K274" s="35"/>
      <c r="L274" s="166"/>
      <c r="M274" s="166"/>
      <c r="N274" s="281"/>
      <c r="O274" s="223"/>
      <c r="P274" s="36"/>
      <c r="Q274" s="28"/>
    </row>
    <row r="275" spans="1:17" s="37" customFormat="1" ht="14.1" customHeight="1">
      <c r="A275" s="287">
        <f ca="1">IF($H275="UNIDADE CONSTRUTIVA",OFFSET(A275,-1,0)+1,LARGE(A$3:A274,1))</f>
        <v>0</v>
      </c>
      <c r="B275" s="287">
        <f t="shared" ca="1" si="40"/>
        <v>3</v>
      </c>
      <c r="C275" s="287">
        <f t="shared" ca="1" si="41"/>
        <v>1</v>
      </c>
      <c r="D275" s="288">
        <f t="shared" ca="1" si="42"/>
        <v>1</v>
      </c>
      <c r="E275" s="288">
        <f t="shared" ca="1" si="43"/>
        <v>13</v>
      </c>
      <c r="F275" s="48"/>
      <c r="J275" s="28"/>
      <c r="K275" s="35"/>
      <c r="L275" s="166"/>
      <c r="M275" s="166"/>
      <c r="N275" s="281"/>
      <c r="O275" s="223"/>
      <c r="P275" s="36"/>
      <c r="Q275" s="28"/>
    </row>
    <row r="276" spans="1:17" s="37" customFormat="1" ht="14.1" customHeight="1">
      <c r="A276" s="287">
        <f ca="1">IF($H276="UNIDADE CONSTRUTIVA",OFFSET(A276,-1,0)+1,LARGE(A$3:A275,1))</f>
        <v>0</v>
      </c>
      <c r="B276" s="287">
        <f t="shared" ca="1" si="40"/>
        <v>3</v>
      </c>
      <c r="C276" s="287">
        <f t="shared" ca="1" si="41"/>
        <v>1</v>
      </c>
      <c r="D276" s="288">
        <f t="shared" ca="1" si="42"/>
        <v>1</v>
      </c>
      <c r="E276" s="288">
        <f t="shared" ca="1" si="43"/>
        <v>13</v>
      </c>
      <c r="F276" s="48"/>
      <c r="J276" s="28"/>
      <c r="K276" s="35"/>
      <c r="L276" s="166"/>
      <c r="M276" s="166"/>
      <c r="N276" s="281"/>
      <c r="O276" s="223"/>
      <c r="P276" s="36"/>
      <c r="Q276" s="28"/>
    </row>
    <row r="277" spans="1:17" s="37" customFormat="1" ht="14.1" customHeight="1">
      <c r="A277" s="287">
        <f ca="1">IF($H277="UNIDADE CONSTRUTIVA",OFFSET(A277,-1,0)+1,LARGE(A$3:A276,1))</f>
        <v>0</v>
      </c>
      <c r="B277" s="287">
        <f t="shared" ca="1" si="40"/>
        <v>3</v>
      </c>
      <c r="C277" s="287">
        <f t="shared" ca="1" si="41"/>
        <v>1</v>
      </c>
      <c r="D277" s="288">
        <f t="shared" ca="1" si="42"/>
        <v>1</v>
      </c>
      <c r="E277" s="288">
        <f t="shared" ca="1" si="43"/>
        <v>13</v>
      </c>
      <c r="F277" s="48"/>
      <c r="J277" s="28"/>
      <c r="K277" s="35"/>
      <c r="L277" s="166"/>
      <c r="M277" s="166"/>
      <c r="N277" s="281"/>
      <c r="O277" s="223"/>
      <c r="P277" s="36"/>
      <c r="Q277" s="28"/>
    </row>
    <row r="278" spans="1:17" s="37" customFormat="1" ht="14.1" customHeight="1">
      <c r="A278" s="287">
        <f ca="1">IF($H278="UNIDADE CONSTRUTIVA",OFFSET(A278,-1,0)+1,LARGE(A$3:A277,1))</f>
        <v>0</v>
      </c>
      <c r="B278" s="287">
        <f t="shared" ca="1" si="40"/>
        <v>3</v>
      </c>
      <c r="C278" s="287">
        <f t="shared" ca="1" si="41"/>
        <v>1</v>
      </c>
      <c r="D278" s="288">
        <f t="shared" ca="1" si="42"/>
        <v>1</v>
      </c>
      <c r="E278" s="288">
        <f t="shared" ca="1" si="43"/>
        <v>13</v>
      </c>
      <c r="F278" s="48"/>
      <c r="J278" s="28"/>
      <c r="K278" s="35"/>
      <c r="L278" s="166"/>
      <c r="M278" s="166"/>
      <c r="N278" s="281"/>
      <c r="O278" s="223"/>
      <c r="P278" s="36"/>
      <c r="Q278" s="28"/>
    </row>
    <row r="279" spans="1:17" s="37" customFormat="1" ht="14.1" customHeight="1">
      <c r="A279" s="287">
        <f ca="1">IF($H279="UNIDADE CONSTRUTIVA",OFFSET(A279,-1,0)+1,LARGE(A$3:A278,1))</f>
        <v>0</v>
      </c>
      <c r="B279" s="287">
        <f t="shared" ca="1" si="40"/>
        <v>3</v>
      </c>
      <c r="C279" s="287">
        <f t="shared" ca="1" si="41"/>
        <v>1</v>
      </c>
      <c r="D279" s="288">
        <f t="shared" ca="1" si="42"/>
        <v>1</v>
      </c>
      <c r="E279" s="288">
        <f t="shared" ca="1" si="43"/>
        <v>13</v>
      </c>
      <c r="F279" s="48"/>
      <c r="J279" s="28"/>
      <c r="K279" s="35"/>
      <c r="L279" s="166"/>
      <c r="M279" s="166"/>
      <c r="N279" s="281"/>
      <c r="O279" s="223"/>
      <c r="P279" s="36"/>
      <c r="Q279" s="28"/>
    </row>
    <row r="280" spans="1:17" s="37" customFormat="1" ht="14.1" customHeight="1">
      <c r="A280" s="287">
        <f ca="1">IF($H280="UNIDADE CONSTRUTIVA",OFFSET(A280,-1,0)+1,LARGE(A$3:A279,1))</f>
        <v>0</v>
      </c>
      <c r="B280" s="287">
        <f t="shared" ca="1" si="40"/>
        <v>3</v>
      </c>
      <c r="C280" s="287">
        <f t="shared" ca="1" si="41"/>
        <v>1</v>
      </c>
      <c r="D280" s="288">
        <f t="shared" ca="1" si="42"/>
        <v>1</v>
      </c>
      <c r="E280" s="288">
        <f t="shared" ca="1" si="43"/>
        <v>13</v>
      </c>
      <c r="F280" s="48"/>
      <c r="J280" s="28"/>
      <c r="K280" s="35"/>
      <c r="L280" s="166"/>
      <c r="M280" s="166"/>
      <c r="N280" s="281"/>
      <c r="O280" s="223"/>
      <c r="P280" s="36"/>
      <c r="Q280" s="28"/>
    </row>
    <row r="281" spans="1:17" s="37" customFormat="1" ht="14.1" customHeight="1">
      <c r="A281" s="287">
        <f ca="1">IF($H281="UNIDADE CONSTRUTIVA",OFFSET(A281,-1,0)+1,LARGE(A$3:A280,1))</f>
        <v>0</v>
      </c>
      <c r="B281" s="287">
        <f t="shared" ca="1" si="40"/>
        <v>3</v>
      </c>
      <c r="C281" s="287">
        <f t="shared" ca="1" si="41"/>
        <v>1</v>
      </c>
      <c r="D281" s="288">
        <f t="shared" ca="1" si="42"/>
        <v>1</v>
      </c>
      <c r="E281" s="288">
        <f t="shared" ca="1" si="43"/>
        <v>13</v>
      </c>
      <c r="F281" s="48"/>
      <c r="J281" s="28"/>
      <c r="K281" s="35"/>
      <c r="L281" s="166"/>
      <c r="M281" s="166"/>
      <c r="N281" s="281"/>
      <c r="O281" s="223"/>
      <c r="P281" s="36"/>
      <c r="Q281" s="28"/>
    </row>
    <row r="282" spans="1:17" s="37" customFormat="1" ht="14.1" customHeight="1">
      <c r="A282" s="287">
        <f ca="1">IF($H282="UNIDADE CONSTRUTIVA",OFFSET(A282,-1,0)+1,LARGE(A$3:A281,1))</f>
        <v>0</v>
      </c>
      <c r="B282" s="287">
        <f t="shared" ca="1" si="40"/>
        <v>3</v>
      </c>
      <c r="C282" s="287">
        <f t="shared" ca="1" si="41"/>
        <v>1</v>
      </c>
      <c r="D282" s="288">
        <f t="shared" ca="1" si="42"/>
        <v>1</v>
      </c>
      <c r="E282" s="288">
        <f t="shared" ca="1" si="43"/>
        <v>13</v>
      </c>
      <c r="F282" s="48"/>
      <c r="J282" s="28"/>
      <c r="K282" s="35"/>
      <c r="L282" s="166"/>
      <c r="M282" s="166"/>
      <c r="N282" s="281"/>
      <c r="O282" s="223"/>
      <c r="P282" s="36"/>
      <c r="Q282" s="28"/>
    </row>
    <row r="283" spans="1:17" s="37" customFormat="1" ht="14.1" customHeight="1">
      <c r="A283" s="287">
        <f ca="1">IF($H283="UNIDADE CONSTRUTIVA",OFFSET(A283,-1,0)+1,LARGE(A$3:A282,1))</f>
        <v>0</v>
      </c>
      <c r="B283" s="287">
        <f t="shared" ca="1" si="40"/>
        <v>3</v>
      </c>
      <c r="C283" s="287">
        <f t="shared" ca="1" si="41"/>
        <v>1</v>
      </c>
      <c r="D283" s="288">
        <f t="shared" ca="1" si="42"/>
        <v>1</v>
      </c>
      <c r="E283" s="288">
        <f t="shared" ca="1" si="43"/>
        <v>13</v>
      </c>
      <c r="F283" s="48"/>
      <c r="J283" s="28"/>
      <c r="K283" s="35"/>
      <c r="L283" s="166"/>
      <c r="M283" s="166"/>
      <c r="N283" s="281"/>
      <c r="O283" s="223"/>
      <c r="P283" s="36"/>
      <c r="Q283" s="28"/>
    </row>
    <row r="284" spans="1:17" s="37" customFormat="1" ht="14.1" customHeight="1">
      <c r="A284" s="287">
        <f ca="1">IF($H284="UNIDADE CONSTRUTIVA",OFFSET(A284,-1,0)+1,LARGE(A$3:A283,1))</f>
        <v>0</v>
      </c>
      <c r="B284" s="287">
        <f t="shared" ca="1" si="40"/>
        <v>3</v>
      </c>
      <c r="C284" s="287">
        <f t="shared" ca="1" si="41"/>
        <v>1</v>
      </c>
      <c r="D284" s="288">
        <f t="shared" ca="1" si="42"/>
        <v>1</v>
      </c>
      <c r="E284" s="288">
        <f t="shared" ca="1" si="43"/>
        <v>13</v>
      </c>
      <c r="F284" s="48"/>
      <c r="J284" s="28"/>
      <c r="K284" s="35"/>
      <c r="L284" s="166"/>
      <c r="M284" s="166"/>
      <c r="N284" s="281"/>
      <c r="O284" s="223"/>
      <c r="P284" s="36"/>
      <c r="Q284" s="28"/>
    </row>
    <row r="285" spans="1:17" s="37" customFormat="1" ht="14.1" customHeight="1">
      <c r="A285" s="287">
        <f ca="1">IF($H285="UNIDADE CONSTRUTIVA",OFFSET(A285,-1,0)+1,LARGE(A$3:A284,1))</f>
        <v>0</v>
      </c>
      <c r="B285" s="287">
        <f t="shared" ca="1" si="40"/>
        <v>3</v>
      </c>
      <c r="C285" s="287">
        <f t="shared" ca="1" si="41"/>
        <v>1</v>
      </c>
      <c r="D285" s="288">
        <f t="shared" ca="1" si="42"/>
        <v>1</v>
      </c>
      <c r="E285" s="288">
        <f t="shared" ca="1" si="43"/>
        <v>13</v>
      </c>
      <c r="F285" s="48"/>
      <c r="J285" s="28"/>
      <c r="K285" s="35"/>
      <c r="L285" s="166"/>
      <c r="M285" s="166"/>
      <c r="N285" s="281"/>
      <c r="O285" s="223"/>
      <c r="P285" s="36"/>
      <c r="Q285" s="28"/>
    </row>
    <row r="286" spans="1:17" s="37" customFormat="1" ht="14.1" customHeight="1">
      <c r="A286" s="287">
        <f ca="1">IF($H286="UNIDADE CONSTRUTIVA",OFFSET(A286,-1,0)+1,LARGE(A$3:A285,1))</f>
        <v>0</v>
      </c>
      <c r="B286" s="287">
        <f t="shared" ca="1" si="40"/>
        <v>3</v>
      </c>
      <c r="C286" s="287">
        <f t="shared" ca="1" si="41"/>
        <v>1</v>
      </c>
      <c r="D286" s="288">
        <f t="shared" ca="1" si="42"/>
        <v>1</v>
      </c>
      <c r="E286" s="288">
        <f t="shared" ca="1" si="43"/>
        <v>13</v>
      </c>
      <c r="F286" s="48"/>
      <c r="J286" s="28"/>
      <c r="K286" s="35"/>
      <c r="L286" s="166"/>
      <c r="M286" s="166"/>
      <c r="N286" s="281"/>
      <c r="O286" s="223"/>
      <c r="P286" s="36"/>
      <c r="Q286" s="28"/>
    </row>
    <row r="287" spans="1:17" s="37" customFormat="1" ht="14.1" customHeight="1">
      <c r="A287" s="287">
        <f ca="1">IF($H287="UNIDADE CONSTRUTIVA",OFFSET(A287,-1,0)+1,LARGE(A$3:A286,1))</f>
        <v>0</v>
      </c>
      <c r="B287" s="287">
        <f t="shared" ca="1" si="40"/>
        <v>3</v>
      </c>
      <c r="C287" s="287">
        <f t="shared" ca="1" si="41"/>
        <v>1</v>
      </c>
      <c r="D287" s="288">
        <f t="shared" ca="1" si="42"/>
        <v>1</v>
      </c>
      <c r="E287" s="288">
        <f t="shared" ca="1" si="43"/>
        <v>13</v>
      </c>
      <c r="F287" s="48"/>
      <c r="J287" s="28"/>
      <c r="K287" s="35"/>
      <c r="L287" s="166"/>
      <c r="M287" s="166"/>
      <c r="N287" s="281"/>
      <c r="O287" s="223"/>
      <c r="P287" s="36"/>
      <c r="Q287" s="28"/>
    </row>
    <row r="288" spans="1:17" s="37" customFormat="1" ht="14.1" customHeight="1">
      <c r="A288" s="287">
        <f ca="1">IF($H288="UNIDADE CONSTRUTIVA",OFFSET(A288,-1,0)+1,LARGE(A$3:A287,1))</f>
        <v>0</v>
      </c>
      <c r="B288" s="287">
        <f t="shared" ca="1" si="40"/>
        <v>3</v>
      </c>
      <c r="C288" s="287">
        <f t="shared" ca="1" si="41"/>
        <v>1</v>
      </c>
      <c r="D288" s="288">
        <f t="shared" ca="1" si="42"/>
        <v>1</v>
      </c>
      <c r="E288" s="288">
        <f t="shared" ca="1" si="43"/>
        <v>13</v>
      </c>
      <c r="F288" s="48"/>
      <c r="J288" s="28"/>
      <c r="K288" s="35"/>
      <c r="L288" s="166"/>
      <c r="M288" s="166"/>
      <c r="N288" s="281"/>
      <c r="O288" s="223"/>
      <c r="P288" s="36"/>
      <c r="Q288" s="28"/>
    </row>
    <row r="289" spans="1:17" s="37" customFormat="1" ht="14.1" customHeight="1">
      <c r="A289" s="287">
        <f ca="1">IF($H289="UNIDADE CONSTRUTIVA",OFFSET(A289,-1,0)+1,LARGE(A$3:A288,1))</f>
        <v>0</v>
      </c>
      <c r="B289" s="287">
        <f t="shared" ca="1" si="40"/>
        <v>3</v>
      </c>
      <c r="C289" s="287">
        <f t="shared" ca="1" si="41"/>
        <v>1</v>
      </c>
      <c r="D289" s="288">
        <f t="shared" ca="1" si="42"/>
        <v>1</v>
      </c>
      <c r="E289" s="288">
        <f t="shared" ca="1" si="43"/>
        <v>13</v>
      </c>
      <c r="F289" s="48"/>
      <c r="J289" s="28"/>
      <c r="K289" s="35"/>
      <c r="L289" s="166"/>
      <c r="M289" s="166"/>
      <c r="N289" s="281"/>
      <c r="O289" s="223"/>
      <c r="P289" s="36"/>
      <c r="Q289" s="28"/>
    </row>
    <row r="290" spans="1:17" s="37" customFormat="1" ht="14.1" customHeight="1">
      <c r="A290" s="287">
        <f ca="1">IF($H290="UNIDADE CONSTRUTIVA",OFFSET(A290,-1,0)+1,LARGE(A$3:A289,1))</f>
        <v>0</v>
      </c>
      <c r="B290" s="287">
        <f t="shared" ca="1" si="40"/>
        <v>3</v>
      </c>
      <c r="C290" s="287">
        <f t="shared" ca="1" si="41"/>
        <v>1</v>
      </c>
      <c r="D290" s="288">
        <f t="shared" ca="1" si="42"/>
        <v>1</v>
      </c>
      <c r="E290" s="288">
        <f t="shared" ca="1" si="43"/>
        <v>13</v>
      </c>
      <c r="F290" s="48"/>
      <c r="J290" s="28"/>
      <c r="K290" s="35"/>
      <c r="L290" s="166"/>
      <c r="M290" s="166"/>
      <c r="N290" s="281"/>
      <c r="O290" s="223"/>
      <c r="P290" s="36"/>
      <c r="Q290" s="28"/>
    </row>
    <row r="291" spans="1:17" s="37" customFormat="1" ht="14.1" customHeight="1">
      <c r="A291" s="287">
        <f ca="1">IF($H291="UNIDADE CONSTRUTIVA",OFFSET(A291,-1,0)+1,LARGE(A$3:A290,1))</f>
        <v>0</v>
      </c>
      <c r="B291" s="287">
        <f t="shared" ca="1" si="40"/>
        <v>3</v>
      </c>
      <c r="C291" s="287">
        <f t="shared" ca="1" si="41"/>
        <v>1</v>
      </c>
      <c r="D291" s="288">
        <f t="shared" ca="1" si="42"/>
        <v>1</v>
      </c>
      <c r="E291" s="288">
        <f t="shared" ca="1" si="43"/>
        <v>13</v>
      </c>
      <c r="F291" s="48"/>
      <c r="J291" s="28"/>
      <c r="K291" s="35"/>
      <c r="L291" s="166"/>
      <c r="M291" s="166"/>
      <c r="N291" s="281"/>
      <c r="O291" s="223"/>
      <c r="P291" s="36"/>
      <c r="Q291" s="28"/>
    </row>
    <row r="292" spans="1:17" s="37" customFormat="1" ht="14.1" customHeight="1">
      <c r="A292" s="287">
        <f ca="1">IF($H292="UNIDADE CONSTRUTIVA",OFFSET(A292,-1,0)+1,LARGE(A$3:A291,1))</f>
        <v>0</v>
      </c>
      <c r="B292" s="287">
        <f t="shared" ca="1" si="40"/>
        <v>3</v>
      </c>
      <c r="C292" s="287">
        <f t="shared" ca="1" si="41"/>
        <v>1</v>
      </c>
      <c r="D292" s="288">
        <f t="shared" ca="1" si="42"/>
        <v>1</v>
      </c>
      <c r="E292" s="288">
        <f t="shared" ca="1" si="43"/>
        <v>13</v>
      </c>
      <c r="F292" s="48"/>
      <c r="J292" s="28"/>
      <c r="K292" s="35"/>
      <c r="L292" s="166"/>
      <c r="M292" s="166"/>
      <c r="N292" s="281"/>
      <c r="O292" s="223"/>
      <c r="P292" s="36"/>
      <c r="Q292" s="28"/>
    </row>
    <row r="293" spans="1:17" s="37" customFormat="1" ht="14.1" customHeight="1">
      <c r="A293" s="287">
        <f ca="1">IF($H293="UNIDADE CONSTRUTIVA",OFFSET(A293,-1,0)+1,LARGE(A$3:A292,1))</f>
        <v>0</v>
      </c>
      <c r="B293" s="287">
        <f t="shared" ca="1" si="40"/>
        <v>3</v>
      </c>
      <c r="C293" s="287">
        <f t="shared" ca="1" si="41"/>
        <v>1</v>
      </c>
      <c r="D293" s="288">
        <f t="shared" ca="1" si="42"/>
        <v>1</v>
      </c>
      <c r="E293" s="288">
        <f t="shared" ca="1" si="43"/>
        <v>13</v>
      </c>
      <c r="F293" s="48"/>
      <c r="J293" s="28"/>
      <c r="K293" s="35"/>
      <c r="L293" s="166"/>
      <c r="M293" s="166"/>
      <c r="N293" s="281"/>
      <c r="O293" s="223"/>
      <c r="P293" s="36"/>
      <c r="Q293" s="28"/>
    </row>
    <row r="294" spans="1:17" s="37" customFormat="1" ht="14.1" customHeight="1">
      <c r="A294" s="287">
        <f ca="1">IF($H294="UNIDADE CONSTRUTIVA",OFFSET(A294,-1,0)+1,LARGE(A$3:A293,1))</f>
        <v>0</v>
      </c>
      <c r="B294" s="287">
        <f t="shared" ca="1" si="40"/>
        <v>3</v>
      </c>
      <c r="C294" s="287">
        <f t="shared" ca="1" si="41"/>
        <v>1</v>
      </c>
      <c r="D294" s="288">
        <f t="shared" ca="1" si="42"/>
        <v>1</v>
      </c>
      <c r="E294" s="288">
        <f t="shared" ca="1" si="43"/>
        <v>13</v>
      </c>
      <c r="F294" s="48"/>
      <c r="J294" s="28"/>
      <c r="K294" s="35"/>
      <c r="L294" s="166"/>
      <c r="M294" s="166"/>
      <c r="N294" s="281"/>
      <c r="O294" s="223"/>
      <c r="P294" s="36"/>
      <c r="Q294" s="28"/>
    </row>
    <row r="295" spans="1:17" s="37" customFormat="1" ht="14.1" customHeight="1">
      <c r="A295" s="287">
        <f ca="1">IF($H295="UNIDADE CONSTRUTIVA",OFFSET(A295,-1,0)+1,LARGE(A$3:A294,1))</f>
        <v>0</v>
      </c>
      <c r="B295" s="287">
        <f t="shared" ca="1" si="40"/>
        <v>3</v>
      </c>
      <c r="C295" s="287">
        <f t="shared" ca="1" si="41"/>
        <v>1</v>
      </c>
      <c r="D295" s="288">
        <f t="shared" ca="1" si="42"/>
        <v>1</v>
      </c>
      <c r="E295" s="288">
        <f t="shared" ca="1" si="43"/>
        <v>13</v>
      </c>
      <c r="F295" s="48"/>
      <c r="J295" s="28"/>
      <c r="K295" s="35"/>
      <c r="L295" s="166"/>
      <c r="M295" s="166"/>
      <c r="N295" s="281"/>
      <c r="O295" s="223"/>
      <c r="P295" s="36"/>
      <c r="Q295" s="28"/>
    </row>
    <row r="296" spans="1:17" s="37" customFormat="1" ht="14.1" customHeight="1">
      <c r="A296" s="287">
        <f ca="1">IF($H296="UNIDADE CONSTRUTIVA",OFFSET(A296,-1,0)+1,LARGE(A$3:A295,1))</f>
        <v>0</v>
      </c>
      <c r="B296" s="287">
        <f t="shared" ca="1" si="40"/>
        <v>3</v>
      </c>
      <c r="C296" s="287">
        <f t="shared" ca="1" si="41"/>
        <v>1</v>
      </c>
      <c r="D296" s="288">
        <f t="shared" ca="1" si="42"/>
        <v>1</v>
      </c>
      <c r="E296" s="288">
        <f t="shared" ca="1" si="43"/>
        <v>13</v>
      </c>
      <c r="F296" s="48"/>
      <c r="J296" s="28"/>
      <c r="K296" s="35"/>
      <c r="L296" s="166"/>
      <c r="M296" s="166"/>
      <c r="N296" s="281"/>
      <c r="O296" s="223"/>
      <c r="P296" s="36"/>
      <c r="Q296" s="28"/>
    </row>
    <row r="297" spans="1:17" s="37" customFormat="1" ht="14.1" customHeight="1">
      <c r="A297" s="287">
        <f ca="1">IF($H297="UNIDADE CONSTRUTIVA",OFFSET(A297,-1,0)+1,LARGE(A$3:A296,1))</f>
        <v>0</v>
      </c>
      <c r="B297" s="287">
        <f t="shared" ca="1" si="40"/>
        <v>3</v>
      </c>
      <c r="C297" s="287">
        <f t="shared" ca="1" si="41"/>
        <v>1</v>
      </c>
      <c r="D297" s="288">
        <f t="shared" ca="1" si="42"/>
        <v>1</v>
      </c>
      <c r="E297" s="288">
        <f t="shared" ca="1" si="43"/>
        <v>13</v>
      </c>
      <c r="F297" s="48"/>
      <c r="J297" s="28"/>
      <c r="K297" s="35"/>
      <c r="L297" s="166"/>
      <c r="M297" s="166"/>
      <c r="N297" s="281"/>
      <c r="O297" s="223"/>
      <c r="P297" s="36"/>
      <c r="Q297" s="28"/>
    </row>
    <row r="298" spans="1:17" s="37" customFormat="1" ht="14.1" customHeight="1">
      <c r="A298" s="287">
        <f ca="1">IF($H298="UNIDADE CONSTRUTIVA",OFFSET(A298,-1,0)+1,LARGE(A$3:A297,1))</f>
        <v>0</v>
      </c>
      <c r="B298" s="287">
        <f t="shared" ca="1" si="40"/>
        <v>3</v>
      </c>
      <c r="C298" s="287">
        <f t="shared" ca="1" si="41"/>
        <v>1</v>
      </c>
      <c r="D298" s="288">
        <f t="shared" ca="1" si="42"/>
        <v>1</v>
      </c>
      <c r="E298" s="288">
        <f t="shared" ca="1" si="43"/>
        <v>13</v>
      </c>
      <c r="F298" s="48"/>
      <c r="J298" s="28"/>
      <c r="K298" s="35"/>
      <c r="L298" s="166"/>
      <c r="M298" s="166"/>
      <c r="N298" s="281"/>
      <c r="O298" s="223"/>
      <c r="P298" s="36"/>
      <c r="Q298" s="28"/>
    </row>
    <row r="299" spans="1:17" s="37" customFormat="1" ht="14.1" customHeight="1">
      <c r="A299" s="287">
        <f ca="1">IF($H299="UNIDADE CONSTRUTIVA",OFFSET(A299,-1,0)+1,LARGE(A$3:A298,1))</f>
        <v>0</v>
      </c>
      <c r="B299" s="287">
        <f t="shared" ca="1" si="40"/>
        <v>3</v>
      </c>
      <c r="C299" s="287">
        <f t="shared" ca="1" si="41"/>
        <v>1</v>
      </c>
      <c r="D299" s="288">
        <f t="shared" ca="1" si="42"/>
        <v>1</v>
      </c>
      <c r="E299" s="288">
        <f t="shared" ca="1" si="43"/>
        <v>13</v>
      </c>
      <c r="F299" s="48"/>
      <c r="J299" s="28"/>
      <c r="K299" s="35"/>
      <c r="L299" s="166"/>
      <c r="M299" s="166"/>
      <c r="N299" s="281"/>
      <c r="O299" s="223"/>
      <c r="P299" s="36"/>
      <c r="Q299" s="28"/>
    </row>
    <row r="300" spans="1:17" s="37" customFormat="1" ht="14.1" customHeight="1">
      <c r="A300" s="287">
        <f ca="1">IF($H300="UNIDADE CONSTRUTIVA",OFFSET(A300,-1,0)+1,LARGE(A$3:A299,1))</f>
        <v>0</v>
      </c>
      <c r="B300" s="287">
        <f t="shared" ca="1" si="40"/>
        <v>3</v>
      </c>
      <c r="C300" s="287">
        <f t="shared" ca="1" si="41"/>
        <v>1</v>
      </c>
      <c r="D300" s="288">
        <f t="shared" ca="1" si="42"/>
        <v>1</v>
      </c>
      <c r="E300" s="288">
        <f t="shared" ca="1" si="43"/>
        <v>13</v>
      </c>
      <c r="F300" s="48"/>
      <c r="J300" s="28"/>
      <c r="K300" s="35"/>
      <c r="L300" s="166"/>
      <c r="M300" s="166"/>
      <c r="N300" s="281"/>
      <c r="O300" s="223"/>
      <c r="P300" s="36"/>
      <c r="Q300" s="28"/>
    </row>
    <row r="301" spans="1:17" s="37" customFormat="1" ht="14.1" customHeight="1">
      <c r="A301" s="287">
        <f ca="1">IF($H301="UNIDADE CONSTRUTIVA",OFFSET(A301,-1,0)+1,LARGE(A$3:A300,1))</f>
        <v>0</v>
      </c>
      <c r="B301" s="287">
        <f t="shared" ca="1" si="40"/>
        <v>3</v>
      </c>
      <c r="C301" s="287">
        <f t="shared" ca="1" si="41"/>
        <v>1</v>
      </c>
      <c r="D301" s="288">
        <f t="shared" ca="1" si="42"/>
        <v>1</v>
      </c>
      <c r="E301" s="288">
        <f t="shared" ca="1" si="43"/>
        <v>13</v>
      </c>
      <c r="F301" s="48"/>
      <c r="J301" s="28"/>
      <c r="K301" s="35"/>
      <c r="L301" s="166"/>
      <c r="M301" s="166"/>
      <c r="N301" s="281"/>
      <c r="O301" s="223"/>
      <c r="P301" s="36"/>
      <c r="Q301" s="28"/>
    </row>
    <row r="302" spans="1:17" s="37" customFormat="1" ht="14.1" customHeight="1">
      <c r="A302" s="287">
        <f ca="1">IF($H302="UNIDADE CONSTRUTIVA",OFFSET(A302,-1,0)+1,LARGE(A$3:A301,1))</f>
        <v>0</v>
      </c>
      <c r="B302" s="287">
        <f t="shared" ca="1" si="40"/>
        <v>3</v>
      </c>
      <c r="C302" s="287">
        <f t="shared" ca="1" si="41"/>
        <v>1</v>
      </c>
      <c r="D302" s="288">
        <f t="shared" ca="1" si="42"/>
        <v>1</v>
      </c>
      <c r="E302" s="288">
        <f t="shared" ca="1" si="43"/>
        <v>13</v>
      </c>
      <c r="F302" s="48"/>
      <c r="J302" s="28"/>
      <c r="K302" s="35"/>
      <c r="L302" s="166"/>
      <c r="M302" s="166"/>
      <c r="N302" s="281"/>
      <c r="O302" s="223"/>
      <c r="P302" s="36"/>
      <c r="Q302" s="28"/>
    </row>
    <row r="303" spans="1:17" s="37" customFormat="1" ht="14.1" customHeight="1">
      <c r="A303" s="287">
        <f ca="1">IF($H303="UNIDADE CONSTRUTIVA",OFFSET(A303,-1,0)+1,LARGE(A$3:A302,1))</f>
        <v>0</v>
      </c>
      <c r="B303" s="287">
        <f t="shared" ca="1" si="40"/>
        <v>3</v>
      </c>
      <c r="C303" s="287">
        <f t="shared" ca="1" si="41"/>
        <v>1</v>
      </c>
      <c r="D303" s="288">
        <f t="shared" ca="1" si="42"/>
        <v>1</v>
      </c>
      <c r="E303" s="288">
        <f t="shared" ca="1" si="43"/>
        <v>13</v>
      </c>
      <c r="F303" s="48"/>
      <c r="J303" s="28"/>
      <c r="K303" s="35"/>
      <c r="L303" s="166"/>
      <c r="M303" s="166"/>
      <c r="N303" s="281"/>
      <c r="O303" s="223"/>
      <c r="P303" s="36"/>
      <c r="Q303" s="28"/>
    </row>
    <row r="304" spans="1:17" s="37" customFormat="1" ht="14.1" customHeight="1">
      <c r="A304" s="287">
        <f ca="1">IF($H304="UNIDADE CONSTRUTIVA",OFFSET(A304,-1,0)+1,LARGE(A$3:A303,1))</f>
        <v>0</v>
      </c>
      <c r="B304" s="287">
        <f t="shared" ca="1" si="40"/>
        <v>3</v>
      </c>
      <c r="C304" s="287">
        <f t="shared" ca="1" si="41"/>
        <v>1</v>
      </c>
      <c r="D304" s="288">
        <f t="shared" ca="1" si="42"/>
        <v>1</v>
      </c>
      <c r="E304" s="288">
        <f t="shared" ca="1" si="43"/>
        <v>13</v>
      </c>
      <c r="F304" s="48"/>
      <c r="J304" s="28"/>
      <c r="K304" s="35"/>
      <c r="L304" s="166"/>
      <c r="M304" s="166"/>
      <c r="N304" s="281"/>
      <c r="O304" s="223"/>
      <c r="P304" s="36"/>
      <c r="Q304" s="28"/>
    </row>
    <row r="305" spans="1:17" s="37" customFormat="1" ht="14.1" customHeight="1">
      <c r="A305" s="287">
        <f ca="1">IF($H305="UNIDADE CONSTRUTIVA",OFFSET(A305,-1,0)+1,LARGE(A$3:A304,1))</f>
        <v>0</v>
      </c>
      <c r="B305" s="287">
        <f t="shared" ca="1" si="40"/>
        <v>3</v>
      </c>
      <c r="C305" s="287">
        <f t="shared" ca="1" si="41"/>
        <v>1</v>
      </c>
      <c r="D305" s="288">
        <f t="shared" ca="1" si="42"/>
        <v>1</v>
      </c>
      <c r="E305" s="288">
        <f t="shared" ca="1" si="43"/>
        <v>13</v>
      </c>
      <c r="F305" s="48"/>
      <c r="J305" s="28"/>
      <c r="K305" s="35"/>
      <c r="L305" s="166"/>
      <c r="M305" s="166"/>
      <c r="N305" s="281"/>
      <c r="O305" s="223"/>
      <c r="P305" s="36"/>
      <c r="Q305" s="28"/>
    </row>
    <row r="306" spans="1:17" s="37" customFormat="1" ht="14.1" customHeight="1">
      <c r="A306" s="287">
        <f ca="1">IF($H306="UNIDADE CONSTRUTIVA",OFFSET(A306,-1,0)+1,LARGE(A$3:A305,1))</f>
        <v>0</v>
      </c>
      <c r="B306" s="287">
        <f t="shared" ca="1" si="40"/>
        <v>3</v>
      </c>
      <c r="C306" s="287">
        <f t="shared" ca="1" si="41"/>
        <v>1</v>
      </c>
      <c r="D306" s="288">
        <f t="shared" ca="1" si="42"/>
        <v>1</v>
      </c>
      <c r="E306" s="288">
        <f t="shared" ca="1" si="43"/>
        <v>13</v>
      </c>
      <c r="F306" s="48"/>
      <c r="J306" s="28"/>
      <c r="K306" s="35"/>
      <c r="L306" s="166"/>
      <c r="M306" s="166"/>
      <c r="N306" s="281"/>
      <c r="O306" s="223"/>
      <c r="P306" s="36"/>
      <c r="Q306" s="28"/>
    </row>
    <row r="307" spans="1:17" s="37" customFormat="1" ht="14.1" customHeight="1">
      <c r="A307" s="287">
        <f ca="1">IF($H307="UNIDADE CONSTRUTIVA",OFFSET(A307,-1,0)+1,LARGE(A$3:A306,1))</f>
        <v>0</v>
      </c>
      <c r="B307" s="287">
        <f t="shared" ca="1" si="40"/>
        <v>3</v>
      </c>
      <c r="C307" s="287">
        <f t="shared" ca="1" si="41"/>
        <v>1</v>
      </c>
      <c r="D307" s="288">
        <f t="shared" ca="1" si="42"/>
        <v>1</v>
      </c>
      <c r="E307" s="288">
        <f t="shared" ca="1" si="43"/>
        <v>13</v>
      </c>
      <c r="F307" s="48"/>
      <c r="J307" s="28"/>
      <c r="K307" s="35"/>
      <c r="L307" s="166"/>
      <c r="M307" s="166"/>
      <c r="N307" s="281"/>
      <c r="O307" s="223"/>
      <c r="P307" s="36"/>
      <c r="Q307" s="28"/>
    </row>
    <row r="308" spans="1:17" s="37" customFormat="1" ht="14.1" customHeight="1">
      <c r="A308" s="287">
        <f ca="1">IF($H308="UNIDADE CONSTRUTIVA",OFFSET(A308,-1,0)+1,LARGE(A$3:A307,1))</f>
        <v>0</v>
      </c>
      <c r="B308" s="287">
        <f t="shared" ca="1" si="40"/>
        <v>3</v>
      </c>
      <c r="C308" s="287">
        <f t="shared" ca="1" si="41"/>
        <v>1</v>
      </c>
      <c r="D308" s="288">
        <f t="shared" ca="1" si="42"/>
        <v>1</v>
      </c>
      <c r="E308" s="288">
        <f t="shared" ca="1" si="43"/>
        <v>13</v>
      </c>
      <c r="F308" s="48"/>
      <c r="J308" s="28"/>
      <c r="K308" s="35"/>
      <c r="L308" s="166"/>
      <c r="M308" s="166"/>
      <c r="N308" s="281"/>
      <c r="O308" s="223"/>
      <c r="P308" s="36"/>
      <c r="Q308" s="28"/>
    </row>
    <row r="309" spans="1:17" s="37" customFormat="1" ht="14.1" customHeight="1">
      <c r="A309" s="287">
        <f ca="1">IF($H309="UNIDADE CONSTRUTIVA",OFFSET(A309,-1,0)+1,LARGE(A$3:A308,1))</f>
        <v>0</v>
      </c>
      <c r="B309" s="287">
        <f t="shared" ca="1" si="40"/>
        <v>3</v>
      </c>
      <c r="C309" s="287">
        <f t="shared" ca="1" si="41"/>
        <v>1</v>
      </c>
      <c r="D309" s="288">
        <f t="shared" ca="1" si="42"/>
        <v>1</v>
      </c>
      <c r="E309" s="288">
        <f t="shared" ca="1" si="43"/>
        <v>13</v>
      </c>
      <c r="F309" s="48"/>
      <c r="J309" s="28"/>
      <c r="K309" s="35"/>
      <c r="L309" s="166"/>
      <c r="M309" s="166"/>
      <c r="N309" s="281"/>
      <c r="O309" s="223"/>
      <c r="P309" s="36"/>
      <c r="Q309" s="28"/>
    </row>
    <row r="310" spans="1:17" s="37" customFormat="1" ht="14.1" customHeight="1">
      <c r="A310" s="287">
        <f ca="1">IF($H310="UNIDADE CONSTRUTIVA",OFFSET(A310,-1,0)+1,LARGE(A$3:A309,1))</f>
        <v>0</v>
      </c>
      <c r="B310" s="287">
        <f t="shared" ca="1" si="40"/>
        <v>3</v>
      </c>
      <c r="C310" s="287">
        <f t="shared" ca="1" si="41"/>
        <v>1</v>
      </c>
      <c r="D310" s="288">
        <f t="shared" ca="1" si="42"/>
        <v>1</v>
      </c>
      <c r="E310" s="288">
        <f t="shared" ca="1" si="43"/>
        <v>13</v>
      </c>
      <c r="F310" s="48"/>
      <c r="J310" s="28"/>
      <c r="K310" s="35"/>
      <c r="L310" s="166"/>
      <c r="M310" s="166"/>
      <c r="N310" s="281"/>
      <c r="O310" s="223"/>
      <c r="P310" s="36"/>
      <c r="Q310" s="28"/>
    </row>
    <row r="311" spans="1:17" s="37" customFormat="1" ht="14.1" customHeight="1">
      <c r="A311" s="287">
        <f ca="1">IF($H311="UNIDADE CONSTRUTIVA",OFFSET(A311,-1,0)+1,LARGE(A$3:A310,1))</f>
        <v>0</v>
      </c>
      <c r="B311" s="287">
        <f t="shared" ca="1" si="40"/>
        <v>3</v>
      </c>
      <c r="C311" s="287">
        <f t="shared" ca="1" si="41"/>
        <v>1</v>
      </c>
      <c r="D311" s="288">
        <f t="shared" ca="1" si="42"/>
        <v>1</v>
      </c>
      <c r="E311" s="288">
        <f t="shared" ca="1" si="43"/>
        <v>13</v>
      </c>
      <c r="F311" s="48"/>
      <c r="J311" s="28"/>
      <c r="K311" s="35"/>
      <c r="L311" s="166"/>
      <c r="M311" s="166"/>
      <c r="N311" s="281"/>
      <c r="O311" s="223"/>
      <c r="P311" s="36"/>
      <c r="Q311" s="28"/>
    </row>
    <row r="312" spans="1:17" s="37" customFormat="1" ht="14.1" customHeight="1">
      <c r="A312" s="287">
        <f ca="1">IF($H312="UNIDADE CONSTRUTIVA",OFFSET(A312,-1,0)+1,LARGE(A$3:A311,1))</f>
        <v>0</v>
      </c>
      <c r="B312" s="287">
        <f t="shared" ca="1" si="40"/>
        <v>3</v>
      </c>
      <c r="C312" s="287">
        <f t="shared" ca="1" si="41"/>
        <v>1</v>
      </c>
      <c r="D312" s="288">
        <f t="shared" ca="1" si="42"/>
        <v>1</v>
      </c>
      <c r="E312" s="288">
        <f t="shared" ca="1" si="43"/>
        <v>13</v>
      </c>
      <c r="F312" s="48"/>
      <c r="J312" s="28"/>
      <c r="K312" s="35"/>
      <c r="L312" s="166"/>
      <c r="M312" s="166"/>
      <c r="N312" s="281"/>
      <c r="O312" s="223"/>
      <c r="P312" s="36"/>
      <c r="Q312" s="28"/>
    </row>
    <row r="313" spans="1:17" s="37" customFormat="1" ht="14.1" customHeight="1">
      <c r="A313" s="287">
        <f ca="1">IF($H313="UNIDADE CONSTRUTIVA",OFFSET(A313,-1,0)+1,LARGE(A$3:A312,1))</f>
        <v>0</v>
      </c>
      <c r="B313" s="287">
        <f t="shared" ca="1" si="40"/>
        <v>3</v>
      </c>
      <c r="C313" s="287">
        <f t="shared" ca="1" si="41"/>
        <v>1</v>
      </c>
      <c r="D313" s="288">
        <f t="shared" ca="1" si="42"/>
        <v>1</v>
      </c>
      <c r="E313" s="288">
        <f t="shared" ca="1" si="43"/>
        <v>13</v>
      </c>
      <c r="F313" s="48"/>
      <c r="J313" s="28"/>
      <c r="K313" s="35"/>
      <c r="L313" s="166"/>
      <c r="M313" s="166"/>
      <c r="N313" s="281"/>
      <c r="O313" s="223"/>
      <c r="P313" s="36"/>
      <c r="Q313" s="28"/>
    </row>
    <row r="314" spans="1:17" s="37" customFormat="1" ht="14.1" customHeight="1">
      <c r="A314" s="287">
        <f ca="1">IF($H314="UNIDADE CONSTRUTIVA",OFFSET(A314,-1,0)+1,LARGE(A$3:A313,1))</f>
        <v>0</v>
      </c>
      <c r="B314" s="287">
        <f t="shared" ca="1" si="40"/>
        <v>3</v>
      </c>
      <c r="C314" s="287">
        <f t="shared" ca="1" si="41"/>
        <v>1</v>
      </c>
      <c r="D314" s="288">
        <f t="shared" ca="1" si="42"/>
        <v>1</v>
      </c>
      <c r="E314" s="288">
        <f t="shared" ca="1" si="43"/>
        <v>13</v>
      </c>
      <c r="F314" s="48"/>
      <c r="J314" s="28"/>
      <c r="K314" s="35"/>
      <c r="L314" s="166"/>
      <c r="M314" s="166"/>
      <c r="N314" s="281"/>
      <c r="O314" s="223"/>
      <c r="P314" s="36"/>
      <c r="Q314" s="28"/>
    </row>
    <row r="315" spans="1:17" s="37" customFormat="1" ht="14.1" customHeight="1">
      <c r="A315" s="287">
        <f ca="1">IF($H315="UNIDADE CONSTRUTIVA",OFFSET(A315,-1,0)+1,LARGE(A$3:A314,1))</f>
        <v>0</v>
      </c>
      <c r="B315" s="287">
        <f t="shared" ca="1" si="40"/>
        <v>3</v>
      </c>
      <c r="C315" s="287">
        <f t="shared" ca="1" si="41"/>
        <v>1</v>
      </c>
      <c r="D315" s="288">
        <f t="shared" ca="1" si="42"/>
        <v>1</v>
      </c>
      <c r="E315" s="288">
        <f t="shared" ca="1" si="43"/>
        <v>13</v>
      </c>
      <c r="F315" s="48"/>
      <c r="J315" s="28"/>
      <c r="K315" s="35"/>
      <c r="L315" s="166"/>
      <c r="M315" s="166"/>
      <c r="N315" s="281"/>
      <c r="O315" s="223"/>
      <c r="P315" s="36"/>
      <c r="Q315" s="28"/>
    </row>
    <row r="316" spans="1:17" s="37" customFormat="1" ht="14.1" customHeight="1">
      <c r="A316" s="287">
        <f ca="1">IF($H316="UNIDADE CONSTRUTIVA",OFFSET(A316,-1,0)+1,LARGE(A$3:A315,1))</f>
        <v>0</v>
      </c>
      <c r="B316" s="287">
        <f t="shared" ca="1" si="40"/>
        <v>3</v>
      </c>
      <c r="C316" s="287">
        <f t="shared" ca="1" si="41"/>
        <v>1</v>
      </c>
      <c r="D316" s="288">
        <f t="shared" ca="1" si="42"/>
        <v>1</v>
      </c>
      <c r="E316" s="288">
        <f t="shared" ca="1" si="43"/>
        <v>13</v>
      </c>
      <c r="F316" s="48"/>
      <c r="J316" s="28"/>
      <c r="K316" s="35"/>
      <c r="L316" s="166"/>
      <c r="M316" s="166"/>
      <c r="N316" s="281"/>
      <c r="O316" s="223"/>
      <c r="P316" s="36"/>
      <c r="Q316" s="28"/>
    </row>
    <row r="317" spans="1:17" s="37" customFormat="1" ht="14.1" customHeight="1">
      <c r="A317" s="287">
        <f ca="1">IF($H317="UNIDADE CONSTRUTIVA",OFFSET(A317,-1,0)+1,LARGE(A$3:A316,1))</f>
        <v>0</v>
      </c>
      <c r="B317" s="287">
        <f t="shared" ca="1" si="40"/>
        <v>3</v>
      </c>
      <c r="C317" s="287">
        <f t="shared" ca="1" si="41"/>
        <v>1</v>
      </c>
      <c r="D317" s="288">
        <f t="shared" ca="1" si="42"/>
        <v>1</v>
      </c>
      <c r="E317" s="288">
        <f t="shared" ca="1" si="43"/>
        <v>13</v>
      </c>
      <c r="F317" s="48"/>
      <c r="J317" s="28"/>
      <c r="K317" s="35"/>
      <c r="L317" s="166"/>
      <c r="M317" s="166"/>
      <c r="N317" s="281"/>
      <c r="O317" s="223"/>
      <c r="P317" s="36"/>
      <c r="Q317" s="28"/>
    </row>
    <row r="318" spans="1:17" s="37" customFormat="1" ht="14.1" customHeight="1">
      <c r="A318" s="287">
        <f ca="1">IF($H318="UNIDADE CONSTRUTIVA",OFFSET(A318,-1,0)+1,LARGE(A$3:A317,1))</f>
        <v>0</v>
      </c>
      <c r="B318" s="287">
        <f t="shared" ca="1" si="40"/>
        <v>3</v>
      </c>
      <c r="C318" s="287">
        <f t="shared" ca="1" si="41"/>
        <v>1</v>
      </c>
      <c r="D318" s="288">
        <f t="shared" ca="1" si="42"/>
        <v>1</v>
      </c>
      <c r="E318" s="288">
        <f t="shared" ca="1" si="43"/>
        <v>13</v>
      </c>
      <c r="F318" s="48"/>
      <c r="J318" s="28"/>
      <c r="K318" s="35"/>
      <c r="L318" s="166"/>
      <c r="M318" s="166"/>
      <c r="N318" s="281"/>
      <c r="O318" s="223"/>
      <c r="P318" s="36"/>
      <c r="Q318" s="28"/>
    </row>
    <row r="319" spans="1:17" s="37" customFormat="1" ht="14.1" customHeight="1">
      <c r="A319" s="287">
        <f ca="1">IF($H319="UNIDADE CONSTRUTIVA",OFFSET(A319,-1,0)+1,LARGE(A$3:A318,1))</f>
        <v>0</v>
      </c>
      <c r="B319" s="287">
        <f t="shared" ca="1" si="40"/>
        <v>3</v>
      </c>
      <c r="C319" s="287">
        <f t="shared" ca="1" si="41"/>
        <v>1</v>
      </c>
      <c r="D319" s="288">
        <f t="shared" ca="1" si="42"/>
        <v>1</v>
      </c>
      <c r="E319" s="288">
        <f t="shared" ca="1" si="43"/>
        <v>13</v>
      </c>
      <c r="F319" s="48"/>
      <c r="J319" s="28"/>
      <c r="K319" s="35"/>
      <c r="L319" s="166"/>
      <c r="M319" s="166"/>
      <c r="N319" s="281"/>
      <c r="O319" s="223"/>
      <c r="P319" s="36"/>
      <c r="Q319" s="28"/>
    </row>
    <row r="320" spans="1:17" s="37" customFormat="1" ht="14.1" customHeight="1">
      <c r="A320" s="287">
        <f ca="1">IF($H320="UNIDADE CONSTRUTIVA",OFFSET(A320,-1,0)+1,LARGE(A$3:A319,1))</f>
        <v>0</v>
      </c>
      <c r="B320" s="287">
        <f t="shared" ca="1" si="40"/>
        <v>3</v>
      </c>
      <c r="C320" s="287">
        <f t="shared" ca="1" si="41"/>
        <v>1</v>
      </c>
      <c r="D320" s="288">
        <f t="shared" ca="1" si="42"/>
        <v>1</v>
      </c>
      <c r="E320" s="288">
        <f t="shared" ca="1" si="43"/>
        <v>13</v>
      </c>
      <c r="F320" s="48"/>
      <c r="J320" s="28"/>
      <c r="K320" s="35"/>
      <c r="L320" s="166"/>
      <c r="M320" s="166"/>
      <c r="N320" s="281"/>
      <c r="O320" s="223"/>
      <c r="P320" s="36"/>
      <c r="Q320" s="28"/>
    </row>
    <row r="321" spans="1:17" s="37" customFormat="1" ht="14.1" customHeight="1">
      <c r="A321" s="287">
        <f ca="1">IF($H321="UNIDADE CONSTRUTIVA",OFFSET(A321,-1,0)+1,LARGE(A$3:A320,1))</f>
        <v>0</v>
      </c>
      <c r="B321" s="287">
        <f t="shared" ca="1" si="40"/>
        <v>3</v>
      </c>
      <c r="C321" s="287">
        <f t="shared" ca="1" si="41"/>
        <v>1</v>
      </c>
      <c r="D321" s="288">
        <f t="shared" ca="1" si="42"/>
        <v>1</v>
      </c>
      <c r="E321" s="288">
        <f t="shared" ca="1" si="43"/>
        <v>13</v>
      </c>
      <c r="F321" s="48"/>
      <c r="J321" s="28"/>
      <c r="K321" s="35"/>
      <c r="L321" s="166"/>
      <c r="M321" s="166"/>
      <c r="N321" s="281"/>
      <c r="O321" s="223"/>
      <c r="P321" s="36"/>
      <c r="Q321" s="28"/>
    </row>
    <row r="322" spans="1:17" s="37" customFormat="1" ht="14.1" customHeight="1">
      <c r="A322" s="287">
        <f ca="1">IF($H322="UNIDADE CONSTRUTIVA",OFFSET(A322,-1,0)+1,LARGE(A$3:A321,1))</f>
        <v>0</v>
      </c>
      <c r="B322" s="287">
        <f t="shared" ca="1" si="40"/>
        <v>3</v>
      </c>
      <c r="C322" s="287">
        <f t="shared" ca="1" si="41"/>
        <v>1</v>
      </c>
      <c r="D322" s="288">
        <f t="shared" ca="1" si="42"/>
        <v>1</v>
      </c>
      <c r="E322" s="288">
        <f t="shared" ca="1" si="43"/>
        <v>13</v>
      </c>
      <c r="F322" s="48"/>
      <c r="J322" s="28"/>
      <c r="K322" s="35"/>
      <c r="L322" s="166"/>
      <c r="M322" s="166"/>
      <c r="N322" s="281"/>
      <c r="O322" s="223"/>
      <c r="P322" s="36"/>
      <c r="Q322" s="28"/>
    </row>
    <row r="323" spans="1:17" s="37" customFormat="1" ht="14.1" customHeight="1">
      <c r="A323" s="287">
        <f ca="1">IF($H323="UNIDADE CONSTRUTIVA",OFFSET(A323,-1,0)+1,LARGE(A$3:A322,1))</f>
        <v>0</v>
      </c>
      <c r="B323" s="287">
        <f t="shared" ca="1" si="40"/>
        <v>3</v>
      </c>
      <c r="C323" s="287">
        <f t="shared" ca="1" si="41"/>
        <v>1</v>
      </c>
      <c r="D323" s="288">
        <f t="shared" ca="1" si="42"/>
        <v>1</v>
      </c>
      <c r="E323" s="288">
        <f t="shared" ca="1" si="43"/>
        <v>13</v>
      </c>
      <c r="F323" s="48"/>
      <c r="J323" s="28"/>
      <c r="K323" s="35"/>
      <c r="L323" s="166"/>
      <c r="M323" s="166"/>
      <c r="N323" s="281"/>
      <c r="O323" s="223"/>
      <c r="P323" s="36"/>
      <c r="Q323" s="28"/>
    </row>
    <row r="324" spans="1:17" s="37" customFormat="1" ht="14.1" customHeight="1">
      <c r="A324" s="287">
        <f ca="1">IF($H324="UNIDADE CONSTRUTIVA",OFFSET(A324,-1,0)+1,LARGE(A$3:A323,1))</f>
        <v>0</v>
      </c>
      <c r="B324" s="287">
        <f t="shared" ca="1" si="40"/>
        <v>3</v>
      </c>
      <c r="C324" s="287">
        <f t="shared" ca="1" si="41"/>
        <v>1</v>
      </c>
      <c r="D324" s="288">
        <f t="shared" ca="1" si="42"/>
        <v>1</v>
      </c>
      <c r="E324" s="288">
        <f t="shared" ca="1" si="43"/>
        <v>13</v>
      </c>
      <c r="F324" s="48"/>
      <c r="J324" s="28"/>
      <c r="K324" s="35"/>
      <c r="L324" s="166"/>
      <c r="M324" s="166"/>
      <c r="N324" s="281"/>
      <c r="O324" s="223"/>
      <c r="P324" s="36"/>
      <c r="Q324" s="28"/>
    </row>
    <row r="325" spans="1:17" s="37" customFormat="1" ht="14.1" customHeight="1">
      <c r="A325" s="287">
        <f ca="1">IF($H325="UNIDADE CONSTRUTIVA",OFFSET(A325,-1,0)+1,LARGE(A$3:A324,1))</f>
        <v>0</v>
      </c>
      <c r="B325" s="287">
        <f t="shared" ca="1" si="40"/>
        <v>3</v>
      </c>
      <c r="C325" s="287">
        <f t="shared" ca="1" si="41"/>
        <v>1</v>
      </c>
      <c r="D325" s="288">
        <f t="shared" ca="1" si="42"/>
        <v>1</v>
      </c>
      <c r="E325" s="288">
        <f t="shared" ca="1" si="43"/>
        <v>13</v>
      </c>
      <c r="F325" s="48"/>
      <c r="J325" s="28"/>
      <c r="K325" s="35"/>
      <c r="L325" s="166"/>
      <c r="M325" s="166"/>
      <c r="N325" s="281"/>
      <c r="O325" s="223"/>
      <c r="P325" s="36"/>
      <c r="Q325" s="28"/>
    </row>
    <row r="326" spans="1:17" s="37" customFormat="1" ht="14.1" customHeight="1">
      <c r="A326" s="287">
        <f ca="1">IF($H326="UNIDADE CONSTRUTIVA",OFFSET(A326,-1,0)+1,LARGE(A$3:A325,1))</f>
        <v>0</v>
      </c>
      <c r="B326" s="287">
        <f t="shared" ref="B326:B389" ca="1" si="44">IF(H326="UNIDADE CONSTRUTIVA",0,IF(H326="CÉLULA CONSTRUTIVA",OFFSET(B326,-1,0)+1,OFFSET(B326,-1,0)))</f>
        <v>3</v>
      </c>
      <c r="C326" s="287">
        <f t="shared" ref="C326:C389" ca="1" si="45">IF(H326="CÉLULA CONSTRUTIVA",0,IF(H326="ETAPA",OFFSET(C326,-1,0)+1,OFFSET(C326,-1,0)))</f>
        <v>1</v>
      </c>
      <c r="D326" s="288">
        <f t="shared" ref="D326:D389" ca="1" si="46">IF(H326="ETAPA",0,IF(H326="SUBETAPA",OFFSET(D326,-1,0)+1,OFFSET(D326,-1,0)))</f>
        <v>1</v>
      </c>
      <c r="E326" s="288">
        <f t="shared" ref="E326:E389" ca="1" si="47">IF(H326="Subetapa",0,IF(H326="serviço",OFFSET(E326,-1,0)+1,OFFSET(E326,-1,0)))</f>
        <v>13</v>
      </c>
      <c r="F326" s="48"/>
      <c r="J326" s="28"/>
      <c r="K326" s="35"/>
      <c r="L326" s="166"/>
      <c r="M326" s="166"/>
      <c r="N326" s="281"/>
      <c r="O326" s="223"/>
      <c r="P326" s="36"/>
      <c r="Q326" s="28"/>
    </row>
    <row r="327" spans="1:17" s="37" customFormat="1" ht="14.1" customHeight="1">
      <c r="A327" s="287">
        <f ca="1">IF($H327="UNIDADE CONSTRUTIVA",OFFSET(A327,-1,0)+1,LARGE(A$3:A326,1))</f>
        <v>0</v>
      </c>
      <c r="B327" s="287">
        <f t="shared" ca="1" si="44"/>
        <v>3</v>
      </c>
      <c r="C327" s="287">
        <f t="shared" ca="1" si="45"/>
        <v>1</v>
      </c>
      <c r="D327" s="288">
        <f t="shared" ca="1" si="46"/>
        <v>1</v>
      </c>
      <c r="E327" s="288">
        <f t="shared" ca="1" si="47"/>
        <v>13</v>
      </c>
      <c r="F327" s="48"/>
      <c r="J327" s="28"/>
      <c r="K327" s="35"/>
      <c r="L327" s="166"/>
      <c r="M327" s="166"/>
      <c r="N327" s="281"/>
      <c r="O327" s="223"/>
      <c r="P327" s="36"/>
      <c r="Q327" s="28"/>
    </row>
    <row r="328" spans="1:17" s="37" customFormat="1" ht="14.1" customHeight="1">
      <c r="A328" s="287">
        <f ca="1">IF($H328="UNIDADE CONSTRUTIVA",OFFSET(A328,-1,0)+1,LARGE(A$3:A327,1))</f>
        <v>0</v>
      </c>
      <c r="B328" s="287">
        <f t="shared" ca="1" si="44"/>
        <v>3</v>
      </c>
      <c r="C328" s="287">
        <f t="shared" ca="1" si="45"/>
        <v>1</v>
      </c>
      <c r="D328" s="288">
        <f t="shared" ca="1" si="46"/>
        <v>1</v>
      </c>
      <c r="E328" s="288">
        <f t="shared" ca="1" si="47"/>
        <v>13</v>
      </c>
      <c r="F328" s="48"/>
      <c r="J328" s="28"/>
      <c r="K328" s="35"/>
      <c r="L328" s="166"/>
      <c r="M328" s="166"/>
      <c r="N328" s="281"/>
      <c r="O328" s="223"/>
      <c r="P328" s="36"/>
      <c r="Q328" s="28"/>
    </row>
    <row r="329" spans="1:17" s="37" customFormat="1" ht="14.1" customHeight="1">
      <c r="A329" s="287">
        <f ca="1">IF($H329="UNIDADE CONSTRUTIVA",OFFSET(A329,-1,0)+1,LARGE(A$3:A328,1))</f>
        <v>0</v>
      </c>
      <c r="B329" s="287">
        <f t="shared" ca="1" si="44"/>
        <v>3</v>
      </c>
      <c r="C329" s="287">
        <f t="shared" ca="1" si="45"/>
        <v>1</v>
      </c>
      <c r="D329" s="288">
        <f t="shared" ca="1" si="46"/>
        <v>1</v>
      </c>
      <c r="E329" s="288">
        <f t="shared" ca="1" si="47"/>
        <v>13</v>
      </c>
      <c r="F329" s="48"/>
      <c r="J329" s="28"/>
      <c r="K329" s="35"/>
      <c r="L329" s="166"/>
      <c r="M329" s="166"/>
      <c r="N329" s="281"/>
      <c r="O329" s="223"/>
      <c r="P329" s="36"/>
      <c r="Q329" s="28"/>
    </row>
    <row r="330" spans="1:17" s="37" customFormat="1" ht="14.1" customHeight="1">
      <c r="A330" s="287">
        <f ca="1">IF($H330="UNIDADE CONSTRUTIVA",OFFSET(A330,-1,0)+1,LARGE(A$3:A329,1))</f>
        <v>0</v>
      </c>
      <c r="B330" s="287">
        <f t="shared" ca="1" si="44"/>
        <v>3</v>
      </c>
      <c r="C330" s="287">
        <f t="shared" ca="1" si="45"/>
        <v>1</v>
      </c>
      <c r="D330" s="288">
        <f t="shared" ca="1" si="46"/>
        <v>1</v>
      </c>
      <c r="E330" s="288">
        <f t="shared" ca="1" si="47"/>
        <v>13</v>
      </c>
      <c r="F330" s="48"/>
      <c r="J330" s="28"/>
      <c r="K330" s="35"/>
      <c r="L330" s="166"/>
      <c r="M330" s="166"/>
      <c r="N330" s="281"/>
      <c r="O330" s="223"/>
      <c r="P330" s="36"/>
      <c r="Q330" s="28"/>
    </row>
    <row r="331" spans="1:17" s="37" customFormat="1" ht="14.1" customHeight="1">
      <c r="A331" s="287">
        <f ca="1">IF($H331="UNIDADE CONSTRUTIVA",OFFSET(A331,-1,0)+1,LARGE(A$3:A330,1))</f>
        <v>0</v>
      </c>
      <c r="B331" s="287">
        <f t="shared" ca="1" si="44"/>
        <v>3</v>
      </c>
      <c r="C331" s="287">
        <f t="shared" ca="1" si="45"/>
        <v>1</v>
      </c>
      <c r="D331" s="288">
        <f t="shared" ca="1" si="46"/>
        <v>1</v>
      </c>
      <c r="E331" s="288">
        <f t="shared" ca="1" si="47"/>
        <v>13</v>
      </c>
      <c r="F331" s="48"/>
      <c r="J331" s="28"/>
      <c r="K331" s="35"/>
      <c r="L331" s="166"/>
      <c r="M331" s="166"/>
      <c r="N331" s="281"/>
      <c r="O331" s="223"/>
      <c r="P331" s="36"/>
      <c r="Q331" s="28"/>
    </row>
    <row r="332" spans="1:17" s="37" customFormat="1" ht="14.1" customHeight="1">
      <c r="A332" s="287">
        <f ca="1">IF($H332="UNIDADE CONSTRUTIVA",OFFSET(A332,-1,0)+1,LARGE(A$3:A331,1))</f>
        <v>0</v>
      </c>
      <c r="B332" s="287">
        <f t="shared" ca="1" si="44"/>
        <v>3</v>
      </c>
      <c r="C332" s="287">
        <f t="shared" ca="1" si="45"/>
        <v>1</v>
      </c>
      <c r="D332" s="288">
        <f t="shared" ca="1" si="46"/>
        <v>1</v>
      </c>
      <c r="E332" s="288">
        <f t="shared" ca="1" si="47"/>
        <v>13</v>
      </c>
      <c r="F332" s="48"/>
      <c r="J332" s="28"/>
      <c r="K332" s="35"/>
      <c r="L332" s="166"/>
      <c r="M332" s="166"/>
      <c r="N332" s="281"/>
      <c r="O332" s="223"/>
      <c r="P332" s="36"/>
      <c r="Q332" s="28"/>
    </row>
    <row r="333" spans="1:17" s="37" customFormat="1" ht="14.1" customHeight="1">
      <c r="A333" s="287">
        <f ca="1">IF($H333="UNIDADE CONSTRUTIVA",OFFSET(A333,-1,0)+1,LARGE(A$3:A332,1))</f>
        <v>0</v>
      </c>
      <c r="B333" s="287">
        <f t="shared" ca="1" si="44"/>
        <v>3</v>
      </c>
      <c r="C333" s="287">
        <f t="shared" ca="1" si="45"/>
        <v>1</v>
      </c>
      <c r="D333" s="288">
        <f t="shared" ca="1" si="46"/>
        <v>1</v>
      </c>
      <c r="E333" s="288">
        <f t="shared" ca="1" si="47"/>
        <v>13</v>
      </c>
      <c r="F333" s="48"/>
      <c r="J333" s="28"/>
      <c r="K333" s="35"/>
      <c r="L333" s="166"/>
      <c r="M333" s="166"/>
      <c r="N333" s="281"/>
      <c r="O333" s="223"/>
      <c r="P333" s="36"/>
      <c r="Q333" s="28"/>
    </row>
    <row r="334" spans="1:17" s="37" customFormat="1" ht="14.1" customHeight="1">
      <c r="A334" s="287">
        <f ca="1">IF($H334="UNIDADE CONSTRUTIVA",OFFSET(A334,-1,0)+1,LARGE(A$3:A333,1))</f>
        <v>0</v>
      </c>
      <c r="B334" s="287">
        <f t="shared" ca="1" si="44"/>
        <v>3</v>
      </c>
      <c r="C334" s="287">
        <f t="shared" ca="1" si="45"/>
        <v>1</v>
      </c>
      <c r="D334" s="288">
        <f t="shared" ca="1" si="46"/>
        <v>1</v>
      </c>
      <c r="E334" s="288">
        <f t="shared" ca="1" si="47"/>
        <v>13</v>
      </c>
      <c r="F334" s="48"/>
      <c r="J334" s="28"/>
      <c r="K334" s="35"/>
      <c r="L334" s="166"/>
      <c r="M334" s="166"/>
      <c r="N334" s="281"/>
      <c r="O334" s="223"/>
      <c r="P334" s="36"/>
      <c r="Q334" s="28"/>
    </row>
    <row r="335" spans="1:17" s="37" customFormat="1" ht="14.1" customHeight="1">
      <c r="A335" s="287">
        <f ca="1">IF($H335="UNIDADE CONSTRUTIVA",OFFSET(A335,-1,0)+1,LARGE(A$3:A334,1))</f>
        <v>0</v>
      </c>
      <c r="B335" s="287">
        <f t="shared" ca="1" si="44"/>
        <v>3</v>
      </c>
      <c r="C335" s="287">
        <f t="shared" ca="1" si="45"/>
        <v>1</v>
      </c>
      <c r="D335" s="288">
        <f t="shared" ca="1" si="46"/>
        <v>1</v>
      </c>
      <c r="E335" s="288">
        <f t="shared" ca="1" si="47"/>
        <v>13</v>
      </c>
      <c r="F335" s="48"/>
      <c r="J335" s="28"/>
      <c r="K335" s="35"/>
      <c r="L335" s="166"/>
      <c r="M335" s="166"/>
      <c r="N335" s="281"/>
      <c r="O335" s="223"/>
      <c r="P335" s="36"/>
      <c r="Q335" s="28"/>
    </row>
    <row r="336" spans="1:17" s="37" customFormat="1" ht="14.1" customHeight="1">
      <c r="A336" s="287">
        <f ca="1">IF($H336="UNIDADE CONSTRUTIVA",OFFSET(A336,-1,0)+1,LARGE(A$3:A335,1))</f>
        <v>0</v>
      </c>
      <c r="B336" s="287">
        <f t="shared" ca="1" si="44"/>
        <v>3</v>
      </c>
      <c r="C336" s="287">
        <f t="shared" ca="1" si="45"/>
        <v>1</v>
      </c>
      <c r="D336" s="288">
        <f t="shared" ca="1" si="46"/>
        <v>1</v>
      </c>
      <c r="E336" s="288">
        <f t="shared" ca="1" si="47"/>
        <v>13</v>
      </c>
      <c r="F336" s="48"/>
      <c r="J336" s="28"/>
      <c r="K336" s="35"/>
      <c r="L336" s="166"/>
      <c r="M336" s="166"/>
      <c r="N336" s="281"/>
      <c r="O336" s="223"/>
      <c r="P336" s="36"/>
      <c r="Q336" s="28"/>
    </row>
    <row r="337" spans="1:17" s="37" customFormat="1" ht="14.1" customHeight="1">
      <c r="A337" s="287">
        <f ca="1">IF($H337="UNIDADE CONSTRUTIVA",OFFSET(A337,-1,0)+1,LARGE(A$3:A336,1))</f>
        <v>0</v>
      </c>
      <c r="B337" s="287">
        <f t="shared" ca="1" si="44"/>
        <v>3</v>
      </c>
      <c r="C337" s="287">
        <f t="shared" ca="1" si="45"/>
        <v>1</v>
      </c>
      <c r="D337" s="288">
        <f t="shared" ca="1" si="46"/>
        <v>1</v>
      </c>
      <c r="E337" s="288">
        <f t="shared" ca="1" si="47"/>
        <v>13</v>
      </c>
      <c r="F337" s="48"/>
      <c r="J337" s="28"/>
      <c r="K337" s="35"/>
      <c r="L337" s="166"/>
      <c r="M337" s="166"/>
      <c r="N337" s="281"/>
      <c r="O337" s="223"/>
      <c r="P337" s="36"/>
      <c r="Q337" s="28"/>
    </row>
    <row r="338" spans="1:17" s="37" customFormat="1" ht="14.1" customHeight="1">
      <c r="A338" s="287">
        <f ca="1">IF($H338="UNIDADE CONSTRUTIVA",OFFSET(A338,-1,0)+1,LARGE(A$3:A337,1))</f>
        <v>0</v>
      </c>
      <c r="B338" s="287">
        <f t="shared" ca="1" si="44"/>
        <v>3</v>
      </c>
      <c r="C338" s="287">
        <f t="shared" ca="1" si="45"/>
        <v>1</v>
      </c>
      <c r="D338" s="288">
        <f t="shared" ca="1" si="46"/>
        <v>1</v>
      </c>
      <c r="E338" s="288">
        <f t="shared" ca="1" si="47"/>
        <v>13</v>
      </c>
      <c r="F338" s="48"/>
      <c r="J338" s="28"/>
      <c r="K338" s="35"/>
      <c r="L338" s="166"/>
      <c r="M338" s="166"/>
      <c r="N338" s="281"/>
      <c r="O338" s="223"/>
      <c r="P338" s="36"/>
      <c r="Q338" s="28"/>
    </row>
    <row r="339" spans="1:17" s="37" customFormat="1" ht="14.1" customHeight="1">
      <c r="A339" s="287">
        <f ca="1">IF($H339="UNIDADE CONSTRUTIVA",OFFSET(A339,-1,0)+1,LARGE(A$3:A338,1))</f>
        <v>0</v>
      </c>
      <c r="B339" s="287">
        <f t="shared" ca="1" si="44"/>
        <v>3</v>
      </c>
      <c r="C339" s="287">
        <f t="shared" ca="1" si="45"/>
        <v>1</v>
      </c>
      <c r="D339" s="288">
        <f t="shared" ca="1" si="46"/>
        <v>1</v>
      </c>
      <c r="E339" s="288">
        <f t="shared" ca="1" si="47"/>
        <v>13</v>
      </c>
      <c r="F339" s="48"/>
      <c r="J339" s="28"/>
      <c r="K339" s="35"/>
      <c r="L339" s="166"/>
      <c r="M339" s="166"/>
      <c r="N339" s="281"/>
      <c r="O339" s="223"/>
      <c r="P339" s="36"/>
      <c r="Q339" s="28"/>
    </row>
    <row r="340" spans="1:17" s="37" customFormat="1" ht="14.1" customHeight="1">
      <c r="A340" s="287">
        <f ca="1">IF($H340="UNIDADE CONSTRUTIVA",OFFSET(A340,-1,0)+1,LARGE(A$3:A339,1))</f>
        <v>0</v>
      </c>
      <c r="B340" s="287">
        <f t="shared" ca="1" si="44"/>
        <v>3</v>
      </c>
      <c r="C340" s="287">
        <f t="shared" ca="1" si="45"/>
        <v>1</v>
      </c>
      <c r="D340" s="288">
        <f t="shared" ca="1" si="46"/>
        <v>1</v>
      </c>
      <c r="E340" s="288">
        <f t="shared" ca="1" si="47"/>
        <v>13</v>
      </c>
      <c r="F340" s="48"/>
      <c r="J340" s="28"/>
      <c r="K340" s="35"/>
      <c r="L340" s="166"/>
      <c r="M340" s="166"/>
      <c r="N340" s="281"/>
      <c r="O340" s="223"/>
      <c r="P340" s="36"/>
      <c r="Q340" s="28"/>
    </row>
    <row r="341" spans="1:17" s="37" customFormat="1" ht="14.1" customHeight="1">
      <c r="A341" s="287">
        <f ca="1">IF($H341="UNIDADE CONSTRUTIVA",OFFSET(A341,-1,0)+1,LARGE(A$3:A340,1))</f>
        <v>0</v>
      </c>
      <c r="B341" s="287">
        <f t="shared" ca="1" si="44"/>
        <v>3</v>
      </c>
      <c r="C341" s="287">
        <f t="shared" ca="1" si="45"/>
        <v>1</v>
      </c>
      <c r="D341" s="288">
        <f t="shared" ca="1" si="46"/>
        <v>1</v>
      </c>
      <c r="E341" s="288">
        <f t="shared" ca="1" si="47"/>
        <v>13</v>
      </c>
      <c r="F341" s="48"/>
      <c r="J341" s="28"/>
      <c r="K341" s="35"/>
      <c r="L341" s="166"/>
      <c r="M341" s="166"/>
      <c r="N341" s="281"/>
      <c r="O341" s="223"/>
      <c r="P341" s="36"/>
      <c r="Q341" s="28"/>
    </row>
    <row r="342" spans="1:17" s="37" customFormat="1" ht="14.1" customHeight="1">
      <c r="A342" s="287">
        <f ca="1">IF($H342="UNIDADE CONSTRUTIVA",OFFSET(A342,-1,0)+1,LARGE(A$3:A341,1))</f>
        <v>0</v>
      </c>
      <c r="B342" s="287">
        <f t="shared" ca="1" si="44"/>
        <v>3</v>
      </c>
      <c r="C342" s="287">
        <f t="shared" ca="1" si="45"/>
        <v>1</v>
      </c>
      <c r="D342" s="288">
        <f t="shared" ca="1" si="46"/>
        <v>1</v>
      </c>
      <c r="E342" s="288">
        <f t="shared" ca="1" si="47"/>
        <v>13</v>
      </c>
      <c r="F342" s="48"/>
      <c r="J342" s="28"/>
      <c r="K342" s="35"/>
      <c r="L342" s="166"/>
      <c r="M342" s="166"/>
      <c r="N342" s="281"/>
      <c r="O342" s="223"/>
      <c r="P342" s="36"/>
      <c r="Q342" s="28"/>
    </row>
    <row r="343" spans="1:17" s="37" customFormat="1" ht="14.1" customHeight="1">
      <c r="A343" s="287">
        <f ca="1">IF($H343="UNIDADE CONSTRUTIVA",OFFSET(A343,-1,0)+1,LARGE(A$3:A342,1))</f>
        <v>0</v>
      </c>
      <c r="B343" s="287">
        <f t="shared" ca="1" si="44"/>
        <v>3</v>
      </c>
      <c r="C343" s="287">
        <f t="shared" ca="1" si="45"/>
        <v>1</v>
      </c>
      <c r="D343" s="288">
        <f t="shared" ca="1" si="46"/>
        <v>1</v>
      </c>
      <c r="E343" s="288">
        <f t="shared" ca="1" si="47"/>
        <v>13</v>
      </c>
      <c r="F343" s="48"/>
      <c r="J343" s="28"/>
      <c r="K343" s="35"/>
      <c r="L343" s="166"/>
      <c r="M343" s="166"/>
      <c r="N343" s="281"/>
      <c r="O343" s="223"/>
      <c r="P343" s="36"/>
      <c r="Q343" s="28"/>
    </row>
    <row r="344" spans="1:17" s="37" customFormat="1" ht="14.1" customHeight="1">
      <c r="A344" s="287">
        <f ca="1">IF($H344="UNIDADE CONSTRUTIVA",OFFSET(A344,-1,0)+1,LARGE(A$3:A343,1))</f>
        <v>0</v>
      </c>
      <c r="B344" s="287">
        <f t="shared" ca="1" si="44"/>
        <v>3</v>
      </c>
      <c r="C344" s="287">
        <f t="shared" ca="1" si="45"/>
        <v>1</v>
      </c>
      <c r="D344" s="288">
        <f t="shared" ca="1" si="46"/>
        <v>1</v>
      </c>
      <c r="E344" s="288">
        <f t="shared" ca="1" si="47"/>
        <v>13</v>
      </c>
      <c r="F344" s="48"/>
      <c r="J344" s="28"/>
      <c r="K344" s="35"/>
      <c r="L344" s="166"/>
      <c r="M344" s="166"/>
      <c r="N344" s="281"/>
      <c r="O344" s="223"/>
      <c r="P344" s="36"/>
      <c r="Q344" s="28"/>
    </row>
    <row r="345" spans="1:17" s="37" customFormat="1" ht="14.1" customHeight="1">
      <c r="A345" s="287">
        <f ca="1">IF($H345="UNIDADE CONSTRUTIVA",OFFSET(A345,-1,0)+1,LARGE(A$3:A344,1))</f>
        <v>0</v>
      </c>
      <c r="B345" s="287">
        <f t="shared" ca="1" si="44"/>
        <v>3</v>
      </c>
      <c r="C345" s="287">
        <f t="shared" ca="1" si="45"/>
        <v>1</v>
      </c>
      <c r="D345" s="288">
        <f t="shared" ca="1" si="46"/>
        <v>1</v>
      </c>
      <c r="E345" s="288">
        <f t="shared" ca="1" si="47"/>
        <v>13</v>
      </c>
      <c r="F345" s="48"/>
      <c r="J345" s="28"/>
      <c r="K345" s="35"/>
      <c r="L345" s="166"/>
      <c r="M345" s="166"/>
      <c r="N345" s="281"/>
      <c r="O345" s="223"/>
      <c r="P345" s="36"/>
      <c r="Q345" s="28"/>
    </row>
    <row r="346" spans="1:17" s="37" customFormat="1" ht="14.1" customHeight="1">
      <c r="A346" s="287">
        <f ca="1">IF($H346="UNIDADE CONSTRUTIVA",OFFSET(A346,-1,0)+1,LARGE(A$3:A345,1))</f>
        <v>0</v>
      </c>
      <c r="B346" s="287">
        <f t="shared" ca="1" si="44"/>
        <v>3</v>
      </c>
      <c r="C346" s="287">
        <f t="shared" ca="1" si="45"/>
        <v>1</v>
      </c>
      <c r="D346" s="288">
        <f t="shared" ca="1" si="46"/>
        <v>1</v>
      </c>
      <c r="E346" s="288">
        <f t="shared" ca="1" si="47"/>
        <v>13</v>
      </c>
      <c r="F346" s="48"/>
      <c r="J346" s="28"/>
      <c r="K346" s="35"/>
      <c r="L346" s="166"/>
      <c r="M346" s="166"/>
      <c r="N346" s="281"/>
      <c r="O346" s="223"/>
      <c r="P346" s="36"/>
      <c r="Q346" s="28"/>
    </row>
    <row r="347" spans="1:17" s="37" customFormat="1" ht="14.1" customHeight="1">
      <c r="A347" s="287">
        <f ca="1">IF($H347="UNIDADE CONSTRUTIVA",OFFSET(A347,-1,0)+1,LARGE(A$3:A346,1))</f>
        <v>0</v>
      </c>
      <c r="B347" s="287">
        <f t="shared" ca="1" si="44"/>
        <v>3</v>
      </c>
      <c r="C347" s="287">
        <f t="shared" ca="1" si="45"/>
        <v>1</v>
      </c>
      <c r="D347" s="288">
        <f t="shared" ca="1" si="46"/>
        <v>1</v>
      </c>
      <c r="E347" s="288">
        <f t="shared" ca="1" si="47"/>
        <v>13</v>
      </c>
      <c r="F347" s="48"/>
      <c r="J347" s="28"/>
      <c r="K347" s="35"/>
      <c r="L347" s="166"/>
      <c r="M347" s="166"/>
      <c r="N347" s="281"/>
      <c r="O347" s="223"/>
      <c r="P347" s="36"/>
      <c r="Q347" s="28"/>
    </row>
    <row r="348" spans="1:17" s="37" customFormat="1" ht="14.1" customHeight="1">
      <c r="A348" s="287">
        <f ca="1">IF($H348="UNIDADE CONSTRUTIVA",OFFSET(A348,-1,0)+1,LARGE(A$3:A347,1))</f>
        <v>0</v>
      </c>
      <c r="B348" s="287">
        <f t="shared" ca="1" si="44"/>
        <v>3</v>
      </c>
      <c r="C348" s="287">
        <f t="shared" ca="1" si="45"/>
        <v>1</v>
      </c>
      <c r="D348" s="288">
        <f t="shared" ca="1" si="46"/>
        <v>1</v>
      </c>
      <c r="E348" s="288">
        <f t="shared" ca="1" si="47"/>
        <v>13</v>
      </c>
      <c r="F348" s="48"/>
      <c r="J348" s="28"/>
      <c r="K348" s="35"/>
      <c r="L348" s="166"/>
      <c r="M348" s="166"/>
      <c r="N348" s="281"/>
      <c r="O348" s="223"/>
      <c r="P348" s="36"/>
      <c r="Q348" s="28"/>
    </row>
    <row r="349" spans="1:17" s="37" customFormat="1" ht="14.1" customHeight="1">
      <c r="A349" s="287">
        <f ca="1">IF($H349="UNIDADE CONSTRUTIVA",OFFSET(A349,-1,0)+1,LARGE(A$3:A348,1))</f>
        <v>0</v>
      </c>
      <c r="B349" s="287">
        <f t="shared" ca="1" si="44"/>
        <v>3</v>
      </c>
      <c r="C349" s="287">
        <f t="shared" ca="1" si="45"/>
        <v>1</v>
      </c>
      <c r="D349" s="288">
        <f t="shared" ca="1" si="46"/>
        <v>1</v>
      </c>
      <c r="E349" s="288">
        <f t="shared" ca="1" si="47"/>
        <v>13</v>
      </c>
      <c r="F349" s="48"/>
      <c r="J349" s="28"/>
      <c r="K349" s="35"/>
      <c r="L349" s="166"/>
      <c r="M349" s="166"/>
      <c r="N349" s="281"/>
      <c r="O349" s="223"/>
      <c r="P349" s="36"/>
      <c r="Q349" s="28"/>
    </row>
    <row r="350" spans="1:17" s="37" customFormat="1" ht="14.1" customHeight="1">
      <c r="A350" s="287">
        <f ca="1">IF($H350="UNIDADE CONSTRUTIVA",OFFSET(A350,-1,0)+1,LARGE(A$3:A349,1))</f>
        <v>0</v>
      </c>
      <c r="B350" s="287">
        <f t="shared" ca="1" si="44"/>
        <v>3</v>
      </c>
      <c r="C350" s="287">
        <f t="shared" ca="1" si="45"/>
        <v>1</v>
      </c>
      <c r="D350" s="288">
        <f t="shared" ca="1" si="46"/>
        <v>1</v>
      </c>
      <c r="E350" s="288">
        <f t="shared" ca="1" si="47"/>
        <v>13</v>
      </c>
      <c r="F350" s="48"/>
      <c r="J350" s="28"/>
      <c r="K350" s="35"/>
      <c r="L350" s="166"/>
      <c r="M350" s="166"/>
      <c r="N350" s="281"/>
      <c r="O350" s="223"/>
      <c r="P350" s="36"/>
      <c r="Q350" s="28"/>
    </row>
    <row r="351" spans="1:17" s="37" customFormat="1" ht="14.1" customHeight="1">
      <c r="A351" s="287">
        <f ca="1">IF($H351="UNIDADE CONSTRUTIVA",OFFSET(A351,-1,0)+1,LARGE(A$3:A350,1))</f>
        <v>0</v>
      </c>
      <c r="B351" s="287">
        <f t="shared" ca="1" si="44"/>
        <v>3</v>
      </c>
      <c r="C351" s="287">
        <f t="shared" ca="1" si="45"/>
        <v>1</v>
      </c>
      <c r="D351" s="288">
        <f t="shared" ca="1" si="46"/>
        <v>1</v>
      </c>
      <c r="E351" s="288">
        <f t="shared" ca="1" si="47"/>
        <v>13</v>
      </c>
      <c r="F351" s="48"/>
      <c r="J351" s="28"/>
      <c r="K351" s="35"/>
      <c r="L351" s="166"/>
      <c r="M351" s="166"/>
      <c r="N351" s="281"/>
      <c r="O351" s="223"/>
      <c r="P351" s="36"/>
      <c r="Q351" s="28"/>
    </row>
    <row r="352" spans="1:17" s="37" customFormat="1" ht="14.1" customHeight="1">
      <c r="A352" s="287">
        <f ca="1">IF($H352="UNIDADE CONSTRUTIVA",OFFSET(A352,-1,0)+1,LARGE(A$3:A351,1))</f>
        <v>0</v>
      </c>
      <c r="B352" s="287">
        <f t="shared" ca="1" si="44"/>
        <v>3</v>
      </c>
      <c r="C352" s="287">
        <f t="shared" ca="1" si="45"/>
        <v>1</v>
      </c>
      <c r="D352" s="288">
        <f t="shared" ca="1" si="46"/>
        <v>1</v>
      </c>
      <c r="E352" s="288">
        <f t="shared" ca="1" si="47"/>
        <v>13</v>
      </c>
      <c r="F352" s="48"/>
      <c r="J352" s="28"/>
      <c r="K352" s="35"/>
      <c r="L352" s="166"/>
      <c r="M352" s="166"/>
      <c r="N352" s="281"/>
      <c r="O352" s="223"/>
      <c r="P352" s="36"/>
      <c r="Q352" s="28"/>
    </row>
    <row r="353" spans="1:17" s="37" customFormat="1" ht="14.1" customHeight="1">
      <c r="A353" s="287">
        <f ca="1">IF($H353="UNIDADE CONSTRUTIVA",OFFSET(A353,-1,0)+1,LARGE(A$3:A352,1))</f>
        <v>0</v>
      </c>
      <c r="B353" s="287">
        <f t="shared" ca="1" si="44"/>
        <v>3</v>
      </c>
      <c r="C353" s="287">
        <f t="shared" ca="1" si="45"/>
        <v>1</v>
      </c>
      <c r="D353" s="288">
        <f t="shared" ca="1" si="46"/>
        <v>1</v>
      </c>
      <c r="E353" s="288">
        <f t="shared" ca="1" si="47"/>
        <v>13</v>
      </c>
      <c r="F353" s="48"/>
      <c r="J353" s="28"/>
      <c r="K353" s="35"/>
      <c r="L353" s="166"/>
      <c r="M353" s="166"/>
      <c r="N353" s="281"/>
      <c r="O353" s="223"/>
      <c r="P353" s="36"/>
      <c r="Q353" s="28"/>
    </row>
    <row r="354" spans="1:17" s="37" customFormat="1" ht="14.1" customHeight="1">
      <c r="A354" s="287">
        <f ca="1">IF($H354="UNIDADE CONSTRUTIVA",OFFSET(A354,-1,0)+1,LARGE(A$3:A353,1))</f>
        <v>0</v>
      </c>
      <c r="B354" s="287">
        <f t="shared" ca="1" si="44"/>
        <v>3</v>
      </c>
      <c r="C354" s="287">
        <f t="shared" ca="1" si="45"/>
        <v>1</v>
      </c>
      <c r="D354" s="288">
        <f t="shared" ca="1" si="46"/>
        <v>1</v>
      </c>
      <c r="E354" s="288">
        <f t="shared" ca="1" si="47"/>
        <v>13</v>
      </c>
      <c r="F354" s="48"/>
      <c r="J354" s="28"/>
      <c r="K354" s="35"/>
      <c r="L354" s="166"/>
      <c r="M354" s="166"/>
      <c r="N354" s="281"/>
      <c r="O354" s="223"/>
      <c r="P354" s="36"/>
      <c r="Q354" s="28"/>
    </row>
    <row r="355" spans="1:17" s="37" customFormat="1" ht="14.1" customHeight="1">
      <c r="A355" s="287">
        <f ca="1">IF($H355="UNIDADE CONSTRUTIVA",OFFSET(A355,-1,0)+1,LARGE(A$3:A354,1))</f>
        <v>0</v>
      </c>
      <c r="B355" s="287">
        <f t="shared" ca="1" si="44"/>
        <v>3</v>
      </c>
      <c r="C355" s="287">
        <f t="shared" ca="1" si="45"/>
        <v>1</v>
      </c>
      <c r="D355" s="288">
        <f t="shared" ca="1" si="46"/>
        <v>1</v>
      </c>
      <c r="E355" s="288">
        <f t="shared" ca="1" si="47"/>
        <v>13</v>
      </c>
      <c r="F355" s="48"/>
      <c r="J355" s="28"/>
      <c r="K355" s="35"/>
      <c r="L355" s="166"/>
      <c r="M355" s="166"/>
      <c r="N355" s="281"/>
      <c r="O355" s="223"/>
      <c r="P355" s="36"/>
      <c r="Q355" s="28"/>
    </row>
    <row r="356" spans="1:17" s="37" customFormat="1" ht="14.1" customHeight="1">
      <c r="A356" s="287">
        <f ca="1">IF($H356="UNIDADE CONSTRUTIVA",OFFSET(A356,-1,0)+1,LARGE(A$3:A355,1))</f>
        <v>0</v>
      </c>
      <c r="B356" s="287">
        <f t="shared" ca="1" si="44"/>
        <v>3</v>
      </c>
      <c r="C356" s="287">
        <f t="shared" ca="1" si="45"/>
        <v>1</v>
      </c>
      <c r="D356" s="288">
        <f t="shared" ca="1" si="46"/>
        <v>1</v>
      </c>
      <c r="E356" s="288">
        <f t="shared" ca="1" si="47"/>
        <v>13</v>
      </c>
      <c r="F356" s="48"/>
      <c r="J356" s="28"/>
      <c r="K356" s="35"/>
      <c r="L356" s="166"/>
      <c r="M356" s="166"/>
      <c r="N356" s="281"/>
      <c r="O356" s="223"/>
      <c r="P356" s="36"/>
      <c r="Q356" s="28"/>
    </row>
    <row r="357" spans="1:17" s="37" customFormat="1" ht="14.1" customHeight="1">
      <c r="A357" s="287">
        <f ca="1">IF($H357="UNIDADE CONSTRUTIVA",OFFSET(A357,-1,0)+1,LARGE(A$3:A356,1))</f>
        <v>0</v>
      </c>
      <c r="B357" s="287">
        <f t="shared" ca="1" si="44"/>
        <v>3</v>
      </c>
      <c r="C357" s="287">
        <f t="shared" ca="1" si="45"/>
        <v>1</v>
      </c>
      <c r="D357" s="288">
        <f t="shared" ca="1" si="46"/>
        <v>1</v>
      </c>
      <c r="E357" s="288">
        <f t="shared" ca="1" si="47"/>
        <v>13</v>
      </c>
      <c r="F357" s="48"/>
      <c r="J357" s="28"/>
      <c r="K357" s="35"/>
      <c r="L357" s="166"/>
      <c r="M357" s="166"/>
      <c r="N357" s="281"/>
      <c r="O357" s="223"/>
      <c r="P357" s="36"/>
      <c r="Q357" s="28"/>
    </row>
    <row r="358" spans="1:17" s="37" customFormat="1" ht="14.1" customHeight="1">
      <c r="A358" s="287">
        <f ca="1">IF($H358="UNIDADE CONSTRUTIVA",OFFSET(A358,-1,0)+1,LARGE(A$3:A357,1))</f>
        <v>0</v>
      </c>
      <c r="B358" s="287">
        <f t="shared" ca="1" si="44"/>
        <v>3</v>
      </c>
      <c r="C358" s="287">
        <f t="shared" ca="1" si="45"/>
        <v>1</v>
      </c>
      <c r="D358" s="288">
        <f t="shared" ca="1" si="46"/>
        <v>1</v>
      </c>
      <c r="E358" s="288">
        <f t="shared" ca="1" si="47"/>
        <v>13</v>
      </c>
      <c r="F358" s="48"/>
      <c r="J358" s="28"/>
      <c r="K358" s="35"/>
      <c r="L358" s="166"/>
      <c r="M358" s="166"/>
      <c r="N358" s="281"/>
      <c r="O358" s="223"/>
      <c r="P358" s="36"/>
      <c r="Q358" s="28"/>
    </row>
    <row r="359" spans="1:17" s="37" customFormat="1" ht="14.1" customHeight="1">
      <c r="A359" s="287">
        <f ca="1">IF($H359="UNIDADE CONSTRUTIVA",OFFSET(A359,-1,0)+1,LARGE(A$3:A358,1))</f>
        <v>0</v>
      </c>
      <c r="B359" s="287">
        <f t="shared" ca="1" si="44"/>
        <v>3</v>
      </c>
      <c r="C359" s="287">
        <f t="shared" ca="1" si="45"/>
        <v>1</v>
      </c>
      <c r="D359" s="288">
        <f t="shared" ca="1" si="46"/>
        <v>1</v>
      </c>
      <c r="E359" s="288">
        <f t="shared" ca="1" si="47"/>
        <v>13</v>
      </c>
      <c r="F359" s="48"/>
      <c r="J359" s="28"/>
      <c r="K359" s="35"/>
      <c r="L359" s="166"/>
      <c r="M359" s="166"/>
      <c r="N359" s="281"/>
      <c r="O359" s="223"/>
      <c r="P359" s="36"/>
      <c r="Q359" s="28"/>
    </row>
    <row r="360" spans="1:17" s="37" customFormat="1" ht="14.1" customHeight="1">
      <c r="A360" s="287">
        <f ca="1">IF($H360="UNIDADE CONSTRUTIVA",OFFSET(A360,-1,0)+1,LARGE(A$3:A359,1))</f>
        <v>0</v>
      </c>
      <c r="B360" s="287">
        <f t="shared" ca="1" si="44"/>
        <v>3</v>
      </c>
      <c r="C360" s="287">
        <f t="shared" ca="1" si="45"/>
        <v>1</v>
      </c>
      <c r="D360" s="288">
        <f t="shared" ca="1" si="46"/>
        <v>1</v>
      </c>
      <c r="E360" s="288">
        <f t="shared" ca="1" si="47"/>
        <v>13</v>
      </c>
      <c r="F360" s="48"/>
      <c r="J360" s="28"/>
      <c r="K360" s="35"/>
      <c r="L360" s="166"/>
      <c r="M360" s="166"/>
      <c r="N360" s="281"/>
      <c r="O360" s="223"/>
      <c r="P360" s="36"/>
      <c r="Q360" s="28"/>
    </row>
    <row r="361" spans="1:17" s="37" customFormat="1" ht="14.1" customHeight="1">
      <c r="A361" s="287">
        <f ca="1">IF($H361="UNIDADE CONSTRUTIVA",OFFSET(A361,-1,0)+1,LARGE(A$3:A360,1))</f>
        <v>0</v>
      </c>
      <c r="B361" s="287">
        <f t="shared" ca="1" si="44"/>
        <v>3</v>
      </c>
      <c r="C361" s="287">
        <f t="shared" ca="1" si="45"/>
        <v>1</v>
      </c>
      <c r="D361" s="288">
        <f t="shared" ca="1" si="46"/>
        <v>1</v>
      </c>
      <c r="E361" s="288">
        <f t="shared" ca="1" si="47"/>
        <v>13</v>
      </c>
      <c r="F361" s="48"/>
      <c r="J361" s="28"/>
      <c r="K361" s="35"/>
      <c r="L361" s="166"/>
      <c r="M361" s="166"/>
      <c r="N361" s="281"/>
      <c r="O361" s="223"/>
      <c r="P361" s="36"/>
      <c r="Q361" s="28"/>
    </row>
    <row r="362" spans="1:17" s="37" customFormat="1" ht="14.1" customHeight="1">
      <c r="A362" s="287">
        <f ca="1">IF($H362="UNIDADE CONSTRUTIVA",OFFSET(A362,-1,0)+1,LARGE(A$3:A361,1))</f>
        <v>0</v>
      </c>
      <c r="B362" s="287">
        <f t="shared" ca="1" si="44"/>
        <v>3</v>
      </c>
      <c r="C362" s="287">
        <f t="shared" ca="1" si="45"/>
        <v>1</v>
      </c>
      <c r="D362" s="288">
        <f t="shared" ca="1" si="46"/>
        <v>1</v>
      </c>
      <c r="E362" s="288">
        <f t="shared" ca="1" si="47"/>
        <v>13</v>
      </c>
      <c r="F362" s="48"/>
      <c r="J362" s="28"/>
      <c r="K362" s="35"/>
      <c r="L362" s="166"/>
      <c r="M362" s="166"/>
      <c r="N362" s="281"/>
      <c r="O362" s="223"/>
      <c r="P362" s="36"/>
      <c r="Q362" s="28"/>
    </row>
    <row r="363" spans="1:17" s="37" customFormat="1" ht="14.1" customHeight="1">
      <c r="A363" s="287">
        <f ca="1">IF($H363="UNIDADE CONSTRUTIVA",OFFSET(A363,-1,0)+1,LARGE(A$3:A362,1))</f>
        <v>0</v>
      </c>
      <c r="B363" s="287">
        <f t="shared" ca="1" si="44"/>
        <v>3</v>
      </c>
      <c r="C363" s="287">
        <f t="shared" ca="1" si="45"/>
        <v>1</v>
      </c>
      <c r="D363" s="288">
        <f t="shared" ca="1" si="46"/>
        <v>1</v>
      </c>
      <c r="E363" s="288">
        <f t="shared" ca="1" si="47"/>
        <v>13</v>
      </c>
      <c r="F363" s="48"/>
      <c r="J363" s="28"/>
      <c r="K363" s="35"/>
      <c r="L363" s="166"/>
      <c r="M363" s="166"/>
      <c r="N363" s="281"/>
      <c r="O363" s="223"/>
      <c r="P363" s="36"/>
      <c r="Q363" s="28"/>
    </row>
    <row r="364" spans="1:17" s="37" customFormat="1" ht="14.1" customHeight="1">
      <c r="A364" s="287">
        <f ca="1">IF($H364="UNIDADE CONSTRUTIVA",OFFSET(A364,-1,0)+1,LARGE(A$3:A363,1))</f>
        <v>0</v>
      </c>
      <c r="B364" s="287">
        <f t="shared" ca="1" si="44"/>
        <v>3</v>
      </c>
      <c r="C364" s="287">
        <f t="shared" ca="1" si="45"/>
        <v>1</v>
      </c>
      <c r="D364" s="288">
        <f t="shared" ca="1" si="46"/>
        <v>1</v>
      </c>
      <c r="E364" s="288">
        <f t="shared" ca="1" si="47"/>
        <v>13</v>
      </c>
      <c r="F364" s="48"/>
      <c r="J364" s="28"/>
      <c r="K364" s="35"/>
      <c r="L364" s="166"/>
      <c r="M364" s="166"/>
      <c r="N364" s="281"/>
      <c r="O364" s="223"/>
      <c r="P364" s="36"/>
      <c r="Q364" s="28"/>
    </row>
    <row r="365" spans="1:17" s="37" customFormat="1" ht="14.1" customHeight="1">
      <c r="A365" s="287">
        <f ca="1">IF($H365="UNIDADE CONSTRUTIVA",OFFSET(A365,-1,0)+1,LARGE(A$3:A364,1))</f>
        <v>0</v>
      </c>
      <c r="B365" s="287">
        <f t="shared" ca="1" si="44"/>
        <v>3</v>
      </c>
      <c r="C365" s="287">
        <f t="shared" ca="1" si="45"/>
        <v>1</v>
      </c>
      <c r="D365" s="288">
        <f t="shared" ca="1" si="46"/>
        <v>1</v>
      </c>
      <c r="E365" s="288">
        <f t="shared" ca="1" si="47"/>
        <v>13</v>
      </c>
      <c r="F365" s="48"/>
      <c r="J365" s="28"/>
      <c r="K365" s="35"/>
      <c r="L365" s="166"/>
      <c r="M365" s="166"/>
      <c r="N365" s="281"/>
      <c r="O365" s="223"/>
      <c r="P365" s="36"/>
      <c r="Q365" s="28"/>
    </row>
    <row r="366" spans="1:17" s="37" customFormat="1" ht="14.1" customHeight="1">
      <c r="A366" s="287">
        <f ca="1">IF($H366="UNIDADE CONSTRUTIVA",OFFSET(A366,-1,0)+1,LARGE(A$3:A365,1))</f>
        <v>0</v>
      </c>
      <c r="B366" s="287">
        <f t="shared" ca="1" si="44"/>
        <v>3</v>
      </c>
      <c r="C366" s="287">
        <f t="shared" ca="1" si="45"/>
        <v>1</v>
      </c>
      <c r="D366" s="288">
        <f t="shared" ca="1" si="46"/>
        <v>1</v>
      </c>
      <c r="E366" s="288">
        <f t="shared" ca="1" si="47"/>
        <v>13</v>
      </c>
      <c r="F366" s="48"/>
      <c r="J366" s="28"/>
      <c r="K366" s="35"/>
      <c r="L366" s="166"/>
      <c r="M366" s="166"/>
      <c r="N366" s="281"/>
      <c r="O366" s="223"/>
      <c r="P366" s="36"/>
      <c r="Q366" s="28"/>
    </row>
    <row r="367" spans="1:17" s="37" customFormat="1" ht="14.1" customHeight="1">
      <c r="A367" s="287">
        <f ca="1">IF($H367="UNIDADE CONSTRUTIVA",OFFSET(A367,-1,0)+1,LARGE(A$3:A366,1))</f>
        <v>0</v>
      </c>
      <c r="B367" s="287">
        <f t="shared" ca="1" si="44"/>
        <v>3</v>
      </c>
      <c r="C367" s="287">
        <f t="shared" ca="1" si="45"/>
        <v>1</v>
      </c>
      <c r="D367" s="288">
        <f t="shared" ca="1" si="46"/>
        <v>1</v>
      </c>
      <c r="E367" s="288">
        <f t="shared" ca="1" si="47"/>
        <v>13</v>
      </c>
      <c r="F367" s="48"/>
      <c r="J367" s="28"/>
      <c r="K367" s="35"/>
      <c r="L367" s="166"/>
      <c r="M367" s="166"/>
      <c r="N367" s="281"/>
      <c r="O367" s="223"/>
      <c r="P367" s="36"/>
      <c r="Q367" s="28"/>
    </row>
    <row r="368" spans="1:17" s="37" customFormat="1" ht="14.1" customHeight="1">
      <c r="A368" s="287">
        <f ca="1">IF($H368="UNIDADE CONSTRUTIVA",OFFSET(A368,-1,0)+1,LARGE(A$3:A367,1))</f>
        <v>0</v>
      </c>
      <c r="B368" s="287">
        <f t="shared" ca="1" si="44"/>
        <v>3</v>
      </c>
      <c r="C368" s="287">
        <f t="shared" ca="1" si="45"/>
        <v>1</v>
      </c>
      <c r="D368" s="288">
        <f t="shared" ca="1" si="46"/>
        <v>1</v>
      </c>
      <c r="E368" s="288">
        <f t="shared" ca="1" si="47"/>
        <v>13</v>
      </c>
      <c r="F368" s="48"/>
      <c r="J368" s="28"/>
      <c r="K368" s="35"/>
      <c r="L368" s="166"/>
      <c r="M368" s="166"/>
      <c r="N368" s="281"/>
      <c r="O368" s="223"/>
      <c r="P368" s="36"/>
      <c r="Q368" s="28"/>
    </row>
    <row r="369" spans="1:17" s="37" customFormat="1" ht="14.1" customHeight="1">
      <c r="A369" s="287">
        <f ca="1">IF($H369="UNIDADE CONSTRUTIVA",OFFSET(A369,-1,0)+1,LARGE(A$3:A368,1))</f>
        <v>0</v>
      </c>
      <c r="B369" s="287">
        <f t="shared" ca="1" si="44"/>
        <v>3</v>
      </c>
      <c r="C369" s="287">
        <f t="shared" ca="1" si="45"/>
        <v>1</v>
      </c>
      <c r="D369" s="288">
        <f t="shared" ca="1" si="46"/>
        <v>1</v>
      </c>
      <c r="E369" s="288">
        <f t="shared" ca="1" si="47"/>
        <v>13</v>
      </c>
      <c r="F369" s="48"/>
      <c r="J369" s="28"/>
      <c r="K369" s="35"/>
      <c r="L369" s="166"/>
      <c r="M369" s="166"/>
      <c r="N369" s="281"/>
      <c r="O369" s="223"/>
      <c r="P369" s="36"/>
      <c r="Q369" s="28"/>
    </row>
    <row r="370" spans="1:17" s="37" customFormat="1" ht="14.1" customHeight="1">
      <c r="A370" s="287">
        <f ca="1">IF($H370="UNIDADE CONSTRUTIVA",OFFSET(A370,-1,0)+1,LARGE(A$3:A369,1))</f>
        <v>0</v>
      </c>
      <c r="B370" s="287">
        <f t="shared" ca="1" si="44"/>
        <v>3</v>
      </c>
      <c r="C370" s="287">
        <f t="shared" ca="1" si="45"/>
        <v>1</v>
      </c>
      <c r="D370" s="288">
        <f t="shared" ca="1" si="46"/>
        <v>1</v>
      </c>
      <c r="E370" s="288">
        <f t="shared" ca="1" si="47"/>
        <v>13</v>
      </c>
      <c r="F370" s="48"/>
      <c r="J370" s="28"/>
      <c r="K370" s="35"/>
      <c r="L370" s="166"/>
      <c r="M370" s="166"/>
      <c r="N370" s="281"/>
      <c r="O370" s="223"/>
      <c r="P370" s="36"/>
      <c r="Q370" s="28"/>
    </row>
    <row r="371" spans="1:17" s="37" customFormat="1" ht="14.1" customHeight="1">
      <c r="A371" s="287">
        <f ca="1">IF($H371="UNIDADE CONSTRUTIVA",OFFSET(A371,-1,0)+1,LARGE(A$3:A370,1))</f>
        <v>0</v>
      </c>
      <c r="B371" s="287">
        <f t="shared" ca="1" si="44"/>
        <v>3</v>
      </c>
      <c r="C371" s="287">
        <f t="shared" ca="1" si="45"/>
        <v>1</v>
      </c>
      <c r="D371" s="288">
        <f t="shared" ca="1" si="46"/>
        <v>1</v>
      </c>
      <c r="E371" s="288">
        <f t="shared" ca="1" si="47"/>
        <v>13</v>
      </c>
      <c r="F371" s="48"/>
      <c r="J371" s="28"/>
      <c r="K371" s="35"/>
      <c r="L371" s="166"/>
      <c r="M371" s="166"/>
      <c r="N371" s="281"/>
      <c r="O371" s="223"/>
      <c r="P371" s="36"/>
      <c r="Q371" s="28"/>
    </row>
    <row r="372" spans="1:17" s="37" customFormat="1" ht="14.1" customHeight="1">
      <c r="A372" s="287">
        <f ca="1">IF($H372="UNIDADE CONSTRUTIVA",OFFSET(A372,-1,0)+1,LARGE(A$3:A371,1))</f>
        <v>0</v>
      </c>
      <c r="B372" s="287">
        <f t="shared" ca="1" si="44"/>
        <v>3</v>
      </c>
      <c r="C372" s="287">
        <f t="shared" ca="1" si="45"/>
        <v>1</v>
      </c>
      <c r="D372" s="288">
        <f t="shared" ca="1" si="46"/>
        <v>1</v>
      </c>
      <c r="E372" s="288">
        <f t="shared" ca="1" si="47"/>
        <v>13</v>
      </c>
      <c r="F372" s="48"/>
      <c r="J372" s="28"/>
      <c r="K372" s="35"/>
      <c r="L372" s="166"/>
      <c r="M372" s="166"/>
      <c r="N372" s="281"/>
      <c r="O372" s="223"/>
      <c r="P372" s="36"/>
      <c r="Q372" s="28"/>
    </row>
    <row r="373" spans="1:17" s="37" customFormat="1" ht="14.1" customHeight="1">
      <c r="A373" s="287">
        <f ca="1">IF($H373="UNIDADE CONSTRUTIVA",OFFSET(A373,-1,0)+1,LARGE(A$3:A372,1))</f>
        <v>0</v>
      </c>
      <c r="B373" s="287">
        <f t="shared" ca="1" si="44"/>
        <v>3</v>
      </c>
      <c r="C373" s="287">
        <f t="shared" ca="1" si="45"/>
        <v>1</v>
      </c>
      <c r="D373" s="288">
        <f t="shared" ca="1" si="46"/>
        <v>1</v>
      </c>
      <c r="E373" s="288">
        <f t="shared" ca="1" si="47"/>
        <v>13</v>
      </c>
      <c r="F373" s="48"/>
      <c r="J373" s="28"/>
      <c r="K373" s="35"/>
      <c r="L373" s="166"/>
      <c r="M373" s="166"/>
      <c r="N373" s="281"/>
      <c r="O373" s="223"/>
      <c r="P373" s="36"/>
      <c r="Q373" s="28"/>
    </row>
    <row r="374" spans="1:17" s="37" customFormat="1" ht="14.1" customHeight="1">
      <c r="A374" s="287">
        <f ca="1">IF($H374="UNIDADE CONSTRUTIVA",OFFSET(A374,-1,0)+1,LARGE(A$3:A373,1))</f>
        <v>0</v>
      </c>
      <c r="B374" s="287">
        <f t="shared" ca="1" si="44"/>
        <v>3</v>
      </c>
      <c r="C374" s="287">
        <f t="shared" ca="1" si="45"/>
        <v>1</v>
      </c>
      <c r="D374" s="288">
        <f t="shared" ca="1" si="46"/>
        <v>1</v>
      </c>
      <c r="E374" s="288">
        <f t="shared" ca="1" si="47"/>
        <v>13</v>
      </c>
      <c r="F374" s="48"/>
      <c r="J374" s="28"/>
      <c r="K374" s="35"/>
      <c r="L374" s="166"/>
      <c r="M374" s="166"/>
      <c r="N374" s="281"/>
      <c r="O374" s="223"/>
      <c r="P374" s="36"/>
      <c r="Q374" s="28"/>
    </row>
    <row r="375" spans="1:17" s="37" customFormat="1" ht="14.1" customHeight="1">
      <c r="A375" s="287">
        <f ca="1">IF($H375="UNIDADE CONSTRUTIVA",OFFSET(A375,-1,0)+1,LARGE(A$3:A374,1))</f>
        <v>0</v>
      </c>
      <c r="B375" s="287">
        <f t="shared" ca="1" si="44"/>
        <v>3</v>
      </c>
      <c r="C375" s="287">
        <f t="shared" ca="1" si="45"/>
        <v>1</v>
      </c>
      <c r="D375" s="288">
        <f t="shared" ca="1" si="46"/>
        <v>1</v>
      </c>
      <c r="E375" s="288">
        <f t="shared" ca="1" si="47"/>
        <v>13</v>
      </c>
      <c r="F375" s="48"/>
      <c r="J375" s="28"/>
      <c r="K375" s="35"/>
      <c r="L375" s="166"/>
      <c r="M375" s="166"/>
      <c r="N375" s="281"/>
      <c r="O375" s="223"/>
      <c r="P375" s="36"/>
      <c r="Q375" s="28"/>
    </row>
    <row r="376" spans="1:17" s="37" customFormat="1" ht="14.1" customHeight="1">
      <c r="A376" s="287">
        <f ca="1">IF($H376="UNIDADE CONSTRUTIVA",OFFSET(A376,-1,0)+1,LARGE(A$3:A375,1))</f>
        <v>0</v>
      </c>
      <c r="B376" s="287">
        <f t="shared" ca="1" si="44"/>
        <v>3</v>
      </c>
      <c r="C376" s="287">
        <f t="shared" ca="1" si="45"/>
        <v>1</v>
      </c>
      <c r="D376" s="288">
        <f t="shared" ca="1" si="46"/>
        <v>1</v>
      </c>
      <c r="E376" s="288">
        <f t="shared" ca="1" si="47"/>
        <v>13</v>
      </c>
      <c r="F376" s="48"/>
      <c r="J376" s="28"/>
      <c r="K376" s="35"/>
      <c r="L376" s="166"/>
      <c r="M376" s="166"/>
      <c r="N376" s="281"/>
      <c r="O376" s="223"/>
      <c r="P376" s="36"/>
      <c r="Q376" s="28"/>
    </row>
    <row r="377" spans="1:17" s="37" customFormat="1" ht="14.1" customHeight="1">
      <c r="A377" s="287">
        <f ca="1">IF($H377="UNIDADE CONSTRUTIVA",OFFSET(A377,-1,0)+1,LARGE(A$3:A376,1))</f>
        <v>0</v>
      </c>
      <c r="B377" s="287">
        <f t="shared" ca="1" si="44"/>
        <v>3</v>
      </c>
      <c r="C377" s="287">
        <f t="shared" ca="1" si="45"/>
        <v>1</v>
      </c>
      <c r="D377" s="288">
        <f t="shared" ca="1" si="46"/>
        <v>1</v>
      </c>
      <c r="E377" s="288">
        <f t="shared" ca="1" si="47"/>
        <v>13</v>
      </c>
      <c r="F377" s="48"/>
      <c r="J377" s="28"/>
      <c r="K377" s="35"/>
      <c r="L377" s="166"/>
      <c r="M377" s="166"/>
      <c r="N377" s="281"/>
      <c r="O377" s="223"/>
      <c r="P377" s="36"/>
      <c r="Q377" s="28"/>
    </row>
    <row r="378" spans="1:17" s="37" customFormat="1" ht="14.1" customHeight="1">
      <c r="A378" s="287">
        <f ca="1">IF($H378="UNIDADE CONSTRUTIVA",OFFSET(A378,-1,0)+1,LARGE(A$3:A377,1))</f>
        <v>0</v>
      </c>
      <c r="B378" s="287">
        <f t="shared" ca="1" si="44"/>
        <v>3</v>
      </c>
      <c r="C378" s="287">
        <f t="shared" ca="1" si="45"/>
        <v>1</v>
      </c>
      <c r="D378" s="288">
        <f t="shared" ca="1" si="46"/>
        <v>1</v>
      </c>
      <c r="E378" s="288">
        <f t="shared" ca="1" si="47"/>
        <v>13</v>
      </c>
      <c r="F378" s="48"/>
      <c r="J378" s="28"/>
      <c r="K378" s="35"/>
      <c r="L378" s="166"/>
      <c r="M378" s="166"/>
      <c r="N378" s="281"/>
      <c r="O378" s="223"/>
      <c r="P378" s="36"/>
      <c r="Q378" s="28"/>
    </row>
    <row r="379" spans="1:17" s="37" customFormat="1" ht="14.1" customHeight="1">
      <c r="A379" s="287">
        <f ca="1">IF($H379="UNIDADE CONSTRUTIVA",OFFSET(A379,-1,0)+1,LARGE(A$3:A378,1))</f>
        <v>0</v>
      </c>
      <c r="B379" s="287">
        <f t="shared" ca="1" si="44"/>
        <v>3</v>
      </c>
      <c r="C379" s="287">
        <f t="shared" ca="1" si="45"/>
        <v>1</v>
      </c>
      <c r="D379" s="288">
        <f t="shared" ca="1" si="46"/>
        <v>1</v>
      </c>
      <c r="E379" s="288">
        <f t="shared" ca="1" si="47"/>
        <v>13</v>
      </c>
      <c r="F379" s="48"/>
      <c r="J379" s="28"/>
      <c r="K379" s="35"/>
      <c r="L379" s="166"/>
      <c r="M379" s="166"/>
      <c r="N379" s="281"/>
      <c r="O379" s="223"/>
      <c r="P379" s="36"/>
      <c r="Q379" s="28"/>
    </row>
    <row r="380" spans="1:17" s="37" customFormat="1" ht="14.1" customHeight="1">
      <c r="A380" s="287">
        <f ca="1">IF($H380="UNIDADE CONSTRUTIVA",OFFSET(A380,-1,0)+1,LARGE(A$3:A379,1))</f>
        <v>0</v>
      </c>
      <c r="B380" s="287">
        <f t="shared" ca="1" si="44"/>
        <v>3</v>
      </c>
      <c r="C380" s="287">
        <f t="shared" ca="1" si="45"/>
        <v>1</v>
      </c>
      <c r="D380" s="288">
        <f t="shared" ca="1" si="46"/>
        <v>1</v>
      </c>
      <c r="E380" s="288">
        <f t="shared" ca="1" si="47"/>
        <v>13</v>
      </c>
      <c r="F380" s="48"/>
      <c r="J380" s="28"/>
      <c r="K380" s="35"/>
      <c r="L380" s="166"/>
      <c r="M380" s="166"/>
      <c r="N380" s="281"/>
      <c r="O380" s="223"/>
      <c r="P380" s="36"/>
      <c r="Q380" s="28"/>
    </row>
    <row r="381" spans="1:17" s="37" customFormat="1" ht="14.1" customHeight="1">
      <c r="A381" s="287">
        <f ca="1">IF($H381="UNIDADE CONSTRUTIVA",OFFSET(A381,-1,0)+1,LARGE(A$3:A380,1))</f>
        <v>0</v>
      </c>
      <c r="B381" s="287">
        <f t="shared" ca="1" si="44"/>
        <v>3</v>
      </c>
      <c r="C381" s="287">
        <f t="shared" ca="1" si="45"/>
        <v>1</v>
      </c>
      <c r="D381" s="288">
        <f t="shared" ca="1" si="46"/>
        <v>1</v>
      </c>
      <c r="E381" s="288">
        <f t="shared" ca="1" si="47"/>
        <v>13</v>
      </c>
      <c r="F381" s="48"/>
      <c r="J381" s="28"/>
      <c r="K381" s="35"/>
      <c r="L381" s="166"/>
      <c r="M381" s="166"/>
      <c r="N381" s="281"/>
      <c r="O381" s="223"/>
      <c r="P381" s="36"/>
      <c r="Q381" s="28"/>
    </row>
    <row r="382" spans="1:17" s="37" customFormat="1" ht="14.1" customHeight="1">
      <c r="A382" s="287">
        <f ca="1">IF($H382="UNIDADE CONSTRUTIVA",OFFSET(A382,-1,0)+1,LARGE(A$3:A381,1))</f>
        <v>0</v>
      </c>
      <c r="B382" s="287">
        <f t="shared" ca="1" si="44"/>
        <v>3</v>
      </c>
      <c r="C382" s="287">
        <f t="shared" ca="1" si="45"/>
        <v>1</v>
      </c>
      <c r="D382" s="288">
        <f t="shared" ca="1" si="46"/>
        <v>1</v>
      </c>
      <c r="E382" s="288">
        <f t="shared" ca="1" si="47"/>
        <v>13</v>
      </c>
      <c r="F382" s="48"/>
      <c r="J382" s="28"/>
      <c r="K382" s="35"/>
      <c r="L382" s="166"/>
      <c r="M382" s="166"/>
      <c r="N382" s="281"/>
      <c r="O382" s="223"/>
      <c r="P382" s="36"/>
      <c r="Q382" s="28"/>
    </row>
    <row r="383" spans="1:17" s="37" customFormat="1" ht="14.1" customHeight="1">
      <c r="A383" s="287">
        <f ca="1">IF($H383="UNIDADE CONSTRUTIVA",OFFSET(A383,-1,0)+1,LARGE(A$3:A382,1))</f>
        <v>0</v>
      </c>
      <c r="B383" s="287">
        <f t="shared" ca="1" si="44"/>
        <v>3</v>
      </c>
      <c r="C383" s="287">
        <f t="shared" ca="1" si="45"/>
        <v>1</v>
      </c>
      <c r="D383" s="288">
        <f t="shared" ca="1" si="46"/>
        <v>1</v>
      </c>
      <c r="E383" s="288">
        <f t="shared" ca="1" si="47"/>
        <v>13</v>
      </c>
      <c r="F383" s="48"/>
      <c r="J383" s="28"/>
      <c r="K383" s="35"/>
      <c r="L383" s="166"/>
      <c r="M383" s="166"/>
      <c r="N383" s="281"/>
      <c r="O383" s="223"/>
      <c r="P383" s="36"/>
      <c r="Q383" s="28"/>
    </row>
    <row r="384" spans="1:17" s="37" customFormat="1" ht="14.1" customHeight="1">
      <c r="A384" s="287">
        <f ca="1">IF($H384="UNIDADE CONSTRUTIVA",OFFSET(A384,-1,0)+1,LARGE(A$3:A383,1))</f>
        <v>0</v>
      </c>
      <c r="B384" s="287">
        <f t="shared" ca="1" si="44"/>
        <v>3</v>
      </c>
      <c r="C384" s="287">
        <f t="shared" ca="1" si="45"/>
        <v>1</v>
      </c>
      <c r="D384" s="288">
        <f t="shared" ca="1" si="46"/>
        <v>1</v>
      </c>
      <c r="E384" s="288">
        <f t="shared" ca="1" si="47"/>
        <v>13</v>
      </c>
      <c r="F384" s="48"/>
      <c r="J384" s="28"/>
      <c r="K384" s="35"/>
      <c r="L384" s="166"/>
      <c r="M384" s="166"/>
      <c r="N384" s="281"/>
      <c r="O384" s="223"/>
      <c r="P384" s="36"/>
      <c r="Q384" s="28"/>
    </row>
    <row r="385" spans="1:17" s="37" customFormat="1" ht="14.1" customHeight="1">
      <c r="A385" s="287">
        <f ca="1">IF($H385="UNIDADE CONSTRUTIVA",OFFSET(A385,-1,0)+1,LARGE(A$3:A384,1))</f>
        <v>0</v>
      </c>
      <c r="B385" s="287">
        <f t="shared" ca="1" si="44"/>
        <v>3</v>
      </c>
      <c r="C385" s="287">
        <f t="shared" ca="1" si="45"/>
        <v>1</v>
      </c>
      <c r="D385" s="288">
        <f t="shared" ca="1" si="46"/>
        <v>1</v>
      </c>
      <c r="E385" s="288">
        <f t="shared" ca="1" si="47"/>
        <v>13</v>
      </c>
      <c r="F385" s="48"/>
      <c r="J385" s="28"/>
      <c r="K385" s="35"/>
      <c r="L385" s="166"/>
      <c r="M385" s="166"/>
      <c r="N385" s="281"/>
      <c r="O385" s="223"/>
      <c r="P385" s="36"/>
      <c r="Q385" s="28"/>
    </row>
    <row r="386" spans="1:17" s="37" customFormat="1" ht="14.1" customHeight="1">
      <c r="A386" s="287">
        <f ca="1">IF($H386="UNIDADE CONSTRUTIVA",OFFSET(A386,-1,0)+1,LARGE(A$3:A385,1))</f>
        <v>0</v>
      </c>
      <c r="B386" s="287">
        <f t="shared" ca="1" si="44"/>
        <v>3</v>
      </c>
      <c r="C386" s="287">
        <f t="shared" ca="1" si="45"/>
        <v>1</v>
      </c>
      <c r="D386" s="288">
        <f t="shared" ca="1" si="46"/>
        <v>1</v>
      </c>
      <c r="E386" s="288">
        <f t="shared" ca="1" si="47"/>
        <v>13</v>
      </c>
      <c r="F386" s="48"/>
      <c r="J386" s="28"/>
      <c r="K386" s="35"/>
      <c r="L386" s="166"/>
      <c r="M386" s="166"/>
      <c r="N386" s="281"/>
      <c r="O386" s="223"/>
      <c r="P386" s="36"/>
      <c r="Q386" s="28"/>
    </row>
    <row r="387" spans="1:17" s="37" customFormat="1" ht="14.1" customHeight="1">
      <c r="A387" s="287">
        <f ca="1">IF($H387="UNIDADE CONSTRUTIVA",OFFSET(A387,-1,0)+1,LARGE(A$3:A386,1))</f>
        <v>0</v>
      </c>
      <c r="B387" s="287">
        <f t="shared" ca="1" si="44"/>
        <v>3</v>
      </c>
      <c r="C387" s="287">
        <f t="shared" ca="1" si="45"/>
        <v>1</v>
      </c>
      <c r="D387" s="288">
        <f t="shared" ca="1" si="46"/>
        <v>1</v>
      </c>
      <c r="E387" s="288">
        <f t="shared" ca="1" si="47"/>
        <v>13</v>
      </c>
      <c r="F387" s="48"/>
      <c r="J387" s="28"/>
      <c r="K387" s="35"/>
      <c r="L387" s="166"/>
      <c r="M387" s="166"/>
      <c r="N387" s="281"/>
      <c r="O387" s="223"/>
      <c r="P387" s="36"/>
      <c r="Q387" s="28"/>
    </row>
    <row r="388" spans="1:17" s="37" customFormat="1" ht="14.1" customHeight="1">
      <c r="A388" s="287">
        <f ca="1">IF($H388="UNIDADE CONSTRUTIVA",OFFSET(A388,-1,0)+1,LARGE(A$3:A387,1))</f>
        <v>0</v>
      </c>
      <c r="B388" s="287">
        <f t="shared" ca="1" si="44"/>
        <v>3</v>
      </c>
      <c r="C388" s="287">
        <f t="shared" ca="1" si="45"/>
        <v>1</v>
      </c>
      <c r="D388" s="288">
        <f t="shared" ca="1" si="46"/>
        <v>1</v>
      </c>
      <c r="E388" s="288">
        <f t="shared" ca="1" si="47"/>
        <v>13</v>
      </c>
      <c r="F388" s="48"/>
      <c r="J388" s="28"/>
      <c r="K388" s="35"/>
      <c r="L388" s="166"/>
      <c r="M388" s="166"/>
      <c r="N388" s="281"/>
      <c r="O388" s="223"/>
      <c r="P388" s="36"/>
      <c r="Q388" s="28"/>
    </row>
    <row r="389" spans="1:17" s="37" customFormat="1" ht="14.1" customHeight="1">
      <c r="A389" s="287">
        <f ca="1">IF($H389="UNIDADE CONSTRUTIVA",OFFSET(A389,-1,0)+1,LARGE(A$3:A388,1))</f>
        <v>0</v>
      </c>
      <c r="B389" s="287">
        <f t="shared" ca="1" si="44"/>
        <v>3</v>
      </c>
      <c r="C389" s="287">
        <f t="shared" ca="1" si="45"/>
        <v>1</v>
      </c>
      <c r="D389" s="288">
        <f t="shared" ca="1" si="46"/>
        <v>1</v>
      </c>
      <c r="E389" s="288">
        <f t="shared" ca="1" si="47"/>
        <v>13</v>
      </c>
      <c r="F389" s="48"/>
      <c r="J389" s="28"/>
      <c r="K389" s="35"/>
      <c r="L389" s="166"/>
      <c r="M389" s="166"/>
      <c r="N389" s="281"/>
      <c r="O389" s="223"/>
      <c r="P389" s="36"/>
      <c r="Q389" s="28"/>
    </row>
    <row r="390" spans="1:17" s="37" customFormat="1" ht="14.1" customHeight="1">
      <c r="A390" s="287">
        <f ca="1">IF($H390="UNIDADE CONSTRUTIVA",OFFSET(A390,-1,0)+1,LARGE(A$3:A389,1))</f>
        <v>0</v>
      </c>
      <c r="B390" s="287">
        <f t="shared" ref="B390:B453" ca="1" si="48">IF(H390="UNIDADE CONSTRUTIVA",0,IF(H390="CÉLULA CONSTRUTIVA",OFFSET(B390,-1,0)+1,OFFSET(B390,-1,0)))</f>
        <v>3</v>
      </c>
      <c r="C390" s="287">
        <f t="shared" ref="C390:C453" ca="1" si="49">IF(H390="CÉLULA CONSTRUTIVA",0,IF(H390="ETAPA",OFFSET(C390,-1,0)+1,OFFSET(C390,-1,0)))</f>
        <v>1</v>
      </c>
      <c r="D390" s="288">
        <f t="shared" ref="D390:D453" ca="1" si="50">IF(H390="ETAPA",0,IF(H390="SUBETAPA",OFFSET(D390,-1,0)+1,OFFSET(D390,-1,0)))</f>
        <v>1</v>
      </c>
      <c r="E390" s="288">
        <f t="shared" ref="E390:E453" ca="1" si="51">IF(H390="Subetapa",0,IF(H390="serviço",OFFSET(E390,-1,0)+1,OFFSET(E390,-1,0)))</f>
        <v>13</v>
      </c>
      <c r="F390" s="48"/>
      <c r="J390" s="28"/>
      <c r="K390" s="35"/>
      <c r="L390" s="166"/>
      <c r="M390" s="166"/>
      <c r="N390" s="281"/>
      <c r="O390" s="223"/>
      <c r="P390" s="36"/>
      <c r="Q390" s="28"/>
    </row>
    <row r="391" spans="1:17" s="37" customFormat="1" ht="14.1" customHeight="1">
      <c r="A391" s="287">
        <f ca="1">IF($H391="UNIDADE CONSTRUTIVA",OFFSET(A391,-1,0)+1,LARGE(A$3:A390,1))</f>
        <v>0</v>
      </c>
      <c r="B391" s="287">
        <f t="shared" ca="1" si="48"/>
        <v>3</v>
      </c>
      <c r="C391" s="287">
        <f t="shared" ca="1" si="49"/>
        <v>1</v>
      </c>
      <c r="D391" s="288">
        <f t="shared" ca="1" si="50"/>
        <v>1</v>
      </c>
      <c r="E391" s="288">
        <f t="shared" ca="1" si="51"/>
        <v>13</v>
      </c>
      <c r="F391" s="48"/>
      <c r="J391" s="28"/>
      <c r="K391" s="35"/>
      <c r="L391" s="166"/>
      <c r="M391" s="166"/>
      <c r="N391" s="281"/>
      <c r="O391" s="223"/>
      <c r="P391" s="36"/>
      <c r="Q391" s="28"/>
    </row>
    <row r="392" spans="1:17" s="37" customFormat="1" ht="14.1" customHeight="1">
      <c r="A392" s="287">
        <f ca="1">IF($H392="UNIDADE CONSTRUTIVA",OFFSET(A392,-1,0)+1,LARGE(A$3:A391,1))</f>
        <v>0</v>
      </c>
      <c r="B392" s="287">
        <f t="shared" ca="1" si="48"/>
        <v>3</v>
      </c>
      <c r="C392" s="287">
        <f t="shared" ca="1" si="49"/>
        <v>1</v>
      </c>
      <c r="D392" s="288">
        <f t="shared" ca="1" si="50"/>
        <v>1</v>
      </c>
      <c r="E392" s="288">
        <f t="shared" ca="1" si="51"/>
        <v>13</v>
      </c>
      <c r="F392" s="48"/>
      <c r="J392" s="28"/>
      <c r="K392" s="35"/>
      <c r="L392" s="166"/>
      <c r="M392" s="166"/>
      <c r="N392" s="281"/>
      <c r="O392" s="223"/>
      <c r="P392" s="36"/>
      <c r="Q392" s="28"/>
    </row>
    <row r="393" spans="1:17" s="37" customFormat="1" ht="14.1" customHeight="1">
      <c r="A393" s="287">
        <f ca="1">IF($H393="UNIDADE CONSTRUTIVA",OFFSET(A393,-1,0)+1,LARGE(A$3:A392,1))</f>
        <v>0</v>
      </c>
      <c r="B393" s="287">
        <f t="shared" ca="1" si="48"/>
        <v>3</v>
      </c>
      <c r="C393" s="287">
        <f t="shared" ca="1" si="49"/>
        <v>1</v>
      </c>
      <c r="D393" s="288">
        <f t="shared" ca="1" si="50"/>
        <v>1</v>
      </c>
      <c r="E393" s="288">
        <f t="shared" ca="1" si="51"/>
        <v>13</v>
      </c>
      <c r="F393" s="48"/>
      <c r="J393" s="28"/>
      <c r="K393" s="35"/>
      <c r="L393" s="166"/>
      <c r="M393" s="166"/>
      <c r="N393" s="281"/>
      <c r="O393" s="223"/>
      <c r="P393" s="36"/>
      <c r="Q393" s="28"/>
    </row>
    <row r="394" spans="1:17" s="37" customFormat="1" ht="14.1" customHeight="1">
      <c r="A394" s="287">
        <f ca="1">IF($H394="UNIDADE CONSTRUTIVA",OFFSET(A394,-1,0)+1,LARGE(A$3:A393,1))</f>
        <v>0</v>
      </c>
      <c r="B394" s="287">
        <f t="shared" ca="1" si="48"/>
        <v>3</v>
      </c>
      <c r="C394" s="287">
        <f t="shared" ca="1" si="49"/>
        <v>1</v>
      </c>
      <c r="D394" s="288">
        <f t="shared" ca="1" si="50"/>
        <v>1</v>
      </c>
      <c r="E394" s="288">
        <f t="shared" ca="1" si="51"/>
        <v>13</v>
      </c>
      <c r="F394" s="48"/>
      <c r="J394" s="28"/>
      <c r="K394" s="35"/>
      <c r="L394" s="166"/>
      <c r="M394" s="166"/>
      <c r="N394" s="281"/>
      <c r="O394" s="223"/>
      <c r="P394" s="36"/>
      <c r="Q394" s="28"/>
    </row>
    <row r="395" spans="1:17" s="37" customFormat="1" ht="14.1" customHeight="1">
      <c r="A395" s="287">
        <f ca="1">IF($H395="UNIDADE CONSTRUTIVA",OFFSET(A395,-1,0)+1,LARGE(A$3:A394,1))</f>
        <v>0</v>
      </c>
      <c r="B395" s="287">
        <f t="shared" ca="1" si="48"/>
        <v>3</v>
      </c>
      <c r="C395" s="287">
        <f t="shared" ca="1" si="49"/>
        <v>1</v>
      </c>
      <c r="D395" s="288">
        <f t="shared" ca="1" si="50"/>
        <v>1</v>
      </c>
      <c r="E395" s="288">
        <f t="shared" ca="1" si="51"/>
        <v>13</v>
      </c>
      <c r="F395" s="48"/>
      <c r="J395" s="28"/>
      <c r="K395" s="35"/>
      <c r="L395" s="166"/>
      <c r="M395" s="166"/>
      <c r="N395" s="281"/>
      <c r="O395" s="223"/>
      <c r="P395" s="36"/>
      <c r="Q395" s="28"/>
    </row>
    <row r="396" spans="1:17" s="37" customFormat="1" ht="14.1" customHeight="1">
      <c r="A396" s="287">
        <f ca="1">IF($H396="UNIDADE CONSTRUTIVA",OFFSET(A396,-1,0)+1,LARGE(A$3:A395,1))</f>
        <v>0</v>
      </c>
      <c r="B396" s="287">
        <f t="shared" ca="1" si="48"/>
        <v>3</v>
      </c>
      <c r="C396" s="287">
        <f t="shared" ca="1" si="49"/>
        <v>1</v>
      </c>
      <c r="D396" s="288">
        <f t="shared" ca="1" si="50"/>
        <v>1</v>
      </c>
      <c r="E396" s="288">
        <f t="shared" ca="1" si="51"/>
        <v>13</v>
      </c>
      <c r="F396" s="48"/>
      <c r="J396" s="28"/>
      <c r="K396" s="35"/>
      <c r="L396" s="166"/>
      <c r="M396" s="166"/>
      <c r="N396" s="281"/>
      <c r="O396" s="223"/>
      <c r="P396" s="36"/>
      <c r="Q396" s="28"/>
    </row>
    <row r="397" spans="1:17" s="37" customFormat="1" ht="14.1" customHeight="1">
      <c r="A397" s="287">
        <f ca="1">IF($H397="UNIDADE CONSTRUTIVA",OFFSET(A397,-1,0)+1,LARGE(A$3:A396,1))</f>
        <v>0</v>
      </c>
      <c r="B397" s="287">
        <f t="shared" ca="1" si="48"/>
        <v>3</v>
      </c>
      <c r="C397" s="287">
        <f t="shared" ca="1" si="49"/>
        <v>1</v>
      </c>
      <c r="D397" s="288">
        <f t="shared" ca="1" si="50"/>
        <v>1</v>
      </c>
      <c r="E397" s="288">
        <f t="shared" ca="1" si="51"/>
        <v>13</v>
      </c>
      <c r="F397" s="48"/>
      <c r="J397" s="28"/>
      <c r="K397" s="35"/>
      <c r="L397" s="166"/>
      <c r="M397" s="166"/>
      <c r="N397" s="281"/>
      <c r="O397" s="223"/>
      <c r="P397" s="36"/>
      <c r="Q397" s="28"/>
    </row>
    <row r="398" spans="1:17" s="37" customFormat="1" ht="14.1" customHeight="1">
      <c r="A398" s="287">
        <f ca="1">IF($H398="UNIDADE CONSTRUTIVA",OFFSET(A398,-1,0)+1,LARGE(A$3:A397,1))</f>
        <v>0</v>
      </c>
      <c r="B398" s="287">
        <f t="shared" ca="1" si="48"/>
        <v>3</v>
      </c>
      <c r="C398" s="287">
        <f t="shared" ca="1" si="49"/>
        <v>1</v>
      </c>
      <c r="D398" s="288">
        <f t="shared" ca="1" si="50"/>
        <v>1</v>
      </c>
      <c r="E398" s="288">
        <f t="shared" ca="1" si="51"/>
        <v>13</v>
      </c>
      <c r="F398" s="48"/>
      <c r="J398" s="28"/>
      <c r="K398" s="35"/>
      <c r="L398" s="166"/>
      <c r="M398" s="166"/>
      <c r="N398" s="281"/>
      <c r="O398" s="223"/>
      <c r="P398" s="36"/>
      <c r="Q398" s="28"/>
    </row>
    <row r="399" spans="1:17" s="37" customFormat="1" ht="14.1" customHeight="1">
      <c r="A399" s="287">
        <f ca="1">IF($H399="UNIDADE CONSTRUTIVA",OFFSET(A399,-1,0)+1,LARGE(A$3:A398,1))</f>
        <v>0</v>
      </c>
      <c r="B399" s="287">
        <f t="shared" ca="1" si="48"/>
        <v>3</v>
      </c>
      <c r="C399" s="287">
        <f t="shared" ca="1" si="49"/>
        <v>1</v>
      </c>
      <c r="D399" s="288">
        <f t="shared" ca="1" si="50"/>
        <v>1</v>
      </c>
      <c r="E399" s="288">
        <f t="shared" ca="1" si="51"/>
        <v>13</v>
      </c>
      <c r="F399" s="48"/>
      <c r="J399" s="28"/>
      <c r="K399" s="35"/>
      <c r="L399" s="166"/>
      <c r="M399" s="166"/>
      <c r="N399" s="281"/>
      <c r="O399" s="223"/>
      <c r="P399" s="36"/>
      <c r="Q399" s="28"/>
    </row>
    <row r="400" spans="1:17" s="37" customFormat="1" ht="14.1" customHeight="1">
      <c r="A400" s="287">
        <f ca="1">IF($H400="UNIDADE CONSTRUTIVA",OFFSET(A400,-1,0)+1,LARGE(A$3:A399,1))</f>
        <v>0</v>
      </c>
      <c r="B400" s="287">
        <f t="shared" ca="1" si="48"/>
        <v>3</v>
      </c>
      <c r="C400" s="287">
        <f t="shared" ca="1" si="49"/>
        <v>1</v>
      </c>
      <c r="D400" s="288">
        <f t="shared" ca="1" si="50"/>
        <v>1</v>
      </c>
      <c r="E400" s="288">
        <f t="shared" ca="1" si="51"/>
        <v>13</v>
      </c>
      <c r="F400" s="48"/>
      <c r="J400" s="28"/>
      <c r="K400" s="35"/>
      <c r="L400" s="166"/>
      <c r="M400" s="166"/>
      <c r="N400" s="281"/>
      <c r="O400" s="223"/>
      <c r="P400" s="36"/>
      <c r="Q400" s="28"/>
    </row>
    <row r="401" spans="1:17" s="37" customFormat="1" ht="14.1" customHeight="1">
      <c r="A401" s="287">
        <f ca="1">IF($H401="UNIDADE CONSTRUTIVA",OFFSET(A401,-1,0)+1,LARGE(A$3:A400,1))</f>
        <v>0</v>
      </c>
      <c r="B401" s="287">
        <f t="shared" ca="1" si="48"/>
        <v>3</v>
      </c>
      <c r="C401" s="287">
        <f t="shared" ca="1" si="49"/>
        <v>1</v>
      </c>
      <c r="D401" s="288">
        <f t="shared" ca="1" si="50"/>
        <v>1</v>
      </c>
      <c r="E401" s="288">
        <f t="shared" ca="1" si="51"/>
        <v>13</v>
      </c>
      <c r="F401" s="48"/>
      <c r="J401" s="28"/>
      <c r="K401" s="35"/>
      <c r="L401" s="166"/>
      <c r="M401" s="166"/>
      <c r="N401" s="281"/>
      <c r="O401" s="223"/>
      <c r="P401" s="36"/>
      <c r="Q401" s="28"/>
    </row>
    <row r="402" spans="1:17" s="37" customFormat="1" ht="14.1" customHeight="1">
      <c r="A402" s="287">
        <f ca="1">IF($H402="UNIDADE CONSTRUTIVA",OFFSET(A402,-1,0)+1,LARGE(A$3:A401,1))</f>
        <v>0</v>
      </c>
      <c r="B402" s="287">
        <f t="shared" ca="1" si="48"/>
        <v>3</v>
      </c>
      <c r="C402" s="287">
        <f t="shared" ca="1" si="49"/>
        <v>1</v>
      </c>
      <c r="D402" s="288">
        <f t="shared" ca="1" si="50"/>
        <v>1</v>
      </c>
      <c r="E402" s="288">
        <f t="shared" ca="1" si="51"/>
        <v>13</v>
      </c>
      <c r="F402" s="48"/>
      <c r="J402" s="28"/>
      <c r="K402" s="35"/>
      <c r="L402" s="166"/>
      <c r="M402" s="166"/>
      <c r="N402" s="281"/>
      <c r="O402" s="223"/>
      <c r="P402" s="36"/>
      <c r="Q402" s="28"/>
    </row>
    <row r="403" spans="1:17" s="37" customFormat="1" ht="14.1" customHeight="1">
      <c r="A403" s="287">
        <f ca="1">IF($H403="UNIDADE CONSTRUTIVA",OFFSET(A403,-1,0)+1,LARGE(A$3:A402,1))</f>
        <v>0</v>
      </c>
      <c r="B403" s="287">
        <f t="shared" ca="1" si="48"/>
        <v>3</v>
      </c>
      <c r="C403" s="287">
        <f t="shared" ca="1" si="49"/>
        <v>1</v>
      </c>
      <c r="D403" s="288">
        <f t="shared" ca="1" si="50"/>
        <v>1</v>
      </c>
      <c r="E403" s="288">
        <f t="shared" ca="1" si="51"/>
        <v>13</v>
      </c>
      <c r="F403" s="48"/>
      <c r="J403" s="28"/>
      <c r="K403" s="35"/>
      <c r="L403" s="166"/>
      <c r="M403" s="166"/>
      <c r="N403" s="281"/>
      <c r="O403" s="223"/>
      <c r="P403" s="36"/>
      <c r="Q403" s="28"/>
    </row>
    <row r="404" spans="1:17" s="37" customFormat="1" ht="14.1" customHeight="1">
      <c r="A404" s="287">
        <f ca="1">IF($H404="UNIDADE CONSTRUTIVA",OFFSET(A404,-1,0)+1,LARGE(A$3:A403,1))</f>
        <v>0</v>
      </c>
      <c r="B404" s="287">
        <f t="shared" ca="1" si="48"/>
        <v>3</v>
      </c>
      <c r="C404" s="287">
        <f t="shared" ca="1" si="49"/>
        <v>1</v>
      </c>
      <c r="D404" s="288">
        <f t="shared" ca="1" si="50"/>
        <v>1</v>
      </c>
      <c r="E404" s="288">
        <f t="shared" ca="1" si="51"/>
        <v>13</v>
      </c>
      <c r="F404" s="48"/>
      <c r="J404" s="28"/>
      <c r="K404" s="35"/>
      <c r="L404" s="166"/>
      <c r="M404" s="166"/>
      <c r="N404" s="281"/>
      <c r="O404" s="223"/>
      <c r="P404" s="36"/>
      <c r="Q404" s="28"/>
    </row>
    <row r="405" spans="1:17" s="37" customFormat="1" ht="14.1" customHeight="1">
      <c r="A405" s="287">
        <f ca="1">IF($H405="UNIDADE CONSTRUTIVA",OFFSET(A405,-1,0)+1,LARGE(A$3:A404,1))</f>
        <v>0</v>
      </c>
      <c r="B405" s="287">
        <f t="shared" ca="1" si="48"/>
        <v>3</v>
      </c>
      <c r="C405" s="287">
        <f t="shared" ca="1" si="49"/>
        <v>1</v>
      </c>
      <c r="D405" s="288">
        <f t="shared" ca="1" si="50"/>
        <v>1</v>
      </c>
      <c r="E405" s="288">
        <f t="shared" ca="1" si="51"/>
        <v>13</v>
      </c>
      <c r="F405" s="48"/>
      <c r="J405" s="28"/>
      <c r="K405" s="35"/>
      <c r="L405" s="166"/>
      <c r="M405" s="166"/>
      <c r="N405" s="281"/>
      <c r="O405" s="223"/>
      <c r="P405" s="36"/>
      <c r="Q405" s="28"/>
    </row>
    <row r="406" spans="1:17" s="37" customFormat="1" ht="14.1" customHeight="1">
      <c r="A406" s="287">
        <f ca="1">IF($H406="UNIDADE CONSTRUTIVA",OFFSET(A406,-1,0)+1,LARGE(A$3:A405,1))</f>
        <v>0</v>
      </c>
      <c r="B406" s="287">
        <f t="shared" ca="1" si="48"/>
        <v>3</v>
      </c>
      <c r="C406" s="287">
        <f t="shared" ca="1" si="49"/>
        <v>1</v>
      </c>
      <c r="D406" s="288">
        <f t="shared" ca="1" si="50"/>
        <v>1</v>
      </c>
      <c r="E406" s="288">
        <f t="shared" ca="1" si="51"/>
        <v>13</v>
      </c>
      <c r="F406" s="48"/>
      <c r="J406" s="28"/>
      <c r="K406" s="35"/>
      <c r="L406" s="166"/>
      <c r="M406" s="166"/>
      <c r="N406" s="281"/>
      <c r="O406" s="223"/>
      <c r="P406" s="36"/>
      <c r="Q406" s="28"/>
    </row>
    <row r="407" spans="1:17" s="37" customFormat="1" ht="14.1" customHeight="1">
      <c r="A407" s="287">
        <f ca="1">IF($H407="UNIDADE CONSTRUTIVA",OFFSET(A407,-1,0)+1,LARGE(A$3:A406,1))</f>
        <v>0</v>
      </c>
      <c r="B407" s="287">
        <f t="shared" ca="1" si="48"/>
        <v>3</v>
      </c>
      <c r="C407" s="287">
        <f t="shared" ca="1" si="49"/>
        <v>1</v>
      </c>
      <c r="D407" s="288">
        <f t="shared" ca="1" si="50"/>
        <v>1</v>
      </c>
      <c r="E407" s="288">
        <f t="shared" ca="1" si="51"/>
        <v>13</v>
      </c>
      <c r="F407" s="48"/>
      <c r="J407" s="28"/>
      <c r="K407" s="35"/>
      <c r="L407" s="166"/>
      <c r="M407" s="166"/>
      <c r="N407" s="281"/>
      <c r="O407" s="223"/>
      <c r="P407" s="36"/>
      <c r="Q407" s="28"/>
    </row>
    <row r="408" spans="1:17" s="37" customFormat="1" ht="14.1" customHeight="1">
      <c r="A408" s="287">
        <f ca="1">IF($H408="UNIDADE CONSTRUTIVA",OFFSET(A408,-1,0)+1,LARGE(A$3:A407,1))</f>
        <v>0</v>
      </c>
      <c r="B408" s="287">
        <f t="shared" ca="1" si="48"/>
        <v>3</v>
      </c>
      <c r="C408" s="287">
        <f t="shared" ca="1" si="49"/>
        <v>1</v>
      </c>
      <c r="D408" s="288">
        <f t="shared" ca="1" si="50"/>
        <v>1</v>
      </c>
      <c r="E408" s="288">
        <f t="shared" ca="1" si="51"/>
        <v>13</v>
      </c>
      <c r="F408" s="48"/>
      <c r="J408" s="28"/>
      <c r="K408" s="35"/>
      <c r="L408" s="166"/>
      <c r="M408" s="166"/>
      <c r="N408" s="281"/>
      <c r="O408" s="223"/>
      <c r="P408" s="36"/>
      <c r="Q408" s="28"/>
    </row>
    <row r="409" spans="1:17" s="37" customFormat="1" ht="14.1" customHeight="1">
      <c r="A409" s="287">
        <f ca="1">IF($H409="UNIDADE CONSTRUTIVA",OFFSET(A409,-1,0)+1,LARGE(A$3:A408,1))</f>
        <v>0</v>
      </c>
      <c r="B409" s="287">
        <f t="shared" ca="1" si="48"/>
        <v>3</v>
      </c>
      <c r="C409" s="287">
        <f t="shared" ca="1" si="49"/>
        <v>1</v>
      </c>
      <c r="D409" s="288">
        <f t="shared" ca="1" si="50"/>
        <v>1</v>
      </c>
      <c r="E409" s="288">
        <f t="shared" ca="1" si="51"/>
        <v>13</v>
      </c>
      <c r="F409" s="48"/>
      <c r="J409" s="28"/>
      <c r="K409" s="35"/>
      <c r="L409" s="166"/>
      <c r="M409" s="166"/>
      <c r="N409" s="281"/>
      <c r="O409" s="223"/>
      <c r="P409" s="36"/>
      <c r="Q409" s="28"/>
    </row>
    <row r="410" spans="1:17" s="37" customFormat="1" ht="14.1" customHeight="1">
      <c r="A410" s="287">
        <f ca="1">IF($H410="UNIDADE CONSTRUTIVA",OFFSET(A410,-1,0)+1,LARGE(A$3:A409,1))</f>
        <v>0</v>
      </c>
      <c r="B410" s="287">
        <f t="shared" ca="1" si="48"/>
        <v>3</v>
      </c>
      <c r="C410" s="287">
        <f t="shared" ca="1" si="49"/>
        <v>1</v>
      </c>
      <c r="D410" s="288">
        <f t="shared" ca="1" si="50"/>
        <v>1</v>
      </c>
      <c r="E410" s="288">
        <f t="shared" ca="1" si="51"/>
        <v>13</v>
      </c>
      <c r="F410" s="48"/>
      <c r="J410" s="28"/>
      <c r="K410" s="35"/>
      <c r="L410" s="166"/>
      <c r="M410" s="166"/>
      <c r="N410" s="281"/>
      <c r="O410" s="223"/>
      <c r="P410" s="36"/>
      <c r="Q410" s="28"/>
    </row>
    <row r="411" spans="1:17" s="37" customFormat="1" ht="14.1" customHeight="1">
      <c r="A411" s="287">
        <f ca="1">IF($H411="UNIDADE CONSTRUTIVA",OFFSET(A411,-1,0)+1,LARGE(A$3:A410,1))</f>
        <v>0</v>
      </c>
      <c r="B411" s="287">
        <f t="shared" ca="1" si="48"/>
        <v>3</v>
      </c>
      <c r="C411" s="287">
        <f t="shared" ca="1" si="49"/>
        <v>1</v>
      </c>
      <c r="D411" s="288">
        <f t="shared" ca="1" si="50"/>
        <v>1</v>
      </c>
      <c r="E411" s="288">
        <f t="shared" ca="1" si="51"/>
        <v>13</v>
      </c>
      <c r="F411" s="48"/>
      <c r="J411" s="28"/>
      <c r="K411" s="35"/>
      <c r="L411" s="166"/>
      <c r="M411" s="166"/>
      <c r="N411" s="281"/>
      <c r="O411" s="223"/>
      <c r="P411" s="36"/>
      <c r="Q411" s="28"/>
    </row>
    <row r="412" spans="1:17" s="37" customFormat="1" ht="14.1" customHeight="1">
      <c r="A412" s="287">
        <f ca="1">IF($H412="UNIDADE CONSTRUTIVA",OFFSET(A412,-1,0)+1,LARGE(A$3:A411,1))</f>
        <v>0</v>
      </c>
      <c r="B412" s="287">
        <f t="shared" ca="1" si="48"/>
        <v>3</v>
      </c>
      <c r="C412" s="287">
        <f t="shared" ca="1" si="49"/>
        <v>1</v>
      </c>
      <c r="D412" s="288">
        <f t="shared" ca="1" si="50"/>
        <v>1</v>
      </c>
      <c r="E412" s="288">
        <f t="shared" ca="1" si="51"/>
        <v>13</v>
      </c>
      <c r="F412" s="48"/>
      <c r="J412" s="28"/>
      <c r="K412" s="35"/>
      <c r="L412" s="166"/>
      <c r="M412" s="166"/>
      <c r="N412" s="281"/>
      <c r="O412" s="223"/>
      <c r="P412" s="36"/>
      <c r="Q412" s="28"/>
    </row>
    <row r="413" spans="1:17" s="37" customFormat="1" ht="14.1" customHeight="1">
      <c r="A413" s="287">
        <f ca="1">IF($H413="UNIDADE CONSTRUTIVA",OFFSET(A413,-1,0)+1,LARGE(A$3:A412,1))</f>
        <v>0</v>
      </c>
      <c r="B413" s="287">
        <f t="shared" ca="1" si="48"/>
        <v>3</v>
      </c>
      <c r="C413" s="287">
        <f t="shared" ca="1" si="49"/>
        <v>1</v>
      </c>
      <c r="D413" s="288">
        <f t="shared" ca="1" si="50"/>
        <v>1</v>
      </c>
      <c r="E413" s="288">
        <f t="shared" ca="1" si="51"/>
        <v>13</v>
      </c>
      <c r="F413" s="48"/>
      <c r="J413" s="28"/>
      <c r="K413" s="35"/>
      <c r="L413" s="166"/>
      <c r="M413" s="166"/>
      <c r="N413" s="281"/>
      <c r="O413" s="223"/>
      <c r="P413" s="36"/>
      <c r="Q413" s="28"/>
    </row>
    <row r="414" spans="1:17" s="37" customFormat="1" ht="14.1" customHeight="1">
      <c r="A414" s="287">
        <f ca="1">IF($H414="UNIDADE CONSTRUTIVA",OFFSET(A414,-1,0)+1,LARGE(A$3:A413,1))</f>
        <v>0</v>
      </c>
      <c r="B414" s="287">
        <f t="shared" ca="1" si="48"/>
        <v>3</v>
      </c>
      <c r="C414" s="287">
        <f t="shared" ca="1" si="49"/>
        <v>1</v>
      </c>
      <c r="D414" s="288">
        <f t="shared" ca="1" si="50"/>
        <v>1</v>
      </c>
      <c r="E414" s="288">
        <f t="shared" ca="1" si="51"/>
        <v>13</v>
      </c>
      <c r="F414" s="48"/>
      <c r="J414" s="28"/>
      <c r="K414" s="35"/>
      <c r="L414" s="166"/>
      <c r="M414" s="166"/>
      <c r="N414" s="281"/>
      <c r="O414" s="223"/>
      <c r="P414" s="36"/>
      <c r="Q414" s="28"/>
    </row>
    <row r="415" spans="1:17" s="37" customFormat="1" ht="14.1" customHeight="1">
      <c r="A415" s="287">
        <f ca="1">IF($H415="UNIDADE CONSTRUTIVA",OFFSET(A415,-1,0)+1,LARGE(A$3:A414,1))</f>
        <v>0</v>
      </c>
      <c r="B415" s="287">
        <f t="shared" ca="1" si="48"/>
        <v>3</v>
      </c>
      <c r="C415" s="287">
        <f t="shared" ca="1" si="49"/>
        <v>1</v>
      </c>
      <c r="D415" s="288">
        <f t="shared" ca="1" si="50"/>
        <v>1</v>
      </c>
      <c r="E415" s="288">
        <f t="shared" ca="1" si="51"/>
        <v>13</v>
      </c>
      <c r="F415" s="48"/>
      <c r="J415" s="28"/>
      <c r="K415" s="35"/>
      <c r="L415" s="166"/>
      <c r="M415" s="166"/>
      <c r="N415" s="281"/>
      <c r="O415" s="223"/>
      <c r="P415" s="36"/>
      <c r="Q415" s="28"/>
    </row>
    <row r="416" spans="1:17" s="37" customFormat="1" ht="14.1" customHeight="1">
      <c r="A416" s="287">
        <f ca="1">IF($H416="UNIDADE CONSTRUTIVA",OFFSET(A416,-1,0)+1,LARGE(A$3:A415,1))</f>
        <v>0</v>
      </c>
      <c r="B416" s="287">
        <f t="shared" ca="1" si="48"/>
        <v>3</v>
      </c>
      <c r="C416" s="287">
        <f t="shared" ca="1" si="49"/>
        <v>1</v>
      </c>
      <c r="D416" s="288">
        <f t="shared" ca="1" si="50"/>
        <v>1</v>
      </c>
      <c r="E416" s="288">
        <f t="shared" ca="1" si="51"/>
        <v>13</v>
      </c>
      <c r="F416" s="48"/>
      <c r="J416" s="28"/>
      <c r="K416" s="35"/>
      <c r="L416" s="166"/>
      <c r="M416" s="166"/>
      <c r="N416" s="281"/>
      <c r="O416" s="223"/>
      <c r="P416" s="36"/>
      <c r="Q416" s="28"/>
    </row>
    <row r="417" spans="1:17" s="37" customFormat="1" ht="14.1" customHeight="1">
      <c r="A417" s="287">
        <f ca="1">IF($H417="UNIDADE CONSTRUTIVA",OFFSET(A417,-1,0)+1,LARGE(A$3:A416,1))</f>
        <v>0</v>
      </c>
      <c r="B417" s="287">
        <f t="shared" ca="1" si="48"/>
        <v>3</v>
      </c>
      <c r="C417" s="287">
        <f t="shared" ca="1" si="49"/>
        <v>1</v>
      </c>
      <c r="D417" s="288">
        <f t="shared" ca="1" si="50"/>
        <v>1</v>
      </c>
      <c r="E417" s="288">
        <f t="shared" ca="1" si="51"/>
        <v>13</v>
      </c>
      <c r="F417" s="48"/>
      <c r="J417" s="28"/>
      <c r="K417" s="35"/>
      <c r="L417" s="166"/>
      <c r="M417" s="166"/>
      <c r="N417" s="281"/>
      <c r="O417" s="223"/>
      <c r="P417" s="36"/>
      <c r="Q417" s="28"/>
    </row>
    <row r="418" spans="1:17" s="37" customFormat="1" ht="14.1" customHeight="1">
      <c r="A418" s="287">
        <f ca="1">IF($H418="UNIDADE CONSTRUTIVA",OFFSET(A418,-1,0)+1,LARGE(A$3:A417,1))</f>
        <v>0</v>
      </c>
      <c r="B418" s="287">
        <f t="shared" ca="1" si="48"/>
        <v>3</v>
      </c>
      <c r="C418" s="287">
        <f t="shared" ca="1" si="49"/>
        <v>1</v>
      </c>
      <c r="D418" s="288">
        <f t="shared" ca="1" si="50"/>
        <v>1</v>
      </c>
      <c r="E418" s="288">
        <f t="shared" ca="1" si="51"/>
        <v>13</v>
      </c>
      <c r="F418" s="48"/>
      <c r="J418" s="28"/>
      <c r="K418" s="35"/>
      <c r="L418" s="166"/>
      <c r="M418" s="166"/>
      <c r="N418" s="281"/>
      <c r="O418" s="223"/>
      <c r="P418" s="36"/>
      <c r="Q418" s="28"/>
    </row>
    <row r="419" spans="1:17" s="37" customFormat="1" ht="14.1" customHeight="1">
      <c r="A419" s="287">
        <f ca="1">IF($H419="UNIDADE CONSTRUTIVA",OFFSET(A419,-1,0)+1,LARGE(A$3:A418,1))</f>
        <v>0</v>
      </c>
      <c r="B419" s="287">
        <f t="shared" ca="1" si="48"/>
        <v>3</v>
      </c>
      <c r="C419" s="287">
        <f t="shared" ca="1" si="49"/>
        <v>1</v>
      </c>
      <c r="D419" s="288">
        <f t="shared" ca="1" si="50"/>
        <v>1</v>
      </c>
      <c r="E419" s="288">
        <f t="shared" ca="1" si="51"/>
        <v>13</v>
      </c>
      <c r="F419" s="48"/>
      <c r="J419" s="28"/>
      <c r="K419" s="35"/>
      <c r="L419" s="166"/>
      <c r="M419" s="166"/>
      <c r="N419" s="281"/>
      <c r="O419" s="223"/>
      <c r="P419" s="36"/>
      <c r="Q419" s="28"/>
    </row>
    <row r="420" spans="1:17" s="37" customFormat="1" ht="14.1" customHeight="1">
      <c r="A420" s="287">
        <f ca="1">IF($H420="UNIDADE CONSTRUTIVA",OFFSET(A420,-1,0)+1,LARGE(A$3:A419,1))</f>
        <v>0</v>
      </c>
      <c r="B420" s="287">
        <f t="shared" ca="1" si="48"/>
        <v>3</v>
      </c>
      <c r="C420" s="287">
        <f t="shared" ca="1" si="49"/>
        <v>1</v>
      </c>
      <c r="D420" s="288">
        <f t="shared" ca="1" si="50"/>
        <v>1</v>
      </c>
      <c r="E420" s="288">
        <f t="shared" ca="1" si="51"/>
        <v>13</v>
      </c>
      <c r="F420" s="48"/>
      <c r="J420" s="28"/>
      <c r="K420" s="35"/>
      <c r="L420" s="166"/>
      <c r="M420" s="166"/>
      <c r="N420" s="281"/>
      <c r="O420" s="223"/>
      <c r="P420" s="36"/>
      <c r="Q420" s="28"/>
    </row>
    <row r="421" spans="1:17" s="37" customFormat="1" ht="14.1" customHeight="1">
      <c r="A421" s="287">
        <f ca="1">IF($H421="UNIDADE CONSTRUTIVA",OFFSET(A421,-1,0)+1,LARGE(A$3:A420,1))</f>
        <v>0</v>
      </c>
      <c r="B421" s="287">
        <f t="shared" ca="1" si="48"/>
        <v>3</v>
      </c>
      <c r="C421" s="287">
        <f t="shared" ca="1" si="49"/>
        <v>1</v>
      </c>
      <c r="D421" s="288">
        <f t="shared" ca="1" si="50"/>
        <v>1</v>
      </c>
      <c r="E421" s="288">
        <f t="shared" ca="1" si="51"/>
        <v>13</v>
      </c>
      <c r="F421" s="48"/>
      <c r="J421" s="28"/>
      <c r="K421" s="35"/>
      <c r="L421" s="166"/>
      <c r="M421" s="166"/>
      <c r="N421" s="281"/>
      <c r="O421" s="223"/>
      <c r="P421" s="36"/>
      <c r="Q421" s="28"/>
    </row>
    <row r="422" spans="1:17" s="37" customFormat="1" ht="14.1" customHeight="1">
      <c r="A422" s="287">
        <f ca="1">IF($H422="UNIDADE CONSTRUTIVA",OFFSET(A422,-1,0)+1,LARGE(A$3:A421,1))</f>
        <v>0</v>
      </c>
      <c r="B422" s="287">
        <f t="shared" ca="1" si="48"/>
        <v>3</v>
      </c>
      <c r="C422" s="287">
        <f t="shared" ca="1" si="49"/>
        <v>1</v>
      </c>
      <c r="D422" s="288">
        <f t="shared" ca="1" si="50"/>
        <v>1</v>
      </c>
      <c r="E422" s="288">
        <f t="shared" ca="1" si="51"/>
        <v>13</v>
      </c>
      <c r="F422" s="48"/>
      <c r="J422" s="28"/>
      <c r="K422" s="35"/>
      <c r="L422" s="166"/>
      <c r="M422" s="166"/>
      <c r="N422" s="281"/>
      <c r="O422" s="223"/>
      <c r="P422" s="36"/>
      <c r="Q422" s="28"/>
    </row>
    <row r="423" spans="1:17" s="37" customFormat="1" ht="14.1" customHeight="1">
      <c r="A423" s="287">
        <f ca="1">IF($H423="UNIDADE CONSTRUTIVA",OFFSET(A423,-1,0)+1,LARGE(A$3:A422,1))</f>
        <v>0</v>
      </c>
      <c r="B423" s="287">
        <f t="shared" ca="1" si="48"/>
        <v>3</v>
      </c>
      <c r="C423" s="287">
        <f t="shared" ca="1" si="49"/>
        <v>1</v>
      </c>
      <c r="D423" s="288">
        <f t="shared" ca="1" si="50"/>
        <v>1</v>
      </c>
      <c r="E423" s="288">
        <f t="shared" ca="1" si="51"/>
        <v>13</v>
      </c>
      <c r="F423" s="48"/>
      <c r="J423" s="28"/>
      <c r="K423" s="35"/>
      <c r="L423" s="166"/>
      <c r="M423" s="166"/>
      <c r="N423" s="281"/>
      <c r="O423" s="223"/>
      <c r="P423" s="36"/>
      <c r="Q423" s="28"/>
    </row>
    <row r="424" spans="1:17" s="37" customFormat="1" ht="14.1" customHeight="1">
      <c r="A424" s="287">
        <f ca="1">IF($H424="UNIDADE CONSTRUTIVA",OFFSET(A424,-1,0)+1,LARGE(A$3:A423,1))</f>
        <v>0</v>
      </c>
      <c r="B424" s="287">
        <f t="shared" ca="1" si="48"/>
        <v>3</v>
      </c>
      <c r="C424" s="287">
        <f t="shared" ca="1" si="49"/>
        <v>1</v>
      </c>
      <c r="D424" s="288">
        <f t="shared" ca="1" si="50"/>
        <v>1</v>
      </c>
      <c r="E424" s="288">
        <f t="shared" ca="1" si="51"/>
        <v>13</v>
      </c>
      <c r="F424" s="48"/>
      <c r="J424" s="28"/>
      <c r="K424" s="35"/>
      <c r="L424" s="166"/>
      <c r="M424" s="166"/>
      <c r="N424" s="281"/>
      <c r="O424" s="223"/>
      <c r="P424" s="36"/>
      <c r="Q424" s="28"/>
    </row>
    <row r="425" spans="1:17" s="37" customFormat="1" ht="14.1" customHeight="1">
      <c r="A425" s="287">
        <f ca="1">IF($H425="UNIDADE CONSTRUTIVA",OFFSET(A425,-1,0)+1,LARGE(A$3:A424,1))</f>
        <v>0</v>
      </c>
      <c r="B425" s="287">
        <f t="shared" ca="1" si="48"/>
        <v>3</v>
      </c>
      <c r="C425" s="287">
        <f t="shared" ca="1" si="49"/>
        <v>1</v>
      </c>
      <c r="D425" s="288">
        <f t="shared" ca="1" si="50"/>
        <v>1</v>
      </c>
      <c r="E425" s="288">
        <f t="shared" ca="1" si="51"/>
        <v>13</v>
      </c>
      <c r="F425" s="48"/>
      <c r="J425" s="28"/>
      <c r="K425" s="35"/>
      <c r="L425" s="166"/>
      <c r="M425" s="166"/>
      <c r="N425" s="281"/>
      <c r="O425" s="223"/>
      <c r="P425" s="36"/>
      <c r="Q425" s="28"/>
    </row>
    <row r="426" spans="1:17" s="37" customFormat="1" ht="14.1" customHeight="1">
      <c r="A426" s="287">
        <f ca="1">IF($H426="UNIDADE CONSTRUTIVA",OFFSET(A426,-1,0)+1,LARGE(A$3:A425,1))</f>
        <v>0</v>
      </c>
      <c r="B426" s="287">
        <f t="shared" ca="1" si="48"/>
        <v>3</v>
      </c>
      <c r="C426" s="287">
        <f t="shared" ca="1" si="49"/>
        <v>1</v>
      </c>
      <c r="D426" s="288">
        <f t="shared" ca="1" si="50"/>
        <v>1</v>
      </c>
      <c r="E426" s="288">
        <f t="shared" ca="1" si="51"/>
        <v>13</v>
      </c>
      <c r="F426" s="48"/>
      <c r="J426" s="28"/>
      <c r="K426" s="35"/>
      <c r="L426" s="166"/>
      <c r="M426" s="166"/>
      <c r="N426" s="281"/>
      <c r="O426" s="223"/>
      <c r="P426" s="36"/>
      <c r="Q426" s="28"/>
    </row>
    <row r="427" spans="1:17" s="37" customFormat="1" ht="14.1" customHeight="1">
      <c r="A427" s="287">
        <f ca="1">IF($H427="UNIDADE CONSTRUTIVA",OFFSET(A427,-1,0)+1,LARGE(A$3:A426,1))</f>
        <v>0</v>
      </c>
      <c r="B427" s="287">
        <f t="shared" ca="1" si="48"/>
        <v>3</v>
      </c>
      <c r="C427" s="287">
        <f t="shared" ca="1" si="49"/>
        <v>1</v>
      </c>
      <c r="D427" s="288">
        <f t="shared" ca="1" si="50"/>
        <v>1</v>
      </c>
      <c r="E427" s="288">
        <f t="shared" ca="1" si="51"/>
        <v>13</v>
      </c>
      <c r="F427" s="48"/>
      <c r="J427" s="28"/>
      <c r="K427" s="35"/>
      <c r="L427" s="166"/>
      <c r="M427" s="166"/>
      <c r="N427" s="281"/>
      <c r="O427" s="223"/>
      <c r="P427" s="36"/>
      <c r="Q427" s="28"/>
    </row>
    <row r="428" spans="1:17" s="37" customFormat="1" ht="14.1" customHeight="1">
      <c r="A428" s="287">
        <f ca="1">IF($H428="UNIDADE CONSTRUTIVA",OFFSET(A428,-1,0)+1,LARGE(A$3:A427,1))</f>
        <v>0</v>
      </c>
      <c r="B428" s="287">
        <f t="shared" ca="1" si="48"/>
        <v>3</v>
      </c>
      <c r="C428" s="287">
        <f t="shared" ca="1" si="49"/>
        <v>1</v>
      </c>
      <c r="D428" s="288">
        <f t="shared" ca="1" si="50"/>
        <v>1</v>
      </c>
      <c r="E428" s="288">
        <f t="shared" ca="1" si="51"/>
        <v>13</v>
      </c>
      <c r="F428" s="48"/>
      <c r="J428" s="28"/>
      <c r="K428" s="35"/>
      <c r="L428" s="166"/>
      <c r="M428" s="166"/>
      <c r="N428" s="281"/>
      <c r="O428" s="223"/>
      <c r="P428" s="36"/>
      <c r="Q428" s="28"/>
    </row>
    <row r="429" spans="1:17" s="37" customFormat="1" ht="14.1" customHeight="1">
      <c r="A429" s="287">
        <f ca="1">IF($H429="UNIDADE CONSTRUTIVA",OFFSET(A429,-1,0)+1,LARGE(A$3:A428,1))</f>
        <v>0</v>
      </c>
      <c r="B429" s="287">
        <f t="shared" ca="1" si="48"/>
        <v>3</v>
      </c>
      <c r="C429" s="287">
        <f t="shared" ca="1" si="49"/>
        <v>1</v>
      </c>
      <c r="D429" s="288">
        <f t="shared" ca="1" si="50"/>
        <v>1</v>
      </c>
      <c r="E429" s="288">
        <f t="shared" ca="1" si="51"/>
        <v>13</v>
      </c>
      <c r="F429" s="48"/>
      <c r="J429" s="28"/>
      <c r="K429" s="35"/>
      <c r="L429" s="166"/>
      <c r="M429" s="166"/>
      <c r="N429" s="281"/>
      <c r="O429" s="223"/>
      <c r="P429" s="36"/>
      <c r="Q429" s="28"/>
    </row>
    <row r="430" spans="1:17" s="37" customFormat="1" ht="14.1" customHeight="1">
      <c r="A430" s="287">
        <f ca="1">IF($H430="UNIDADE CONSTRUTIVA",OFFSET(A430,-1,0)+1,LARGE(A$3:A429,1))</f>
        <v>0</v>
      </c>
      <c r="B430" s="287">
        <f t="shared" ca="1" si="48"/>
        <v>3</v>
      </c>
      <c r="C430" s="287">
        <f t="shared" ca="1" si="49"/>
        <v>1</v>
      </c>
      <c r="D430" s="288">
        <f t="shared" ca="1" si="50"/>
        <v>1</v>
      </c>
      <c r="E430" s="288">
        <f t="shared" ca="1" si="51"/>
        <v>13</v>
      </c>
      <c r="F430" s="48"/>
      <c r="J430" s="28"/>
      <c r="K430" s="35"/>
      <c r="L430" s="166"/>
      <c r="M430" s="166"/>
      <c r="N430" s="281"/>
      <c r="O430" s="223"/>
      <c r="P430" s="36"/>
      <c r="Q430" s="28"/>
    </row>
    <row r="431" spans="1:17" s="37" customFormat="1" ht="14.1" customHeight="1">
      <c r="A431" s="287">
        <f ca="1">IF($H431="UNIDADE CONSTRUTIVA",OFFSET(A431,-1,0)+1,LARGE(A$3:A430,1))</f>
        <v>0</v>
      </c>
      <c r="B431" s="287">
        <f t="shared" ca="1" si="48"/>
        <v>3</v>
      </c>
      <c r="C431" s="287">
        <f t="shared" ca="1" si="49"/>
        <v>1</v>
      </c>
      <c r="D431" s="288">
        <f t="shared" ca="1" si="50"/>
        <v>1</v>
      </c>
      <c r="E431" s="288">
        <f t="shared" ca="1" si="51"/>
        <v>13</v>
      </c>
      <c r="F431" s="48"/>
      <c r="J431" s="28"/>
      <c r="K431" s="35"/>
      <c r="L431" s="166"/>
      <c r="M431" s="166"/>
      <c r="N431" s="281"/>
      <c r="O431" s="223"/>
      <c r="P431" s="36"/>
      <c r="Q431" s="28"/>
    </row>
    <row r="432" spans="1:17" s="37" customFormat="1" ht="14.1" customHeight="1">
      <c r="A432" s="287">
        <f ca="1">IF($H432="UNIDADE CONSTRUTIVA",OFFSET(A432,-1,0)+1,LARGE(A$3:A431,1))</f>
        <v>0</v>
      </c>
      <c r="B432" s="287">
        <f t="shared" ca="1" si="48"/>
        <v>3</v>
      </c>
      <c r="C432" s="287">
        <f t="shared" ca="1" si="49"/>
        <v>1</v>
      </c>
      <c r="D432" s="288">
        <f t="shared" ca="1" si="50"/>
        <v>1</v>
      </c>
      <c r="E432" s="288">
        <f t="shared" ca="1" si="51"/>
        <v>13</v>
      </c>
      <c r="F432" s="48"/>
      <c r="J432" s="28"/>
      <c r="K432" s="35"/>
      <c r="L432" s="166"/>
      <c r="M432" s="166"/>
      <c r="N432" s="281"/>
      <c r="O432" s="223"/>
      <c r="P432" s="36"/>
      <c r="Q432" s="28"/>
    </row>
    <row r="433" spans="1:17" s="37" customFormat="1" ht="14.1" customHeight="1">
      <c r="A433" s="287">
        <f ca="1">IF($H433="UNIDADE CONSTRUTIVA",OFFSET(A433,-1,0)+1,LARGE(A$3:A432,1))</f>
        <v>0</v>
      </c>
      <c r="B433" s="287">
        <f t="shared" ca="1" si="48"/>
        <v>3</v>
      </c>
      <c r="C433" s="287">
        <f t="shared" ca="1" si="49"/>
        <v>1</v>
      </c>
      <c r="D433" s="288">
        <f t="shared" ca="1" si="50"/>
        <v>1</v>
      </c>
      <c r="E433" s="288">
        <f t="shared" ca="1" si="51"/>
        <v>13</v>
      </c>
      <c r="F433" s="48"/>
      <c r="J433" s="28"/>
      <c r="K433" s="35"/>
      <c r="L433" s="166"/>
      <c r="M433" s="166"/>
      <c r="N433" s="281"/>
      <c r="O433" s="223"/>
      <c r="P433" s="36"/>
      <c r="Q433" s="28"/>
    </row>
    <row r="434" spans="1:17" s="37" customFormat="1" ht="14.1" customHeight="1">
      <c r="A434" s="287">
        <f ca="1">IF($H434="UNIDADE CONSTRUTIVA",OFFSET(A434,-1,0)+1,LARGE(A$3:A433,1))</f>
        <v>0</v>
      </c>
      <c r="B434" s="287">
        <f t="shared" ca="1" si="48"/>
        <v>3</v>
      </c>
      <c r="C434" s="287">
        <f t="shared" ca="1" si="49"/>
        <v>1</v>
      </c>
      <c r="D434" s="288">
        <f t="shared" ca="1" si="50"/>
        <v>1</v>
      </c>
      <c r="E434" s="288">
        <f t="shared" ca="1" si="51"/>
        <v>13</v>
      </c>
      <c r="F434" s="48"/>
      <c r="J434" s="28"/>
      <c r="K434" s="35"/>
      <c r="L434" s="166"/>
      <c r="M434" s="166"/>
      <c r="N434" s="281"/>
      <c r="O434" s="223"/>
      <c r="P434" s="36"/>
      <c r="Q434" s="28"/>
    </row>
    <row r="435" spans="1:17" s="37" customFormat="1" ht="14.1" customHeight="1">
      <c r="A435" s="287">
        <f ca="1">IF($H435="UNIDADE CONSTRUTIVA",OFFSET(A435,-1,0)+1,LARGE(A$3:A434,1))</f>
        <v>0</v>
      </c>
      <c r="B435" s="287">
        <f t="shared" ca="1" si="48"/>
        <v>3</v>
      </c>
      <c r="C435" s="287">
        <f t="shared" ca="1" si="49"/>
        <v>1</v>
      </c>
      <c r="D435" s="288">
        <f t="shared" ca="1" si="50"/>
        <v>1</v>
      </c>
      <c r="E435" s="288">
        <f t="shared" ca="1" si="51"/>
        <v>13</v>
      </c>
      <c r="F435" s="48"/>
      <c r="J435" s="28"/>
      <c r="K435" s="35"/>
      <c r="L435" s="166"/>
      <c r="M435" s="166"/>
      <c r="N435" s="281"/>
      <c r="O435" s="223"/>
      <c r="P435" s="36"/>
      <c r="Q435" s="28"/>
    </row>
    <row r="436" spans="1:17" s="37" customFormat="1" ht="14.1" customHeight="1">
      <c r="A436" s="287">
        <f ca="1">IF($H436="UNIDADE CONSTRUTIVA",OFFSET(A436,-1,0)+1,LARGE(A$3:A435,1))</f>
        <v>0</v>
      </c>
      <c r="B436" s="287">
        <f t="shared" ca="1" si="48"/>
        <v>3</v>
      </c>
      <c r="C436" s="287">
        <f t="shared" ca="1" si="49"/>
        <v>1</v>
      </c>
      <c r="D436" s="288">
        <f t="shared" ca="1" si="50"/>
        <v>1</v>
      </c>
      <c r="E436" s="288">
        <f t="shared" ca="1" si="51"/>
        <v>13</v>
      </c>
      <c r="F436" s="48"/>
      <c r="J436" s="28"/>
      <c r="K436" s="35"/>
      <c r="L436" s="166"/>
      <c r="M436" s="166"/>
      <c r="N436" s="281"/>
      <c r="O436" s="223"/>
      <c r="P436" s="36"/>
      <c r="Q436" s="28"/>
    </row>
    <row r="437" spans="1:17" s="37" customFormat="1" ht="14.1" customHeight="1">
      <c r="A437" s="287">
        <f ca="1">IF($H437="UNIDADE CONSTRUTIVA",OFFSET(A437,-1,0)+1,LARGE(A$3:A436,1))</f>
        <v>0</v>
      </c>
      <c r="B437" s="287">
        <f t="shared" ca="1" si="48"/>
        <v>3</v>
      </c>
      <c r="C437" s="287">
        <f t="shared" ca="1" si="49"/>
        <v>1</v>
      </c>
      <c r="D437" s="288">
        <f t="shared" ca="1" si="50"/>
        <v>1</v>
      </c>
      <c r="E437" s="288">
        <f t="shared" ca="1" si="51"/>
        <v>13</v>
      </c>
      <c r="F437" s="48"/>
      <c r="J437" s="28"/>
      <c r="K437" s="35"/>
      <c r="L437" s="166"/>
      <c r="M437" s="166"/>
      <c r="N437" s="281"/>
      <c r="O437" s="223"/>
      <c r="P437" s="36"/>
      <c r="Q437" s="28"/>
    </row>
    <row r="438" spans="1:17" s="37" customFormat="1" ht="14.1" customHeight="1">
      <c r="A438" s="287">
        <f ca="1">IF($H438="UNIDADE CONSTRUTIVA",OFFSET(A438,-1,0)+1,LARGE(A$3:A437,1))</f>
        <v>0</v>
      </c>
      <c r="B438" s="287">
        <f t="shared" ca="1" si="48"/>
        <v>3</v>
      </c>
      <c r="C438" s="287">
        <f t="shared" ca="1" si="49"/>
        <v>1</v>
      </c>
      <c r="D438" s="288">
        <f t="shared" ca="1" si="50"/>
        <v>1</v>
      </c>
      <c r="E438" s="288">
        <f t="shared" ca="1" si="51"/>
        <v>13</v>
      </c>
      <c r="F438" s="48"/>
      <c r="J438" s="28"/>
      <c r="K438" s="35"/>
      <c r="L438" s="166"/>
      <c r="M438" s="166"/>
      <c r="N438" s="281"/>
      <c r="O438" s="223"/>
      <c r="P438" s="36"/>
      <c r="Q438" s="28"/>
    </row>
    <row r="439" spans="1:17" s="37" customFormat="1" ht="14.1" customHeight="1">
      <c r="A439" s="287">
        <f ca="1">IF($H439="UNIDADE CONSTRUTIVA",OFFSET(A439,-1,0)+1,LARGE(A$3:A438,1))</f>
        <v>0</v>
      </c>
      <c r="B439" s="287">
        <f t="shared" ca="1" si="48"/>
        <v>3</v>
      </c>
      <c r="C439" s="287">
        <f t="shared" ca="1" si="49"/>
        <v>1</v>
      </c>
      <c r="D439" s="288">
        <f t="shared" ca="1" si="50"/>
        <v>1</v>
      </c>
      <c r="E439" s="288">
        <f t="shared" ca="1" si="51"/>
        <v>13</v>
      </c>
      <c r="F439" s="48"/>
      <c r="J439" s="28"/>
      <c r="K439" s="35"/>
      <c r="L439" s="166"/>
      <c r="M439" s="166"/>
      <c r="N439" s="281"/>
      <c r="O439" s="223"/>
      <c r="P439" s="36"/>
      <c r="Q439" s="28"/>
    </row>
    <row r="440" spans="1:17" s="37" customFormat="1" ht="14.1" customHeight="1">
      <c r="A440" s="287">
        <f ca="1">IF($H440="UNIDADE CONSTRUTIVA",OFFSET(A440,-1,0)+1,LARGE(A$3:A439,1))</f>
        <v>0</v>
      </c>
      <c r="B440" s="287">
        <f t="shared" ca="1" si="48"/>
        <v>3</v>
      </c>
      <c r="C440" s="287">
        <f t="shared" ca="1" si="49"/>
        <v>1</v>
      </c>
      <c r="D440" s="288">
        <f t="shared" ca="1" si="50"/>
        <v>1</v>
      </c>
      <c r="E440" s="288">
        <f t="shared" ca="1" si="51"/>
        <v>13</v>
      </c>
      <c r="F440" s="48"/>
      <c r="J440" s="28"/>
      <c r="K440" s="35"/>
      <c r="L440" s="166"/>
      <c r="M440" s="166"/>
      <c r="N440" s="281"/>
      <c r="O440" s="223"/>
      <c r="P440" s="36"/>
      <c r="Q440" s="28"/>
    </row>
    <row r="441" spans="1:17" s="37" customFormat="1" ht="14.1" customHeight="1">
      <c r="A441" s="287">
        <f ca="1">IF($H441="UNIDADE CONSTRUTIVA",OFFSET(A441,-1,0)+1,LARGE(A$3:A440,1))</f>
        <v>0</v>
      </c>
      <c r="B441" s="287">
        <f t="shared" ca="1" si="48"/>
        <v>3</v>
      </c>
      <c r="C441" s="287">
        <f t="shared" ca="1" si="49"/>
        <v>1</v>
      </c>
      <c r="D441" s="288">
        <f t="shared" ca="1" si="50"/>
        <v>1</v>
      </c>
      <c r="E441" s="288">
        <f t="shared" ca="1" si="51"/>
        <v>13</v>
      </c>
      <c r="F441" s="48"/>
      <c r="J441" s="28"/>
      <c r="K441" s="35"/>
      <c r="L441" s="166"/>
      <c r="M441" s="166"/>
      <c r="N441" s="281"/>
      <c r="O441" s="223"/>
      <c r="P441" s="36"/>
      <c r="Q441" s="28"/>
    </row>
    <row r="442" spans="1:17" s="37" customFormat="1" ht="14.1" customHeight="1">
      <c r="A442" s="287">
        <f ca="1">IF($H442="UNIDADE CONSTRUTIVA",OFFSET(A442,-1,0)+1,LARGE(A$3:A441,1))</f>
        <v>0</v>
      </c>
      <c r="B442" s="287">
        <f t="shared" ca="1" si="48"/>
        <v>3</v>
      </c>
      <c r="C442" s="287">
        <f t="shared" ca="1" si="49"/>
        <v>1</v>
      </c>
      <c r="D442" s="288">
        <f t="shared" ca="1" si="50"/>
        <v>1</v>
      </c>
      <c r="E442" s="288">
        <f t="shared" ca="1" si="51"/>
        <v>13</v>
      </c>
      <c r="F442" s="48"/>
      <c r="J442" s="28"/>
      <c r="K442" s="35"/>
      <c r="L442" s="166"/>
      <c r="M442" s="166"/>
      <c r="N442" s="281"/>
      <c r="O442" s="223"/>
      <c r="P442" s="36"/>
      <c r="Q442" s="28"/>
    </row>
    <row r="443" spans="1:17" s="37" customFormat="1" ht="14.1" customHeight="1">
      <c r="A443" s="287">
        <f ca="1">IF($H443="UNIDADE CONSTRUTIVA",OFFSET(A443,-1,0)+1,LARGE(A$3:A442,1))</f>
        <v>0</v>
      </c>
      <c r="B443" s="287">
        <f t="shared" ca="1" si="48"/>
        <v>3</v>
      </c>
      <c r="C443" s="287">
        <f t="shared" ca="1" si="49"/>
        <v>1</v>
      </c>
      <c r="D443" s="288">
        <f t="shared" ca="1" si="50"/>
        <v>1</v>
      </c>
      <c r="E443" s="288">
        <f t="shared" ca="1" si="51"/>
        <v>13</v>
      </c>
      <c r="F443" s="48"/>
      <c r="J443" s="28"/>
      <c r="K443" s="35"/>
      <c r="L443" s="166"/>
      <c r="M443" s="166"/>
      <c r="N443" s="281"/>
      <c r="O443" s="223"/>
      <c r="P443" s="36"/>
      <c r="Q443" s="28"/>
    </row>
    <row r="444" spans="1:17" s="37" customFormat="1" ht="14.1" customHeight="1">
      <c r="A444" s="287">
        <f ca="1">IF($H444="UNIDADE CONSTRUTIVA",OFFSET(A444,-1,0)+1,LARGE(A$3:A443,1))</f>
        <v>0</v>
      </c>
      <c r="B444" s="287">
        <f t="shared" ca="1" si="48"/>
        <v>3</v>
      </c>
      <c r="C444" s="287">
        <f t="shared" ca="1" si="49"/>
        <v>1</v>
      </c>
      <c r="D444" s="288">
        <f t="shared" ca="1" si="50"/>
        <v>1</v>
      </c>
      <c r="E444" s="288">
        <f t="shared" ca="1" si="51"/>
        <v>13</v>
      </c>
      <c r="F444" s="48"/>
      <c r="J444" s="28"/>
      <c r="K444" s="35"/>
      <c r="L444" s="166"/>
      <c r="M444" s="166"/>
      <c r="N444" s="281"/>
      <c r="O444" s="223"/>
      <c r="P444" s="36"/>
      <c r="Q444" s="28"/>
    </row>
    <row r="445" spans="1:17" s="37" customFormat="1" ht="14.1" customHeight="1">
      <c r="A445" s="287">
        <f ca="1">IF($H445="UNIDADE CONSTRUTIVA",OFFSET(A445,-1,0)+1,LARGE(A$3:A444,1))</f>
        <v>0</v>
      </c>
      <c r="B445" s="287">
        <f t="shared" ca="1" si="48"/>
        <v>3</v>
      </c>
      <c r="C445" s="287">
        <f t="shared" ca="1" si="49"/>
        <v>1</v>
      </c>
      <c r="D445" s="288">
        <f t="shared" ca="1" si="50"/>
        <v>1</v>
      </c>
      <c r="E445" s="288">
        <f t="shared" ca="1" si="51"/>
        <v>13</v>
      </c>
      <c r="F445" s="48"/>
      <c r="J445" s="28"/>
      <c r="K445" s="35"/>
      <c r="L445" s="166"/>
      <c r="M445" s="166"/>
      <c r="N445" s="281"/>
      <c r="O445" s="223"/>
      <c r="P445" s="36"/>
      <c r="Q445" s="28"/>
    </row>
    <row r="446" spans="1:17" s="37" customFormat="1" ht="14.1" customHeight="1">
      <c r="A446" s="287">
        <f ca="1">IF($H446="UNIDADE CONSTRUTIVA",OFFSET(A446,-1,0)+1,LARGE(A$3:A445,1))</f>
        <v>0</v>
      </c>
      <c r="B446" s="287">
        <f t="shared" ca="1" si="48"/>
        <v>3</v>
      </c>
      <c r="C446" s="287">
        <f t="shared" ca="1" si="49"/>
        <v>1</v>
      </c>
      <c r="D446" s="288">
        <f t="shared" ca="1" si="50"/>
        <v>1</v>
      </c>
      <c r="E446" s="288">
        <f t="shared" ca="1" si="51"/>
        <v>13</v>
      </c>
      <c r="F446" s="48"/>
      <c r="J446" s="28"/>
      <c r="K446" s="35"/>
      <c r="L446" s="166"/>
      <c r="M446" s="166"/>
      <c r="N446" s="281"/>
      <c r="O446" s="223"/>
      <c r="P446" s="36"/>
      <c r="Q446" s="28"/>
    </row>
    <row r="447" spans="1:17" s="37" customFormat="1" ht="14.1" customHeight="1">
      <c r="A447" s="287">
        <f ca="1">IF($H447="UNIDADE CONSTRUTIVA",OFFSET(A447,-1,0)+1,LARGE(A$3:A446,1))</f>
        <v>0</v>
      </c>
      <c r="B447" s="287">
        <f t="shared" ca="1" si="48"/>
        <v>3</v>
      </c>
      <c r="C447" s="287">
        <f t="shared" ca="1" si="49"/>
        <v>1</v>
      </c>
      <c r="D447" s="288">
        <f t="shared" ca="1" si="50"/>
        <v>1</v>
      </c>
      <c r="E447" s="288">
        <f t="shared" ca="1" si="51"/>
        <v>13</v>
      </c>
      <c r="F447" s="48"/>
      <c r="J447" s="28"/>
      <c r="K447" s="35"/>
      <c r="L447" s="166"/>
      <c r="M447" s="166"/>
      <c r="N447" s="281"/>
      <c r="O447" s="223"/>
      <c r="P447" s="36"/>
      <c r="Q447" s="28"/>
    </row>
    <row r="448" spans="1:17" s="37" customFormat="1" ht="14.1" customHeight="1">
      <c r="A448" s="287">
        <f ca="1">IF($H448="UNIDADE CONSTRUTIVA",OFFSET(A448,-1,0)+1,LARGE(A$3:A447,1))</f>
        <v>0</v>
      </c>
      <c r="B448" s="287">
        <f t="shared" ca="1" si="48"/>
        <v>3</v>
      </c>
      <c r="C448" s="287">
        <f t="shared" ca="1" si="49"/>
        <v>1</v>
      </c>
      <c r="D448" s="288">
        <f t="shared" ca="1" si="50"/>
        <v>1</v>
      </c>
      <c r="E448" s="288">
        <f t="shared" ca="1" si="51"/>
        <v>13</v>
      </c>
      <c r="F448" s="48"/>
      <c r="J448" s="28"/>
      <c r="K448" s="35"/>
      <c r="L448" s="166"/>
      <c r="M448" s="166"/>
      <c r="N448" s="281"/>
      <c r="O448" s="223"/>
      <c r="P448" s="36"/>
      <c r="Q448" s="28"/>
    </row>
    <row r="449" spans="1:17" s="37" customFormat="1" ht="14.1" customHeight="1">
      <c r="A449" s="287">
        <f ca="1">IF($H449="UNIDADE CONSTRUTIVA",OFFSET(A449,-1,0)+1,LARGE(A$3:A448,1))</f>
        <v>0</v>
      </c>
      <c r="B449" s="287">
        <f t="shared" ca="1" si="48"/>
        <v>3</v>
      </c>
      <c r="C449" s="287">
        <f t="shared" ca="1" si="49"/>
        <v>1</v>
      </c>
      <c r="D449" s="288">
        <f t="shared" ca="1" si="50"/>
        <v>1</v>
      </c>
      <c r="E449" s="288">
        <f t="shared" ca="1" si="51"/>
        <v>13</v>
      </c>
      <c r="F449" s="48"/>
      <c r="J449" s="28"/>
      <c r="K449" s="35"/>
      <c r="L449" s="166"/>
      <c r="M449" s="166"/>
      <c r="N449" s="281"/>
      <c r="O449" s="223"/>
      <c r="P449" s="36"/>
      <c r="Q449" s="28"/>
    </row>
    <row r="450" spans="1:17" s="37" customFormat="1" ht="14.1" customHeight="1">
      <c r="A450" s="287">
        <f ca="1">IF($H450="UNIDADE CONSTRUTIVA",OFFSET(A450,-1,0)+1,LARGE(A$3:A449,1))</f>
        <v>0</v>
      </c>
      <c r="B450" s="287">
        <f t="shared" ca="1" si="48"/>
        <v>3</v>
      </c>
      <c r="C450" s="287">
        <f t="shared" ca="1" si="49"/>
        <v>1</v>
      </c>
      <c r="D450" s="288">
        <f t="shared" ca="1" si="50"/>
        <v>1</v>
      </c>
      <c r="E450" s="288">
        <f t="shared" ca="1" si="51"/>
        <v>13</v>
      </c>
      <c r="F450" s="48"/>
      <c r="J450" s="28"/>
      <c r="K450" s="35"/>
      <c r="L450" s="166"/>
      <c r="M450" s="166"/>
      <c r="N450" s="281"/>
      <c r="O450" s="223"/>
      <c r="P450" s="36"/>
      <c r="Q450" s="28"/>
    </row>
    <row r="451" spans="1:17" s="37" customFormat="1" ht="14.1" customHeight="1">
      <c r="A451" s="287">
        <f ca="1">IF($H451="UNIDADE CONSTRUTIVA",OFFSET(A451,-1,0)+1,LARGE(A$3:A450,1))</f>
        <v>0</v>
      </c>
      <c r="B451" s="287">
        <f t="shared" ca="1" si="48"/>
        <v>3</v>
      </c>
      <c r="C451" s="287">
        <f t="shared" ca="1" si="49"/>
        <v>1</v>
      </c>
      <c r="D451" s="288">
        <f t="shared" ca="1" si="50"/>
        <v>1</v>
      </c>
      <c r="E451" s="288">
        <f t="shared" ca="1" si="51"/>
        <v>13</v>
      </c>
      <c r="F451" s="48"/>
      <c r="J451" s="28"/>
      <c r="K451" s="35"/>
      <c r="L451" s="166"/>
      <c r="M451" s="166"/>
      <c r="N451" s="281"/>
      <c r="O451" s="223"/>
      <c r="P451" s="36"/>
      <c r="Q451" s="28"/>
    </row>
    <row r="452" spans="1:17" s="37" customFormat="1" ht="14.1" customHeight="1">
      <c r="A452" s="287">
        <f ca="1">IF($H452="UNIDADE CONSTRUTIVA",OFFSET(A452,-1,0)+1,LARGE(A$3:A451,1))</f>
        <v>0</v>
      </c>
      <c r="B452" s="287">
        <f t="shared" ca="1" si="48"/>
        <v>3</v>
      </c>
      <c r="C452" s="287">
        <f t="shared" ca="1" si="49"/>
        <v>1</v>
      </c>
      <c r="D452" s="288">
        <f t="shared" ca="1" si="50"/>
        <v>1</v>
      </c>
      <c r="E452" s="288">
        <f t="shared" ca="1" si="51"/>
        <v>13</v>
      </c>
      <c r="F452" s="48"/>
      <c r="J452" s="28"/>
      <c r="K452" s="35"/>
      <c r="L452" s="166"/>
      <c r="M452" s="166"/>
      <c r="N452" s="281"/>
      <c r="O452" s="223"/>
      <c r="P452" s="36"/>
      <c r="Q452" s="28"/>
    </row>
    <row r="453" spans="1:17" s="37" customFormat="1" ht="14.1" customHeight="1">
      <c r="A453" s="287">
        <f ca="1">IF($H453="UNIDADE CONSTRUTIVA",OFFSET(A453,-1,0)+1,LARGE(A$3:A452,1))</f>
        <v>0</v>
      </c>
      <c r="B453" s="287">
        <f t="shared" ca="1" si="48"/>
        <v>3</v>
      </c>
      <c r="C453" s="287">
        <f t="shared" ca="1" si="49"/>
        <v>1</v>
      </c>
      <c r="D453" s="288">
        <f t="shared" ca="1" si="50"/>
        <v>1</v>
      </c>
      <c r="E453" s="288">
        <f t="shared" ca="1" si="51"/>
        <v>13</v>
      </c>
      <c r="F453" s="48"/>
      <c r="J453" s="28"/>
      <c r="K453" s="35"/>
      <c r="L453" s="166"/>
      <c r="M453" s="166"/>
      <c r="N453" s="281"/>
      <c r="O453" s="223"/>
      <c r="P453" s="36"/>
      <c r="Q453" s="28"/>
    </row>
    <row r="454" spans="1:17" s="37" customFormat="1" ht="14.1" customHeight="1">
      <c r="A454" s="287">
        <f ca="1">IF($H454="UNIDADE CONSTRUTIVA",OFFSET(A454,-1,0)+1,LARGE(A$3:A453,1))</f>
        <v>0</v>
      </c>
      <c r="B454" s="287">
        <f t="shared" ref="B454:B517" ca="1" si="52">IF(H454="UNIDADE CONSTRUTIVA",0,IF(H454="CÉLULA CONSTRUTIVA",OFFSET(B454,-1,0)+1,OFFSET(B454,-1,0)))</f>
        <v>3</v>
      </c>
      <c r="C454" s="287">
        <f t="shared" ref="C454:C517" ca="1" si="53">IF(H454="CÉLULA CONSTRUTIVA",0,IF(H454="ETAPA",OFFSET(C454,-1,0)+1,OFFSET(C454,-1,0)))</f>
        <v>1</v>
      </c>
      <c r="D454" s="288">
        <f t="shared" ref="D454:D517" ca="1" si="54">IF(H454="ETAPA",0,IF(H454="SUBETAPA",OFFSET(D454,-1,0)+1,OFFSET(D454,-1,0)))</f>
        <v>1</v>
      </c>
      <c r="E454" s="288">
        <f t="shared" ref="E454:E517" ca="1" si="55">IF(H454="Subetapa",0,IF(H454="serviço",OFFSET(E454,-1,0)+1,OFFSET(E454,-1,0)))</f>
        <v>13</v>
      </c>
      <c r="F454" s="48"/>
      <c r="J454" s="28"/>
      <c r="K454" s="35"/>
      <c r="L454" s="166"/>
      <c r="M454" s="166"/>
      <c r="N454" s="281"/>
      <c r="O454" s="223"/>
      <c r="P454" s="36"/>
      <c r="Q454" s="28"/>
    </row>
    <row r="455" spans="1:17" s="37" customFormat="1" ht="14.1" customHeight="1">
      <c r="A455" s="287">
        <f ca="1">IF($H455="UNIDADE CONSTRUTIVA",OFFSET(A455,-1,0)+1,LARGE(A$3:A454,1))</f>
        <v>0</v>
      </c>
      <c r="B455" s="287">
        <f t="shared" ca="1" si="52"/>
        <v>3</v>
      </c>
      <c r="C455" s="287">
        <f t="shared" ca="1" si="53"/>
        <v>1</v>
      </c>
      <c r="D455" s="288">
        <f t="shared" ca="1" si="54"/>
        <v>1</v>
      </c>
      <c r="E455" s="288">
        <f t="shared" ca="1" si="55"/>
        <v>13</v>
      </c>
      <c r="F455" s="48"/>
      <c r="J455" s="28"/>
      <c r="K455" s="35"/>
      <c r="L455" s="166"/>
      <c r="M455" s="166"/>
      <c r="N455" s="281"/>
      <c r="O455" s="223"/>
      <c r="P455" s="36"/>
      <c r="Q455" s="28"/>
    </row>
    <row r="456" spans="1:17" s="37" customFormat="1" ht="14.1" customHeight="1">
      <c r="A456" s="287">
        <f ca="1">IF($H456="UNIDADE CONSTRUTIVA",OFFSET(A456,-1,0)+1,LARGE(A$3:A455,1))</f>
        <v>0</v>
      </c>
      <c r="B456" s="287">
        <f t="shared" ca="1" si="52"/>
        <v>3</v>
      </c>
      <c r="C456" s="287">
        <f t="shared" ca="1" si="53"/>
        <v>1</v>
      </c>
      <c r="D456" s="288">
        <f t="shared" ca="1" si="54"/>
        <v>1</v>
      </c>
      <c r="E456" s="288">
        <f t="shared" ca="1" si="55"/>
        <v>13</v>
      </c>
      <c r="F456" s="48"/>
      <c r="J456" s="28"/>
      <c r="K456" s="35"/>
      <c r="L456" s="166"/>
      <c r="M456" s="166"/>
      <c r="N456" s="281"/>
      <c r="O456" s="223"/>
      <c r="P456" s="36"/>
      <c r="Q456" s="28"/>
    </row>
    <row r="457" spans="1:17" s="37" customFormat="1" ht="14.1" customHeight="1">
      <c r="A457" s="287">
        <f ca="1">IF($H457="UNIDADE CONSTRUTIVA",OFFSET(A457,-1,0)+1,LARGE(A$3:A456,1))</f>
        <v>0</v>
      </c>
      <c r="B457" s="287">
        <f t="shared" ca="1" si="52"/>
        <v>3</v>
      </c>
      <c r="C457" s="287">
        <f t="shared" ca="1" si="53"/>
        <v>1</v>
      </c>
      <c r="D457" s="288">
        <f t="shared" ca="1" si="54"/>
        <v>1</v>
      </c>
      <c r="E457" s="288">
        <f t="shared" ca="1" si="55"/>
        <v>13</v>
      </c>
      <c r="F457" s="48"/>
      <c r="J457" s="28"/>
      <c r="K457" s="35"/>
      <c r="L457" s="166"/>
      <c r="M457" s="166"/>
      <c r="N457" s="281"/>
      <c r="O457" s="223"/>
      <c r="P457" s="36"/>
      <c r="Q457" s="28"/>
    </row>
    <row r="458" spans="1:17" s="37" customFormat="1" ht="14.1" customHeight="1">
      <c r="A458" s="287">
        <f ca="1">IF($H458="UNIDADE CONSTRUTIVA",OFFSET(A458,-1,0)+1,LARGE(A$3:A457,1))</f>
        <v>0</v>
      </c>
      <c r="B458" s="287">
        <f t="shared" ca="1" si="52"/>
        <v>3</v>
      </c>
      <c r="C458" s="287">
        <f t="shared" ca="1" si="53"/>
        <v>1</v>
      </c>
      <c r="D458" s="288">
        <f t="shared" ca="1" si="54"/>
        <v>1</v>
      </c>
      <c r="E458" s="288">
        <f t="shared" ca="1" si="55"/>
        <v>13</v>
      </c>
      <c r="F458" s="48"/>
      <c r="J458" s="28"/>
      <c r="K458" s="35"/>
      <c r="L458" s="166"/>
      <c r="M458" s="166"/>
      <c r="N458" s="281"/>
      <c r="O458" s="223"/>
      <c r="P458" s="36"/>
      <c r="Q458" s="28"/>
    </row>
    <row r="459" spans="1:17" s="37" customFormat="1" ht="14.1" customHeight="1">
      <c r="A459" s="287">
        <f ca="1">IF($H459="UNIDADE CONSTRUTIVA",OFFSET(A459,-1,0)+1,LARGE(A$3:A458,1))</f>
        <v>0</v>
      </c>
      <c r="B459" s="287">
        <f t="shared" ca="1" si="52"/>
        <v>3</v>
      </c>
      <c r="C459" s="287">
        <f t="shared" ca="1" si="53"/>
        <v>1</v>
      </c>
      <c r="D459" s="288">
        <f t="shared" ca="1" si="54"/>
        <v>1</v>
      </c>
      <c r="E459" s="288">
        <f t="shared" ca="1" si="55"/>
        <v>13</v>
      </c>
      <c r="F459" s="48"/>
      <c r="J459" s="28"/>
      <c r="K459" s="35"/>
      <c r="L459" s="166"/>
      <c r="M459" s="166"/>
      <c r="N459" s="281"/>
      <c r="O459" s="223"/>
      <c r="P459" s="36"/>
      <c r="Q459" s="28"/>
    </row>
    <row r="460" spans="1:17" s="37" customFormat="1" ht="14.1" customHeight="1">
      <c r="A460" s="287">
        <f ca="1">IF($H460="UNIDADE CONSTRUTIVA",OFFSET(A460,-1,0)+1,LARGE(A$3:A459,1))</f>
        <v>0</v>
      </c>
      <c r="B460" s="287">
        <f t="shared" ca="1" si="52"/>
        <v>3</v>
      </c>
      <c r="C460" s="287">
        <f t="shared" ca="1" si="53"/>
        <v>1</v>
      </c>
      <c r="D460" s="288">
        <f t="shared" ca="1" si="54"/>
        <v>1</v>
      </c>
      <c r="E460" s="288">
        <f t="shared" ca="1" si="55"/>
        <v>13</v>
      </c>
      <c r="F460" s="48"/>
      <c r="J460" s="28"/>
      <c r="K460" s="35"/>
      <c r="L460" s="166"/>
      <c r="M460" s="166"/>
      <c r="N460" s="281"/>
      <c r="O460" s="223"/>
      <c r="P460" s="36"/>
      <c r="Q460" s="28"/>
    </row>
    <row r="461" spans="1:17" s="37" customFormat="1" ht="14.1" customHeight="1">
      <c r="A461" s="287">
        <f ca="1">IF($H461="UNIDADE CONSTRUTIVA",OFFSET(A461,-1,0)+1,LARGE(A$3:A460,1))</f>
        <v>0</v>
      </c>
      <c r="B461" s="287">
        <f t="shared" ca="1" si="52"/>
        <v>3</v>
      </c>
      <c r="C461" s="287">
        <f t="shared" ca="1" si="53"/>
        <v>1</v>
      </c>
      <c r="D461" s="288">
        <f t="shared" ca="1" si="54"/>
        <v>1</v>
      </c>
      <c r="E461" s="288">
        <f t="shared" ca="1" si="55"/>
        <v>13</v>
      </c>
      <c r="F461" s="48"/>
      <c r="J461" s="28"/>
      <c r="K461" s="35"/>
      <c r="L461" s="166"/>
      <c r="M461" s="166"/>
      <c r="N461" s="281"/>
      <c r="O461" s="223"/>
      <c r="P461" s="36"/>
      <c r="Q461" s="28"/>
    </row>
    <row r="462" spans="1:17" s="37" customFormat="1" ht="14.1" customHeight="1">
      <c r="A462" s="287">
        <f ca="1">IF($H462="UNIDADE CONSTRUTIVA",OFFSET(A462,-1,0)+1,LARGE(A$3:A461,1))</f>
        <v>0</v>
      </c>
      <c r="B462" s="287">
        <f t="shared" ca="1" si="52"/>
        <v>3</v>
      </c>
      <c r="C462" s="287">
        <f t="shared" ca="1" si="53"/>
        <v>1</v>
      </c>
      <c r="D462" s="288">
        <f t="shared" ca="1" si="54"/>
        <v>1</v>
      </c>
      <c r="E462" s="288">
        <f t="shared" ca="1" si="55"/>
        <v>13</v>
      </c>
      <c r="F462" s="48"/>
      <c r="J462" s="28"/>
      <c r="K462" s="35"/>
      <c r="L462" s="166"/>
      <c r="M462" s="166"/>
      <c r="N462" s="281"/>
      <c r="O462" s="223"/>
      <c r="P462" s="36"/>
      <c r="Q462" s="28"/>
    </row>
    <row r="463" spans="1:17" s="37" customFormat="1" ht="14.1" customHeight="1">
      <c r="A463" s="287">
        <f ca="1">IF($H463="UNIDADE CONSTRUTIVA",OFFSET(A463,-1,0)+1,LARGE(A$3:A462,1))</f>
        <v>0</v>
      </c>
      <c r="B463" s="287">
        <f t="shared" ca="1" si="52"/>
        <v>3</v>
      </c>
      <c r="C463" s="287">
        <f t="shared" ca="1" si="53"/>
        <v>1</v>
      </c>
      <c r="D463" s="288">
        <f t="shared" ca="1" si="54"/>
        <v>1</v>
      </c>
      <c r="E463" s="288">
        <f t="shared" ca="1" si="55"/>
        <v>13</v>
      </c>
      <c r="F463" s="48"/>
      <c r="J463" s="28"/>
      <c r="K463" s="35"/>
      <c r="L463" s="166"/>
      <c r="M463" s="166"/>
      <c r="N463" s="281"/>
      <c r="O463" s="223"/>
      <c r="P463" s="36"/>
      <c r="Q463" s="28"/>
    </row>
    <row r="464" spans="1:17" s="37" customFormat="1" ht="14.1" customHeight="1">
      <c r="A464" s="287">
        <f ca="1">IF($H464="UNIDADE CONSTRUTIVA",OFFSET(A464,-1,0)+1,LARGE(A$3:A463,1))</f>
        <v>0</v>
      </c>
      <c r="B464" s="287">
        <f t="shared" ca="1" si="52"/>
        <v>3</v>
      </c>
      <c r="C464" s="287">
        <f t="shared" ca="1" si="53"/>
        <v>1</v>
      </c>
      <c r="D464" s="288">
        <f t="shared" ca="1" si="54"/>
        <v>1</v>
      </c>
      <c r="E464" s="288">
        <f t="shared" ca="1" si="55"/>
        <v>13</v>
      </c>
      <c r="F464" s="48"/>
      <c r="J464" s="28"/>
      <c r="K464" s="35"/>
      <c r="L464" s="166"/>
      <c r="M464" s="166"/>
      <c r="N464" s="281"/>
      <c r="O464" s="223"/>
      <c r="P464" s="36"/>
      <c r="Q464" s="28"/>
    </row>
    <row r="465" spans="1:17" s="37" customFormat="1" ht="14.1" customHeight="1">
      <c r="A465" s="287">
        <f ca="1">IF($H465="UNIDADE CONSTRUTIVA",OFFSET(A465,-1,0)+1,LARGE(A$3:A464,1))</f>
        <v>0</v>
      </c>
      <c r="B465" s="287">
        <f t="shared" ca="1" si="52"/>
        <v>3</v>
      </c>
      <c r="C465" s="287">
        <f t="shared" ca="1" si="53"/>
        <v>1</v>
      </c>
      <c r="D465" s="288">
        <f t="shared" ca="1" si="54"/>
        <v>1</v>
      </c>
      <c r="E465" s="288">
        <f t="shared" ca="1" si="55"/>
        <v>13</v>
      </c>
      <c r="F465" s="48"/>
      <c r="J465" s="28"/>
      <c r="K465" s="35"/>
      <c r="L465" s="166"/>
      <c r="M465" s="166"/>
      <c r="N465" s="281"/>
      <c r="O465" s="223"/>
      <c r="P465" s="36"/>
      <c r="Q465" s="28"/>
    </row>
    <row r="466" spans="1:17" s="37" customFormat="1" ht="14.1" customHeight="1">
      <c r="A466" s="287">
        <f ca="1">IF($H466="UNIDADE CONSTRUTIVA",OFFSET(A466,-1,0)+1,LARGE(A$3:A465,1))</f>
        <v>0</v>
      </c>
      <c r="B466" s="287">
        <f t="shared" ca="1" si="52"/>
        <v>3</v>
      </c>
      <c r="C466" s="287">
        <f t="shared" ca="1" si="53"/>
        <v>1</v>
      </c>
      <c r="D466" s="288">
        <f t="shared" ca="1" si="54"/>
        <v>1</v>
      </c>
      <c r="E466" s="288">
        <f t="shared" ca="1" si="55"/>
        <v>13</v>
      </c>
      <c r="F466" s="48"/>
      <c r="J466" s="28"/>
      <c r="K466" s="35"/>
      <c r="L466" s="166"/>
      <c r="M466" s="166"/>
      <c r="N466" s="281"/>
      <c r="O466" s="223"/>
      <c r="P466" s="36"/>
      <c r="Q466" s="28"/>
    </row>
    <row r="467" spans="1:17" s="37" customFormat="1" ht="14.1" customHeight="1">
      <c r="A467" s="287">
        <f ca="1">IF($H467="UNIDADE CONSTRUTIVA",OFFSET(A467,-1,0)+1,LARGE(A$3:A466,1))</f>
        <v>0</v>
      </c>
      <c r="B467" s="287">
        <f t="shared" ca="1" si="52"/>
        <v>3</v>
      </c>
      <c r="C467" s="287">
        <f t="shared" ca="1" si="53"/>
        <v>1</v>
      </c>
      <c r="D467" s="288">
        <f t="shared" ca="1" si="54"/>
        <v>1</v>
      </c>
      <c r="E467" s="288">
        <f t="shared" ca="1" si="55"/>
        <v>13</v>
      </c>
      <c r="F467" s="48"/>
      <c r="J467" s="28"/>
      <c r="K467" s="35"/>
      <c r="L467" s="166"/>
      <c r="M467" s="166"/>
      <c r="N467" s="281"/>
      <c r="O467" s="223"/>
      <c r="P467" s="36"/>
      <c r="Q467" s="28"/>
    </row>
    <row r="468" spans="1:17" s="37" customFormat="1" ht="14.1" customHeight="1">
      <c r="A468" s="287">
        <f ca="1">IF($H468="UNIDADE CONSTRUTIVA",OFFSET(A468,-1,0)+1,LARGE(A$3:A467,1))</f>
        <v>0</v>
      </c>
      <c r="B468" s="287">
        <f t="shared" ca="1" si="52"/>
        <v>3</v>
      </c>
      <c r="C468" s="287">
        <f t="shared" ca="1" si="53"/>
        <v>1</v>
      </c>
      <c r="D468" s="288">
        <f t="shared" ca="1" si="54"/>
        <v>1</v>
      </c>
      <c r="E468" s="288">
        <f t="shared" ca="1" si="55"/>
        <v>13</v>
      </c>
      <c r="F468" s="48"/>
      <c r="J468" s="28"/>
      <c r="K468" s="35"/>
      <c r="L468" s="166"/>
      <c r="M468" s="166"/>
      <c r="N468" s="281"/>
      <c r="O468" s="223"/>
      <c r="P468" s="36"/>
      <c r="Q468" s="28"/>
    </row>
    <row r="469" spans="1:17" s="37" customFormat="1" ht="14.1" customHeight="1">
      <c r="A469" s="287">
        <f ca="1">IF($H469="UNIDADE CONSTRUTIVA",OFFSET(A469,-1,0)+1,LARGE(A$3:A468,1))</f>
        <v>0</v>
      </c>
      <c r="B469" s="287">
        <f t="shared" ca="1" si="52"/>
        <v>3</v>
      </c>
      <c r="C469" s="287">
        <f t="shared" ca="1" si="53"/>
        <v>1</v>
      </c>
      <c r="D469" s="288">
        <f t="shared" ca="1" si="54"/>
        <v>1</v>
      </c>
      <c r="E469" s="288">
        <f t="shared" ca="1" si="55"/>
        <v>13</v>
      </c>
      <c r="F469" s="48"/>
      <c r="J469" s="28"/>
      <c r="K469" s="35"/>
      <c r="L469" s="166"/>
      <c r="M469" s="166"/>
      <c r="N469" s="281"/>
      <c r="O469" s="223"/>
      <c r="P469" s="36"/>
      <c r="Q469" s="28"/>
    </row>
    <row r="470" spans="1:17" s="37" customFormat="1" ht="14.1" customHeight="1">
      <c r="A470" s="287">
        <f ca="1">IF($H470="UNIDADE CONSTRUTIVA",OFFSET(A470,-1,0)+1,LARGE(A$3:A469,1))</f>
        <v>0</v>
      </c>
      <c r="B470" s="287">
        <f t="shared" ca="1" si="52"/>
        <v>3</v>
      </c>
      <c r="C470" s="287">
        <f t="shared" ca="1" si="53"/>
        <v>1</v>
      </c>
      <c r="D470" s="288">
        <f t="shared" ca="1" si="54"/>
        <v>1</v>
      </c>
      <c r="E470" s="288">
        <f t="shared" ca="1" si="55"/>
        <v>13</v>
      </c>
      <c r="F470" s="48"/>
      <c r="J470" s="28"/>
      <c r="K470" s="35"/>
      <c r="L470" s="166"/>
      <c r="M470" s="166"/>
      <c r="N470" s="281"/>
      <c r="O470" s="223"/>
      <c r="P470" s="36"/>
      <c r="Q470" s="28"/>
    </row>
    <row r="471" spans="1:17" s="37" customFormat="1" ht="14.1" customHeight="1">
      <c r="A471" s="287">
        <f ca="1">IF($H471="UNIDADE CONSTRUTIVA",OFFSET(A471,-1,0)+1,LARGE(A$3:A470,1))</f>
        <v>0</v>
      </c>
      <c r="B471" s="287">
        <f t="shared" ca="1" si="52"/>
        <v>3</v>
      </c>
      <c r="C471" s="287">
        <f t="shared" ca="1" si="53"/>
        <v>1</v>
      </c>
      <c r="D471" s="288">
        <f t="shared" ca="1" si="54"/>
        <v>1</v>
      </c>
      <c r="E471" s="288">
        <f t="shared" ca="1" si="55"/>
        <v>13</v>
      </c>
      <c r="F471" s="48"/>
      <c r="J471" s="28"/>
      <c r="K471" s="35"/>
      <c r="L471" s="166"/>
      <c r="M471" s="166"/>
      <c r="N471" s="281"/>
      <c r="O471" s="223"/>
      <c r="P471" s="36"/>
      <c r="Q471" s="28"/>
    </row>
    <row r="472" spans="1:17" s="37" customFormat="1" ht="14.1" customHeight="1">
      <c r="A472" s="287">
        <f ca="1">IF($H472="UNIDADE CONSTRUTIVA",OFFSET(A472,-1,0)+1,LARGE(A$3:A471,1))</f>
        <v>0</v>
      </c>
      <c r="B472" s="287">
        <f t="shared" ca="1" si="52"/>
        <v>3</v>
      </c>
      <c r="C472" s="287">
        <f t="shared" ca="1" si="53"/>
        <v>1</v>
      </c>
      <c r="D472" s="288">
        <f t="shared" ca="1" si="54"/>
        <v>1</v>
      </c>
      <c r="E472" s="288">
        <f t="shared" ca="1" si="55"/>
        <v>13</v>
      </c>
      <c r="F472" s="48"/>
      <c r="J472" s="28"/>
      <c r="K472" s="35"/>
      <c r="L472" s="166"/>
      <c r="M472" s="166"/>
      <c r="N472" s="281"/>
      <c r="O472" s="223"/>
      <c r="P472" s="36"/>
      <c r="Q472" s="28"/>
    </row>
    <row r="473" spans="1:17" s="37" customFormat="1" ht="14.1" customHeight="1">
      <c r="A473" s="287">
        <f ca="1">IF($H473="UNIDADE CONSTRUTIVA",OFFSET(A473,-1,0)+1,LARGE(A$3:A472,1))</f>
        <v>0</v>
      </c>
      <c r="B473" s="287">
        <f t="shared" ca="1" si="52"/>
        <v>3</v>
      </c>
      <c r="C473" s="287">
        <f t="shared" ca="1" si="53"/>
        <v>1</v>
      </c>
      <c r="D473" s="288">
        <f t="shared" ca="1" si="54"/>
        <v>1</v>
      </c>
      <c r="E473" s="288">
        <f t="shared" ca="1" si="55"/>
        <v>13</v>
      </c>
      <c r="F473" s="48"/>
      <c r="J473" s="28"/>
      <c r="K473" s="35"/>
      <c r="L473" s="166"/>
      <c r="M473" s="166"/>
      <c r="N473" s="281"/>
      <c r="O473" s="223"/>
      <c r="P473" s="36"/>
      <c r="Q473" s="28"/>
    </row>
    <row r="474" spans="1:17" s="37" customFormat="1" ht="14.1" customHeight="1">
      <c r="A474" s="287">
        <f ca="1">IF($H474="UNIDADE CONSTRUTIVA",OFFSET(A474,-1,0)+1,LARGE(A$3:A473,1))</f>
        <v>0</v>
      </c>
      <c r="B474" s="287">
        <f t="shared" ca="1" si="52"/>
        <v>3</v>
      </c>
      <c r="C474" s="287">
        <f t="shared" ca="1" si="53"/>
        <v>1</v>
      </c>
      <c r="D474" s="288">
        <f t="shared" ca="1" si="54"/>
        <v>1</v>
      </c>
      <c r="E474" s="288">
        <f t="shared" ca="1" si="55"/>
        <v>13</v>
      </c>
      <c r="F474" s="48"/>
      <c r="J474" s="28"/>
      <c r="K474" s="35"/>
      <c r="L474" s="166"/>
      <c r="M474" s="166"/>
      <c r="N474" s="281"/>
      <c r="O474" s="223"/>
      <c r="P474" s="36"/>
      <c r="Q474" s="28"/>
    </row>
    <row r="475" spans="1:17" s="37" customFormat="1" ht="14.1" customHeight="1">
      <c r="A475" s="287">
        <f ca="1">IF($H475="UNIDADE CONSTRUTIVA",OFFSET(A475,-1,0)+1,LARGE(A$3:A474,1))</f>
        <v>0</v>
      </c>
      <c r="B475" s="287">
        <f t="shared" ca="1" si="52"/>
        <v>3</v>
      </c>
      <c r="C475" s="287">
        <f t="shared" ca="1" si="53"/>
        <v>1</v>
      </c>
      <c r="D475" s="288">
        <f t="shared" ca="1" si="54"/>
        <v>1</v>
      </c>
      <c r="E475" s="288">
        <f t="shared" ca="1" si="55"/>
        <v>13</v>
      </c>
      <c r="F475" s="48"/>
      <c r="J475" s="28"/>
      <c r="K475" s="35"/>
      <c r="L475" s="166"/>
      <c r="M475" s="166"/>
      <c r="N475" s="281"/>
      <c r="O475" s="223"/>
      <c r="P475" s="36"/>
      <c r="Q475" s="28"/>
    </row>
    <row r="476" spans="1:17" s="37" customFormat="1" ht="14.1" customHeight="1">
      <c r="A476" s="287">
        <f ca="1">IF($H476="UNIDADE CONSTRUTIVA",OFFSET(A476,-1,0)+1,LARGE(A$3:A475,1))</f>
        <v>0</v>
      </c>
      <c r="B476" s="287">
        <f t="shared" ca="1" si="52"/>
        <v>3</v>
      </c>
      <c r="C476" s="287">
        <f t="shared" ca="1" si="53"/>
        <v>1</v>
      </c>
      <c r="D476" s="288">
        <f t="shared" ca="1" si="54"/>
        <v>1</v>
      </c>
      <c r="E476" s="288">
        <f t="shared" ca="1" si="55"/>
        <v>13</v>
      </c>
      <c r="F476" s="48"/>
      <c r="J476" s="28"/>
      <c r="K476" s="35"/>
      <c r="L476" s="166"/>
      <c r="M476" s="166"/>
      <c r="N476" s="281"/>
      <c r="O476" s="223"/>
      <c r="P476" s="36"/>
      <c r="Q476" s="28"/>
    </row>
    <row r="477" spans="1:17" s="37" customFormat="1" ht="14.1" customHeight="1">
      <c r="A477" s="287">
        <f ca="1">IF($H477="UNIDADE CONSTRUTIVA",OFFSET(A477,-1,0)+1,LARGE(A$3:A476,1))</f>
        <v>0</v>
      </c>
      <c r="B477" s="287">
        <f t="shared" ca="1" si="52"/>
        <v>3</v>
      </c>
      <c r="C477" s="287">
        <f t="shared" ca="1" si="53"/>
        <v>1</v>
      </c>
      <c r="D477" s="288">
        <f t="shared" ca="1" si="54"/>
        <v>1</v>
      </c>
      <c r="E477" s="288">
        <f t="shared" ca="1" si="55"/>
        <v>13</v>
      </c>
      <c r="F477" s="48"/>
      <c r="J477" s="28"/>
      <c r="K477" s="35"/>
      <c r="L477" s="166"/>
      <c r="M477" s="166"/>
      <c r="N477" s="281"/>
      <c r="O477" s="223"/>
      <c r="P477" s="36"/>
      <c r="Q477" s="28"/>
    </row>
    <row r="478" spans="1:17" s="37" customFormat="1" ht="14.1" customHeight="1">
      <c r="A478" s="287">
        <f ca="1">IF($H478="UNIDADE CONSTRUTIVA",OFFSET(A478,-1,0)+1,LARGE(A$3:A477,1))</f>
        <v>0</v>
      </c>
      <c r="B478" s="287">
        <f t="shared" ca="1" si="52"/>
        <v>3</v>
      </c>
      <c r="C478" s="287">
        <f t="shared" ca="1" si="53"/>
        <v>1</v>
      </c>
      <c r="D478" s="288">
        <f t="shared" ca="1" si="54"/>
        <v>1</v>
      </c>
      <c r="E478" s="288">
        <f t="shared" ca="1" si="55"/>
        <v>13</v>
      </c>
      <c r="F478" s="48"/>
      <c r="J478" s="28"/>
      <c r="K478" s="35"/>
      <c r="L478" s="166"/>
      <c r="M478" s="166"/>
      <c r="N478" s="281"/>
      <c r="O478" s="223"/>
      <c r="P478" s="36"/>
      <c r="Q478" s="28"/>
    </row>
    <row r="479" spans="1:17" s="37" customFormat="1" ht="14.1" customHeight="1">
      <c r="A479" s="287">
        <f ca="1">IF($H479="UNIDADE CONSTRUTIVA",OFFSET(A479,-1,0)+1,LARGE(A$3:A478,1))</f>
        <v>0</v>
      </c>
      <c r="B479" s="287">
        <f t="shared" ca="1" si="52"/>
        <v>3</v>
      </c>
      <c r="C479" s="287">
        <f t="shared" ca="1" si="53"/>
        <v>1</v>
      </c>
      <c r="D479" s="288">
        <f t="shared" ca="1" si="54"/>
        <v>1</v>
      </c>
      <c r="E479" s="288">
        <f t="shared" ca="1" si="55"/>
        <v>13</v>
      </c>
      <c r="F479" s="48"/>
      <c r="J479" s="28"/>
      <c r="K479" s="35"/>
      <c r="L479" s="166"/>
      <c r="M479" s="166"/>
      <c r="N479" s="281"/>
      <c r="O479" s="223"/>
      <c r="P479" s="36"/>
      <c r="Q479" s="28"/>
    </row>
    <row r="480" spans="1:17" s="37" customFormat="1" ht="14.1" customHeight="1">
      <c r="A480" s="287">
        <f ca="1">IF($H480="UNIDADE CONSTRUTIVA",OFFSET(A480,-1,0)+1,LARGE(A$3:A479,1))</f>
        <v>0</v>
      </c>
      <c r="B480" s="287">
        <f t="shared" ca="1" si="52"/>
        <v>3</v>
      </c>
      <c r="C480" s="287">
        <f t="shared" ca="1" si="53"/>
        <v>1</v>
      </c>
      <c r="D480" s="288">
        <f t="shared" ca="1" si="54"/>
        <v>1</v>
      </c>
      <c r="E480" s="288">
        <f t="shared" ca="1" si="55"/>
        <v>13</v>
      </c>
      <c r="F480" s="48"/>
      <c r="J480" s="28"/>
      <c r="K480" s="35"/>
      <c r="L480" s="166"/>
      <c r="M480" s="166"/>
      <c r="N480" s="281"/>
      <c r="O480" s="223"/>
      <c r="P480" s="36"/>
      <c r="Q480" s="28"/>
    </row>
    <row r="481" spans="1:17" s="37" customFormat="1" ht="14.1" customHeight="1">
      <c r="A481" s="287">
        <f ca="1">IF($H481="UNIDADE CONSTRUTIVA",OFFSET(A481,-1,0)+1,LARGE(A$3:A480,1))</f>
        <v>0</v>
      </c>
      <c r="B481" s="287">
        <f t="shared" ca="1" si="52"/>
        <v>3</v>
      </c>
      <c r="C481" s="287">
        <f t="shared" ca="1" si="53"/>
        <v>1</v>
      </c>
      <c r="D481" s="288">
        <f t="shared" ca="1" si="54"/>
        <v>1</v>
      </c>
      <c r="E481" s="288">
        <f t="shared" ca="1" si="55"/>
        <v>13</v>
      </c>
      <c r="F481" s="48"/>
      <c r="J481" s="28"/>
      <c r="K481" s="35"/>
      <c r="L481" s="166"/>
      <c r="M481" s="166"/>
      <c r="N481" s="281"/>
      <c r="O481" s="223"/>
      <c r="P481" s="36"/>
      <c r="Q481" s="28"/>
    </row>
    <row r="482" spans="1:17" s="37" customFormat="1" ht="14.1" customHeight="1">
      <c r="A482" s="287">
        <f ca="1">IF($H482="UNIDADE CONSTRUTIVA",OFFSET(A482,-1,0)+1,LARGE(A$3:A481,1))</f>
        <v>0</v>
      </c>
      <c r="B482" s="287">
        <f t="shared" ca="1" si="52"/>
        <v>3</v>
      </c>
      <c r="C482" s="287">
        <f t="shared" ca="1" si="53"/>
        <v>1</v>
      </c>
      <c r="D482" s="288">
        <f t="shared" ca="1" si="54"/>
        <v>1</v>
      </c>
      <c r="E482" s="288">
        <f t="shared" ca="1" si="55"/>
        <v>13</v>
      </c>
      <c r="F482" s="48"/>
      <c r="J482" s="28"/>
      <c r="K482" s="35"/>
      <c r="L482" s="166"/>
      <c r="M482" s="166"/>
      <c r="N482" s="281"/>
      <c r="O482" s="223"/>
      <c r="P482" s="36"/>
      <c r="Q482" s="28"/>
    </row>
    <row r="483" spans="1:17" s="37" customFormat="1" ht="14.1" customHeight="1">
      <c r="A483" s="287">
        <f ca="1">IF($H483="UNIDADE CONSTRUTIVA",OFFSET(A483,-1,0)+1,LARGE(A$3:A482,1))</f>
        <v>0</v>
      </c>
      <c r="B483" s="287">
        <f t="shared" ca="1" si="52"/>
        <v>3</v>
      </c>
      <c r="C483" s="287">
        <f t="shared" ca="1" si="53"/>
        <v>1</v>
      </c>
      <c r="D483" s="288">
        <f t="shared" ca="1" si="54"/>
        <v>1</v>
      </c>
      <c r="E483" s="288">
        <f t="shared" ca="1" si="55"/>
        <v>13</v>
      </c>
      <c r="F483" s="48"/>
      <c r="J483" s="28"/>
      <c r="K483" s="35"/>
      <c r="L483" s="166"/>
      <c r="M483" s="166"/>
      <c r="N483" s="281"/>
      <c r="O483" s="223"/>
      <c r="P483" s="36"/>
      <c r="Q483" s="28"/>
    </row>
    <row r="484" spans="1:17" s="37" customFormat="1" ht="14.1" customHeight="1">
      <c r="A484" s="287">
        <f ca="1">IF($H484="UNIDADE CONSTRUTIVA",OFFSET(A484,-1,0)+1,LARGE(A$3:A483,1))</f>
        <v>0</v>
      </c>
      <c r="B484" s="287">
        <f t="shared" ca="1" si="52"/>
        <v>3</v>
      </c>
      <c r="C484" s="287">
        <f t="shared" ca="1" si="53"/>
        <v>1</v>
      </c>
      <c r="D484" s="288">
        <f t="shared" ca="1" si="54"/>
        <v>1</v>
      </c>
      <c r="E484" s="288">
        <f t="shared" ca="1" si="55"/>
        <v>13</v>
      </c>
      <c r="F484" s="48"/>
      <c r="J484" s="28"/>
      <c r="K484" s="35"/>
      <c r="L484" s="166"/>
      <c r="M484" s="166"/>
      <c r="N484" s="281"/>
      <c r="O484" s="223"/>
      <c r="P484" s="36"/>
      <c r="Q484" s="28"/>
    </row>
    <row r="485" spans="1:17" s="37" customFormat="1" ht="14.1" customHeight="1">
      <c r="A485" s="287">
        <f ca="1">IF($H485="UNIDADE CONSTRUTIVA",OFFSET(A485,-1,0)+1,LARGE(A$3:A484,1))</f>
        <v>0</v>
      </c>
      <c r="B485" s="287">
        <f t="shared" ca="1" si="52"/>
        <v>3</v>
      </c>
      <c r="C485" s="287">
        <f t="shared" ca="1" si="53"/>
        <v>1</v>
      </c>
      <c r="D485" s="288">
        <f t="shared" ca="1" si="54"/>
        <v>1</v>
      </c>
      <c r="E485" s="288">
        <f t="shared" ca="1" si="55"/>
        <v>13</v>
      </c>
      <c r="F485" s="48"/>
      <c r="J485" s="28"/>
      <c r="K485" s="35"/>
      <c r="L485" s="166"/>
      <c r="M485" s="166"/>
      <c r="N485" s="281"/>
      <c r="O485" s="223"/>
      <c r="P485" s="36"/>
      <c r="Q485" s="28"/>
    </row>
    <row r="486" spans="1:17" s="37" customFormat="1" ht="14.1" customHeight="1">
      <c r="A486" s="287">
        <f ca="1">IF($H486="UNIDADE CONSTRUTIVA",OFFSET(A486,-1,0)+1,LARGE(A$3:A485,1))</f>
        <v>0</v>
      </c>
      <c r="B486" s="287">
        <f t="shared" ca="1" si="52"/>
        <v>3</v>
      </c>
      <c r="C486" s="287">
        <f t="shared" ca="1" si="53"/>
        <v>1</v>
      </c>
      <c r="D486" s="288">
        <f t="shared" ca="1" si="54"/>
        <v>1</v>
      </c>
      <c r="E486" s="288">
        <f t="shared" ca="1" si="55"/>
        <v>13</v>
      </c>
      <c r="F486" s="48"/>
      <c r="J486" s="28"/>
      <c r="K486" s="35"/>
      <c r="L486" s="166"/>
      <c r="M486" s="166"/>
      <c r="N486" s="281"/>
      <c r="O486" s="223"/>
      <c r="P486" s="36"/>
      <c r="Q486" s="28"/>
    </row>
    <row r="487" spans="1:17" s="37" customFormat="1" ht="14.1" customHeight="1">
      <c r="A487" s="287">
        <f ca="1">IF($H487="UNIDADE CONSTRUTIVA",OFFSET(A487,-1,0)+1,LARGE(A$3:A486,1))</f>
        <v>0</v>
      </c>
      <c r="B487" s="287">
        <f t="shared" ca="1" si="52"/>
        <v>3</v>
      </c>
      <c r="C487" s="287">
        <f t="shared" ca="1" si="53"/>
        <v>1</v>
      </c>
      <c r="D487" s="288">
        <f t="shared" ca="1" si="54"/>
        <v>1</v>
      </c>
      <c r="E487" s="288">
        <f t="shared" ca="1" si="55"/>
        <v>13</v>
      </c>
      <c r="F487" s="48"/>
      <c r="J487" s="28"/>
      <c r="K487" s="35"/>
      <c r="L487" s="166"/>
      <c r="M487" s="166"/>
      <c r="N487" s="281"/>
      <c r="O487" s="223"/>
      <c r="P487" s="36"/>
      <c r="Q487" s="28"/>
    </row>
    <row r="488" spans="1:17" s="37" customFormat="1" ht="14.1" customHeight="1">
      <c r="A488" s="287">
        <f ca="1">IF($H488="UNIDADE CONSTRUTIVA",OFFSET(A488,-1,0)+1,LARGE(A$3:A487,1))</f>
        <v>0</v>
      </c>
      <c r="B488" s="287">
        <f t="shared" ca="1" si="52"/>
        <v>3</v>
      </c>
      <c r="C488" s="287">
        <f t="shared" ca="1" si="53"/>
        <v>1</v>
      </c>
      <c r="D488" s="288">
        <f t="shared" ca="1" si="54"/>
        <v>1</v>
      </c>
      <c r="E488" s="288">
        <f t="shared" ca="1" si="55"/>
        <v>13</v>
      </c>
      <c r="F488" s="48"/>
      <c r="J488" s="28"/>
      <c r="K488" s="35"/>
      <c r="L488" s="166"/>
      <c r="M488" s="166"/>
      <c r="N488" s="281"/>
      <c r="O488" s="223"/>
      <c r="P488" s="36"/>
      <c r="Q488" s="28"/>
    </row>
    <row r="489" spans="1:17" s="37" customFormat="1" ht="14.1" customHeight="1">
      <c r="A489" s="287">
        <f ca="1">IF($H489="UNIDADE CONSTRUTIVA",OFFSET(A489,-1,0)+1,LARGE(A$3:A488,1))</f>
        <v>0</v>
      </c>
      <c r="B489" s="287">
        <f t="shared" ca="1" si="52"/>
        <v>3</v>
      </c>
      <c r="C489" s="287">
        <f t="shared" ca="1" si="53"/>
        <v>1</v>
      </c>
      <c r="D489" s="288">
        <f t="shared" ca="1" si="54"/>
        <v>1</v>
      </c>
      <c r="E489" s="288">
        <f t="shared" ca="1" si="55"/>
        <v>13</v>
      </c>
      <c r="F489" s="48"/>
      <c r="J489" s="28"/>
      <c r="K489" s="35"/>
      <c r="L489" s="166"/>
      <c r="M489" s="166"/>
      <c r="N489" s="281"/>
      <c r="O489" s="223"/>
      <c r="P489" s="36"/>
      <c r="Q489" s="28"/>
    </row>
    <row r="490" spans="1:17" s="37" customFormat="1" ht="14.1" customHeight="1">
      <c r="A490" s="287">
        <f ca="1">IF($H490="UNIDADE CONSTRUTIVA",OFFSET(A490,-1,0)+1,LARGE(A$3:A489,1))</f>
        <v>0</v>
      </c>
      <c r="B490" s="287">
        <f t="shared" ca="1" si="52"/>
        <v>3</v>
      </c>
      <c r="C490" s="287">
        <f t="shared" ca="1" si="53"/>
        <v>1</v>
      </c>
      <c r="D490" s="288">
        <f t="shared" ca="1" si="54"/>
        <v>1</v>
      </c>
      <c r="E490" s="288">
        <f t="shared" ca="1" si="55"/>
        <v>13</v>
      </c>
      <c r="F490" s="48"/>
      <c r="J490" s="28"/>
      <c r="K490" s="35"/>
      <c r="L490" s="166"/>
      <c r="M490" s="166"/>
      <c r="N490" s="281"/>
      <c r="O490" s="223"/>
      <c r="P490" s="36"/>
      <c r="Q490" s="28"/>
    </row>
    <row r="491" spans="1:17" s="37" customFormat="1" ht="14.1" customHeight="1">
      <c r="A491" s="287">
        <f ca="1">IF($H491="UNIDADE CONSTRUTIVA",OFFSET(A491,-1,0)+1,LARGE(A$3:A490,1))</f>
        <v>0</v>
      </c>
      <c r="B491" s="287">
        <f t="shared" ca="1" si="52"/>
        <v>3</v>
      </c>
      <c r="C491" s="287">
        <f t="shared" ca="1" si="53"/>
        <v>1</v>
      </c>
      <c r="D491" s="288">
        <f t="shared" ca="1" si="54"/>
        <v>1</v>
      </c>
      <c r="E491" s="288">
        <f t="shared" ca="1" si="55"/>
        <v>13</v>
      </c>
      <c r="F491" s="48"/>
      <c r="J491" s="28"/>
      <c r="K491" s="35"/>
      <c r="L491" s="166"/>
      <c r="M491" s="166"/>
      <c r="N491" s="281"/>
      <c r="O491" s="223"/>
      <c r="P491" s="36"/>
      <c r="Q491" s="28"/>
    </row>
    <row r="492" spans="1:17" s="37" customFormat="1" ht="14.1" customHeight="1">
      <c r="A492" s="287">
        <f ca="1">IF($H492="UNIDADE CONSTRUTIVA",OFFSET(A492,-1,0)+1,LARGE(A$3:A491,1))</f>
        <v>0</v>
      </c>
      <c r="B492" s="287">
        <f t="shared" ca="1" si="52"/>
        <v>3</v>
      </c>
      <c r="C492" s="287">
        <f t="shared" ca="1" si="53"/>
        <v>1</v>
      </c>
      <c r="D492" s="288">
        <f t="shared" ca="1" si="54"/>
        <v>1</v>
      </c>
      <c r="E492" s="288">
        <f t="shared" ca="1" si="55"/>
        <v>13</v>
      </c>
      <c r="F492" s="48"/>
      <c r="J492" s="28"/>
      <c r="K492" s="35"/>
      <c r="L492" s="166"/>
      <c r="M492" s="166"/>
      <c r="N492" s="281"/>
      <c r="O492" s="223"/>
      <c r="P492" s="36"/>
      <c r="Q492" s="28"/>
    </row>
    <row r="493" spans="1:17" s="37" customFormat="1" ht="14.1" customHeight="1">
      <c r="A493" s="287">
        <f ca="1">IF($H493="UNIDADE CONSTRUTIVA",OFFSET(A493,-1,0)+1,LARGE(A$3:A492,1))</f>
        <v>0</v>
      </c>
      <c r="B493" s="287">
        <f t="shared" ca="1" si="52"/>
        <v>3</v>
      </c>
      <c r="C493" s="287">
        <f t="shared" ca="1" si="53"/>
        <v>1</v>
      </c>
      <c r="D493" s="288">
        <f t="shared" ca="1" si="54"/>
        <v>1</v>
      </c>
      <c r="E493" s="288">
        <f t="shared" ca="1" si="55"/>
        <v>13</v>
      </c>
      <c r="F493" s="48"/>
      <c r="J493" s="28"/>
      <c r="K493" s="35"/>
      <c r="L493" s="166"/>
      <c r="M493" s="166"/>
      <c r="N493" s="281"/>
      <c r="O493" s="223"/>
      <c r="P493" s="36"/>
      <c r="Q493" s="28"/>
    </row>
    <row r="494" spans="1:17" s="37" customFormat="1" ht="14.1" customHeight="1">
      <c r="A494" s="287">
        <f ca="1">IF($H494="UNIDADE CONSTRUTIVA",OFFSET(A494,-1,0)+1,LARGE(A$3:A493,1))</f>
        <v>0</v>
      </c>
      <c r="B494" s="287">
        <f t="shared" ca="1" si="52"/>
        <v>3</v>
      </c>
      <c r="C494" s="287">
        <f t="shared" ca="1" si="53"/>
        <v>1</v>
      </c>
      <c r="D494" s="288">
        <f t="shared" ca="1" si="54"/>
        <v>1</v>
      </c>
      <c r="E494" s="288">
        <f t="shared" ca="1" si="55"/>
        <v>13</v>
      </c>
      <c r="F494" s="48"/>
      <c r="J494" s="28"/>
      <c r="K494" s="35"/>
      <c r="L494" s="166"/>
      <c r="M494" s="166"/>
      <c r="N494" s="281"/>
      <c r="O494" s="223"/>
      <c r="P494" s="36"/>
      <c r="Q494" s="28"/>
    </row>
    <row r="495" spans="1:17" s="37" customFormat="1" ht="14.1" customHeight="1">
      <c r="A495" s="287">
        <f ca="1">IF($H495="UNIDADE CONSTRUTIVA",OFFSET(A495,-1,0)+1,LARGE(A$3:A494,1))</f>
        <v>0</v>
      </c>
      <c r="B495" s="287">
        <f t="shared" ca="1" si="52"/>
        <v>3</v>
      </c>
      <c r="C495" s="287">
        <f t="shared" ca="1" si="53"/>
        <v>1</v>
      </c>
      <c r="D495" s="288">
        <f t="shared" ca="1" si="54"/>
        <v>1</v>
      </c>
      <c r="E495" s="288">
        <f t="shared" ca="1" si="55"/>
        <v>13</v>
      </c>
      <c r="F495" s="48"/>
      <c r="J495" s="28"/>
      <c r="K495" s="35"/>
      <c r="L495" s="166"/>
      <c r="M495" s="166"/>
      <c r="N495" s="281"/>
      <c r="O495" s="223"/>
      <c r="P495" s="36"/>
      <c r="Q495" s="28"/>
    </row>
    <row r="496" spans="1:17" s="37" customFormat="1" ht="14.1" customHeight="1">
      <c r="A496" s="287">
        <f ca="1">IF($H496="UNIDADE CONSTRUTIVA",OFFSET(A496,-1,0)+1,LARGE(A$3:A495,1))</f>
        <v>0</v>
      </c>
      <c r="B496" s="287">
        <f t="shared" ca="1" si="52"/>
        <v>3</v>
      </c>
      <c r="C496" s="287">
        <f t="shared" ca="1" si="53"/>
        <v>1</v>
      </c>
      <c r="D496" s="288">
        <f t="shared" ca="1" si="54"/>
        <v>1</v>
      </c>
      <c r="E496" s="288">
        <f t="shared" ca="1" si="55"/>
        <v>13</v>
      </c>
      <c r="F496" s="48"/>
      <c r="J496" s="28"/>
      <c r="K496" s="35"/>
      <c r="L496" s="166"/>
      <c r="M496" s="166"/>
      <c r="N496" s="281"/>
      <c r="O496" s="223"/>
      <c r="P496" s="36"/>
      <c r="Q496" s="28"/>
    </row>
    <row r="497" spans="1:17" s="37" customFormat="1" ht="14.1" customHeight="1">
      <c r="A497" s="287">
        <f ca="1">IF($H497="UNIDADE CONSTRUTIVA",OFFSET(A497,-1,0)+1,LARGE(A$3:A496,1))</f>
        <v>0</v>
      </c>
      <c r="B497" s="287">
        <f t="shared" ca="1" si="52"/>
        <v>3</v>
      </c>
      <c r="C497" s="287">
        <f t="shared" ca="1" si="53"/>
        <v>1</v>
      </c>
      <c r="D497" s="288">
        <f t="shared" ca="1" si="54"/>
        <v>1</v>
      </c>
      <c r="E497" s="288">
        <f t="shared" ca="1" si="55"/>
        <v>13</v>
      </c>
      <c r="F497" s="48"/>
      <c r="J497" s="28"/>
      <c r="K497" s="35"/>
      <c r="L497" s="166"/>
      <c r="M497" s="166"/>
      <c r="N497" s="281"/>
      <c r="O497" s="223"/>
      <c r="P497" s="36"/>
      <c r="Q497" s="28"/>
    </row>
    <row r="498" spans="1:17" s="37" customFormat="1" ht="14.1" customHeight="1">
      <c r="A498" s="287">
        <f ca="1">IF($H498="UNIDADE CONSTRUTIVA",OFFSET(A498,-1,0)+1,LARGE(A$3:A497,1))</f>
        <v>0</v>
      </c>
      <c r="B498" s="287">
        <f t="shared" ca="1" si="52"/>
        <v>3</v>
      </c>
      <c r="C498" s="287">
        <f t="shared" ca="1" si="53"/>
        <v>1</v>
      </c>
      <c r="D498" s="288">
        <f t="shared" ca="1" si="54"/>
        <v>1</v>
      </c>
      <c r="E498" s="288">
        <f t="shared" ca="1" si="55"/>
        <v>13</v>
      </c>
      <c r="F498" s="48"/>
      <c r="J498" s="28"/>
      <c r="K498" s="35"/>
      <c r="L498" s="166"/>
      <c r="M498" s="166"/>
      <c r="N498" s="281"/>
      <c r="O498" s="223"/>
      <c r="P498" s="36"/>
      <c r="Q498" s="28"/>
    </row>
    <row r="499" spans="1:17" s="37" customFormat="1" ht="14.1" customHeight="1">
      <c r="A499" s="287">
        <f ca="1">IF($H499="UNIDADE CONSTRUTIVA",OFFSET(A499,-1,0)+1,LARGE(A$3:A498,1))</f>
        <v>0</v>
      </c>
      <c r="B499" s="287">
        <f t="shared" ca="1" si="52"/>
        <v>3</v>
      </c>
      <c r="C499" s="287">
        <f t="shared" ca="1" si="53"/>
        <v>1</v>
      </c>
      <c r="D499" s="288">
        <f t="shared" ca="1" si="54"/>
        <v>1</v>
      </c>
      <c r="E499" s="288">
        <f t="shared" ca="1" si="55"/>
        <v>13</v>
      </c>
      <c r="F499" s="48"/>
      <c r="J499" s="28"/>
      <c r="K499" s="35"/>
      <c r="L499" s="166"/>
      <c r="M499" s="166"/>
      <c r="N499" s="281"/>
      <c r="O499" s="223"/>
      <c r="P499" s="36"/>
      <c r="Q499" s="28"/>
    </row>
    <row r="500" spans="1:17" s="37" customFormat="1" ht="14.1" customHeight="1">
      <c r="A500" s="287">
        <f ca="1">IF($H500="UNIDADE CONSTRUTIVA",OFFSET(A500,-1,0)+1,LARGE(A$3:A499,1))</f>
        <v>0</v>
      </c>
      <c r="B500" s="287">
        <f t="shared" ca="1" si="52"/>
        <v>3</v>
      </c>
      <c r="C500" s="287">
        <f t="shared" ca="1" si="53"/>
        <v>1</v>
      </c>
      <c r="D500" s="288">
        <f t="shared" ca="1" si="54"/>
        <v>1</v>
      </c>
      <c r="E500" s="288">
        <f t="shared" ca="1" si="55"/>
        <v>13</v>
      </c>
      <c r="F500" s="48"/>
      <c r="J500" s="28"/>
      <c r="K500" s="35"/>
      <c r="L500" s="166"/>
      <c r="M500" s="166"/>
      <c r="N500" s="281"/>
      <c r="O500" s="223"/>
      <c r="P500" s="36"/>
      <c r="Q500" s="28"/>
    </row>
    <row r="501" spans="1:17" s="37" customFormat="1" ht="14.1" customHeight="1">
      <c r="A501" s="287">
        <f ca="1">IF($H501="UNIDADE CONSTRUTIVA",OFFSET(A501,-1,0)+1,LARGE(A$3:A500,1))</f>
        <v>0</v>
      </c>
      <c r="B501" s="287">
        <f t="shared" ca="1" si="52"/>
        <v>3</v>
      </c>
      <c r="C501" s="287">
        <f t="shared" ca="1" si="53"/>
        <v>1</v>
      </c>
      <c r="D501" s="288">
        <f t="shared" ca="1" si="54"/>
        <v>1</v>
      </c>
      <c r="E501" s="288">
        <f t="shared" ca="1" si="55"/>
        <v>13</v>
      </c>
      <c r="F501" s="48"/>
      <c r="J501" s="28"/>
      <c r="K501" s="35"/>
      <c r="L501" s="166"/>
      <c r="M501" s="166"/>
      <c r="N501" s="281"/>
      <c r="O501" s="223"/>
      <c r="P501" s="36"/>
      <c r="Q501" s="28"/>
    </row>
    <row r="502" spans="1:17" s="37" customFormat="1" ht="14.1" customHeight="1">
      <c r="A502" s="287">
        <f ca="1">IF($H502="UNIDADE CONSTRUTIVA",OFFSET(A502,-1,0)+1,LARGE(A$3:A501,1))</f>
        <v>0</v>
      </c>
      <c r="B502" s="287">
        <f t="shared" ca="1" si="52"/>
        <v>3</v>
      </c>
      <c r="C502" s="287">
        <f t="shared" ca="1" si="53"/>
        <v>1</v>
      </c>
      <c r="D502" s="288">
        <f t="shared" ca="1" si="54"/>
        <v>1</v>
      </c>
      <c r="E502" s="288">
        <f t="shared" ca="1" si="55"/>
        <v>13</v>
      </c>
      <c r="F502" s="48"/>
      <c r="J502" s="28"/>
      <c r="K502" s="35"/>
      <c r="L502" s="166"/>
      <c r="M502" s="166"/>
      <c r="N502" s="281"/>
      <c r="O502" s="223"/>
      <c r="P502" s="36"/>
      <c r="Q502" s="28"/>
    </row>
    <row r="503" spans="1:17" s="37" customFormat="1" ht="14.1" customHeight="1">
      <c r="A503" s="287">
        <f ca="1">IF($H503="UNIDADE CONSTRUTIVA",OFFSET(A503,-1,0)+1,LARGE(A$3:A502,1))</f>
        <v>0</v>
      </c>
      <c r="B503" s="287">
        <f t="shared" ca="1" si="52"/>
        <v>3</v>
      </c>
      <c r="C503" s="287">
        <f t="shared" ca="1" si="53"/>
        <v>1</v>
      </c>
      <c r="D503" s="288">
        <f t="shared" ca="1" si="54"/>
        <v>1</v>
      </c>
      <c r="E503" s="288">
        <f t="shared" ca="1" si="55"/>
        <v>13</v>
      </c>
      <c r="F503" s="48"/>
      <c r="J503" s="28"/>
      <c r="K503" s="35"/>
      <c r="L503" s="166"/>
      <c r="M503" s="166"/>
      <c r="N503" s="281"/>
      <c r="O503" s="223"/>
      <c r="P503" s="36"/>
      <c r="Q503" s="28"/>
    </row>
    <row r="504" spans="1:17" s="37" customFormat="1" ht="14.1" customHeight="1">
      <c r="A504" s="287">
        <f ca="1">IF($H504="UNIDADE CONSTRUTIVA",OFFSET(A504,-1,0)+1,LARGE(A$3:A503,1))</f>
        <v>0</v>
      </c>
      <c r="B504" s="287">
        <f t="shared" ca="1" si="52"/>
        <v>3</v>
      </c>
      <c r="C504" s="287">
        <f t="shared" ca="1" si="53"/>
        <v>1</v>
      </c>
      <c r="D504" s="288">
        <f t="shared" ca="1" si="54"/>
        <v>1</v>
      </c>
      <c r="E504" s="288">
        <f t="shared" ca="1" si="55"/>
        <v>13</v>
      </c>
      <c r="F504" s="48"/>
      <c r="J504" s="28"/>
      <c r="K504" s="35"/>
      <c r="L504" s="166"/>
      <c r="M504" s="166"/>
      <c r="N504" s="281"/>
      <c r="O504" s="223"/>
      <c r="P504" s="36"/>
      <c r="Q504" s="28"/>
    </row>
    <row r="505" spans="1:17" s="37" customFormat="1" ht="14.1" customHeight="1">
      <c r="A505" s="287">
        <f ca="1">IF($H505="UNIDADE CONSTRUTIVA",OFFSET(A505,-1,0)+1,LARGE(A$3:A504,1))</f>
        <v>0</v>
      </c>
      <c r="B505" s="287">
        <f t="shared" ca="1" si="52"/>
        <v>3</v>
      </c>
      <c r="C505" s="287">
        <f t="shared" ca="1" si="53"/>
        <v>1</v>
      </c>
      <c r="D505" s="288">
        <f t="shared" ca="1" si="54"/>
        <v>1</v>
      </c>
      <c r="E505" s="288">
        <f t="shared" ca="1" si="55"/>
        <v>13</v>
      </c>
      <c r="F505" s="48"/>
      <c r="J505" s="28"/>
      <c r="K505" s="35"/>
      <c r="L505" s="166"/>
      <c r="M505" s="166"/>
      <c r="N505" s="281"/>
      <c r="O505" s="223"/>
      <c r="P505" s="36"/>
      <c r="Q505" s="28"/>
    </row>
    <row r="506" spans="1:17" s="37" customFormat="1" ht="14.1" customHeight="1">
      <c r="A506" s="287">
        <f ca="1">IF($H506="UNIDADE CONSTRUTIVA",OFFSET(A506,-1,0)+1,LARGE(A$3:A505,1))</f>
        <v>0</v>
      </c>
      <c r="B506" s="287">
        <f t="shared" ca="1" si="52"/>
        <v>3</v>
      </c>
      <c r="C506" s="287">
        <f t="shared" ca="1" si="53"/>
        <v>1</v>
      </c>
      <c r="D506" s="288">
        <f t="shared" ca="1" si="54"/>
        <v>1</v>
      </c>
      <c r="E506" s="288">
        <f t="shared" ca="1" si="55"/>
        <v>13</v>
      </c>
      <c r="F506" s="48"/>
      <c r="J506" s="28"/>
      <c r="K506" s="35"/>
      <c r="L506" s="166"/>
      <c r="M506" s="166"/>
      <c r="N506" s="281"/>
      <c r="O506" s="223"/>
      <c r="P506" s="36"/>
      <c r="Q506" s="28"/>
    </row>
    <row r="507" spans="1:17" s="37" customFormat="1" ht="14.1" customHeight="1">
      <c r="A507" s="287">
        <f ca="1">IF($H507="UNIDADE CONSTRUTIVA",OFFSET(A507,-1,0)+1,LARGE(A$3:A506,1))</f>
        <v>0</v>
      </c>
      <c r="B507" s="287">
        <f t="shared" ca="1" si="52"/>
        <v>3</v>
      </c>
      <c r="C507" s="287">
        <f t="shared" ca="1" si="53"/>
        <v>1</v>
      </c>
      <c r="D507" s="288">
        <f t="shared" ca="1" si="54"/>
        <v>1</v>
      </c>
      <c r="E507" s="288">
        <f t="shared" ca="1" si="55"/>
        <v>13</v>
      </c>
      <c r="F507" s="48"/>
      <c r="J507" s="28"/>
      <c r="K507" s="35"/>
      <c r="L507" s="166"/>
      <c r="M507" s="166"/>
      <c r="N507" s="281"/>
      <c r="O507" s="223"/>
      <c r="P507" s="36"/>
      <c r="Q507" s="28"/>
    </row>
    <row r="508" spans="1:17" s="37" customFormat="1" ht="14.1" customHeight="1">
      <c r="A508" s="287">
        <f ca="1">IF($H508="UNIDADE CONSTRUTIVA",OFFSET(A508,-1,0)+1,LARGE(A$3:A507,1))</f>
        <v>0</v>
      </c>
      <c r="B508" s="287">
        <f t="shared" ca="1" si="52"/>
        <v>3</v>
      </c>
      <c r="C508" s="287">
        <f t="shared" ca="1" si="53"/>
        <v>1</v>
      </c>
      <c r="D508" s="288">
        <f t="shared" ca="1" si="54"/>
        <v>1</v>
      </c>
      <c r="E508" s="288">
        <f t="shared" ca="1" si="55"/>
        <v>13</v>
      </c>
      <c r="F508" s="48"/>
      <c r="J508" s="28"/>
      <c r="K508" s="35"/>
      <c r="L508" s="166"/>
      <c r="M508" s="166"/>
      <c r="N508" s="281"/>
      <c r="O508" s="223"/>
      <c r="P508" s="36"/>
      <c r="Q508" s="28"/>
    </row>
    <row r="509" spans="1:17" s="37" customFormat="1" ht="14.1" customHeight="1">
      <c r="A509" s="287">
        <f ca="1">IF($H509="UNIDADE CONSTRUTIVA",OFFSET(A509,-1,0)+1,LARGE(A$3:A508,1))</f>
        <v>0</v>
      </c>
      <c r="B509" s="287">
        <f t="shared" ca="1" si="52"/>
        <v>3</v>
      </c>
      <c r="C509" s="287">
        <f t="shared" ca="1" si="53"/>
        <v>1</v>
      </c>
      <c r="D509" s="288">
        <f t="shared" ca="1" si="54"/>
        <v>1</v>
      </c>
      <c r="E509" s="288">
        <f t="shared" ca="1" si="55"/>
        <v>13</v>
      </c>
      <c r="F509" s="48"/>
      <c r="J509" s="28"/>
      <c r="K509" s="35"/>
      <c r="L509" s="166"/>
      <c r="M509" s="166"/>
      <c r="N509" s="281"/>
      <c r="O509" s="223"/>
      <c r="P509" s="36"/>
      <c r="Q509" s="28"/>
    </row>
    <row r="510" spans="1:17" s="37" customFormat="1" ht="14.1" customHeight="1">
      <c r="A510" s="287">
        <f ca="1">IF($H510="UNIDADE CONSTRUTIVA",OFFSET(A510,-1,0)+1,LARGE(A$3:A509,1))</f>
        <v>0</v>
      </c>
      <c r="B510" s="287">
        <f t="shared" ca="1" si="52"/>
        <v>3</v>
      </c>
      <c r="C510" s="287">
        <f t="shared" ca="1" si="53"/>
        <v>1</v>
      </c>
      <c r="D510" s="288">
        <f t="shared" ca="1" si="54"/>
        <v>1</v>
      </c>
      <c r="E510" s="288">
        <f t="shared" ca="1" si="55"/>
        <v>13</v>
      </c>
      <c r="F510" s="48"/>
      <c r="J510" s="28"/>
      <c r="K510" s="35"/>
      <c r="L510" s="166"/>
      <c r="M510" s="166"/>
      <c r="N510" s="281"/>
      <c r="O510" s="223"/>
      <c r="P510" s="36"/>
      <c r="Q510" s="28"/>
    </row>
    <row r="511" spans="1:17" s="37" customFormat="1" ht="14.1" customHeight="1">
      <c r="A511" s="287">
        <f ca="1">IF($H511="UNIDADE CONSTRUTIVA",OFFSET(A511,-1,0)+1,LARGE(A$3:A510,1))</f>
        <v>0</v>
      </c>
      <c r="B511" s="287">
        <f t="shared" ca="1" si="52"/>
        <v>3</v>
      </c>
      <c r="C511" s="287">
        <f t="shared" ca="1" si="53"/>
        <v>1</v>
      </c>
      <c r="D511" s="288">
        <f t="shared" ca="1" si="54"/>
        <v>1</v>
      </c>
      <c r="E511" s="288">
        <f t="shared" ca="1" si="55"/>
        <v>13</v>
      </c>
      <c r="F511" s="48"/>
      <c r="J511" s="28"/>
      <c r="K511" s="35"/>
      <c r="L511" s="166"/>
      <c r="M511" s="166"/>
      <c r="N511" s="281"/>
      <c r="O511" s="223"/>
      <c r="P511" s="36"/>
      <c r="Q511" s="28"/>
    </row>
    <row r="512" spans="1:17" s="37" customFormat="1" ht="14.1" customHeight="1">
      <c r="A512" s="287">
        <f ca="1">IF($H512="UNIDADE CONSTRUTIVA",OFFSET(A512,-1,0)+1,LARGE(A$3:A511,1))</f>
        <v>0</v>
      </c>
      <c r="B512" s="287">
        <f t="shared" ca="1" si="52"/>
        <v>3</v>
      </c>
      <c r="C512" s="287">
        <f t="shared" ca="1" si="53"/>
        <v>1</v>
      </c>
      <c r="D512" s="288">
        <f t="shared" ca="1" si="54"/>
        <v>1</v>
      </c>
      <c r="E512" s="288">
        <f t="shared" ca="1" si="55"/>
        <v>13</v>
      </c>
      <c r="F512" s="48"/>
      <c r="J512" s="28"/>
      <c r="K512" s="35"/>
      <c r="L512" s="166"/>
      <c r="M512" s="166"/>
      <c r="N512" s="281"/>
      <c r="O512" s="223"/>
      <c r="P512" s="36"/>
      <c r="Q512" s="28"/>
    </row>
    <row r="513" spans="1:17" s="37" customFormat="1" ht="14.1" customHeight="1">
      <c r="A513" s="287">
        <f ca="1">IF($H513="UNIDADE CONSTRUTIVA",OFFSET(A513,-1,0)+1,LARGE(A$3:A512,1))</f>
        <v>0</v>
      </c>
      <c r="B513" s="287">
        <f t="shared" ca="1" si="52"/>
        <v>3</v>
      </c>
      <c r="C513" s="287">
        <f t="shared" ca="1" si="53"/>
        <v>1</v>
      </c>
      <c r="D513" s="288">
        <f t="shared" ca="1" si="54"/>
        <v>1</v>
      </c>
      <c r="E513" s="288">
        <f t="shared" ca="1" si="55"/>
        <v>13</v>
      </c>
      <c r="F513" s="48"/>
      <c r="J513" s="28"/>
      <c r="K513" s="35"/>
      <c r="L513" s="166"/>
      <c r="M513" s="166"/>
      <c r="N513" s="281"/>
      <c r="O513" s="223"/>
      <c r="P513" s="36"/>
      <c r="Q513" s="28"/>
    </row>
    <row r="514" spans="1:17" s="37" customFormat="1" ht="14.1" customHeight="1">
      <c r="A514" s="287">
        <f ca="1">IF($H514="UNIDADE CONSTRUTIVA",OFFSET(A514,-1,0)+1,LARGE(A$3:A513,1))</f>
        <v>0</v>
      </c>
      <c r="B514" s="287">
        <f t="shared" ca="1" si="52"/>
        <v>3</v>
      </c>
      <c r="C514" s="287">
        <f t="shared" ca="1" si="53"/>
        <v>1</v>
      </c>
      <c r="D514" s="288">
        <f t="shared" ca="1" si="54"/>
        <v>1</v>
      </c>
      <c r="E514" s="288">
        <f t="shared" ca="1" si="55"/>
        <v>13</v>
      </c>
      <c r="F514" s="48"/>
      <c r="J514" s="28"/>
      <c r="K514" s="35"/>
      <c r="L514" s="166"/>
      <c r="M514" s="166"/>
      <c r="N514" s="281"/>
      <c r="O514" s="223"/>
      <c r="P514" s="36"/>
      <c r="Q514" s="28"/>
    </row>
    <row r="515" spans="1:17" s="37" customFormat="1" ht="14.1" customHeight="1">
      <c r="A515" s="287">
        <f ca="1">IF($H515="UNIDADE CONSTRUTIVA",OFFSET(A515,-1,0)+1,LARGE(A$3:A514,1))</f>
        <v>0</v>
      </c>
      <c r="B515" s="287">
        <f t="shared" ca="1" si="52"/>
        <v>3</v>
      </c>
      <c r="C515" s="287">
        <f t="shared" ca="1" si="53"/>
        <v>1</v>
      </c>
      <c r="D515" s="288">
        <f t="shared" ca="1" si="54"/>
        <v>1</v>
      </c>
      <c r="E515" s="288">
        <f t="shared" ca="1" si="55"/>
        <v>13</v>
      </c>
      <c r="F515" s="48"/>
      <c r="J515" s="28"/>
      <c r="K515" s="35"/>
      <c r="L515" s="166"/>
      <c r="M515" s="166"/>
      <c r="N515" s="281"/>
      <c r="O515" s="223"/>
      <c r="P515" s="36"/>
      <c r="Q515" s="28"/>
    </row>
    <row r="516" spans="1:17" s="37" customFormat="1" ht="14.1" customHeight="1">
      <c r="A516" s="287">
        <f ca="1">IF($H516="UNIDADE CONSTRUTIVA",OFFSET(A516,-1,0)+1,LARGE(A$3:A515,1))</f>
        <v>0</v>
      </c>
      <c r="B516" s="287">
        <f t="shared" ca="1" si="52"/>
        <v>3</v>
      </c>
      <c r="C516" s="287">
        <f t="shared" ca="1" si="53"/>
        <v>1</v>
      </c>
      <c r="D516" s="288">
        <f t="shared" ca="1" si="54"/>
        <v>1</v>
      </c>
      <c r="E516" s="288">
        <f t="shared" ca="1" si="55"/>
        <v>13</v>
      </c>
      <c r="F516" s="48"/>
      <c r="J516" s="28"/>
      <c r="K516" s="35"/>
      <c r="L516" s="166"/>
      <c r="M516" s="166"/>
      <c r="N516" s="281"/>
      <c r="O516" s="223"/>
      <c r="P516" s="36"/>
      <c r="Q516" s="28"/>
    </row>
    <row r="517" spans="1:17" s="37" customFormat="1" ht="14.1" customHeight="1">
      <c r="A517" s="287">
        <f ca="1">IF($H517="UNIDADE CONSTRUTIVA",OFFSET(A517,-1,0)+1,LARGE(A$3:A516,1))</f>
        <v>0</v>
      </c>
      <c r="B517" s="287">
        <f t="shared" ca="1" si="52"/>
        <v>3</v>
      </c>
      <c r="C517" s="287">
        <f t="shared" ca="1" si="53"/>
        <v>1</v>
      </c>
      <c r="D517" s="288">
        <f t="shared" ca="1" si="54"/>
        <v>1</v>
      </c>
      <c r="E517" s="288">
        <f t="shared" ca="1" si="55"/>
        <v>13</v>
      </c>
      <c r="F517" s="48"/>
      <c r="J517" s="28"/>
      <c r="K517" s="35"/>
      <c r="L517" s="166"/>
      <c r="M517" s="166"/>
      <c r="N517" s="281"/>
      <c r="O517" s="223"/>
      <c r="P517" s="36"/>
      <c r="Q517" s="28"/>
    </row>
    <row r="518" spans="1:17" s="37" customFormat="1" ht="14.1" customHeight="1">
      <c r="A518" s="287">
        <f ca="1">IF($H518="UNIDADE CONSTRUTIVA",OFFSET(A518,-1,0)+1,LARGE(A$3:A517,1))</f>
        <v>0</v>
      </c>
      <c r="B518" s="287">
        <f t="shared" ref="B518:B581" ca="1" si="56">IF(H518="UNIDADE CONSTRUTIVA",0,IF(H518="CÉLULA CONSTRUTIVA",OFFSET(B518,-1,0)+1,OFFSET(B518,-1,0)))</f>
        <v>3</v>
      </c>
      <c r="C518" s="287">
        <f t="shared" ref="C518:C581" ca="1" si="57">IF(H518="CÉLULA CONSTRUTIVA",0,IF(H518="ETAPA",OFFSET(C518,-1,0)+1,OFFSET(C518,-1,0)))</f>
        <v>1</v>
      </c>
      <c r="D518" s="288">
        <f t="shared" ref="D518:D581" ca="1" si="58">IF(H518="ETAPA",0,IF(H518="SUBETAPA",OFFSET(D518,-1,0)+1,OFFSET(D518,-1,0)))</f>
        <v>1</v>
      </c>
      <c r="E518" s="288">
        <f t="shared" ref="E518:E581" ca="1" si="59">IF(H518="Subetapa",0,IF(H518="serviço",OFFSET(E518,-1,0)+1,OFFSET(E518,-1,0)))</f>
        <v>13</v>
      </c>
      <c r="F518" s="48"/>
      <c r="J518" s="28"/>
      <c r="K518" s="35"/>
      <c r="L518" s="166"/>
      <c r="M518" s="166"/>
      <c r="N518" s="281"/>
      <c r="O518" s="223"/>
      <c r="P518" s="36"/>
      <c r="Q518" s="28"/>
    </row>
    <row r="519" spans="1:17" s="37" customFormat="1" ht="14.1" customHeight="1">
      <c r="A519" s="287">
        <f ca="1">IF($H519="UNIDADE CONSTRUTIVA",OFFSET(A519,-1,0)+1,LARGE(A$3:A518,1))</f>
        <v>0</v>
      </c>
      <c r="B519" s="287">
        <f t="shared" ca="1" si="56"/>
        <v>3</v>
      </c>
      <c r="C519" s="287">
        <f t="shared" ca="1" si="57"/>
        <v>1</v>
      </c>
      <c r="D519" s="288">
        <f t="shared" ca="1" si="58"/>
        <v>1</v>
      </c>
      <c r="E519" s="288">
        <f t="shared" ca="1" si="59"/>
        <v>13</v>
      </c>
      <c r="F519" s="48"/>
      <c r="J519" s="28"/>
      <c r="K519" s="35"/>
      <c r="L519" s="166"/>
      <c r="M519" s="166"/>
      <c r="N519" s="281"/>
      <c r="O519" s="223"/>
      <c r="P519" s="36"/>
      <c r="Q519" s="28"/>
    </row>
    <row r="520" spans="1:17" s="37" customFormat="1" ht="14.1" customHeight="1">
      <c r="A520" s="287">
        <f ca="1">IF($H520="UNIDADE CONSTRUTIVA",OFFSET(A520,-1,0)+1,LARGE(A$3:A519,1))</f>
        <v>0</v>
      </c>
      <c r="B520" s="287">
        <f t="shared" ca="1" si="56"/>
        <v>3</v>
      </c>
      <c r="C520" s="287">
        <f t="shared" ca="1" si="57"/>
        <v>1</v>
      </c>
      <c r="D520" s="288">
        <f t="shared" ca="1" si="58"/>
        <v>1</v>
      </c>
      <c r="E520" s="288">
        <f t="shared" ca="1" si="59"/>
        <v>13</v>
      </c>
      <c r="F520" s="48"/>
      <c r="J520" s="28"/>
      <c r="K520" s="35"/>
      <c r="L520" s="166"/>
      <c r="M520" s="166"/>
      <c r="N520" s="281"/>
      <c r="O520" s="223"/>
      <c r="P520" s="36"/>
      <c r="Q520" s="28"/>
    </row>
    <row r="521" spans="1:17" s="37" customFormat="1" ht="14.1" customHeight="1">
      <c r="A521" s="287">
        <f ca="1">IF($H521="UNIDADE CONSTRUTIVA",OFFSET(A521,-1,0)+1,LARGE(A$3:A520,1))</f>
        <v>0</v>
      </c>
      <c r="B521" s="287">
        <f t="shared" ca="1" si="56"/>
        <v>3</v>
      </c>
      <c r="C521" s="287">
        <f t="shared" ca="1" si="57"/>
        <v>1</v>
      </c>
      <c r="D521" s="288">
        <f t="shared" ca="1" si="58"/>
        <v>1</v>
      </c>
      <c r="E521" s="288">
        <f t="shared" ca="1" si="59"/>
        <v>13</v>
      </c>
      <c r="F521" s="48"/>
      <c r="J521" s="28"/>
      <c r="K521" s="35"/>
      <c r="L521" s="166"/>
      <c r="M521" s="166"/>
      <c r="N521" s="281"/>
      <c r="O521" s="223"/>
      <c r="P521" s="36"/>
      <c r="Q521" s="28"/>
    </row>
    <row r="522" spans="1:17" s="37" customFormat="1" ht="14.1" customHeight="1">
      <c r="A522" s="287">
        <f ca="1">IF($H522="UNIDADE CONSTRUTIVA",OFFSET(A522,-1,0)+1,LARGE(A$3:A521,1))</f>
        <v>0</v>
      </c>
      <c r="B522" s="287">
        <f t="shared" ca="1" si="56"/>
        <v>3</v>
      </c>
      <c r="C522" s="287">
        <f t="shared" ca="1" si="57"/>
        <v>1</v>
      </c>
      <c r="D522" s="288">
        <f t="shared" ca="1" si="58"/>
        <v>1</v>
      </c>
      <c r="E522" s="288">
        <f t="shared" ca="1" si="59"/>
        <v>13</v>
      </c>
      <c r="F522" s="48"/>
      <c r="J522" s="28"/>
      <c r="K522" s="35"/>
      <c r="L522" s="166"/>
      <c r="M522" s="166"/>
      <c r="N522" s="281"/>
      <c r="O522" s="223"/>
      <c r="P522" s="36"/>
      <c r="Q522" s="28"/>
    </row>
    <row r="523" spans="1:17" s="37" customFormat="1" ht="14.1" customHeight="1">
      <c r="A523" s="287">
        <f ca="1">IF($H523="UNIDADE CONSTRUTIVA",OFFSET(A523,-1,0)+1,LARGE(A$3:A522,1))</f>
        <v>0</v>
      </c>
      <c r="B523" s="287">
        <f t="shared" ca="1" si="56"/>
        <v>3</v>
      </c>
      <c r="C523" s="287">
        <f t="shared" ca="1" si="57"/>
        <v>1</v>
      </c>
      <c r="D523" s="288">
        <f t="shared" ca="1" si="58"/>
        <v>1</v>
      </c>
      <c r="E523" s="288">
        <f t="shared" ca="1" si="59"/>
        <v>13</v>
      </c>
      <c r="F523" s="48"/>
      <c r="J523" s="28"/>
      <c r="K523" s="35"/>
      <c r="L523" s="166"/>
      <c r="M523" s="166"/>
      <c r="N523" s="281"/>
      <c r="O523" s="223"/>
      <c r="P523" s="36"/>
      <c r="Q523" s="28"/>
    </row>
    <row r="524" spans="1:17" s="37" customFormat="1" ht="14.1" customHeight="1">
      <c r="A524" s="287">
        <f ca="1">IF($H524="UNIDADE CONSTRUTIVA",OFFSET(A524,-1,0)+1,LARGE(A$3:A523,1))</f>
        <v>0</v>
      </c>
      <c r="B524" s="287">
        <f t="shared" ca="1" si="56"/>
        <v>3</v>
      </c>
      <c r="C524" s="287">
        <f t="shared" ca="1" si="57"/>
        <v>1</v>
      </c>
      <c r="D524" s="288">
        <f t="shared" ca="1" si="58"/>
        <v>1</v>
      </c>
      <c r="E524" s="288">
        <f t="shared" ca="1" si="59"/>
        <v>13</v>
      </c>
      <c r="F524" s="48"/>
      <c r="J524" s="28"/>
      <c r="K524" s="35"/>
      <c r="L524" s="166"/>
      <c r="M524" s="166"/>
      <c r="N524" s="281"/>
      <c r="O524" s="223"/>
      <c r="P524" s="36"/>
      <c r="Q524" s="28"/>
    </row>
    <row r="525" spans="1:17" s="37" customFormat="1" ht="14.1" customHeight="1">
      <c r="A525" s="287">
        <f ca="1">IF($H525="UNIDADE CONSTRUTIVA",OFFSET(A525,-1,0)+1,LARGE(A$3:A524,1))</f>
        <v>0</v>
      </c>
      <c r="B525" s="287">
        <f t="shared" ca="1" si="56"/>
        <v>3</v>
      </c>
      <c r="C525" s="287">
        <f t="shared" ca="1" si="57"/>
        <v>1</v>
      </c>
      <c r="D525" s="288">
        <f t="shared" ca="1" si="58"/>
        <v>1</v>
      </c>
      <c r="E525" s="288">
        <f t="shared" ca="1" si="59"/>
        <v>13</v>
      </c>
      <c r="F525" s="48"/>
      <c r="J525" s="28"/>
      <c r="K525" s="35"/>
      <c r="L525" s="166"/>
      <c r="M525" s="166"/>
      <c r="N525" s="281"/>
      <c r="O525" s="223"/>
      <c r="P525" s="36"/>
      <c r="Q525" s="28"/>
    </row>
    <row r="526" spans="1:17" s="37" customFormat="1" ht="14.1" customHeight="1">
      <c r="A526" s="287">
        <f ca="1">IF($H526="UNIDADE CONSTRUTIVA",OFFSET(A526,-1,0)+1,LARGE(A$3:A525,1))</f>
        <v>0</v>
      </c>
      <c r="B526" s="287">
        <f t="shared" ca="1" si="56"/>
        <v>3</v>
      </c>
      <c r="C526" s="287">
        <f t="shared" ca="1" si="57"/>
        <v>1</v>
      </c>
      <c r="D526" s="288">
        <f t="shared" ca="1" si="58"/>
        <v>1</v>
      </c>
      <c r="E526" s="288">
        <f t="shared" ca="1" si="59"/>
        <v>13</v>
      </c>
      <c r="F526" s="48"/>
      <c r="J526" s="28"/>
      <c r="K526" s="35"/>
      <c r="L526" s="166"/>
      <c r="M526" s="166"/>
      <c r="N526" s="281"/>
      <c r="O526" s="223"/>
      <c r="P526" s="36"/>
      <c r="Q526" s="28"/>
    </row>
    <row r="527" spans="1:17" s="37" customFormat="1" ht="14.1" customHeight="1">
      <c r="A527" s="287">
        <f ca="1">IF($H527="UNIDADE CONSTRUTIVA",OFFSET(A527,-1,0)+1,LARGE(A$3:A526,1))</f>
        <v>0</v>
      </c>
      <c r="B527" s="287">
        <f t="shared" ca="1" si="56"/>
        <v>3</v>
      </c>
      <c r="C527" s="287">
        <f t="shared" ca="1" si="57"/>
        <v>1</v>
      </c>
      <c r="D527" s="288">
        <f t="shared" ca="1" si="58"/>
        <v>1</v>
      </c>
      <c r="E527" s="288">
        <f t="shared" ca="1" si="59"/>
        <v>13</v>
      </c>
      <c r="F527" s="48"/>
      <c r="J527" s="28"/>
      <c r="K527" s="35"/>
      <c r="L527" s="166"/>
      <c r="M527" s="166"/>
      <c r="N527" s="281"/>
      <c r="O527" s="223"/>
      <c r="P527" s="36"/>
      <c r="Q527" s="28"/>
    </row>
    <row r="528" spans="1:17" s="37" customFormat="1" ht="14.1" customHeight="1">
      <c r="A528" s="287">
        <f ca="1">IF($H528="UNIDADE CONSTRUTIVA",OFFSET(A528,-1,0)+1,LARGE(A$3:A527,1))</f>
        <v>0</v>
      </c>
      <c r="B528" s="287">
        <f t="shared" ca="1" si="56"/>
        <v>3</v>
      </c>
      <c r="C528" s="287">
        <f t="shared" ca="1" si="57"/>
        <v>1</v>
      </c>
      <c r="D528" s="288">
        <f t="shared" ca="1" si="58"/>
        <v>1</v>
      </c>
      <c r="E528" s="288">
        <f t="shared" ca="1" si="59"/>
        <v>13</v>
      </c>
      <c r="F528" s="48"/>
      <c r="J528" s="28"/>
      <c r="K528" s="35"/>
      <c r="L528" s="166"/>
      <c r="M528" s="166"/>
      <c r="N528" s="281"/>
      <c r="O528" s="223"/>
      <c r="P528" s="36"/>
      <c r="Q528" s="28"/>
    </row>
    <row r="529" spans="1:17" s="37" customFormat="1" ht="14.1" customHeight="1">
      <c r="A529" s="287">
        <f ca="1">IF($H529="UNIDADE CONSTRUTIVA",OFFSET(A529,-1,0)+1,LARGE(A$3:A528,1))</f>
        <v>0</v>
      </c>
      <c r="B529" s="287">
        <f t="shared" ca="1" si="56"/>
        <v>3</v>
      </c>
      <c r="C529" s="287">
        <f t="shared" ca="1" si="57"/>
        <v>1</v>
      </c>
      <c r="D529" s="288">
        <f t="shared" ca="1" si="58"/>
        <v>1</v>
      </c>
      <c r="E529" s="288">
        <f t="shared" ca="1" si="59"/>
        <v>13</v>
      </c>
      <c r="F529" s="48"/>
      <c r="J529" s="28"/>
      <c r="K529" s="35"/>
      <c r="L529" s="166"/>
      <c r="M529" s="166"/>
      <c r="N529" s="281"/>
      <c r="O529" s="223"/>
      <c r="P529" s="36"/>
      <c r="Q529" s="28"/>
    </row>
    <row r="530" spans="1:17" s="37" customFormat="1" ht="14.1" customHeight="1">
      <c r="A530" s="287">
        <f ca="1">IF($H530="UNIDADE CONSTRUTIVA",OFFSET(A530,-1,0)+1,LARGE(A$3:A529,1))</f>
        <v>0</v>
      </c>
      <c r="B530" s="287">
        <f t="shared" ca="1" si="56"/>
        <v>3</v>
      </c>
      <c r="C530" s="287">
        <f t="shared" ca="1" si="57"/>
        <v>1</v>
      </c>
      <c r="D530" s="288">
        <f t="shared" ca="1" si="58"/>
        <v>1</v>
      </c>
      <c r="E530" s="288">
        <f t="shared" ca="1" si="59"/>
        <v>13</v>
      </c>
      <c r="F530" s="48"/>
      <c r="J530" s="28"/>
      <c r="K530" s="35"/>
      <c r="L530" s="166"/>
      <c r="M530" s="166"/>
      <c r="N530" s="281"/>
      <c r="O530" s="223"/>
      <c r="P530" s="36"/>
      <c r="Q530" s="28"/>
    </row>
    <row r="531" spans="1:17" s="37" customFormat="1" ht="14.1" customHeight="1">
      <c r="A531" s="287">
        <f ca="1">IF($H531="UNIDADE CONSTRUTIVA",OFFSET(A531,-1,0)+1,LARGE(A$3:A530,1))</f>
        <v>0</v>
      </c>
      <c r="B531" s="287">
        <f t="shared" ca="1" si="56"/>
        <v>3</v>
      </c>
      <c r="C531" s="287">
        <f t="shared" ca="1" si="57"/>
        <v>1</v>
      </c>
      <c r="D531" s="288">
        <f t="shared" ca="1" si="58"/>
        <v>1</v>
      </c>
      <c r="E531" s="288">
        <f t="shared" ca="1" si="59"/>
        <v>13</v>
      </c>
      <c r="F531" s="48"/>
      <c r="J531" s="28"/>
      <c r="K531" s="35"/>
      <c r="L531" s="166"/>
      <c r="M531" s="166"/>
      <c r="N531" s="281"/>
      <c r="O531" s="223"/>
      <c r="P531" s="36"/>
      <c r="Q531" s="28"/>
    </row>
    <row r="532" spans="1:17" s="37" customFormat="1" ht="14.1" customHeight="1">
      <c r="A532" s="287">
        <f ca="1">IF($H532="UNIDADE CONSTRUTIVA",OFFSET(A532,-1,0)+1,LARGE(A$3:A531,1))</f>
        <v>0</v>
      </c>
      <c r="B532" s="287">
        <f t="shared" ca="1" si="56"/>
        <v>3</v>
      </c>
      <c r="C532" s="287">
        <f t="shared" ca="1" si="57"/>
        <v>1</v>
      </c>
      <c r="D532" s="288">
        <f t="shared" ca="1" si="58"/>
        <v>1</v>
      </c>
      <c r="E532" s="288">
        <f t="shared" ca="1" si="59"/>
        <v>13</v>
      </c>
      <c r="F532" s="48"/>
      <c r="J532" s="28"/>
      <c r="K532" s="35"/>
      <c r="L532" s="166"/>
      <c r="M532" s="166"/>
      <c r="N532" s="281"/>
      <c r="O532" s="223"/>
      <c r="P532" s="36"/>
      <c r="Q532" s="28"/>
    </row>
    <row r="533" spans="1:17" s="37" customFormat="1" ht="14.1" customHeight="1">
      <c r="A533" s="287">
        <f ca="1">IF($H533="UNIDADE CONSTRUTIVA",OFFSET(A533,-1,0)+1,LARGE(A$3:A532,1))</f>
        <v>0</v>
      </c>
      <c r="B533" s="287">
        <f t="shared" ca="1" si="56"/>
        <v>3</v>
      </c>
      <c r="C533" s="287">
        <f t="shared" ca="1" si="57"/>
        <v>1</v>
      </c>
      <c r="D533" s="288">
        <f t="shared" ca="1" si="58"/>
        <v>1</v>
      </c>
      <c r="E533" s="288">
        <f t="shared" ca="1" si="59"/>
        <v>13</v>
      </c>
      <c r="F533" s="48"/>
      <c r="J533" s="28"/>
      <c r="K533" s="35"/>
      <c r="L533" s="166"/>
      <c r="M533" s="166"/>
      <c r="N533" s="281"/>
      <c r="O533" s="223"/>
      <c r="P533" s="36"/>
      <c r="Q533" s="28"/>
    </row>
    <row r="534" spans="1:17" s="37" customFormat="1" ht="14.1" customHeight="1">
      <c r="A534" s="287">
        <f ca="1">IF($H534="UNIDADE CONSTRUTIVA",OFFSET(A534,-1,0)+1,LARGE(A$3:A533,1))</f>
        <v>0</v>
      </c>
      <c r="B534" s="287">
        <f t="shared" ca="1" si="56"/>
        <v>3</v>
      </c>
      <c r="C534" s="287">
        <f t="shared" ca="1" si="57"/>
        <v>1</v>
      </c>
      <c r="D534" s="288">
        <f t="shared" ca="1" si="58"/>
        <v>1</v>
      </c>
      <c r="E534" s="288">
        <f t="shared" ca="1" si="59"/>
        <v>13</v>
      </c>
      <c r="F534" s="48"/>
      <c r="J534" s="28"/>
      <c r="K534" s="35"/>
      <c r="L534" s="166"/>
      <c r="M534" s="166"/>
      <c r="N534" s="281"/>
      <c r="O534" s="223"/>
      <c r="P534" s="36"/>
      <c r="Q534" s="28"/>
    </row>
    <row r="535" spans="1:17" s="37" customFormat="1" ht="14.1" customHeight="1">
      <c r="A535" s="287">
        <f ca="1">IF($H535="UNIDADE CONSTRUTIVA",OFFSET(A535,-1,0)+1,LARGE(A$3:A534,1))</f>
        <v>0</v>
      </c>
      <c r="B535" s="287">
        <f t="shared" ca="1" si="56"/>
        <v>3</v>
      </c>
      <c r="C535" s="287">
        <f t="shared" ca="1" si="57"/>
        <v>1</v>
      </c>
      <c r="D535" s="288">
        <f t="shared" ca="1" si="58"/>
        <v>1</v>
      </c>
      <c r="E535" s="288">
        <f t="shared" ca="1" si="59"/>
        <v>13</v>
      </c>
      <c r="F535" s="48"/>
      <c r="J535" s="28"/>
      <c r="K535" s="35"/>
      <c r="L535" s="166"/>
      <c r="M535" s="166"/>
      <c r="N535" s="281"/>
      <c r="O535" s="223"/>
      <c r="P535" s="36"/>
      <c r="Q535" s="28"/>
    </row>
    <row r="536" spans="1:17" s="37" customFormat="1" ht="14.1" customHeight="1">
      <c r="A536" s="287">
        <f ca="1">IF($H536="UNIDADE CONSTRUTIVA",OFFSET(A536,-1,0)+1,LARGE(A$3:A535,1))</f>
        <v>0</v>
      </c>
      <c r="B536" s="287">
        <f t="shared" ca="1" si="56"/>
        <v>3</v>
      </c>
      <c r="C536" s="287">
        <f t="shared" ca="1" si="57"/>
        <v>1</v>
      </c>
      <c r="D536" s="288">
        <f t="shared" ca="1" si="58"/>
        <v>1</v>
      </c>
      <c r="E536" s="288">
        <f t="shared" ca="1" si="59"/>
        <v>13</v>
      </c>
      <c r="F536" s="48"/>
      <c r="J536" s="28"/>
      <c r="K536" s="35"/>
      <c r="L536" s="166"/>
      <c r="M536" s="166"/>
      <c r="N536" s="281"/>
      <c r="O536" s="223"/>
      <c r="P536" s="36"/>
      <c r="Q536" s="28"/>
    </row>
    <row r="537" spans="1:17" s="37" customFormat="1" ht="14.1" customHeight="1">
      <c r="A537" s="287">
        <f ca="1">IF($H537="UNIDADE CONSTRUTIVA",OFFSET(A537,-1,0)+1,LARGE(A$3:A536,1))</f>
        <v>0</v>
      </c>
      <c r="B537" s="287">
        <f t="shared" ca="1" si="56"/>
        <v>3</v>
      </c>
      <c r="C537" s="287">
        <f t="shared" ca="1" si="57"/>
        <v>1</v>
      </c>
      <c r="D537" s="288">
        <f t="shared" ca="1" si="58"/>
        <v>1</v>
      </c>
      <c r="E537" s="288">
        <f t="shared" ca="1" si="59"/>
        <v>13</v>
      </c>
      <c r="F537" s="48"/>
      <c r="J537" s="28"/>
      <c r="K537" s="35"/>
      <c r="L537" s="166"/>
      <c r="M537" s="166"/>
      <c r="N537" s="281"/>
      <c r="O537" s="223"/>
      <c r="P537" s="36"/>
      <c r="Q537" s="28"/>
    </row>
    <row r="538" spans="1:17" s="37" customFormat="1" ht="14.1" customHeight="1">
      <c r="A538" s="287">
        <f ca="1">IF($H538="UNIDADE CONSTRUTIVA",OFFSET(A538,-1,0)+1,LARGE(A$3:A537,1))</f>
        <v>0</v>
      </c>
      <c r="B538" s="287">
        <f t="shared" ca="1" si="56"/>
        <v>3</v>
      </c>
      <c r="C538" s="287">
        <f t="shared" ca="1" si="57"/>
        <v>1</v>
      </c>
      <c r="D538" s="288">
        <f t="shared" ca="1" si="58"/>
        <v>1</v>
      </c>
      <c r="E538" s="288">
        <f t="shared" ca="1" si="59"/>
        <v>13</v>
      </c>
      <c r="F538" s="48"/>
      <c r="J538" s="28"/>
      <c r="K538" s="35"/>
      <c r="L538" s="166"/>
      <c r="M538" s="166"/>
      <c r="N538" s="281"/>
      <c r="O538" s="223"/>
      <c r="P538" s="36"/>
      <c r="Q538" s="28"/>
    </row>
    <row r="539" spans="1:17" s="37" customFormat="1" ht="14.1" customHeight="1">
      <c r="A539" s="287">
        <f ca="1">IF($H539="UNIDADE CONSTRUTIVA",OFFSET(A539,-1,0)+1,LARGE(A$3:A538,1))</f>
        <v>0</v>
      </c>
      <c r="B539" s="287">
        <f t="shared" ca="1" si="56"/>
        <v>3</v>
      </c>
      <c r="C539" s="287">
        <f t="shared" ca="1" si="57"/>
        <v>1</v>
      </c>
      <c r="D539" s="288">
        <f t="shared" ca="1" si="58"/>
        <v>1</v>
      </c>
      <c r="E539" s="288">
        <f t="shared" ca="1" si="59"/>
        <v>13</v>
      </c>
      <c r="F539" s="48"/>
      <c r="J539" s="28"/>
      <c r="K539" s="35"/>
      <c r="L539" s="166"/>
      <c r="M539" s="166"/>
      <c r="N539" s="281"/>
      <c r="O539" s="223"/>
      <c r="P539" s="36"/>
      <c r="Q539" s="28"/>
    </row>
    <row r="540" spans="1:17" s="37" customFormat="1" ht="14.1" customHeight="1">
      <c r="A540" s="287">
        <f ca="1">IF($H540="UNIDADE CONSTRUTIVA",OFFSET(A540,-1,0)+1,LARGE(A$3:A539,1))</f>
        <v>0</v>
      </c>
      <c r="B540" s="287">
        <f t="shared" ca="1" si="56"/>
        <v>3</v>
      </c>
      <c r="C540" s="287">
        <f t="shared" ca="1" si="57"/>
        <v>1</v>
      </c>
      <c r="D540" s="288">
        <f t="shared" ca="1" si="58"/>
        <v>1</v>
      </c>
      <c r="E540" s="288">
        <f t="shared" ca="1" si="59"/>
        <v>13</v>
      </c>
      <c r="F540" s="48"/>
      <c r="J540" s="28"/>
      <c r="K540" s="35"/>
      <c r="L540" s="166"/>
      <c r="M540" s="166"/>
      <c r="N540" s="281"/>
      <c r="O540" s="223"/>
      <c r="P540" s="36"/>
      <c r="Q540" s="28"/>
    </row>
    <row r="541" spans="1:17" s="37" customFormat="1" ht="14.1" customHeight="1">
      <c r="A541" s="287">
        <f ca="1">IF($H541="UNIDADE CONSTRUTIVA",OFFSET(A541,-1,0)+1,LARGE(A$3:A540,1))</f>
        <v>0</v>
      </c>
      <c r="B541" s="287">
        <f t="shared" ca="1" si="56"/>
        <v>3</v>
      </c>
      <c r="C541" s="287">
        <f t="shared" ca="1" si="57"/>
        <v>1</v>
      </c>
      <c r="D541" s="288">
        <f t="shared" ca="1" si="58"/>
        <v>1</v>
      </c>
      <c r="E541" s="288">
        <f t="shared" ca="1" si="59"/>
        <v>13</v>
      </c>
      <c r="F541" s="48"/>
      <c r="J541" s="28"/>
      <c r="K541" s="35"/>
      <c r="L541" s="166"/>
      <c r="M541" s="166"/>
      <c r="N541" s="281"/>
      <c r="O541" s="223"/>
      <c r="P541" s="36"/>
      <c r="Q541" s="28"/>
    </row>
    <row r="542" spans="1:17" s="37" customFormat="1" ht="14.1" customHeight="1">
      <c r="A542" s="287">
        <f ca="1">IF($H542="UNIDADE CONSTRUTIVA",OFFSET(A542,-1,0)+1,LARGE(A$3:A541,1))</f>
        <v>0</v>
      </c>
      <c r="B542" s="287">
        <f t="shared" ca="1" si="56"/>
        <v>3</v>
      </c>
      <c r="C542" s="287">
        <f t="shared" ca="1" si="57"/>
        <v>1</v>
      </c>
      <c r="D542" s="288">
        <f t="shared" ca="1" si="58"/>
        <v>1</v>
      </c>
      <c r="E542" s="288">
        <f t="shared" ca="1" si="59"/>
        <v>13</v>
      </c>
      <c r="F542" s="48"/>
      <c r="J542" s="28"/>
      <c r="K542" s="35"/>
      <c r="L542" s="166"/>
      <c r="M542" s="166"/>
      <c r="N542" s="281"/>
      <c r="O542" s="223"/>
      <c r="P542" s="36"/>
      <c r="Q542" s="28"/>
    </row>
    <row r="543" spans="1:17" s="37" customFormat="1" ht="14.1" customHeight="1">
      <c r="A543" s="287">
        <f ca="1">IF($H543="UNIDADE CONSTRUTIVA",OFFSET(A543,-1,0)+1,LARGE(A$3:A542,1))</f>
        <v>0</v>
      </c>
      <c r="B543" s="287">
        <f t="shared" ca="1" si="56"/>
        <v>3</v>
      </c>
      <c r="C543" s="287">
        <f t="shared" ca="1" si="57"/>
        <v>1</v>
      </c>
      <c r="D543" s="288">
        <f t="shared" ca="1" si="58"/>
        <v>1</v>
      </c>
      <c r="E543" s="288">
        <f t="shared" ca="1" si="59"/>
        <v>13</v>
      </c>
      <c r="F543" s="48"/>
      <c r="J543" s="28"/>
      <c r="K543" s="35"/>
      <c r="L543" s="166"/>
      <c r="M543" s="166"/>
      <c r="N543" s="281"/>
      <c r="O543" s="223"/>
      <c r="P543" s="36"/>
      <c r="Q543" s="28"/>
    </row>
    <row r="544" spans="1:17" s="37" customFormat="1" ht="14.1" customHeight="1">
      <c r="A544" s="287">
        <f ca="1">IF($H544="UNIDADE CONSTRUTIVA",OFFSET(A544,-1,0)+1,LARGE(A$3:A543,1))</f>
        <v>0</v>
      </c>
      <c r="B544" s="287">
        <f t="shared" ca="1" si="56"/>
        <v>3</v>
      </c>
      <c r="C544" s="287">
        <f t="shared" ca="1" si="57"/>
        <v>1</v>
      </c>
      <c r="D544" s="288">
        <f t="shared" ca="1" si="58"/>
        <v>1</v>
      </c>
      <c r="E544" s="288">
        <f t="shared" ca="1" si="59"/>
        <v>13</v>
      </c>
      <c r="F544" s="48"/>
      <c r="J544" s="28"/>
      <c r="K544" s="35"/>
      <c r="L544" s="166"/>
      <c r="M544" s="166"/>
      <c r="N544" s="281"/>
      <c r="O544" s="223"/>
      <c r="P544" s="36"/>
      <c r="Q544" s="28"/>
    </row>
    <row r="545" spans="1:17" s="37" customFormat="1" ht="14.1" customHeight="1">
      <c r="A545" s="287">
        <f ca="1">IF($H545="UNIDADE CONSTRUTIVA",OFFSET(A545,-1,0)+1,LARGE(A$3:A544,1))</f>
        <v>0</v>
      </c>
      <c r="B545" s="287">
        <f t="shared" ca="1" si="56"/>
        <v>3</v>
      </c>
      <c r="C545" s="287">
        <f t="shared" ca="1" si="57"/>
        <v>1</v>
      </c>
      <c r="D545" s="288">
        <f t="shared" ca="1" si="58"/>
        <v>1</v>
      </c>
      <c r="E545" s="288">
        <f t="shared" ca="1" si="59"/>
        <v>13</v>
      </c>
      <c r="F545" s="48"/>
      <c r="J545" s="28"/>
      <c r="K545" s="35"/>
      <c r="L545" s="166"/>
      <c r="M545" s="166"/>
      <c r="N545" s="281"/>
      <c r="O545" s="223"/>
      <c r="P545" s="36"/>
      <c r="Q545" s="28"/>
    </row>
    <row r="546" spans="1:17" s="37" customFormat="1" ht="14.1" customHeight="1">
      <c r="A546" s="287">
        <f ca="1">IF($H546="UNIDADE CONSTRUTIVA",OFFSET(A546,-1,0)+1,LARGE(A$3:A545,1))</f>
        <v>0</v>
      </c>
      <c r="B546" s="287">
        <f t="shared" ca="1" si="56"/>
        <v>3</v>
      </c>
      <c r="C546" s="287">
        <f t="shared" ca="1" si="57"/>
        <v>1</v>
      </c>
      <c r="D546" s="288">
        <f t="shared" ca="1" si="58"/>
        <v>1</v>
      </c>
      <c r="E546" s="288">
        <f t="shared" ca="1" si="59"/>
        <v>13</v>
      </c>
      <c r="F546" s="48"/>
      <c r="J546" s="28"/>
      <c r="K546" s="35"/>
      <c r="L546" s="166"/>
      <c r="M546" s="166"/>
      <c r="N546" s="281"/>
      <c r="O546" s="223"/>
      <c r="P546" s="36"/>
      <c r="Q546" s="28"/>
    </row>
    <row r="547" spans="1:17" s="37" customFormat="1" ht="14.1" customHeight="1">
      <c r="A547" s="287">
        <f ca="1">IF($H547="UNIDADE CONSTRUTIVA",OFFSET(A547,-1,0)+1,LARGE(A$3:A546,1))</f>
        <v>0</v>
      </c>
      <c r="B547" s="287">
        <f t="shared" ca="1" si="56"/>
        <v>3</v>
      </c>
      <c r="C547" s="287">
        <f t="shared" ca="1" si="57"/>
        <v>1</v>
      </c>
      <c r="D547" s="288">
        <f t="shared" ca="1" si="58"/>
        <v>1</v>
      </c>
      <c r="E547" s="288">
        <f t="shared" ca="1" si="59"/>
        <v>13</v>
      </c>
      <c r="F547" s="48"/>
      <c r="J547" s="28"/>
      <c r="K547" s="35"/>
      <c r="L547" s="166"/>
      <c r="M547" s="166"/>
      <c r="N547" s="281"/>
      <c r="O547" s="223"/>
      <c r="P547" s="36"/>
      <c r="Q547" s="28"/>
    </row>
    <row r="548" spans="1:17" s="37" customFormat="1" ht="14.1" customHeight="1">
      <c r="A548" s="287">
        <f ca="1">IF($H548="UNIDADE CONSTRUTIVA",OFFSET(A548,-1,0)+1,LARGE(A$3:A547,1))</f>
        <v>0</v>
      </c>
      <c r="B548" s="287">
        <f t="shared" ca="1" si="56"/>
        <v>3</v>
      </c>
      <c r="C548" s="287">
        <f t="shared" ca="1" si="57"/>
        <v>1</v>
      </c>
      <c r="D548" s="288">
        <f t="shared" ca="1" si="58"/>
        <v>1</v>
      </c>
      <c r="E548" s="288">
        <f t="shared" ca="1" si="59"/>
        <v>13</v>
      </c>
      <c r="F548" s="48"/>
      <c r="J548" s="28"/>
      <c r="K548" s="35"/>
      <c r="L548" s="166"/>
      <c r="M548" s="166"/>
      <c r="N548" s="281"/>
      <c r="O548" s="223"/>
      <c r="P548" s="36"/>
      <c r="Q548" s="28"/>
    </row>
    <row r="549" spans="1:17" s="37" customFormat="1" ht="14.1" customHeight="1">
      <c r="A549" s="287">
        <f ca="1">IF($H549="UNIDADE CONSTRUTIVA",OFFSET(A549,-1,0)+1,LARGE(A$3:A548,1))</f>
        <v>0</v>
      </c>
      <c r="B549" s="287">
        <f t="shared" ca="1" si="56"/>
        <v>3</v>
      </c>
      <c r="C549" s="287">
        <f t="shared" ca="1" si="57"/>
        <v>1</v>
      </c>
      <c r="D549" s="288">
        <f t="shared" ca="1" si="58"/>
        <v>1</v>
      </c>
      <c r="E549" s="288">
        <f t="shared" ca="1" si="59"/>
        <v>13</v>
      </c>
      <c r="F549" s="48"/>
      <c r="J549" s="28"/>
      <c r="K549" s="35"/>
      <c r="L549" s="166"/>
      <c r="M549" s="166"/>
      <c r="N549" s="281"/>
      <c r="O549" s="223"/>
      <c r="P549" s="36"/>
      <c r="Q549" s="28"/>
    </row>
    <row r="550" spans="1:17" s="37" customFormat="1" ht="14.1" customHeight="1">
      <c r="A550" s="287">
        <f ca="1">IF($H550="UNIDADE CONSTRUTIVA",OFFSET(A550,-1,0)+1,LARGE(A$3:A549,1))</f>
        <v>0</v>
      </c>
      <c r="B550" s="287">
        <f t="shared" ca="1" si="56"/>
        <v>3</v>
      </c>
      <c r="C550" s="287">
        <f t="shared" ca="1" si="57"/>
        <v>1</v>
      </c>
      <c r="D550" s="288">
        <f t="shared" ca="1" si="58"/>
        <v>1</v>
      </c>
      <c r="E550" s="288">
        <f t="shared" ca="1" si="59"/>
        <v>13</v>
      </c>
      <c r="F550" s="48"/>
      <c r="J550" s="28"/>
      <c r="K550" s="35"/>
      <c r="L550" s="166"/>
      <c r="M550" s="166"/>
      <c r="N550" s="281"/>
      <c r="O550" s="223"/>
      <c r="P550" s="36"/>
      <c r="Q550" s="28"/>
    </row>
    <row r="551" spans="1:17" s="37" customFormat="1" ht="14.1" customHeight="1">
      <c r="A551" s="287">
        <f ca="1">IF($H551="UNIDADE CONSTRUTIVA",OFFSET(A551,-1,0)+1,LARGE(A$3:A550,1))</f>
        <v>0</v>
      </c>
      <c r="B551" s="287">
        <f t="shared" ca="1" si="56"/>
        <v>3</v>
      </c>
      <c r="C551" s="287">
        <f t="shared" ca="1" si="57"/>
        <v>1</v>
      </c>
      <c r="D551" s="288">
        <f t="shared" ca="1" si="58"/>
        <v>1</v>
      </c>
      <c r="E551" s="288">
        <f t="shared" ca="1" si="59"/>
        <v>13</v>
      </c>
      <c r="F551" s="48"/>
      <c r="J551" s="28"/>
      <c r="K551" s="35"/>
      <c r="L551" s="166"/>
      <c r="M551" s="166"/>
      <c r="N551" s="281"/>
      <c r="O551" s="223"/>
      <c r="P551" s="36"/>
      <c r="Q551" s="28"/>
    </row>
    <row r="552" spans="1:17" s="37" customFormat="1" ht="14.1" customHeight="1">
      <c r="A552" s="287">
        <f ca="1">IF($H552="UNIDADE CONSTRUTIVA",OFFSET(A552,-1,0)+1,LARGE(A$3:A551,1))</f>
        <v>0</v>
      </c>
      <c r="B552" s="287">
        <f t="shared" ca="1" si="56"/>
        <v>3</v>
      </c>
      <c r="C552" s="287">
        <f t="shared" ca="1" si="57"/>
        <v>1</v>
      </c>
      <c r="D552" s="288">
        <f t="shared" ca="1" si="58"/>
        <v>1</v>
      </c>
      <c r="E552" s="288">
        <f t="shared" ca="1" si="59"/>
        <v>13</v>
      </c>
      <c r="F552" s="48"/>
      <c r="J552" s="28"/>
      <c r="K552" s="35"/>
      <c r="L552" s="166"/>
      <c r="M552" s="166"/>
      <c r="N552" s="281"/>
      <c r="O552" s="223"/>
      <c r="P552" s="36"/>
      <c r="Q552" s="28"/>
    </row>
    <row r="553" spans="1:17" s="37" customFormat="1" ht="14.1" customHeight="1">
      <c r="A553" s="287">
        <f ca="1">IF($H553="UNIDADE CONSTRUTIVA",OFFSET(A553,-1,0)+1,LARGE(A$3:A552,1))</f>
        <v>0</v>
      </c>
      <c r="B553" s="287">
        <f t="shared" ca="1" si="56"/>
        <v>3</v>
      </c>
      <c r="C553" s="287">
        <f t="shared" ca="1" si="57"/>
        <v>1</v>
      </c>
      <c r="D553" s="288">
        <f t="shared" ca="1" si="58"/>
        <v>1</v>
      </c>
      <c r="E553" s="288">
        <f t="shared" ca="1" si="59"/>
        <v>13</v>
      </c>
      <c r="F553" s="48"/>
      <c r="J553" s="28"/>
      <c r="K553" s="35"/>
      <c r="L553" s="166"/>
      <c r="M553" s="166"/>
      <c r="N553" s="281"/>
      <c r="O553" s="223"/>
      <c r="P553" s="36"/>
      <c r="Q553" s="28"/>
    </row>
    <row r="554" spans="1:17" s="37" customFormat="1" ht="14.1" customHeight="1">
      <c r="A554" s="287">
        <f ca="1">IF($H554="UNIDADE CONSTRUTIVA",OFFSET(A554,-1,0)+1,LARGE(A$3:A553,1))</f>
        <v>0</v>
      </c>
      <c r="B554" s="287">
        <f t="shared" ca="1" si="56"/>
        <v>3</v>
      </c>
      <c r="C554" s="287">
        <f t="shared" ca="1" si="57"/>
        <v>1</v>
      </c>
      <c r="D554" s="288">
        <f t="shared" ca="1" si="58"/>
        <v>1</v>
      </c>
      <c r="E554" s="288">
        <f t="shared" ca="1" si="59"/>
        <v>13</v>
      </c>
      <c r="F554" s="48"/>
      <c r="J554" s="28"/>
      <c r="K554" s="35"/>
      <c r="L554" s="166"/>
      <c r="M554" s="166"/>
      <c r="N554" s="281"/>
      <c r="O554" s="223"/>
      <c r="P554" s="36"/>
      <c r="Q554" s="28"/>
    </row>
    <row r="555" spans="1:17" s="37" customFormat="1" ht="14.1" customHeight="1">
      <c r="A555" s="287">
        <f ca="1">IF($H555="UNIDADE CONSTRUTIVA",OFFSET(A555,-1,0)+1,LARGE(A$3:A554,1))</f>
        <v>0</v>
      </c>
      <c r="B555" s="287">
        <f t="shared" ca="1" si="56"/>
        <v>3</v>
      </c>
      <c r="C555" s="287">
        <f t="shared" ca="1" si="57"/>
        <v>1</v>
      </c>
      <c r="D555" s="288">
        <f t="shared" ca="1" si="58"/>
        <v>1</v>
      </c>
      <c r="E555" s="288">
        <f t="shared" ca="1" si="59"/>
        <v>13</v>
      </c>
      <c r="F555" s="48"/>
      <c r="J555" s="28"/>
      <c r="K555" s="35"/>
      <c r="L555" s="166"/>
      <c r="M555" s="166"/>
      <c r="N555" s="281"/>
      <c r="O555" s="223"/>
      <c r="P555" s="36"/>
      <c r="Q555" s="28"/>
    </row>
    <row r="556" spans="1:17" s="37" customFormat="1" ht="14.1" customHeight="1">
      <c r="A556" s="287">
        <f ca="1">IF($H556="UNIDADE CONSTRUTIVA",OFFSET(A556,-1,0)+1,LARGE(A$3:A555,1))</f>
        <v>0</v>
      </c>
      <c r="B556" s="287">
        <f t="shared" ca="1" si="56"/>
        <v>3</v>
      </c>
      <c r="C556" s="287">
        <f t="shared" ca="1" si="57"/>
        <v>1</v>
      </c>
      <c r="D556" s="288">
        <f t="shared" ca="1" si="58"/>
        <v>1</v>
      </c>
      <c r="E556" s="288">
        <f t="shared" ca="1" si="59"/>
        <v>13</v>
      </c>
      <c r="F556" s="48"/>
      <c r="J556" s="28"/>
      <c r="K556" s="35"/>
      <c r="L556" s="166"/>
      <c r="M556" s="166"/>
      <c r="N556" s="281"/>
      <c r="O556" s="223"/>
      <c r="P556" s="36"/>
      <c r="Q556" s="28"/>
    </row>
    <row r="557" spans="1:17" s="37" customFormat="1" ht="14.1" customHeight="1">
      <c r="A557" s="287">
        <f ca="1">IF($H557="UNIDADE CONSTRUTIVA",OFFSET(A557,-1,0)+1,LARGE(A$3:A556,1))</f>
        <v>0</v>
      </c>
      <c r="B557" s="287">
        <f t="shared" ca="1" si="56"/>
        <v>3</v>
      </c>
      <c r="C557" s="287">
        <f t="shared" ca="1" si="57"/>
        <v>1</v>
      </c>
      <c r="D557" s="288">
        <f t="shared" ca="1" si="58"/>
        <v>1</v>
      </c>
      <c r="E557" s="288">
        <f t="shared" ca="1" si="59"/>
        <v>13</v>
      </c>
      <c r="F557" s="48"/>
      <c r="J557" s="28"/>
      <c r="K557" s="35"/>
      <c r="L557" s="166"/>
      <c r="M557" s="166"/>
      <c r="N557" s="281"/>
      <c r="O557" s="223"/>
      <c r="P557" s="36"/>
      <c r="Q557" s="28"/>
    </row>
    <row r="558" spans="1:17" s="37" customFormat="1" ht="14.1" customHeight="1">
      <c r="A558" s="287">
        <f ca="1">IF($H558="UNIDADE CONSTRUTIVA",OFFSET(A558,-1,0)+1,LARGE(A$3:A557,1))</f>
        <v>0</v>
      </c>
      <c r="B558" s="287">
        <f t="shared" ca="1" si="56"/>
        <v>3</v>
      </c>
      <c r="C558" s="287">
        <f t="shared" ca="1" si="57"/>
        <v>1</v>
      </c>
      <c r="D558" s="288">
        <f t="shared" ca="1" si="58"/>
        <v>1</v>
      </c>
      <c r="E558" s="288">
        <f t="shared" ca="1" si="59"/>
        <v>13</v>
      </c>
      <c r="F558" s="48"/>
      <c r="J558" s="28"/>
      <c r="K558" s="35"/>
      <c r="L558" s="166"/>
      <c r="M558" s="166"/>
      <c r="N558" s="281"/>
      <c r="O558" s="223"/>
      <c r="P558" s="36"/>
      <c r="Q558" s="28"/>
    </row>
    <row r="559" spans="1:17" s="37" customFormat="1" ht="14.1" customHeight="1">
      <c r="A559" s="287">
        <f ca="1">IF($H559="UNIDADE CONSTRUTIVA",OFFSET(A559,-1,0)+1,LARGE(A$3:A558,1))</f>
        <v>0</v>
      </c>
      <c r="B559" s="287">
        <f t="shared" ca="1" si="56"/>
        <v>3</v>
      </c>
      <c r="C559" s="287">
        <f t="shared" ca="1" si="57"/>
        <v>1</v>
      </c>
      <c r="D559" s="288">
        <f t="shared" ca="1" si="58"/>
        <v>1</v>
      </c>
      <c r="E559" s="288">
        <f t="shared" ca="1" si="59"/>
        <v>13</v>
      </c>
      <c r="F559" s="48"/>
      <c r="J559" s="28"/>
      <c r="K559" s="35"/>
      <c r="L559" s="166"/>
      <c r="M559" s="166"/>
      <c r="N559" s="281"/>
      <c r="O559" s="223"/>
      <c r="P559" s="36"/>
      <c r="Q559" s="28"/>
    </row>
    <row r="560" spans="1:17" s="37" customFormat="1" ht="14.1" customHeight="1">
      <c r="A560" s="287">
        <f ca="1">IF($H560="UNIDADE CONSTRUTIVA",OFFSET(A560,-1,0)+1,LARGE(A$3:A559,1))</f>
        <v>0</v>
      </c>
      <c r="B560" s="287">
        <f t="shared" ca="1" si="56"/>
        <v>3</v>
      </c>
      <c r="C560" s="287">
        <f t="shared" ca="1" si="57"/>
        <v>1</v>
      </c>
      <c r="D560" s="288">
        <f t="shared" ca="1" si="58"/>
        <v>1</v>
      </c>
      <c r="E560" s="288">
        <f t="shared" ca="1" si="59"/>
        <v>13</v>
      </c>
      <c r="F560" s="48"/>
      <c r="J560" s="28"/>
      <c r="K560" s="35"/>
      <c r="L560" s="166"/>
      <c r="M560" s="166"/>
      <c r="N560" s="281"/>
      <c r="O560" s="223"/>
      <c r="P560" s="36"/>
      <c r="Q560" s="28"/>
    </row>
    <row r="561" spans="1:17" s="37" customFormat="1" ht="14.1" customHeight="1">
      <c r="A561" s="287">
        <f ca="1">IF($H561="UNIDADE CONSTRUTIVA",OFFSET(A561,-1,0)+1,LARGE(A$3:A560,1))</f>
        <v>0</v>
      </c>
      <c r="B561" s="287">
        <f t="shared" ca="1" si="56"/>
        <v>3</v>
      </c>
      <c r="C561" s="287">
        <f t="shared" ca="1" si="57"/>
        <v>1</v>
      </c>
      <c r="D561" s="288">
        <f t="shared" ca="1" si="58"/>
        <v>1</v>
      </c>
      <c r="E561" s="288">
        <f t="shared" ca="1" si="59"/>
        <v>13</v>
      </c>
      <c r="F561" s="48"/>
      <c r="J561" s="28"/>
      <c r="K561" s="35"/>
      <c r="L561" s="166"/>
      <c r="M561" s="166"/>
      <c r="N561" s="281"/>
      <c r="O561" s="223"/>
      <c r="P561" s="36"/>
      <c r="Q561" s="28"/>
    </row>
    <row r="562" spans="1:17" s="37" customFormat="1" ht="14.1" customHeight="1">
      <c r="A562" s="287">
        <f ca="1">IF($H562="UNIDADE CONSTRUTIVA",OFFSET(A562,-1,0)+1,LARGE(A$3:A561,1))</f>
        <v>0</v>
      </c>
      <c r="B562" s="287">
        <f t="shared" ca="1" si="56"/>
        <v>3</v>
      </c>
      <c r="C562" s="287">
        <f t="shared" ca="1" si="57"/>
        <v>1</v>
      </c>
      <c r="D562" s="288">
        <f t="shared" ca="1" si="58"/>
        <v>1</v>
      </c>
      <c r="E562" s="288">
        <f t="shared" ca="1" si="59"/>
        <v>13</v>
      </c>
      <c r="F562" s="48"/>
      <c r="J562" s="28"/>
      <c r="K562" s="35"/>
      <c r="L562" s="166"/>
      <c r="M562" s="166"/>
      <c r="N562" s="281"/>
      <c r="O562" s="223"/>
      <c r="P562" s="36"/>
      <c r="Q562" s="28"/>
    </row>
    <row r="563" spans="1:17" s="37" customFormat="1" ht="14.1" customHeight="1">
      <c r="A563" s="287">
        <f ca="1">IF($H563="UNIDADE CONSTRUTIVA",OFFSET(A563,-1,0)+1,LARGE(A$3:A562,1))</f>
        <v>0</v>
      </c>
      <c r="B563" s="287">
        <f t="shared" ca="1" si="56"/>
        <v>3</v>
      </c>
      <c r="C563" s="287">
        <f t="shared" ca="1" si="57"/>
        <v>1</v>
      </c>
      <c r="D563" s="288">
        <f t="shared" ca="1" si="58"/>
        <v>1</v>
      </c>
      <c r="E563" s="288">
        <f t="shared" ca="1" si="59"/>
        <v>13</v>
      </c>
      <c r="F563" s="48"/>
      <c r="J563" s="28"/>
      <c r="K563" s="35"/>
      <c r="L563" s="166"/>
      <c r="M563" s="166"/>
      <c r="N563" s="281"/>
      <c r="O563" s="223"/>
      <c r="P563" s="36"/>
      <c r="Q563" s="28"/>
    </row>
    <row r="564" spans="1:17" s="37" customFormat="1" ht="14.1" customHeight="1">
      <c r="A564" s="287">
        <f ca="1">IF($H564="UNIDADE CONSTRUTIVA",OFFSET(A564,-1,0)+1,LARGE(A$3:A563,1))</f>
        <v>0</v>
      </c>
      <c r="B564" s="287">
        <f t="shared" ca="1" si="56"/>
        <v>3</v>
      </c>
      <c r="C564" s="287">
        <f t="shared" ca="1" si="57"/>
        <v>1</v>
      </c>
      <c r="D564" s="288">
        <f t="shared" ca="1" si="58"/>
        <v>1</v>
      </c>
      <c r="E564" s="288">
        <f t="shared" ca="1" si="59"/>
        <v>13</v>
      </c>
      <c r="F564" s="48"/>
      <c r="J564" s="28"/>
      <c r="K564" s="35"/>
      <c r="L564" s="166"/>
      <c r="M564" s="166"/>
      <c r="N564" s="281"/>
      <c r="O564" s="223"/>
      <c r="P564" s="36"/>
      <c r="Q564" s="28"/>
    </row>
    <row r="565" spans="1:17" s="37" customFormat="1" ht="14.1" customHeight="1">
      <c r="A565" s="287">
        <f ca="1">IF($H565="UNIDADE CONSTRUTIVA",OFFSET(A565,-1,0)+1,LARGE(A$3:A564,1))</f>
        <v>0</v>
      </c>
      <c r="B565" s="287">
        <f t="shared" ca="1" si="56"/>
        <v>3</v>
      </c>
      <c r="C565" s="287">
        <f t="shared" ca="1" si="57"/>
        <v>1</v>
      </c>
      <c r="D565" s="288">
        <f t="shared" ca="1" si="58"/>
        <v>1</v>
      </c>
      <c r="E565" s="288">
        <f t="shared" ca="1" si="59"/>
        <v>13</v>
      </c>
      <c r="F565" s="48"/>
      <c r="J565" s="28"/>
      <c r="K565" s="35"/>
      <c r="L565" s="166"/>
      <c r="M565" s="166"/>
      <c r="N565" s="281"/>
      <c r="O565" s="223"/>
      <c r="P565" s="36"/>
      <c r="Q565" s="28"/>
    </row>
    <row r="566" spans="1:17" s="37" customFormat="1" ht="14.1" customHeight="1">
      <c r="A566" s="287">
        <f ca="1">IF($H566="UNIDADE CONSTRUTIVA",OFFSET(A566,-1,0)+1,LARGE(A$3:A565,1))</f>
        <v>0</v>
      </c>
      <c r="B566" s="287">
        <f t="shared" ca="1" si="56"/>
        <v>3</v>
      </c>
      <c r="C566" s="287">
        <f t="shared" ca="1" si="57"/>
        <v>1</v>
      </c>
      <c r="D566" s="288">
        <f t="shared" ca="1" si="58"/>
        <v>1</v>
      </c>
      <c r="E566" s="288">
        <f t="shared" ca="1" si="59"/>
        <v>13</v>
      </c>
      <c r="F566" s="48"/>
      <c r="J566" s="28"/>
      <c r="K566" s="35"/>
      <c r="L566" s="166"/>
      <c r="M566" s="166"/>
      <c r="N566" s="281"/>
      <c r="O566" s="223"/>
      <c r="P566" s="36"/>
      <c r="Q566" s="28"/>
    </row>
    <row r="567" spans="1:17" s="37" customFormat="1" ht="14.1" customHeight="1">
      <c r="A567" s="287">
        <f ca="1">IF($H567="UNIDADE CONSTRUTIVA",OFFSET(A567,-1,0)+1,LARGE(A$3:A566,1))</f>
        <v>0</v>
      </c>
      <c r="B567" s="287">
        <f t="shared" ca="1" si="56"/>
        <v>3</v>
      </c>
      <c r="C567" s="287">
        <f t="shared" ca="1" si="57"/>
        <v>1</v>
      </c>
      <c r="D567" s="288">
        <f t="shared" ca="1" si="58"/>
        <v>1</v>
      </c>
      <c r="E567" s="288">
        <f t="shared" ca="1" si="59"/>
        <v>13</v>
      </c>
      <c r="F567" s="48"/>
      <c r="J567" s="28"/>
      <c r="K567" s="35"/>
      <c r="L567" s="166"/>
      <c r="M567" s="166"/>
      <c r="N567" s="281"/>
      <c r="O567" s="223"/>
      <c r="P567" s="36"/>
      <c r="Q567" s="28"/>
    </row>
    <row r="568" spans="1:17" s="37" customFormat="1" ht="14.1" customHeight="1">
      <c r="A568" s="287">
        <f ca="1">IF($H568="UNIDADE CONSTRUTIVA",OFFSET(A568,-1,0)+1,LARGE(A$3:A567,1))</f>
        <v>0</v>
      </c>
      <c r="B568" s="287">
        <f t="shared" ca="1" si="56"/>
        <v>3</v>
      </c>
      <c r="C568" s="287">
        <f t="shared" ca="1" si="57"/>
        <v>1</v>
      </c>
      <c r="D568" s="288">
        <f t="shared" ca="1" si="58"/>
        <v>1</v>
      </c>
      <c r="E568" s="288">
        <f t="shared" ca="1" si="59"/>
        <v>13</v>
      </c>
      <c r="F568" s="48"/>
      <c r="J568" s="28"/>
      <c r="K568" s="35"/>
      <c r="L568" s="166"/>
      <c r="M568" s="166"/>
      <c r="N568" s="281"/>
      <c r="O568" s="223"/>
      <c r="P568" s="36"/>
      <c r="Q568" s="28"/>
    </row>
    <row r="569" spans="1:17" s="37" customFormat="1" ht="14.1" customHeight="1">
      <c r="A569" s="287">
        <f ca="1">IF($H569="UNIDADE CONSTRUTIVA",OFFSET(A569,-1,0)+1,LARGE(A$3:A568,1))</f>
        <v>0</v>
      </c>
      <c r="B569" s="287">
        <f t="shared" ca="1" si="56"/>
        <v>3</v>
      </c>
      <c r="C569" s="287">
        <f t="shared" ca="1" si="57"/>
        <v>1</v>
      </c>
      <c r="D569" s="288">
        <f t="shared" ca="1" si="58"/>
        <v>1</v>
      </c>
      <c r="E569" s="288">
        <f t="shared" ca="1" si="59"/>
        <v>13</v>
      </c>
      <c r="F569" s="48"/>
      <c r="J569" s="28"/>
      <c r="K569" s="35"/>
      <c r="L569" s="166"/>
      <c r="M569" s="166"/>
      <c r="N569" s="281"/>
      <c r="O569" s="223"/>
      <c r="P569" s="36"/>
      <c r="Q569" s="28"/>
    </row>
    <row r="570" spans="1:17" s="37" customFormat="1" ht="14.1" customHeight="1">
      <c r="A570" s="287">
        <f ca="1">IF($H570="UNIDADE CONSTRUTIVA",OFFSET(A570,-1,0)+1,LARGE(A$3:A569,1))</f>
        <v>0</v>
      </c>
      <c r="B570" s="287">
        <f t="shared" ca="1" si="56"/>
        <v>3</v>
      </c>
      <c r="C570" s="287">
        <f t="shared" ca="1" si="57"/>
        <v>1</v>
      </c>
      <c r="D570" s="288">
        <f t="shared" ca="1" si="58"/>
        <v>1</v>
      </c>
      <c r="E570" s="288">
        <f t="shared" ca="1" si="59"/>
        <v>13</v>
      </c>
      <c r="F570" s="48"/>
      <c r="J570" s="28"/>
      <c r="K570" s="35"/>
      <c r="L570" s="166"/>
      <c r="M570" s="166"/>
      <c r="N570" s="281"/>
      <c r="O570" s="223"/>
      <c r="P570" s="36"/>
      <c r="Q570" s="28"/>
    </row>
    <row r="571" spans="1:17" s="37" customFormat="1" ht="14.1" customHeight="1">
      <c r="A571" s="287">
        <f ca="1">IF($H571="UNIDADE CONSTRUTIVA",OFFSET(A571,-1,0)+1,LARGE(A$3:A570,1))</f>
        <v>0</v>
      </c>
      <c r="B571" s="287">
        <f t="shared" ca="1" si="56"/>
        <v>3</v>
      </c>
      <c r="C571" s="287">
        <f t="shared" ca="1" si="57"/>
        <v>1</v>
      </c>
      <c r="D571" s="288">
        <f t="shared" ca="1" si="58"/>
        <v>1</v>
      </c>
      <c r="E571" s="288">
        <f t="shared" ca="1" si="59"/>
        <v>13</v>
      </c>
      <c r="F571" s="48"/>
      <c r="J571" s="28"/>
      <c r="K571" s="35"/>
      <c r="L571" s="166"/>
      <c r="M571" s="166"/>
      <c r="N571" s="281"/>
      <c r="O571" s="223"/>
      <c r="P571" s="36"/>
      <c r="Q571" s="28"/>
    </row>
    <row r="572" spans="1:17" s="37" customFormat="1" ht="14.1" customHeight="1">
      <c r="A572" s="287">
        <f ca="1">IF($H572="UNIDADE CONSTRUTIVA",OFFSET(A572,-1,0)+1,LARGE(A$3:A571,1))</f>
        <v>0</v>
      </c>
      <c r="B572" s="287">
        <f t="shared" ca="1" si="56"/>
        <v>3</v>
      </c>
      <c r="C572" s="287">
        <f t="shared" ca="1" si="57"/>
        <v>1</v>
      </c>
      <c r="D572" s="288">
        <f t="shared" ca="1" si="58"/>
        <v>1</v>
      </c>
      <c r="E572" s="288">
        <f t="shared" ca="1" si="59"/>
        <v>13</v>
      </c>
      <c r="F572" s="48"/>
      <c r="J572" s="28"/>
      <c r="K572" s="35"/>
      <c r="L572" s="166"/>
      <c r="M572" s="166"/>
      <c r="N572" s="281"/>
      <c r="O572" s="223"/>
      <c r="P572" s="36"/>
      <c r="Q572" s="28"/>
    </row>
    <row r="573" spans="1:17" s="37" customFormat="1" ht="14.1" customHeight="1">
      <c r="A573" s="287">
        <f ca="1">IF($H573="UNIDADE CONSTRUTIVA",OFFSET(A573,-1,0)+1,LARGE(A$3:A572,1))</f>
        <v>0</v>
      </c>
      <c r="B573" s="287">
        <f t="shared" ca="1" si="56"/>
        <v>3</v>
      </c>
      <c r="C573" s="287">
        <f t="shared" ca="1" si="57"/>
        <v>1</v>
      </c>
      <c r="D573" s="288">
        <f t="shared" ca="1" si="58"/>
        <v>1</v>
      </c>
      <c r="E573" s="288">
        <f t="shared" ca="1" si="59"/>
        <v>13</v>
      </c>
      <c r="F573" s="48"/>
      <c r="J573" s="28"/>
      <c r="K573" s="35"/>
      <c r="L573" s="166"/>
      <c r="M573" s="166"/>
      <c r="N573" s="281"/>
      <c r="O573" s="223"/>
      <c r="P573" s="36"/>
      <c r="Q573" s="28"/>
    </row>
    <row r="574" spans="1:17" s="37" customFormat="1" ht="14.1" customHeight="1">
      <c r="A574" s="287">
        <f ca="1">IF($H574="UNIDADE CONSTRUTIVA",OFFSET(A574,-1,0)+1,LARGE(A$3:A573,1))</f>
        <v>0</v>
      </c>
      <c r="B574" s="287">
        <f t="shared" ca="1" si="56"/>
        <v>3</v>
      </c>
      <c r="C574" s="287">
        <f t="shared" ca="1" si="57"/>
        <v>1</v>
      </c>
      <c r="D574" s="288">
        <f t="shared" ca="1" si="58"/>
        <v>1</v>
      </c>
      <c r="E574" s="288">
        <f t="shared" ca="1" si="59"/>
        <v>13</v>
      </c>
      <c r="F574" s="48"/>
      <c r="J574" s="28"/>
      <c r="K574" s="35"/>
      <c r="L574" s="166"/>
      <c r="M574" s="166"/>
      <c r="N574" s="281"/>
      <c r="O574" s="223"/>
      <c r="P574" s="36"/>
      <c r="Q574" s="28"/>
    </row>
    <row r="575" spans="1:17" s="37" customFormat="1" ht="14.1" customHeight="1">
      <c r="A575" s="287">
        <f ca="1">IF($H575="UNIDADE CONSTRUTIVA",OFFSET(A575,-1,0)+1,LARGE(A$3:A574,1))</f>
        <v>0</v>
      </c>
      <c r="B575" s="287">
        <f t="shared" ca="1" si="56"/>
        <v>3</v>
      </c>
      <c r="C575" s="287">
        <f t="shared" ca="1" si="57"/>
        <v>1</v>
      </c>
      <c r="D575" s="288">
        <f t="shared" ca="1" si="58"/>
        <v>1</v>
      </c>
      <c r="E575" s="288">
        <f t="shared" ca="1" si="59"/>
        <v>13</v>
      </c>
      <c r="F575" s="48"/>
      <c r="J575" s="28"/>
      <c r="K575" s="35"/>
      <c r="L575" s="166"/>
      <c r="M575" s="166"/>
      <c r="N575" s="281"/>
      <c r="O575" s="223"/>
      <c r="P575" s="36"/>
      <c r="Q575" s="28"/>
    </row>
    <row r="576" spans="1:17" s="37" customFormat="1" ht="14.1" customHeight="1">
      <c r="A576" s="287">
        <f ca="1">IF($H576="UNIDADE CONSTRUTIVA",OFFSET(A576,-1,0)+1,LARGE(A$3:A575,1))</f>
        <v>0</v>
      </c>
      <c r="B576" s="287">
        <f t="shared" ca="1" si="56"/>
        <v>3</v>
      </c>
      <c r="C576" s="287">
        <f t="shared" ca="1" si="57"/>
        <v>1</v>
      </c>
      <c r="D576" s="288">
        <f t="shared" ca="1" si="58"/>
        <v>1</v>
      </c>
      <c r="E576" s="288">
        <f t="shared" ca="1" si="59"/>
        <v>13</v>
      </c>
      <c r="F576" s="48"/>
      <c r="J576" s="28"/>
      <c r="K576" s="35"/>
      <c r="L576" s="166"/>
      <c r="M576" s="166"/>
      <c r="N576" s="281"/>
      <c r="O576" s="223"/>
      <c r="P576" s="36"/>
      <c r="Q576" s="28"/>
    </row>
    <row r="577" spans="1:17" s="37" customFormat="1" ht="14.1" customHeight="1">
      <c r="A577" s="287">
        <f ca="1">IF($H577="UNIDADE CONSTRUTIVA",OFFSET(A577,-1,0)+1,LARGE(A$3:A576,1))</f>
        <v>0</v>
      </c>
      <c r="B577" s="287">
        <f t="shared" ca="1" si="56"/>
        <v>3</v>
      </c>
      <c r="C577" s="287">
        <f t="shared" ca="1" si="57"/>
        <v>1</v>
      </c>
      <c r="D577" s="288">
        <f t="shared" ca="1" si="58"/>
        <v>1</v>
      </c>
      <c r="E577" s="288">
        <f t="shared" ca="1" si="59"/>
        <v>13</v>
      </c>
      <c r="F577" s="48"/>
      <c r="J577" s="28"/>
      <c r="K577" s="35"/>
      <c r="L577" s="166"/>
      <c r="M577" s="166"/>
      <c r="N577" s="281"/>
      <c r="O577" s="223"/>
      <c r="P577" s="36"/>
      <c r="Q577" s="28"/>
    </row>
    <row r="578" spans="1:17" s="37" customFormat="1" ht="14.1" customHeight="1">
      <c r="A578" s="287">
        <f ca="1">IF($H578="UNIDADE CONSTRUTIVA",OFFSET(A578,-1,0)+1,LARGE(A$3:A577,1))</f>
        <v>0</v>
      </c>
      <c r="B578" s="287">
        <f t="shared" ca="1" si="56"/>
        <v>3</v>
      </c>
      <c r="C578" s="287">
        <f t="shared" ca="1" si="57"/>
        <v>1</v>
      </c>
      <c r="D578" s="288">
        <f t="shared" ca="1" si="58"/>
        <v>1</v>
      </c>
      <c r="E578" s="288">
        <f t="shared" ca="1" si="59"/>
        <v>13</v>
      </c>
      <c r="F578" s="48"/>
      <c r="J578" s="28"/>
      <c r="K578" s="35"/>
      <c r="L578" s="166"/>
      <c r="M578" s="166"/>
      <c r="N578" s="281"/>
      <c r="O578" s="223"/>
      <c r="P578" s="36"/>
      <c r="Q578" s="28"/>
    </row>
    <row r="579" spans="1:17" s="37" customFormat="1" ht="14.1" customHeight="1">
      <c r="A579" s="287">
        <f ca="1">IF($H579="UNIDADE CONSTRUTIVA",OFFSET(A579,-1,0)+1,LARGE(A$3:A578,1))</f>
        <v>0</v>
      </c>
      <c r="B579" s="287">
        <f t="shared" ca="1" si="56"/>
        <v>3</v>
      </c>
      <c r="C579" s="287">
        <f t="shared" ca="1" si="57"/>
        <v>1</v>
      </c>
      <c r="D579" s="288">
        <f t="shared" ca="1" si="58"/>
        <v>1</v>
      </c>
      <c r="E579" s="288">
        <f t="shared" ca="1" si="59"/>
        <v>13</v>
      </c>
      <c r="F579" s="48"/>
      <c r="J579" s="28"/>
      <c r="K579" s="35"/>
      <c r="L579" s="166"/>
      <c r="M579" s="166"/>
      <c r="N579" s="281"/>
      <c r="O579" s="223"/>
      <c r="P579" s="36"/>
      <c r="Q579" s="28"/>
    </row>
    <row r="580" spans="1:17" s="37" customFormat="1" ht="14.1" customHeight="1">
      <c r="A580" s="287">
        <f ca="1">IF($H580="UNIDADE CONSTRUTIVA",OFFSET(A580,-1,0)+1,LARGE(A$3:A579,1))</f>
        <v>0</v>
      </c>
      <c r="B580" s="287">
        <f t="shared" ca="1" si="56"/>
        <v>3</v>
      </c>
      <c r="C580" s="287">
        <f t="shared" ca="1" si="57"/>
        <v>1</v>
      </c>
      <c r="D580" s="288">
        <f t="shared" ca="1" si="58"/>
        <v>1</v>
      </c>
      <c r="E580" s="288">
        <f t="shared" ca="1" si="59"/>
        <v>13</v>
      </c>
      <c r="F580" s="48"/>
      <c r="J580" s="28"/>
      <c r="K580" s="35"/>
      <c r="L580" s="166"/>
      <c r="M580" s="166"/>
      <c r="N580" s="281"/>
      <c r="O580" s="223"/>
      <c r="P580" s="36"/>
      <c r="Q580" s="28"/>
    </row>
    <row r="581" spans="1:17" s="37" customFormat="1" ht="14.1" customHeight="1">
      <c r="A581" s="287">
        <f ca="1">IF($H581="UNIDADE CONSTRUTIVA",OFFSET(A581,-1,0)+1,LARGE(A$3:A580,1))</f>
        <v>0</v>
      </c>
      <c r="B581" s="287">
        <f t="shared" ca="1" si="56"/>
        <v>3</v>
      </c>
      <c r="C581" s="287">
        <f t="shared" ca="1" si="57"/>
        <v>1</v>
      </c>
      <c r="D581" s="288">
        <f t="shared" ca="1" si="58"/>
        <v>1</v>
      </c>
      <c r="E581" s="288">
        <f t="shared" ca="1" si="59"/>
        <v>13</v>
      </c>
      <c r="F581" s="48"/>
      <c r="J581" s="28"/>
      <c r="K581" s="35"/>
      <c r="L581" s="166"/>
      <c r="M581" s="166"/>
      <c r="N581" s="281"/>
      <c r="O581" s="223"/>
      <c r="P581" s="36"/>
      <c r="Q581" s="28"/>
    </row>
    <row r="582" spans="1:17" s="37" customFormat="1" ht="14.1" customHeight="1">
      <c r="A582" s="287">
        <f ca="1">IF($H582="UNIDADE CONSTRUTIVA",OFFSET(A582,-1,0)+1,LARGE(A$3:A581,1))</f>
        <v>0</v>
      </c>
      <c r="B582" s="287">
        <f t="shared" ref="B582:B645" ca="1" si="60">IF(H582="UNIDADE CONSTRUTIVA",0,IF(H582="CÉLULA CONSTRUTIVA",OFFSET(B582,-1,0)+1,OFFSET(B582,-1,0)))</f>
        <v>3</v>
      </c>
      <c r="C582" s="287">
        <f t="shared" ref="C582:C645" ca="1" si="61">IF(H582="CÉLULA CONSTRUTIVA",0,IF(H582="ETAPA",OFFSET(C582,-1,0)+1,OFFSET(C582,-1,0)))</f>
        <v>1</v>
      </c>
      <c r="D582" s="288">
        <f t="shared" ref="D582:D645" ca="1" si="62">IF(H582="ETAPA",0,IF(H582="SUBETAPA",OFFSET(D582,-1,0)+1,OFFSET(D582,-1,0)))</f>
        <v>1</v>
      </c>
      <c r="E582" s="288">
        <f t="shared" ref="E582:E645" ca="1" si="63">IF(H582="Subetapa",0,IF(H582="serviço",OFFSET(E582,-1,0)+1,OFFSET(E582,-1,0)))</f>
        <v>13</v>
      </c>
      <c r="F582" s="48"/>
      <c r="J582" s="28"/>
      <c r="K582" s="35"/>
      <c r="L582" s="166"/>
      <c r="M582" s="166"/>
      <c r="N582" s="281"/>
      <c r="O582" s="223"/>
      <c r="P582" s="36"/>
      <c r="Q582" s="28"/>
    </row>
    <row r="583" spans="1:17" s="37" customFormat="1" ht="14.1" customHeight="1">
      <c r="A583" s="287">
        <f ca="1">IF($H583="UNIDADE CONSTRUTIVA",OFFSET(A583,-1,0)+1,LARGE(A$3:A582,1))</f>
        <v>0</v>
      </c>
      <c r="B583" s="287">
        <f t="shared" ca="1" si="60"/>
        <v>3</v>
      </c>
      <c r="C583" s="287">
        <f t="shared" ca="1" si="61"/>
        <v>1</v>
      </c>
      <c r="D583" s="288">
        <f t="shared" ca="1" si="62"/>
        <v>1</v>
      </c>
      <c r="E583" s="288">
        <f t="shared" ca="1" si="63"/>
        <v>13</v>
      </c>
      <c r="F583" s="48"/>
      <c r="J583" s="28"/>
      <c r="K583" s="35"/>
      <c r="L583" s="166"/>
      <c r="M583" s="166"/>
      <c r="N583" s="281"/>
      <c r="O583" s="223"/>
      <c r="P583" s="36"/>
      <c r="Q583" s="28"/>
    </row>
    <row r="584" spans="1:17" s="37" customFormat="1" ht="14.1" customHeight="1">
      <c r="A584" s="287">
        <f ca="1">IF($H584="UNIDADE CONSTRUTIVA",OFFSET(A584,-1,0)+1,LARGE(A$3:A583,1))</f>
        <v>0</v>
      </c>
      <c r="B584" s="287">
        <f t="shared" ca="1" si="60"/>
        <v>3</v>
      </c>
      <c r="C584" s="287">
        <f t="shared" ca="1" si="61"/>
        <v>1</v>
      </c>
      <c r="D584" s="288">
        <f t="shared" ca="1" si="62"/>
        <v>1</v>
      </c>
      <c r="E584" s="288">
        <f t="shared" ca="1" si="63"/>
        <v>13</v>
      </c>
      <c r="F584" s="48"/>
      <c r="J584" s="28"/>
      <c r="K584" s="35"/>
      <c r="L584" s="166"/>
      <c r="M584" s="166"/>
      <c r="N584" s="281"/>
      <c r="O584" s="223"/>
      <c r="P584" s="36"/>
      <c r="Q584" s="28"/>
    </row>
    <row r="585" spans="1:17" s="37" customFormat="1" ht="14.1" customHeight="1">
      <c r="A585" s="287">
        <f ca="1">IF($H585="UNIDADE CONSTRUTIVA",OFFSET(A585,-1,0)+1,LARGE(A$3:A584,1))</f>
        <v>0</v>
      </c>
      <c r="B585" s="287">
        <f t="shared" ca="1" si="60"/>
        <v>3</v>
      </c>
      <c r="C585" s="287">
        <f t="shared" ca="1" si="61"/>
        <v>1</v>
      </c>
      <c r="D585" s="288">
        <f t="shared" ca="1" si="62"/>
        <v>1</v>
      </c>
      <c r="E585" s="288">
        <f t="shared" ca="1" si="63"/>
        <v>13</v>
      </c>
      <c r="F585" s="48"/>
      <c r="J585" s="28"/>
      <c r="K585" s="35"/>
      <c r="L585" s="166"/>
      <c r="M585" s="166"/>
      <c r="N585" s="281"/>
      <c r="O585" s="223"/>
      <c r="P585" s="36"/>
      <c r="Q585" s="28"/>
    </row>
    <row r="586" spans="1:17" s="37" customFormat="1" ht="14.1" customHeight="1">
      <c r="A586" s="287">
        <f ca="1">IF($H586="UNIDADE CONSTRUTIVA",OFFSET(A586,-1,0)+1,LARGE(A$3:A585,1))</f>
        <v>0</v>
      </c>
      <c r="B586" s="287">
        <f t="shared" ca="1" si="60"/>
        <v>3</v>
      </c>
      <c r="C586" s="287">
        <f t="shared" ca="1" si="61"/>
        <v>1</v>
      </c>
      <c r="D586" s="288">
        <f t="shared" ca="1" si="62"/>
        <v>1</v>
      </c>
      <c r="E586" s="288">
        <f t="shared" ca="1" si="63"/>
        <v>13</v>
      </c>
      <c r="F586" s="48"/>
      <c r="J586" s="28"/>
      <c r="K586" s="35"/>
      <c r="L586" s="166"/>
      <c r="M586" s="166"/>
      <c r="N586" s="281"/>
      <c r="O586" s="223"/>
      <c r="P586" s="36"/>
      <c r="Q586" s="28"/>
    </row>
    <row r="587" spans="1:17" s="37" customFormat="1" ht="14.1" customHeight="1">
      <c r="A587" s="287">
        <f ca="1">IF($H587="UNIDADE CONSTRUTIVA",OFFSET(A587,-1,0)+1,LARGE(A$3:A586,1))</f>
        <v>0</v>
      </c>
      <c r="B587" s="287">
        <f t="shared" ca="1" si="60"/>
        <v>3</v>
      </c>
      <c r="C587" s="287">
        <f t="shared" ca="1" si="61"/>
        <v>1</v>
      </c>
      <c r="D587" s="288">
        <f t="shared" ca="1" si="62"/>
        <v>1</v>
      </c>
      <c r="E587" s="288">
        <f t="shared" ca="1" si="63"/>
        <v>13</v>
      </c>
      <c r="F587" s="48"/>
      <c r="J587" s="28"/>
      <c r="K587" s="35"/>
      <c r="L587" s="166"/>
      <c r="M587" s="166"/>
      <c r="N587" s="281"/>
      <c r="O587" s="223"/>
      <c r="P587" s="36"/>
      <c r="Q587" s="28"/>
    </row>
    <row r="588" spans="1:17" s="37" customFormat="1" ht="14.1" customHeight="1">
      <c r="A588" s="287">
        <f ca="1">IF($H588="UNIDADE CONSTRUTIVA",OFFSET(A588,-1,0)+1,LARGE(A$3:A587,1))</f>
        <v>0</v>
      </c>
      <c r="B588" s="287">
        <f t="shared" ca="1" si="60"/>
        <v>3</v>
      </c>
      <c r="C588" s="287">
        <f t="shared" ca="1" si="61"/>
        <v>1</v>
      </c>
      <c r="D588" s="288">
        <f t="shared" ca="1" si="62"/>
        <v>1</v>
      </c>
      <c r="E588" s="288">
        <f t="shared" ca="1" si="63"/>
        <v>13</v>
      </c>
      <c r="F588" s="48"/>
      <c r="J588" s="28"/>
      <c r="K588" s="35"/>
      <c r="L588" s="166"/>
      <c r="M588" s="166"/>
      <c r="N588" s="281"/>
      <c r="O588" s="223"/>
      <c r="P588" s="36"/>
      <c r="Q588" s="28"/>
    </row>
    <row r="589" spans="1:17" s="37" customFormat="1" ht="14.1" customHeight="1">
      <c r="A589" s="287">
        <f ca="1">IF($H589="UNIDADE CONSTRUTIVA",OFFSET(A589,-1,0)+1,LARGE(A$3:A588,1))</f>
        <v>0</v>
      </c>
      <c r="B589" s="287">
        <f t="shared" ca="1" si="60"/>
        <v>3</v>
      </c>
      <c r="C589" s="287">
        <f t="shared" ca="1" si="61"/>
        <v>1</v>
      </c>
      <c r="D589" s="288">
        <f t="shared" ca="1" si="62"/>
        <v>1</v>
      </c>
      <c r="E589" s="288">
        <f t="shared" ca="1" si="63"/>
        <v>13</v>
      </c>
      <c r="F589" s="48"/>
      <c r="J589" s="28"/>
      <c r="K589" s="35"/>
      <c r="L589" s="166"/>
      <c r="M589" s="166"/>
      <c r="N589" s="281"/>
      <c r="O589" s="223"/>
      <c r="P589" s="36"/>
      <c r="Q589" s="28"/>
    </row>
    <row r="590" spans="1:17" s="37" customFormat="1" ht="14.1" customHeight="1">
      <c r="A590" s="287">
        <f ca="1">IF($H590="UNIDADE CONSTRUTIVA",OFFSET(A590,-1,0)+1,LARGE(A$3:A589,1))</f>
        <v>0</v>
      </c>
      <c r="B590" s="287">
        <f t="shared" ca="1" si="60"/>
        <v>3</v>
      </c>
      <c r="C590" s="287">
        <f t="shared" ca="1" si="61"/>
        <v>1</v>
      </c>
      <c r="D590" s="288">
        <f t="shared" ca="1" si="62"/>
        <v>1</v>
      </c>
      <c r="E590" s="288">
        <f t="shared" ca="1" si="63"/>
        <v>13</v>
      </c>
      <c r="F590" s="48"/>
      <c r="J590" s="28"/>
      <c r="K590" s="35"/>
      <c r="L590" s="166"/>
      <c r="M590" s="166"/>
      <c r="N590" s="281"/>
      <c r="O590" s="223"/>
      <c r="P590" s="36"/>
      <c r="Q590" s="28"/>
    </row>
    <row r="591" spans="1:17" s="37" customFormat="1" ht="14.1" customHeight="1">
      <c r="A591" s="287">
        <f ca="1">IF($H591="UNIDADE CONSTRUTIVA",OFFSET(A591,-1,0)+1,LARGE(A$3:A590,1))</f>
        <v>0</v>
      </c>
      <c r="B591" s="287">
        <f t="shared" ca="1" si="60"/>
        <v>3</v>
      </c>
      <c r="C591" s="287">
        <f t="shared" ca="1" si="61"/>
        <v>1</v>
      </c>
      <c r="D591" s="288">
        <f t="shared" ca="1" si="62"/>
        <v>1</v>
      </c>
      <c r="E591" s="288">
        <f t="shared" ca="1" si="63"/>
        <v>13</v>
      </c>
      <c r="F591" s="48"/>
      <c r="J591" s="28"/>
      <c r="K591" s="35"/>
      <c r="L591" s="166"/>
      <c r="M591" s="166"/>
      <c r="N591" s="281"/>
      <c r="O591" s="223"/>
      <c r="P591" s="36"/>
      <c r="Q591" s="28"/>
    </row>
    <row r="592" spans="1:17" s="37" customFormat="1" ht="14.1" customHeight="1">
      <c r="A592" s="287">
        <f ca="1">IF($H592="UNIDADE CONSTRUTIVA",OFFSET(A592,-1,0)+1,LARGE(A$3:A591,1))</f>
        <v>0</v>
      </c>
      <c r="B592" s="287">
        <f t="shared" ca="1" si="60"/>
        <v>3</v>
      </c>
      <c r="C592" s="287">
        <f t="shared" ca="1" si="61"/>
        <v>1</v>
      </c>
      <c r="D592" s="288">
        <f t="shared" ca="1" si="62"/>
        <v>1</v>
      </c>
      <c r="E592" s="288">
        <f t="shared" ca="1" si="63"/>
        <v>13</v>
      </c>
      <c r="F592" s="48"/>
      <c r="J592" s="28"/>
      <c r="K592" s="35"/>
      <c r="L592" s="166"/>
      <c r="M592" s="166"/>
      <c r="N592" s="281"/>
      <c r="O592" s="223"/>
      <c r="P592" s="36"/>
      <c r="Q592" s="28"/>
    </row>
    <row r="593" spans="1:17" s="37" customFormat="1" ht="14.1" customHeight="1">
      <c r="A593" s="287">
        <f ca="1">IF($H593="UNIDADE CONSTRUTIVA",OFFSET(A593,-1,0)+1,LARGE(A$3:A592,1))</f>
        <v>0</v>
      </c>
      <c r="B593" s="287">
        <f t="shared" ca="1" si="60"/>
        <v>3</v>
      </c>
      <c r="C593" s="287">
        <f t="shared" ca="1" si="61"/>
        <v>1</v>
      </c>
      <c r="D593" s="288">
        <f t="shared" ca="1" si="62"/>
        <v>1</v>
      </c>
      <c r="E593" s="288">
        <f t="shared" ca="1" si="63"/>
        <v>13</v>
      </c>
      <c r="F593" s="48"/>
      <c r="J593" s="28"/>
      <c r="K593" s="35"/>
      <c r="L593" s="166"/>
      <c r="M593" s="166"/>
      <c r="N593" s="281"/>
      <c r="O593" s="223"/>
      <c r="P593" s="36"/>
      <c r="Q593" s="28"/>
    </row>
    <row r="594" spans="1:17" s="37" customFormat="1" ht="14.1" customHeight="1">
      <c r="A594" s="287">
        <f ca="1">IF($H594="UNIDADE CONSTRUTIVA",OFFSET(A594,-1,0)+1,LARGE(A$3:A593,1))</f>
        <v>0</v>
      </c>
      <c r="B594" s="287">
        <f t="shared" ca="1" si="60"/>
        <v>3</v>
      </c>
      <c r="C594" s="287">
        <f t="shared" ca="1" si="61"/>
        <v>1</v>
      </c>
      <c r="D594" s="288">
        <f t="shared" ca="1" si="62"/>
        <v>1</v>
      </c>
      <c r="E594" s="288">
        <f t="shared" ca="1" si="63"/>
        <v>13</v>
      </c>
      <c r="F594" s="48"/>
      <c r="J594" s="28"/>
      <c r="K594" s="35"/>
      <c r="L594" s="166"/>
      <c r="M594" s="166"/>
      <c r="N594" s="281"/>
      <c r="O594" s="223"/>
      <c r="P594" s="36"/>
      <c r="Q594" s="28"/>
    </row>
    <row r="595" spans="1:17" s="37" customFormat="1" ht="14.1" customHeight="1">
      <c r="A595" s="287">
        <f ca="1">IF($H595="UNIDADE CONSTRUTIVA",OFFSET(A595,-1,0)+1,LARGE(A$3:A594,1))</f>
        <v>0</v>
      </c>
      <c r="B595" s="287">
        <f t="shared" ca="1" si="60"/>
        <v>3</v>
      </c>
      <c r="C595" s="287">
        <f t="shared" ca="1" si="61"/>
        <v>1</v>
      </c>
      <c r="D595" s="288">
        <f t="shared" ca="1" si="62"/>
        <v>1</v>
      </c>
      <c r="E595" s="288">
        <f t="shared" ca="1" si="63"/>
        <v>13</v>
      </c>
      <c r="F595" s="48"/>
      <c r="J595" s="28"/>
      <c r="K595" s="35"/>
      <c r="L595" s="166"/>
      <c r="M595" s="166"/>
      <c r="N595" s="281"/>
      <c r="O595" s="223"/>
      <c r="P595" s="36"/>
      <c r="Q595" s="28"/>
    </row>
    <row r="596" spans="1:17" s="37" customFormat="1" ht="14.1" customHeight="1">
      <c r="A596" s="287">
        <f ca="1">IF($H596="UNIDADE CONSTRUTIVA",OFFSET(A596,-1,0)+1,LARGE(A$3:A595,1))</f>
        <v>0</v>
      </c>
      <c r="B596" s="287">
        <f t="shared" ca="1" si="60"/>
        <v>3</v>
      </c>
      <c r="C596" s="287">
        <f t="shared" ca="1" si="61"/>
        <v>1</v>
      </c>
      <c r="D596" s="288">
        <f t="shared" ca="1" si="62"/>
        <v>1</v>
      </c>
      <c r="E596" s="288">
        <f t="shared" ca="1" si="63"/>
        <v>13</v>
      </c>
      <c r="F596" s="48"/>
      <c r="J596" s="28"/>
      <c r="K596" s="35"/>
      <c r="L596" s="166"/>
      <c r="M596" s="166"/>
      <c r="N596" s="281"/>
      <c r="O596" s="223"/>
      <c r="P596" s="36"/>
      <c r="Q596" s="28"/>
    </row>
    <row r="597" spans="1:17" s="37" customFormat="1" ht="14.1" customHeight="1">
      <c r="A597" s="287">
        <f ca="1">IF($H597="UNIDADE CONSTRUTIVA",OFFSET(A597,-1,0)+1,LARGE(A$3:A596,1))</f>
        <v>0</v>
      </c>
      <c r="B597" s="287">
        <f t="shared" ca="1" si="60"/>
        <v>3</v>
      </c>
      <c r="C597" s="287">
        <f t="shared" ca="1" si="61"/>
        <v>1</v>
      </c>
      <c r="D597" s="288">
        <f t="shared" ca="1" si="62"/>
        <v>1</v>
      </c>
      <c r="E597" s="288">
        <f t="shared" ca="1" si="63"/>
        <v>13</v>
      </c>
      <c r="F597" s="48"/>
      <c r="J597" s="28"/>
      <c r="K597" s="35"/>
      <c r="L597" s="166"/>
      <c r="M597" s="166"/>
      <c r="N597" s="281"/>
      <c r="O597" s="223"/>
      <c r="P597" s="36"/>
      <c r="Q597" s="28"/>
    </row>
    <row r="598" spans="1:17" s="37" customFormat="1" ht="14.1" customHeight="1">
      <c r="A598" s="287">
        <f ca="1">IF($H598="UNIDADE CONSTRUTIVA",OFFSET(A598,-1,0)+1,LARGE(A$3:A597,1))</f>
        <v>0</v>
      </c>
      <c r="B598" s="287">
        <f t="shared" ca="1" si="60"/>
        <v>3</v>
      </c>
      <c r="C598" s="287">
        <f t="shared" ca="1" si="61"/>
        <v>1</v>
      </c>
      <c r="D598" s="288">
        <f t="shared" ca="1" si="62"/>
        <v>1</v>
      </c>
      <c r="E598" s="288">
        <f t="shared" ca="1" si="63"/>
        <v>13</v>
      </c>
      <c r="F598" s="48"/>
      <c r="J598" s="28"/>
      <c r="K598" s="35"/>
      <c r="L598" s="166"/>
      <c r="M598" s="166"/>
      <c r="N598" s="281"/>
      <c r="O598" s="223"/>
      <c r="P598" s="36"/>
      <c r="Q598" s="28"/>
    </row>
    <row r="599" spans="1:17" s="37" customFormat="1" ht="14.1" customHeight="1">
      <c r="A599" s="287">
        <f ca="1">IF($H599="UNIDADE CONSTRUTIVA",OFFSET(A599,-1,0)+1,LARGE(A$3:A598,1))</f>
        <v>0</v>
      </c>
      <c r="B599" s="287">
        <f t="shared" ca="1" si="60"/>
        <v>3</v>
      </c>
      <c r="C599" s="287">
        <f t="shared" ca="1" si="61"/>
        <v>1</v>
      </c>
      <c r="D599" s="288">
        <f t="shared" ca="1" si="62"/>
        <v>1</v>
      </c>
      <c r="E599" s="288">
        <f t="shared" ca="1" si="63"/>
        <v>13</v>
      </c>
      <c r="F599" s="48"/>
      <c r="J599" s="28"/>
      <c r="K599" s="35"/>
      <c r="L599" s="166"/>
      <c r="M599" s="166"/>
      <c r="N599" s="281"/>
      <c r="O599" s="223"/>
      <c r="P599" s="36"/>
      <c r="Q599" s="28"/>
    </row>
    <row r="600" spans="1:17" s="37" customFormat="1" ht="14.1" customHeight="1">
      <c r="A600" s="287">
        <f ca="1">IF($H600="UNIDADE CONSTRUTIVA",OFFSET(A600,-1,0)+1,LARGE(A$3:A599,1))</f>
        <v>0</v>
      </c>
      <c r="B600" s="287">
        <f t="shared" ca="1" si="60"/>
        <v>3</v>
      </c>
      <c r="C600" s="287">
        <f t="shared" ca="1" si="61"/>
        <v>1</v>
      </c>
      <c r="D600" s="288">
        <f t="shared" ca="1" si="62"/>
        <v>1</v>
      </c>
      <c r="E600" s="288">
        <f t="shared" ca="1" si="63"/>
        <v>13</v>
      </c>
      <c r="F600" s="48"/>
      <c r="J600" s="28"/>
      <c r="K600" s="35"/>
      <c r="L600" s="166"/>
      <c r="M600" s="166"/>
      <c r="N600" s="281"/>
      <c r="O600" s="223"/>
      <c r="P600" s="36"/>
      <c r="Q600" s="28"/>
    </row>
    <row r="601" spans="1:17" s="37" customFormat="1" ht="14.1" customHeight="1">
      <c r="A601" s="287">
        <f ca="1">IF($H601="UNIDADE CONSTRUTIVA",OFFSET(A601,-1,0)+1,LARGE(A$3:A600,1))</f>
        <v>0</v>
      </c>
      <c r="B601" s="287">
        <f t="shared" ca="1" si="60"/>
        <v>3</v>
      </c>
      <c r="C601" s="287">
        <f t="shared" ca="1" si="61"/>
        <v>1</v>
      </c>
      <c r="D601" s="288">
        <f t="shared" ca="1" si="62"/>
        <v>1</v>
      </c>
      <c r="E601" s="288">
        <f t="shared" ca="1" si="63"/>
        <v>13</v>
      </c>
      <c r="F601" s="48"/>
      <c r="J601" s="28"/>
      <c r="K601" s="35"/>
      <c r="L601" s="166"/>
      <c r="M601" s="166"/>
      <c r="N601" s="281"/>
      <c r="O601" s="223"/>
      <c r="P601" s="36"/>
      <c r="Q601" s="28"/>
    </row>
    <row r="602" spans="1:17" s="37" customFormat="1" ht="14.1" customHeight="1">
      <c r="A602" s="287">
        <f ca="1">IF($H602="UNIDADE CONSTRUTIVA",OFFSET(A602,-1,0)+1,LARGE(A$3:A601,1))</f>
        <v>0</v>
      </c>
      <c r="B602" s="287">
        <f t="shared" ca="1" si="60"/>
        <v>3</v>
      </c>
      <c r="C602" s="287">
        <f t="shared" ca="1" si="61"/>
        <v>1</v>
      </c>
      <c r="D602" s="288">
        <f t="shared" ca="1" si="62"/>
        <v>1</v>
      </c>
      <c r="E602" s="288">
        <f t="shared" ca="1" si="63"/>
        <v>13</v>
      </c>
      <c r="F602" s="48"/>
      <c r="J602" s="28"/>
      <c r="K602" s="35"/>
      <c r="L602" s="166"/>
      <c r="M602" s="166"/>
      <c r="N602" s="281"/>
      <c r="O602" s="223"/>
      <c r="P602" s="36"/>
      <c r="Q602" s="28"/>
    </row>
    <row r="603" spans="1:17" s="37" customFormat="1" ht="14.1" customHeight="1">
      <c r="A603" s="287">
        <f ca="1">IF($H603="UNIDADE CONSTRUTIVA",OFFSET(A603,-1,0)+1,LARGE(A$3:A602,1))</f>
        <v>0</v>
      </c>
      <c r="B603" s="287">
        <f t="shared" ca="1" si="60"/>
        <v>3</v>
      </c>
      <c r="C603" s="287">
        <f t="shared" ca="1" si="61"/>
        <v>1</v>
      </c>
      <c r="D603" s="288">
        <f t="shared" ca="1" si="62"/>
        <v>1</v>
      </c>
      <c r="E603" s="288">
        <f t="shared" ca="1" si="63"/>
        <v>13</v>
      </c>
      <c r="F603" s="48"/>
      <c r="J603" s="28"/>
      <c r="K603" s="35"/>
      <c r="L603" s="166"/>
      <c r="M603" s="166"/>
      <c r="N603" s="281"/>
      <c r="O603" s="223"/>
      <c r="P603" s="36"/>
      <c r="Q603" s="28"/>
    </row>
    <row r="604" spans="1:17" s="37" customFormat="1" ht="14.1" customHeight="1">
      <c r="A604" s="287">
        <f ca="1">IF($H604="UNIDADE CONSTRUTIVA",OFFSET(A604,-1,0)+1,LARGE(A$3:A603,1))</f>
        <v>0</v>
      </c>
      <c r="B604" s="287">
        <f t="shared" ca="1" si="60"/>
        <v>3</v>
      </c>
      <c r="C604" s="287">
        <f t="shared" ca="1" si="61"/>
        <v>1</v>
      </c>
      <c r="D604" s="288">
        <f t="shared" ca="1" si="62"/>
        <v>1</v>
      </c>
      <c r="E604" s="288">
        <f t="shared" ca="1" si="63"/>
        <v>13</v>
      </c>
      <c r="F604" s="48"/>
      <c r="J604" s="28"/>
      <c r="K604" s="35"/>
      <c r="L604" s="166"/>
      <c r="M604" s="166"/>
      <c r="N604" s="281"/>
      <c r="O604" s="223"/>
      <c r="P604" s="36"/>
      <c r="Q604" s="28"/>
    </row>
    <row r="605" spans="1:17" s="37" customFormat="1" ht="14.1" customHeight="1">
      <c r="A605" s="287">
        <f ca="1">IF($H605="UNIDADE CONSTRUTIVA",OFFSET(A605,-1,0)+1,LARGE(A$3:A604,1))</f>
        <v>0</v>
      </c>
      <c r="B605" s="287">
        <f t="shared" ca="1" si="60"/>
        <v>3</v>
      </c>
      <c r="C605" s="287">
        <f t="shared" ca="1" si="61"/>
        <v>1</v>
      </c>
      <c r="D605" s="288">
        <f t="shared" ca="1" si="62"/>
        <v>1</v>
      </c>
      <c r="E605" s="288">
        <f t="shared" ca="1" si="63"/>
        <v>13</v>
      </c>
      <c r="F605" s="48"/>
      <c r="J605" s="28"/>
      <c r="K605" s="35"/>
      <c r="L605" s="166"/>
      <c r="M605" s="166"/>
      <c r="N605" s="281"/>
      <c r="O605" s="223"/>
      <c r="P605" s="36"/>
      <c r="Q605" s="28"/>
    </row>
    <row r="606" spans="1:17" s="37" customFormat="1" ht="14.1" customHeight="1">
      <c r="A606" s="287">
        <f ca="1">IF($H606="UNIDADE CONSTRUTIVA",OFFSET(A606,-1,0)+1,LARGE(A$3:A605,1))</f>
        <v>0</v>
      </c>
      <c r="B606" s="287">
        <f t="shared" ca="1" si="60"/>
        <v>3</v>
      </c>
      <c r="C606" s="287">
        <f t="shared" ca="1" si="61"/>
        <v>1</v>
      </c>
      <c r="D606" s="288">
        <f t="shared" ca="1" si="62"/>
        <v>1</v>
      </c>
      <c r="E606" s="288">
        <f t="shared" ca="1" si="63"/>
        <v>13</v>
      </c>
      <c r="F606" s="48"/>
      <c r="J606" s="28"/>
      <c r="K606" s="35"/>
      <c r="L606" s="166"/>
      <c r="M606" s="166"/>
      <c r="N606" s="281"/>
      <c r="O606" s="223"/>
      <c r="P606" s="36"/>
      <c r="Q606" s="28"/>
    </row>
    <row r="607" spans="1:17" s="37" customFormat="1" ht="14.1" customHeight="1">
      <c r="A607" s="287">
        <f ca="1">IF($H607="UNIDADE CONSTRUTIVA",OFFSET(A607,-1,0)+1,LARGE(A$3:A606,1))</f>
        <v>0</v>
      </c>
      <c r="B607" s="287">
        <f t="shared" ca="1" si="60"/>
        <v>3</v>
      </c>
      <c r="C607" s="287">
        <f t="shared" ca="1" si="61"/>
        <v>1</v>
      </c>
      <c r="D607" s="288">
        <f t="shared" ca="1" si="62"/>
        <v>1</v>
      </c>
      <c r="E607" s="288">
        <f t="shared" ca="1" si="63"/>
        <v>13</v>
      </c>
      <c r="F607" s="48"/>
      <c r="J607" s="28"/>
      <c r="K607" s="35"/>
      <c r="L607" s="166"/>
      <c r="M607" s="166"/>
      <c r="N607" s="281"/>
      <c r="O607" s="223"/>
      <c r="P607" s="36"/>
      <c r="Q607" s="28"/>
    </row>
    <row r="608" spans="1:17" s="37" customFormat="1" ht="14.1" customHeight="1">
      <c r="A608" s="287">
        <f ca="1">IF($H608="UNIDADE CONSTRUTIVA",OFFSET(A608,-1,0)+1,LARGE(A$3:A607,1))</f>
        <v>0</v>
      </c>
      <c r="B608" s="287">
        <f t="shared" ca="1" si="60"/>
        <v>3</v>
      </c>
      <c r="C608" s="287">
        <f t="shared" ca="1" si="61"/>
        <v>1</v>
      </c>
      <c r="D608" s="288">
        <f t="shared" ca="1" si="62"/>
        <v>1</v>
      </c>
      <c r="E608" s="288">
        <f t="shared" ca="1" si="63"/>
        <v>13</v>
      </c>
      <c r="F608" s="48"/>
      <c r="J608" s="28"/>
      <c r="K608" s="35"/>
      <c r="L608" s="166"/>
      <c r="M608" s="166"/>
      <c r="N608" s="281"/>
      <c r="O608" s="223"/>
      <c r="P608" s="36"/>
      <c r="Q608" s="28"/>
    </row>
    <row r="609" spans="1:17" s="37" customFormat="1" ht="14.1" customHeight="1">
      <c r="A609" s="287">
        <f ca="1">IF($H609="UNIDADE CONSTRUTIVA",OFFSET(A609,-1,0)+1,LARGE(A$3:A608,1))</f>
        <v>0</v>
      </c>
      <c r="B609" s="287">
        <f t="shared" ca="1" si="60"/>
        <v>3</v>
      </c>
      <c r="C609" s="287">
        <f t="shared" ca="1" si="61"/>
        <v>1</v>
      </c>
      <c r="D609" s="288">
        <f t="shared" ca="1" si="62"/>
        <v>1</v>
      </c>
      <c r="E609" s="288">
        <f t="shared" ca="1" si="63"/>
        <v>13</v>
      </c>
      <c r="F609" s="48"/>
      <c r="J609" s="28"/>
      <c r="K609" s="35"/>
      <c r="L609" s="166"/>
      <c r="M609" s="166"/>
      <c r="N609" s="281"/>
      <c r="O609" s="223"/>
      <c r="P609" s="36"/>
      <c r="Q609" s="28"/>
    </row>
    <row r="610" spans="1:17" s="37" customFormat="1" ht="14.1" customHeight="1">
      <c r="A610" s="287">
        <f ca="1">IF($H610="UNIDADE CONSTRUTIVA",OFFSET(A610,-1,0)+1,LARGE(A$3:A609,1))</f>
        <v>0</v>
      </c>
      <c r="B610" s="287">
        <f t="shared" ca="1" si="60"/>
        <v>3</v>
      </c>
      <c r="C610" s="287">
        <f t="shared" ca="1" si="61"/>
        <v>1</v>
      </c>
      <c r="D610" s="288">
        <f t="shared" ca="1" si="62"/>
        <v>1</v>
      </c>
      <c r="E610" s="288">
        <f t="shared" ca="1" si="63"/>
        <v>13</v>
      </c>
      <c r="F610" s="48"/>
      <c r="J610" s="28"/>
      <c r="K610" s="35"/>
      <c r="L610" s="166"/>
      <c r="M610" s="166"/>
      <c r="N610" s="281"/>
      <c r="O610" s="223"/>
      <c r="P610" s="36"/>
      <c r="Q610" s="28"/>
    </row>
    <row r="611" spans="1:17" s="37" customFormat="1" ht="14.1" customHeight="1">
      <c r="A611" s="287">
        <f ca="1">IF($H611="UNIDADE CONSTRUTIVA",OFFSET(A611,-1,0)+1,LARGE(A$3:A610,1))</f>
        <v>0</v>
      </c>
      <c r="B611" s="287">
        <f t="shared" ca="1" si="60"/>
        <v>3</v>
      </c>
      <c r="C611" s="287">
        <f t="shared" ca="1" si="61"/>
        <v>1</v>
      </c>
      <c r="D611" s="288">
        <f t="shared" ca="1" si="62"/>
        <v>1</v>
      </c>
      <c r="E611" s="288">
        <f t="shared" ca="1" si="63"/>
        <v>13</v>
      </c>
      <c r="F611" s="48"/>
      <c r="J611" s="28"/>
      <c r="K611" s="35"/>
      <c r="L611" s="166"/>
      <c r="M611" s="166"/>
      <c r="N611" s="281"/>
      <c r="O611" s="223"/>
      <c r="P611" s="36"/>
      <c r="Q611" s="28"/>
    </row>
    <row r="612" spans="1:17" s="37" customFormat="1" ht="14.1" customHeight="1">
      <c r="A612" s="287">
        <f ca="1">IF($H612="UNIDADE CONSTRUTIVA",OFFSET(A612,-1,0)+1,LARGE(A$3:A611,1))</f>
        <v>0</v>
      </c>
      <c r="B612" s="287">
        <f t="shared" ca="1" si="60"/>
        <v>3</v>
      </c>
      <c r="C612" s="287">
        <f t="shared" ca="1" si="61"/>
        <v>1</v>
      </c>
      <c r="D612" s="288">
        <f t="shared" ca="1" si="62"/>
        <v>1</v>
      </c>
      <c r="E612" s="288">
        <f t="shared" ca="1" si="63"/>
        <v>13</v>
      </c>
      <c r="F612" s="48"/>
      <c r="J612" s="28"/>
      <c r="K612" s="35"/>
      <c r="L612" s="166"/>
      <c r="M612" s="166"/>
      <c r="N612" s="281"/>
      <c r="O612" s="223"/>
      <c r="P612" s="36"/>
      <c r="Q612" s="28"/>
    </row>
    <row r="613" spans="1:17" s="37" customFormat="1" ht="14.1" customHeight="1">
      <c r="A613" s="287">
        <f ca="1">IF($H613="UNIDADE CONSTRUTIVA",OFFSET(A613,-1,0)+1,LARGE(A$3:A612,1))</f>
        <v>0</v>
      </c>
      <c r="B613" s="287">
        <f t="shared" ca="1" si="60"/>
        <v>3</v>
      </c>
      <c r="C613" s="287">
        <f t="shared" ca="1" si="61"/>
        <v>1</v>
      </c>
      <c r="D613" s="288">
        <f t="shared" ca="1" si="62"/>
        <v>1</v>
      </c>
      <c r="E613" s="288">
        <f t="shared" ca="1" si="63"/>
        <v>13</v>
      </c>
      <c r="F613" s="48"/>
      <c r="J613" s="28"/>
      <c r="K613" s="35"/>
      <c r="L613" s="166"/>
      <c r="M613" s="166"/>
      <c r="N613" s="281"/>
      <c r="O613" s="223"/>
      <c r="P613" s="36"/>
      <c r="Q613" s="28"/>
    </row>
    <row r="614" spans="1:17" s="37" customFormat="1" ht="14.1" customHeight="1">
      <c r="A614" s="287">
        <f ca="1">IF($H614="UNIDADE CONSTRUTIVA",OFFSET(A614,-1,0)+1,LARGE(A$3:A613,1))</f>
        <v>0</v>
      </c>
      <c r="B614" s="287">
        <f t="shared" ca="1" si="60"/>
        <v>3</v>
      </c>
      <c r="C614" s="287">
        <f t="shared" ca="1" si="61"/>
        <v>1</v>
      </c>
      <c r="D614" s="288">
        <f t="shared" ca="1" si="62"/>
        <v>1</v>
      </c>
      <c r="E614" s="288">
        <f t="shared" ca="1" si="63"/>
        <v>13</v>
      </c>
      <c r="F614" s="48"/>
      <c r="J614" s="28"/>
      <c r="K614" s="35"/>
      <c r="L614" s="166"/>
      <c r="M614" s="166"/>
      <c r="N614" s="281"/>
      <c r="O614" s="223"/>
      <c r="P614" s="36"/>
      <c r="Q614" s="28"/>
    </row>
    <row r="615" spans="1:17" s="37" customFormat="1" ht="14.1" customHeight="1">
      <c r="A615" s="287">
        <f ca="1">IF($H615="UNIDADE CONSTRUTIVA",OFFSET(A615,-1,0)+1,LARGE(A$3:A614,1))</f>
        <v>0</v>
      </c>
      <c r="B615" s="287">
        <f t="shared" ca="1" si="60"/>
        <v>3</v>
      </c>
      <c r="C615" s="287">
        <f t="shared" ca="1" si="61"/>
        <v>1</v>
      </c>
      <c r="D615" s="288">
        <f t="shared" ca="1" si="62"/>
        <v>1</v>
      </c>
      <c r="E615" s="288">
        <f t="shared" ca="1" si="63"/>
        <v>13</v>
      </c>
      <c r="F615" s="48"/>
      <c r="J615" s="28"/>
      <c r="K615" s="35"/>
      <c r="L615" s="166"/>
      <c r="M615" s="166"/>
      <c r="N615" s="281"/>
      <c r="O615" s="223"/>
      <c r="P615" s="36"/>
      <c r="Q615" s="28"/>
    </row>
    <row r="616" spans="1:17" s="37" customFormat="1" ht="14.1" customHeight="1">
      <c r="A616" s="287">
        <f ca="1">IF($H616="UNIDADE CONSTRUTIVA",OFFSET(A616,-1,0)+1,LARGE(A$3:A615,1))</f>
        <v>0</v>
      </c>
      <c r="B616" s="287">
        <f t="shared" ca="1" si="60"/>
        <v>3</v>
      </c>
      <c r="C616" s="287">
        <f t="shared" ca="1" si="61"/>
        <v>1</v>
      </c>
      <c r="D616" s="288">
        <f t="shared" ca="1" si="62"/>
        <v>1</v>
      </c>
      <c r="E616" s="288">
        <f t="shared" ca="1" si="63"/>
        <v>13</v>
      </c>
      <c r="F616" s="48"/>
      <c r="J616" s="28"/>
      <c r="K616" s="35"/>
      <c r="L616" s="166"/>
      <c r="M616" s="166"/>
      <c r="N616" s="281"/>
      <c r="O616" s="223"/>
      <c r="P616" s="36"/>
      <c r="Q616" s="28"/>
    </row>
    <row r="617" spans="1:17" s="37" customFormat="1" ht="14.1" customHeight="1">
      <c r="A617" s="287">
        <f ca="1">IF($H617="UNIDADE CONSTRUTIVA",OFFSET(A617,-1,0)+1,LARGE(A$3:A616,1))</f>
        <v>0</v>
      </c>
      <c r="B617" s="287">
        <f t="shared" ca="1" si="60"/>
        <v>3</v>
      </c>
      <c r="C617" s="287">
        <f t="shared" ca="1" si="61"/>
        <v>1</v>
      </c>
      <c r="D617" s="288">
        <f t="shared" ca="1" si="62"/>
        <v>1</v>
      </c>
      <c r="E617" s="288">
        <f t="shared" ca="1" si="63"/>
        <v>13</v>
      </c>
      <c r="F617" s="48"/>
      <c r="J617" s="28"/>
      <c r="K617" s="35"/>
      <c r="L617" s="166"/>
      <c r="M617" s="166"/>
      <c r="N617" s="281"/>
      <c r="O617" s="223"/>
      <c r="P617" s="36"/>
      <c r="Q617" s="28"/>
    </row>
    <row r="618" spans="1:17" s="37" customFormat="1" ht="14.1" customHeight="1">
      <c r="A618" s="287">
        <f ca="1">IF($H618="UNIDADE CONSTRUTIVA",OFFSET(A618,-1,0)+1,LARGE(A$3:A617,1))</f>
        <v>0</v>
      </c>
      <c r="B618" s="287">
        <f t="shared" ca="1" si="60"/>
        <v>3</v>
      </c>
      <c r="C618" s="287">
        <f t="shared" ca="1" si="61"/>
        <v>1</v>
      </c>
      <c r="D618" s="288">
        <f t="shared" ca="1" si="62"/>
        <v>1</v>
      </c>
      <c r="E618" s="288">
        <f t="shared" ca="1" si="63"/>
        <v>13</v>
      </c>
      <c r="F618" s="48"/>
      <c r="J618" s="28"/>
      <c r="K618" s="35"/>
      <c r="L618" s="166"/>
      <c r="M618" s="166"/>
      <c r="N618" s="281"/>
      <c r="O618" s="223"/>
      <c r="P618" s="36"/>
      <c r="Q618" s="28"/>
    </row>
    <row r="619" spans="1:17" s="37" customFormat="1" ht="14.1" customHeight="1">
      <c r="A619" s="287">
        <f ca="1">IF($H619="UNIDADE CONSTRUTIVA",OFFSET(A619,-1,0)+1,LARGE(A$3:A618,1))</f>
        <v>0</v>
      </c>
      <c r="B619" s="287">
        <f t="shared" ca="1" si="60"/>
        <v>3</v>
      </c>
      <c r="C619" s="287">
        <f t="shared" ca="1" si="61"/>
        <v>1</v>
      </c>
      <c r="D619" s="288">
        <f t="shared" ca="1" si="62"/>
        <v>1</v>
      </c>
      <c r="E619" s="288">
        <f t="shared" ca="1" si="63"/>
        <v>13</v>
      </c>
      <c r="F619" s="48"/>
      <c r="J619" s="28"/>
      <c r="K619" s="35"/>
      <c r="L619" s="166"/>
      <c r="M619" s="166"/>
      <c r="N619" s="281"/>
      <c r="O619" s="223"/>
      <c r="P619" s="36"/>
      <c r="Q619" s="28"/>
    </row>
    <row r="620" spans="1:17" s="37" customFormat="1" ht="14.1" customHeight="1">
      <c r="A620" s="287">
        <f ca="1">IF($H620="UNIDADE CONSTRUTIVA",OFFSET(A620,-1,0)+1,LARGE(A$3:A619,1))</f>
        <v>0</v>
      </c>
      <c r="B620" s="287">
        <f t="shared" ca="1" si="60"/>
        <v>3</v>
      </c>
      <c r="C620" s="287">
        <f t="shared" ca="1" si="61"/>
        <v>1</v>
      </c>
      <c r="D620" s="288">
        <f t="shared" ca="1" si="62"/>
        <v>1</v>
      </c>
      <c r="E620" s="288">
        <f t="shared" ca="1" si="63"/>
        <v>13</v>
      </c>
      <c r="F620" s="48"/>
      <c r="J620" s="28"/>
      <c r="K620" s="35"/>
      <c r="L620" s="166"/>
      <c r="M620" s="166"/>
      <c r="N620" s="281"/>
      <c r="O620" s="223"/>
      <c r="P620" s="36"/>
      <c r="Q620" s="28"/>
    </row>
    <row r="621" spans="1:17" s="37" customFormat="1" ht="14.1" customHeight="1">
      <c r="A621" s="287">
        <f ca="1">IF($H621="UNIDADE CONSTRUTIVA",OFFSET(A621,-1,0)+1,LARGE(A$3:A620,1))</f>
        <v>0</v>
      </c>
      <c r="B621" s="287">
        <f t="shared" ca="1" si="60"/>
        <v>3</v>
      </c>
      <c r="C621" s="287">
        <f t="shared" ca="1" si="61"/>
        <v>1</v>
      </c>
      <c r="D621" s="288">
        <f t="shared" ca="1" si="62"/>
        <v>1</v>
      </c>
      <c r="E621" s="288">
        <f t="shared" ca="1" si="63"/>
        <v>13</v>
      </c>
      <c r="F621" s="48"/>
      <c r="J621" s="28"/>
      <c r="K621" s="35"/>
      <c r="L621" s="166"/>
      <c r="M621" s="166"/>
      <c r="N621" s="281"/>
      <c r="O621" s="223"/>
      <c r="P621" s="36"/>
      <c r="Q621" s="28"/>
    </row>
    <row r="622" spans="1:17" s="37" customFormat="1" ht="14.1" customHeight="1">
      <c r="A622" s="287">
        <f ca="1">IF($H622="UNIDADE CONSTRUTIVA",OFFSET(A622,-1,0)+1,LARGE(A$3:A621,1))</f>
        <v>0</v>
      </c>
      <c r="B622" s="287">
        <f t="shared" ca="1" si="60"/>
        <v>3</v>
      </c>
      <c r="C622" s="287">
        <f t="shared" ca="1" si="61"/>
        <v>1</v>
      </c>
      <c r="D622" s="288">
        <f t="shared" ca="1" si="62"/>
        <v>1</v>
      </c>
      <c r="E622" s="288">
        <f t="shared" ca="1" si="63"/>
        <v>13</v>
      </c>
      <c r="F622" s="48"/>
      <c r="J622" s="28"/>
      <c r="K622" s="35"/>
      <c r="L622" s="166"/>
      <c r="M622" s="166"/>
      <c r="N622" s="281"/>
      <c r="O622" s="223"/>
      <c r="P622" s="36"/>
      <c r="Q622" s="28"/>
    </row>
    <row r="623" spans="1:17" s="37" customFormat="1" ht="14.1" customHeight="1">
      <c r="A623" s="287">
        <f ca="1">IF($H623="UNIDADE CONSTRUTIVA",OFFSET(A623,-1,0)+1,LARGE(A$3:A622,1))</f>
        <v>0</v>
      </c>
      <c r="B623" s="287">
        <f t="shared" ca="1" si="60"/>
        <v>3</v>
      </c>
      <c r="C623" s="287">
        <f t="shared" ca="1" si="61"/>
        <v>1</v>
      </c>
      <c r="D623" s="288">
        <f t="shared" ca="1" si="62"/>
        <v>1</v>
      </c>
      <c r="E623" s="288">
        <f t="shared" ca="1" si="63"/>
        <v>13</v>
      </c>
      <c r="F623" s="48"/>
      <c r="J623" s="28"/>
      <c r="K623" s="35"/>
      <c r="L623" s="166"/>
      <c r="M623" s="166"/>
      <c r="N623" s="281"/>
      <c r="O623" s="223"/>
      <c r="P623" s="36"/>
      <c r="Q623" s="28"/>
    </row>
    <row r="624" spans="1:17" s="37" customFormat="1" ht="14.1" customHeight="1">
      <c r="A624" s="287">
        <f ca="1">IF($H624="UNIDADE CONSTRUTIVA",OFFSET(A624,-1,0)+1,LARGE(A$3:A623,1))</f>
        <v>0</v>
      </c>
      <c r="B624" s="287">
        <f t="shared" ca="1" si="60"/>
        <v>3</v>
      </c>
      <c r="C624" s="287">
        <f t="shared" ca="1" si="61"/>
        <v>1</v>
      </c>
      <c r="D624" s="288">
        <f t="shared" ca="1" si="62"/>
        <v>1</v>
      </c>
      <c r="E624" s="288">
        <f t="shared" ca="1" si="63"/>
        <v>13</v>
      </c>
      <c r="F624" s="48"/>
      <c r="J624" s="28"/>
      <c r="K624" s="35"/>
      <c r="L624" s="166"/>
      <c r="M624" s="166"/>
      <c r="N624" s="281"/>
      <c r="O624" s="223"/>
      <c r="P624" s="36"/>
      <c r="Q624" s="28"/>
    </row>
    <row r="625" spans="1:17" s="37" customFormat="1" ht="14.1" customHeight="1">
      <c r="A625" s="287">
        <f ca="1">IF($H625="UNIDADE CONSTRUTIVA",OFFSET(A625,-1,0)+1,LARGE(A$3:A624,1))</f>
        <v>0</v>
      </c>
      <c r="B625" s="287">
        <f t="shared" ca="1" si="60"/>
        <v>3</v>
      </c>
      <c r="C625" s="287">
        <f t="shared" ca="1" si="61"/>
        <v>1</v>
      </c>
      <c r="D625" s="288">
        <f t="shared" ca="1" si="62"/>
        <v>1</v>
      </c>
      <c r="E625" s="288">
        <f t="shared" ca="1" si="63"/>
        <v>13</v>
      </c>
      <c r="F625" s="48"/>
      <c r="J625" s="28"/>
      <c r="K625" s="35"/>
      <c r="L625" s="166"/>
      <c r="M625" s="166"/>
      <c r="N625" s="281"/>
      <c r="O625" s="223"/>
      <c r="P625" s="36"/>
      <c r="Q625" s="28"/>
    </row>
    <row r="626" spans="1:17" s="37" customFormat="1" ht="14.1" customHeight="1">
      <c r="A626" s="287">
        <f ca="1">IF($H626="UNIDADE CONSTRUTIVA",OFFSET(A626,-1,0)+1,LARGE(A$3:A625,1))</f>
        <v>0</v>
      </c>
      <c r="B626" s="287">
        <f t="shared" ca="1" si="60"/>
        <v>3</v>
      </c>
      <c r="C626" s="287">
        <f t="shared" ca="1" si="61"/>
        <v>1</v>
      </c>
      <c r="D626" s="288">
        <f t="shared" ca="1" si="62"/>
        <v>1</v>
      </c>
      <c r="E626" s="288">
        <f t="shared" ca="1" si="63"/>
        <v>13</v>
      </c>
      <c r="F626" s="48"/>
      <c r="J626" s="28"/>
      <c r="K626" s="35"/>
      <c r="L626" s="166"/>
      <c r="M626" s="166"/>
      <c r="N626" s="281"/>
      <c r="O626" s="223"/>
      <c r="P626" s="36"/>
      <c r="Q626" s="28"/>
    </row>
    <row r="627" spans="1:17" s="37" customFormat="1" ht="14.1" customHeight="1">
      <c r="A627" s="287">
        <f ca="1">IF($H627="UNIDADE CONSTRUTIVA",OFFSET(A627,-1,0)+1,LARGE(A$3:A626,1))</f>
        <v>0</v>
      </c>
      <c r="B627" s="287">
        <f t="shared" ca="1" si="60"/>
        <v>3</v>
      </c>
      <c r="C627" s="287">
        <f t="shared" ca="1" si="61"/>
        <v>1</v>
      </c>
      <c r="D627" s="288">
        <f t="shared" ca="1" si="62"/>
        <v>1</v>
      </c>
      <c r="E627" s="288">
        <f t="shared" ca="1" si="63"/>
        <v>13</v>
      </c>
      <c r="F627" s="48"/>
      <c r="J627" s="28"/>
      <c r="K627" s="35"/>
      <c r="L627" s="166"/>
      <c r="M627" s="166"/>
      <c r="N627" s="281"/>
      <c r="O627" s="223"/>
      <c r="P627" s="36"/>
      <c r="Q627" s="28"/>
    </row>
    <row r="628" spans="1:17" s="37" customFormat="1" ht="14.1" customHeight="1">
      <c r="A628" s="287">
        <f ca="1">IF($H628="UNIDADE CONSTRUTIVA",OFFSET(A628,-1,0)+1,LARGE(A$3:A627,1))</f>
        <v>0</v>
      </c>
      <c r="B628" s="287">
        <f t="shared" ca="1" si="60"/>
        <v>3</v>
      </c>
      <c r="C628" s="287">
        <f t="shared" ca="1" si="61"/>
        <v>1</v>
      </c>
      <c r="D628" s="288">
        <f t="shared" ca="1" si="62"/>
        <v>1</v>
      </c>
      <c r="E628" s="288">
        <f t="shared" ca="1" si="63"/>
        <v>13</v>
      </c>
      <c r="F628" s="48"/>
      <c r="J628" s="28"/>
      <c r="K628" s="35"/>
      <c r="L628" s="166"/>
      <c r="M628" s="166"/>
      <c r="N628" s="281"/>
      <c r="O628" s="223"/>
      <c r="P628" s="36"/>
      <c r="Q628" s="28"/>
    </row>
    <row r="629" spans="1:17" s="37" customFormat="1" ht="14.1" customHeight="1">
      <c r="A629" s="287">
        <f ca="1">IF($H629="UNIDADE CONSTRUTIVA",OFFSET(A629,-1,0)+1,LARGE(A$3:A628,1))</f>
        <v>0</v>
      </c>
      <c r="B629" s="287">
        <f t="shared" ca="1" si="60"/>
        <v>3</v>
      </c>
      <c r="C629" s="287">
        <f t="shared" ca="1" si="61"/>
        <v>1</v>
      </c>
      <c r="D629" s="288">
        <f t="shared" ca="1" si="62"/>
        <v>1</v>
      </c>
      <c r="E629" s="288">
        <f t="shared" ca="1" si="63"/>
        <v>13</v>
      </c>
      <c r="F629" s="48"/>
      <c r="J629" s="28"/>
      <c r="K629" s="35"/>
      <c r="L629" s="166"/>
      <c r="M629" s="166"/>
      <c r="N629" s="281"/>
      <c r="O629" s="223"/>
      <c r="P629" s="36"/>
      <c r="Q629" s="28"/>
    </row>
    <row r="630" spans="1:17" s="37" customFormat="1" ht="14.1" customHeight="1">
      <c r="A630" s="287">
        <f ca="1">IF($H630="UNIDADE CONSTRUTIVA",OFFSET(A630,-1,0)+1,LARGE(A$3:A629,1))</f>
        <v>0</v>
      </c>
      <c r="B630" s="287">
        <f t="shared" ca="1" si="60"/>
        <v>3</v>
      </c>
      <c r="C630" s="287">
        <f t="shared" ca="1" si="61"/>
        <v>1</v>
      </c>
      <c r="D630" s="288">
        <f t="shared" ca="1" si="62"/>
        <v>1</v>
      </c>
      <c r="E630" s="288">
        <f t="shared" ca="1" si="63"/>
        <v>13</v>
      </c>
      <c r="F630" s="48"/>
      <c r="J630" s="28"/>
      <c r="K630" s="35"/>
      <c r="L630" s="166"/>
      <c r="M630" s="166"/>
      <c r="N630" s="281"/>
      <c r="O630" s="223"/>
      <c r="P630" s="36"/>
      <c r="Q630" s="28"/>
    </row>
    <row r="631" spans="1:17" s="37" customFormat="1" ht="14.1" customHeight="1">
      <c r="A631" s="287">
        <f ca="1">IF($H631="UNIDADE CONSTRUTIVA",OFFSET(A631,-1,0)+1,LARGE(A$3:A630,1))</f>
        <v>0</v>
      </c>
      <c r="B631" s="287">
        <f t="shared" ca="1" si="60"/>
        <v>3</v>
      </c>
      <c r="C631" s="287">
        <f t="shared" ca="1" si="61"/>
        <v>1</v>
      </c>
      <c r="D631" s="288">
        <f t="shared" ca="1" si="62"/>
        <v>1</v>
      </c>
      <c r="E631" s="288">
        <f t="shared" ca="1" si="63"/>
        <v>13</v>
      </c>
      <c r="F631" s="48"/>
      <c r="J631" s="28"/>
      <c r="K631" s="35"/>
      <c r="L631" s="166"/>
      <c r="M631" s="166"/>
      <c r="N631" s="281"/>
      <c r="O631" s="223"/>
      <c r="P631" s="36"/>
      <c r="Q631" s="28"/>
    </row>
    <row r="632" spans="1:17" s="37" customFormat="1" ht="14.1" customHeight="1">
      <c r="A632" s="287">
        <f ca="1">IF($H632="UNIDADE CONSTRUTIVA",OFFSET(A632,-1,0)+1,LARGE(A$3:A631,1))</f>
        <v>0</v>
      </c>
      <c r="B632" s="287">
        <f t="shared" ca="1" si="60"/>
        <v>3</v>
      </c>
      <c r="C632" s="287">
        <f t="shared" ca="1" si="61"/>
        <v>1</v>
      </c>
      <c r="D632" s="288">
        <f t="shared" ca="1" si="62"/>
        <v>1</v>
      </c>
      <c r="E632" s="288">
        <f t="shared" ca="1" si="63"/>
        <v>13</v>
      </c>
      <c r="F632" s="48"/>
      <c r="J632" s="28"/>
      <c r="K632" s="35"/>
      <c r="L632" s="166"/>
      <c r="M632" s="166"/>
      <c r="N632" s="281"/>
      <c r="O632" s="223"/>
      <c r="P632" s="36"/>
      <c r="Q632" s="28"/>
    </row>
    <row r="633" spans="1:17" s="37" customFormat="1" ht="14.1" customHeight="1">
      <c r="A633" s="287">
        <f ca="1">IF($H633="UNIDADE CONSTRUTIVA",OFFSET(A633,-1,0)+1,LARGE(A$3:A632,1))</f>
        <v>0</v>
      </c>
      <c r="B633" s="287">
        <f t="shared" ca="1" si="60"/>
        <v>3</v>
      </c>
      <c r="C633" s="287">
        <f t="shared" ca="1" si="61"/>
        <v>1</v>
      </c>
      <c r="D633" s="288">
        <f t="shared" ca="1" si="62"/>
        <v>1</v>
      </c>
      <c r="E633" s="288">
        <f t="shared" ca="1" si="63"/>
        <v>13</v>
      </c>
      <c r="F633" s="48"/>
      <c r="J633" s="28"/>
      <c r="K633" s="35"/>
      <c r="L633" s="166"/>
      <c r="M633" s="166"/>
      <c r="N633" s="281"/>
      <c r="O633" s="223"/>
      <c r="P633" s="36"/>
      <c r="Q633" s="28"/>
    </row>
    <row r="634" spans="1:17" s="37" customFormat="1" ht="14.1" customHeight="1">
      <c r="A634" s="287">
        <f ca="1">IF($H634="UNIDADE CONSTRUTIVA",OFFSET(A634,-1,0)+1,LARGE(A$3:A633,1))</f>
        <v>0</v>
      </c>
      <c r="B634" s="287">
        <f t="shared" ca="1" si="60"/>
        <v>3</v>
      </c>
      <c r="C634" s="287">
        <f t="shared" ca="1" si="61"/>
        <v>1</v>
      </c>
      <c r="D634" s="288">
        <f t="shared" ca="1" si="62"/>
        <v>1</v>
      </c>
      <c r="E634" s="288">
        <f t="shared" ca="1" si="63"/>
        <v>13</v>
      </c>
      <c r="F634" s="48"/>
      <c r="J634" s="28"/>
      <c r="K634" s="35"/>
      <c r="L634" s="166"/>
      <c r="M634" s="166"/>
      <c r="N634" s="281"/>
      <c r="O634" s="223"/>
      <c r="P634" s="36"/>
      <c r="Q634" s="28"/>
    </row>
    <row r="635" spans="1:17" s="37" customFormat="1" ht="14.1" customHeight="1">
      <c r="A635" s="287">
        <f ca="1">IF($H635="UNIDADE CONSTRUTIVA",OFFSET(A635,-1,0)+1,LARGE(A$3:A634,1))</f>
        <v>0</v>
      </c>
      <c r="B635" s="287">
        <f t="shared" ca="1" si="60"/>
        <v>3</v>
      </c>
      <c r="C635" s="287">
        <f t="shared" ca="1" si="61"/>
        <v>1</v>
      </c>
      <c r="D635" s="288">
        <f t="shared" ca="1" si="62"/>
        <v>1</v>
      </c>
      <c r="E635" s="288">
        <f t="shared" ca="1" si="63"/>
        <v>13</v>
      </c>
      <c r="F635" s="48"/>
      <c r="J635" s="28"/>
      <c r="K635" s="35"/>
      <c r="L635" s="166"/>
      <c r="M635" s="166"/>
      <c r="N635" s="281"/>
      <c r="O635" s="223"/>
      <c r="P635" s="36"/>
      <c r="Q635" s="28"/>
    </row>
    <row r="636" spans="1:17" s="37" customFormat="1" ht="14.1" customHeight="1">
      <c r="A636" s="287">
        <f ca="1">IF($H636="UNIDADE CONSTRUTIVA",OFFSET(A636,-1,0)+1,LARGE(A$3:A635,1))</f>
        <v>0</v>
      </c>
      <c r="B636" s="287">
        <f t="shared" ca="1" si="60"/>
        <v>3</v>
      </c>
      <c r="C636" s="287">
        <f t="shared" ca="1" si="61"/>
        <v>1</v>
      </c>
      <c r="D636" s="288">
        <f t="shared" ca="1" si="62"/>
        <v>1</v>
      </c>
      <c r="E636" s="288">
        <f t="shared" ca="1" si="63"/>
        <v>13</v>
      </c>
      <c r="F636" s="48"/>
      <c r="J636" s="28"/>
      <c r="K636" s="35"/>
      <c r="L636" s="166"/>
      <c r="M636" s="166"/>
      <c r="N636" s="281"/>
      <c r="O636" s="223"/>
      <c r="P636" s="36"/>
      <c r="Q636" s="28"/>
    </row>
    <row r="637" spans="1:17" s="37" customFormat="1" ht="14.1" customHeight="1">
      <c r="A637" s="287">
        <f ca="1">IF($H637="UNIDADE CONSTRUTIVA",OFFSET(A637,-1,0)+1,LARGE(A$3:A636,1))</f>
        <v>0</v>
      </c>
      <c r="B637" s="287">
        <f t="shared" ca="1" si="60"/>
        <v>3</v>
      </c>
      <c r="C637" s="287">
        <f t="shared" ca="1" si="61"/>
        <v>1</v>
      </c>
      <c r="D637" s="288">
        <f t="shared" ca="1" si="62"/>
        <v>1</v>
      </c>
      <c r="E637" s="288">
        <f t="shared" ca="1" si="63"/>
        <v>13</v>
      </c>
      <c r="F637" s="48"/>
      <c r="J637" s="28"/>
      <c r="K637" s="35"/>
      <c r="L637" s="166"/>
      <c r="M637" s="166"/>
      <c r="N637" s="281"/>
      <c r="O637" s="223"/>
      <c r="P637" s="36"/>
      <c r="Q637" s="28"/>
    </row>
    <row r="638" spans="1:17" s="37" customFormat="1" ht="14.1" customHeight="1">
      <c r="A638" s="287">
        <f ca="1">IF($H638="UNIDADE CONSTRUTIVA",OFFSET(A638,-1,0)+1,LARGE(A$3:A637,1))</f>
        <v>0</v>
      </c>
      <c r="B638" s="287">
        <f t="shared" ca="1" si="60"/>
        <v>3</v>
      </c>
      <c r="C638" s="287">
        <f t="shared" ca="1" si="61"/>
        <v>1</v>
      </c>
      <c r="D638" s="288">
        <f t="shared" ca="1" si="62"/>
        <v>1</v>
      </c>
      <c r="E638" s="288">
        <f t="shared" ca="1" si="63"/>
        <v>13</v>
      </c>
      <c r="F638" s="48"/>
      <c r="J638" s="28"/>
      <c r="K638" s="35"/>
      <c r="L638" s="166"/>
      <c r="M638" s="166"/>
      <c r="N638" s="281"/>
      <c r="O638" s="223"/>
      <c r="P638" s="36"/>
      <c r="Q638" s="28"/>
    </row>
    <row r="639" spans="1:17" s="37" customFormat="1" ht="14.1" customHeight="1">
      <c r="A639" s="287">
        <f ca="1">IF($H639="UNIDADE CONSTRUTIVA",OFFSET(A639,-1,0)+1,LARGE(A$3:A638,1))</f>
        <v>0</v>
      </c>
      <c r="B639" s="287">
        <f t="shared" ca="1" si="60"/>
        <v>3</v>
      </c>
      <c r="C639" s="287">
        <f t="shared" ca="1" si="61"/>
        <v>1</v>
      </c>
      <c r="D639" s="288">
        <f t="shared" ca="1" si="62"/>
        <v>1</v>
      </c>
      <c r="E639" s="288">
        <f t="shared" ca="1" si="63"/>
        <v>13</v>
      </c>
      <c r="F639" s="48"/>
      <c r="J639" s="28"/>
      <c r="K639" s="35"/>
      <c r="L639" s="166"/>
      <c r="M639" s="166"/>
      <c r="N639" s="281"/>
      <c r="O639" s="223"/>
      <c r="P639" s="36"/>
      <c r="Q639" s="28"/>
    </row>
    <row r="640" spans="1:17" s="37" customFormat="1" ht="14.1" customHeight="1">
      <c r="A640" s="287">
        <f ca="1">IF($H640="UNIDADE CONSTRUTIVA",OFFSET(A640,-1,0)+1,LARGE(A$3:A639,1))</f>
        <v>0</v>
      </c>
      <c r="B640" s="287">
        <f t="shared" ca="1" si="60"/>
        <v>3</v>
      </c>
      <c r="C640" s="287">
        <f t="shared" ca="1" si="61"/>
        <v>1</v>
      </c>
      <c r="D640" s="288">
        <f t="shared" ca="1" si="62"/>
        <v>1</v>
      </c>
      <c r="E640" s="288">
        <f t="shared" ca="1" si="63"/>
        <v>13</v>
      </c>
      <c r="F640" s="48"/>
      <c r="J640" s="28"/>
      <c r="K640" s="35"/>
      <c r="L640" s="166"/>
      <c r="M640" s="166"/>
      <c r="N640" s="281"/>
      <c r="O640" s="223"/>
      <c r="P640" s="36"/>
      <c r="Q640" s="28"/>
    </row>
    <row r="641" spans="1:17" s="37" customFormat="1" ht="14.1" customHeight="1">
      <c r="A641" s="287">
        <f ca="1">IF($H641="UNIDADE CONSTRUTIVA",OFFSET(A641,-1,0)+1,LARGE(A$3:A640,1))</f>
        <v>0</v>
      </c>
      <c r="B641" s="287">
        <f t="shared" ca="1" si="60"/>
        <v>3</v>
      </c>
      <c r="C641" s="287">
        <f t="shared" ca="1" si="61"/>
        <v>1</v>
      </c>
      <c r="D641" s="288">
        <f t="shared" ca="1" si="62"/>
        <v>1</v>
      </c>
      <c r="E641" s="288">
        <f t="shared" ca="1" si="63"/>
        <v>13</v>
      </c>
      <c r="F641" s="48"/>
      <c r="J641" s="28"/>
      <c r="K641" s="35"/>
      <c r="L641" s="166"/>
      <c r="M641" s="166"/>
      <c r="N641" s="281"/>
      <c r="O641" s="223"/>
      <c r="P641" s="36"/>
      <c r="Q641" s="28"/>
    </row>
    <row r="642" spans="1:17" s="37" customFormat="1" ht="14.1" customHeight="1">
      <c r="A642" s="287">
        <f ca="1">IF($H642="UNIDADE CONSTRUTIVA",OFFSET(A642,-1,0)+1,LARGE(A$3:A641,1))</f>
        <v>0</v>
      </c>
      <c r="B642" s="287">
        <f t="shared" ca="1" si="60"/>
        <v>3</v>
      </c>
      <c r="C642" s="287">
        <f t="shared" ca="1" si="61"/>
        <v>1</v>
      </c>
      <c r="D642" s="288">
        <f t="shared" ca="1" si="62"/>
        <v>1</v>
      </c>
      <c r="E642" s="288">
        <f t="shared" ca="1" si="63"/>
        <v>13</v>
      </c>
      <c r="F642" s="48"/>
      <c r="J642" s="28"/>
      <c r="K642" s="35"/>
      <c r="L642" s="166"/>
      <c r="M642" s="166"/>
      <c r="N642" s="281"/>
      <c r="O642" s="223"/>
      <c r="P642" s="36"/>
      <c r="Q642" s="28"/>
    </row>
    <row r="643" spans="1:17" s="37" customFormat="1" ht="14.1" customHeight="1">
      <c r="A643" s="287">
        <f ca="1">IF($H643="UNIDADE CONSTRUTIVA",OFFSET(A643,-1,0)+1,LARGE(A$3:A642,1))</f>
        <v>0</v>
      </c>
      <c r="B643" s="287">
        <f t="shared" ca="1" si="60"/>
        <v>3</v>
      </c>
      <c r="C643" s="287">
        <f t="shared" ca="1" si="61"/>
        <v>1</v>
      </c>
      <c r="D643" s="288">
        <f t="shared" ca="1" si="62"/>
        <v>1</v>
      </c>
      <c r="E643" s="288">
        <f t="shared" ca="1" si="63"/>
        <v>13</v>
      </c>
      <c r="F643" s="48"/>
      <c r="J643" s="28"/>
      <c r="K643" s="35"/>
      <c r="L643" s="166"/>
      <c r="M643" s="166"/>
      <c r="N643" s="281"/>
      <c r="O643" s="223"/>
      <c r="P643" s="36"/>
      <c r="Q643" s="28"/>
    </row>
    <row r="644" spans="1:17" s="37" customFormat="1" ht="14.1" customHeight="1">
      <c r="A644" s="287">
        <f ca="1">IF($H644="UNIDADE CONSTRUTIVA",OFFSET(A644,-1,0)+1,LARGE(A$3:A643,1))</f>
        <v>0</v>
      </c>
      <c r="B644" s="287">
        <f t="shared" ca="1" si="60"/>
        <v>3</v>
      </c>
      <c r="C644" s="287">
        <f t="shared" ca="1" si="61"/>
        <v>1</v>
      </c>
      <c r="D644" s="288">
        <f t="shared" ca="1" si="62"/>
        <v>1</v>
      </c>
      <c r="E644" s="288">
        <f t="shared" ca="1" si="63"/>
        <v>13</v>
      </c>
      <c r="F644" s="48"/>
      <c r="J644" s="28"/>
      <c r="K644" s="35"/>
      <c r="L644" s="166"/>
      <c r="M644" s="166"/>
      <c r="N644" s="281"/>
      <c r="O644" s="223"/>
      <c r="P644" s="36"/>
      <c r="Q644" s="28"/>
    </row>
    <row r="645" spans="1:17" s="37" customFormat="1" ht="14.1" customHeight="1">
      <c r="A645" s="287">
        <f ca="1">IF($H645="UNIDADE CONSTRUTIVA",OFFSET(A645,-1,0)+1,LARGE(A$3:A644,1))</f>
        <v>0</v>
      </c>
      <c r="B645" s="287">
        <f t="shared" ca="1" si="60"/>
        <v>3</v>
      </c>
      <c r="C645" s="287">
        <f t="shared" ca="1" si="61"/>
        <v>1</v>
      </c>
      <c r="D645" s="288">
        <f t="shared" ca="1" si="62"/>
        <v>1</v>
      </c>
      <c r="E645" s="288">
        <f t="shared" ca="1" si="63"/>
        <v>13</v>
      </c>
      <c r="F645" s="48"/>
      <c r="J645" s="28"/>
      <c r="K645" s="35"/>
      <c r="L645" s="166"/>
      <c r="M645" s="166"/>
      <c r="N645" s="281"/>
      <c r="O645" s="223"/>
      <c r="P645" s="36"/>
      <c r="Q645" s="28"/>
    </row>
    <row r="646" spans="1:17" s="37" customFormat="1" ht="14.1" customHeight="1">
      <c r="A646" s="287">
        <f ca="1">IF($H646="UNIDADE CONSTRUTIVA",OFFSET(A646,-1,0)+1,LARGE(A$3:A645,1))</f>
        <v>0</v>
      </c>
      <c r="B646" s="287">
        <f t="shared" ref="B646:B709" ca="1" si="64">IF(H646="UNIDADE CONSTRUTIVA",0,IF(H646="CÉLULA CONSTRUTIVA",OFFSET(B646,-1,0)+1,OFFSET(B646,-1,0)))</f>
        <v>3</v>
      </c>
      <c r="C646" s="287">
        <f t="shared" ref="C646:C709" ca="1" si="65">IF(H646="CÉLULA CONSTRUTIVA",0,IF(H646="ETAPA",OFFSET(C646,-1,0)+1,OFFSET(C646,-1,0)))</f>
        <v>1</v>
      </c>
      <c r="D646" s="288">
        <f t="shared" ref="D646:D709" ca="1" si="66">IF(H646="ETAPA",0,IF(H646="SUBETAPA",OFFSET(D646,-1,0)+1,OFFSET(D646,-1,0)))</f>
        <v>1</v>
      </c>
      <c r="E646" s="288">
        <f t="shared" ref="E646:E709" ca="1" si="67">IF(H646="Subetapa",0,IF(H646="serviço",OFFSET(E646,-1,0)+1,OFFSET(E646,-1,0)))</f>
        <v>13</v>
      </c>
      <c r="F646" s="48"/>
      <c r="J646" s="28"/>
      <c r="K646" s="35"/>
      <c r="L646" s="166"/>
      <c r="M646" s="166"/>
      <c r="N646" s="281"/>
      <c r="O646" s="223"/>
      <c r="P646" s="36"/>
      <c r="Q646" s="28"/>
    </row>
    <row r="647" spans="1:17" s="37" customFormat="1" ht="14.1" customHeight="1">
      <c r="A647" s="287">
        <f ca="1">IF($H647="UNIDADE CONSTRUTIVA",OFFSET(A647,-1,0)+1,LARGE(A$3:A646,1))</f>
        <v>0</v>
      </c>
      <c r="B647" s="287">
        <f t="shared" ca="1" si="64"/>
        <v>3</v>
      </c>
      <c r="C647" s="287">
        <f t="shared" ca="1" si="65"/>
        <v>1</v>
      </c>
      <c r="D647" s="288">
        <f t="shared" ca="1" si="66"/>
        <v>1</v>
      </c>
      <c r="E647" s="288">
        <f t="shared" ca="1" si="67"/>
        <v>13</v>
      </c>
      <c r="F647" s="48"/>
      <c r="J647" s="28"/>
      <c r="K647" s="35"/>
      <c r="L647" s="166"/>
      <c r="M647" s="166"/>
      <c r="N647" s="281"/>
      <c r="O647" s="223"/>
      <c r="P647" s="36"/>
      <c r="Q647" s="28"/>
    </row>
    <row r="648" spans="1:17" s="37" customFormat="1" ht="14.1" customHeight="1">
      <c r="A648" s="287">
        <f ca="1">IF($H648="UNIDADE CONSTRUTIVA",OFFSET(A648,-1,0)+1,LARGE(A$3:A647,1))</f>
        <v>0</v>
      </c>
      <c r="B648" s="287">
        <f t="shared" ca="1" si="64"/>
        <v>3</v>
      </c>
      <c r="C648" s="287">
        <f t="shared" ca="1" si="65"/>
        <v>1</v>
      </c>
      <c r="D648" s="288">
        <f t="shared" ca="1" si="66"/>
        <v>1</v>
      </c>
      <c r="E648" s="288">
        <f t="shared" ca="1" si="67"/>
        <v>13</v>
      </c>
      <c r="F648" s="48"/>
      <c r="J648" s="28"/>
      <c r="K648" s="35"/>
      <c r="L648" s="166"/>
      <c r="M648" s="166"/>
      <c r="N648" s="281"/>
      <c r="O648" s="223"/>
      <c r="P648" s="36"/>
      <c r="Q648" s="28"/>
    </row>
    <row r="649" spans="1:17" s="37" customFormat="1" ht="14.1" customHeight="1">
      <c r="A649" s="287">
        <f ca="1">IF($H649="UNIDADE CONSTRUTIVA",OFFSET(A649,-1,0)+1,LARGE(A$3:A648,1))</f>
        <v>0</v>
      </c>
      <c r="B649" s="287">
        <f t="shared" ca="1" si="64"/>
        <v>3</v>
      </c>
      <c r="C649" s="287">
        <f t="shared" ca="1" si="65"/>
        <v>1</v>
      </c>
      <c r="D649" s="288">
        <f t="shared" ca="1" si="66"/>
        <v>1</v>
      </c>
      <c r="E649" s="288">
        <f t="shared" ca="1" si="67"/>
        <v>13</v>
      </c>
      <c r="F649" s="48"/>
      <c r="J649" s="28"/>
      <c r="K649" s="35"/>
      <c r="L649" s="166"/>
      <c r="M649" s="166"/>
      <c r="N649" s="281"/>
      <c r="O649" s="223"/>
      <c r="P649" s="36"/>
      <c r="Q649" s="28"/>
    </row>
    <row r="650" spans="1:17" s="37" customFormat="1" ht="14.1" customHeight="1">
      <c r="A650" s="287">
        <f ca="1">IF($H650="UNIDADE CONSTRUTIVA",OFFSET(A650,-1,0)+1,LARGE(A$3:A649,1))</f>
        <v>0</v>
      </c>
      <c r="B650" s="287">
        <f t="shared" ca="1" si="64"/>
        <v>3</v>
      </c>
      <c r="C650" s="287">
        <f t="shared" ca="1" si="65"/>
        <v>1</v>
      </c>
      <c r="D650" s="288">
        <f t="shared" ca="1" si="66"/>
        <v>1</v>
      </c>
      <c r="E650" s="288">
        <f t="shared" ca="1" si="67"/>
        <v>13</v>
      </c>
      <c r="F650" s="48"/>
      <c r="J650" s="28"/>
      <c r="K650" s="35"/>
      <c r="L650" s="166"/>
      <c r="M650" s="166"/>
      <c r="N650" s="281"/>
      <c r="O650" s="223"/>
      <c r="P650" s="36"/>
      <c r="Q650" s="28"/>
    </row>
    <row r="651" spans="1:17" s="37" customFormat="1" ht="14.1" customHeight="1">
      <c r="A651" s="287">
        <f ca="1">IF($H651="UNIDADE CONSTRUTIVA",OFFSET(A651,-1,0)+1,LARGE(A$3:A650,1))</f>
        <v>0</v>
      </c>
      <c r="B651" s="287">
        <f t="shared" ca="1" si="64"/>
        <v>3</v>
      </c>
      <c r="C651" s="287">
        <f t="shared" ca="1" si="65"/>
        <v>1</v>
      </c>
      <c r="D651" s="288">
        <f t="shared" ca="1" si="66"/>
        <v>1</v>
      </c>
      <c r="E651" s="288">
        <f t="shared" ca="1" si="67"/>
        <v>13</v>
      </c>
      <c r="F651" s="48"/>
      <c r="J651" s="28"/>
      <c r="K651" s="35"/>
      <c r="L651" s="166"/>
      <c r="M651" s="166"/>
      <c r="N651" s="281"/>
      <c r="O651" s="223"/>
      <c r="P651" s="36"/>
      <c r="Q651" s="28"/>
    </row>
    <row r="652" spans="1:17" s="37" customFormat="1" ht="14.1" customHeight="1">
      <c r="A652" s="287">
        <f ca="1">IF($H652="UNIDADE CONSTRUTIVA",OFFSET(A652,-1,0)+1,LARGE(A$3:A651,1))</f>
        <v>0</v>
      </c>
      <c r="B652" s="287">
        <f t="shared" ca="1" si="64"/>
        <v>3</v>
      </c>
      <c r="C652" s="287">
        <f t="shared" ca="1" si="65"/>
        <v>1</v>
      </c>
      <c r="D652" s="288">
        <f t="shared" ca="1" si="66"/>
        <v>1</v>
      </c>
      <c r="E652" s="288">
        <f t="shared" ca="1" si="67"/>
        <v>13</v>
      </c>
      <c r="F652" s="48"/>
      <c r="J652" s="28"/>
      <c r="K652" s="35"/>
      <c r="L652" s="166"/>
      <c r="M652" s="166"/>
      <c r="N652" s="281"/>
      <c r="O652" s="223"/>
      <c r="P652" s="36"/>
      <c r="Q652" s="28"/>
    </row>
    <row r="653" spans="1:17" s="37" customFormat="1" ht="14.1" customHeight="1">
      <c r="A653" s="287">
        <f ca="1">IF($H653="UNIDADE CONSTRUTIVA",OFFSET(A653,-1,0)+1,LARGE(A$3:A652,1))</f>
        <v>0</v>
      </c>
      <c r="B653" s="287">
        <f t="shared" ca="1" si="64"/>
        <v>3</v>
      </c>
      <c r="C653" s="287">
        <f t="shared" ca="1" si="65"/>
        <v>1</v>
      </c>
      <c r="D653" s="288">
        <f t="shared" ca="1" si="66"/>
        <v>1</v>
      </c>
      <c r="E653" s="288">
        <f t="shared" ca="1" si="67"/>
        <v>13</v>
      </c>
      <c r="F653" s="48"/>
      <c r="J653" s="28"/>
      <c r="K653" s="35"/>
      <c r="L653" s="166"/>
      <c r="M653" s="166"/>
      <c r="N653" s="281"/>
      <c r="O653" s="223"/>
      <c r="P653" s="36"/>
      <c r="Q653" s="28"/>
    </row>
    <row r="654" spans="1:17" s="37" customFormat="1" ht="14.1" customHeight="1">
      <c r="A654" s="287">
        <f ca="1">IF($H654="UNIDADE CONSTRUTIVA",OFFSET(A654,-1,0)+1,LARGE(A$3:A653,1))</f>
        <v>0</v>
      </c>
      <c r="B654" s="287">
        <f t="shared" ca="1" si="64"/>
        <v>3</v>
      </c>
      <c r="C654" s="287">
        <f t="shared" ca="1" si="65"/>
        <v>1</v>
      </c>
      <c r="D654" s="288">
        <f t="shared" ca="1" si="66"/>
        <v>1</v>
      </c>
      <c r="E654" s="288">
        <f t="shared" ca="1" si="67"/>
        <v>13</v>
      </c>
      <c r="F654" s="48"/>
      <c r="J654" s="28"/>
      <c r="K654" s="35"/>
      <c r="L654" s="166"/>
      <c r="M654" s="166"/>
      <c r="N654" s="281"/>
      <c r="O654" s="223"/>
      <c r="P654" s="36"/>
      <c r="Q654" s="28"/>
    </row>
    <row r="655" spans="1:17" s="37" customFormat="1" ht="14.1" customHeight="1">
      <c r="A655" s="287">
        <f ca="1">IF($H655="UNIDADE CONSTRUTIVA",OFFSET(A655,-1,0)+1,LARGE(A$3:A654,1))</f>
        <v>0</v>
      </c>
      <c r="B655" s="287">
        <f t="shared" ca="1" si="64"/>
        <v>3</v>
      </c>
      <c r="C655" s="287">
        <f t="shared" ca="1" si="65"/>
        <v>1</v>
      </c>
      <c r="D655" s="288">
        <f t="shared" ca="1" si="66"/>
        <v>1</v>
      </c>
      <c r="E655" s="288">
        <f t="shared" ca="1" si="67"/>
        <v>13</v>
      </c>
      <c r="F655" s="48"/>
      <c r="J655" s="28"/>
      <c r="K655" s="35"/>
      <c r="L655" s="166"/>
      <c r="M655" s="166"/>
      <c r="N655" s="281"/>
      <c r="O655" s="223"/>
      <c r="P655" s="36"/>
      <c r="Q655" s="28"/>
    </row>
    <row r="656" spans="1:17" s="37" customFormat="1" ht="14.1" customHeight="1">
      <c r="A656" s="287">
        <f ca="1">IF($H656="UNIDADE CONSTRUTIVA",OFFSET(A656,-1,0)+1,LARGE(A$3:A655,1))</f>
        <v>0</v>
      </c>
      <c r="B656" s="287">
        <f t="shared" ca="1" si="64"/>
        <v>3</v>
      </c>
      <c r="C656" s="287">
        <f t="shared" ca="1" si="65"/>
        <v>1</v>
      </c>
      <c r="D656" s="288">
        <f t="shared" ca="1" si="66"/>
        <v>1</v>
      </c>
      <c r="E656" s="288">
        <f t="shared" ca="1" si="67"/>
        <v>13</v>
      </c>
      <c r="F656" s="48"/>
      <c r="J656" s="28"/>
      <c r="K656" s="35"/>
      <c r="L656" s="166"/>
      <c r="M656" s="166"/>
      <c r="N656" s="281"/>
      <c r="O656" s="223"/>
      <c r="P656" s="36"/>
      <c r="Q656" s="28"/>
    </row>
    <row r="657" spans="1:17" s="37" customFormat="1" ht="14.1" customHeight="1">
      <c r="A657" s="287">
        <f ca="1">IF($H657="UNIDADE CONSTRUTIVA",OFFSET(A657,-1,0)+1,LARGE(A$3:A656,1))</f>
        <v>0</v>
      </c>
      <c r="B657" s="287">
        <f t="shared" ca="1" si="64"/>
        <v>3</v>
      </c>
      <c r="C657" s="287">
        <f t="shared" ca="1" si="65"/>
        <v>1</v>
      </c>
      <c r="D657" s="288">
        <f t="shared" ca="1" si="66"/>
        <v>1</v>
      </c>
      <c r="E657" s="288">
        <f t="shared" ca="1" si="67"/>
        <v>13</v>
      </c>
      <c r="F657" s="48"/>
      <c r="J657" s="28"/>
      <c r="K657" s="35"/>
      <c r="L657" s="166"/>
      <c r="M657" s="166"/>
      <c r="N657" s="281"/>
      <c r="O657" s="223"/>
      <c r="P657" s="36"/>
      <c r="Q657" s="28"/>
    </row>
    <row r="658" spans="1:17" s="37" customFormat="1" ht="14.1" customHeight="1">
      <c r="A658" s="287">
        <f ca="1">IF($H658="UNIDADE CONSTRUTIVA",OFFSET(A658,-1,0)+1,LARGE(A$3:A657,1))</f>
        <v>0</v>
      </c>
      <c r="B658" s="287">
        <f t="shared" ca="1" si="64"/>
        <v>3</v>
      </c>
      <c r="C658" s="287">
        <f t="shared" ca="1" si="65"/>
        <v>1</v>
      </c>
      <c r="D658" s="288">
        <f t="shared" ca="1" si="66"/>
        <v>1</v>
      </c>
      <c r="E658" s="288">
        <f t="shared" ca="1" si="67"/>
        <v>13</v>
      </c>
      <c r="F658" s="48"/>
      <c r="J658" s="28"/>
      <c r="K658" s="35"/>
      <c r="L658" s="166"/>
      <c r="M658" s="166"/>
      <c r="N658" s="281"/>
      <c r="O658" s="223"/>
      <c r="P658" s="36"/>
      <c r="Q658" s="28"/>
    </row>
    <row r="659" spans="1:17" s="37" customFormat="1" ht="14.1" customHeight="1">
      <c r="A659" s="287">
        <f ca="1">IF($H659="UNIDADE CONSTRUTIVA",OFFSET(A659,-1,0)+1,LARGE(A$3:A658,1))</f>
        <v>0</v>
      </c>
      <c r="B659" s="287">
        <f t="shared" ca="1" si="64"/>
        <v>3</v>
      </c>
      <c r="C659" s="287">
        <f t="shared" ca="1" si="65"/>
        <v>1</v>
      </c>
      <c r="D659" s="288">
        <f t="shared" ca="1" si="66"/>
        <v>1</v>
      </c>
      <c r="E659" s="288">
        <f t="shared" ca="1" si="67"/>
        <v>13</v>
      </c>
      <c r="F659" s="48"/>
      <c r="J659" s="28"/>
      <c r="K659" s="35"/>
      <c r="L659" s="166"/>
      <c r="M659" s="166"/>
      <c r="N659" s="281"/>
      <c r="O659" s="223"/>
      <c r="P659" s="36"/>
      <c r="Q659" s="28"/>
    </row>
    <row r="660" spans="1:17" s="37" customFormat="1" ht="14.1" customHeight="1">
      <c r="A660" s="287">
        <f ca="1">IF($H660="UNIDADE CONSTRUTIVA",OFFSET(A660,-1,0)+1,LARGE(A$3:A659,1))</f>
        <v>0</v>
      </c>
      <c r="B660" s="287">
        <f t="shared" ca="1" si="64"/>
        <v>3</v>
      </c>
      <c r="C660" s="287">
        <f t="shared" ca="1" si="65"/>
        <v>1</v>
      </c>
      <c r="D660" s="288">
        <f t="shared" ca="1" si="66"/>
        <v>1</v>
      </c>
      <c r="E660" s="288">
        <f t="shared" ca="1" si="67"/>
        <v>13</v>
      </c>
      <c r="F660" s="48"/>
      <c r="J660" s="28"/>
      <c r="K660" s="35"/>
      <c r="L660" s="166"/>
      <c r="M660" s="166"/>
      <c r="N660" s="281"/>
      <c r="O660" s="223"/>
      <c r="P660" s="36"/>
      <c r="Q660" s="28"/>
    </row>
    <row r="661" spans="1:17" s="37" customFormat="1" ht="14.1" customHeight="1">
      <c r="A661" s="287">
        <f ca="1">IF($H661="UNIDADE CONSTRUTIVA",OFFSET(A661,-1,0)+1,LARGE(A$3:A660,1))</f>
        <v>0</v>
      </c>
      <c r="B661" s="287">
        <f t="shared" ca="1" si="64"/>
        <v>3</v>
      </c>
      <c r="C661" s="287">
        <f t="shared" ca="1" si="65"/>
        <v>1</v>
      </c>
      <c r="D661" s="288">
        <f t="shared" ca="1" si="66"/>
        <v>1</v>
      </c>
      <c r="E661" s="288">
        <f t="shared" ca="1" si="67"/>
        <v>13</v>
      </c>
      <c r="F661" s="48"/>
      <c r="J661" s="28"/>
      <c r="K661" s="35"/>
      <c r="L661" s="166"/>
      <c r="M661" s="166"/>
      <c r="N661" s="281"/>
      <c r="O661" s="223"/>
      <c r="P661" s="36"/>
      <c r="Q661" s="28"/>
    </row>
    <row r="662" spans="1:17" s="37" customFormat="1" ht="14.1" customHeight="1">
      <c r="A662" s="287">
        <f ca="1">IF($H662="UNIDADE CONSTRUTIVA",OFFSET(A662,-1,0)+1,LARGE(A$3:A661,1))</f>
        <v>0</v>
      </c>
      <c r="B662" s="287">
        <f t="shared" ca="1" si="64"/>
        <v>3</v>
      </c>
      <c r="C662" s="287">
        <f t="shared" ca="1" si="65"/>
        <v>1</v>
      </c>
      <c r="D662" s="288">
        <f t="shared" ca="1" si="66"/>
        <v>1</v>
      </c>
      <c r="E662" s="288">
        <f t="shared" ca="1" si="67"/>
        <v>13</v>
      </c>
      <c r="F662" s="48"/>
      <c r="J662" s="28"/>
      <c r="K662" s="35"/>
      <c r="L662" s="166"/>
      <c r="M662" s="166"/>
      <c r="N662" s="281"/>
      <c r="O662" s="223"/>
      <c r="P662" s="36"/>
      <c r="Q662" s="28"/>
    </row>
    <row r="663" spans="1:17" s="37" customFormat="1" ht="14.1" customHeight="1">
      <c r="A663" s="287">
        <f ca="1">IF($H663="UNIDADE CONSTRUTIVA",OFFSET(A663,-1,0)+1,LARGE(A$3:A662,1))</f>
        <v>0</v>
      </c>
      <c r="B663" s="287">
        <f t="shared" ca="1" si="64"/>
        <v>3</v>
      </c>
      <c r="C663" s="287">
        <f t="shared" ca="1" si="65"/>
        <v>1</v>
      </c>
      <c r="D663" s="288">
        <f t="shared" ca="1" si="66"/>
        <v>1</v>
      </c>
      <c r="E663" s="288">
        <f t="shared" ca="1" si="67"/>
        <v>13</v>
      </c>
      <c r="F663" s="48"/>
      <c r="J663" s="28"/>
      <c r="K663" s="35"/>
      <c r="L663" s="166"/>
      <c r="M663" s="166"/>
      <c r="N663" s="281"/>
      <c r="O663" s="223"/>
      <c r="P663" s="36"/>
      <c r="Q663" s="28"/>
    </row>
    <row r="664" spans="1:17" s="37" customFormat="1" ht="14.1" customHeight="1">
      <c r="A664" s="287">
        <f ca="1">IF($H664="UNIDADE CONSTRUTIVA",OFFSET(A664,-1,0)+1,LARGE(A$3:A663,1))</f>
        <v>0</v>
      </c>
      <c r="B664" s="287">
        <f t="shared" ca="1" si="64"/>
        <v>3</v>
      </c>
      <c r="C664" s="287">
        <f t="shared" ca="1" si="65"/>
        <v>1</v>
      </c>
      <c r="D664" s="288">
        <f t="shared" ca="1" si="66"/>
        <v>1</v>
      </c>
      <c r="E664" s="288">
        <f t="shared" ca="1" si="67"/>
        <v>13</v>
      </c>
      <c r="F664" s="48"/>
      <c r="J664" s="28"/>
      <c r="K664" s="35"/>
      <c r="L664" s="166"/>
      <c r="M664" s="166"/>
      <c r="N664" s="281"/>
      <c r="O664" s="223"/>
      <c r="P664" s="36"/>
      <c r="Q664" s="28"/>
    </row>
    <row r="665" spans="1:17" s="37" customFormat="1" ht="14.1" customHeight="1">
      <c r="A665" s="287">
        <f ca="1">IF($H665="UNIDADE CONSTRUTIVA",OFFSET(A665,-1,0)+1,LARGE(A$3:A664,1))</f>
        <v>0</v>
      </c>
      <c r="B665" s="287">
        <f t="shared" ca="1" si="64"/>
        <v>3</v>
      </c>
      <c r="C665" s="287">
        <f t="shared" ca="1" si="65"/>
        <v>1</v>
      </c>
      <c r="D665" s="288">
        <f t="shared" ca="1" si="66"/>
        <v>1</v>
      </c>
      <c r="E665" s="288">
        <f t="shared" ca="1" si="67"/>
        <v>13</v>
      </c>
      <c r="F665" s="48"/>
      <c r="J665" s="28"/>
      <c r="K665" s="35"/>
      <c r="L665" s="166"/>
      <c r="M665" s="166"/>
      <c r="N665" s="281"/>
      <c r="O665" s="223"/>
      <c r="P665" s="36"/>
      <c r="Q665" s="28"/>
    </row>
    <row r="666" spans="1:17" s="37" customFormat="1" ht="14.1" customHeight="1">
      <c r="A666" s="287">
        <f ca="1">IF($H666="UNIDADE CONSTRUTIVA",OFFSET(A666,-1,0)+1,LARGE(A$3:A665,1))</f>
        <v>0</v>
      </c>
      <c r="B666" s="287">
        <f t="shared" ca="1" si="64"/>
        <v>3</v>
      </c>
      <c r="C666" s="287">
        <f t="shared" ca="1" si="65"/>
        <v>1</v>
      </c>
      <c r="D666" s="288">
        <f t="shared" ca="1" si="66"/>
        <v>1</v>
      </c>
      <c r="E666" s="288">
        <f t="shared" ca="1" si="67"/>
        <v>13</v>
      </c>
      <c r="F666" s="48"/>
      <c r="J666" s="28"/>
      <c r="K666" s="35"/>
      <c r="L666" s="166"/>
      <c r="M666" s="166"/>
      <c r="N666" s="281"/>
      <c r="O666" s="223"/>
      <c r="P666" s="36"/>
      <c r="Q666" s="28"/>
    </row>
    <row r="667" spans="1:17" s="37" customFormat="1" ht="14.1" customHeight="1">
      <c r="A667" s="287">
        <f ca="1">IF($H667="UNIDADE CONSTRUTIVA",OFFSET(A667,-1,0)+1,LARGE(A$3:A666,1))</f>
        <v>0</v>
      </c>
      <c r="B667" s="287">
        <f t="shared" ca="1" si="64"/>
        <v>3</v>
      </c>
      <c r="C667" s="287">
        <f t="shared" ca="1" si="65"/>
        <v>1</v>
      </c>
      <c r="D667" s="288">
        <f t="shared" ca="1" si="66"/>
        <v>1</v>
      </c>
      <c r="E667" s="288">
        <f t="shared" ca="1" si="67"/>
        <v>13</v>
      </c>
      <c r="F667" s="48"/>
      <c r="J667" s="28"/>
      <c r="K667" s="35"/>
      <c r="L667" s="166"/>
      <c r="M667" s="166"/>
      <c r="N667" s="281"/>
      <c r="O667" s="223"/>
      <c r="P667" s="36"/>
      <c r="Q667" s="28"/>
    </row>
    <row r="668" spans="1:17" s="37" customFormat="1" ht="14.1" customHeight="1">
      <c r="A668" s="287">
        <f ca="1">IF($H668="UNIDADE CONSTRUTIVA",OFFSET(A668,-1,0)+1,LARGE(A$3:A667,1))</f>
        <v>0</v>
      </c>
      <c r="B668" s="287">
        <f t="shared" ca="1" si="64"/>
        <v>3</v>
      </c>
      <c r="C668" s="287">
        <f t="shared" ca="1" si="65"/>
        <v>1</v>
      </c>
      <c r="D668" s="288">
        <f t="shared" ca="1" si="66"/>
        <v>1</v>
      </c>
      <c r="E668" s="288">
        <f t="shared" ca="1" si="67"/>
        <v>13</v>
      </c>
      <c r="F668" s="48"/>
      <c r="J668" s="28"/>
      <c r="K668" s="35"/>
      <c r="L668" s="166"/>
      <c r="M668" s="166"/>
      <c r="N668" s="281"/>
      <c r="O668" s="223"/>
      <c r="P668" s="36"/>
      <c r="Q668" s="28"/>
    </row>
    <row r="669" spans="1:17" s="37" customFormat="1" ht="14.1" customHeight="1">
      <c r="A669" s="287">
        <f ca="1">IF($H669="UNIDADE CONSTRUTIVA",OFFSET(A669,-1,0)+1,LARGE(A$3:A668,1))</f>
        <v>0</v>
      </c>
      <c r="B669" s="287">
        <f t="shared" ca="1" si="64"/>
        <v>3</v>
      </c>
      <c r="C669" s="287">
        <f t="shared" ca="1" si="65"/>
        <v>1</v>
      </c>
      <c r="D669" s="288">
        <f t="shared" ca="1" si="66"/>
        <v>1</v>
      </c>
      <c r="E669" s="288">
        <f t="shared" ca="1" si="67"/>
        <v>13</v>
      </c>
      <c r="F669" s="48"/>
      <c r="J669" s="28"/>
      <c r="K669" s="35"/>
      <c r="L669" s="166"/>
      <c r="M669" s="166"/>
      <c r="N669" s="281"/>
      <c r="O669" s="223"/>
      <c r="P669" s="36"/>
      <c r="Q669" s="28"/>
    </row>
    <row r="670" spans="1:17" s="37" customFormat="1" ht="14.1" customHeight="1">
      <c r="A670" s="287">
        <f ca="1">IF($H670="UNIDADE CONSTRUTIVA",OFFSET(A670,-1,0)+1,LARGE(A$3:A669,1))</f>
        <v>0</v>
      </c>
      <c r="B670" s="287">
        <f t="shared" ca="1" si="64"/>
        <v>3</v>
      </c>
      <c r="C670" s="287">
        <f t="shared" ca="1" si="65"/>
        <v>1</v>
      </c>
      <c r="D670" s="288">
        <f t="shared" ca="1" si="66"/>
        <v>1</v>
      </c>
      <c r="E670" s="288">
        <f t="shared" ca="1" si="67"/>
        <v>13</v>
      </c>
      <c r="F670" s="48"/>
      <c r="J670" s="28"/>
      <c r="K670" s="35"/>
      <c r="L670" s="166"/>
      <c r="M670" s="166"/>
      <c r="N670" s="281"/>
      <c r="O670" s="223"/>
      <c r="P670" s="36"/>
      <c r="Q670" s="28"/>
    </row>
    <row r="671" spans="1:17" s="37" customFormat="1" ht="14.1" customHeight="1">
      <c r="A671" s="287">
        <f ca="1">IF($H671="UNIDADE CONSTRUTIVA",OFFSET(A671,-1,0)+1,LARGE(A$3:A670,1))</f>
        <v>0</v>
      </c>
      <c r="B671" s="287">
        <f t="shared" ca="1" si="64"/>
        <v>3</v>
      </c>
      <c r="C671" s="287">
        <f t="shared" ca="1" si="65"/>
        <v>1</v>
      </c>
      <c r="D671" s="288">
        <f t="shared" ca="1" si="66"/>
        <v>1</v>
      </c>
      <c r="E671" s="288">
        <f t="shared" ca="1" si="67"/>
        <v>13</v>
      </c>
      <c r="F671" s="48"/>
      <c r="J671" s="28"/>
      <c r="K671" s="35"/>
      <c r="L671" s="166"/>
      <c r="M671" s="166"/>
      <c r="N671" s="281"/>
      <c r="O671" s="223"/>
      <c r="P671" s="36"/>
      <c r="Q671" s="28"/>
    </row>
    <row r="672" spans="1:17" s="37" customFormat="1" ht="14.1" customHeight="1">
      <c r="A672" s="287">
        <f ca="1">IF($H672="UNIDADE CONSTRUTIVA",OFFSET(A672,-1,0)+1,LARGE(A$3:A671,1))</f>
        <v>0</v>
      </c>
      <c r="B672" s="287">
        <f t="shared" ca="1" si="64"/>
        <v>3</v>
      </c>
      <c r="C672" s="287">
        <f t="shared" ca="1" si="65"/>
        <v>1</v>
      </c>
      <c r="D672" s="288">
        <f t="shared" ca="1" si="66"/>
        <v>1</v>
      </c>
      <c r="E672" s="288">
        <f t="shared" ca="1" si="67"/>
        <v>13</v>
      </c>
      <c r="F672" s="48"/>
      <c r="J672" s="28"/>
      <c r="K672" s="35"/>
      <c r="L672" s="166"/>
      <c r="M672" s="166"/>
      <c r="N672" s="281"/>
      <c r="O672" s="223"/>
      <c r="P672" s="36"/>
      <c r="Q672" s="28"/>
    </row>
    <row r="673" spans="1:17" s="37" customFormat="1" ht="14.1" customHeight="1">
      <c r="A673" s="287">
        <f ca="1">IF($H673="UNIDADE CONSTRUTIVA",OFFSET(A673,-1,0)+1,LARGE(A$3:A672,1))</f>
        <v>0</v>
      </c>
      <c r="B673" s="287">
        <f t="shared" ca="1" si="64"/>
        <v>3</v>
      </c>
      <c r="C673" s="287">
        <f t="shared" ca="1" si="65"/>
        <v>1</v>
      </c>
      <c r="D673" s="288">
        <f t="shared" ca="1" si="66"/>
        <v>1</v>
      </c>
      <c r="E673" s="288">
        <f t="shared" ca="1" si="67"/>
        <v>13</v>
      </c>
      <c r="F673" s="48"/>
      <c r="J673" s="28"/>
      <c r="K673" s="35"/>
      <c r="L673" s="166"/>
      <c r="M673" s="166"/>
      <c r="N673" s="281"/>
      <c r="O673" s="223"/>
      <c r="P673" s="36"/>
      <c r="Q673" s="28"/>
    </row>
    <row r="674" spans="1:17" s="37" customFormat="1" ht="14.1" customHeight="1">
      <c r="A674" s="287">
        <f ca="1">IF($H674="UNIDADE CONSTRUTIVA",OFFSET(A674,-1,0)+1,LARGE(A$3:A673,1))</f>
        <v>0</v>
      </c>
      <c r="B674" s="287">
        <f t="shared" ca="1" si="64"/>
        <v>3</v>
      </c>
      <c r="C674" s="287">
        <f t="shared" ca="1" si="65"/>
        <v>1</v>
      </c>
      <c r="D674" s="288">
        <f t="shared" ca="1" si="66"/>
        <v>1</v>
      </c>
      <c r="E674" s="288">
        <f t="shared" ca="1" si="67"/>
        <v>13</v>
      </c>
      <c r="F674" s="48"/>
      <c r="J674" s="28"/>
      <c r="K674" s="35"/>
      <c r="L674" s="166"/>
      <c r="M674" s="166"/>
      <c r="N674" s="281"/>
      <c r="O674" s="223"/>
      <c r="P674" s="36"/>
      <c r="Q674" s="28"/>
    </row>
    <row r="675" spans="1:17" s="37" customFormat="1" ht="14.1" customHeight="1">
      <c r="A675" s="287">
        <f ca="1">IF($H675="UNIDADE CONSTRUTIVA",OFFSET(A675,-1,0)+1,LARGE(A$3:A674,1))</f>
        <v>0</v>
      </c>
      <c r="B675" s="287">
        <f t="shared" ca="1" si="64"/>
        <v>3</v>
      </c>
      <c r="C675" s="287">
        <f t="shared" ca="1" si="65"/>
        <v>1</v>
      </c>
      <c r="D675" s="288">
        <f t="shared" ca="1" si="66"/>
        <v>1</v>
      </c>
      <c r="E675" s="288">
        <f t="shared" ca="1" si="67"/>
        <v>13</v>
      </c>
      <c r="F675" s="48"/>
      <c r="J675" s="28"/>
      <c r="K675" s="35"/>
      <c r="L675" s="166"/>
      <c r="M675" s="166"/>
      <c r="N675" s="281"/>
      <c r="O675" s="223"/>
      <c r="P675" s="36"/>
      <c r="Q675" s="28"/>
    </row>
    <row r="676" spans="1:17" s="37" customFormat="1" ht="14.1" customHeight="1">
      <c r="A676" s="287">
        <f ca="1">IF($H676="UNIDADE CONSTRUTIVA",OFFSET(A676,-1,0)+1,LARGE(A$3:A675,1))</f>
        <v>0</v>
      </c>
      <c r="B676" s="287">
        <f t="shared" ca="1" si="64"/>
        <v>3</v>
      </c>
      <c r="C676" s="287">
        <f t="shared" ca="1" si="65"/>
        <v>1</v>
      </c>
      <c r="D676" s="288">
        <f t="shared" ca="1" si="66"/>
        <v>1</v>
      </c>
      <c r="E676" s="288">
        <f t="shared" ca="1" si="67"/>
        <v>13</v>
      </c>
      <c r="F676" s="48"/>
      <c r="J676" s="28"/>
      <c r="K676" s="35"/>
      <c r="L676" s="166"/>
      <c r="M676" s="166"/>
      <c r="N676" s="281"/>
      <c r="O676" s="223"/>
      <c r="P676" s="36"/>
      <c r="Q676" s="28"/>
    </row>
    <row r="677" spans="1:17" s="37" customFormat="1" ht="14.1" customHeight="1">
      <c r="A677" s="287">
        <f ca="1">IF($H677="UNIDADE CONSTRUTIVA",OFFSET(A677,-1,0)+1,LARGE(A$3:A676,1))</f>
        <v>0</v>
      </c>
      <c r="B677" s="287">
        <f t="shared" ca="1" si="64"/>
        <v>3</v>
      </c>
      <c r="C677" s="287">
        <f t="shared" ca="1" si="65"/>
        <v>1</v>
      </c>
      <c r="D677" s="288">
        <f t="shared" ca="1" si="66"/>
        <v>1</v>
      </c>
      <c r="E677" s="288">
        <f t="shared" ca="1" si="67"/>
        <v>13</v>
      </c>
      <c r="F677" s="48"/>
      <c r="J677" s="28"/>
      <c r="K677" s="35"/>
      <c r="L677" s="166"/>
      <c r="M677" s="166"/>
      <c r="N677" s="281"/>
      <c r="O677" s="223"/>
      <c r="P677" s="36"/>
      <c r="Q677" s="28"/>
    </row>
    <row r="678" spans="1:17" s="37" customFormat="1" ht="14.1" customHeight="1">
      <c r="A678" s="287">
        <f ca="1">IF($H678="UNIDADE CONSTRUTIVA",OFFSET(A678,-1,0)+1,LARGE(A$3:A677,1))</f>
        <v>0</v>
      </c>
      <c r="B678" s="287">
        <f t="shared" ca="1" si="64"/>
        <v>3</v>
      </c>
      <c r="C678" s="287">
        <f t="shared" ca="1" si="65"/>
        <v>1</v>
      </c>
      <c r="D678" s="288">
        <f t="shared" ca="1" si="66"/>
        <v>1</v>
      </c>
      <c r="E678" s="288">
        <f t="shared" ca="1" si="67"/>
        <v>13</v>
      </c>
      <c r="F678" s="48"/>
      <c r="J678" s="28"/>
      <c r="K678" s="35"/>
      <c r="L678" s="166"/>
      <c r="M678" s="166"/>
      <c r="N678" s="281"/>
      <c r="O678" s="223"/>
      <c r="P678" s="36"/>
      <c r="Q678" s="28"/>
    </row>
    <row r="679" spans="1:17" s="37" customFormat="1" ht="14.1" customHeight="1">
      <c r="A679" s="287">
        <f ca="1">IF($H679="UNIDADE CONSTRUTIVA",OFFSET(A679,-1,0)+1,LARGE(A$3:A678,1))</f>
        <v>0</v>
      </c>
      <c r="B679" s="287">
        <f t="shared" ca="1" si="64"/>
        <v>3</v>
      </c>
      <c r="C679" s="287">
        <f t="shared" ca="1" si="65"/>
        <v>1</v>
      </c>
      <c r="D679" s="288">
        <f t="shared" ca="1" si="66"/>
        <v>1</v>
      </c>
      <c r="E679" s="288">
        <f t="shared" ca="1" si="67"/>
        <v>13</v>
      </c>
      <c r="F679" s="48"/>
      <c r="J679" s="28"/>
      <c r="K679" s="35"/>
      <c r="L679" s="166"/>
      <c r="M679" s="166"/>
      <c r="N679" s="281"/>
      <c r="O679" s="223"/>
      <c r="P679" s="36"/>
      <c r="Q679" s="28"/>
    </row>
    <row r="680" spans="1:17" s="37" customFormat="1" ht="14.1" customHeight="1">
      <c r="A680" s="287">
        <f ca="1">IF($H680="UNIDADE CONSTRUTIVA",OFFSET(A680,-1,0)+1,LARGE(A$3:A679,1))</f>
        <v>0</v>
      </c>
      <c r="B680" s="287">
        <f t="shared" ca="1" si="64"/>
        <v>3</v>
      </c>
      <c r="C680" s="287">
        <f t="shared" ca="1" si="65"/>
        <v>1</v>
      </c>
      <c r="D680" s="288">
        <f t="shared" ca="1" si="66"/>
        <v>1</v>
      </c>
      <c r="E680" s="288">
        <f t="shared" ca="1" si="67"/>
        <v>13</v>
      </c>
      <c r="F680" s="48"/>
      <c r="J680" s="28"/>
      <c r="K680" s="35"/>
      <c r="L680" s="166"/>
      <c r="M680" s="166"/>
      <c r="N680" s="281"/>
      <c r="O680" s="223"/>
      <c r="P680" s="36"/>
      <c r="Q680" s="28"/>
    </row>
    <row r="681" spans="1:17" s="37" customFormat="1" ht="14.1" customHeight="1">
      <c r="A681" s="287">
        <f ca="1">IF($H681="UNIDADE CONSTRUTIVA",OFFSET(A681,-1,0)+1,LARGE(A$3:A680,1))</f>
        <v>0</v>
      </c>
      <c r="B681" s="287">
        <f t="shared" ca="1" si="64"/>
        <v>3</v>
      </c>
      <c r="C681" s="287">
        <f t="shared" ca="1" si="65"/>
        <v>1</v>
      </c>
      <c r="D681" s="288">
        <f t="shared" ca="1" si="66"/>
        <v>1</v>
      </c>
      <c r="E681" s="288">
        <f t="shared" ca="1" si="67"/>
        <v>13</v>
      </c>
      <c r="F681" s="48"/>
      <c r="J681" s="28"/>
      <c r="K681" s="35"/>
      <c r="L681" s="166"/>
      <c r="M681" s="166"/>
      <c r="N681" s="281"/>
      <c r="O681" s="223"/>
      <c r="P681" s="36"/>
      <c r="Q681" s="28"/>
    </row>
    <row r="682" spans="1:17" s="37" customFormat="1" ht="14.1" customHeight="1">
      <c r="A682" s="287">
        <f ca="1">IF($H682="UNIDADE CONSTRUTIVA",OFFSET(A682,-1,0)+1,LARGE(A$3:A681,1))</f>
        <v>0</v>
      </c>
      <c r="B682" s="287">
        <f t="shared" ca="1" si="64"/>
        <v>3</v>
      </c>
      <c r="C682" s="287">
        <f t="shared" ca="1" si="65"/>
        <v>1</v>
      </c>
      <c r="D682" s="288">
        <f t="shared" ca="1" si="66"/>
        <v>1</v>
      </c>
      <c r="E682" s="288">
        <f t="shared" ca="1" si="67"/>
        <v>13</v>
      </c>
      <c r="F682" s="48"/>
      <c r="J682" s="28"/>
      <c r="K682" s="35"/>
      <c r="L682" s="166"/>
      <c r="M682" s="166"/>
      <c r="N682" s="281"/>
      <c r="O682" s="223"/>
      <c r="P682" s="36"/>
      <c r="Q682" s="28"/>
    </row>
    <row r="683" spans="1:17" s="37" customFormat="1" ht="14.1" customHeight="1">
      <c r="A683" s="287">
        <f ca="1">IF($H683="UNIDADE CONSTRUTIVA",OFFSET(A683,-1,0)+1,LARGE(A$3:A682,1))</f>
        <v>0</v>
      </c>
      <c r="B683" s="287">
        <f t="shared" ca="1" si="64"/>
        <v>3</v>
      </c>
      <c r="C683" s="287">
        <f t="shared" ca="1" si="65"/>
        <v>1</v>
      </c>
      <c r="D683" s="288">
        <f t="shared" ca="1" si="66"/>
        <v>1</v>
      </c>
      <c r="E683" s="288">
        <f t="shared" ca="1" si="67"/>
        <v>13</v>
      </c>
      <c r="F683" s="48"/>
      <c r="J683" s="28"/>
      <c r="K683" s="35"/>
      <c r="L683" s="166"/>
      <c r="M683" s="166"/>
      <c r="N683" s="281"/>
      <c r="O683" s="223"/>
      <c r="P683" s="36"/>
      <c r="Q683" s="28"/>
    </row>
    <row r="684" spans="1:17" s="37" customFormat="1" ht="14.1" customHeight="1">
      <c r="A684" s="287">
        <f ca="1">IF($H684="UNIDADE CONSTRUTIVA",OFFSET(A684,-1,0)+1,LARGE(A$3:A683,1))</f>
        <v>0</v>
      </c>
      <c r="B684" s="287">
        <f t="shared" ca="1" si="64"/>
        <v>3</v>
      </c>
      <c r="C684" s="287">
        <f t="shared" ca="1" si="65"/>
        <v>1</v>
      </c>
      <c r="D684" s="288">
        <f t="shared" ca="1" si="66"/>
        <v>1</v>
      </c>
      <c r="E684" s="288">
        <f t="shared" ca="1" si="67"/>
        <v>13</v>
      </c>
      <c r="F684" s="48"/>
      <c r="J684" s="28"/>
      <c r="K684" s="35"/>
      <c r="L684" s="166"/>
      <c r="M684" s="166"/>
      <c r="N684" s="281"/>
      <c r="O684" s="223"/>
      <c r="P684" s="36"/>
      <c r="Q684" s="28"/>
    </row>
    <row r="685" spans="1:17" s="37" customFormat="1" ht="14.1" customHeight="1">
      <c r="A685" s="287">
        <f ca="1">IF($H685="UNIDADE CONSTRUTIVA",OFFSET(A685,-1,0)+1,LARGE(A$3:A684,1))</f>
        <v>0</v>
      </c>
      <c r="B685" s="287">
        <f t="shared" ca="1" si="64"/>
        <v>3</v>
      </c>
      <c r="C685" s="287">
        <f t="shared" ca="1" si="65"/>
        <v>1</v>
      </c>
      <c r="D685" s="288">
        <f t="shared" ca="1" si="66"/>
        <v>1</v>
      </c>
      <c r="E685" s="288">
        <f t="shared" ca="1" si="67"/>
        <v>13</v>
      </c>
      <c r="F685" s="48"/>
      <c r="J685" s="28"/>
      <c r="K685" s="35"/>
      <c r="L685" s="166"/>
      <c r="M685" s="166"/>
      <c r="N685" s="281"/>
      <c r="O685" s="223"/>
      <c r="P685" s="36"/>
      <c r="Q685" s="28"/>
    </row>
    <row r="686" spans="1:17" s="37" customFormat="1" ht="14.1" customHeight="1">
      <c r="A686" s="287">
        <f ca="1">IF($H686="UNIDADE CONSTRUTIVA",OFFSET(A686,-1,0)+1,LARGE(A$3:A685,1))</f>
        <v>0</v>
      </c>
      <c r="B686" s="287">
        <f t="shared" ca="1" si="64"/>
        <v>3</v>
      </c>
      <c r="C686" s="287">
        <f t="shared" ca="1" si="65"/>
        <v>1</v>
      </c>
      <c r="D686" s="288">
        <f t="shared" ca="1" si="66"/>
        <v>1</v>
      </c>
      <c r="E686" s="288">
        <f t="shared" ca="1" si="67"/>
        <v>13</v>
      </c>
      <c r="F686" s="48"/>
      <c r="J686" s="28"/>
      <c r="K686" s="35"/>
      <c r="L686" s="166"/>
      <c r="M686" s="166"/>
      <c r="N686" s="281"/>
      <c r="O686" s="223"/>
      <c r="P686" s="36"/>
      <c r="Q686" s="28"/>
    </row>
    <row r="687" spans="1:17" s="37" customFormat="1" ht="14.1" customHeight="1">
      <c r="A687" s="287">
        <f ca="1">IF($H687="UNIDADE CONSTRUTIVA",OFFSET(A687,-1,0)+1,LARGE(A$3:A686,1))</f>
        <v>0</v>
      </c>
      <c r="B687" s="287">
        <f t="shared" ca="1" si="64"/>
        <v>3</v>
      </c>
      <c r="C687" s="287">
        <f t="shared" ca="1" si="65"/>
        <v>1</v>
      </c>
      <c r="D687" s="288">
        <f t="shared" ca="1" si="66"/>
        <v>1</v>
      </c>
      <c r="E687" s="288">
        <f t="shared" ca="1" si="67"/>
        <v>13</v>
      </c>
      <c r="F687" s="48"/>
      <c r="J687" s="28"/>
      <c r="K687" s="35"/>
      <c r="L687" s="166"/>
      <c r="M687" s="166"/>
      <c r="N687" s="281"/>
      <c r="O687" s="223"/>
      <c r="P687" s="36"/>
      <c r="Q687" s="28"/>
    </row>
    <row r="688" spans="1:17" s="37" customFormat="1" ht="14.1" customHeight="1">
      <c r="A688" s="287">
        <f ca="1">IF($H688="UNIDADE CONSTRUTIVA",OFFSET(A688,-1,0)+1,LARGE(A$3:A687,1))</f>
        <v>0</v>
      </c>
      <c r="B688" s="287">
        <f t="shared" ca="1" si="64"/>
        <v>3</v>
      </c>
      <c r="C688" s="287">
        <f t="shared" ca="1" si="65"/>
        <v>1</v>
      </c>
      <c r="D688" s="288">
        <f t="shared" ca="1" si="66"/>
        <v>1</v>
      </c>
      <c r="E688" s="288">
        <f t="shared" ca="1" si="67"/>
        <v>13</v>
      </c>
      <c r="F688" s="48"/>
      <c r="J688" s="28"/>
      <c r="K688" s="35"/>
      <c r="L688" s="166"/>
      <c r="M688" s="166"/>
      <c r="N688" s="281"/>
      <c r="O688" s="223"/>
      <c r="P688" s="36"/>
      <c r="Q688" s="28"/>
    </row>
    <row r="689" spans="1:17" s="37" customFormat="1" ht="14.1" customHeight="1">
      <c r="A689" s="287">
        <f ca="1">IF($H689="UNIDADE CONSTRUTIVA",OFFSET(A689,-1,0)+1,LARGE(A$3:A688,1))</f>
        <v>0</v>
      </c>
      <c r="B689" s="287">
        <f t="shared" ca="1" si="64"/>
        <v>3</v>
      </c>
      <c r="C689" s="287">
        <f t="shared" ca="1" si="65"/>
        <v>1</v>
      </c>
      <c r="D689" s="288">
        <f t="shared" ca="1" si="66"/>
        <v>1</v>
      </c>
      <c r="E689" s="288">
        <f t="shared" ca="1" si="67"/>
        <v>13</v>
      </c>
      <c r="F689" s="48"/>
      <c r="J689" s="28"/>
      <c r="K689" s="35"/>
      <c r="L689" s="166"/>
      <c r="M689" s="166"/>
      <c r="N689" s="281"/>
      <c r="O689" s="223"/>
      <c r="P689" s="36"/>
      <c r="Q689" s="28"/>
    </row>
    <row r="690" spans="1:17" s="37" customFormat="1" ht="14.1" customHeight="1">
      <c r="A690" s="287">
        <f ca="1">IF($H690="UNIDADE CONSTRUTIVA",OFFSET(A690,-1,0)+1,LARGE(A$3:A689,1))</f>
        <v>0</v>
      </c>
      <c r="B690" s="287">
        <f t="shared" ca="1" si="64"/>
        <v>3</v>
      </c>
      <c r="C690" s="287">
        <f t="shared" ca="1" si="65"/>
        <v>1</v>
      </c>
      <c r="D690" s="288">
        <f t="shared" ca="1" si="66"/>
        <v>1</v>
      </c>
      <c r="E690" s="288">
        <f t="shared" ca="1" si="67"/>
        <v>13</v>
      </c>
      <c r="F690" s="48"/>
      <c r="J690" s="28"/>
      <c r="K690" s="35"/>
      <c r="L690" s="166"/>
      <c r="M690" s="166"/>
      <c r="N690" s="281"/>
      <c r="O690" s="223"/>
      <c r="P690" s="36"/>
      <c r="Q690" s="28"/>
    </row>
    <row r="691" spans="1:17" s="37" customFormat="1" ht="14.1" customHeight="1">
      <c r="A691" s="287">
        <f ca="1">IF($H691="UNIDADE CONSTRUTIVA",OFFSET(A691,-1,0)+1,LARGE(A$3:A690,1))</f>
        <v>0</v>
      </c>
      <c r="B691" s="287">
        <f t="shared" ca="1" si="64"/>
        <v>3</v>
      </c>
      <c r="C691" s="287">
        <f t="shared" ca="1" si="65"/>
        <v>1</v>
      </c>
      <c r="D691" s="288">
        <f t="shared" ca="1" si="66"/>
        <v>1</v>
      </c>
      <c r="E691" s="288">
        <f t="shared" ca="1" si="67"/>
        <v>13</v>
      </c>
      <c r="F691" s="48"/>
      <c r="J691" s="28"/>
      <c r="K691" s="35"/>
      <c r="L691" s="166"/>
      <c r="M691" s="166"/>
      <c r="N691" s="281"/>
      <c r="O691" s="223"/>
      <c r="P691" s="36"/>
      <c r="Q691" s="28"/>
    </row>
    <row r="692" spans="1:17" s="37" customFormat="1" ht="14.1" customHeight="1">
      <c r="A692" s="287">
        <f ca="1">IF($H692="UNIDADE CONSTRUTIVA",OFFSET(A692,-1,0)+1,LARGE(A$3:A691,1))</f>
        <v>0</v>
      </c>
      <c r="B692" s="287">
        <f t="shared" ca="1" si="64"/>
        <v>3</v>
      </c>
      <c r="C692" s="287">
        <f t="shared" ca="1" si="65"/>
        <v>1</v>
      </c>
      <c r="D692" s="288">
        <f t="shared" ca="1" si="66"/>
        <v>1</v>
      </c>
      <c r="E692" s="288">
        <f t="shared" ca="1" si="67"/>
        <v>13</v>
      </c>
      <c r="F692" s="48"/>
      <c r="J692" s="28"/>
      <c r="K692" s="35"/>
      <c r="L692" s="166"/>
      <c r="M692" s="166"/>
      <c r="N692" s="281"/>
      <c r="O692" s="223"/>
      <c r="P692" s="36"/>
      <c r="Q692" s="28"/>
    </row>
    <row r="693" spans="1:17" s="37" customFormat="1" ht="14.1" customHeight="1">
      <c r="A693" s="287">
        <f ca="1">IF($H693="UNIDADE CONSTRUTIVA",OFFSET(A693,-1,0)+1,LARGE(A$3:A692,1))</f>
        <v>0</v>
      </c>
      <c r="B693" s="287">
        <f t="shared" ca="1" si="64"/>
        <v>3</v>
      </c>
      <c r="C693" s="287">
        <f t="shared" ca="1" si="65"/>
        <v>1</v>
      </c>
      <c r="D693" s="288">
        <f t="shared" ca="1" si="66"/>
        <v>1</v>
      </c>
      <c r="E693" s="288">
        <f t="shared" ca="1" si="67"/>
        <v>13</v>
      </c>
      <c r="F693" s="48"/>
      <c r="J693" s="28"/>
      <c r="K693" s="35"/>
      <c r="L693" s="166"/>
      <c r="M693" s="166"/>
      <c r="N693" s="281"/>
      <c r="O693" s="223"/>
      <c r="P693" s="36"/>
      <c r="Q693" s="28"/>
    </row>
    <row r="694" spans="1:17" s="37" customFormat="1" ht="14.1" customHeight="1">
      <c r="A694" s="287">
        <f ca="1">IF($H694="UNIDADE CONSTRUTIVA",OFFSET(A694,-1,0)+1,LARGE(A$3:A693,1))</f>
        <v>0</v>
      </c>
      <c r="B694" s="287">
        <f t="shared" ca="1" si="64"/>
        <v>3</v>
      </c>
      <c r="C694" s="287">
        <f t="shared" ca="1" si="65"/>
        <v>1</v>
      </c>
      <c r="D694" s="288">
        <f t="shared" ca="1" si="66"/>
        <v>1</v>
      </c>
      <c r="E694" s="288">
        <f t="shared" ca="1" si="67"/>
        <v>13</v>
      </c>
      <c r="F694" s="48"/>
      <c r="J694" s="28"/>
      <c r="K694" s="35"/>
      <c r="L694" s="166"/>
      <c r="M694" s="166"/>
      <c r="N694" s="281"/>
      <c r="O694" s="223"/>
      <c r="P694" s="36"/>
      <c r="Q694" s="28"/>
    </row>
    <row r="695" spans="1:17" s="37" customFormat="1" ht="14.1" customHeight="1">
      <c r="A695" s="287">
        <f ca="1">IF($H695="UNIDADE CONSTRUTIVA",OFFSET(A695,-1,0)+1,LARGE(A$3:A694,1))</f>
        <v>0</v>
      </c>
      <c r="B695" s="287">
        <f t="shared" ca="1" si="64"/>
        <v>3</v>
      </c>
      <c r="C695" s="287">
        <f t="shared" ca="1" si="65"/>
        <v>1</v>
      </c>
      <c r="D695" s="288">
        <f t="shared" ca="1" si="66"/>
        <v>1</v>
      </c>
      <c r="E695" s="288">
        <f t="shared" ca="1" si="67"/>
        <v>13</v>
      </c>
      <c r="F695" s="48"/>
      <c r="J695" s="28"/>
      <c r="K695" s="35"/>
      <c r="L695" s="166"/>
      <c r="M695" s="166"/>
      <c r="N695" s="281"/>
      <c r="O695" s="223"/>
      <c r="P695" s="36"/>
      <c r="Q695" s="28"/>
    </row>
    <row r="696" spans="1:17" s="37" customFormat="1" ht="14.1" customHeight="1">
      <c r="A696" s="287">
        <f ca="1">IF($H696="UNIDADE CONSTRUTIVA",OFFSET(A696,-1,0)+1,LARGE(A$3:A695,1))</f>
        <v>0</v>
      </c>
      <c r="B696" s="287">
        <f t="shared" ca="1" si="64"/>
        <v>3</v>
      </c>
      <c r="C696" s="287">
        <f t="shared" ca="1" si="65"/>
        <v>1</v>
      </c>
      <c r="D696" s="288">
        <f t="shared" ca="1" si="66"/>
        <v>1</v>
      </c>
      <c r="E696" s="288">
        <f t="shared" ca="1" si="67"/>
        <v>13</v>
      </c>
      <c r="F696" s="48"/>
      <c r="J696" s="28"/>
      <c r="K696" s="35"/>
      <c r="L696" s="166"/>
      <c r="M696" s="166"/>
      <c r="N696" s="281"/>
      <c r="O696" s="223"/>
      <c r="P696" s="36"/>
      <c r="Q696" s="28"/>
    </row>
    <row r="697" spans="1:17" s="37" customFormat="1" ht="14.1" customHeight="1">
      <c r="A697" s="287">
        <f ca="1">IF($H697="UNIDADE CONSTRUTIVA",OFFSET(A697,-1,0)+1,LARGE(A$3:A696,1))</f>
        <v>0</v>
      </c>
      <c r="B697" s="287">
        <f t="shared" ca="1" si="64"/>
        <v>3</v>
      </c>
      <c r="C697" s="287">
        <f t="shared" ca="1" si="65"/>
        <v>1</v>
      </c>
      <c r="D697" s="288">
        <f t="shared" ca="1" si="66"/>
        <v>1</v>
      </c>
      <c r="E697" s="288">
        <f t="shared" ca="1" si="67"/>
        <v>13</v>
      </c>
      <c r="F697" s="48"/>
      <c r="J697" s="28"/>
      <c r="K697" s="35"/>
      <c r="L697" s="166"/>
      <c r="M697" s="166"/>
      <c r="N697" s="281"/>
      <c r="O697" s="223"/>
      <c r="P697" s="36"/>
      <c r="Q697" s="28"/>
    </row>
    <row r="698" spans="1:17" s="37" customFormat="1" ht="14.1" customHeight="1">
      <c r="A698" s="287">
        <f ca="1">IF($H698="UNIDADE CONSTRUTIVA",OFFSET(A698,-1,0)+1,LARGE(A$3:A697,1))</f>
        <v>0</v>
      </c>
      <c r="B698" s="287">
        <f t="shared" ca="1" si="64"/>
        <v>3</v>
      </c>
      <c r="C698" s="287">
        <f t="shared" ca="1" si="65"/>
        <v>1</v>
      </c>
      <c r="D698" s="288">
        <f t="shared" ca="1" si="66"/>
        <v>1</v>
      </c>
      <c r="E698" s="288">
        <f t="shared" ca="1" si="67"/>
        <v>13</v>
      </c>
      <c r="F698" s="28"/>
      <c r="J698" s="28"/>
      <c r="K698" s="35"/>
      <c r="L698" s="166"/>
      <c r="M698" s="166"/>
      <c r="N698" s="281"/>
      <c r="O698" s="223"/>
      <c r="P698" s="36"/>
      <c r="Q698" s="28"/>
    </row>
    <row r="699" spans="1:17" s="37" customFormat="1" ht="14.1" customHeight="1">
      <c r="A699" s="287">
        <f ca="1">IF($H699="UNIDADE CONSTRUTIVA",OFFSET(A699,-1,0)+1,LARGE(A$3:A698,1))</f>
        <v>0</v>
      </c>
      <c r="B699" s="287">
        <f t="shared" ca="1" si="64"/>
        <v>3</v>
      </c>
      <c r="C699" s="287">
        <f t="shared" ca="1" si="65"/>
        <v>1</v>
      </c>
      <c r="D699" s="288">
        <f t="shared" ca="1" si="66"/>
        <v>1</v>
      </c>
      <c r="E699" s="288">
        <f t="shared" ca="1" si="67"/>
        <v>13</v>
      </c>
      <c r="F699" s="28"/>
      <c r="J699" s="28"/>
      <c r="K699" s="35"/>
      <c r="L699" s="166"/>
      <c r="M699" s="166"/>
      <c r="N699" s="281"/>
      <c r="O699" s="223"/>
      <c r="P699" s="36"/>
      <c r="Q699" s="28"/>
    </row>
    <row r="700" spans="1:17" s="37" customFormat="1" ht="14.1" customHeight="1">
      <c r="A700" s="287">
        <f ca="1">IF($H700="UNIDADE CONSTRUTIVA",OFFSET(A700,-1,0)+1,LARGE(A$3:A699,1))</f>
        <v>0</v>
      </c>
      <c r="B700" s="287">
        <f t="shared" ca="1" si="64"/>
        <v>3</v>
      </c>
      <c r="C700" s="287">
        <f t="shared" ca="1" si="65"/>
        <v>1</v>
      </c>
      <c r="D700" s="288">
        <f t="shared" ca="1" si="66"/>
        <v>1</v>
      </c>
      <c r="E700" s="288">
        <f t="shared" ca="1" si="67"/>
        <v>13</v>
      </c>
      <c r="F700" s="28"/>
      <c r="J700" s="28"/>
      <c r="K700" s="35"/>
      <c r="L700" s="166"/>
      <c r="M700" s="166"/>
      <c r="N700" s="281"/>
      <c r="O700" s="223"/>
      <c r="P700" s="36"/>
      <c r="Q700" s="28"/>
    </row>
    <row r="701" spans="1:17" s="37" customFormat="1" ht="14.1" customHeight="1">
      <c r="A701" s="287">
        <f ca="1">IF($H701="UNIDADE CONSTRUTIVA",OFFSET(A701,-1,0)+1,LARGE(A$3:A700,1))</f>
        <v>0</v>
      </c>
      <c r="B701" s="287">
        <f t="shared" ca="1" si="64"/>
        <v>3</v>
      </c>
      <c r="C701" s="287">
        <f t="shared" ca="1" si="65"/>
        <v>1</v>
      </c>
      <c r="D701" s="288">
        <f t="shared" ca="1" si="66"/>
        <v>1</v>
      </c>
      <c r="E701" s="288">
        <f t="shared" ca="1" si="67"/>
        <v>13</v>
      </c>
      <c r="F701" s="28"/>
      <c r="J701" s="28"/>
      <c r="K701" s="35"/>
      <c r="L701" s="166"/>
      <c r="M701" s="166"/>
      <c r="N701" s="281"/>
      <c r="O701" s="223"/>
      <c r="P701" s="36"/>
      <c r="Q701" s="28"/>
    </row>
    <row r="702" spans="1:17" s="37" customFormat="1" ht="14.1" customHeight="1">
      <c r="A702" s="287">
        <f ca="1">IF($H702="UNIDADE CONSTRUTIVA",OFFSET(A702,-1,0)+1,LARGE(A$3:A701,1))</f>
        <v>0</v>
      </c>
      <c r="B702" s="287">
        <f t="shared" ca="1" si="64"/>
        <v>3</v>
      </c>
      <c r="C702" s="287">
        <f t="shared" ca="1" si="65"/>
        <v>1</v>
      </c>
      <c r="D702" s="288">
        <f t="shared" ca="1" si="66"/>
        <v>1</v>
      </c>
      <c r="E702" s="288">
        <f t="shared" ca="1" si="67"/>
        <v>13</v>
      </c>
      <c r="F702" s="28"/>
      <c r="J702" s="28"/>
      <c r="K702" s="35"/>
      <c r="L702" s="166"/>
      <c r="M702" s="166"/>
      <c r="N702" s="281"/>
      <c r="O702" s="223"/>
      <c r="P702" s="36"/>
      <c r="Q702" s="28"/>
    </row>
    <row r="703" spans="1:17" s="37" customFormat="1" ht="14.1" customHeight="1">
      <c r="A703" s="287">
        <f ca="1">IF($H703="UNIDADE CONSTRUTIVA",OFFSET(A703,-1,0)+1,LARGE(A$3:A702,1))</f>
        <v>0</v>
      </c>
      <c r="B703" s="287">
        <f t="shared" ca="1" si="64"/>
        <v>3</v>
      </c>
      <c r="C703" s="287">
        <f t="shared" ca="1" si="65"/>
        <v>1</v>
      </c>
      <c r="D703" s="288">
        <f t="shared" ca="1" si="66"/>
        <v>1</v>
      </c>
      <c r="E703" s="288">
        <f t="shared" ca="1" si="67"/>
        <v>13</v>
      </c>
      <c r="F703" s="28"/>
      <c r="J703" s="28"/>
      <c r="K703" s="35"/>
      <c r="L703" s="166"/>
      <c r="M703" s="166"/>
      <c r="N703" s="281"/>
      <c r="O703" s="223"/>
      <c r="P703" s="36"/>
      <c r="Q703" s="28"/>
    </row>
    <row r="704" spans="1:17" s="37" customFormat="1" ht="14.1" customHeight="1">
      <c r="A704" s="287">
        <f ca="1">IF($H704="UNIDADE CONSTRUTIVA",OFFSET(A704,-1,0)+1,LARGE(A$3:A703,1))</f>
        <v>0</v>
      </c>
      <c r="B704" s="287">
        <f t="shared" ca="1" si="64"/>
        <v>3</v>
      </c>
      <c r="C704" s="287">
        <f t="shared" ca="1" si="65"/>
        <v>1</v>
      </c>
      <c r="D704" s="288">
        <f t="shared" ca="1" si="66"/>
        <v>1</v>
      </c>
      <c r="E704" s="288">
        <f t="shared" ca="1" si="67"/>
        <v>13</v>
      </c>
      <c r="F704" s="28"/>
      <c r="J704" s="28"/>
      <c r="K704" s="35"/>
      <c r="L704" s="166"/>
      <c r="M704" s="166"/>
      <c r="N704" s="281"/>
      <c r="O704" s="223"/>
      <c r="P704" s="36"/>
      <c r="Q704" s="28"/>
    </row>
    <row r="705" spans="1:17" s="37" customFormat="1" ht="14.1" customHeight="1">
      <c r="A705" s="287">
        <f ca="1">IF($H705="UNIDADE CONSTRUTIVA",OFFSET(A705,-1,0)+1,LARGE(A$3:A704,1))</f>
        <v>0</v>
      </c>
      <c r="B705" s="287">
        <f t="shared" ca="1" si="64"/>
        <v>3</v>
      </c>
      <c r="C705" s="287">
        <f t="shared" ca="1" si="65"/>
        <v>1</v>
      </c>
      <c r="D705" s="288">
        <f t="shared" ca="1" si="66"/>
        <v>1</v>
      </c>
      <c r="E705" s="288">
        <f t="shared" ca="1" si="67"/>
        <v>13</v>
      </c>
      <c r="F705" s="28"/>
      <c r="J705" s="28"/>
      <c r="K705" s="35"/>
      <c r="L705" s="166"/>
      <c r="M705" s="166"/>
      <c r="N705" s="281"/>
      <c r="O705" s="223"/>
      <c r="P705" s="36"/>
      <c r="Q705" s="28"/>
    </row>
    <row r="706" spans="1:17" s="37" customFormat="1" ht="14.1" customHeight="1">
      <c r="A706" s="287">
        <f ca="1">IF($H706="UNIDADE CONSTRUTIVA",OFFSET(A706,-1,0)+1,LARGE(A$3:A705,1))</f>
        <v>0</v>
      </c>
      <c r="B706" s="287">
        <f t="shared" ca="1" si="64"/>
        <v>3</v>
      </c>
      <c r="C706" s="287">
        <f t="shared" ca="1" si="65"/>
        <v>1</v>
      </c>
      <c r="D706" s="288">
        <f t="shared" ca="1" si="66"/>
        <v>1</v>
      </c>
      <c r="E706" s="288">
        <f t="shared" ca="1" si="67"/>
        <v>13</v>
      </c>
      <c r="F706" s="28"/>
      <c r="J706" s="28"/>
      <c r="K706" s="35"/>
      <c r="L706" s="166"/>
      <c r="M706" s="166"/>
      <c r="N706" s="281"/>
      <c r="O706" s="223"/>
      <c r="P706" s="36"/>
      <c r="Q706" s="28"/>
    </row>
    <row r="707" spans="1:17" s="37" customFormat="1" ht="14.1" customHeight="1">
      <c r="A707" s="287">
        <f ca="1">IF($H707="UNIDADE CONSTRUTIVA",OFFSET(A707,-1,0)+1,LARGE(A$3:A706,1))</f>
        <v>0</v>
      </c>
      <c r="B707" s="287">
        <f t="shared" ca="1" si="64"/>
        <v>3</v>
      </c>
      <c r="C707" s="287">
        <f t="shared" ca="1" si="65"/>
        <v>1</v>
      </c>
      <c r="D707" s="288">
        <f t="shared" ca="1" si="66"/>
        <v>1</v>
      </c>
      <c r="E707" s="288">
        <f t="shared" ca="1" si="67"/>
        <v>13</v>
      </c>
      <c r="F707" s="28"/>
      <c r="J707" s="28"/>
      <c r="K707" s="35"/>
      <c r="L707" s="166"/>
      <c r="M707" s="166"/>
      <c r="N707" s="281"/>
      <c r="O707" s="223"/>
      <c r="P707" s="36"/>
      <c r="Q707" s="28"/>
    </row>
    <row r="708" spans="1:17" s="37" customFormat="1" ht="14.1" customHeight="1">
      <c r="A708" s="287">
        <f ca="1">IF($H708="UNIDADE CONSTRUTIVA",OFFSET(A708,-1,0)+1,LARGE(A$3:A707,1))</f>
        <v>0</v>
      </c>
      <c r="B708" s="287">
        <f t="shared" ca="1" si="64"/>
        <v>3</v>
      </c>
      <c r="C708" s="287">
        <f t="shared" ca="1" si="65"/>
        <v>1</v>
      </c>
      <c r="D708" s="288">
        <f t="shared" ca="1" si="66"/>
        <v>1</v>
      </c>
      <c r="E708" s="288">
        <f t="shared" ca="1" si="67"/>
        <v>13</v>
      </c>
      <c r="F708" s="28"/>
      <c r="J708" s="28"/>
      <c r="K708" s="35"/>
      <c r="L708" s="166"/>
      <c r="M708" s="166"/>
      <c r="N708" s="281"/>
      <c r="O708" s="223"/>
      <c r="P708" s="36"/>
      <c r="Q708" s="28"/>
    </row>
    <row r="709" spans="1:17" s="37" customFormat="1" ht="14.1" customHeight="1">
      <c r="A709" s="287">
        <f ca="1">IF($H709="UNIDADE CONSTRUTIVA",OFFSET(A709,-1,0)+1,LARGE(A$3:A708,1))</f>
        <v>0</v>
      </c>
      <c r="B709" s="287">
        <f t="shared" ca="1" si="64"/>
        <v>3</v>
      </c>
      <c r="C709" s="287">
        <f t="shared" ca="1" si="65"/>
        <v>1</v>
      </c>
      <c r="D709" s="288">
        <f t="shared" ca="1" si="66"/>
        <v>1</v>
      </c>
      <c r="E709" s="288">
        <f t="shared" ca="1" si="67"/>
        <v>13</v>
      </c>
      <c r="F709" s="28"/>
      <c r="J709" s="28"/>
      <c r="K709" s="35"/>
      <c r="L709" s="166"/>
      <c r="M709" s="166"/>
      <c r="N709" s="281"/>
      <c r="O709" s="223"/>
      <c r="P709" s="36"/>
      <c r="Q709" s="28"/>
    </row>
    <row r="710" spans="1:17" ht="14.1" customHeight="1">
      <c r="A710" s="287">
        <f ca="1">IF($H710="UNIDADE CONSTRUTIVA",OFFSET(A710,-1,0)+1,LARGE(A$3:A709,1))</f>
        <v>0</v>
      </c>
      <c r="B710" s="287">
        <f t="shared" ref="B710:B755" ca="1" si="68">IF(H710="UNIDADE CONSTRUTIVA",0,IF(H710="CÉLULA CONSTRUTIVA",OFFSET(B710,-1,0)+1,OFFSET(B710,-1,0)))</f>
        <v>3</v>
      </c>
      <c r="C710" s="287">
        <f t="shared" ref="C710:C755" ca="1" si="69">IF(H710="CÉLULA CONSTRUTIVA",0,IF(H710="ETAPA",OFFSET(C710,-1,0)+1,OFFSET(C710,-1,0)))</f>
        <v>1</v>
      </c>
      <c r="D710" s="288">
        <f t="shared" ref="D710:D755" ca="1" si="70">IF(H710="ETAPA",0,IF(H710="SUBETAPA",OFFSET(D710,-1,0)+1,OFFSET(D710,-1,0)))</f>
        <v>1</v>
      </c>
      <c r="E710" s="288">
        <f t="shared" ref="E710:E755" ca="1" si="71">IF(H710="Subetapa",0,IF(H710="serviço",OFFSET(E710,-1,0)+1,OFFSET(E710,-1,0)))</f>
        <v>13</v>
      </c>
    </row>
    <row r="711" spans="1:17" ht="14.1" customHeight="1">
      <c r="A711" s="287">
        <f ca="1">IF($H711="UNIDADE CONSTRUTIVA",OFFSET(A711,-1,0)+1,LARGE(A$3:A710,1))</f>
        <v>0</v>
      </c>
      <c r="B711" s="287">
        <f t="shared" ca="1" si="68"/>
        <v>3</v>
      </c>
      <c r="C711" s="287">
        <f t="shared" ca="1" si="69"/>
        <v>1</v>
      </c>
      <c r="D711" s="288">
        <f t="shared" ca="1" si="70"/>
        <v>1</v>
      </c>
      <c r="E711" s="288">
        <f t="shared" ca="1" si="71"/>
        <v>13</v>
      </c>
    </row>
    <row r="712" spans="1:17" ht="14.1" customHeight="1">
      <c r="A712" s="287">
        <f ca="1">IF($H712="UNIDADE CONSTRUTIVA",OFFSET(A712,-1,0)+1,LARGE(A$3:A711,1))</f>
        <v>0</v>
      </c>
      <c r="B712" s="287">
        <f t="shared" ca="1" si="68"/>
        <v>3</v>
      </c>
      <c r="C712" s="287">
        <f t="shared" ca="1" si="69"/>
        <v>1</v>
      </c>
      <c r="D712" s="288">
        <f t="shared" ca="1" si="70"/>
        <v>1</v>
      </c>
      <c r="E712" s="288">
        <f t="shared" ca="1" si="71"/>
        <v>13</v>
      </c>
    </row>
    <row r="713" spans="1:17" ht="14.1" customHeight="1">
      <c r="A713" s="287">
        <f ca="1">IF($H713="UNIDADE CONSTRUTIVA",OFFSET(A713,-1,0)+1,LARGE(A$3:A712,1))</f>
        <v>0</v>
      </c>
      <c r="B713" s="287">
        <f t="shared" ca="1" si="68"/>
        <v>3</v>
      </c>
      <c r="C713" s="287">
        <f t="shared" ca="1" si="69"/>
        <v>1</v>
      </c>
      <c r="D713" s="288">
        <f t="shared" ca="1" si="70"/>
        <v>1</v>
      </c>
      <c r="E713" s="288">
        <f t="shared" ca="1" si="71"/>
        <v>13</v>
      </c>
    </row>
    <row r="714" spans="1:17" ht="14.1" customHeight="1">
      <c r="A714" s="287">
        <f ca="1">IF($H714="UNIDADE CONSTRUTIVA",OFFSET(A714,-1,0)+1,LARGE(A$3:A713,1))</f>
        <v>0</v>
      </c>
      <c r="B714" s="287">
        <f t="shared" ca="1" si="68"/>
        <v>3</v>
      </c>
      <c r="C714" s="287">
        <f t="shared" ca="1" si="69"/>
        <v>1</v>
      </c>
      <c r="D714" s="288">
        <f t="shared" ca="1" si="70"/>
        <v>1</v>
      </c>
      <c r="E714" s="288">
        <f t="shared" ca="1" si="71"/>
        <v>13</v>
      </c>
    </row>
    <row r="715" spans="1:17" ht="14.1" customHeight="1">
      <c r="A715" s="287">
        <f ca="1">IF($H715="UNIDADE CONSTRUTIVA",OFFSET(A715,-1,0)+1,LARGE(A$3:A714,1))</f>
        <v>0</v>
      </c>
      <c r="B715" s="287">
        <f t="shared" ca="1" si="68"/>
        <v>3</v>
      </c>
      <c r="C715" s="287">
        <f t="shared" ca="1" si="69"/>
        <v>1</v>
      </c>
      <c r="D715" s="288">
        <f t="shared" ca="1" si="70"/>
        <v>1</v>
      </c>
      <c r="E715" s="288">
        <f t="shared" ca="1" si="71"/>
        <v>13</v>
      </c>
    </row>
    <row r="716" spans="1:17" ht="14.1" customHeight="1">
      <c r="A716" s="287">
        <f ca="1">IF($H716="UNIDADE CONSTRUTIVA",OFFSET(A716,-1,0)+1,LARGE(A$3:A715,1))</f>
        <v>0</v>
      </c>
      <c r="B716" s="287">
        <f t="shared" ca="1" si="68"/>
        <v>3</v>
      </c>
      <c r="C716" s="287">
        <f t="shared" ca="1" si="69"/>
        <v>1</v>
      </c>
      <c r="D716" s="288">
        <f t="shared" ca="1" si="70"/>
        <v>1</v>
      </c>
      <c r="E716" s="288">
        <f t="shared" ca="1" si="71"/>
        <v>13</v>
      </c>
    </row>
    <row r="717" spans="1:17" ht="14.1" customHeight="1">
      <c r="A717" s="287">
        <f ca="1">IF($H717="UNIDADE CONSTRUTIVA",OFFSET(A717,-1,0)+1,LARGE(A$3:A716,1))</f>
        <v>0</v>
      </c>
      <c r="B717" s="287">
        <f t="shared" ca="1" si="68"/>
        <v>3</v>
      </c>
      <c r="C717" s="287">
        <f t="shared" ca="1" si="69"/>
        <v>1</v>
      </c>
      <c r="D717" s="288">
        <f t="shared" ca="1" si="70"/>
        <v>1</v>
      </c>
      <c r="E717" s="288">
        <f t="shared" ca="1" si="71"/>
        <v>13</v>
      </c>
    </row>
    <row r="718" spans="1:17" ht="14.1" customHeight="1">
      <c r="A718" s="287">
        <f ca="1">IF($H718="UNIDADE CONSTRUTIVA",OFFSET(A718,-1,0)+1,LARGE(A$3:A717,1))</f>
        <v>0</v>
      </c>
      <c r="B718" s="287">
        <f t="shared" ca="1" si="68"/>
        <v>3</v>
      </c>
      <c r="C718" s="287">
        <f t="shared" ca="1" si="69"/>
        <v>1</v>
      </c>
      <c r="D718" s="288">
        <f t="shared" ca="1" si="70"/>
        <v>1</v>
      </c>
      <c r="E718" s="288">
        <f t="shared" ca="1" si="71"/>
        <v>13</v>
      </c>
    </row>
    <row r="719" spans="1:17" ht="14.1" customHeight="1">
      <c r="A719" s="287">
        <f ca="1">IF($H719="UNIDADE CONSTRUTIVA",OFFSET(A719,-1,0)+1,LARGE(A$3:A718,1))</f>
        <v>0</v>
      </c>
      <c r="B719" s="287">
        <f t="shared" ca="1" si="68"/>
        <v>3</v>
      </c>
      <c r="C719" s="287">
        <f t="shared" ca="1" si="69"/>
        <v>1</v>
      </c>
      <c r="D719" s="288">
        <f t="shared" ca="1" si="70"/>
        <v>1</v>
      </c>
      <c r="E719" s="288">
        <f t="shared" ca="1" si="71"/>
        <v>13</v>
      </c>
    </row>
    <row r="720" spans="1:17" ht="14.1" customHeight="1">
      <c r="A720" s="287">
        <f ca="1">IF($H720="UNIDADE CONSTRUTIVA",OFFSET(A720,-1,0)+1,LARGE(A$3:A719,1))</f>
        <v>0</v>
      </c>
      <c r="B720" s="287">
        <f t="shared" ca="1" si="68"/>
        <v>3</v>
      </c>
      <c r="C720" s="287">
        <f t="shared" ca="1" si="69"/>
        <v>1</v>
      </c>
      <c r="D720" s="288">
        <f t="shared" ca="1" si="70"/>
        <v>1</v>
      </c>
      <c r="E720" s="288">
        <f t="shared" ca="1" si="71"/>
        <v>13</v>
      </c>
    </row>
    <row r="721" spans="1:5" ht="14.1" customHeight="1">
      <c r="A721" s="287">
        <f ca="1">IF($H721="UNIDADE CONSTRUTIVA",OFFSET(A721,-1,0)+1,LARGE(A$3:A720,1))</f>
        <v>0</v>
      </c>
      <c r="B721" s="287">
        <f t="shared" ca="1" si="68"/>
        <v>3</v>
      </c>
      <c r="C721" s="287">
        <f t="shared" ca="1" si="69"/>
        <v>1</v>
      </c>
      <c r="D721" s="288">
        <f t="shared" ca="1" si="70"/>
        <v>1</v>
      </c>
      <c r="E721" s="288">
        <f t="shared" ca="1" si="71"/>
        <v>13</v>
      </c>
    </row>
    <row r="722" spans="1:5" ht="14.1" customHeight="1">
      <c r="A722" s="287">
        <f ca="1">IF($H722="UNIDADE CONSTRUTIVA",OFFSET(A722,-1,0)+1,LARGE(A$3:A721,1))</f>
        <v>0</v>
      </c>
      <c r="B722" s="287">
        <f t="shared" ca="1" si="68"/>
        <v>3</v>
      </c>
      <c r="C722" s="287">
        <f t="shared" ca="1" si="69"/>
        <v>1</v>
      </c>
      <c r="D722" s="288">
        <f t="shared" ca="1" si="70"/>
        <v>1</v>
      </c>
      <c r="E722" s="288">
        <f t="shared" ca="1" si="71"/>
        <v>13</v>
      </c>
    </row>
    <row r="723" spans="1:5" ht="14.1" customHeight="1">
      <c r="A723" s="287">
        <f ca="1">IF($H723="UNIDADE CONSTRUTIVA",OFFSET(A723,-1,0)+1,LARGE(A$3:A722,1))</f>
        <v>0</v>
      </c>
      <c r="B723" s="287">
        <f t="shared" ca="1" si="68"/>
        <v>3</v>
      </c>
      <c r="C723" s="287">
        <f t="shared" ca="1" si="69"/>
        <v>1</v>
      </c>
      <c r="D723" s="288">
        <f t="shared" ca="1" si="70"/>
        <v>1</v>
      </c>
      <c r="E723" s="288">
        <f t="shared" ca="1" si="71"/>
        <v>13</v>
      </c>
    </row>
    <row r="724" spans="1:5" ht="14.1" customHeight="1">
      <c r="A724" s="287">
        <f ca="1">IF($H724="UNIDADE CONSTRUTIVA",OFFSET(A724,-1,0)+1,LARGE(A$3:A723,1))</f>
        <v>0</v>
      </c>
      <c r="B724" s="287">
        <f t="shared" ca="1" si="68"/>
        <v>3</v>
      </c>
      <c r="C724" s="287">
        <f t="shared" ca="1" si="69"/>
        <v>1</v>
      </c>
      <c r="D724" s="288">
        <f t="shared" ca="1" si="70"/>
        <v>1</v>
      </c>
      <c r="E724" s="288">
        <f t="shared" ca="1" si="71"/>
        <v>13</v>
      </c>
    </row>
    <row r="725" spans="1:5" ht="14.1" customHeight="1">
      <c r="A725" s="287">
        <f ca="1">IF($H725="UNIDADE CONSTRUTIVA",OFFSET(A725,-1,0)+1,LARGE(A$3:A724,1))</f>
        <v>0</v>
      </c>
      <c r="B725" s="287">
        <f t="shared" ca="1" si="68"/>
        <v>3</v>
      </c>
      <c r="C725" s="287">
        <f t="shared" ca="1" si="69"/>
        <v>1</v>
      </c>
      <c r="D725" s="288">
        <f t="shared" ca="1" si="70"/>
        <v>1</v>
      </c>
      <c r="E725" s="288">
        <f t="shared" ca="1" si="71"/>
        <v>13</v>
      </c>
    </row>
    <row r="726" spans="1:5" ht="14.1" customHeight="1">
      <c r="A726" s="287">
        <f ca="1">IF($H726="UNIDADE CONSTRUTIVA",OFFSET(A726,-1,0)+1,LARGE(A$3:A725,1))</f>
        <v>0</v>
      </c>
      <c r="B726" s="287">
        <f t="shared" ca="1" si="68"/>
        <v>3</v>
      </c>
      <c r="C726" s="287">
        <f t="shared" ca="1" si="69"/>
        <v>1</v>
      </c>
      <c r="D726" s="288">
        <f t="shared" ca="1" si="70"/>
        <v>1</v>
      </c>
      <c r="E726" s="288">
        <f t="shared" ca="1" si="71"/>
        <v>13</v>
      </c>
    </row>
    <row r="727" spans="1:5" ht="14.1" customHeight="1">
      <c r="A727" s="287">
        <f ca="1">IF($H727="UNIDADE CONSTRUTIVA",OFFSET(A727,-1,0)+1,LARGE(A$3:A726,1))</f>
        <v>0</v>
      </c>
      <c r="B727" s="287">
        <f t="shared" ca="1" si="68"/>
        <v>3</v>
      </c>
      <c r="C727" s="287">
        <f t="shared" ca="1" si="69"/>
        <v>1</v>
      </c>
      <c r="D727" s="288">
        <f t="shared" ca="1" si="70"/>
        <v>1</v>
      </c>
      <c r="E727" s="288">
        <f t="shared" ca="1" si="71"/>
        <v>13</v>
      </c>
    </row>
    <row r="728" spans="1:5" ht="14.1" customHeight="1">
      <c r="A728" s="287">
        <f ca="1">IF($H728="UNIDADE CONSTRUTIVA",OFFSET(A728,-1,0)+1,LARGE(A$3:A727,1))</f>
        <v>0</v>
      </c>
      <c r="B728" s="287">
        <f t="shared" ca="1" si="68"/>
        <v>3</v>
      </c>
      <c r="C728" s="287">
        <f t="shared" ca="1" si="69"/>
        <v>1</v>
      </c>
      <c r="D728" s="288">
        <f t="shared" ca="1" si="70"/>
        <v>1</v>
      </c>
      <c r="E728" s="288">
        <f t="shared" ca="1" si="71"/>
        <v>13</v>
      </c>
    </row>
    <row r="729" spans="1:5" ht="14.1" customHeight="1">
      <c r="A729" s="287">
        <f ca="1">IF($H729="UNIDADE CONSTRUTIVA",OFFSET(A729,-1,0)+1,LARGE(A$3:A728,1))</f>
        <v>0</v>
      </c>
      <c r="B729" s="287">
        <f t="shared" ca="1" si="68"/>
        <v>3</v>
      </c>
      <c r="C729" s="287">
        <f t="shared" ca="1" si="69"/>
        <v>1</v>
      </c>
      <c r="D729" s="288">
        <f t="shared" ca="1" si="70"/>
        <v>1</v>
      </c>
      <c r="E729" s="288">
        <f t="shared" ca="1" si="71"/>
        <v>13</v>
      </c>
    </row>
    <row r="730" spans="1:5" ht="14.1" customHeight="1">
      <c r="A730" s="287">
        <f ca="1">IF($H730="UNIDADE CONSTRUTIVA",OFFSET(A730,-1,0)+1,LARGE(A$3:A729,1))</f>
        <v>0</v>
      </c>
      <c r="B730" s="287">
        <f t="shared" ca="1" si="68"/>
        <v>3</v>
      </c>
      <c r="C730" s="287">
        <f t="shared" ca="1" si="69"/>
        <v>1</v>
      </c>
      <c r="D730" s="288">
        <f t="shared" ca="1" si="70"/>
        <v>1</v>
      </c>
      <c r="E730" s="288">
        <f t="shared" ca="1" si="71"/>
        <v>13</v>
      </c>
    </row>
    <row r="731" spans="1:5" ht="14.1" customHeight="1">
      <c r="A731" s="287">
        <f ca="1">IF($H731="UNIDADE CONSTRUTIVA",OFFSET(A731,-1,0)+1,LARGE(A$3:A730,1))</f>
        <v>0</v>
      </c>
      <c r="B731" s="287">
        <f t="shared" ca="1" si="68"/>
        <v>3</v>
      </c>
      <c r="C731" s="287">
        <f t="shared" ca="1" si="69"/>
        <v>1</v>
      </c>
      <c r="D731" s="288">
        <f t="shared" ca="1" si="70"/>
        <v>1</v>
      </c>
      <c r="E731" s="288">
        <f t="shared" ca="1" si="71"/>
        <v>13</v>
      </c>
    </row>
    <row r="732" spans="1:5" ht="14.1" customHeight="1">
      <c r="A732" s="287">
        <f ca="1">IF($H732="UNIDADE CONSTRUTIVA",OFFSET(A732,-1,0)+1,LARGE(A$3:A731,1))</f>
        <v>0</v>
      </c>
      <c r="B732" s="287">
        <f t="shared" ca="1" si="68"/>
        <v>3</v>
      </c>
      <c r="C732" s="287">
        <f t="shared" ca="1" si="69"/>
        <v>1</v>
      </c>
      <c r="D732" s="288">
        <f t="shared" ca="1" si="70"/>
        <v>1</v>
      </c>
      <c r="E732" s="288">
        <f t="shared" ca="1" si="71"/>
        <v>13</v>
      </c>
    </row>
    <row r="733" spans="1:5" ht="14.1" customHeight="1">
      <c r="A733" s="287">
        <f ca="1">IF($H733="UNIDADE CONSTRUTIVA",OFFSET(A733,-1,0)+1,LARGE(A$3:A732,1))</f>
        <v>0</v>
      </c>
      <c r="B733" s="287">
        <f t="shared" ca="1" si="68"/>
        <v>3</v>
      </c>
      <c r="C733" s="287">
        <f t="shared" ca="1" si="69"/>
        <v>1</v>
      </c>
      <c r="D733" s="288">
        <f t="shared" ca="1" si="70"/>
        <v>1</v>
      </c>
      <c r="E733" s="288">
        <f t="shared" ca="1" si="71"/>
        <v>13</v>
      </c>
    </row>
    <row r="734" spans="1:5" ht="14.1" customHeight="1">
      <c r="A734" s="287">
        <f ca="1">IF($H734="UNIDADE CONSTRUTIVA",OFFSET(A734,-1,0)+1,LARGE(A$3:A733,1))</f>
        <v>0</v>
      </c>
      <c r="B734" s="287">
        <f t="shared" ca="1" si="68"/>
        <v>3</v>
      </c>
      <c r="C734" s="287">
        <f t="shared" ca="1" si="69"/>
        <v>1</v>
      </c>
      <c r="D734" s="288">
        <f t="shared" ca="1" si="70"/>
        <v>1</v>
      </c>
      <c r="E734" s="288">
        <f t="shared" ca="1" si="71"/>
        <v>13</v>
      </c>
    </row>
    <row r="735" spans="1:5" ht="14.1" customHeight="1">
      <c r="A735" s="287">
        <f ca="1">IF($H735="UNIDADE CONSTRUTIVA",OFFSET(A735,-1,0)+1,LARGE(A$3:A734,1))</f>
        <v>0</v>
      </c>
      <c r="B735" s="287">
        <f t="shared" ca="1" si="68"/>
        <v>3</v>
      </c>
      <c r="C735" s="287">
        <f t="shared" ca="1" si="69"/>
        <v>1</v>
      </c>
      <c r="D735" s="288">
        <f t="shared" ca="1" si="70"/>
        <v>1</v>
      </c>
      <c r="E735" s="288">
        <f t="shared" ca="1" si="71"/>
        <v>13</v>
      </c>
    </row>
    <row r="736" spans="1:5" ht="14.1" customHeight="1">
      <c r="A736" s="287">
        <f ca="1">IF($H736="UNIDADE CONSTRUTIVA",OFFSET(A736,-1,0)+1,LARGE(A$3:A735,1))</f>
        <v>0</v>
      </c>
      <c r="B736" s="287">
        <f t="shared" ca="1" si="68"/>
        <v>3</v>
      </c>
      <c r="C736" s="287">
        <f t="shared" ca="1" si="69"/>
        <v>1</v>
      </c>
      <c r="D736" s="288">
        <f t="shared" ca="1" si="70"/>
        <v>1</v>
      </c>
      <c r="E736" s="288">
        <f t="shared" ca="1" si="71"/>
        <v>13</v>
      </c>
    </row>
    <row r="737" spans="1:5" ht="14.1" customHeight="1">
      <c r="A737" s="287">
        <f ca="1">IF($H737="UNIDADE CONSTRUTIVA",OFFSET(A737,-1,0)+1,LARGE(A$3:A736,1))</f>
        <v>0</v>
      </c>
      <c r="B737" s="287">
        <f t="shared" ca="1" si="68"/>
        <v>3</v>
      </c>
      <c r="C737" s="287">
        <f t="shared" ca="1" si="69"/>
        <v>1</v>
      </c>
      <c r="D737" s="288">
        <f t="shared" ca="1" si="70"/>
        <v>1</v>
      </c>
      <c r="E737" s="288">
        <f t="shared" ca="1" si="71"/>
        <v>13</v>
      </c>
    </row>
    <row r="738" spans="1:5" ht="14.1" customHeight="1">
      <c r="A738" s="287">
        <f ca="1">IF($H738="UNIDADE CONSTRUTIVA",OFFSET(A738,-1,0)+1,LARGE(A$3:A737,1))</f>
        <v>0</v>
      </c>
      <c r="B738" s="287">
        <f t="shared" ca="1" si="68"/>
        <v>3</v>
      </c>
      <c r="C738" s="287">
        <f t="shared" ca="1" si="69"/>
        <v>1</v>
      </c>
      <c r="D738" s="288">
        <f t="shared" ca="1" si="70"/>
        <v>1</v>
      </c>
      <c r="E738" s="288">
        <f t="shared" ca="1" si="71"/>
        <v>13</v>
      </c>
    </row>
    <row r="739" spans="1:5" ht="14.1" customHeight="1">
      <c r="A739" s="287">
        <f ca="1">IF($H739="UNIDADE CONSTRUTIVA",OFFSET(A739,-1,0)+1,LARGE(A$3:A738,1))</f>
        <v>0</v>
      </c>
      <c r="B739" s="287">
        <f t="shared" ca="1" si="68"/>
        <v>3</v>
      </c>
      <c r="C739" s="287">
        <f t="shared" ca="1" si="69"/>
        <v>1</v>
      </c>
      <c r="D739" s="288">
        <f t="shared" ca="1" si="70"/>
        <v>1</v>
      </c>
      <c r="E739" s="288">
        <f t="shared" ca="1" si="71"/>
        <v>13</v>
      </c>
    </row>
    <row r="740" spans="1:5" ht="14.1" customHeight="1">
      <c r="A740" s="287">
        <f ca="1">IF($H740="UNIDADE CONSTRUTIVA",OFFSET(A740,-1,0)+1,LARGE(A$3:A739,1))</f>
        <v>0</v>
      </c>
      <c r="B740" s="287">
        <f t="shared" ca="1" si="68"/>
        <v>3</v>
      </c>
      <c r="C740" s="287">
        <f t="shared" ca="1" si="69"/>
        <v>1</v>
      </c>
      <c r="D740" s="288">
        <f t="shared" ca="1" si="70"/>
        <v>1</v>
      </c>
      <c r="E740" s="288">
        <f t="shared" ca="1" si="71"/>
        <v>13</v>
      </c>
    </row>
    <row r="741" spans="1:5" ht="14.1" customHeight="1">
      <c r="A741" s="287">
        <f ca="1">IF($H741="UNIDADE CONSTRUTIVA",OFFSET(A741,-1,0)+1,LARGE(A$3:A740,1))</f>
        <v>0</v>
      </c>
      <c r="B741" s="287">
        <f t="shared" ca="1" si="68"/>
        <v>3</v>
      </c>
      <c r="C741" s="287">
        <f t="shared" ca="1" si="69"/>
        <v>1</v>
      </c>
      <c r="D741" s="288">
        <f t="shared" ca="1" si="70"/>
        <v>1</v>
      </c>
      <c r="E741" s="288">
        <f t="shared" ca="1" si="71"/>
        <v>13</v>
      </c>
    </row>
    <row r="742" spans="1:5" ht="14.1" customHeight="1">
      <c r="A742" s="287">
        <f ca="1">IF($H742="UNIDADE CONSTRUTIVA",OFFSET(A742,-1,0)+1,LARGE(A$3:A741,1))</f>
        <v>0</v>
      </c>
      <c r="B742" s="287">
        <f t="shared" ca="1" si="68"/>
        <v>3</v>
      </c>
      <c r="C742" s="287">
        <f t="shared" ca="1" si="69"/>
        <v>1</v>
      </c>
      <c r="D742" s="288">
        <f t="shared" ca="1" si="70"/>
        <v>1</v>
      </c>
      <c r="E742" s="288">
        <f t="shared" ca="1" si="71"/>
        <v>13</v>
      </c>
    </row>
    <row r="743" spans="1:5" ht="14.1" customHeight="1">
      <c r="A743" s="287">
        <f ca="1">IF($H743="UNIDADE CONSTRUTIVA",OFFSET(A743,-1,0)+1,LARGE(A$3:A742,1))</f>
        <v>0</v>
      </c>
      <c r="B743" s="287">
        <f t="shared" ca="1" si="68"/>
        <v>3</v>
      </c>
      <c r="C743" s="287">
        <f t="shared" ca="1" si="69"/>
        <v>1</v>
      </c>
      <c r="D743" s="288">
        <f t="shared" ca="1" si="70"/>
        <v>1</v>
      </c>
      <c r="E743" s="288">
        <f t="shared" ca="1" si="71"/>
        <v>13</v>
      </c>
    </row>
    <row r="744" spans="1:5" ht="14.1" customHeight="1">
      <c r="A744" s="287">
        <f ca="1">IF($H744="UNIDADE CONSTRUTIVA",OFFSET(A744,-1,0)+1,LARGE(A$3:A743,1))</f>
        <v>0</v>
      </c>
      <c r="B744" s="287">
        <f t="shared" ca="1" si="68"/>
        <v>3</v>
      </c>
      <c r="C744" s="287">
        <f t="shared" ca="1" si="69"/>
        <v>1</v>
      </c>
      <c r="D744" s="288">
        <f t="shared" ca="1" si="70"/>
        <v>1</v>
      </c>
      <c r="E744" s="288">
        <f t="shared" ca="1" si="71"/>
        <v>13</v>
      </c>
    </row>
    <row r="745" spans="1:5" ht="14.1" customHeight="1">
      <c r="A745" s="287">
        <f ca="1">IF($H745="UNIDADE CONSTRUTIVA",OFFSET(A745,-1,0)+1,LARGE(A$3:A744,1))</f>
        <v>0</v>
      </c>
      <c r="B745" s="287">
        <f t="shared" ca="1" si="68"/>
        <v>3</v>
      </c>
      <c r="C745" s="287">
        <f t="shared" ca="1" si="69"/>
        <v>1</v>
      </c>
      <c r="D745" s="288">
        <f t="shared" ca="1" si="70"/>
        <v>1</v>
      </c>
      <c r="E745" s="288">
        <f t="shared" ca="1" si="71"/>
        <v>13</v>
      </c>
    </row>
    <row r="746" spans="1:5" ht="14.1" customHeight="1">
      <c r="A746" s="287">
        <f ca="1">IF($H746="UNIDADE CONSTRUTIVA",OFFSET(A746,-1,0)+1,LARGE(A$3:A745,1))</f>
        <v>0</v>
      </c>
      <c r="B746" s="287">
        <f t="shared" ca="1" si="68"/>
        <v>3</v>
      </c>
      <c r="C746" s="287">
        <f t="shared" ca="1" si="69"/>
        <v>1</v>
      </c>
      <c r="D746" s="288">
        <f t="shared" ca="1" si="70"/>
        <v>1</v>
      </c>
      <c r="E746" s="288">
        <f t="shared" ca="1" si="71"/>
        <v>13</v>
      </c>
    </row>
    <row r="747" spans="1:5" ht="14.1" customHeight="1">
      <c r="A747" s="287">
        <f ca="1">IF($H747="UNIDADE CONSTRUTIVA",OFFSET(A747,-1,0)+1,LARGE(A$3:A746,1))</f>
        <v>0</v>
      </c>
      <c r="B747" s="287">
        <f t="shared" ca="1" si="68"/>
        <v>3</v>
      </c>
      <c r="C747" s="287">
        <f t="shared" ca="1" si="69"/>
        <v>1</v>
      </c>
      <c r="D747" s="288">
        <f t="shared" ca="1" si="70"/>
        <v>1</v>
      </c>
      <c r="E747" s="288">
        <f t="shared" ca="1" si="71"/>
        <v>13</v>
      </c>
    </row>
    <row r="748" spans="1:5" ht="14.1" customHeight="1">
      <c r="A748" s="287">
        <f ca="1">IF($H748="UNIDADE CONSTRUTIVA",OFFSET(A748,-1,0)+1,LARGE(A$3:A747,1))</f>
        <v>0</v>
      </c>
      <c r="B748" s="287">
        <f t="shared" ca="1" si="68"/>
        <v>3</v>
      </c>
      <c r="C748" s="287">
        <f t="shared" ca="1" si="69"/>
        <v>1</v>
      </c>
      <c r="D748" s="288">
        <f t="shared" ca="1" si="70"/>
        <v>1</v>
      </c>
      <c r="E748" s="288">
        <f t="shared" ca="1" si="71"/>
        <v>13</v>
      </c>
    </row>
    <row r="749" spans="1:5" ht="14.1" customHeight="1">
      <c r="A749" s="287">
        <f ca="1">IF($H749="UNIDADE CONSTRUTIVA",OFFSET(A749,-1,0)+1,LARGE(A$3:A748,1))</f>
        <v>0</v>
      </c>
      <c r="B749" s="287">
        <f t="shared" ca="1" si="68"/>
        <v>3</v>
      </c>
      <c r="C749" s="287">
        <f t="shared" ca="1" si="69"/>
        <v>1</v>
      </c>
      <c r="D749" s="288">
        <f t="shared" ca="1" si="70"/>
        <v>1</v>
      </c>
      <c r="E749" s="288">
        <f t="shared" ca="1" si="71"/>
        <v>13</v>
      </c>
    </row>
    <row r="750" spans="1:5" ht="14.1" customHeight="1">
      <c r="A750" s="287">
        <f ca="1">IF($H750="UNIDADE CONSTRUTIVA",OFFSET(A750,-1,0)+1,LARGE(A$3:A749,1))</f>
        <v>0</v>
      </c>
      <c r="B750" s="287">
        <f t="shared" ca="1" si="68"/>
        <v>3</v>
      </c>
      <c r="C750" s="287">
        <f t="shared" ca="1" si="69"/>
        <v>1</v>
      </c>
      <c r="D750" s="288">
        <f t="shared" ca="1" si="70"/>
        <v>1</v>
      </c>
      <c r="E750" s="288">
        <f t="shared" ca="1" si="71"/>
        <v>13</v>
      </c>
    </row>
    <row r="751" spans="1:5" ht="14.1" customHeight="1">
      <c r="A751" s="287">
        <f ca="1">IF($H751="UNIDADE CONSTRUTIVA",OFFSET(A751,-1,0)+1,LARGE(A$3:A750,1))</f>
        <v>0</v>
      </c>
      <c r="B751" s="287">
        <f t="shared" ca="1" si="68"/>
        <v>3</v>
      </c>
      <c r="C751" s="287">
        <f t="shared" ca="1" si="69"/>
        <v>1</v>
      </c>
      <c r="D751" s="288">
        <f t="shared" ca="1" si="70"/>
        <v>1</v>
      </c>
      <c r="E751" s="288">
        <f t="shared" ca="1" si="71"/>
        <v>13</v>
      </c>
    </row>
    <row r="752" spans="1:5" ht="14.1" customHeight="1">
      <c r="A752" s="287">
        <f ca="1">IF($H752="UNIDADE CONSTRUTIVA",OFFSET(A752,-1,0)+1,LARGE(A$3:A751,1))</f>
        <v>0</v>
      </c>
      <c r="B752" s="287">
        <f t="shared" ca="1" si="68"/>
        <v>3</v>
      </c>
      <c r="C752" s="287">
        <f t="shared" ca="1" si="69"/>
        <v>1</v>
      </c>
      <c r="D752" s="288">
        <f t="shared" ca="1" si="70"/>
        <v>1</v>
      </c>
      <c r="E752" s="288">
        <f t="shared" ca="1" si="71"/>
        <v>13</v>
      </c>
    </row>
    <row r="753" spans="1:5" ht="14.1" customHeight="1">
      <c r="A753" s="287">
        <f ca="1">IF($H753="UNIDADE CONSTRUTIVA",OFFSET(A753,-1,0)+1,LARGE(A$3:A752,1))</f>
        <v>0</v>
      </c>
      <c r="B753" s="287">
        <f t="shared" ca="1" si="68"/>
        <v>3</v>
      </c>
      <c r="C753" s="287">
        <f t="shared" ca="1" si="69"/>
        <v>1</v>
      </c>
      <c r="D753" s="288">
        <f t="shared" ca="1" si="70"/>
        <v>1</v>
      </c>
      <c r="E753" s="288">
        <f t="shared" ca="1" si="71"/>
        <v>13</v>
      </c>
    </row>
    <row r="754" spans="1:5" ht="14.1" customHeight="1">
      <c r="A754" s="287">
        <f ca="1">IF($H754="UNIDADE CONSTRUTIVA",OFFSET(A754,-1,0)+1,LARGE(A$3:A753,1))</f>
        <v>0</v>
      </c>
      <c r="B754" s="287">
        <f t="shared" ca="1" si="68"/>
        <v>3</v>
      </c>
      <c r="C754" s="287">
        <f t="shared" ca="1" si="69"/>
        <v>1</v>
      </c>
      <c r="D754" s="288">
        <f t="shared" ca="1" si="70"/>
        <v>1</v>
      </c>
      <c r="E754" s="288">
        <f t="shared" ca="1" si="71"/>
        <v>13</v>
      </c>
    </row>
    <row r="755" spans="1:5" ht="14.1" customHeight="1">
      <c r="A755" s="287">
        <f ca="1">IF($H755="UNIDADE CONSTRUTIVA",OFFSET(A755,-1,0)+1,LARGE(A$3:A754,1))</f>
        <v>0</v>
      </c>
      <c r="B755" s="287">
        <f t="shared" ca="1" si="68"/>
        <v>3</v>
      </c>
      <c r="C755" s="287">
        <f t="shared" ca="1" si="69"/>
        <v>1</v>
      </c>
      <c r="D755" s="288">
        <f t="shared" ca="1" si="70"/>
        <v>1</v>
      </c>
      <c r="E755" s="288">
        <f t="shared" ca="1" si="71"/>
        <v>13</v>
      </c>
    </row>
  </sheetData>
  <autoFilter ref="G7:P124" xr:uid="{00000000-0009-0000-0000-000001000000}">
    <filterColumn colId="3" showButton="0"/>
  </autoFilter>
  <mergeCells count="1">
    <mergeCell ref="G6:P6"/>
  </mergeCells>
  <conditionalFormatting sqref="G75:H89">
    <cfRule type="expression" dxfId="12855" priority="297">
      <formula>$H75="CÉLULA CONSTRUTIVA"</formula>
    </cfRule>
    <cfRule type="expression" dxfId="12854" priority="296">
      <formula>$H75="SUBETAPA"</formula>
    </cfRule>
  </conditionalFormatting>
  <conditionalFormatting sqref="G96:H97 G99:H101">
    <cfRule type="expression" dxfId="12853" priority="533">
      <formula>$H96="SUBETAPA"</formula>
    </cfRule>
    <cfRule type="expression" dxfId="12852" priority="534">
      <formula>$H96="CÉLULA CONSTRUTIVA"</formula>
    </cfRule>
    <cfRule type="expression" dxfId="12851" priority="535">
      <formula>$H96="ETAPA"</formula>
    </cfRule>
  </conditionalFormatting>
  <conditionalFormatting sqref="G65:M88 G89:H89">
    <cfRule type="expression" dxfId="12850" priority="298">
      <formula>$H65="ETAPA"</formula>
    </cfRule>
  </conditionalFormatting>
  <conditionalFormatting sqref="G90:M93 N95:P110 G102:M111 N111 P111:P113">
    <cfRule type="expression" dxfId="12849" priority="1">
      <formula>$H90="SUBETAPA"</formula>
    </cfRule>
  </conditionalFormatting>
  <conditionalFormatting sqref="G90:M95 N95:P110 G102:M111 N111:O111 P111:P113">
    <cfRule type="expression" dxfId="12848" priority="2">
      <formula>$H90="CÉLULA CONSTRUTIVA"</formula>
    </cfRule>
  </conditionalFormatting>
  <conditionalFormatting sqref="G98:M98">
    <cfRule type="expression" dxfId="12847" priority="136">
      <formula>$H98="SUBETAPA"</formula>
    </cfRule>
    <cfRule type="expression" dxfId="12846" priority="137">
      <formula>$H98="CÉLULA CONSTRUTIVA"</formula>
    </cfRule>
    <cfRule type="expression" dxfId="12845" priority="138">
      <formula>$H98="ETAPA"</formula>
    </cfRule>
  </conditionalFormatting>
  <conditionalFormatting sqref="G8:N63 G65:M74 I75:M88">
    <cfRule type="expression" dxfId="12844" priority="256">
      <formula>$H8="CÉLULA CONSTRUTIVA"</formula>
    </cfRule>
    <cfRule type="expression" dxfId="12843" priority="255">
      <formula>$H8="SUBETAPA"</formula>
    </cfRule>
  </conditionalFormatting>
  <conditionalFormatting sqref="G112:O113 N111:O111">
    <cfRule type="expression" dxfId="12842" priority="21">
      <formula>$H111="ETAPA"</formula>
    </cfRule>
  </conditionalFormatting>
  <conditionalFormatting sqref="G112:O113">
    <cfRule type="expression" dxfId="12841" priority="20">
      <formula>$H112="CÉLULA CONSTRUTIVA"</formula>
    </cfRule>
  </conditionalFormatting>
  <conditionalFormatting sqref="G64:P64">
    <cfRule type="expression" dxfId="12840" priority="92">
      <formula>$H64="CÉLULA CONSTRUTIVA"</formula>
    </cfRule>
    <cfRule type="expression" dxfId="12839" priority="93">
      <formula>$H64="ETAPA"</formula>
    </cfRule>
    <cfRule type="expression" dxfId="12838" priority="91">
      <formula>$H64="SUBETAPA"</formula>
    </cfRule>
  </conditionalFormatting>
  <conditionalFormatting sqref="H89:M89">
    <cfRule type="expression" dxfId="12837" priority="277">
      <formula>$H89="ETAPA"</formula>
    </cfRule>
    <cfRule type="expression" dxfId="12836" priority="276">
      <formula>$H89="CÉLULA CONSTRUTIVA"</formula>
    </cfRule>
    <cfRule type="expression" dxfId="12835" priority="275">
      <formula>$H89="SUBETAPA"</formula>
    </cfRule>
  </conditionalFormatting>
  <conditionalFormatting sqref="H96:M97 H99:M101">
    <cfRule type="expression" dxfId="12834" priority="529">
      <formula>$H96="ETAPA"</formula>
    </cfRule>
    <cfRule type="expression" dxfId="12833" priority="528">
      <formula>$H96="CÉLULA CONSTRUTIVA"</formula>
    </cfRule>
    <cfRule type="expression" dxfId="12832" priority="527">
      <formula>$H96="SUBETAPA"</formula>
    </cfRule>
  </conditionalFormatting>
  <conditionalFormatting sqref="J90:L91">
    <cfRule type="expression" dxfId="12831" priority="3">
      <formula>$H90="ETAPA"</formula>
    </cfRule>
  </conditionalFormatting>
  <conditionalFormatting sqref="K92:L93">
    <cfRule type="expression" dxfId="12830" priority="257">
      <formula>$H92="ETAPA"</formula>
    </cfRule>
  </conditionalFormatting>
  <conditionalFormatting sqref="M90:M93 G93:J93">
    <cfRule type="expression" dxfId="12829" priority="269">
      <formula>$H90="ETAPA"</formula>
    </cfRule>
  </conditionalFormatting>
  <conditionalFormatting sqref="M123">
    <cfRule type="expression" dxfId="12828" priority="149">
      <formula>$H120="CÉLULA CONSTRUTIVA"</formula>
    </cfRule>
    <cfRule type="expression" dxfId="12827" priority="148">
      <formula>$H120="SUBETAPA"</formula>
    </cfRule>
    <cfRule type="expression" dxfId="12826" priority="150">
      <formula>$H120="ETAPA"</formula>
    </cfRule>
  </conditionalFormatting>
  <conditionalFormatting sqref="M119:N123">
    <cfRule type="expression" dxfId="12825" priority="147">
      <formula>$H119="ETAPA"</formula>
    </cfRule>
    <cfRule type="expression" dxfId="12824" priority="145">
      <formula>$H119="SUBETAPA"</formula>
    </cfRule>
    <cfRule type="expression" dxfId="12823" priority="146">
      <formula>$H119="CÉLULA CONSTRUTIVA"</formula>
    </cfRule>
  </conditionalFormatting>
  <conditionalFormatting sqref="N95:P110 P111:P113 G90:I92 J92 G102:M111">
    <cfRule type="expression" dxfId="12822" priority="713">
      <formula>$H90="ETAPA"</formula>
    </cfRule>
  </conditionalFormatting>
  <conditionalFormatting sqref="O16:O27 O28:P28 O29 O30:P35 O48:P56 O57:O63 O65:P71 N65:N94 O76:P88 O93:P94 G114:P117 G94:M95">
    <cfRule type="expression" dxfId="12821" priority="609">
      <formula>$H16="ETAPA"</formula>
    </cfRule>
  </conditionalFormatting>
  <conditionalFormatting sqref="O36:O47">
    <cfRule type="expression" dxfId="12820" priority="459">
      <formula>$H36="SUBETAPA"</formula>
    </cfRule>
    <cfRule type="expression" dxfId="12819" priority="461">
      <formula>$H36="ETAPA"</formula>
    </cfRule>
    <cfRule type="expression" dxfId="12818" priority="460">
      <formula>$H36="CÉLULA CONSTRUTIVA"</formula>
    </cfRule>
  </conditionalFormatting>
  <conditionalFormatting sqref="O89:O91">
    <cfRule type="expression" dxfId="12817" priority="64">
      <formula>$H89="SUBETAPA"</formula>
    </cfRule>
  </conditionalFormatting>
  <conditionalFormatting sqref="O89:O92">
    <cfRule type="expression" dxfId="12816" priority="65">
      <formula>$H89="CÉLULA CONSTRUTIVA"</formula>
    </cfRule>
    <cfRule type="expression" dxfId="12815" priority="66">
      <formula>$H89="ETAPA"</formula>
    </cfRule>
  </conditionalFormatting>
  <conditionalFormatting sqref="O111 G112:O113">
    <cfRule type="expression" dxfId="12814" priority="22">
      <formula>$H111="SUBETAPA"</formula>
    </cfRule>
  </conditionalFormatting>
  <conditionalFormatting sqref="O8:P15 O65:P71 N65:N94 O93:P94 G94:M95 G114:P117 O92">
    <cfRule type="expression" dxfId="12813" priority="711">
      <formula>$H8="SUBETAPA"</formula>
    </cfRule>
  </conditionalFormatting>
  <conditionalFormatting sqref="O8:P15 P75 G8:N63">
    <cfRule type="expression" dxfId="12812" priority="423">
      <formula>$H8="ETAPA"</formula>
    </cfRule>
  </conditionalFormatting>
  <conditionalFormatting sqref="O16:P27">
    <cfRule type="expression" dxfId="12811" priority="125">
      <formula>$H16="SUBETAPA"</formula>
    </cfRule>
  </conditionalFormatting>
  <conditionalFormatting sqref="O28:P28 O30:P35 O48:P56 O57:O63 O76:P88 O65:P71 O93:P94 O16:O27 O29 G114:P117 N65:N94">
    <cfRule type="expression" dxfId="12810" priority="608">
      <formula>$H16="CÉLULA CONSTRUTIVA"</formula>
    </cfRule>
  </conditionalFormatting>
  <conditionalFormatting sqref="O29:P29">
    <cfRule type="expression" dxfId="12809" priority="117">
      <formula>$H29="SUBETAPA"</formula>
    </cfRule>
  </conditionalFormatting>
  <conditionalFormatting sqref="O30:P35 O76:P88 O48:P56 O28:P28 O57:O63">
    <cfRule type="expression" dxfId="12808" priority="607">
      <formula>$H28="SUBETAPA"</formula>
    </cfRule>
  </conditionalFormatting>
  <conditionalFormatting sqref="O72:P75">
    <cfRule type="expression" dxfId="12807" priority="324">
      <formula>$H72="SUBETAPA"</formula>
    </cfRule>
    <cfRule type="expression" dxfId="12806" priority="325">
      <formula>$H72="CÉLULA CONSTRUTIVA"</formula>
    </cfRule>
    <cfRule type="expression" dxfId="12805" priority="326">
      <formula>$H72="ETAPA"</formula>
    </cfRule>
  </conditionalFormatting>
  <conditionalFormatting sqref="P1:P5 P7:P11 P15">
    <cfRule type="containsText" dxfId="12804" priority="720" operator="containsText" text="Finalizado">
      <formula>NOT(ISERROR(SEARCH("Finalizado",P1)))</formula>
    </cfRule>
    <cfRule type="containsText" dxfId="12803" priority="719" operator="containsText" text="Pendente">
      <formula>NOT(ISERROR(SEARCH("Pendente",P1)))</formula>
    </cfRule>
    <cfRule type="containsText" dxfId="12802" priority="721" operator="containsText" text="em andamento">
      <formula>NOT(ISERROR(SEARCH("em andamento",P1)))</formula>
    </cfRule>
  </conditionalFormatting>
  <conditionalFormatting sqref="P7:P11 P15 P1:P5">
    <cfRule type="containsText" dxfId="12801" priority="718" operator="containsText" text="N/A">
      <formula>NOT(ISERROR(SEARCH("N/A",P1)))</formula>
    </cfRule>
    <cfRule type="containsText" dxfId="12800" priority="717" operator="containsText" text="Lançado">
      <formula>NOT(ISERROR(SEARCH("Lançado",P1)))</formula>
    </cfRule>
  </conditionalFormatting>
  <conditionalFormatting sqref="P12:P14">
    <cfRule type="containsText" dxfId="12799" priority="514" operator="containsText" text="N/A">
      <formula>NOT(ISERROR(SEARCH("N/A",P12)))</formula>
    </cfRule>
    <cfRule type="containsText" dxfId="12798" priority="707" operator="containsText" text="N/A">
      <formula>NOT(ISERROR(SEARCH("N/A",P12)))</formula>
    </cfRule>
    <cfRule type="containsText" dxfId="12797" priority="710" operator="containsText" text="em andamento">
      <formula>NOT(ISERROR(SEARCH("em andamento",P12)))</formula>
    </cfRule>
    <cfRule type="containsText" dxfId="12796" priority="709" operator="containsText" text="Finalizado">
      <formula>NOT(ISERROR(SEARCH("Finalizado",P12)))</formula>
    </cfRule>
    <cfRule type="containsText" dxfId="12795" priority="708" operator="containsText" text="Pendente">
      <formula>NOT(ISERROR(SEARCH("Pendente",P12)))</formula>
    </cfRule>
    <cfRule type="containsText" dxfId="12794" priority="706" operator="containsText" text="Lançado">
      <formula>NOT(ISERROR(SEARCH("Lançado",P12)))</formula>
    </cfRule>
    <cfRule type="containsText" dxfId="12793" priority="513" operator="containsText" text="Lançado">
      <formula>NOT(ISERROR(SEARCH("Lançado",P12)))</formula>
    </cfRule>
    <cfRule type="containsText" dxfId="12792" priority="517" operator="containsText" text="em andamento">
      <formula>NOT(ISERROR(SEARCH("em andamento",P12)))</formula>
    </cfRule>
    <cfRule type="containsText" dxfId="12791" priority="516" operator="containsText" text="Finalizado">
      <formula>NOT(ISERROR(SEARCH("Finalizado",P12)))</formula>
    </cfRule>
    <cfRule type="containsText" dxfId="12790" priority="515" operator="containsText" text="Pendente">
      <formula>NOT(ISERROR(SEARCH("Pendente",P12)))</formula>
    </cfRule>
    <cfRule type="containsText" dxfId="12789" priority="135" operator="containsText" text="em andamento">
      <formula>NOT(ISERROR(SEARCH("em andamento",P12)))</formula>
    </cfRule>
    <cfRule type="containsText" dxfId="12788" priority="134" operator="containsText" text="Finalizado">
      <formula>NOT(ISERROR(SEARCH("Finalizado",P12)))</formula>
    </cfRule>
    <cfRule type="containsText" dxfId="12787" priority="133" operator="containsText" text="Pendente">
      <formula>NOT(ISERROR(SEARCH("Pendente",P12)))</formula>
    </cfRule>
    <cfRule type="containsText" dxfId="12786" priority="132" operator="containsText" text="N/A">
      <formula>NOT(ISERROR(SEARCH("N/A",P12)))</formula>
    </cfRule>
    <cfRule type="containsText" dxfId="12785" priority="131" operator="containsText" text="Lançado">
      <formula>NOT(ISERROR(SEARCH("Lançado",P12)))</formula>
    </cfRule>
  </conditionalFormatting>
  <conditionalFormatting sqref="P16:P27">
    <cfRule type="expression" dxfId="12784" priority="124">
      <formula>$H16="ETAPA"</formula>
    </cfRule>
    <cfRule type="expression" dxfId="12783" priority="123">
      <formula>$H16="CÉLULA CONSTRUTIVA"</formula>
    </cfRule>
  </conditionalFormatting>
  <conditionalFormatting sqref="P16:P28 P89:P113">
    <cfRule type="containsText" dxfId="12782" priority="130" operator="containsText" text="em andamento">
      <formula>NOT(ISERROR(SEARCH("em andamento",P16)))</formula>
    </cfRule>
    <cfRule type="containsText" dxfId="12781" priority="129" operator="containsText" text="Finalizado">
      <formula>NOT(ISERROR(SEARCH("Finalizado",P16)))</formula>
    </cfRule>
    <cfRule type="containsText" dxfId="12780" priority="128" operator="containsText" text="Pendente">
      <formula>NOT(ISERROR(SEARCH("Pendente",P16)))</formula>
    </cfRule>
    <cfRule type="containsText" dxfId="12779" priority="127" operator="containsText" text="N/A">
      <formula>NOT(ISERROR(SEARCH("N/A",P16)))</formula>
    </cfRule>
    <cfRule type="containsText" dxfId="12778" priority="126" operator="containsText" text="Lançado">
      <formula>NOT(ISERROR(SEARCH("Lançado",P16)))</formula>
    </cfRule>
  </conditionalFormatting>
  <conditionalFormatting sqref="P29">
    <cfRule type="expression" dxfId="12777" priority="115">
      <formula>$H29="CÉLULA CONSTRUTIVA"</formula>
    </cfRule>
    <cfRule type="containsText" dxfId="12776" priority="122" operator="containsText" text="em andamento">
      <formula>NOT(ISERROR(SEARCH("em andamento",P29)))</formula>
    </cfRule>
    <cfRule type="containsText" dxfId="12775" priority="121" operator="containsText" text="Finalizado">
      <formula>NOT(ISERROR(SEARCH("Finalizado",P29)))</formula>
    </cfRule>
    <cfRule type="containsText" dxfId="12774" priority="120" operator="containsText" text="Pendente">
      <formula>NOT(ISERROR(SEARCH("Pendente",P29)))</formula>
    </cfRule>
    <cfRule type="containsText" dxfId="12773" priority="119" operator="containsText" text="N/A">
      <formula>NOT(ISERROR(SEARCH("N/A",P29)))</formula>
    </cfRule>
    <cfRule type="containsText" dxfId="12772" priority="118" operator="containsText" text="Lançado">
      <formula>NOT(ISERROR(SEARCH("Lançado",P29)))</formula>
    </cfRule>
    <cfRule type="expression" dxfId="12771" priority="116">
      <formula>$H29="ETAPA"</formula>
    </cfRule>
  </conditionalFormatting>
  <conditionalFormatting sqref="P30:P37 P65:P88">
    <cfRule type="containsText" dxfId="12770" priority="404" operator="containsText" text="Pendente">
      <formula>NOT(ISERROR(SEARCH("Pendente",P30)))</formula>
    </cfRule>
    <cfRule type="containsText" dxfId="12769" priority="405" operator="containsText" text="Finalizado">
      <formula>NOT(ISERROR(SEARCH("Finalizado",P30)))</formula>
    </cfRule>
    <cfRule type="containsText" dxfId="12768" priority="406" operator="containsText" text="em andamento">
      <formula>NOT(ISERROR(SEARCH("em andamento",P30)))</formula>
    </cfRule>
    <cfRule type="containsText" dxfId="12767" priority="402" operator="containsText" text="Lançado">
      <formula>NOT(ISERROR(SEARCH("Lançado",P30)))</formula>
    </cfRule>
    <cfRule type="containsText" dxfId="12766" priority="403" operator="containsText" text="N/A">
      <formula>NOT(ISERROR(SEARCH("N/A",P30)))</formula>
    </cfRule>
  </conditionalFormatting>
  <conditionalFormatting sqref="P36:P37">
    <cfRule type="expression" dxfId="12765" priority="675">
      <formula>$H36="CÉLULA CONSTRUTIVA"</formula>
    </cfRule>
    <cfRule type="expression" dxfId="12764" priority="674">
      <formula>$H36="SUBETAPA"</formula>
    </cfRule>
    <cfRule type="expression" dxfId="12763" priority="676">
      <formula>$H36="ETAPA"</formula>
    </cfRule>
  </conditionalFormatting>
  <conditionalFormatting sqref="P37:P56">
    <cfRule type="containsText" dxfId="12762" priority="373" operator="containsText" text="Lançado">
      <formula>NOT(ISERROR(SEARCH("Lançado",P37)))</formula>
    </cfRule>
    <cfRule type="containsText" dxfId="12761" priority="375" operator="containsText" text="Pendente">
      <formula>NOT(ISERROR(SEARCH("Pendente",P37)))</formula>
    </cfRule>
    <cfRule type="containsText" dxfId="12760" priority="376" operator="containsText" text="Finalizado">
      <formula>NOT(ISERROR(SEARCH("Finalizado",P37)))</formula>
    </cfRule>
    <cfRule type="containsText" dxfId="12759" priority="377" operator="containsText" text="em andamento">
      <formula>NOT(ISERROR(SEARCH("em andamento",P37)))</formula>
    </cfRule>
    <cfRule type="containsText" dxfId="12758" priority="374" operator="containsText" text="N/A">
      <formula>NOT(ISERROR(SEARCH("N/A",P37)))</formula>
    </cfRule>
  </conditionalFormatting>
  <conditionalFormatting sqref="P38:P47">
    <cfRule type="expression" dxfId="12757" priority="370">
      <formula>$H38="SUBETAPA"</formula>
    </cfRule>
    <cfRule type="expression" dxfId="12756" priority="372">
      <formula>$H38="ETAPA"</formula>
    </cfRule>
    <cfRule type="expression" dxfId="12755" priority="371">
      <formula>$H38="CÉLULA CONSTRUTIVA"</formula>
    </cfRule>
  </conditionalFormatting>
  <conditionalFormatting sqref="P57:P63">
    <cfRule type="containsText" dxfId="12754" priority="4" operator="containsText" text="Lançado">
      <formula>NOT(ISERROR(SEARCH("Lançado",P57)))</formula>
    </cfRule>
    <cfRule type="containsText" dxfId="12753" priority="5" operator="containsText" text="N/A">
      <formula>NOT(ISERROR(SEARCH("N/A",P57)))</formula>
    </cfRule>
    <cfRule type="containsText" dxfId="12752" priority="6" operator="containsText" text="Pendente">
      <formula>NOT(ISERROR(SEARCH("Pendente",P57)))</formula>
    </cfRule>
    <cfRule type="containsText" dxfId="12751" priority="7" operator="containsText" text="Finalizado">
      <formula>NOT(ISERROR(SEARCH("Finalizado",P57)))</formula>
    </cfRule>
    <cfRule type="containsText" dxfId="12750" priority="8" operator="containsText" text="em andamento">
      <formula>NOT(ISERROR(SEARCH("em andamento",P57)))</formula>
    </cfRule>
  </conditionalFormatting>
  <conditionalFormatting sqref="P57:P64">
    <cfRule type="expression" dxfId="12749" priority="11">
      <formula>$H57="ETAPA"</formula>
    </cfRule>
    <cfRule type="expression" dxfId="12748" priority="9">
      <formula>$H57="SUBETAPA"</formula>
    </cfRule>
    <cfRule type="expression" dxfId="12747" priority="10">
      <formula>$H57="CÉLULA CONSTRUTIVA"</formula>
    </cfRule>
  </conditionalFormatting>
  <conditionalFormatting sqref="P64">
    <cfRule type="containsText" dxfId="12746" priority="81" operator="containsText" text="Finalizado">
      <formula>NOT(ISERROR(SEARCH("Finalizado",P64)))</formula>
    </cfRule>
    <cfRule type="containsText" dxfId="12745" priority="97" operator="containsText" text="Finalizado">
      <formula>NOT(ISERROR(SEARCH("Finalizado",P64)))</formula>
    </cfRule>
    <cfRule type="containsText" dxfId="12744" priority="96" operator="containsText" text="Pendente">
      <formula>NOT(ISERROR(SEARCH("Pendente",P64)))</formula>
    </cfRule>
    <cfRule type="containsText" dxfId="12743" priority="80" operator="containsText" text="Pendente">
      <formula>NOT(ISERROR(SEARCH("Pendente",P64)))</formula>
    </cfRule>
    <cfRule type="containsText" dxfId="12742" priority="79" operator="containsText" text="N/A">
      <formula>NOT(ISERROR(SEARCH("N/A",P64)))</formula>
    </cfRule>
    <cfRule type="containsText" dxfId="12741" priority="95" operator="containsText" text="N/A">
      <formula>NOT(ISERROR(SEARCH("N/A",P64)))</formula>
    </cfRule>
    <cfRule type="containsText" dxfId="12740" priority="78" operator="containsText" text="Lançado">
      <formula>NOT(ISERROR(SEARCH("Lançado",P64)))</formula>
    </cfRule>
    <cfRule type="containsText" dxfId="12739" priority="82" operator="containsText" text="em andamento">
      <formula>NOT(ISERROR(SEARCH("em andamento",P64)))</formula>
    </cfRule>
    <cfRule type="containsText" dxfId="12738" priority="94" operator="containsText" text="Lançado">
      <formula>NOT(ISERROR(SEARCH("Lançado",P64)))</formula>
    </cfRule>
    <cfRule type="containsText" dxfId="12737" priority="98" operator="containsText" text="em andamento">
      <formula>NOT(ISERROR(SEARCH("em andamento",P64)))</formula>
    </cfRule>
  </conditionalFormatting>
  <conditionalFormatting sqref="P75 O8:P15">
    <cfRule type="expression" dxfId="12736" priority="422">
      <formula>$H8="CÉLULA CONSTRUTIVA"</formula>
    </cfRule>
  </conditionalFormatting>
  <conditionalFormatting sqref="P75">
    <cfRule type="expression" dxfId="12735" priority="421">
      <formula>$H75="SUBETAPA"</formula>
    </cfRule>
  </conditionalFormatting>
  <conditionalFormatting sqref="P89:P92">
    <cfRule type="expression" dxfId="12734" priority="63">
      <formula>$H89="SUBETAPA"</formula>
    </cfRule>
    <cfRule type="expression" dxfId="12733" priority="62">
      <formula>$H89="ETAPA"</formula>
    </cfRule>
    <cfRule type="expression" dxfId="12732" priority="61">
      <formula>$H89="CÉLULA CONSTRUTIVA"</formula>
    </cfRule>
  </conditionalFormatting>
  <conditionalFormatting sqref="P101">
    <cfRule type="expression" dxfId="12731" priority="55">
      <formula>$H101="SUBETAPA"</formula>
    </cfRule>
  </conditionalFormatting>
  <conditionalFormatting sqref="P114:P117">
    <cfRule type="containsText" dxfId="12730" priority="26" operator="containsText" text="Finalizado">
      <formula>NOT(ISERROR(SEARCH("Finalizado",P114)))</formula>
    </cfRule>
    <cfRule type="containsText" dxfId="12729" priority="27" operator="containsText" text="em andamento">
      <formula>NOT(ISERROR(SEARCH("em andamento",P114)))</formula>
    </cfRule>
    <cfRule type="containsText" dxfId="12728" priority="24" operator="containsText" text="N/A">
      <formula>NOT(ISERROR(SEARCH("N/A",P114)))</formula>
    </cfRule>
    <cfRule type="containsText" dxfId="12727" priority="23" operator="containsText" text="Lançado">
      <formula>NOT(ISERROR(SEARCH("Lançado",P114)))</formula>
    </cfRule>
    <cfRule type="containsText" dxfId="12726" priority="25" operator="containsText" text="Pendente">
      <formula>NOT(ISERROR(SEARCH("Pendente",P114)))</formula>
    </cfRule>
  </conditionalFormatting>
  <dataValidations count="3">
    <dataValidation type="list" allowBlank="1" showInputMessage="1" showErrorMessage="1" sqref="P36:P47 P11:P14 P16:P33 P49:P101 P105:P117" xr:uid="{19964B27-802D-41E2-AE12-DA2FEB1278D7}">
      <formula1>"Finalizado, Em Andamento, Pendente, N/A,Lançado ERP"</formula1>
    </dataValidation>
    <dataValidation type="list" allowBlank="1" showInputMessage="1" showErrorMessage="1" sqref="P10 P48 P35 P15" xr:uid="{901A0B3C-4E17-40F5-A969-2FC50EA06784}">
      <formula1>#REF!</formula1>
    </dataValidation>
    <dataValidation type="list" allowBlank="1" showInputMessage="1" showErrorMessage="1" sqref="H8:H117" xr:uid="{827DE97E-897D-41C2-973B-FF46CB23DC1C}">
      <formula1>"UNIDADE CONSTRUTIVA,CÉLULA CONSTRUTIVA,ETAPA,SUBETAPA,SERVIÇO"</formula1>
    </dataValidation>
  </dataValidations>
  <printOptions horizontalCentered="1"/>
  <pageMargins left="0.51181102362204722" right="0.51181102362204722" top="0.78740157480314965" bottom="0.78740157480314965" header="0.31496062992125984" footer="0.31496062992125984"/>
  <pageSetup paperSize="9" scale="1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59D23-F463-4118-94F3-80E489751233}">
  <sheetPr codeName="Planilha2">
    <tabColor rgb="FFB4B4B4"/>
    <outlinePr summaryBelow="0"/>
    <pageSetUpPr fitToPage="1"/>
  </sheetPr>
  <dimension ref="A1:U2043"/>
  <sheetViews>
    <sheetView showGridLines="0" tabSelected="1" topLeftCell="F1" zoomScale="82" zoomScaleNormal="82" zoomScaleSheetLayoutView="100" workbookViewId="0">
      <pane ySplit="7" topLeftCell="A1381" activePane="bottomLeft" state="frozen"/>
      <selection activeCell="S114" sqref="S114"/>
      <selection pane="bottomLeft" activeCell="J1385" sqref="J1385"/>
    </sheetView>
  </sheetViews>
  <sheetFormatPr defaultColWidth="9.140625" defaultRowHeight="14.1" customHeight="1" outlineLevelRow="3" outlineLevelCol="1"/>
  <cols>
    <col min="1" max="5" width="4" style="28" hidden="1" customWidth="1" outlineLevel="1"/>
    <col min="6" max="6" width="3.140625" style="28" customWidth="1" collapsed="1"/>
    <col min="7" max="7" width="7.28515625" style="37" customWidth="1"/>
    <col min="8" max="8" width="8.5703125" style="37" customWidth="1" outlineLevel="1"/>
    <col min="9" max="9" width="13" style="37" bestFit="1" customWidth="1"/>
    <col min="10" max="10" width="112" style="28" bestFit="1" customWidth="1"/>
    <col min="11" max="11" width="6.85546875" style="35" customWidth="1"/>
    <col min="12" max="12" width="16.28515625" style="576" customWidth="1"/>
    <col min="13" max="13" width="15.140625" style="576" bestFit="1" customWidth="1"/>
    <col min="14" max="14" width="13.85546875" style="1167" customWidth="1"/>
    <col min="15" max="15" width="54.85546875" style="578" customWidth="1" outlineLevel="1"/>
    <col min="16" max="16" width="17.5703125" style="36" customWidth="1"/>
    <col min="17" max="19" width="10" style="35" customWidth="1"/>
    <col min="20" max="20" width="10" style="28" customWidth="1"/>
    <col min="21" max="16384" width="9.140625" style="28"/>
  </cols>
  <sheetData>
    <row r="1" spans="1:21" s="21" customFormat="1" ht="6.75" customHeight="1">
      <c r="G1" s="19"/>
      <c r="H1" s="19"/>
      <c r="I1" s="19"/>
      <c r="J1" s="20"/>
      <c r="K1" s="42"/>
      <c r="L1" s="20"/>
      <c r="M1" s="20"/>
      <c r="N1" s="276"/>
      <c r="O1" s="20"/>
      <c r="P1" s="40"/>
      <c r="Q1" s="27"/>
      <c r="R1" s="27"/>
      <c r="S1" s="49"/>
      <c r="T1" s="48"/>
      <c r="U1" s="48"/>
    </row>
    <row r="2" spans="1:21" s="22" customFormat="1" ht="17.45" customHeight="1">
      <c r="G2" s="43"/>
      <c r="H2" s="165"/>
      <c r="I2" s="165"/>
      <c r="J2" s="165"/>
      <c r="K2" s="50"/>
      <c r="L2" s="50"/>
      <c r="M2" s="50"/>
      <c r="N2" s="1163"/>
      <c r="O2" s="221"/>
      <c r="P2" s="39"/>
      <c r="Q2" s="41"/>
      <c r="R2" s="41"/>
      <c r="S2" s="49"/>
      <c r="T2" s="48"/>
      <c r="U2" s="48"/>
    </row>
    <row r="3" spans="1:21" s="22" customFormat="1" ht="18" customHeight="1">
      <c r="G3" s="44"/>
      <c r="H3" s="45"/>
      <c r="I3" s="45"/>
      <c r="J3" s="45"/>
      <c r="K3" s="51"/>
      <c r="L3" s="51"/>
      <c r="M3" s="51"/>
      <c r="N3" s="1164"/>
      <c r="O3" s="222"/>
      <c r="P3" s="38"/>
      <c r="Q3" s="41"/>
      <c r="R3" s="41"/>
      <c r="S3" s="49"/>
      <c r="T3" s="48"/>
      <c r="U3" s="48"/>
    </row>
    <row r="4" spans="1:21" s="114" customFormat="1" ht="15" customHeight="1">
      <c r="G4" s="239" t="s">
        <v>75</v>
      </c>
      <c r="H4" s="112"/>
      <c r="I4" s="113" t="str">
        <f>'Ger_Tec e Adm'!I4</f>
        <v>Marena</v>
      </c>
      <c r="J4" s="224"/>
      <c r="N4" s="279"/>
      <c r="O4" s="112" t="s">
        <v>14</v>
      </c>
      <c r="P4" s="240" t="s">
        <v>73</v>
      </c>
      <c r="Q4" s="115"/>
      <c r="R4" s="115"/>
      <c r="S4" s="49"/>
      <c r="T4" s="48"/>
      <c r="U4" s="48"/>
    </row>
    <row r="5" spans="1:21" s="116" customFormat="1" ht="15" customHeight="1">
      <c r="G5" s="282" t="s">
        <v>150</v>
      </c>
      <c r="H5" s="286"/>
      <c r="I5" s="32" t="str">
        <f>'Ger_Tec e Adm'!I5</f>
        <v>XPCon</v>
      </c>
      <c r="J5" s="283"/>
      <c r="N5" s="280"/>
      <c r="O5" s="284" t="str">
        <f>'Obra '!D3</f>
        <v>R02 - 30/05/2025</v>
      </c>
      <c r="P5" s="285">
        <v>45702</v>
      </c>
      <c r="Q5" s="115"/>
      <c r="R5" s="115"/>
      <c r="S5" s="49"/>
      <c r="T5" s="48"/>
      <c r="U5" s="48"/>
    </row>
    <row r="6" spans="1:21" s="48" customFormat="1" ht="18" customHeight="1">
      <c r="A6" s="559" t="s">
        <v>235</v>
      </c>
      <c r="B6" s="559" t="s">
        <v>236</v>
      </c>
      <c r="C6" s="559" t="s">
        <v>237</v>
      </c>
      <c r="D6" s="559" t="s">
        <v>238</v>
      </c>
      <c r="E6" s="559" t="s">
        <v>239</v>
      </c>
      <c r="F6" s="116"/>
      <c r="G6" s="1192" t="s">
        <v>146</v>
      </c>
      <c r="H6" s="1192"/>
      <c r="I6" s="1192"/>
      <c r="J6" s="1192"/>
      <c r="K6" s="1192"/>
      <c r="L6" s="1192"/>
      <c r="M6" s="1192"/>
      <c r="N6" s="1192"/>
      <c r="O6" s="1192"/>
      <c r="P6" s="1192"/>
      <c r="Q6" s="49"/>
      <c r="R6" s="49"/>
      <c r="S6" s="49"/>
    </row>
    <row r="7" spans="1:21" s="46" customFormat="1" ht="24" customHeight="1">
      <c r="A7" s="560">
        <v>0</v>
      </c>
      <c r="B7" s="560">
        <v>0</v>
      </c>
      <c r="C7" s="560">
        <v>0</v>
      </c>
      <c r="D7" s="561">
        <v>0</v>
      </c>
      <c r="E7" s="561">
        <v>0</v>
      </c>
      <c r="G7" s="162" t="s">
        <v>78</v>
      </c>
      <c r="H7" s="289" t="s">
        <v>240</v>
      </c>
      <c r="I7" s="163" t="s">
        <v>16</v>
      </c>
      <c r="J7" s="271" t="s">
        <v>0</v>
      </c>
      <c r="K7" s="225" t="s">
        <v>62</v>
      </c>
      <c r="L7" s="562" t="s">
        <v>105</v>
      </c>
      <c r="M7" s="562" t="s">
        <v>226</v>
      </c>
      <c r="N7" s="1165" t="s">
        <v>13</v>
      </c>
      <c r="O7" s="563" t="s">
        <v>144</v>
      </c>
      <c r="P7" s="564" t="s">
        <v>82</v>
      </c>
      <c r="Q7" s="47"/>
      <c r="R7" s="47"/>
      <c r="S7" s="636"/>
      <c r="T7" s="48"/>
      <c r="U7" s="48"/>
    </row>
    <row r="8" spans="1:21" s="48" customFormat="1" ht="13.9" customHeight="1" collapsed="1">
      <c r="A8" s="560">
        <f ca="1">IF($H8="UNIDADE CONSTRUTIVA",OFFSET(A8,-1,0)+1,LARGE(A$3:A7,1))</f>
        <v>0</v>
      </c>
      <c r="B8" s="560">
        <f ca="1">IF(H8="UNIDADE CONSTRUTIVA",0,IF(H8="CÉLULA CONSTRUTIVA",OFFSET(B8,-1,0)+1,OFFSET(B8,-1,0)))</f>
        <v>1</v>
      </c>
      <c r="C8" s="560">
        <f ca="1">IF(H8="CÉLULA CONSTRUTIVA",0,IF(H8="ETAPA",OFFSET(C8,-1,0)+1,OFFSET(C8,-1,0)))</f>
        <v>0</v>
      </c>
      <c r="D8" s="561">
        <f ca="1">IF(H8="ETAPA",0,IF(H8="SUBETAPA",OFFSET(D8,-1,0)+1,OFFSET(D8,-1,0)))</f>
        <v>0</v>
      </c>
      <c r="E8" s="561">
        <f ca="1">IF(H8="Subetapa",0,IF(H8="serviço",OFFSET(E8,-1,0)+1,OFFSET(E8,-1,0)))</f>
        <v>0</v>
      </c>
      <c r="G8" s="290"/>
      <c r="H8" s="291" t="s">
        <v>241</v>
      </c>
      <c r="I8" s="292" t="str">
        <f t="shared" ref="I8:I53" ca="1" si="0">IF(H8="Unidade Construtiva",TEXT(A8,"00"),IF(H8="Célula Construtiva",TEXT(B8,"00"),IF(H8="Etapa",CONCATENATE(TEXT(B8,"00"),".",TEXT(C8,"000")),IF(H8="Subetapa",CONCATENATE(TEXT(B8,"00"),".",TEXT(C8,"000"),".",TEXT(D8,"000")),IF(H8="Serviço",CONCATENATE(TEXT(B8,"00"),".",TEXT(C8,"000"),".",TEXT(D8,"000"),".",TEXT(E8,"000")),"")))))</f>
        <v>01</v>
      </c>
      <c r="J8" s="293" t="s">
        <v>131</v>
      </c>
      <c r="K8" s="294"/>
      <c r="L8" s="558"/>
      <c r="M8" s="558"/>
      <c r="N8" s="388">
        <f t="shared" ref="N8:N71" ca="1" si="1">IF(H8="Serviço",M8*L8,IF(H8="CÉLULA CONSTRUTIVA",SUMIFS($N$8:$N$1410,$B$8:$B$1410,B8,$H$8:$H$1410,"Serviço"),IF(H8="ETAPA",SUMIFS($N$8:$N$1410,$B$8:$B$1410,B8,$C$8:$C$1410,C8,$H$8:$H$1410,"Serviço"),IF(H8="SUBETAPA",SUMIFS($N$8:$N$1410,$B$8:$B$1410,B8,$C$8:$C$1410,C8,$D$8:$D$1410,D8,$H$8:$H$1410,"Serviço"),0))))</f>
        <v>96431.55632281219</v>
      </c>
      <c r="O8" s="565"/>
      <c r="P8" s="297"/>
      <c r="Q8" s="566"/>
      <c r="R8" s="566"/>
      <c r="S8" s="49"/>
    </row>
    <row r="9" spans="1:21" s="48" customFormat="1" ht="13.9" hidden="1" customHeight="1" outlineLevel="1">
      <c r="A9" s="560">
        <f ca="1">IF($H9="UNIDADE CONSTRUTIVA",OFFSET(A9,-1,0)+1,LARGE(A$3:A8,1))</f>
        <v>0</v>
      </c>
      <c r="B9" s="560">
        <f t="shared" ref="B9:B69" ca="1" si="2">IF(H9="UNIDADE CONSTRUTIVA",0,IF(H9="CÉLULA CONSTRUTIVA",OFFSET(B9,-1,0)+1,OFFSET(B9,-1,0)))</f>
        <v>1</v>
      </c>
      <c r="C9" s="560">
        <f t="shared" ref="C9:C69" ca="1" si="3">IF(H9="CÉLULA CONSTRUTIVA",0,IF(H9="ETAPA",OFFSET(C9,-1,0)+1,OFFSET(C9,-1,0)))</f>
        <v>1</v>
      </c>
      <c r="D9" s="561">
        <f t="shared" ref="D9:D69" ca="1" si="4">IF(H9="ETAPA",0,IF(H9="SUBETAPA",OFFSET(D9,-1,0)+1,OFFSET(D9,-1,0)))</f>
        <v>0</v>
      </c>
      <c r="E9" s="561">
        <f t="shared" ref="E9:E69" ca="1" si="5">IF(H9="Subetapa",0,IF(H9="serviço",OFFSET(E9,-1,0)+1,OFFSET(E9,-1,0)))</f>
        <v>0</v>
      </c>
      <c r="G9" s="290"/>
      <c r="H9" s="291" t="s">
        <v>242</v>
      </c>
      <c r="I9" s="292" t="str">
        <f t="shared" ca="1" si="0"/>
        <v>01.001</v>
      </c>
      <c r="J9" s="293" t="s">
        <v>132</v>
      </c>
      <c r="K9" s="294"/>
      <c r="L9" s="558"/>
      <c r="M9" s="558"/>
      <c r="N9" s="388">
        <f t="shared" ca="1" si="1"/>
        <v>96431.55632281219</v>
      </c>
      <c r="O9" s="565"/>
      <c r="P9" s="297"/>
      <c r="Q9" s="49"/>
      <c r="R9" s="49"/>
      <c r="S9" s="49"/>
    </row>
    <row r="10" spans="1:21" s="48" customFormat="1" ht="13.9" hidden="1" customHeight="1" outlineLevel="1">
      <c r="A10" s="560">
        <f ca="1">IF($H10="UNIDADE CONSTRUTIVA",OFFSET(A10,-1,0)+1,LARGE(A$3:A9,1))</f>
        <v>0</v>
      </c>
      <c r="B10" s="560">
        <f t="shared" ca="1" si="2"/>
        <v>1</v>
      </c>
      <c r="C10" s="560">
        <f t="shared" ca="1" si="3"/>
        <v>1</v>
      </c>
      <c r="D10" s="561">
        <f t="shared" ca="1" si="4"/>
        <v>1</v>
      </c>
      <c r="E10" s="561">
        <f t="shared" ca="1" si="5"/>
        <v>0</v>
      </c>
      <c r="G10" s="290"/>
      <c r="H10" s="291" t="s">
        <v>243</v>
      </c>
      <c r="I10" s="292" t="str">
        <f ca="1">IF(H10="Unidade Construtiva",TEXT(A10,"00"),IF(H10="Célula Construtiva",TEXT(B10,"00"),IF(H10="Etapa",CONCATENATE(TEXT(B10,"00"),".",TEXT(C10,"000")),IF(H10="Subetapa",CONCATENATE(TEXT(B10,"00"),".",TEXT(C10,"000"),".",TEXT(D10,"000")),IF(H10="Serviço",CONCATENATE(TEXT(B10,"00"),".",TEXT(C10,"000"),".",TEXT(D10,"000"),".",TEXT(E10,"000")),"")))))</f>
        <v>01.001.001</v>
      </c>
      <c r="J10" s="293" t="s">
        <v>676</v>
      </c>
      <c r="K10" s="294"/>
      <c r="L10" s="567"/>
      <c r="M10" s="567"/>
      <c r="N10" s="388">
        <f t="shared" ca="1" si="1"/>
        <v>5000</v>
      </c>
      <c r="O10" s="565"/>
      <c r="P10" s="297"/>
      <c r="Q10" s="49"/>
      <c r="R10" s="49"/>
      <c r="S10" s="49"/>
    </row>
    <row r="11" spans="1:21" s="48" customFormat="1" ht="13.9" hidden="1" customHeight="1" outlineLevel="2">
      <c r="A11" s="560">
        <f ca="1">IF($H11="UNIDADE CONSTRUTIVA",OFFSET(A11,-1,0)+1,LARGE(A$3:A10,1))</f>
        <v>0</v>
      </c>
      <c r="B11" s="560">
        <f t="shared" ca="1" si="2"/>
        <v>1</v>
      </c>
      <c r="C11" s="560">
        <f t="shared" ca="1" si="3"/>
        <v>1</v>
      </c>
      <c r="D11" s="561">
        <f t="shared" ca="1" si="4"/>
        <v>1</v>
      </c>
      <c r="E11" s="561">
        <f t="shared" ca="1" si="5"/>
        <v>1</v>
      </c>
      <c r="G11" s="290"/>
      <c r="H11" s="291" t="s">
        <v>244</v>
      </c>
      <c r="I11" s="292" t="str">
        <f ca="1">IF(H11="Unidade Construtiva",TEXT(A11,"00"),IF(H11="Célula Construtiva",TEXT(B11,"00"),IF(H11="Etapa",CONCATENATE(TEXT(B11,"00"),".",TEXT(C11,"000")),IF(H11="Subetapa",CONCATENATE(TEXT(B11,"00"),".",TEXT(C11,"000"),".",TEXT(D11,"000")),IF(H11="Serviço",CONCATENATE(TEXT(B11,"00"),".",TEXT(C11,"000"),".",TEXT(D11,"000"),".",TEXT(E11,"000")),"")))))</f>
        <v>01.001.001.001</v>
      </c>
      <c r="J11" s="293" t="s">
        <v>676</v>
      </c>
      <c r="K11" s="294" t="s">
        <v>175</v>
      </c>
      <c r="L11" s="558">
        <v>1</v>
      </c>
      <c r="M11" s="558">
        <v>5000</v>
      </c>
      <c r="N11" s="388">
        <f t="shared" si="1"/>
        <v>5000</v>
      </c>
      <c r="O11" s="565" t="s">
        <v>5532</v>
      </c>
      <c r="P11" s="297" t="s">
        <v>677</v>
      </c>
      <c r="Q11" s="49"/>
      <c r="R11" s="49"/>
      <c r="S11" s="49"/>
    </row>
    <row r="12" spans="1:21" s="48" customFormat="1" ht="13.9" hidden="1" customHeight="1" outlineLevel="1">
      <c r="A12" s="560">
        <f ca="1">IF($H12="UNIDADE CONSTRUTIVA",OFFSET(A12,-1,0)+1,LARGE(A$3:A11,1))</f>
        <v>0</v>
      </c>
      <c r="B12" s="560">
        <f t="shared" ca="1" si="2"/>
        <v>1</v>
      </c>
      <c r="C12" s="560">
        <f t="shared" ca="1" si="3"/>
        <v>1</v>
      </c>
      <c r="D12" s="561">
        <f t="shared" ca="1" si="4"/>
        <v>2</v>
      </c>
      <c r="E12" s="561">
        <f t="shared" ca="1" si="5"/>
        <v>0</v>
      </c>
      <c r="G12" s="290"/>
      <c r="H12" s="291" t="s">
        <v>243</v>
      </c>
      <c r="I12" s="292" t="str">
        <f t="shared" ca="1" si="0"/>
        <v>01.001.002</v>
      </c>
      <c r="J12" s="293" t="s">
        <v>133</v>
      </c>
      <c r="K12" s="294"/>
      <c r="L12" s="567"/>
      <c r="M12" s="567"/>
      <c r="N12" s="388">
        <f t="shared" ca="1" si="1"/>
        <v>49855.196209349997</v>
      </c>
      <c r="O12" s="565"/>
      <c r="P12" s="297"/>
      <c r="Q12" s="49"/>
      <c r="R12" s="49"/>
      <c r="S12" s="49"/>
    </row>
    <row r="13" spans="1:21" s="48" customFormat="1" ht="13.9" hidden="1" customHeight="1" outlineLevel="2">
      <c r="A13" s="560">
        <f ca="1">IF($H13="UNIDADE CONSTRUTIVA",OFFSET(A13,-1,0)+1,LARGE(A$3:A12,1))</f>
        <v>0</v>
      </c>
      <c r="B13" s="560">
        <f t="shared" ca="1" si="2"/>
        <v>1</v>
      </c>
      <c r="C13" s="560">
        <f t="shared" ca="1" si="3"/>
        <v>1</v>
      </c>
      <c r="D13" s="561">
        <f t="shared" ca="1" si="4"/>
        <v>2</v>
      </c>
      <c r="E13" s="561">
        <f t="shared" ca="1" si="5"/>
        <v>1</v>
      </c>
      <c r="G13" s="290"/>
      <c r="H13" s="291" t="s">
        <v>244</v>
      </c>
      <c r="I13" s="292" t="str">
        <f t="shared" ca="1" si="0"/>
        <v>01.001.002.001</v>
      </c>
      <c r="J13" s="293" t="s">
        <v>231</v>
      </c>
      <c r="K13" s="294" t="s">
        <v>4</v>
      </c>
      <c r="L13" s="558">
        <f>'Fundação Rasa'!F167</f>
        <v>1070.080935</v>
      </c>
      <c r="M13" s="558">
        <v>36.36</v>
      </c>
      <c r="N13" s="388">
        <f t="shared" si="1"/>
        <v>38908.142796599997</v>
      </c>
      <c r="O13" s="565"/>
      <c r="P13" s="297" t="s">
        <v>677</v>
      </c>
      <c r="Q13" s="49"/>
      <c r="R13" s="49"/>
      <c r="S13" s="49"/>
    </row>
    <row r="14" spans="1:21" s="48" customFormat="1" ht="13.9" hidden="1" customHeight="1" outlineLevel="2">
      <c r="A14" s="560">
        <f ca="1">IF($H14="UNIDADE CONSTRUTIVA",OFFSET(A14,-1,0)+1,LARGE(A$3:A13,1))</f>
        <v>0</v>
      </c>
      <c r="B14" s="560">
        <f t="shared" ca="1" si="2"/>
        <v>1</v>
      </c>
      <c r="C14" s="560">
        <f t="shared" ca="1" si="3"/>
        <v>1</v>
      </c>
      <c r="D14" s="561">
        <f t="shared" ca="1" si="4"/>
        <v>2</v>
      </c>
      <c r="E14" s="561">
        <f t="shared" ca="1" si="5"/>
        <v>2</v>
      </c>
      <c r="G14" s="290"/>
      <c r="H14" s="291" t="s">
        <v>244</v>
      </c>
      <c r="I14" s="292" t="str">
        <f t="shared" ca="1" si="0"/>
        <v>01.001.002.002</v>
      </c>
      <c r="J14" s="293" t="s">
        <v>232</v>
      </c>
      <c r="K14" s="294" t="s">
        <v>4</v>
      </c>
      <c r="L14" s="558">
        <f>'Fundação Rasa'!H167</f>
        <v>752.37480499999981</v>
      </c>
      <c r="M14" s="558">
        <v>14.55</v>
      </c>
      <c r="N14" s="388">
        <f t="shared" si="1"/>
        <v>10947.053412749998</v>
      </c>
      <c r="O14" s="565"/>
      <c r="P14" s="297" t="s">
        <v>677</v>
      </c>
      <c r="Q14" s="49"/>
      <c r="R14" s="49"/>
      <c r="S14" s="49"/>
    </row>
    <row r="15" spans="1:21" s="48" customFormat="1" ht="13.9" hidden="1" customHeight="1" outlineLevel="1">
      <c r="A15" s="560">
        <f ca="1">IF($H15="UNIDADE CONSTRUTIVA",OFFSET(A15,-1,0)+1,LARGE(A$3:A14,1))</f>
        <v>0</v>
      </c>
      <c r="B15" s="560">
        <f t="shared" ca="1" si="2"/>
        <v>1</v>
      </c>
      <c r="C15" s="560">
        <f t="shared" ca="1" si="3"/>
        <v>1</v>
      </c>
      <c r="D15" s="561">
        <f t="shared" ca="1" si="4"/>
        <v>3</v>
      </c>
      <c r="E15" s="561">
        <f t="shared" ca="1" si="5"/>
        <v>0</v>
      </c>
      <c r="G15" s="290"/>
      <c r="H15" s="291" t="s">
        <v>243</v>
      </c>
      <c r="I15" s="292" t="str">
        <f t="shared" ca="1" si="0"/>
        <v>01.001.003</v>
      </c>
      <c r="J15" s="293" t="s">
        <v>1678</v>
      </c>
      <c r="K15" s="294"/>
      <c r="L15" s="567"/>
      <c r="M15" s="567"/>
      <c r="N15" s="388">
        <f t="shared" ca="1" si="1"/>
        <v>2481.7100880000007</v>
      </c>
      <c r="O15" s="565"/>
      <c r="P15" s="297"/>
      <c r="Q15" s="49"/>
      <c r="R15" s="49"/>
      <c r="S15" s="49"/>
    </row>
    <row r="16" spans="1:21" s="48" customFormat="1" ht="13.9" hidden="1" customHeight="1" outlineLevel="2">
      <c r="A16" s="560">
        <f ca="1">IF($H16="UNIDADE CONSTRUTIVA",OFFSET(A16,-1,0)+1,LARGE(A$3:A15,1))</f>
        <v>0</v>
      </c>
      <c r="B16" s="560">
        <f t="shared" ca="1" si="2"/>
        <v>1</v>
      </c>
      <c r="C16" s="560">
        <f t="shared" ca="1" si="3"/>
        <v>1</v>
      </c>
      <c r="D16" s="561">
        <f t="shared" ca="1" si="4"/>
        <v>3</v>
      </c>
      <c r="E16" s="561">
        <f t="shared" ca="1" si="5"/>
        <v>1</v>
      </c>
      <c r="G16" s="290"/>
      <c r="H16" s="291" t="s">
        <v>244</v>
      </c>
      <c r="I16" s="292" t="str">
        <f t="shared" ca="1" si="0"/>
        <v>01.001.003.001</v>
      </c>
      <c r="J16" s="293" t="s">
        <v>1679</v>
      </c>
      <c r="K16" s="294" t="s">
        <v>4</v>
      </c>
      <c r="L16" s="558">
        <f>'Fundação Rasa'!K167</f>
        <v>28.201251000000006</v>
      </c>
      <c r="M16" s="558">
        <v>88</v>
      </c>
      <c r="N16" s="388">
        <f t="shared" si="1"/>
        <v>2481.7100880000007</v>
      </c>
      <c r="O16" s="565" t="s">
        <v>917</v>
      </c>
      <c r="P16" s="297" t="s">
        <v>677</v>
      </c>
      <c r="Q16" s="49"/>
      <c r="R16" s="49"/>
      <c r="S16" s="49"/>
    </row>
    <row r="17" spans="1:19" s="48" customFormat="1" ht="13.9" hidden="1" customHeight="1" outlineLevel="1">
      <c r="A17" s="560">
        <f ca="1">IF($H17="UNIDADE CONSTRUTIVA",OFFSET(A17,-1,0)+1,LARGE(A$3:A16,1))</f>
        <v>0</v>
      </c>
      <c r="B17" s="560">
        <f t="shared" ca="1" si="2"/>
        <v>1</v>
      </c>
      <c r="C17" s="560">
        <f t="shared" ca="1" si="3"/>
        <v>1</v>
      </c>
      <c r="D17" s="561">
        <f t="shared" ca="1" si="4"/>
        <v>4</v>
      </c>
      <c r="E17" s="561">
        <f t="shared" ca="1" si="5"/>
        <v>0</v>
      </c>
      <c r="G17" s="290"/>
      <c r="H17" s="291" t="s">
        <v>243</v>
      </c>
      <c r="I17" s="292" t="str">
        <f t="shared" ca="1" si="0"/>
        <v>01.001.004</v>
      </c>
      <c r="J17" s="293" t="s">
        <v>134</v>
      </c>
      <c r="K17" s="294"/>
      <c r="L17" s="567"/>
      <c r="M17" s="567"/>
      <c r="N17" s="388">
        <f t="shared" ca="1" si="1"/>
        <v>39094.650025462201</v>
      </c>
      <c r="O17" s="565"/>
      <c r="P17" s="297"/>
      <c r="Q17" s="49"/>
      <c r="R17" s="49"/>
      <c r="S17" s="49"/>
    </row>
    <row r="18" spans="1:19" s="48" customFormat="1" ht="13.9" hidden="1" customHeight="1" outlineLevel="2">
      <c r="A18" s="560">
        <f ca="1">IF($H18="UNIDADE CONSTRUTIVA",OFFSET(A18,-1,0)+1,LARGE(A$3:A17,1))</f>
        <v>0</v>
      </c>
      <c r="B18" s="560">
        <f t="shared" ca="1" si="2"/>
        <v>1</v>
      </c>
      <c r="C18" s="560">
        <f t="shared" ca="1" si="3"/>
        <v>1</v>
      </c>
      <c r="D18" s="561">
        <f t="shared" ca="1" si="4"/>
        <v>4</v>
      </c>
      <c r="E18" s="561">
        <f t="shared" ca="1" si="5"/>
        <v>1</v>
      </c>
      <c r="G18" s="290"/>
      <c r="H18" s="291" t="s">
        <v>244</v>
      </c>
      <c r="I18" s="292" t="str">
        <f t="shared" ca="1" si="0"/>
        <v>01.001.004.001</v>
      </c>
      <c r="J18" s="293" t="s">
        <v>233</v>
      </c>
      <c r="K18" s="294" t="s">
        <v>4</v>
      </c>
      <c r="L18" s="558">
        <f>'Fundação Rasa'!I167</f>
        <v>250.30815000000001</v>
      </c>
      <c r="M18" s="558">
        <v>0</v>
      </c>
      <c r="N18" s="388">
        <f t="shared" si="1"/>
        <v>0</v>
      </c>
      <c r="O18" s="565" t="s">
        <v>5533</v>
      </c>
      <c r="P18" s="297" t="s">
        <v>677</v>
      </c>
      <c r="Q18" s="49"/>
      <c r="R18" s="49"/>
      <c r="S18" s="49"/>
    </row>
    <row r="19" spans="1:19" s="48" customFormat="1" ht="13.9" hidden="1" customHeight="1" outlineLevel="2">
      <c r="A19" s="560">
        <f ca="1">IF($H19="UNIDADE CONSTRUTIVA",OFFSET(A19,-1,0)+1,LARGE(A$3:A18,1))</f>
        <v>0</v>
      </c>
      <c r="B19" s="560">
        <f t="shared" ca="1" si="2"/>
        <v>1</v>
      </c>
      <c r="C19" s="560">
        <f t="shared" ca="1" si="3"/>
        <v>1</v>
      </c>
      <c r="D19" s="561">
        <f t="shared" ca="1" si="4"/>
        <v>4</v>
      </c>
      <c r="E19" s="561">
        <f t="shared" ca="1" si="5"/>
        <v>2</v>
      </c>
      <c r="G19" s="290"/>
      <c r="H19" s="291" t="s">
        <v>244</v>
      </c>
      <c r="I19" s="292" t="str">
        <f t="shared" ca="1" si="0"/>
        <v>01.001.004.002</v>
      </c>
      <c r="J19" s="293" t="s">
        <v>678</v>
      </c>
      <c r="K19" s="294" t="s">
        <v>4</v>
      </c>
      <c r="L19" s="558">
        <f>Estacas!J11</f>
        <v>573.40349113320906</v>
      </c>
      <c r="M19" s="558">
        <v>68.180000000000007</v>
      </c>
      <c r="N19" s="388">
        <f t="shared" si="1"/>
        <v>39094.650025462201</v>
      </c>
      <c r="O19" s="565" t="s">
        <v>145</v>
      </c>
      <c r="P19" s="297" t="s">
        <v>677</v>
      </c>
      <c r="Q19" s="49"/>
      <c r="R19" s="49"/>
      <c r="S19" s="49"/>
    </row>
    <row r="20" spans="1:19" s="48" customFormat="1" ht="13.9" customHeight="1" collapsed="1">
      <c r="A20" s="560">
        <f ca="1">IF($H20="UNIDADE CONSTRUTIVA",OFFSET(A20,-1,0)+1,LARGE(A$3:A19,1))</f>
        <v>0</v>
      </c>
      <c r="B20" s="560">
        <f t="shared" ca="1" si="2"/>
        <v>2</v>
      </c>
      <c r="C20" s="560">
        <f t="shared" ca="1" si="3"/>
        <v>0</v>
      </c>
      <c r="D20" s="561">
        <f t="shared" ca="1" si="4"/>
        <v>4</v>
      </c>
      <c r="E20" s="561">
        <f t="shared" ca="1" si="5"/>
        <v>2</v>
      </c>
      <c r="G20" s="290"/>
      <c r="H20" s="291" t="s">
        <v>241</v>
      </c>
      <c r="I20" s="292" t="str">
        <f t="shared" ca="1" si="0"/>
        <v>02</v>
      </c>
      <c r="J20" s="293" t="s">
        <v>135</v>
      </c>
      <c r="K20" s="294"/>
      <c r="L20" s="558"/>
      <c r="M20" s="558"/>
      <c r="N20" s="388">
        <f t="shared" ca="1" si="1"/>
        <v>1074827.0989323333</v>
      </c>
      <c r="O20" s="565"/>
      <c r="P20" s="297"/>
      <c r="Q20" s="566"/>
      <c r="R20" s="566"/>
      <c r="S20" s="49"/>
    </row>
    <row r="21" spans="1:19" s="48" customFormat="1" ht="13.9" hidden="1" customHeight="1" outlineLevel="1">
      <c r="A21" s="560">
        <f ca="1">IF($H21="UNIDADE CONSTRUTIVA",OFFSET(A21,-1,0)+1,LARGE(A$3:A20,1))</f>
        <v>0</v>
      </c>
      <c r="B21" s="560">
        <f t="shared" ca="1" si="2"/>
        <v>2</v>
      </c>
      <c r="C21" s="560">
        <f t="shared" ca="1" si="3"/>
        <v>1</v>
      </c>
      <c r="D21" s="561">
        <f t="shared" ca="1" si="4"/>
        <v>0</v>
      </c>
      <c r="E21" s="561">
        <f t="shared" ca="1" si="5"/>
        <v>2</v>
      </c>
      <c r="G21" s="290"/>
      <c r="H21" s="291" t="s">
        <v>242</v>
      </c>
      <c r="I21" s="292" t="str">
        <f t="shared" ca="1" si="0"/>
        <v>02.001</v>
      </c>
      <c r="J21" s="293" t="s">
        <v>129</v>
      </c>
      <c r="K21" s="294"/>
      <c r="L21" s="558"/>
      <c r="M21" s="558"/>
      <c r="N21" s="388">
        <f t="shared" ca="1" si="1"/>
        <v>657809.55333333323</v>
      </c>
      <c r="O21" s="565"/>
      <c r="P21" s="297"/>
      <c r="Q21" s="49"/>
      <c r="R21" s="49"/>
      <c r="S21" s="49"/>
    </row>
    <row r="22" spans="1:19" s="48" customFormat="1" ht="13.9" hidden="1" customHeight="1" outlineLevel="1">
      <c r="A22" s="560">
        <f ca="1">IF($H22="UNIDADE CONSTRUTIVA",OFFSET(A22,-1,0)+1,LARGE(A$3:A21,1))</f>
        <v>0</v>
      </c>
      <c r="B22" s="560">
        <f t="shared" ca="1" si="2"/>
        <v>2</v>
      </c>
      <c r="C22" s="560">
        <f t="shared" ca="1" si="3"/>
        <v>1</v>
      </c>
      <c r="D22" s="561">
        <f t="shared" ca="1" si="4"/>
        <v>1</v>
      </c>
      <c r="E22" s="561">
        <f t="shared" ca="1" si="5"/>
        <v>0</v>
      </c>
      <c r="G22" s="290"/>
      <c r="H22" s="291" t="s">
        <v>243</v>
      </c>
      <c r="I22" s="292" t="str">
        <f t="shared" ca="1" si="0"/>
        <v>02.001.001</v>
      </c>
      <c r="J22" s="293" t="s">
        <v>136</v>
      </c>
      <c r="K22" s="294"/>
      <c r="L22" s="558"/>
      <c r="M22" s="558"/>
      <c r="N22" s="388">
        <f t="shared" ca="1" si="1"/>
        <v>319136</v>
      </c>
      <c r="O22" s="565"/>
      <c r="P22" s="297"/>
      <c r="Q22" s="49"/>
      <c r="R22" s="49"/>
      <c r="S22" s="49"/>
    </row>
    <row r="23" spans="1:19" s="48" customFormat="1" ht="13.9" hidden="1" customHeight="1" outlineLevel="2">
      <c r="A23" s="560">
        <f ca="1">IF($H23="UNIDADE CONSTRUTIVA",OFFSET(A23,-1,0)+1,LARGE(A$3:A22,1))</f>
        <v>0</v>
      </c>
      <c r="B23" s="560">
        <f t="shared" ca="1" si="2"/>
        <v>2</v>
      </c>
      <c r="C23" s="560">
        <f t="shared" ca="1" si="3"/>
        <v>1</v>
      </c>
      <c r="D23" s="561">
        <f t="shared" ca="1" si="4"/>
        <v>1</v>
      </c>
      <c r="E23" s="561">
        <f t="shared" ca="1" si="5"/>
        <v>1</v>
      </c>
      <c r="G23" s="290"/>
      <c r="H23" s="291" t="s">
        <v>244</v>
      </c>
      <c r="I23" s="292" t="str">
        <f ca="1">IF(H23="Unidade Construtiva",TEXT(A23,"00"),IF(H23="Célula Construtiva",TEXT(B23,"00"),IF(H23="Etapa",CONCATENATE(TEXT(B23,"00"),".",TEXT(C23,"000")),IF(H23="Subetapa",CONCATENATE(TEXT(B23,"00"),".",TEXT(C23,"000"),".",TEXT(D23,"000")),IF(H23="Serviço",CONCATENATE(TEXT(B23,"00"),".",TEXT(C23,"000"),".",TEXT(D23,"000"),".",TEXT(E23,"000")),"")))))</f>
        <v>02.001.001.001</v>
      </c>
      <c r="J23" s="293" t="s">
        <v>918</v>
      </c>
      <c r="K23" s="294" t="s">
        <v>3</v>
      </c>
      <c r="L23" s="558">
        <f>Estacas!H9</f>
        <v>540</v>
      </c>
      <c r="M23" s="558">
        <v>68.400000000000006</v>
      </c>
      <c r="N23" s="388">
        <f t="shared" si="1"/>
        <v>36936</v>
      </c>
      <c r="O23" s="565" t="s">
        <v>679</v>
      </c>
      <c r="P23" s="297" t="s">
        <v>677</v>
      </c>
      <c r="Q23" s="49"/>
      <c r="R23" s="49"/>
      <c r="S23" s="49"/>
    </row>
    <row r="24" spans="1:19" s="48" customFormat="1" ht="13.9" hidden="1" customHeight="1" outlineLevel="2">
      <c r="A24" s="560">
        <f ca="1">IF($H24="UNIDADE CONSTRUTIVA",OFFSET(A24,-1,0)+1,LARGE(A$3:A23,1))</f>
        <v>0</v>
      </c>
      <c r="B24" s="560">
        <f t="shared" ca="1" si="2"/>
        <v>2</v>
      </c>
      <c r="C24" s="560">
        <f t="shared" ca="1" si="3"/>
        <v>1</v>
      </c>
      <c r="D24" s="561">
        <f t="shared" ca="1" si="4"/>
        <v>1</v>
      </c>
      <c r="E24" s="561">
        <f t="shared" ca="1" si="5"/>
        <v>2</v>
      </c>
      <c r="G24" s="290"/>
      <c r="H24" s="291" t="s">
        <v>244</v>
      </c>
      <c r="I24" s="292" t="str">
        <f t="shared" ca="1" si="0"/>
        <v>02.001.001.002</v>
      </c>
      <c r="J24" s="293" t="s">
        <v>560</v>
      </c>
      <c r="K24" s="294" t="s">
        <v>3</v>
      </c>
      <c r="L24" s="558">
        <f>Estacas!H10</f>
        <v>1320</v>
      </c>
      <c r="M24" s="558">
        <v>180</v>
      </c>
      <c r="N24" s="388">
        <f t="shared" si="1"/>
        <v>237600</v>
      </c>
      <c r="O24" s="565" t="s">
        <v>679</v>
      </c>
      <c r="P24" s="297" t="s">
        <v>677</v>
      </c>
      <c r="Q24" s="49"/>
      <c r="R24" s="49"/>
      <c r="S24" s="49"/>
    </row>
    <row r="25" spans="1:19" s="48" customFormat="1" ht="13.9" hidden="1" customHeight="1" outlineLevel="2">
      <c r="A25" s="560">
        <f ca="1">IF($H25="UNIDADE CONSTRUTIVA",OFFSET(A25,-1,0)+1,LARGE(A$3:A24,1))</f>
        <v>0</v>
      </c>
      <c r="B25" s="560">
        <f t="shared" ca="1" si="2"/>
        <v>2</v>
      </c>
      <c r="C25" s="560">
        <f t="shared" ca="1" si="3"/>
        <v>1</v>
      </c>
      <c r="D25" s="561">
        <f t="shared" ca="1" si="4"/>
        <v>1</v>
      </c>
      <c r="E25" s="561">
        <f t="shared" ca="1" si="5"/>
        <v>3</v>
      </c>
      <c r="G25" s="290"/>
      <c r="H25" s="291" t="s">
        <v>244</v>
      </c>
      <c r="I25" s="292" t="str">
        <f ca="1">IF(H25="Unidade Construtiva",TEXT(A25,"00"),IF(H25="Célula Construtiva",TEXT(B25,"00"),IF(H25="Etapa",CONCATENATE(TEXT(B25,"00"),".",TEXT(C25,"000")),IF(H25="Subetapa",CONCATENATE(TEXT(B25,"00"),".",TEXT(C25,"000"),".",TEXT(D25,"000")),IF(H25="Serviço",CONCATENATE(TEXT(B25,"00"),".",TEXT(C25,"000"),".",TEXT(D25,"000"),".",TEXT(E25,"000")),"")))))</f>
        <v>02.001.001.003</v>
      </c>
      <c r="J25" s="293" t="s">
        <v>227</v>
      </c>
      <c r="K25" s="294" t="s">
        <v>175</v>
      </c>
      <c r="L25" s="558">
        <v>1</v>
      </c>
      <c r="M25" s="558">
        <v>26000</v>
      </c>
      <c r="N25" s="388">
        <f t="shared" si="1"/>
        <v>26000</v>
      </c>
      <c r="O25" s="565"/>
      <c r="P25" s="297" t="s">
        <v>677</v>
      </c>
      <c r="Q25" s="49"/>
      <c r="R25" s="49"/>
      <c r="S25" s="49"/>
    </row>
    <row r="26" spans="1:19" s="48" customFormat="1" ht="13.9" hidden="1" customHeight="1" outlineLevel="2">
      <c r="A26" s="560">
        <f ca="1">IF($H26="UNIDADE CONSTRUTIVA",OFFSET(A26,-1,0)+1,LARGE(A$3:A25,1))</f>
        <v>0</v>
      </c>
      <c r="B26" s="560">
        <f t="shared" ca="1" si="2"/>
        <v>2</v>
      </c>
      <c r="C26" s="560">
        <f t="shared" ca="1" si="3"/>
        <v>1</v>
      </c>
      <c r="D26" s="561">
        <f t="shared" ca="1" si="4"/>
        <v>1</v>
      </c>
      <c r="E26" s="561">
        <f t="shared" ca="1" si="5"/>
        <v>4</v>
      </c>
      <c r="G26" s="290"/>
      <c r="H26" s="291" t="s">
        <v>244</v>
      </c>
      <c r="I26" s="292" t="str">
        <f t="shared" ca="1" si="0"/>
        <v>02.001.001.004</v>
      </c>
      <c r="J26" s="293" t="s">
        <v>680</v>
      </c>
      <c r="K26" s="294" t="s">
        <v>2</v>
      </c>
      <c r="L26" s="558">
        <f>Estacas!C11</f>
        <v>62</v>
      </c>
      <c r="M26" s="558">
        <v>300</v>
      </c>
      <c r="N26" s="388">
        <f t="shared" si="1"/>
        <v>18600</v>
      </c>
      <c r="O26" s="565"/>
      <c r="P26" s="297" t="s">
        <v>677</v>
      </c>
      <c r="Q26" s="49"/>
      <c r="R26" s="49"/>
      <c r="S26" s="49"/>
    </row>
    <row r="27" spans="1:19" s="48" customFormat="1" ht="13.9" hidden="1" customHeight="1" outlineLevel="1">
      <c r="A27" s="560">
        <f ca="1">IF($H27="UNIDADE CONSTRUTIVA",OFFSET(A27,-1,0)+1,LARGE(A$3:A26,1))</f>
        <v>0</v>
      </c>
      <c r="B27" s="560">
        <f t="shared" ca="1" si="2"/>
        <v>2</v>
      </c>
      <c r="C27" s="560">
        <f t="shared" ca="1" si="3"/>
        <v>1</v>
      </c>
      <c r="D27" s="561">
        <f t="shared" ca="1" si="4"/>
        <v>2</v>
      </c>
      <c r="E27" s="561">
        <f t="shared" ca="1" si="5"/>
        <v>0</v>
      </c>
      <c r="G27" s="290"/>
      <c r="H27" s="291" t="s">
        <v>243</v>
      </c>
      <c r="I27" s="292" t="str">
        <f t="shared" ca="1" si="0"/>
        <v>02.001.002</v>
      </c>
      <c r="J27" s="293" t="s">
        <v>137</v>
      </c>
      <c r="K27" s="294"/>
      <c r="L27" s="567"/>
      <c r="M27" s="567"/>
      <c r="N27" s="388">
        <f t="shared" ca="1" si="1"/>
        <v>29436.22</v>
      </c>
      <c r="O27" s="565"/>
      <c r="P27" s="297"/>
      <c r="Q27" s="49"/>
      <c r="R27" s="49"/>
      <c r="S27" s="49"/>
    </row>
    <row r="28" spans="1:19" s="48" customFormat="1" ht="13.9" hidden="1" customHeight="1" outlineLevel="2">
      <c r="A28" s="560">
        <f ca="1">IF($H28="UNIDADE CONSTRUTIVA",OFFSET(A28,-1,0)+1,LARGE(A$3:A27,1))</f>
        <v>0</v>
      </c>
      <c r="B28" s="560">
        <f t="shared" ca="1" si="2"/>
        <v>2</v>
      </c>
      <c r="C28" s="560">
        <f t="shared" ca="1" si="3"/>
        <v>1</v>
      </c>
      <c r="D28" s="561">
        <f t="shared" ca="1" si="4"/>
        <v>2</v>
      </c>
      <c r="E28" s="561">
        <f t="shared" ca="1" si="5"/>
        <v>1</v>
      </c>
      <c r="G28" s="290"/>
      <c r="H28" s="291" t="s">
        <v>244</v>
      </c>
      <c r="I28" s="292" t="str">
        <f t="shared" ca="1" si="0"/>
        <v>02.001.002.001</v>
      </c>
      <c r="J28" s="293" t="s">
        <v>138</v>
      </c>
      <c r="K28" s="294" t="s">
        <v>5</v>
      </c>
      <c r="L28" s="558">
        <f>Estacas!M9</f>
        <v>538</v>
      </c>
      <c r="M28" s="558">
        <v>7.3842999999999996</v>
      </c>
      <c r="N28" s="388">
        <f t="shared" si="1"/>
        <v>3972.7533999999996</v>
      </c>
      <c r="O28" s="565" t="s">
        <v>919</v>
      </c>
      <c r="P28" s="297" t="s">
        <v>677</v>
      </c>
      <c r="Q28" s="49"/>
      <c r="R28" s="49"/>
      <c r="S28" s="49"/>
    </row>
    <row r="29" spans="1:19" s="48" customFormat="1" ht="13.9" hidden="1" customHeight="1" outlineLevel="2">
      <c r="A29" s="560">
        <f ca="1">IF($H29="UNIDADE CONSTRUTIVA",OFFSET(A29,-1,0)+1,LARGE(A$3:A28,1))</f>
        <v>0</v>
      </c>
      <c r="B29" s="560">
        <f t="shared" ca="1" si="2"/>
        <v>2</v>
      </c>
      <c r="C29" s="560">
        <f t="shared" ca="1" si="3"/>
        <v>1</v>
      </c>
      <c r="D29" s="561">
        <f t="shared" ca="1" si="4"/>
        <v>2</v>
      </c>
      <c r="E29" s="561">
        <f t="shared" ca="1" si="5"/>
        <v>2</v>
      </c>
      <c r="G29" s="290"/>
      <c r="H29" s="291" t="s">
        <v>244</v>
      </c>
      <c r="I29" s="292" t="str">
        <f t="shared" ca="1" si="0"/>
        <v>02.001.002.002</v>
      </c>
      <c r="J29" s="293" t="s">
        <v>920</v>
      </c>
      <c r="K29" s="294" t="s">
        <v>5</v>
      </c>
      <c r="L29" s="558">
        <f>Estacas!N9</f>
        <v>367</v>
      </c>
      <c r="M29" s="558">
        <v>6.8783000000000003</v>
      </c>
      <c r="N29" s="388">
        <f t="shared" si="1"/>
        <v>2524.3361</v>
      </c>
      <c r="O29" s="565" t="s">
        <v>919</v>
      </c>
      <c r="P29" s="297" t="s">
        <v>677</v>
      </c>
      <c r="Q29" s="49"/>
      <c r="R29" s="49"/>
      <c r="S29" s="49"/>
    </row>
    <row r="30" spans="1:19" s="48" customFormat="1" ht="13.9" hidden="1" customHeight="1" outlineLevel="2">
      <c r="A30" s="560">
        <f ca="1">IF($H30="UNIDADE CONSTRUTIVA",OFFSET(A30,-1,0)+1,LARGE(A$3:A29,1))</f>
        <v>0</v>
      </c>
      <c r="B30" s="560">
        <f t="shared" ca="1" si="2"/>
        <v>2</v>
      </c>
      <c r="C30" s="560">
        <f t="shared" ca="1" si="3"/>
        <v>1</v>
      </c>
      <c r="D30" s="561">
        <f t="shared" ca="1" si="4"/>
        <v>2</v>
      </c>
      <c r="E30" s="561">
        <f t="shared" ca="1" si="5"/>
        <v>3</v>
      </c>
      <c r="G30" s="290"/>
      <c r="H30" s="291" t="s">
        <v>244</v>
      </c>
      <c r="I30" s="292" t="str">
        <f t="shared" ca="1" si="0"/>
        <v>02.001.002.003</v>
      </c>
      <c r="J30" s="293" t="s">
        <v>681</v>
      </c>
      <c r="K30" s="294" t="s">
        <v>5</v>
      </c>
      <c r="L30" s="558">
        <f>Estacas!O9</f>
        <v>3335</v>
      </c>
      <c r="M30" s="558">
        <v>6.8783000000000003</v>
      </c>
      <c r="N30" s="388">
        <f t="shared" si="1"/>
        <v>22939.130499999999</v>
      </c>
      <c r="O30" s="565" t="s">
        <v>919</v>
      </c>
      <c r="P30" s="297" t="s">
        <v>677</v>
      </c>
      <c r="Q30" s="49"/>
      <c r="R30" s="49"/>
      <c r="S30" s="49"/>
    </row>
    <row r="31" spans="1:19" s="48" customFormat="1" ht="13.9" hidden="1" customHeight="1" outlineLevel="1">
      <c r="A31" s="560">
        <f ca="1">IF($H31="UNIDADE CONSTRUTIVA",OFFSET(A31,-1,0)+1,LARGE(A$3:A30,1))</f>
        <v>0</v>
      </c>
      <c r="B31" s="560">
        <f t="shared" ca="1" si="2"/>
        <v>2</v>
      </c>
      <c r="C31" s="560">
        <f t="shared" ca="1" si="3"/>
        <v>1</v>
      </c>
      <c r="D31" s="561">
        <f t="shared" ca="1" si="4"/>
        <v>3</v>
      </c>
      <c r="E31" s="561">
        <f t="shared" ca="1" si="5"/>
        <v>0</v>
      </c>
      <c r="G31" s="290"/>
      <c r="H31" s="291" t="s">
        <v>243</v>
      </c>
      <c r="I31" s="292" t="str">
        <f t="shared" ca="1" si="0"/>
        <v>02.001.003</v>
      </c>
      <c r="J31" s="293" t="s">
        <v>102</v>
      </c>
      <c r="K31" s="294"/>
      <c r="L31" s="567"/>
      <c r="M31" s="567"/>
      <c r="N31" s="388">
        <f t="shared" ca="1" si="1"/>
        <v>309237.33333333331</v>
      </c>
      <c r="O31" s="565"/>
      <c r="P31" s="297"/>
      <c r="Q31" s="49"/>
      <c r="R31" s="49"/>
      <c r="S31" s="49"/>
    </row>
    <row r="32" spans="1:19" s="48" customFormat="1" ht="13.9" hidden="1" customHeight="1" outlineLevel="2">
      <c r="A32" s="560">
        <f ca="1">IF($H32="UNIDADE CONSTRUTIVA",OFFSET(A32,-1,0)+1,LARGE(A$3:A31,1))</f>
        <v>0</v>
      </c>
      <c r="B32" s="560">
        <f t="shared" ca="1" si="2"/>
        <v>2</v>
      </c>
      <c r="C32" s="560">
        <f t="shared" ca="1" si="3"/>
        <v>1</v>
      </c>
      <c r="D32" s="561">
        <f t="shared" ca="1" si="4"/>
        <v>3</v>
      </c>
      <c r="E32" s="561">
        <f t="shared" ca="1" si="5"/>
        <v>1</v>
      </c>
      <c r="G32" s="290"/>
      <c r="H32" s="291" t="s">
        <v>244</v>
      </c>
      <c r="I32" s="292" t="str">
        <f t="shared" ca="1" si="0"/>
        <v>02.001.003.001</v>
      </c>
      <c r="J32" s="293" t="s">
        <v>562</v>
      </c>
      <c r="K32" s="294" t="s">
        <v>4</v>
      </c>
      <c r="L32" s="558">
        <f>Estacas!N16</f>
        <v>441.66666666666669</v>
      </c>
      <c r="M32" s="558">
        <v>700.16</v>
      </c>
      <c r="N32" s="388">
        <f t="shared" si="1"/>
        <v>309237.33333333331</v>
      </c>
      <c r="O32" s="565" t="s">
        <v>1743</v>
      </c>
      <c r="P32" s="297" t="s">
        <v>677</v>
      </c>
      <c r="Q32" s="49"/>
      <c r="R32" s="49"/>
      <c r="S32" s="49"/>
    </row>
    <row r="33" spans="1:19" s="48" customFormat="1" ht="13.9" hidden="1" customHeight="1" outlineLevel="1">
      <c r="A33" s="560">
        <f ca="1">IF($H33="UNIDADE CONSTRUTIVA",OFFSET(A33,-1,0)+1,LARGE(A$3:A32,1))</f>
        <v>0</v>
      </c>
      <c r="B33" s="560">
        <f t="shared" ca="1" si="2"/>
        <v>2</v>
      </c>
      <c r="C33" s="560">
        <f t="shared" ca="1" si="3"/>
        <v>2</v>
      </c>
      <c r="D33" s="561">
        <f t="shared" ca="1" si="4"/>
        <v>0</v>
      </c>
      <c r="E33" s="561">
        <f t="shared" ca="1" si="5"/>
        <v>1</v>
      </c>
      <c r="G33" s="290"/>
      <c r="H33" s="291" t="s">
        <v>242</v>
      </c>
      <c r="I33" s="292" t="str">
        <f t="shared" ca="1" si="0"/>
        <v>02.002</v>
      </c>
      <c r="J33" s="293" t="s">
        <v>130</v>
      </c>
      <c r="K33" s="294"/>
      <c r="L33" s="558"/>
      <c r="M33" s="558"/>
      <c r="N33" s="388">
        <f t="shared" ca="1" si="1"/>
        <v>417017.54559900006</v>
      </c>
      <c r="O33" s="565"/>
      <c r="P33" s="297"/>
      <c r="Q33" s="49"/>
      <c r="R33" s="49"/>
      <c r="S33" s="49"/>
    </row>
    <row r="34" spans="1:19" s="48" customFormat="1" ht="13.9" hidden="1" customHeight="1" outlineLevel="1">
      <c r="A34" s="560">
        <f ca="1">IF($H34="UNIDADE CONSTRUTIVA",OFFSET(A34,-1,0)+1,LARGE(A$3:A33,1))</f>
        <v>0</v>
      </c>
      <c r="B34" s="560">
        <f t="shared" ca="1" si="2"/>
        <v>2</v>
      </c>
      <c r="C34" s="560">
        <f t="shared" ca="1" si="3"/>
        <v>2</v>
      </c>
      <c r="D34" s="561">
        <f t="shared" ca="1" si="4"/>
        <v>1</v>
      </c>
      <c r="E34" s="561">
        <f t="shared" ca="1" si="5"/>
        <v>0</v>
      </c>
      <c r="G34" s="290"/>
      <c r="H34" s="291" t="s">
        <v>243</v>
      </c>
      <c r="I34" s="292" t="str">
        <f t="shared" ca="1" si="0"/>
        <v>02.002.001</v>
      </c>
      <c r="J34" s="293" t="s">
        <v>5536</v>
      </c>
      <c r="K34" s="294"/>
      <c r="L34" s="558"/>
      <c r="M34" s="558"/>
      <c r="N34" s="388">
        <f t="shared" ca="1" si="1"/>
        <v>68359.862878999993</v>
      </c>
      <c r="O34" s="565"/>
      <c r="P34" s="297"/>
      <c r="Q34" s="49"/>
      <c r="R34" s="49"/>
      <c r="S34" s="49"/>
    </row>
    <row r="35" spans="1:19" s="48" customFormat="1" ht="13.9" hidden="1" customHeight="1" outlineLevel="2">
      <c r="A35" s="560">
        <f ca="1">IF($H35="UNIDADE CONSTRUTIVA",OFFSET(A35,-1,0)+1,LARGE(A$3:A34,1))</f>
        <v>0</v>
      </c>
      <c r="B35" s="560">
        <f t="shared" ca="1" si="2"/>
        <v>2</v>
      </c>
      <c r="C35" s="560">
        <f t="shared" ca="1" si="3"/>
        <v>2</v>
      </c>
      <c r="D35" s="561">
        <f t="shared" ca="1" si="4"/>
        <v>1</v>
      </c>
      <c r="E35" s="561">
        <f t="shared" ca="1" si="5"/>
        <v>1</v>
      </c>
      <c r="G35" s="290"/>
      <c r="H35" s="291" t="s">
        <v>244</v>
      </c>
      <c r="I35" s="292" t="str">
        <f t="shared" ca="1" si="0"/>
        <v>02.002.001.001</v>
      </c>
      <c r="J35" s="293" t="s">
        <v>1084</v>
      </c>
      <c r="K35" s="294" t="s">
        <v>1</v>
      </c>
      <c r="L35" s="558">
        <f>Infraestrutura!L13</f>
        <v>1164.01</v>
      </c>
      <c r="M35" s="558">
        <v>58.727899999999998</v>
      </c>
      <c r="N35" s="388">
        <f t="shared" si="1"/>
        <v>68359.862878999993</v>
      </c>
      <c r="O35" s="565" t="s">
        <v>924</v>
      </c>
      <c r="P35" s="297" t="s">
        <v>677</v>
      </c>
      <c r="Q35" s="49"/>
      <c r="R35" s="49"/>
      <c r="S35" s="49"/>
    </row>
    <row r="36" spans="1:19" s="48" customFormat="1" ht="13.9" hidden="1" customHeight="1" outlineLevel="1">
      <c r="A36" s="560">
        <f ca="1">IF($H36="UNIDADE CONSTRUTIVA",OFFSET(A36,-1,0)+1,LARGE(A$3:A35,1))</f>
        <v>0</v>
      </c>
      <c r="B36" s="560">
        <f t="shared" ca="1" si="2"/>
        <v>2</v>
      </c>
      <c r="C36" s="560">
        <f t="shared" ca="1" si="3"/>
        <v>2</v>
      </c>
      <c r="D36" s="561">
        <f t="shared" ca="1" si="4"/>
        <v>2</v>
      </c>
      <c r="E36" s="561">
        <f t="shared" ca="1" si="5"/>
        <v>0</v>
      </c>
      <c r="G36" s="290"/>
      <c r="H36" s="291" t="s">
        <v>243</v>
      </c>
      <c r="I36" s="292" t="str">
        <f t="shared" ca="1" si="0"/>
        <v>02.002.002</v>
      </c>
      <c r="J36" s="293" t="s">
        <v>137</v>
      </c>
      <c r="K36" s="294"/>
      <c r="L36" s="567"/>
      <c r="M36" s="567"/>
      <c r="N36" s="388">
        <f t="shared" ca="1" si="1"/>
        <v>143288.68239999999</v>
      </c>
      <c r="O36" s="565"/>
      <c r="P36" s="297"/>
      <c r="Q36" s="49"/>
      <c r="R36" s="49"/>
      <c r="S36" s="49"/>
    </row>
    <row r="37" spans="1:19" s="48" customFormat="1" ht="13.9" hidden="1" customHeight="1" outlineLevel="2">
      <c r="A37" s="560">
        <f ca="1">IF($H37="UNIDADE CONSTRUTIVA",OFFSET(A37,-1,0)+1,LARGE(A$3:A36,1))</f>
        <v>0</v>
      </c>
      <c r="B37" s="560">
        <f t="shared" ca="1" si="2"/>
        <v>2</v>
      </c>
      <c r="C37" s="560">
        <f t="shared" ca="1" si="3"/>
        <v>2</v>
      </c>
      <c r="D37" s="561">
        <f t="shared" ca="1" si="4"/>
        <v>2</v>
      </c>
      <c r="E37" s="561">
        <f t="shared" ca="1" si="5"/>
        <v>1</v>
      </c>
      <c r="G37" s="290"/>
      <c r="H37" s="291" t="s">
        <v>244</v>
      </c>
      <c r="I37" s="292" t="str">
        <f t="shared" ca="1" si="0"/>
        <v>02.002.002.001</v>
      </c>
      <c r="J37" s="293" t="s">
        <v>222</v>
      </c>
      <c r="K37" s="294" t="s">
        <v>5</v>
      </c>
      <c r="L37" s="558">
        <f>Infraestrutura!E13</f>
        <v>2903</v>
      </c>
      <c r="M37" s="558">
        <v>6.8948</v>
      </c>
      <c r="N37" s="388">
        <f t="shared" si="1"/>
        <v>20015.6044</v>
      </c>
      <c r="O37" s="565" t="s">
        <v>925</v>
      </c>
      <c r="P37" s="297" t="s">
        <v>677</v>
      </c>
      <c r="Q37" s="49"/>
      <c r="R37" s="49"/>
      <c r="S37" s="49"/>
    </row>
    <row r="38" spans="1:19" s="48" customFormat="1" ht="13.9" hidden="1" customHeight="1" outlineLevel="2">
      <c r="A38" s="560">
        <f ca="1">IF($H38="UNIDADE CONSTRUTIVA",OFFSET(A38,-1,0)+1,LARGE(A$3:A37,1))</f>
        <v>0</v>
      </c>
      <c r="B38" s="560">
        <f t="shared" ca="1" si="2"/>
        <v>2</v>
      </c>
      <c r="C38" s="560">
        <f t="shared" ca="1" si="3"/>
        <v>2</v>
      </c>
      <c r="D38" s="561">
        <f t="shared" ca="1" si="4"/>
        <v>2</v>
      </c>
      <c r="E38" s="561">
        <f t="shared" ca="1" si="5"/>
        <v>2</v>
      </c>
      <c r="G38" s="290"/>
      <c r="H38" s="291" t="s">
        <v>244</v>
      </c>
      <c r="I38" s="292" t="str">
        <f t="shared" ca="1" si="0"/>
        <v>02.002.002.002</v>
      </c>
      <c r="J38" s="293" t="s">
        <v>141</v>
      </c>
      <c r="K38" s="294" t="s">
        <v>5</v>
      </c>
      <c r="L38" s="558">
        <f>Infraestrutura!F13</f>
        <v>1072</v>
      </c>
      <c r="M38" s="558">
        <v>7.5270000000000001</v>
      </c>
      <c r="N38" s="388">
        <f t="shared" si="1"/>
        <v>8068.9440000000004</v>
      </c>
      <c r="O38" s="565" t="s">
        <v>925</v>
      </c>
      <c r="P38" s="297" t="s">
        <v>677</v>
      </c>
      <c r="Q38" s="49"/>
      <c r="R38" s="49"/>
      <c r="S38" s="49"/>
    </row>
    <row r="39" spans="1:19" s="48" customFormat="1" ht="13.9" hidden="1" customHeight="1" outlineLevel="2">
      <c r="A39" s="560">
        <f ca="1">IF($H39="UNIDADE CONSTRUTIVA",OFFSET(A39,-1,0)+1,LARGE(A$3:A38,1))</f>
        <v>0</v>
      </c>
      <c r="B39" s="560">
        <f t="shared" ca="1" si="2"/>
        <v>2</v>
      </c>
      <c r="C39" s="560">
        <f t="shared" ca="1" si="3"/>
        <v>2</v>
      </c>
      <c r="D39" s="561">
        <f t="shared" ca="1" si="4"/>
        <v>2</v>
      </c>
      <c r="E39" s="561">
        <f t="shared" ca="1" si="5"/>
        <v>3</v>
      </c>
      <c r="G39" s="290"/>
      <c r="H39" s="291" t="s">
        <v>244</v>
      </c>
      <c r="I39" s="292" t="str">
        <f t="shared" ca="1" si="0"/>
        <v>02.002.002.003</v>
      </c>
      <c r="J39" s="293" t="s">
        <v>142</v>
      </c>
      <c r="K39" s="294" t="s">
        <v>5</v>
      </c>
      <c r="L39" s="558">
        <f>Infraestrutura!G13</f>
        <v>1918</v>
      </c>
      <c r="M39" s="558">
        <v>6.57</v>
      </c>
      <c r="N39" s="388">
        <f t="shared" si="1"/>
        <v>12601.26</v>
      </c>
      <c r="O39" s="565" t="s">
        <v>925</v>
      </c>
      <c r="P39" s="297" t="s">
        <v>677</v>
      </c>
      <c r="Q39" s="49"/>
      <c r="R39" s="49"/>
      <c r="S39" s="49"/>
    </row>
    <row r="40" spans="1:19" s="48" customFormat="1" ht="13.9" hidden="1" customHeight="1" outlineLevel="2">
      <c r="A40" s="560">
        <f ca="1">IF($H40="UNIDADE CONSTRUTIVA",OFFSET(A40,-1,0)+1,LARGE(A$3:A39,1))</f>
        <v>0</v>
      </c>
      <c r="B40" s="560">
        <f t="shared" ca="1" si="2"/>
        <v>2</v>
      </c>
      <c r="C40" s="560">
        <f t="shared" ca="1" si="3"/>
        <v>2</v>
      </c>
      <c r="D40" s="561">
        <f t="shared" ca="1" si="4"/>
        <v>2</v>
      </c>
      <c r="E40" s="561">
        <f t="shared" ca="1" si="5"/>
        <v>4</v>
      </c>
      <c r="G40" s="290"/>
      <c r="H40" s="291" t="s">
        <v>244</v>
      </c>
      <c r="I40" s="292" t="str">
        <f t="shared" ca="1" si="0"/>
        <v>02.002.002.004</v>
      </c>
      <c r="J40" s="293" t="s">
        <v>223</v>
      </c>
      <c r="K40" s="294" t="s">
        <v>5</v>
      </c>
      <c r="L40" s="558">
        <f>Infraestrutura!H13</f>
        <v>1850</v>
      </c>
      <c r="M40" s="558">
        <v>6.39</v>
      </c>
      <c r="N40" s="388">
        <f t="shared" si="1"/>
        <v>11821.5</v>
      </c>
      <c r="O40" s="565" t="s">
        <v>925</v>
      </c>
      <c r="P40" s="297" t="s">
        <v>677</v>
      </c>
      <c r="Q40" s="49"/>
      <c r="R40" s="49"/>
      <c r="S40" s="49"/>
    </row>
    <row r="41" spans="1:19" s="48" customFormat="1" ht="13.9" hidden="1" customHeight="1" outlineLevel="2">
      <c r="A41" s="560">
        <f ca="1">IF($H41="UNIDADE CONSTRUTIVA",OFFSET(A41,-1,0)+1,LARGE(A$3:A40,1))</f>
        <v>0</v>
      </c>
      <c r="B41" s="560">
        <f t="shared" ca="1" si="2"/>
        <v>2</v>
      </c>
      <c r="C41" s="560">
        <f t="shared" ca="1" si="3"/>
        <v>2</v>
      </c>
      <c r="D41" s="561">
        <f t="shared" ca="1" si="4"/>
        <v>2</v>
      </c>
      <c r="E41" s="561">
        <f t="shared" ca="1" si="5"/>
        <v>5</v>
      </c>
      <c r="G41" s="290"/>
      <c r="H41" s="291" t="s">
        <v>244</v>
      </c>
      <c r="I41" s="292" t="str">
        <f t="shared" ca="1" si="0"/>
        <v>02.002.002.005</v>
      </c>
      <c r="J41" s="293" t="s">
        <v>143</v>
      </c>
      <c r="K41" s="294" t="s">
        <v>5</v>
      </c>
      <c r="L41" s="558">
        <f>Infraestrutura!I13</f>
        <v>1375</v>
      </c>
      <c r="M41" s="558">
        <v>6.5259999999999998</v>
      </c>
      <c r="N41" s="388">
        <f t="shared" si="1"/>
        <v>8973.25</v>
      </c>
      <c r="O41" s="565" t="s">
        <v>925</v>
      </c>
      <c r="P41" s="297" t="s">
        <v>677</v>
      </c>
      <c r="Q41" s="49"/>
      <c r="R41" s="49"/>
      <c r="S41" s="49"/>
    </row>
    <row r="42" spans="1:19" s="48" customFormat="1" ht="13.9" hidden="1" customHeight="1" outlineLevel="2">
      <c r="A42" s="560">
        <f ca="1">IF($H42="UNIDADE CONSTRUTIVA",OFFSET(A42,-1,0)+1,LARGE(A$3:A41,1))</f>
        <v>0</v>
      </c>
      <c r="B42" s="560">
        <f t="shared" ca="1" si="2"/>
        <v>2</v>
      </c>
      <c r="C42" s="560">
        <f t="shared" ca="1" si="3"/>
        <v>2</v>
      </c>
      <c r="D42" s="561">
        <f t="shared" ca="1" si="4"/>
        <v>2</v>
      </c>
      <c r="E42" s="561">
        <f t="shared" ca="1" si="5"/>
        <v>6</v>
      </c>
      <c r="G42" s="290"/>
      <c r="H42" s="291" t="s">
        <v>244</v>
      </c>
      <c r="I42" s="292" t="str">
        <f t="shared" ca="1" si="0"/>
        <v>02.002.002.006</v>
      </c>
      <c r="J42" s="293" t="s">
        <v>224</v>
      </c>
      <c r="K42" s="294" t="s">
        <v>5</v>
      </c>
      <c r="L42" s="558">
        <f>Infraestrutura!J13</f>
        <v>10028</v>
      </c>
      <c r="M42" s="558">
        <v>6.5259999999999998</v>
      </c>
      <c r="N42" s="388">
        <f t="shared" si="1"/>
        <v>65442.727999999996</v>
      </c>
      <c r="O42" s="565" t="s">
        <v>925</v>
      </c>
      <c r="P42" s="297" t="s">
        <v>677</v>
      </c>
      <c r="Q42" s="49"/>
      <c r="R42" s="49"/>
      <c r="S42" s="49"/>
    </row>
    <row r="43" spans="1:19" s="48" customFormat="1" ht="13.9" hidden="1" customHeight="1" outlineLevel="2">
      <c r="A43" s="560">
        <f ca="1">IF($H43="UNIDADE CONSTRUTIVA",OFFSET(A43,-1,0)+1,LARGE(A$3:A42,1))</f>
        <v>0</v>
      </c>
      <c r="B43" s="560">
        <f t="shared" ca="1" si="2"/>
        <v>2</v>
      </c>
      <c r="C43" s="560">
        <f t="shared" ca="1" si="3"/>
        <v>2</v>
      </c>
      <c r="D43" s="561">
        <f t="shared" ca="1" si="4"/>
        <v>2</v>
      </c>
      <c r="E43" s="561">
        <f t="shared" ca="1" si="5"/>
        <v>7</v>
      </c>
      <c r="G43" s="290"/>
      <c r="H43" s="291" t="s">
        <v>244</v>
      </c>
      <c r="I43" s="292" t="str">
        <f t="shared" ca="1" si="0"/>
        <v>02.002.002.007</v>
      </c>
      <c r="J43" s="293" t="s">
        <v>230</v>
      </c>
      <c r="K43" s="294" t="s">
        <v>5</v>
      </c>
      <c r="L43" s="558">
        <f>Infraestrutura!D13</f>
        <v>2146</v>
      </c>
      <c r="M43" s="558">
        <v>7.6260000000000003</v>
      </c>
      <c r="N43" s="388">
        <f t="shared" si="1"/>
        <v>16365.396000000001</v>
      </c>
      <c r="O43" s="565" t="s">
        <v>925</v>
      </c>
      <c r="P43" s="297" t="s">
        <v>677</v>
      </c>
      <c r="Q43" s="49"/>
      <c r="R43" s="49"/>
      <c r="S43" s="49"/>
    </row>
    <row r="44" spans="1:19" s="48" customFormat="1" ht="13.9" hidden="1" customHeight="1" outlineLevel="1">
      <c r="A44" s="560">
        <f ca="1">IF($H44="UNIDADE CONSTRUTIVA",OFFSET(A44,-1,0)+1,LARGE(A$3:A43,1))</f>
        <v>0</v>
      </c>
      <c r="B44" s="560">
        <f t="shared" ca="1" si="2"/>
        <v>2</v>
      </c>
      <c r="C44" s="560">
        <f t="shared" ca="1" si="3"/>
        <v>2</v>
      </c>
      <c r="D44" s="561">
        <f t="shared" ca="1" si="4"/>
        <v>3</v>
      </c>
      <c r="E44" s="561">
        <f t="shared" ca="1" si="5"/>
        <v>0</v>
      </c>
      <c r="G44" s="290"/>
      <c r="H44" s="291" t="s">
        <v>243</v>
      </c>
      <c r="I44" s="292" t="str">
        <f t="shared" ca="1" si="0"/>
        <v>02.002.003</v>
      </c>
      <c r="J44" s="293" t="s">
        <v>102</v>
      </c>
      <c r="K44" s="294"/>
      <c r="L44" s="567"/>
      <c r="M44" s="567"/>
      <c r="N44" s="388">
        <f t="shared" ca="1" si="1"/>
        <v>124004.20032000002</v>
      </c>
      <c r="O44" s="565"/>
      <c r="P44" s="297"/>
      <c r="Q44" s="49"/>
      <c r="R44" s="49"/>
      <c r="S44" s="49"/>
    </row>
    <row r="45" spans="1:19" s="48" customFormat="1" ht="13.9" hidden="1" customHeight="1" outlineLevel="2">
      <c r="A45" s="560">
        <f ca="1">IF($H45="UNIDADE CONSTRUTIVA",OFFSET(A45,-1,0)+1,LARGE(A$3:A44,1))</f>
        <v>0</v>
      </c>
      <c r="B45" s="560">
        <f t="shared" ca="1" si="2"/>
        <v>2</v>
      </c>
      <c r="C45" s="560">
        <f t="shared" ca="1" si="3"/>
        <v>2</v>
      </c>
      <c r="D45" s="561">
        <f t="shared" ca="1" si="4"/>
        <v>3</v>
      </c>
      <c r="E45" s="561">
        <f t="shared" ca="1" si="5"/>
        <v>1</v>
      </c>
      <c r="G45" s="290"/>
      <c r="H45" s="291" t="s">
        <v>244</v>
      </c>
      <c r="I45" s="292" t="str">
        <f ca="1">IF(H45="Unidade Construtiva",TEXT(A45,"00"),IF(H45="Célula Construtiva",TEXT(B45,"00"),IF(H45="Etapa",CONCATENATE(TEXT(B45,"00"),".",TEXT(C45,"000")),IF(H45="Subetapa",CONCATENATE(TEXT(B45,"00"),".",TEXT(C45,"000"),".",TEXT(D45,"000")),IF(H45="Serviço",CONCATENATE(TEXT(B45,"00"),".",TEXT(C45,"000"),".",TEXT(D45,"000"),".",TEXT(E45,"000")),"")))))</f>
        <v>02.002.003.001</v>
      </c>
      <c r="J45" s="293" t="s">
        <v>682</v>
      </c>
      <c r="K45" s="294" t="s">
        <v>4</v>
      </c>
      <c r="L45" s="558">
        <f>Infraestrutura!M13</f>
        <v>235.84000000000003</v>
      </c>
      <c r="M45" s="558">
        <v>525.798</v>
      </c>
      <c r="N45" s="388">
        <f t="shared" si="1"/>
        <v>124004.20032000002</v>
      </c>
      <c r="O45" s="565" t="s">
        <v>5534</v>
      </c>
      <c r="P45" s="297" t="s">
        <v>677</v>
      </c>
      <c r="Q45" s="49"/>
      <c r="R45" s="49"/>
      <c r="S45" s="49"/>
    </row>
    <row r="46" spans="1:19" s="48" customFormat="1" ht="13.9" hidden="1" customHeight="1" outlineLevel="1">
      <c r="A46" s="560">
        <f ca="1">IF($H46="UNIDADE CONSTRUTIVA",OFFSET(A46,-1,0)+1,LARGE(A$3:A45,1))</f>
        <v>0</v>
      </c>
      <c r="B46" s="560">
        <f t="shared" ca="1" si="2"/>
        <v>2</v>
      </c>
      <c r="C46" s="560">
        <f t="shared" ca="1" si="3"/>
        <v>2</v>
      </c>
      <c r="D46" s="561">
        <f t="shared" ca="1" si="4"/>
        <v>4</v>
      </c>
      <c r="E46" s="561">
        <f t="shared" ca="1" si="5"/>
        <v>0</v>
      </c>
      <c r="G46" s="290"/>
      <c r="H46" s="291" t="s">
        <v>243</v>
      </c>
      <c r="I46" s="292" t="str">
        <f t="shared" ca="1" si="0"/>
        <v>02.002.004</v>
      </c>
      <c r="J46" s="293" t="s">
        <v>139</v>
      </c>
      <c r="K46" s="294"/>
      <c r="L46" s="567"/>
      <c r="M46" s="567"/>
      <c r="N46" s="388">
        <f t="shared" ca="1" si="1"/>
        <v>81364.800000000017</v>
      </c>
      <c r="O46" s="565"/>
      <c r="P46" s="297"/>
      <c r="Q46" s="49"/>
      <c r="R46" s="49"/>
      <c r="S46" s="49"/>
    </row>
    <row r="47" spans="1:19" s="48" customFormat="1" ht="13.9" hidden="1" customHeight="1" outlineLevel="2">
      <c r="A47" s="560">
        <f ca="1">IF($H47="UNIDADE CONSTRUTIVA",OFFSET(A47,-1,0)+1,LARGE(A$3:A46,1))</f>
        <v>0</v>
      </c>
      <c r="B47" s="560">
        <f t="shared" ca="1" si="2"/>
        <v>2</v>
      </c>
      <c r="C47" s="560">
        <f t="shared" ca="1" si="3"/>
        <v>2</v>
      </c>
      <c r="D47" s="561">
        <f t="shared" ca="1" si="4"/>
        <v>4</v>
      </c>
      <c r="E47" s="561">
        <f t="shared" ca="1" si="5"/>
        <v>1</v>
      </c>
      <c r="G47" s="290"/>
      <c r="H47" s="291" t="s">
        <v>244</v>
      </c>
      <c r="I47" s="292" t="str">
        <f ca="1">IF(H47="Unidade Construtiva",TEXT(A47,"00"),IF(H47="Célula Construtiva",TEXT(B47,"00"),IF(H47="Etapa",CONCATENATE(TEXT(B47,"00"),".",TEXT(C47,"000")),IF(H47="Subetapa",CONCATENATE(TEXT(B47,"00"),".",TEXT(C47,"000"),".",TEXT(D47,"000")),IF(H47="Serviço",CONCATENATE(TEXT(B47,"00"),".",TEXT(C47,"000"),".",TEXT(D47,"000"),".",TEXT(E47,"000")),"")))))</f>
        <v>02.002.004.001</v>
      </c>
      <c r="J47" s="293" t="s">
        <v>229</v>
      </c>
      <c r="K47" s="294" t="s">
        <v>4</v>
      </c>
      <c r="L47" s="558">
        <f>L45</f>
        <v>235.84000000000003</v>
      </c>
      <c r="M47" s="558">
        <f>1.5*M63</f>
        <v>345</v>
      </c>
      <c r="N47" s="388">
        <f t="shared" si="1"/>
        <v>81364.800000000017</v>
      </c>
      <c r="O47" s="565"/>
      <c r="P47" s="297" t="s">
        <v>677</v>
      </c>
      <c r="Q47" s="49"/>
      <c r="R47" s="49"/>
      <c r="S47" s="49"/>
    </row>
    <row r="48" spans="1:19" s="48" customFormat="1" ht="13.9" customHeight="1" collapsed="1">
      <c r="A48" s="560">
        <f ca="1">IF($H48="UNIDADE CONSTRUTIVA",OFFSET(A48,-1,0)+1,LARGE(A$3:A47,1))</f>
        <v>0</v>
      </c>
      <c r="B48" s="560">
        <f t="shared" ca="1" si="2"/>
        <v>3</v>
      </c>
      <c r="C48" s="560">
        <f t="shared" ca="1" si="3"/>
        <v>0</v>
      </c>
      <c r="D48" s="561">
        <f t="shared" ca="1" si="4"/>
        <v>4</v>
      </c>
      <c r="E48" s="561">
        <f t="shared" ca="1" si="5"/>
        <v>1</v>
      </c>
      <c r="G48" s="290"/>
      <c r="H48" s="291" t="s">
        <v>241</v>
      </c>
      <c r="I48" s="292" t="str">
        <f t="shared" ca="1" si="0"/>
        <v>03</v>
      </c>
      <c r="J48" s="293" t="s">
        <v>151</v>
      </c>
      <c r="K48" s="294"/>
      <c r="L48" s="558"/>
      <c r="M48" s="558"/>
      <c r="N48" s="388">
        <f t="shared" ca="1" si="1"/>
        <v>2805252.8431416457</v>
      </c>
      <c r="O48" s="565"/>
      <c r="P48" s="297"/>
      <c r="Q48" s="566"/>
      <c r="R48" s="566"/>
      <c r="S48" s="49"/>
    </row>
    <row r="49" spans="1:19" s="48" customFormat="1" ht="13.9" hidden="1" customHeight="1" outlineLevel="1">
      <c r="A49" s="560">
        <f ca="1">IF($H49="UNIDADE CONSTRUTIVA",OFFSET(A49,-1,0)+1,LARGE(A$3:A48,1))</f>
        <v>0</v>
      </c>
      <c r="B49" s="560">
        <f t="shared" ca="1" si="2"/>
        <v>3</v>
      </c>
      <c r="C49" s="560">
        <f t="shared" ca="1" si="3"/>
        <v>1</v>
      </c>
      <c r="D49" s="561">
        <f t="shared" ca="1" si="4"/>
        <v>0</v>
      </c>
      <c r="E49" s="561">
        <f t="shared" ca="1" si="5"/>
        <v>1</v>
      </c>
      <c r="G49" s="290"/>
      <c r="H49" s="291" t="s">
        <v>242</v>
      </c>
      <c r="I49" s="292" t="str">
        <f t="shared" ca="1" si="0"/>
        <v>03.001</v>
      </c>
      <c r="J49" s="293" t="s">
        <v>929</v>
      </c>
      <c r="K49" s="294"/>
      <c r="L49" s="558"/>
      <c r="M49" s="558"/>
      <c r="N49" s="388">
        <f t="shared" ca="1" si="1"/>
        <v>156133.18248813483</v>
      </c>
      <c r="O49" s="565"/>
      <c r="P49" s="297"/>
      <c r="Q49" s="49"/>
      <c r="R49" s="49"/>
      <c r="S49" s="49"/>
    </row>
    <row r="50" spans="1:19" s="48" customFormat="1" ht="13.9" hidden="1" customHeight="1" outlineLevel="1">
      <c r="A50" s="560">
        <f ca="1">IF($H50="UNIDADE CONSTRUTIVA",OFFSET(A50,-1,0)+1,LARGE(A$3:A49,1))</f>
        <v>0</v>
      </c>
      <c r="B50" s="560">
        <f t="shared" ca="1" si="2"/>
        <v>3</v>
      </c>
      <c r="C50" s="560">
        <f t="shared" ca="1" si="3"/>
        <v>1</v>
      </c>
      <c r="D50" s="561">
        <f t="shared" ca="1" si="4"/>
        <v>1</v>
      </c>
      <c r="E50" s="561">
        <f t="shared" ca="1" si="5"/>
        <v>0</v>
      </c>
      <c r="G50" s="290"/>
      <c r="H50" s="291" t="s">
        <v>243</v>
      </c>
      <c r="I50" s="292" t="str">
        <f t="shared" ca="1" si="0"/>
        <v>03.001.001</v>
      </c>
      <c r="J50" s="293" t="s">
        <v>140</v>
      </c>
      <c r="K50" s="294"/>
      <c r="L50" s="558"/>
      <c r="M50" s="558"/>
      <c r="N50" s="388">
        <f t="shared" ca="1" si="1"/>
        <v>28457.591894000001</v>
      </c>
      <c r="O50" s="565"/>
      <c r="P50" s="297"/>
      <c r="Q50" s="49"/>
      <c r="R50" s="49"/>
      <c r="S50" s="49"/>
    </row>
    <row r="51" spans="1:19" s="48" customFormat="1" ht="13.9" hidden="1" customHeight="1" outlineLevel="2">
      <c r="A51" s="560">
        <f ca="1">IF($H51="UNIDADE CONSTRUTIVA",OFFSET(A51,-1,0)+1,LARGE(A$3:A50,1))</f>
        <v>0</v>
      </c>
      <c r="B51" s="560">
        <f t="shared" ca="1" si="2"/>
        <v>3</v>
      </c>
      <c r="C51" s="560">
        <f t="shared" ca="1" si="3"/>
        <v>1</v>
      </c>
      <c r="D51" s="561">
        <f t="shared" ca="1" si="4"/>
        <v>1</v>
      </c>
      <c r="E51" s="561">
        <f t="shared" ca="1" si="5"/>
        <v>1</v>
      </c>
      <c r="G51" s="290"/>
      <c r="H51" s="291" t="s">
        <v>244</v>
      </c>
      <c r="I51" s="292" t="str">
        <f t="shared" ref="I51" ca="1" si="6">IF(H51="Unidade Construtiva",TEXT(A51,"00"),IF(H51="Célula Construtiva",TEXT(B51,"00"),IF(H51="Etapa",CONCATENATE(TEXT(B51,"00"),".",TEXT(C51,"000")),IF(H51="Subetapa",CONCATENATE(TEXT(B51,"00"),".",TEXT(C51,"000"),".",TEXT(D51,"000")),IF(H51="Serviço",CONCATENATE(TEXT(B51,"00"),".",TEXT(C51,"000"),".",TEXT(D51,"000"),".",TEXT(E51,"000")),"")))))</f>
        <v>03.001.001.001</v>
      </c>
      <c r="J51" s="293" t="s">
        <v>931</v>
      </c>
      <c r="K51" s="294" t="s">
        <v>1</v>
      </c>
      <c r="L51" s="558">
        <f>Supraestrutura!N9</f>
        <v>247.82</v>
      </c>
      <c r="M51" s="558">
        <v>114.1217</v>
      </c>
      <c r="N51" s="388">
        <f t="shared" si="1"/>
        <v>28281.639694000001</v>
      </c>
      <c r="O51" s="565" t="s">
        <v>930</v>
      </c>
      <c r="P51" s="297" t="s">
        <v>677</v>
      </c>
      <c r="Q51" s="49"/>
      <c r="R51" s="49"/>
      <c r="S51" s="49"/>
    </row>
    <row r="52" spans="1:19" s="48" customFormat="1" ht="13.9" hidden="1" customHeight="1" outlineLevel="2">
      <c r="A52" s="560">
        <f ca="1">IF($H52="UNIDADE CONSTRUTIVA",OFFSET(A52,-1,0)+1,LARGE(A$3:A51,1))</f>
        <v>0</v>
      </c>
      <c r="B52" s="560">
        <f t="shared" ca="1" si="2"/>
        <v>3</v>
      </c>
      <c r="C52" s="560">
        <f t="shared" ca="1" si="3"/>
        <v>1</v>
      </c>
      <c r="D52" s="561">
        <f t="shared" ca="1" si="4"/>
        <v>1</v>
      </c>
      <c r="E52" s="561">
        <f t="shared" ca="1" si="5"/>
        <v>2</v>
      </c>
      <c r="G52" s="290"/>
      <c r="H52" s="291" t="s">
        <v>244</v>
      </c>
      <c r="I52" s="292" t="str">
        <f t="shared" ref="I52" ca="1" si="7">IF(H52="Unidade Construtiva",TEXT(A52,"00"),IF(H52="Célula Construtiva",TEXT(B52,"00"),IF(H52="Etapa",CONCATENATE(TEXT(B52,"00"),".",TEXT(C52,"000")),IF(H52="Subetapa",CONCATENATE(TEXT(B52,"00"),".",TEXT(C52,"000"),".",TEXT(D52,"000")),IF(H52="Serviço",CONCATENATE(TEXT(B52,"00"),".",TEXT(C52,"000"),".",TEXT(D52,"000"),".",TEXT(E52,"000")),"")))))</f>
        <v>03.001.001.002</v>
      </c>
      <c r="J52" s="293" t="s">
        <v>934</v>
      </c>
      <c r="K52" s="294" t="s">
        <v>1</v>
      </c>
      <c r="L52" s="558">
        <f>Supraestrutura!N9</f>
        <v>247.82</v>
      </c>
      <c r="M52" s="558">
        <v>0.71</v>
      </c>
      <c r="N52" s="388">
        <f t="shared" si="1"/>
        <v>175.95219999999998</v>
      </c>
      <c r="O52" s="565" t="s">
        <v>930</v>
      </c>
      <c r="P52" s="297" t="s">
        <v>677</v>
      </c>
      <c r="Q52" s="49"/>
      <c r="R52" s="49"/>
      <c r="S52" s="49"/>
    </row>
    <row r="53" spans="1:19" s="48" customFormat="1" ht="13.9" hidden="1" customHeight="1" outlineLevel="1">
      <c r="A53" s="560">
        <f ca="1">IF($H53="UNIDADE CONSTRUTIVA",OFFSET(A53,-1,0)+1,LARGE(A$3:A52,1))</f>
        <v>0</v>
      </c>
      <c r="B53" s="560">
        <f t="shared" ca="1" si="2"/>
        <v>3</v>
      </c>
      <c r="C53" s="560">
        <f t="shared" ca="1" si="3"/>
        <v>1</v>
      </c>
      <c r="D53" s="561">
        <f t="shared" ca="1" si="4"/>
        <v>2</v>
      </c>
      <c r="E53" s="561">
        <f t="shared" ca="1" si="5"/>
        <v>0</v>
      </c>
      <c r="G53" s="290"/>
      <c r="H53" s="291" t="s">
        <v>243</v>
      </c>
      <c r="I53" s="292" t="str">
        <f t="shared" ca="1" si="0"/>
        <v>03.001.002</v>
      </c>
      <c r="J53" s="293" t="s">
        <v>137</v>
      </c>
      <c r="K53" s="294"/>
      <c r="L53" s="558"/>
      <c r="M53" s="567"/>
      <c r="N53" s="388">
        <f t="shared" ca="1" si="1"/>
        <v>9738.2248999999993</v>
      </c>
      <c r="O53" s="565"/>
      <c r="P53" s="297"/>
      <c r="Q53" s="49"/>
      <c r="R53" s="49"/>
      <c r="S53" s="49"/>
    </row>
    <row r="54" spans="1:19" s="48" customFormat="1" ht="13.9" hidden="1" customHeight="1" outlineLevel="2">
      <c r="A54" s="560">
        <f ca="1">IF($H54="UNIDADE CONSTRUTIVA",OFFSET(A54,-1,0)+1,LARGE(A$3:A53,1))</f>
        <v>0</v>
      </c>
      <c r="B54" s="560">
        <f t="shared" ca="1" si="2"/>
        <v>3</v>
      </c>
      <c r="C54" s="560">
        <f t="shared" ca="1" si="3"/>
        <v>1</v>
      </c>
      <c r="D54" s="561">
        <f t="shared" ca="1" si="4"/>
        <v>2</v>
      </c>
      <c r="E54" s="561">
        <f t="shared" ca="1" si="5"/>
        <v>1</v>
      </c>
      <c r="G54" s="290"/>
      <c r="H54" s="291" t="s">
        <v>244</v>
      </c>
      <c r="I54" s="292" t="str">
        <f ca="1">IF(H54="Unidade Construtiva",TEXT(A54,"00"),IF(H54="Célula Construtiva",TEXT(B54,"00"),IF(H54="Etapa",CONCATENATE(TEXT(B54,"00"),".",TEXT(C54,"000")),IF(H54="Subetapa",CONCATENATE(TEXT(B54,"00"),".",TEXT(C54,"000"),".",TEXT(D54,"000")),IF(H54="Serviço",CONCATENATE(TEXT(B54,"00"),".",TEXT(C54,"000"),".",TEXT(D54,"000"),".",TEXT(E54,"000")),"")))))</f>
        <v>03.001.002.001</v>
      </c>
      <c r="J54" s="293" t="s">
        <v>689</v>
      </c>
      <c r="K54" s="294" t="s">
        <v>5</v>
      </c>
      <c r="L54" s="558">
        <f>Supraestrutura!B8</f>
        <v>471</v>
      </c>
      <c r="M54" s="558">
        <v>7.98</v>
      </c>
      <c r="N54" s="388">
        <f t="shared" si="1"/>
        <v>3758.5800000000004</v>
      </c>
      <c r="O54" s="565" t="s">
        <v>690</v>
      </c>
      <c r="P54" s="297" t="s">
        <v>677</v>
      </c>
      <c r="Q54" s="49"/>
      <c r="R54" s="49"/>
      <c r="S54" s="49"/>
    </row>
    <row r="55" spans="1:19" s="48" customFormat="1" ht="13.9" hidden="1" customHeight="1" outlineLevel="2">
      <c r="A55" s="560">
        <f ca="1">IF($H55="UNIDADE CONSTRUTIVA",OFFSET(A55,-1,0)+1,LARGE(A$3:A54,1))</f>
        <v>0</v>
      </c>
      <c r="B55" s="560">
        <f t="shared" ca="1" si="2"/>
        <v>3</v>
      </c>
      <c r="C55" s="560">
        <f t="shared" ca="1" si="3"/>
        <v>1</v>
      </c>
      <c r="D55" s="561">
        <f t="shared" ca="1" si="4"/>
        <v>2</v>
      </c>
      <c r="E55" s="561">
        <f t="shared" ca="1" si="5"/>
        <v>2</v>
      </c>
      <c r="G55" s="290"/>
      <c r="H55" s="291" t="s">
        <v>244</v>
      </c>
      <c r="I55" s="292" t="str">
        <f ca="1">IF(H55="Unidade Construtiva",TEXT(A55,"00"),IF(H55="Célula Construtiva",TEXT(B55,"00"),IF(H55="Etapa",CONCATENATE(TEXT(B55,"00"),".",TEXT(C55,"000")),IF(H55="Subetapa",CONCATENATE(TEXT(B55,"00"),".",TEXT(C55,"000"),".",TEXT(D55,"000")),IF(H55="Serviço",CONCATENATE(TEXT(B55,"00"),".",TEXT(C55,"000"),".",TEXT(D55,"000"),".",TEXT(E55,"000")),"")))))</f>
        <v>03.001.002.002</v>
      </c>
      <c r="J55" s="293" t="s">
        <v>691</v>
      </c>
      <c r="K55" s="294" t="s">
        <v>5</v>
      </c>
      <c r="L55" s="558">
        <f>Supraestrutura!C8</f>
        <v>270</v>
      </c>
      <c r="M55" s="558">
        <v>7.2464000000000004</v>
      </c>
      <c r="N55" s="388">
        <f t="shared" si="1"/>
        <v>1956.528</v>
      </c>
      <c r="O55" s="565" t="s">
        <v>690</v>
      </c>
      <c r="P55" s="297" t="s">
        <v>677</v>
      </c>
      <c r="Q55" s="568"/>
      <c r="R55" s="568"/>
      <c r="S55" s="49"/>
    </row>
    <row r="56" spans="1:19" s="48" customFormat="1" ht="13.9" hidden="1" customHeight="1" outlineLevel="2">
      <c r="A56" s="560">
        <f ca="1">IF($H56="UNIDADE CONSTRUTIVA",OFFSET(A56,-1,0)+1,LARGE(A$3:A55,1))</f>
        <v>0</v>
      </c>
      <c r="B56" s="560">
        <f t="shared" ca="1" si="2"/>
        <v>3</v>
      </c>
      <c r="C56" s="560">
        <f t="shared" ca="1" si="3"/>
        <v>1</v>
      </c>
      <c r="D56" s="561">
        <f t="shared" ca="1" si="4"/>
        <v>2</v>
      </c>
      <c r="E56" s="561">
        <f t="shared" ca="1" si="5"/>
        <v>3</v>
      </c>
      <c r="G56" s="290"/>
      <c r="H56" s="291" t="s">
        <v>244</v>
      </c>
      <c r="I56" s="292" t="str">
        <f t="shared" ref="I56:I246" ca="1" si="8">IF(H56="Unidade Construtiva",TEXT(A56,"00"),IF(H56="Célula Construtiva",TEXT(B56,"00"),IF(H56="Etapa",CONCATENATE(TEXT(B56,"00"),".",TEXT(C56,"000")),IF(H56="Subetapa",CONCATENATE(TEXT(B56,"00"),".",TEXT(C56,"000"),".",TEXT(D56,"000")),IF(H56="Serviço",CONCATENATE(TEXT(B56,"00"),".",TEXT(C56,"000"),".",TEXT(D56,"000"),".",TEXT(E56,"000")),"")))))</f>
        <v>03.001.002.003</v>
      </c>
      <c r="J56" s="293" t="s">
        <v>692</v>
      </c>
      <c r="K56" s="294" t="s">
        <v>5</v>
      </c>
      <c r="L56" s="558">
        <f>Supraestrutura!D8</f>
        <v>14</v>
      </c>
      <c r="M56" s="558">
        <v>7.2302999999999997</v>
      </c>
      <c r="N56" s="388">
        <f t="shared" si="1"/>
        <v>101.2242</v>
      </c>
      <c r="O56" s="565" t="s">
        <v>690</v>
      </c>
      <c r="P56" s="297" t="s">
        <v>677</v>
      </c>
      <c r="Q56" s="568"/>
      <c r="R56" s="568"/>
      <c r="S56" s="49"/>
    </row>
    <row r="57" spans="1:19" s="48" customFormat="1" ht="13.9" hidden="1" customHeight="1" outlineLevel="2">
      <c r="A57" s="560">
        <f ca="1">IF($H57="UNIDADE CONSTRUTIVA",OFFSET(A57,-1,0)+1,LARGE(A$3:A56,1))</f>
        <v>0</v>
      </c>
      <c r="B57" s="560">
        <f t="shared" ca="1" si="2"/>
        <v>3</v>
      </c>
      <c r="C57" s="560">
        <f t="shared" ca="1" si="3"/>
        <v>1</v>
      </c>
      <c r="D57" s="561">
        <f t="shared" ca="1" si="4"/>
        <v>2</v>
      </c>
      <c r="E57" s="561">
        <f t="shared" ca="1" si="5"/>
        <v>4</v>
      </c>
      <c r="G57" s="290"/>
      <c r="H57" s="291" t="s">
        <v>244</v>
      </c>
      <c r="I57" s="292" t="str">
        <f t="shared" ca="1" si="8"/>
        <v>03.001.002.004</v>
      </c>
      <c r="J57" s="293" t="s">
        <v>693</v>
      </c>
      <c r="K57" s="294" t="s">
        <v>5</v>
      </c>
      <c r="L57" s="558">
        <f>Supraestrutura!E8</f>
        <v>473</v>
      </c>
      <c r="M57" s="558">
        <v>6.9222999999999999</v>
      </c>
      <c r="N57" s="388">
        <f t="shared" si="1"/>
        <v>3274.2478999999998</v>
      </c>
      <c r="O57" s="565" t="s">
        <v>690</v>
      </c>
      <c r="P57" s="297" t="s">
        <v>677</v>
      </c>
      <c r="Q57" s="568"/>
      <c r="R57" s="568"/>
      <c r="S57" s="49"/>
    </row>
    <row r="58" spans="1:19" s="48" customFormat="1" ht="13.9" hidden="1" customHeight="1" outlineLevel="2">
      <c r="A58" s="560">
        <f ca="1">IF($H58="UNIDADE CONSTRUTIVA",OFFSET(A58,-1,0)+1,LARGE(A$3:A57,1))</f>
        <v>0</v>
      </c>
      <c r="B58" s="560">
        <f t="shared" ca="1" si="2"/>
        <v>3</v>
      </c>
      <c r="C58" s="560">
        <f t="shared" ca="1" si="3"/>
        <v>1</v>
      </c>
      <c r="D58" s="561">
        <f t="shared" ca="1" si="4"/>
        <v>2</v>
      </c>
      <c r="E58" s="561">
        <f t="shared" ca="1" si="5"/>
        <v>5</v>
      </c>
      <c r="G58" s="290"/>
      <c r="H58" s="291" t="s">
        <v>244</v>
      </c>
      <c r="I58" s="292" t="str">
        <f t="shared" ca="1" si="8"/>
        <v>03.001.002.005</v>
      </c>
      <c r="J58" s="293" t="s">
        <v>694</v>
      </c>
      <c r="K58" s="294" t="s">
        <v>5</v>
      </c>
      <c r="L58" s="558">
        <f>Supraestrutura!F8</f>
        <v>96</v>
      </c>
      <c r="M58" s="558">
        <v>6.7462999999999997</v>
      </c>
      <c r="N58" s="388">
        <f t="shared" si="1"/>
        <v>647.64480000000003</v>
      </c>
      <c r="O58" s="565" t="s">
        <v>690</v>
      </c>
      <c r="P58" s="297" t="s">
        <v>677</v>
      </c>
      <c r="Q58" s="568"/>
      <c r="R58" s="568"/>
      <c r="S58" s="49"/>
    </row>
    <row r="59" spans="1:19" s="48" customFormat="1" ht="13.9" hidden="1" customHeight="1" outlineLevel="1">
      <c r="A59" s="560">
        <f ca="1">IF($H59="UNIDADE CONSTRUTIVA",OFFSET(A59,-1,0)+1,LARGE(A$3:A58,1))</f>
        <v>0</v>
      </c>
      <c r="B59" s="560">
        <f t="shared" ca="1" si="2"/>
        <v>3</v>
      </c>
      <c r="C59" s="560">
        <f t="shared" ca="1" si="3"/>
        <v>1</v>
      </c>
      <c r="D59" s="561">
        <f t="shared" ca="1" si="4"/>
        <v>3</v>
      </c>
      <c r="E59" s="561">
        <f t="shared" ca="1" si="5"/>
        <v>0</v>
      </c>
      <c r="G59" s="290"/>
      <c r="H59" s="291" t="s">
        <v>243</v>
      </c>
      <c r="I59" s="292" t="str">
        <f t="shared" ca="1" si="8"/>
        <v>03.001.003</v>
      </c>
      <c r="J59" s="293" t="s">
        <v>245</v>
      </c>
      <c r="K59" s="294"/>
      <c r="L59" s="558"/>
      <c r="M59" s="567"/>
      <c r="N59" s="388">
        <f t="shared" ca="1" si="1"/>
        <v>14188.623659999999</v>
      </c>
      <c r="O59" s="565"/>
      <c r="P59" s="297"/>
      <c r="Q59" s="49"/>
      <c r="R59" s="49"/>
      <c r="S59" s="49"/>
    </row>
    <row r="60" spans="1:19" s="48" customFormat="1" ht="13.15" hidden="1" customHeight="1" outlineLevel="2">
      <c r="A60" s="560">
        <f ca="1">IF($H60="UNIDADE CONSTRUTIVA",OFFSET(A60,-1,0)+1,LARGE(A$3:A59,1))</f>
        <v>0</v>
      </c>
      <c r="B60" s="560">
        <f t="shared" ca="1" si="2"/>
        <v>3</v>
      </c>
      <c r="C60" s="560">
        <f t="shared" ca="1" si="3"/>
        <v>1</v>
      </c>
      <c r="D60" s="561">
        <f t="shared" ca="1" si="4"/>
        <v>3</v>
      </c>
      <c r="E60" s="561">
        <f t="shared" ca="1" si="5"/>
        <v>1</v>
      </c>
      <c r="G60" s="290"/>
      <c r="H60" s="291" t="s">
        <v>244</v>
      </c>
      <c r="I60" s="292" t="str">
        <f t="shared" ca="1" si="8"/>
        <v>03.001.003.001</v>
      </c>
      <c r="J60" s="293" t="s">
        <v>932</v>
      </c>
      <c r="K60" s="294" t="s">
        <v>4</v>
      </c>
      <c r="L60" s="558">
        <f>Supraestrutura!M8</f>
        <v>24.84</v>
      </c>
      <c r="M60" s="558">
        <v>525.798</v>
      </c>
      <c r="N60" s="388">
        <f t="shared" si="1"/>
        <v>13060.822319999999</v>
      </c>
      <c r="O60" s="565" t="s">
        <v>690</v>
      </c>
      <c r="P60" s="297" t="s">
        <v>677</v>
      </c>
      <c r="Q60" s="49"/>
      <c r="R60" s="49"/>
      <c r="S60" s="49"/>
    </row>
    <row r="61" spans="1:19" s="48" customFormat="1" ht="13.15" hidden="1" customHeight="1" outlineLevel="2">
      <c r="A61" s="560">
        <f ca="1">IF($H61="UNIDADE CONSTRUTIVA",OFFSET(A61,-1,0)+1,LARGE(A$3:A60,1))</f>
        <v>0</v>
      </c>
      <c r="B61" s="560">
        <f t="shared" ca="1" si="2"/>
        <v>3</v>
      </c>
      <c r="C61" s="560">
        <f t="shared" ca="1" si="3"/>
        <v>1</v>
      </c>
      <c r="D61" s="561">
        <f t="shared" ca="1" si="4"/>
        <v>3</v>
      </c>
      <c r="E61" s="561">
        <f t="shared" ca="1" si="5"/>
        <v>2</v>
      </c>
      <c r="G61" s="290"/>
      <c r="H61" s="291" t="s">
        <v>244</v>
      </c>
      <c r="I61" s="292" t="str">
        <f t="shared" ca="1" si="8"/>
        <v>03.001.003.002</v>
      </c>
      <c r="J61" s="293" t="s">
        <v>697</v>
      </c>
      <c r="K61" s="294" t="s">
        <v>1</v>
      </c>
      <c r="L61" s="558">
        <f>'Obra '!E14</f>
        <v>408.18</v>
      </c>
      <c r="M61" s="558">
        <v>2.7630000000000003</v>
      </c>
      <c r="N61" s="388">
        <f t="shared" si="1"/>
        <v>1127.8013400000002</v>
      </c>
      <c r="O61" s="565" t="s">
        <v>690</v>
      </c>
      <c r="P61" s="297" t="s">
        <v>677</v>
      </c>
      <c r="Q61" s="49"/>
      <c r="R61" s="49"/>
      <c r="S61" s="49"/>
    </row>
    <row r="62" spans="1:19" s="48" customFormat="1" ht="13.9" hidden="1" customHeight="1" outlineLevel="1">
      <c r="A62" s="560">
        <f ca="1">IF($H62="UNIDADE CONSTRUTIVA",OFFSET(A62,-1,0)+1,LARGE(A$3:A61,1))</f>
        <v>0</v>
      </c>
      <c r="B62" s="560">
        <f t="shared" ca="1" si="2"/>
        <v>3</v>
      </c>
      <c r="C62" s="560">
        <f t="shared" ca="1" si="3"/>
        <v>1</v>
      </c>
      <c r="D62" s="561">
        <f t="shared" ca="1" si="4"/>
        <v>4</v>
      </c>
      <c r="E62" s="561">
        <f t="shared" ca="1" si="5"/>
        <v>0</v>
      </c>
      <c r="G62" s="290"/>
      <c r="H62" s="291" t="s">
        <v>243</v>
      </c>
      <c r="I62" s="292" t="str">
        <f t="shared" ca="1" si="8"/>
        <v>03.001.004</v>
      </c>
      <c r="J62" s="293" t="s">
        <v>154</v>
      </c>
      <c r="K62" s="294"/>
      <c r="L62" s="558"/>
      <c r="M62" s="567"/>
      <c r="N62" s="388">
        <f t="shared" ca="1" si="1"/>
        <v>103748.7420341348</v>
      </c>
      <c r="O62" s="565"/>
      <c r="P62" s="297"/>
      <c r="Q62" s="49"/>
      <c r="R62" s="49"/>
      <c r="S62" s="49"/>
    </row>
    <row r="63" spans="1:19" s="48" customFormat="1" ht="13.9" hidden="1" customHeight="1" outlineLevel="2">
      <c r="A63" s="560">
        <f ca="1">IF($H63="UNIDADE CONSTRUTIVA",OFFSET(A63,-1,0)+1,LARGE(A$3:A62,1))</f>
        <v>0</v>
      </c>
      <c r="B63" s="560">
        <f t="shared" ca="1" si="2"/>
        <v>3</v>
      </c>
      <c r="C63" s="560">
        <f t="shared" ca="1" si="3"/>
        <v>1</v>
      </c>
      <c r="D63" s="561">
        <f t="shared" ca="1" si="4"/>
        <v>4</v>
      </c>
      <c r="E63" s="561">
        <f t="shared" ca="1" si="5"/>
        <v>1</v>
      </c>
      <c r="G63" s="290"/>
      <c r="H63" s="291" t="s">
        <v>244</v>
      </c>
      <c r="I63" s="292" t="str">
        <f t="shared" ca="1" si="8"/>
        <v>03.001.004.001</v>
      </c>
      <c r="J63" s="293" t="s">
        <v>246</v>
      </c>
      <c r="K63" s="294" t="s">
        <v>1</v>
      </c>
      <c r="L63" s="558">
        <f>'Obra '!E14</f>
        <v>408.18</v>
      </c>
      <c r="M63" s="558">
        <v>230</v>
      </c>
      <c r="N63" s="388">
        <f t="shared" si="1"/>
        <v>93881.400000000009</v>
      </c>
      <c r="O63" s="565"/>
      <c r="P63" s="297" t="s">
        <v>677</v>
      </c>
      <c r="Q63" s="49"/>
      <c r="R63" s="49"/>
      <c r="S63" s="49"/>
    </row>
    <row r="64" spans="1:19" s="48" customFormat="1" ht="13.9" hidden="1" customHeight="1" outlineLevel="2">
      <c r="A64" s="560">
        <f ca="1">IF($H64="UNIDADE CONSTRUTIVA",OFFSET(A64,-1,0)+1,LARGE(A$3:A63,1))</f>
        <v>0</v>
      </c>
      <c r="B64" s="560">
        <f t="shared" ca="1" si="2"/>
        <v>3</v>
      </c>
      <c r="C64" s="560">
        <f t="shared" ca="1" si="3"/>
        <v>1</v>
      </c>
      <c r="D64" s="561">
        <f t="shared" ca="1" si="4"/>
        <v>4</v>
      </c>
      <c r="E64" s="561">
        <f t="shared" ca="1" si="5"/>
        <v>2</v>
      </c>
      <c r="G64" s="290"/>
      <c r="H64" s="291" t="s">
        <v>244</v>
      </c>
      <c r="I64" s="292" t="str">
        <f t="shared" ca="1" si="8"/>
        <v>03.001.004.002</v>
      </c>
      <c r="J64" s="293" t="s">
        <v>590</v>
      </c>
      <c r="K64" s="294" t="s">
        <v>1</v>
      </c>
      <c r="L64" s="558">
        <f>$L$61</f>
        <v>408.18</v>
      </c>
      <c r="M64" s="558">
        <v>24.173996849759419</v>
      </c>
      <c r="N64" s="388">
        <f t="shared" si="1"/>
        <v>9867.3420341347992</v>
      </c>
      <c r="O64" s="565"/>
      <c r="P64" s="297" t="s">
        <v>677</v>
      </c>
      <c r="Q64" s="49"/>
      <c r="R64" s="49"/>
      <c r="S64" s="49"/>
    </row>
    <row r="65" spans="1:19" s="48" customFormat="1" ht="13.9" hidden="1" customHeight="1" outlineLevel="1">
      <c r="A65" s="560">
        <f ca="1">IF($H65="UNIDADE CONSTRUTIVA",OFFSET(A65,-1,0)+1,LARGE(A$3:A64,1))</f>
        <v>0</v>
      </c>
      <c r="B65" s="560">
        <f t="shared" ca="1" si="2"/>
        <v>3</v>
      </c>
      <c r="C65" s="560">
        <f t="shared" ca="1" si="3"/>
        <v>2</v>
      </c>
      <c r="D65" s="561">
        <f t="shared" ca="1" si="4"/>
        <v>0</v>
      </c>
      <c r="E65" s="561">
        <f t="shared" ca="1" si="5"/>
        <v>2</v>
      </c>
      <c r="G65" s="290"/>
      <c r="H65" s="291" t="s">
        <v>242</v>
      </c>
      <c r="I65" s="292" t="str">
        <f t="shared" ca="1" si="8"/>
        <v>03.002</v>
      </c>
      <c r="J65" s="293" t="s">
        <v>933</v>
      </c>
      <c r="K65" s="294"/>
      <c r="L65" s="558"/>
      <c r="M65" s="558"/>
      <c r="N65" s="388">
        <f t="shared" ca="1" si="1"/>
        <v>389973.1609269387</v>
      </c>
      <c r="O65" s="565"/>
      <c r="P65" s="297"/>
      <c r="Q65" s="49"/>
      <c r="R65" s="49"/>
      <c r="S65" s="49"/>
    </row>
    <row r="66" spans="1:19" s="48" customFormat="1" ht="13.9" hidden="1" customHeight="1" outlineLevel="1">
      <c r="A66" s="560">
        <f ca="1">IF($H66="UNIDADE CONSTRUTIVA",OFFSET(A66,-1,0)+1,LARGE(A$3:A65,1))</f>
        <v>0</v>
      </c>
      <c r="B66" s="560">
        <f t="shared" ca="1" si="2"/>
        <v>3</v>
      </c>
      <c r="C66" s="560">
        <f t="shared" ca="1" si="3"/>
        <v>2</v>
      </c>
      <c r="D66" s="561">
        <f t="shared" ca="1" si="4"/>
        <v>1</v>
      </c>
      <c r="E66" s="561">
        <f t="shared" ca="1" si="5"/>
        <v>0</v>
      </c>
      <c r="G66" s="290"/>
      <c r="H66" s="291" t="s">
        <v>243</v>
      </c>
      <c r="I66" s="292" t="str">
        <f t="shared" ca="1" si="8"/>
        <v>03.002.001</v>
      </c>
      <c r="J66" s="293" t="s">
        <v>140</v>
      </c>
      <c r="K66" s="294"/>
      <c r="L66" s="558"/>
      <c r="M66" s="558"/>
      <c r="N66" s="388">
        <f t="shared" ca="1" si="1"/>
        <v>124777.1885204</v>
      </c>
      <c r="O66" s="565"/>
      <c r="P66" s="297"/>
      <c r="Q66" s="49"/>
      <c r="R66" s="49"/>
      <c r="S66" s="49"/>
    </row>
    <row r="67" spans="1:19" s="48" customFormat="1" ht="13.9" hidden="1" customHeight="1" outlineLevel="2">
      <c r="A67" s="560">
        <f ca="1">IF($H67="UNIDADE CONSTRUTIVA",OFFSET(A67,-1,0)+1,LARGE(A$3:A66,1))</f>
        <v>0</v>
      </c>
      <c r="B67" s="560">
        <f t="shared" ref="B67" ca="1" si="9">IF(H67="UNIDADE CONSTRUTIVA",0,IF(H67="CÉLULA CONSTRUTIVA",OFFSET(B67,-1,0)+1,OFFSET(B67,-1,0)))</f>
        <v>3</v>
      </c>
      <c r="C67" s="560">
        <f t="shared" ref="C67" ca="1" si="10">IF(H67="CÉLULA CONSTRUTIVA",0,IF(H67="ETAPA",OFFSET(C67,-1,0)+1,OFFSET(C67,-1,0)))</f>
        <v>2</v>
      </c>
      <c r="D67" s="561">
        <f t="shared" ref="D67" ca="1" si="11">IF(H67="ETAPA",0,IF(H67="SUBETAPA",OFFSET(D67,-1,0)+1,OFFSET(D67,-1,0)))</f>
        <v>1</v>
      </c>
      <c r="E67" s="561">
        <f t="shared" ref="E67" ca="1" si="12">IF(H67="Subetapa",0,IF(H67="serviço",OFFSET(E67,-1,0)+1,OFFSET(E67,-1,0)))</f>
        <v>1</v>
      </c>
      <c r="G67" s="290"/>
      <c r="H67" s="291" t="s">
        <v>244</v>
      </c>
      <c r="I67" s="292" t="str">
        <f t="shared" ca="1" si="8"/>
        <v>03.002.001.001</v>
      </c>
      <c r="J67" s="293" t="s">
        <v>685</v>
      </c>
      <c r="K67" s="294" t="s">
        <v>1</v>
      </c>
      <c r="L67" s="558">
        <f>Supraestrutura!A100</f>
        <v>844.49</v>
      </c>
      <c r="M67" s="558">
        <v>74.2911</v>
      </c>
      <c r="N67" s="388">
        <f t="shared" si="1"/>
        <v>62738.091038999999</v>
      </c>
      <c r="O67" s="565" t="s">
        <v>930</v>
      </c>
      <c r="P67" s="297" t="s">
        <v>677</v>
      </c>
      <c r="Q67" s="49"/>
      <c r="R67" s="49"/>
      <c r="S67" s="49"/>
    </row>
    <row r="68" spans="1:19" s="48" customFormat="1" ht="13.9" hidden="1" customHeight="1" outlineLevel="2">
      <c r="A68" s="560">
        <f ca="1">IF($H68="UNIDADE CONSTRUTIVA",OFFSET(A68,-1,0)+1,LARGE(A$3:A66,1))</f>
        <v>0</v>
      </c>
      <c r="B68" s="560">
        <f t="shared" ca="1" si="2"/>
        <v>3</v>
      </c>
      <c r="C68" s="560">
        <f t="shared" ca="1" si="3"/>
        <v>2</v>
      </c>
      <c r="D68" s="561">
        <f t="shared" ca="1" si="4"/>
        <v>1</v>
      </c>
      <c r="E68" s="561">
        <f t="shared" ca="1" si="5"/>
        <v>2</v>
      </c>
      <c r="G68" s="290"/>
      <c r="H68" s="291" t="s">
        <v>244</v>
      </c>
      <c r="I68" s="292" t="str">
        <f t="shared" ca="1" si="8"/>
        <v>03.002.001.002</v>
      </c>
      <c r="J68" s="293" t="s">
        <v>683</v>
      </c>
      <c r="K68" s="294" t="s">
        <v>1</v>
      </c>
      <c r="L68" s="558">
        <f>Supraestrutura!N11</f>
        <v>239.35</v>
      </c>
      <c r="M68" s="558">
        <v>119.98</v>
      </c>
      <c r="N68" s="388">
        <f t="shared" si="1"/>
        <v>28717.213</v>
      </c>
      <c r="O68" s="565" t="s">
        <v>930</v>
      </c>
      <c r="P68" s="297" t="s">
        <v>677</v>
      </c>
      <c r="Q68" s="49"/>
      <c r="R68" s="49"/>
      <c r="S68" s="49"/>
    </row>
    <row r="69" spans="1:19" s="48" customFormat="1" ht="13.9" hidden="1" customHeight="1" outlineLevel="2">
      <c r="A69" s="560">
        <f ca="1">IF($H69="UNIDADE CONSTRUTIVA",OFFSET(A69,-1,0)+1,LARGE(A$3:A68,1))</f>
        <v>0</v>
      </c>
      <c r="B69" s="560">
        <f t="shared" ca="1" si="2"/>
        <v>3</v>
      </c>
      <c r="C69" s="560">
        <f t="shared" ca="1" si="3"/>
        <v>2</v>
      </c>
      <c r="D69" s="561">
        <f t="shared" ca="1" si="4"/>
        <v>1</v>
      </c>
      <c r="E69" s="561">
        <f t="shared" ca="1" si="5"/>
        <v>3</v>
      </c>
      <c r="G69" s="290"/>
      <c r="H69" s="291" t="s">
        <v>244</v>
      </c>
      <c r="I69" s="292" t="str">
        <f t="shared" ca="1" si="8"/>
        <v>03.002.001.003</v>
      </c>
      <c r="J69" s="293" t="s">
        <v>684</v>
      </c>
      <c r="K69" s="294" t="s">
        <v>1</v>
      </c>
      <c r="L69" s="558">
        <f>Supraestrutura!N12</f>
        <v>313.99</v>
      </c>
      <c r="M69" s="558">
        <v>100.76300000000001</v>
      </c>
      <c r="N69" s="388">
        <f t="shared" si="1"/>
        <v>31638.574370000002</v>
      </c>
      <c r="O69" s="565" t="s">
        <v>930</v>
      </c>
      <c r="P69" s="297" t="s">
        <v>677</v>
      </c>
      <c r="Q69" s="49"/>
      <c r="R69" s="49"/>
      <c r="S69" s="49"/>
    </row>
    <row r="70" spans="1:19" s="48" customFormat="1" ht="13.9" hidden="1" customHeight="1" outlineLevel="2">
      <c r="A70" s="560">
        <f ca="1">IF($H70="UNIDADE CONSTRUTIVA",OFFSET(A70,-1,0)+1,LARGE(A$3:A69,1))</f>
        <v>0</v>
      </c>
      <c r="B70" s="560">
        <f t="shared" ref="B70:B139" ca="1" si="13">IF(H70="UNIDADE CONSTRUTIVA",0,IF(H70="CÉLULA CONSTRUTIVA",OFFSET(B70,-1,0)+1,OFFSET(B70,-1,0)))</f>
        <v>3</v>
      </c>
      <c r="C70" s="560">
        <f t="shared" ref="C70:C139" ca="1" si="14">IF(H70="CÉLULA CONSTRUTIVA",0,IF(H70="ETAPA",OFFSET(C70,-1,0)+1,OFFSET(C70,-1,0)))</f>
        <v>2</v>
      </c>
      <c r="D70" s="561">
        <f t="shared" ref="D70:D139" ca="1" si="15">IF(H70="ETAPA",0,IF(H70="SUBETAPA",OFFSET(D70,-1,0)+1,OFFSET(D70,-1,0)))</f>
        <v>1</v>
      </c>
      <c r="E70" s="561">
        <f t="shared" ref="E70:E139" ca="1" si="16">IF(H70="Subetapa",0,IF(H70="serviço",OFFSET(E70,-1,0)+1,OFFSET(E70,-1,0)))</f>
        <v>4</v>
      </c>
      <c r="G70" s="290"/>
      <c r="H70" s="291" t="s">
        <v>244</v>
      </c>
      <c r="I70" s="292" t="str">
        <f t="shared" ca="1" si="8"/>
        <v>03.002.001.004</v>
      </c>
      <c r="J70" s="293" t="s">
        <v>686</v>
      </c>
      <c r="K70" s="294" t="s">
        <v>1</v>
      </c>
      <c r="L70" s="558">
        <f>Supraestrutura!N11</f>
        <v>239.35</v>
      </c>
      <c r="M70" s="558">
        <v>0.71326000000000001</v>
      </c>
      <c r="N70" s="388">
        <f t="shared" si="1"/>
        <v>170.71878100000001</v>
      </c>
      <c r="O70" s="565" t="s">
        <v>930</v>
      </c>
      <c r="P70" s="297" t="s">
        <v>677</v>
      </c>
      <c r="Q70" s="49"/>
      <c r="R70" s="49"/>
      <c r="S70" s="49"/>
    </row>
    <row r="71" spans="1:19" s="48" customFormat="1" ht="13.9" hidden="1" customHeight="1" outlineLevel="2">
      <c r="A71" s="560">
        <f ca="1">IF($H71="UNIDADE CONSTRUTIVA",OFFSET(A71,-1,0)+1,LARGE(A$3:A70,1))</f>
        <v>0</v>
      </c>
      <c r="B71" s="560">
        <f t="shared" ca="1" si="13"/>
        <v>3</v>
      </c>
      <c r="C71" s="560">
        <f t="shared" ca="1" si="14"/>
        <v>2</v>
      </c>
      <c r="D71" s="561">
        <f t="shared" ca="1" si="15"/>
        <v>1</v>
      </c>
      <c r="E71" s="561">
        <f t="shared" ca="1" si="16"/>
        <v>5</v>
      </c>
      <c r="G71" s="290"/>
      <c r="H71" s="291" t="s">
        <v>244</v>
      </c>
      <c r="I71" s="292" t="str">
        <f t="shared" ca="1" si="8"/>
        <v>03.002.001.005</v>
      </c>
      <c r="J71" s="293" t="s">
        <v>687</v>
      </c>
      <c r="K71" s="294" t="s">
        <v>1</v>
      </c>
      <c r="L71" s="558">
        <f>Supraestrutura!N12</f>
        <v>313.99</v>
      </c>
      <c r="M71" s="558">
        <v>3.5623999999999998</v>
      </c>
      <c r="N71" s="388">
        <f t="shared" si="1"/>
        <v>1118.5579760000001</v>
      </c>
      <c r="O71" s="565" t="s">
        <v>930</v>
      </c>
      <c r="P71" s="297" t="s">
        <v>677</v>
      </c>
      <c r="Q71" s="49"/>
      <c r="R71" s="49"/>
      <c r="S71" s="49"/>
    </row>
    <row r="72" spans="1:19" s="48" customFormat="1" ht="13.9" hidden="1" customHeight="1" outlineLevel="2">
      <c r="A72" s="560">
        <f ca="1">IF($H72="UNIDADE CONSTRUTIVA",OFFSET(A72,-1,0)+1,LARGE(A$3:A71,1))</f>
        <v>0</v>
      </c>
      <c r="B72" s="560">
        <f t="shared" ca="1" si="13"/>
        <v>3</v>
      </c>
      <c r="C72" s="560">
        <f t="shared" ca="1" si="14"/>
        <v>2</v>
      </c>
      <c r="D72" s="561">
        <f t="shared" ca="1" si="15"/>
        <v>1</v>
      </c>
      <c r="E72" s="561">
        <f t="shared" ca="1" si="16"/>
        <v>6</v>
      </c>
      <c r="G72" s="290"/>
      <c r="H72" s="291" t="s">
        <v>244</v>
      </c>
      <c r="I72" s="292" t="str">
        <f t="shared" ca="1" si="8"/>
        <v>03.002.001.006</v>
      </c>
      <c r="J72" s="293" t="s">
        <v>688</v>
      </c>
      <c r="K72" s="294" t="s">
        <v>1</v>
      </c>
      <c r="L72" s="558">
        <f>Supraestrutura!N13</f>
        <v>301.89</v>
      </c>
      <c r="M72" s="558">
        <v>0.71326000000000001</v>
      </c>
      <c r="N72" s="388">
        <f t="shared" ref="N72:N135" si="17">IF(H72="Serviço",M72*L72,IF(H72="CÉLULA CONSTRUTIVA",SUMIFS($N$8:$N$1410,$B$8:$B$1410,B72,$H$8:$H$1410,"Serviço"),IF(H72="ETAPA",SUMIFS($N$8:$N$1410,$B$8:$B$1410,B72,$C$8:$C$1410,C72,$H$8:$H$1410,"Serviço"),IF(H72="SUBETAPA",SUMIFS($N$8:$N$1410,$B$8:$B$1410,B72,$C$8:$C$1410,C72,$D$8:$D$1410,D72,$H$8:$H$1410,"Serviço"),0))))</f>
        <v>215.32606139999999</v>
      </c>
      <c r="O72" s="565" t="s">
        <v>930</v>
      </c>
      <c r="P72" s="297" t="s">
        <v>677</v>
      </c>
      <c r="Q72" s="49"/>
      <c r="R72" s="49"/>
      <c r="S72" s="49"/>
    </row>
    <row r="73" spans="1:19" s="48" customFormat="1" ht="13.9" hidden="1" customHeight="1" outlineLevel="2">
      <c r="A73" s="560">
        <f ca="1">IF($H73="UNIDADE CONSTRUTIVA",OFFSET(A73,-1,0)+1,LARGE(A$3:A72,1))</f>
        <v>0</v>
      </c>
      <c r="B73" s="560">
        <f t="shared" ca="1" si="13"/>
        <v>3</v>
      </c>
      <c r="C73" s="560">
        <f t="shared" ca="1" si="14"/>
        <v>2</v>
      </c>
      <c r="D73" s="561">
        <f t="shared" ca="1" si="15"/>
        <v>1</v>
      </c>
      <c r="E73" s="561">
        <f t="shared" ca="1" si="16"/>
        <v>7</v>
      </c>
      <c r="G73" s="290"/>
      <c r="H73" s="291" t="s">
        <v>244</v>
      </c>
      <c r="I73" s="292" t="str">
        <f t="shared" ref="I73" ca="1" si="18">IF(H73="Unidade Construtiva",TEXT(A73,"00"),IF(H73="Célula Construtiva",TEXT(B73,"00"),IF(H73="Etapa",CONCATENATE(TEXT(B73,"00"),".",TEXT(C73,"000")),IF(H73="Subetapa",CONCATENATE(TEXT(B73,"00"),".",TEXT(C73,"000"),".",TEXT(D73,"000")),IF(H73="Serviço",CONCATENATE(TEXT(B73,"00"),".",TEXT(C73,"000"),".",TEXT(D73,"000"),".",TEXT(E73,"000")),"")))))</f>
        <v>03.002.001.007</v>
      </c>
      <c r="J73" s="293" t="s">
        <v>934</v>
      </c>
      <c r="K73" s="294" t="s">
        <v>1</v>
      </c>
      <c r="L73" s="558">
        <f>Supraestrutura!N14</f>
        <v>250.55</v>
      </c>
      <c r="M73" s="558">
        <v>0.71326000000000001</v>
      </c>
      <c r="N73" s="388">
        <f t="shared" si="17"/>
        <v>178.70729300000002</v>
      </c>
      <c r="O73" s="565" t="s">
        <v>930</v>
      </c>
      <c r="P73" s="297" t="s">
        <v>677</v>
      </c>
      <c r="Q73" s="49"/>
      <c r="R73" s="49"/>
      <c r="S73" s="49"/>
    </row>
    <row r="74" spans="1:19" s="48" customFormat="1" ht="13.9" hidden="1" customHeight="1" outlineLevel="1">
      <c r="A74" s="560">
        <f ca="1">IF($H74="UNIDADE CONSTRUTIVA",OFFSET(A74,-1,0)+1,LARGE(A$3:A73,1))</f>
        <v>0</v>
      </c>
      <c r="B74" s="560">
        <f t="shared" ca="1" si="13"/>
        <v>3</v>
      </c>
      <c r="C74" s="560">
        <f t="shared" ca="1" si="14"/>
        <v>2</v>
      </c>
      <c r="D74" s="561">
        <f t="shared" ca="1" si="15"/>
        <v>2</v>
      </c>
      <c r="E74" s="561">
        <f t="shared" ca="1" si="16"/>
        <v>0</v>
      </c>
      <c r="G74" s="290"/>
      <c r="H74" s="291" t="s">
        <v>243</v>
      </c>
      <c r="I74" s="292" t="str">
        <f t="shared" ca="1" si="8"/>
        <v>03.002.002</v>
      </c>
      <c r="J74" s="293" t="s">
        <v>137</v>
      </c>
      <c r="K74" s="294"/>
      <c r="L74" s="558"/>
      <c r="M74" s="558"/>
      <c r="N74" s="388">
        <f t="shared" ca="1" si="17"/>
        <v>65616.293600000005</v>
      </c>
      <c r="O74" s="565"/>
      <c r="P74" s="297"/>
      <c r="Q74" s="49"/>
      <c r="R74" s="49"/>
      <c r="S74" s="49"/>
    </row>
    <row r="75" spans="1:19" s="48" customFormat="1" ht="13.9" hidden="1" customHeight="1" outlineLevel="2">
      <c r="A75" s="560">
        <f ca="1">IF($H75="UNIDADE CONSTRUTIVA",OFFSET(A75,-1,0)+1,LARGE(A$3:A74,1))</f>
        <v>0</v>
      </c>
      <c r="B75" s="560">
        <f t="shared" ca="1" si="13"/>
        <v>3</v>
      </c>
      <c r="C75" s="560">
        <f t="shared" ca="1" si="14"/>
        <v>2</v>
      </c>
      <c r="D75" s="561">
        <f t="shared" ca="1" si="15"/>
        <v>2</v>
      </c>
      <c r="E75" s="561">
        <f t="shared" ca="1" si="16"/>
        <v>1</v>
      </c>
      <c r="G75" s="290"/>
      <c r="H75" s="291" t="s">
        <v>244</v>
      </c>
      <c r="I75" s="292" t="str">
        <f ca="1">IF(H75="Unidade Construtiva",TEXT(A75,"00"),IF(H75="Célula Construtiva",TEXT(B75,"00"),IF(H75="Etapa",CONCATENATE(TEXT(B75,"00"),".",TEXT(C75,"000")),IF(H75="Subetapa",CONCATENATE(TEXT(B75,"00"),".",TEXT(C75,"000"),".",TEXT(D75,"000")),IF(H75="Serviço",CONCATENATE(TEXT(B75,"00"),".",TEXT(C75,"000"),".",TEXT(D75,"000"),".",TEXT(E75,"000")),"")))))</f>
        <v>03.002.002.001</v>
      </c>
      <c r="J75" s="293" t="s">
        <v>689</v>
      </c>
      <c r="K75" s="294" t="s">
        <v>5</v>
      </c>
      <c r="L75" s="558">
        <f>Supraestrutura!B10</f>
        <v>2159</v>
      </c>
      <c r="M75" s="558">
        <v>7.9782999999999999</v>
      </c>
      <c r="N75" s="388">
        <f t="shared" si="17"/>
        <v>17225.149699999998</v>
      </c>
      <c r="O75" s="565" t="s">
        <v>690</v>
      </c>
      <c r="P75" s="297" t="s">
        <v>677</v>
      </c>
      <c r="Q75" s="49"/>
      <c r="R75" s="49"/>
      <c r="S75" s="49"/>
    </row>
    <row r="76" spans="1:19" s="48" customFormat="1" ht="13.9" hidden="1" customHeight="1" outlineLevel="2">
      <c r="A76" s="560">
        <f ca="1">IF($H76="UNIDADE CONSTRUTIVA",OFFSET(A76,-1,0)+1,LARGE(A$3:A75,1))</f>
        <v>0</v>
      </c>
      <c r="B76" s="560">
        <f t="shared" ca="1" si="13"/>
        <v>3</v>
      </c>
      <c r="C76" s="560">
        <f t="shared" ca="1" si="14"/>
        <v>2</v>
      </c>
      <c r="D76" s="561">
        <f t="shared" ca="1" si="15"/>
        <v>2</v>
      </c>
      <c r="E76" s="561">
        <f t="shared" ca="1" si="16"/>
        <v>2</v>
      </c>
      <c r="G76" s="290"/>
      <c r="H76" s="291" t="s">
        <v>244</v>
      </c>
      <c r="I76" s="292" t="str">
        <f ca="1">IF(H76="Unidade Construtiva",TEXT(A76,"00"),IF(H76="Célula Construtiva",TEXT(B76,"00"),IF(H76="Etapa",CONCATENATE(TEXT(B76,"00"),".",TEXT(C76,"000")),IF(H76="Subetapa",CONCATENATE(TEXT(B76,"00"),".",TEXT(C76,"000"),".",TEXT(D76,"000")),IF(H76="Serviço",CONCATENATE(TEXT(B76,"00"),".",TEXT(C76,"000"),".",TEXT(D76,"000"),".",TEXT(E76,"000")),"")))))</f>
        <v>03.002.002.002</v>
      </c>
      <c r="J76" s="293" t="s">
        <v>691</v>
      </c>
      <c r="K76" s="294" t="s">
        <v>5</v>
      </c>
      <c r="L76" s="558">
        <f>Supraestrutura!C10</f>
        <v>1595</v>
      </c>
      <c r="M76" s="558">
        <v>7.2464000000000004</v>
      </c>
      <c r="N76" s="388">
        <f t="shared" si="17"/>
        <v>11558.008</v>
      </c>
      <c r="O76" s="565" t="s">
        <v>690</v>
      </c>
      <c r="P76" s="297" t="s">
        <v>677</v>
      </c>
      <c r="Q76" s="568"/>
      <c r="R76" s="568"/>
      <c r="S76" s="49"/>
    </row>
    <row r="77" spans="1:19" s="48" customFormat="1" ht="13.9" hidden="1" customHeight="1" outlineLevel="2">
      <c r="A77" s="560">
        <f ca="1">IF($H77="UNIDADE CONSTRUTIVA",OFFSET(A77,-1,0)+1,LARGE(A$3:A76,1))</f>
        <v>0</v>
      </c>
      <c r="B77" s="560">
        <f t="shared" ca="1" si="13"/>
        <v>3</v>
      </c>
      <c r="C77" s="560">
        <f t="shared" ca="1" si="14"/>
        <v>2</v>
      </c>
      <c r="D77" s="561">
        <f t="shared" ca="1" si="15"/>
        <v>2</v>
      </c>
      <c r="E77" s="561">
        <f t="shared" ca="1" si="16"/>
        <v>3</v>
      </c>
      <c r="G77" s="290"/>
      <c r="H77" s="291" t="s">
        <v>244</v>
      </c>
      <c r="I77" s="292" t="str">
        <f t="shared" ref="I77:I95" ca="1" si="19">IF(H77="Unidade Construtiva",TEXT(A77,"00"),IF(H77="Célula Construtiva",TEXT(B77,"00"),IF(H77="Etapa",CONCATENATE(TEXT(B77,"00"),".",TEXT(C77,"000")),IF(H77="Subetapa",CONCATENATE(TEXT(B77,"00"),".",TEXT(C77,"000"),".",TEXT(D77,"000")),IF(H77="Serviço",CONCATENATE(TEXT(B77,"00"),".",TEXT(C77,"000"),".",TEXT(D77,"000"),".",TEXT(E77,"000")),"")))))</f>
        <v>03.002.002.003</v>
      </c>
      <c r="J77" s="293" t="s">
        <v>692</v>
      </c>
      <c r="K77" s="294" t="s">
        <v>5</v>
      </c>
      <c r="L77" s="558">
        <f>Supraestrutura!D10</f>
        <v>159</v>
      </c>
      <c r="M77" s="558">
        <v>7.8792999999999997</v>
      </c>
      <c r="N77" s="388">
        <f t="shared" si="17"/>
        <v>1252.8087</v>
      </c>
      <c r="O77" s="565" t="s">
        <v>690</v>
      </c>
      <c r="P77" s="297" t="s">
        <v>677</v>
      </c>
      <c r="Q77" s="568"/>
      <c r="R77" s="568"/>
      <c r="S77" s="49"/>
    </row>
    <row r="78" spans="1:19" s="48" customFormat="1" ht="13.9" hidden="1" customHeight="1" outlineLevel="2">
      <c r="A78" s="560">
        <f ca="1">IF($H78="UNIDADE CONSTRUTIVA",OFFSET(A78,-1,0)+1,LARGE(A$3:A77,1))</f>
        <v>0</v>
      </c>
      <c r="B78" s="560">
        <f t="shared" ca="1" si="13"/>
        <v>3</v>
      </c>
      <c r="C78" s="560">
        <f t="shared" ca="1" si="14"/>
        <v>2</v>
      </c>
      <c r="D78" s="561">
        <f t="shared" ca="1" si="15"/>
        <v>2</v>
      </c>
      <c r="E78" s="561">
        <f t="shared" ca="1" si="16"/>
        <v>4</v>
      </c>
      <c r="G78" s="290"/>
      <c r="H78" s="291" t="s">
        <v>244</v>
      </c>
      <c r="I78" s="292" t="str">
        <f t="shared" ca="1" si="19"/>
        <v>03.002.002.004</v>
      </c>
      <c r="J78" s="293" t="s">
        <v>693</v>
      </c>
      <c r="K78" s="294" t="s">
        <v>5</v>
      </c>
      <c r="L78" s="558">
        <f>Supraestrutura!E10</f>
        <v>1147</v>
      </c>
      <c r="M78" s="558">
        <v>6.9222999999999999</v>
      </c>
      <c r="N78" s="388">
        <f t="shared" si="17"/>
        <v>7939.8780999999999</v>
      </c>
      <c r="O78" s="565" t="s">
        <v>690</v>
      </c>
      <c r="P78" s="297" t="s">
        <v>677</v>
      </c>
      <c r="Q78" s="568"/>
      <c r="R78" s="568"/>
      <c r="S78" s="49"/>
    </row>
    <row r="79" spans="1:19" s="48" customFormat="1" ht="13.9" hidden="1" customHeight="1" outlineLevel="2">
      <c r="A79" s="560">
        <f ca="1">IF($H79="UNIDADE CONSTRUTIVA",OFFSET(A79,-1,0)+1,LARGE(A$3:A78,1))</f>
        <v>0</v>
      </c>
      <c r="B79" s="560">
        <f t="shared" ca="1" si="13"/>
        <v>3</v>
      </c>
      <c r="C79" s="560">
        <f t="shared" ca="1" si="14"/>
        <v>2</v>
      </c>
      <c r="D79" s="561">
        <f t="shared" ca="1" si="15"/>
        <v>2</v>
      </c>
      <c r="E79" s="561">
        <f t="shared" ca="1" si="16"/>
        <v>5</v>
      </c>
      <c r="G79" s="290"/>
      <c r="H79" s="291" t="s">
        <v>244</v>
      </c>
      <c r="I79" s="292" t="str">
        <f t="shared" ca="1" si="19"/>
        <v>03.002.002.005</v>
      </c>
      <c r="J79" s="293" t="s">
        <v>694</v>
      </c>
      <c r="K79" s="294" t="s">
        <v>5</v>
      </c>
      <c r="L79" s="558">
        <f>Supraestrutura!F10</f>
        <v>964</v>
      </c>
      <c r="M79" s="558">
        <v>6.7462999999999997</v>
      </c>
      <c r="N79" s="388">
        <f t="shared" si="17"/>
        <v>6503.4331999999995</v>
      </c>
      <c r="O79" s="565" t="s">
        <v>690</v>
      </c>
      <c r="P79" s="297" t="s">
        <v>677</v>
      </c>
      <c r="Q79" s="568"/>
      <c r="R79" s="568"/>
      <c r="S79" s="49"/>
    </row>
    <row r="80" spans="1:19" s="48" customFormat="1" ht="13.9" hidden="1" customHeight="1" outlineLevel="2">
      <c r="A80" s="560">
        <f ca="1">IF($H80="UNIDADE CONSTRUTIVA",OFFSET(A80,-1,0)+1,LARGE(A$3:A79,1))</f>
        <v>0</v>
      </c>
      <c r="B80" s="560">
        <f t="shared" ca="1" si="13"/>
        <v>3</v>
      </c>
      <c r="C80" s="560">
        <f t="shared" ca="1" si="14"/>
        <v>2</v>
      </c>
      <c r="D80" s="561">
        <f t="shared" ca="1" si="15"/>
        <v>2</v>
      </c>
      <c r="E80" s="561">
        <f t="shared" ca="1" si="16"/>
        <v>6</v>
      </c>
      <c r="G80" s="290"/>
      <c r="H80" s="291" t="s">
        <v>244</v>
      </c>
      <c r="I80" s="292" t="str">
        <f t="shared" ca="1" si="19"/>
        <v>03.002.002.006</v>
      </c>
      <c r="J80" s="293" t="s">
        <v>695</v>
      </c>
      <c r="K80" s="294" t="s">
        <v>5</v>
      </c>
      <c r="L80" s="558">
        <f>Supraestrutura!G10</f>
        <v>646</v>
      </c>
      <c r="M80" s="558">
        <v>6.8783000000000003</v>
      </c>
      <c r="N80" s="388">
        <f t="shared" si="17"/>
        <v>4443.3818000000001</v>
      </c>
      <c r="O80" s="565" t="s">
        <v>690</v>
      </c>
      <c r="P80" s="297" t="s">
        <v>677</v>
      </c>
      <c r="Q80" s="568"/>
      <c r="R80" s="568"/>
      <c r="S80" s="49"/>
    </row>
    <row r="81" spans="1:19" s="48" customFormat="1" ht="13.9" hidden="1" customHeight="1" outlineLevel="2">
      <c r="A81" s="560">
        <f ca="1">IF($H81="UNIDADE CONSTRUTIVA",OFFSET(A81,-1,0)+1,LARGE(A$3:A80,1))</f>
        <v>0</v>
      </c>
      <c r="B81" s="560">
        <f t="shared" ca="1" si="13"/>
        <v>3</v>
      </c>
      <c r="C81" s="560">
        <f t="shared" ca="1" si="14"/>
        <v>2</v>
      </c>
      <c r="D81" s="561">
        <f t="shared" ca="1" si="15"/>
        <v>2</v>
      </c>
      <c r="E81" s="561">
        <f t="shared" ca="1" si="16"/>
        <v>7</v>
      </c>
      <c r="G81" s="290"/>
      <c r="H81" s="291" t="s">
        <v>244</v>
      </c>
      <c r="I81" s="292" t="str">
        <f t="shared" ca="1" si="19"/>
        <v>03.002.002.007</v>
      </c>
      <c r="J81" s="293" t="s">
        <v>696</v>
      </c>
      <c r="K81" s="294" t="s">
        <v>5</v>
      </c>
      <c r="L81" s="558">
        <f>Supraestrutura!H10</f>
        <v>2427</v>
      </c>
      <c r="M81" s="558">
        <v>6.8783000000000003</v>
      </c>
      <c r="N81" s="388">
        <f t="shared" si="17"/>
        <v>16693.634099999999</v>
      </c>
      <c r="O81" s="565" t="s">
        <v>690</v>
      </c>
      <c r="P81" s="297" t="s">
        <v>677</v>
      </c>
      <c r="Q81" s="568"/>
      <c r="R81" s="568"/>
      <c r="S81" s="49"/>
    </row>
    <row r="82" spans="1:19" s="48" customFormat="1" ht="13.9" hidden="1" customHeight="1" outlineLevel="1">
      <c r="A82" s="560">
        <f ca="1">IF($H82="UNIDADE CONSTRUTIVA",OFFSET(A82,-1,0)+1,LARGE(A$3:A81,1))</f>
        <v>0</v>
      </c>
      <c r="B82" s="560">
        <f t="shared" ca="1" si="13"/>
        <v>3</v>
      </c>
      <c r="C82" s="560">
        <f t="shared" ca="1" si="14"/>
        <v>2</v>
      </c>
      <c r="D82" s="561">
        <f t="shared" ca="1" si="15"/>
        <v>3</v>
      </c>
      <c r="E82" s="561">
        <f t="shared" ca="1" si="16"/>
        <v>0</v>
      </c>
      <c r="G82" s="290"/>
      <c r="H82" s="291" t="s">
        <v>243</v>
      </c>
      <c r="I82" s="292" t="str">
        <f t="shared" ca="1" si="19"/>
        <v>03.002.003</v>
      </c>
      <c r="J82" s="293" t="s">
        <v>245</v>
      </c>
      <c r="K82" s="294"/>
      <c r="L82" s="558"/>
      <c r="M82" s="558"/>
      <c r="N82" s="388">
        <f t="shared" ca="1" si="17"/>
        <v>58006.035359999994</v>
      </c>
      <c r="O82" s="565"/>
      <c r="P82" s="297"/>
      <c r="Q82" s="49"/>
      <c r="R82" s="49"/>
      <c r="S82" s="49"/>
    </row>
    <row r="83" spans="1:19" s="48" customFormat="1" ht="13.15" hidden="1" customHeight="1" outlineLevel="2">
      <c r="A83" s="560">
        <f ca="1">IF($H83="UNIDADE CONSTRUTIVA",OFFSET(A83,-1,0)+1,LARGE(A$3:A82,1))</f>
        <v>0</v>
      </c>
      <c r="B83" s="560">
        <f t="shared" ca="1" si="13"/>
        <v>3</v>
      </c>
      <c r="C83" s="560">
        <f t="shared" ca="1" si="14"/>
        <v>2</v>
      </c>
      <c r="D83" s="561">
        <f t="shared" ca="1" si="15"/>
        <v>3</v>
      </c>
      <c r="E83" s="561">
        <f t="shared" ca="1" si="16"/>
        <v>1</v>
      </c>
      <c r="G83" s="290"/>
      <c r="H83" s="291" t="s">
        <v>244</v>
      </c>
      <c r="I83" s="292" t="str">
        <f t="shared" ca="1" si="19"/>
        <v>03.002.003.001</v>
      </c>
      <c r="J83" s="293" t="s">
        <v>932</v>
      </c>
      <c r="K83" s="294" t="s">
        <v>4</v>
      </c>
      <c r="L83" s="558">
        <f>Supraestrutura!M10</f>
        <v>110.32</v>
      </c>
      <c r="M83" s="558">
        <v>525.798</v>
      </c>
      <c r="N83" s="388">
        <f t="shared" si="17"/>
        <v>58006.035359999994</v>
      </c>
      <c r="O83" s="565" t="s">
        <v>690</v>
      </c>
      <c r="P83" s="297" t="s">
        <v>677</v>
      </c>
      <c r="Q83" s="49"/>
      <c r="R83" s="49"/>
      <c r="S83" s="49"/>
    </row>
    <row r="84" spans="1:19" s="48" customFormat="1" ht="13.9" hidden="1" customHeight="1" outlineLevel="1">
      <c r="A84" s="560">
        <f ca="1">IF($H84="UNIDADE CONSTRUTIVA",OFFSET(A84,-1,0)+1,LARGE(A$3:A83,1))</f>
        <v>0</v>
      </c>
      <c r="B84" s="560">
        <f t="shared" ca="1" si="13"/>
        <v>3</v>
      </c>
      <c r="C84" s="560">
        <f t="shared" ca="1" si="14"/>
        <v>2</v>
      </c>
      <c r="D84" s="561">
        <f t="shared" ca="1" si="15"/>
        <v>4</v>
      </c>
      <c r="E84" s="561">
        <f t="shared" ca="1" si="16"/>
        <v>0</v>
      </c>
      <c r="G84" s="290"/>
      <c r="H84" s="291" t="s">
        <v>243</v>
      </c>
      <c r="I84" s="292" t="str">
        <f t="shared" ca="1" si="19"/>
        <v>03.002.004</v>
      </c>
      <c r="J84" s="293" t="s">
        <v>1713</v>
      </c>
      <c r="K84" s="294"/>
      <c r="L84" s="558"/>
      <c r="M84" s="558"/>
      <c r="N84" s="388">
        <f t="shared" ca="1" si="17"/>
        <v>35598.337199999994</v>
      </c>
      <c r="O84" s="565"/>
      <c r="P84" s="297"/>
      <c r="Q84" s="49"/>
      <c r="R84" s="49"/>
      <c r="S84" s="49"/>
    </row>
    <row r="85" spans="1:19" s="48" customFormat="1" ht="13.15" hidden="1" customHeight="1" outlineLevel="2">
      <c r="A85" s="560">
        <f ca="1">IF($H85="UNIDADE CONSTRUTIVA",OFFSET(A85,-1,0)+1,LARGE(A$3:A84,1))</f>
        <v>0</v>
      </c>
      <c r="B85" s="560">
        <f t="shared" ca="1" si="13"/>
        <v>3</v>
      </c>
      <c r="C85" s="560">
        <f t="shared" ca="1" si="14"/>
        <v>2</v>
      </c>
      <c r="D85" s="561">
        <f t="shared" ca="1" si="15"/>
        <v>4</v>
      </c>
      <c r="E85" s="561">
        <f t="shared" ca="1" si="16"/>
        <v>1</v>
      </c>
      <c r="G85" s="290"/>
      <c r="H85" s="291" t="s">
        <v>244</v>
      </c>
      <c r="I85" s="292" t="str">
        <f t="shared" ca="1" si="19"/>
        <v>03.002.004.001</v>
      </c>
      <c r="J85" s="293" t="s">
        <v>1714</v>
      </c>
      <c r="K85" s="294" t="s">
        <v>1</v>
      </c>
      <c r="L85" s="558">
        <f>'Obra '!E15</f>
        <v>416.94</v>
      </c>
      <c r="M85" s="558">
        <v>85.38</v>
      </c>
      <c r="N85" s="388">
        <f t="shared" si="17"/>
        <v>35598.337199999994</v>
      </c>
      <c r="O85" s="565" t="s">
        <v>1715</v>
      </c>
      <c r="P85" s="297" t="s">
        <v>677</v>
      </c>
      <c r="Q85" s="49"/>
      <c r="R85" s="49"/>
      <c r="S85" s="49"/>
    </row>
    <row r="86" spans="1:19" s="48" customFormat="1" ht="13.5" hidden="1" customHeight="1" outlineLevel="1">
      <c r="A86" s="560">
        <f ca="1">IF($H86="UNIDADE CONSTRUTIVA",OFFSET(A86,-1,0)+1,LARGE(A$3:A83,1))</f>
        <v>0</v>
      </c>
      <c r="B86" s="560">
        <f t="shared" ca="1" si="13"/>
        <v>3</v>
      </c>
      <c r="C86" s="560">
        <f t="shared" ca="1" si="14"/>
        <v>2</v>
      </c>
      <c r="D86" s="561">
        <f t="shared" ca="1" si="15"/>
        <v>5</v>
      </c>
      <c r="E86" s="561">
        <f t="shared" ca="1" si="16"/>
        <v>0</v>
      </c>
      <c r="G86" s="290"/>
      <c r="H86" s="291" t="s">
        <v>243</v>
      </c>
      <c r="I86" s="292" t="str">
        <f t="shared" ca="1" si="19"/>
        <v>03.002.005</v>
      </c>
      <c r="J86" s="293" t="s">
        <v>154</v>
      </c>
      <c r="K86" s="294"/>
      <c r="L86" s="558"/>
      <c r="M86" s="558"/>
      <c r="N86" s="388">
        <f t="shared" ca="1" si="17"/>
        <v>105975.30624653869</v>
      </c>
      <c r="O86" s="565"/>
      <c r="P86" s="297"/>
      <c r="Q86" s="49"/>
      <c r="R86" s="49"/>
      <c r="S86" s="49"/>
    </row>
    <row r="87" spans="1:19" s="48" customFormat="1" ht="13.9" hidden="1" customHeight="1" outlineLevel="2">
      <c r="A87" s="560">
        <f ca="1">IF($H87="UNIDADE CONSTRUTIVA",OFFSET(A87,-1,0)+1,LARGE(A$3:A86,1))</f>
        <v>0</v>
      </c>
      <c r="B87" s="560">
        <f t="shared" ca="1" si="13"/>
        <v>3</v>
      </c>
      <c r="C87" s="560">
        <f t="shared" ca="1" si="14"/>
        <v>2</v>
      </c>
      <c r="D87" s="561">
        <f t="shared" ca="1" si="15"/>
        <v>5</v>
      </c>
      <c r="E87" s="561">
        <f t="shared" ca="1" si="16"/>
        <v>1</v>
      </c>
      <c r="G87" s="290"/>
      <c r="H87" s="291" t="s">
        <v>244</v>
      </c>
      <c r="I87" s="292" t="str">
        <f t="shared" ca="1" si="19"/>
        <v>03.002.005.001</v>
      </c>
      <c r="J87" s="293" t="s">
        <v>246</v>
      </c>
      <c r="K87" s="294" t="s">
        <v>1</v>
      </c>
      <c r="L87" s="558">
        <f>'Obra '!E15</f>
        <v>416.94</v>
      </c>
      <c r="M87" s="558">
        <v>230</v>
      </c>
      <c r="N87" s="388">
        <f t="shared" si="17"/>
        <v>95896.2</v>
      </c>
      <c r="O87" s="565"/>
      <c r="P87" s="297" t="s">
        <v>677</v>
      </c>
      <c r="Q87" s="49"/>
      <c r="R87" s="49"/>
      <c r="S87" s="49"/>
    </row>
    <row r="88" spans="1:19" s="48" customFormat="1" ht="13.9" hidden="1" customHeight="1" outlineLevel="2">
      <c r="A88" s="560">
        <f ca="1">IF($H88="UNIDADE CONSTRUTIVA",OFFSET(A88,-1,0)+1,LARGE(A$3:A87,1))</f>
        <v>0</v>
      </c>
      <c r="B88" s="560">
        <f t="shared" ca="1" si="13"/>
        <v>3</v>
      </c>
      <c r="C88" s="560">
        <f t="shared" ca="1" si="14"/>
        <v>2</v>
      </c>
      <c r="D88" s="561">
        <f t="shared" ca="1" si="15"/>
        <v>5</v>
      </c>
      <c r="E88" s="561">
        <f t="shared" ca="1" si="16"/>
        <v>2</v>
      </c>
      <c r="G88" s="290"/>
      <c r="H88" s="291" t="s">
        <v>244</v>
      </c>
      <c r="I88" s="292" t="str">
        <f t="shared" ca="1" si="19"/>
        <v>03.002.005.002</v>
      </c>
      <c r="J88" s="293" t="s">
        <v>590</v>
      </c>
      <c r="K88" s="294" t="s">
        <v>1</v>
      </c>
      <c r="L88" s="558">
        <f>L87</f>
        <v>416.94</v>
      </c>
      <c r="M88" s="558">
        <v>24.173996849759419</v>
      </c>
      <c r="N88" s="388">
        <f t="shared" si="17"/>
        <v>10079.106246538691</v>
      </c>
      <c r="O88" s="565"/>
      <c r="P88" s="297" t="s">
        <v>677</v>
      </c>
      <c r="Q88" s="49"/>
      <c r="R88" s="49"/>
      <c r="S88" s="49"/>
    </row>
    <row r="89" spans="1:19" s="48" customFormat="1" ht="13.9" hidden="1" customHeight="1" outlineLevel="1">
      <c r="A89" s="560">
        <f ca="1">IF($H89="UNIDADE CONSTRUTIVA",OFFSET(A89,-1,0)+1,LARGE(A$3:A88,1))</f>
        <v>0</v>
      </c>
      <c r="B89" s="560">
        <f t="shared" ca="1" si="13"/>
        <v>3</v>
      </c>
      <c r="C89" s="560">
        <f t="shared" ca="1" si="14"/>
        <v>3</v>
      </c>
      <c r="D89" s="561">
        <f t="shared" ca="1" si="15"/>
        <v>0</v>
      </c>
      <c r="E89" s="561">
        <f t="shared" ca="1" si="16"/>
        <v>2</v>
      </c>
      <c r="G89" s="290"/>
      <c r="H89" s="291" t="s">
        <v>242</v>
      </c>
      <c r="I89" s="292" t="str">
        <f t="shared" ca="1" si="19"/>
        <v>03.003</v>
      </c>
      <c r="J89" s="293" t="s">
        <v>935</v>
      </c>
      <c r="K89" s="294"/>
      <c r="L89" s="558"/>
      <c r="M89" s="558"/>
      <c r="N89" s="388">
        <f t="shared" ca="1" si="17"/>
        <v>266348.03558761266</v>
      </c>
      <c r="O89" s="565"/>
      <c r="P89" s="297"/>
      <c r="Q89" s="49"/>
      <c r="R89" s="49"/>
      <c r="S89" s="49"/>
    </row>
    <row r="90" spans="1:19" s="48" customFormat="1" ht="13.9" hidden="1" customHeight="1" outlineLevel="1">
      <c r="A90" s="560">
        <f ca="1">IF($H90="UNIDADE CONSTRUTIVA",OFFSET(A90,-1,0)+1,LARGE(A$3:A89,1))</f>
        <v>0</v>
      </c>
      <c r="B90" s="560">
        <f t="shared" ca="1" si="13"/>
        <v>3</v>
      </c>
      <c r="C90" s="560">
        <f t="shared" ca="1" si="14"/>
        <v>3</v>
      </c>
      <c r="D90" s="561">
        <f t="shared" ca="1" si="15"/>
        <v>1</v>
      </c>
      <c r="E90" s="561">
        <f t="shared" ca="1" si="16"/>
        <v>0</v>
      </c>
      <c r="G90" s="290"/>
      <c r="H90" s="291" t="s">
        <v>243</v>
      </c>
      <c r="I90" s="292" t="str">
        <f t="shared" ca="1" si="19"/>
        <v>03.003.001</v>
      </c>
      <c r="J90" s="293" t="s">
        <v>140</v>
      </c>
      <c r="K90" s="294"/>
      <c r="L90" s="558"/>
      <c r="M90" s="558"/>
      <c r="N90" s="388">
        <f t="shared" ca="1" si="17"/>
        <v>1846.8030412000001</v>
      </c>
      <c r="O90" s="565"/>
      <c r="P90" s="297"/>
      <c r="Q90" s="49"/>
      <c r="R90" s="49"/>
      <c r="S90" s="49"/>
    </row>
    <row r="91" spans="1:19" s="48" customFormat="1" ht="13.9" hidden="1" customHeight="1" outlineLevel="2">
      <c r="A91" s="560">
        <f ca="1">IF($H91="UNIDADE CONSTRUTIVA",OFFSET(A91,-1,0)+1,LARGE(A$3:A90,1))</f>
        <v>0</v>
      </c>
      <c r="B91" s="560">
        <f t="shared" ca="1" si="13"/>
        <v>3</v>
      </c>
      <c r="C91" s="560">
        <f t="shared" ca="1" si="14"/>
        <v>3</v>
      </c>
      <c r="D91" s="561">
        <f t="shared" ca="1" si="15"/>
        <v>1</v>
      </c>
      <c r="E91" s="561">
        <f t="shared" ca="1" si="16"/>
        <v>1</v>
      </c>
      <c r="G91" s="290"/>
      <c r="H91" s="291" t="s">
        <v>244</v>
      </c>
      <c r="I91" s="292" t="str">
        <f t="shared" ca="1" si="19"/>
        <v>03.003.001.001</v>
      </c>
      <c r="J91" s="293" t="s">
        <v>686</v>
      </c>
      <c r="K91" s="294" t="s">
        <v>1</v>
      </c>
      <c r="L91" s="558">
        <f>Supraestrutura!N16</f>
        <v>191.57</v>
      </c>
      <c r="M91" s="558">
        <v>0.71326000000000001</v>
      </c>
      <c r="N91" s="388">
        <f t="shared" si="17"/>
        <v>136.63921819999999</v>
      </c>
      <c r="O91" s="565" t="s">
        <v>930</v>
      </c>
      <c r="P91" s="297" t="s">
        <v>677</v>
      </c>
      <c r="Q91" s="49"/>
      <c r="R91" s="49"/>
      <c r="S91" s="49"/>
    </row>
    <row r="92" spans="1:19" s="48" customFormat="1" ht="13.9" hidden="1" customHeight="1" outlineLevel="2">
      <c r="A92" s="560">
        <f ca="1">IF($H92="UNIDADE CONSTRUTIVA",OFFSET(A92,-1,0)+1,LARGE(A$3:A91,1))</f>
        <v>0</v>
      </c>
      <c r="B92" s="560">
        <f t="shared" ca="1" si="13"/>
        <v>3</v>
      </c>
      <c r="C92" s="560">
        <f t="shared" ca="1" si="14"/>
        <v>3</v>
      </c>
      <c r="D92" s="561">
        <f t="shared" ca="1" si="15"/>
        <v>1</v>
      </c>
      <c r="E92" s="561">
        <f t="shared" ca="1" si="16"/>
        <v>2</v>
      </c>
      <c r="G92" s="290"/>
      <c r="H92" s="291" t="s">
        <v>244</v>
      </c>
      <c r="I92" s="292" t="str">
        <f t="shared" ca="1" si="19"/>
        <v>03.003.001.002</v>
      </c>
      <c r="J92" s="293" t="s">
        <v>687</v>
      </c>
      <c r="K92" s="294" t="s">
        <v>1</v>
      </c>
      <c r="L92" s="558">
        <f>Supraestrutura!N17</f>
        <v>405.04</v>
      </c>
      <c r="M92" s="558">
        <v>3.56</v>
      </c>
      <c r="N92" s="388">
        <f t="shared" si="17"/>
        <v>1441.9424000000001</v>
      </c>
      <c r="O92" s="565" t="s">
        <v>930</v>
      </c>
      <c r="P92" s="297" t="s">
        <v>677</v>
      </c>
      <c r="Q92" s="49"/>
      <c r="R92" s="49"/>
      <c r="S92" s="49"/>
    </row>
    <row r="93" spans="1:19" s="48" customFormat="1" ht="13.9" hidden="1" customHeight="1" outlineLevel="2">
      <c r="A93" s="560">
        <f ca="1">IF($H93="UNIDADE CONSTRUTIVA",OFFSET(A93,-1,0)+1,LARGE(A$3:A92,1))</f>
        <v>0</v>
      </c>
      <c r="B93" s="560">
        <f t="shared" ca="1" si="13"/>
        <v>3</v>
      </c>
      <c r="C93" s="560">
        <f t="shared" ca="1" si="14"/>
        <v>3</v>
      </c>
      <c r="D93" s="561">
        <f t="shared" ca="1" si="15"/>
        <v>1</v>
      </c>
      <c r="E93" s="561">
        <f t="shared" ca="1" si="16"/>
        <v>3</v>
      </c>
      <c r="G93" s="290"/>
      <c r="H93" s="291" t="s">
        <v>244</v>
      </c>
      <c r="I93" s="292" t="str">
        <f t="shared" ca="1" si="19"/>
        <v>03.003.001.003</v>
      </c>
      <c r="J93" s="293" t="s">
        <v>688</v>
      </c>
      <c r="K93" s="294" t="s">
        <v>1</v>
      </c>
      <c r="L93" s="558">
        <f>Supraestrutura!N18</f>
        <v>344.47</v>
      </c>
      <c r="M93" s="558">
        <v>0.71326000000000001</v>
      </c>
      <c r="N93" s="388">
        <f t="shared" si="17"/>
        <v>245.69667220000002</v>
      </c>
      <c r="O93" s="565" t="s">
        <v>930</v>
      </c>
      <c r="P93" s="297" t="s">
        <v>677</v>
      </c>
      <c r="Q93" s="49"/>
      <c r="R93" s="49"/>
      <c r="S93" s="49"/>
    </row>
    <row r="94" spans="1:19" s="48" customFormat="1" ht="13.9" hidden="1" customHeight="1" outlineLevel="2">
      <c r="A94" s="560">
        <f ca="1">IF($H94="UNIDADE CONSTRUTIVA",OFFSET(A94,-1,0)+1,LARGE(A$3:A93,1))</f>
        <v>0</v>
      </c>
      <c r="B94" s="560">
        <f t="shared" ca="1" si="13"/>
        <v>3</v>
      </c>
      <c r="C94" s="560">
        <f t="shared" ca="1" si="14"/>
        <v>3</v>
      </c>
      <c r="D94" s="561">
        <f t="shared" ca="1" si="15"/>
        <v>1</v>
      </c>
      <c r="E94" s="561">
        <f t="shared" ca="1" si="16"/>
        <v>4</v>
      </c>
      <c r="G94" s="290"/>
      <c r="H94" s="291" t="s">
        <v>244</v>
      </c>
      <c r="I94" s="292" t="str">
        <f t="shared" ref="I94" ca="1" si="20">IF(H94="Unidade Construtiva",TEXT(A94,"00"),IF(H94="Célula Construtiva",TEXT(B94,"00"),IF(H94="Etapa",CONCATENATE(TEXT(B94,"00"),".",TEXT(C94,"000")),IF(H94="Subetapa",CONCATENATE(TEXT(B94,"00"),".",TEXT(C94,"000"),".",TEXT(D94,"000")),IF(H94="Serviço",CONCATENATE(TEXT(B94,"00"),".",TEXT(C94,"000"),".",TEXT(D94,"000"),".",TEXT(E94,"000")),"")))))</f>
        <v>03.003.001.004</v>
      </c>
      <c r="J94" s="293" t="s">
        <v>934</v>
      </c>
      <c r="K94" s="294" t="s">
        <v>1</v>
      </c>
      <c r="L94" s="558">
        <f>Supraestrutura!N19</f>
        <v>31.58</v>
      </c>
      <c r="M94" s="558">
        <v>0.71326000000000001</v>
      </c>
      <c r="N94" s="388">
        <f t="shared" si="17"/>
        <v>22.5247508</v>
      </c>
      <c r="O94" s="565" t="s">
        <v>930</v>
      </c>
      <c r="P94" s="297" t="s">
        <v>677</v>
      </c>
      <c r="Q94" s="49"/>
      <c r="R94" s="49"/>
      <c r="S94" s="49"/>
    </row>
    <row r="95" spans="1:19" s="48" customFormat="1" ht="13.9" hidden="1" customHeight="1" outlineLevel="1">
      <c r="A95" s="560">
        <f ca="1">IF($H95="UNIDADE CONSTRUTIVA",OFFSET(A95,-1,0)+1,LARGE(A$3:A94,1))</f>
        <v>0</v>
      </c>
      <c r="B95" s="560">
        <f t="shared" ca="1" si="13"/>
        <v>3</v>
      </c>
      <c r="C95" s="560">
        <f t="shared" ca="1" si="14"/>
        <v>3</v>
      </c>
      <c r="D95" s="561">
        <f t="shared" ca="1" si="15"/>
        <v>2</v>
      </c>
      <c r="E95" s="561">
        <f t="shared" ca="1" si="16"/>
        <v>0</v>
      </c>
      <c r="G95" s="290"/>
      <c r="H95" s="291" t="s">
        <v>243</v>
      </c>
      <c r="I95" s="292" t="str">
        <f t="shared" ca="1" si="19"/>
        <v>03.003.002</v>
      </c>
      <c r="J95" s="293" t="s">
        <v>137</v>
      </c>
      <c r="K95" s="294"/>
      <c r="L95" s="558"/>
      <c r="M95" s="558"/>
      <c r="N95" s="388">
        <f t="shared" ca="1" si="17"/>
        <v>70186.983500000002</v>
      </c>
      <c r="O95" s="565"/>
      <c r="P95" s="297"/>
      <c r="Q95" s="49"/>
      <c r="R95" s="49"/>
      <c r="S95" s="49"/>
    </row>
    <row r="96" spans="1:19" s="48" customFormat="1" ht="13.9" hidden="1" customHeight="1" outlineLevel="2">
      <c r="A96" s="560">
        <f ca="1">IF($H96="UNIDADE CONSTRUTIVA",OFFSET(A96,-1,0)+1,LARGE(A$3:A95,1))</f>
        <v>0</v>
      </c>
      <c r="B96" s="560">
        <f t="shared" ca="1" si="13"/>
        <v>3</v>
      </c>
      <c r="C96" s="560">
        <f t="shared" ca="1" si="14"/>
        <v>3</v>
      </c>
      <c r="D96" s="561">
        <f t="shared" ca="1" si="15"/>
        <v>2</v>
      </c>
      <c r="E96" s="561">
        <f t="shared" ca="1" si="16"/>
        <v>1</v>
      </c>
      <c r="G96" s="290"/>
      <c r="H96" s="291" t="s">
        <v>244</v>
      </c>
      <c r="I96" s="292" t="str">
        <f ca="1">IF(H96="Unidade Construtiva",TEXT(A96,"00"),IF(H96="Célula Construtiva",TEXT(B96,"00"),IF(H96="Etapa",CONCATENATE(TEXT(B96,"00"),".",TEXT(C96,"000")),IF(H96="Subetapa",CONCATENATE(TEXT(B96,"00"),".",TEXT(C96,"000"),".",TEXT(D96,"000")),IF(H96="Serviço",CONCATENATE(TEXT(B96,"00"),".",TEXT(C96,"000"),".",TEXT(D96,"000"),".",TEXT(E96,"000")),"")))))</f>
        <v>03.003.002.001</v>
      </c>
      <c r="J96" s="293" t="s">
        <v>689</v>
      </c>
      <c r="K96" s="294" t="s">
        <v>5</v>
      </c>
      <c r="L96" s="558">
        <f>Supraestrutura!B15</f>
        <v>1664</v>
      </c>
      <c r="M96" s="558">
        <v>7.9782999999999999</v>
      </c>
      <c r="N96" s="388">
        <f t="shared" si="17"/>
        <v>13275.8912</v>
      </c>
      <c r="O96" s="565" t="s">
        <v>690</v>
      </c>
      <c r="P96" s="297" t="s">
        <v>677</v>
      </c>
      <c r="Q96" s="49"/>
      <c r="R96" s="49"/>
      <c r="S96" s="49"/>
    </row>
    <row r="97" spans="1:19" s="48" customFormat="1" ht="13.9" hidden="1" customHeight="1" outlineLevel="2">
      <c r="A97" s="560">
        <f ca="1">IF($H97="UNIDADE CONSTRUTIVA",OFFSET(A97,-1,0)+1,LARGE(A$3:A96,1))</f>
        <v>0</v>
      </c>
      <c r="B97" s="560">
        <f t="shared" ca="1" si="13"/>
        <v>3</v>
      </c>
      <c r="C97" s="560">
        <f t="shared" ca="1" si="14"/>
        <v>3</v>
      </c>
      <c r="D97" s="561">
        <f t="shared" ca="1" si="15"/>
        <v>2</v>
      </c>
      <c r="E97" s="561">
        <f t="shared" ca="1" si="16"/>
        <v>2</v>
      </c>
      <c r="G97" s="290"/>
      <c r="H97" s="291" t="s">
        <v>244</v>
      </c>
      <c r="I97" s="292" t="str">
        <f ca="1">IF(H97="Unidade Construtiva",TEXT(A97,"00"),IF(H97="Célula Construtiva",TEXT(B97,"00"),IF(H97="Etapa",CONCATENATE(TEXT(B97,"00"),".",TEXT(C97,"000")),IF(H97="Subetapa",CONCATENATE(TEXT(B97,"00"),".",TEXT(C97,"000"),".",TEXT(D97,"000")),IF(H97="Serviço",CONCATENATE(TEXT(B97,"00"),".",TEXT(C97,"000"),".",TEXT(D97,"000"),".",TEXT(E97,"000")),"")))))</f>
        <v>03.003.002.002</v>
      </c>
      <c r="J97" s="293" t="s">
        <v>691</v>
      </c>
      <c r="K97" s="294" t="s">
        <v>5</v>
      </c>
      <c r="L97" s="558">
        <f>Supraestrutura!C15</f>
        <v>1761</v>
      </c>
      <c r="M97" s="558">
        <v>7.2464000000000004</v>
      </c>
      <c r="N97" s="388">
        <f t="shared" si="17"/>
        <v>12760.910400000001</v>
      </c>
      <c r="O97" s="565" t="s">
        <v>690</v>
      </c>
      <c r="P97" s="297" t="s">
        <v>677</v>
      </c>
      <c r="Q97" s="568"/>
      <c r="R97" s="568"/>
      <c r="S97" s="49"/>
    </row>
    <row r="98" spans="1:19" s="48" customFormat="1" ht="13.9" hidden="1" customHeight="1" outlineLevel="2">
      <c r="A98" s="560">
        <f ca="1">IF($H98="UNIDADE CONSTRUTIVA",OFFSET(A98,-1,0)+1,LARGE(A$3:A97,1))</f>
        <v>0</v>
      </c>
      <c r="B98" s="560">
        <f t="shared" ca="1" si="13"/>
        <v>3</v>
      </c>
      <c r="C98" s="560">
        <f t="shared" ca="1" si="14"/>
        <v>3</v>
      </c>
      <c r="D98" s="561">
        <f t="shared" ca="1" si="15"/>
        <v>2</v>
      </c>
      <c r="E98" s="561">
        <f t="shared" ca="1" si="16"/>
        <v>3</v>
      </c>
      <c r="G98" s="290"/>
      <c r="H98" s="291" t="s">
        <v>244</v>
      </c>
      <c r="I98" s="292" t="str">
        <f t="shared" ref="I98:I116" ca="1" si="21">IF(H98="Unidade Construtiva",TEXT(A98,"00"),IF(H98="Célula Construtiva",TEXT(B98,"00"),IF(H98="Etapa",CONCATENATE(TEXT(B98,"00"),".",TEXT(C98,"000")),IF(H98="Subetapa",CONCATENATE(TEXT(B98,"00"),".",TEXT(C98,"000"),".",TEXT(D98,"000")),IF(H98="Serviço",CONCATENATE(TEXT(B98,"00"),".",TEXT(C98,"000"),".",TEXT(D98,"000"),".",TEXT(E98,"000")),"")))))</f>
        <v>03.003.002.003</v>
      </c>
      <c r="J98" s="293" t="s">
        <v>692</v>
      </c>
      <c r="K98" s="294" t="s">
        <v>5</v>
      </c>
      <c r="L98" s="558">
        <f>Supraestrutura!D15</f>
        <v>644</v>
      </c>
      <c r="M98" s="558">
        <v>7.8792999999999997</v>
      </c>
      <c r="N98" s="388">
        <f t="shared" si="17"/>
        <v>5074.2691999999997</v>
      </c>
      <c r="O98" s="565" t="s">
        <v>690</v>
      </c>
      <c r="P98" s="297" t="s">
        <v>677</v>
      </c>
      <c r="Q98" s="568"/>
      <c r="R98" s="568"/>
      <c r="S98" s="49"/>
    </row>
    <row r="99" spans="1:19" s="48" customFormat="1" ht="13.9" hidden="1" customHeight="1" outlineLevel="2">
      <c r="A99" s="560">
        <f ca="1">IF($H99="UNIDADE CONSTRUTIVA",OFFSET(A99,-1,0)+1,LARGE(A$3:A98,1))</f>
        <v>0</v>
      </c>
      <c r="B99" s="560">
        <f t="shared" ca="1" si="13"/>
        <v>3</v>
      </c>
      <c r="C99" s="560">
        <f t="shared" ca="1" si="14"/>
        <v>3</v>
      </c>
      <c r="D99" s="561">
        <f t="shared" ca="1" si="15"/>
        <v>2</v>
      </c>
      <c r="E99" s="561">
        <f t="shared" ca="1" si="16"/>
        <v>4</v>
      </c>
      <c r="G99" s="290"/>
      <c r="H99" s="291" t="s">
        <v>244</v>
      </c>
      <c r="I99" s="292" t="str">
        <f t="shared" ca="1" si="21"/>
        <v>03.003.002.004</v>
      </c>
      <c r="J99" s="293" t="s">
        <v>693</v>
      </c>
      <c r="K99" s="294" t="s">
        <v>5</v>
      </c>
      <c r="L99" s="558">
        <f>Supraestrutura!E15</f>
        <v>1558</v>
      </c>
      <c r="M99" s="558">
        <v>6.9222999999999999</v>
      </c>
      <c r="N99" s="388">
        <f t="shared" si="17"/>
        <v>10784.9434</v>
      </c>
      <c r="O99" s="565" t="s">
        <v>690</v>
      </c>
      <c r="P99" s="297" t="s">
        <v>677</v>
      </c>
      <c r="Q99" s="568"/>
      <c r="R99" s="568"/>
      <c r="S99" s="49"/>
    </row>
    <row r="100" spans="1:19" s="48" customFormat="1" ht="13.9" hidden="1" customHeight="1" outlineLevel="2">
      <c r="A100" s="560">
        <f ca="1">IF($H100="UNIDADE CONSTRUTIVA",OFFSET(A100,-1,0)+1,LARGE(A$3:A99,1))</f>
        <v>0</v>
      </c>
      <c r="B100" s="560">
        <f t="shared" ca="1" si="13"/>
        <v>3</v>
      </c>
      <c r="C100" s="560">
        <f t="shared" ca="1" si="14"/>
        <v>3</v>
      </c>
      <c r="D100" s="561">
        <f t="shared" ca="1" si="15"/>
        <v>2</v>
      </c>
      <c r="E100" s="561">
        <f t="shared" ca="1" si="16"/>
        <v>5</v>
      </c>
      <c r="G100" s="290"/>
      <c r="H100" s="291" t="s">
        <v>244</v>
      </c>
      <c r="I100" s="292" t="str">
        <f t="shared" ca="1" si="21"/>
        <v>03.003.002.005</v>
      </c>
      <c r="J100" s="293" t="s">
        <v>694</v>
      </c>
      <c r="K100" s="294" t="s">
        <v>5</v>
      </c>
      <c r="L100" s="558">
        <f>Supraestrutura!F15</f>
        <v>934</v>
      </c>
      <c r="M100" s="558">
        <v>6.7462999999999997</v>
      </c>
      <c r="N100" s="388">
        <f t="shared" si="17"/>
        <v>6301.0441999999994</v>
      </c>
      <c r="O100" s="565" t="s">
        <v>690</v>
      </c>
      <c r="P100" s="297" t="s">
        <v>677</v>
      </c>
      <c r="Q100" s="568"/>
      <c r="R100" s="568"/>
      <c r="S100" s="49"/>
    </row>
    <row r="101" spans="1:19" s="48" customFormat="1" ht="13.9" hidden="1" customHeight="1" outlineLevel="2">
      <c r="A101" s="560">
        <f ca="1">IF($H101="UNIDADE CONSTRUTIVA",OFFSET(A101,-1,0)+1,LARGE(A$3:A100,1))</f>
        <v>0</v>
      </c>
      <c r="B101" s="560">
        <f t="shared" ca="1" si="13"/>
        <v>3</v>
      </c>
      <c r="C101" s="560">
        <f t="shared" ca="1" si="14"/>
        <v>3</v>
      </c>
      <c r="D101" s="561">
        <f t="shared" ca="1" si="15"/>
        <v>2</v>
      </c>
      <c r="E101" s="561">
        <f t="shared" ca="1" si="16"/>
        <v>6</v>
      </c>
      <c r="G101" s="290"/>
      <c r="H101" s="291" t="s">
        <v>244</v>
      </c>
      <c r="I101" s="292" t="str">
        <f t="shared" ca="1" si="21"/>
        <v>03.003.002.006</v>
      </c>
      <c r="J101" s="293" t="s">
        <v>695</v>
      </c>
      <c r="K101" s="294" t="s">
        <v>5</v>
      </c>
      <c r="L101" s="558">
        <f>Supraestrutura!G15</f>
        <v>797</v>
      </c>
      <c r="M101" s="558">
        <v>6.8783000000000003</v>
      </c>
      <c r="N101" s="388">
        <f t="shared" si="17"/>
        <v>5482.0051000000003</v>
      </c>
      <c r="O101" s="565" t="s">
        <v>690</v>
      </c>
      <c r="P101" s="297" t="s">
        <v>677</v>
      </c>
      <c r="Q101" s="568"/>
      <c r="R101" s="568"/>
      <c r="S101" s="49"/>
    </row>
    <row r="102" spans="1:19" s="48" customFormat="1" ht="13.9" hidden="1" customHeight="1" outlineLevel="2">
      <c r="A102" s="560">
        <f ca="1">IF($H102="UNIDADE CONSTRUTIVA",OFFSET(A102,-1,0)+1,LARGE(A$3:A101,1))</f>
        <v>0</v>
      </c>
      <c r="B102" s="560">
        <f t="shared" ca="1" si="13"/>
        <v>3</v>
      </c>
      <c r="C102" s="560">
        <f t="shared" ca="1" si="14"/>
        <v>3</v>
      </c>
      <c r="D102" s="561">
        <f t="shared" ca="1" si="15"/>
        <v>2</v>
      </c>
      <c r="E102" s="561">
        <f t="shared" ca="1" si="16"/>
        <v>7</v>
      </c>
      <c r="G102" s="290"/>
      <c r="H102" s="291" t="s">
        <v>244</v>
      </c>
      <c r="I102" s="292" t="str">
        <f t="shared" ca="1" si="21"/>
        <v>03.003.002.007</v>
      </c>
      <c r="J102" s="293" t="s">
        <v>696</v>
      </c>
      <c r="K102" s="294" t="s">
        <v>5</v>
      </c>
      <c r="L102" s="558">
        <f>Supraestrutura!H15</f>
        <v>2400</v>
      </c>
      <c r="M102" s="558">
        <v>6.8783000000000003</v>
      </c>
      <c r="N102" s="388">
        <f t="shared" si="17"/>
        <v>16507.920000000002</v>
      </c>
      <c r="O102" s="565" t="s">
        <v>690</v>
      </c>
      <c r="P102" s="297" t="s">
        <v>677</v>
      </c>
      <c r="Q102" s="568"/>
      <c r="R102" s="568"/>
      <c r="S102" s="49"/>
    </row>
    <row r="103" spans="1:19" s="48" customFormat="1" ht="13.9" hidden="1" customHeight="1" outlineLevel="1">
      <c r="A103" s="560">
        <f ca="1">IF($H103="UNIDADE CONSTRUTIVA",OFFSET(A103,-1,0)+1,LARGE(A$3:A102,1))</f>
        <v>0</v>
      </c>
      <c r="B103" s="560">
        <f t="shared" ca="1" si="13"/>
        <v>3</v>
      </c>
      <c r="C103" s="560">
        <f t="shared" ca="1" si="14"/>
        <v>3</v>
      </c>
      <c r="D103" s="561">
        <f t="shared" ca="1" si="15"/>
        <v>3</v>
      </c>
      <c r="E103" s="561">
        <f t="shared" ca="1" si="16"/>
        <v>0</v>
      </c>
      <c r="G103" s="290"/>
      <c r="H103" s="291" t="s">
        <v>243</v>
      </c>
      <c r="I103" s="292" t="str">
        <f t="shared" ca="1" si="21"/>
        <v>03.003.003</v>
      </c>
      <c r="J103" s="293" t="s">
        <v>245</v>
      </c>
      <c r="K103" s="294"/>
      <c r="L103" s="558"/>
      <c r="M103" s="558"/>
      <c r="N103" s="388">
        <f t="shared" ca="1" si="17"/>
        <v>52727.023439999997</v>
      </c>
      <c r="O103" s="565"/>
      <c r="P103" s="297"/>
      <c r="Q103" s="49"/>
      <c r="R103" s="49"/>
      <c r="S103" s="49"/>
    </row>
    <row r="104" spans="1:19" s="48" customFormat="1" ht="13.15" hidden="1" customHeight="1" outlineLevel="2">
      <c r="A104" s="560">
        <f ca="1">IF($H104="UNIDADE CONSTRUTIVA",OFFSET(A104,-1,0)+1,LARGE(A$3:A103,1))</f>
        <v>0</v>
      </c>
      <c r="B104" s="560">
        <f t="shared" ca="1" si="13"/>
        <v>3</v>
      </c>
      <c r="C104" s="560">
        <f t="shared" ca="1" si="14"/>
        <v>3</v>
      </c>
      <c r="D104" s="561">
        <f t="shared" ca="1" si="15"/>
        <v>3</v>
      </c>
      <c r="E104" s="561">
        <f t="shared" ca="1" si="16"/>
        <v>1</v>
      </c>
      <c r="G104" s="290"/>
      <c r="H104" s="291" t="s">
        <v>244</v>
      </c>
      <c r="I104" s="292" t="str">
        <f t="shared" ca="1" si="21"/>
        <v>03.003.003.001</v>
      </c>
      <c r="J104" s="293" t="s">
        <v>932</v>
      </c>
      <c r="K104" s="294" t="s">
        <v>4</v>
      </c>
      <c r="L104" s="558">
        <f>Supraestrutura!M15</f>
        <v>100.28</v>
      </c>
      <c r="M104" s="558">
        <v>525.798</v>
      </c>
      <c r="N104" s="388">
        <f t="shared" si="17"/>
        <v>52727.023439999997</v>
      </c>
      <c r="O104" s="565" t="s">
        <v>690</v>
      </c>
      <c r="P104" s="297" t="s">
        <v>677</v>
      </c>
      <c r="Q104" s="49"/>
      <c r="R104" s="49"/>
      <c r="S104" s="49"/>
    </row>
    <row r="105" spans="1:19" s="48" customFormat="1" ht="13.9" hidden="1" customHeight="1" outlineLevel="1">
      <c r="A105" s="560">
        <f ca="1">IF($H105="UNIDADE CONSTRUTIVA",OFFSET(A105,-1,0)+1,LARGE(A$3:A104,1))</f>
        <v>0</v>
      </c>
      <c r="B105" s="560">
        <f t="shared" ref="B105:B106" ca="1" si="22">IF(H105="UNIDADE CONSTRUTIVA",0,IF(H105="CÉLULA CONSTRUTIVA",OFFSET(B105,-1,0)+1,OFFSET(B105,-1,0)))</f>
        <v>3</v>
      </c>
      <c r="C105" s="560">
        <f t="shared" ref="C105:C106" ca="1" si="23">IF(H105="CÉLULA CONSTRUTIVA",0,IF(H105="ETAPA",OFFSET(C105,-1,0)+1,OFFSET(C105,-1,0)))</f>
        <v>3</v>
      </c>
      <c r="D105" s="561">
        <f t="shared" ref="D105:D106" ca="1" si="24">IF(H105="ETAPA",0,IF(H105="SUBETAPA",OFFSET(D105,-1,0)+1,OFFSET(D105,-1,0)))</f>
        <v>4</v>
      </c>
      <c r="E105" s="561">
        <f t="shared" ref="E105:E106" ca="1" si="25">IF(H105="Subetapa",0,IF(H105="serviço",OFFSET(E105,-1,0)+1,OFFSET(E105,-1,0)))</f>
        <v>0</v>
      </c>
      <c r="G105" s="290"/>
      <c r="H105" s="291" t="s">
        <v>243</v>
      </c>
      <c r="I105" s="292" t="str">
        <f t="shared" ca="1" si="21"/>
        <v>03.003.004</v>
      </c>
      <c r="J105" s="293" t="s">
        <v>1713</v>
      </c>
      <c r="K105" s="294"/>
      <c r="L105" s="558"/>
      <c r="M105" s="558"/>
      <c r="N105" s="388">
        <f t="shared" ca="1" si="17"/>
        <v>35601.752399999998</v>
      </c>
      <c r="O105" s="565"/>
      <c r="P105" s="297"/>
      <c r="Q105" s="49"/>
      <c r="R105" s="49"/>
      <c r="S105" s="49"/>
    </row>
    <row r="106" spans="1:19" s="48" customFormat="1" ht="13.15" hidden="1" customHeight="1" outlineLevel="2">
      <c r="A106" s="560">
        <f ca="1">IF($H106="UNIDADE CONSTRUTIVA",OFFSET(A106,-1,0)+1,LARGE(A$3:A105,1))</f>
        <v>0</v>
      </c>
      <c r="B106" s="560">
        <f t="shared" ca="1" si="22"/>
        <v>3</v>
      </c>
      <c r="C106" s="560">
        <f t="shared" ca="1" si="23"/>
        <v>3</v>
      </c>
      <c r="D106" s="561">
        <f t="shared" ca="1" si="24"/>
        <v>4</v>
      </c>
      <c r="E106" s="561">
        <f t="shared" ca="1" si="25"/>
        <v>1</v>
      </c>
      <c r="G106" s="290"/>
      <c r="H106" s="291" t="s">
        <v>244</v>
      </c>
      <c r="I106" s="292" t="str">
        <f t="shared" ca="1" si="21"/>
        <v>03.003.004.001</v>
      </c>
      <c r="J106" s="293" t="s">
        <v>1714</v>
      </c>
      <c r="K106" s="294" t="s">
        <v>1</v>
      </c>
      <c r="L106" s="558">
        <f>'Obra '!E16</f>
        <v>416.98</v>
      </c>
      <c r="M106" s="558">
        <v>85.38</v>
      </c>
      <c r="N106" s="388">
        <f t="shared" si="17"/>
        <v>35601.752399999998</v>
      </c>
      <c r="O106" s="565" t="s">
        <v>1715</v>
      </c>
      <c r="P106" s="297" t="s">
        <v>677</v>
      </c>
      <c r="Q106" s="49"/>
      <c r="R106" s="49"/>
      <c r="S106" s="49"/>
    </row>
    <row r="107" spans="1:19" s="48" customFormat="1" ht="13.9" hidden="1" customHeight="1" outlineLevel="1">
      <c r="A107" s="560">
        <f ca="1">IF($H107="UNIDADE CONSTRUTIVA",OFFSET(A107,-1,0)+1,LARGE(A$3:A104,1))</f>
        <v>0</v>
      </c>
      <c r="B107" s="560">
        <f t="shared" ca="1" si="13"/>
        <v>3</v>
      </c>
      <c r="C107" s="560">
        <f t="shared" ca="1" si="14"/>
        <v>3</v>
      </c>
      <c r="D107" s="561">
        <f t="shared" ca="1" si="15"/>
        <v>5</v>
      </c>
      <c r="E107" s="561">
        <f t="shared" ca="1" si="16"/>
        <v>0</v>
      </c>
      <c r="G107" s="290"/>
      <c r="H107" s="291" t="s">
        <v>243</v>
      </c>
      <c r="I107" s="292" t="str">
        <f t="shared" ca="1" si="21"/>
        <v>03.003.005</v>
      </c>
      <c r="J107" s="293" t="s">
        <v>154</v>
      </c>
      <c r="K107" s="294"/>
      <c r="L107" s="558"/>
      <c r="M107" s="558"/>
      <c r="N107" s="388">
        <f t="shared" ca="1" si="17"/>
        <v>105985.47320641269</v>
      </c>
      <c r="O107" s="565"/>
      <c r="P107" s="297"/>
      <c r="Q107" s="49"/>
      <c r="R107" s="49"/>
      <c r="S107" s="49"/>
    </row>
    <row r="108" spans="1:19" s="48" customFormat="1" ht="13.9" hidden="1" customHeight="1" outlineLevel="2">
      <c r="A108" s="560">
        <f ca="1">IF($H108="UNIDADE CONSTRUTIVA",OFFSET(A108,-1,0)+1,LARGE(A$3:A107,1))</f>
        <v>0</v>
      </c>
      <c r="B108" s="560">
        <f t="shared" ca="1" si="13"/>
        <v>3</v>
      </c>
      <c r="C108" s="560">
        <f t="shared" ca="1" si="14"/>
        <v>3</v>
      </c>
      <c r="D108" s="561">
        <f t="shared" ca="1" si="15"/>
        <v>5</v>
      </c>
      <c r="E108" s="561">
        <f t="shared" ca="1" si="16"/>
        <v>1</v>
      </c>
      <c r="G108" s="290"/>
      <c r="H108" s="291" t="s">
        <v>244</v>
      </c>
      <c r="I108" s="292" t="str">
        <f t="shared" ca="1" si="21"/>
        <v>03.003.005.001</v>
      </c>
      <c r="J108" s="293" t="s">
        <v>246</v>
      </c>
      <c r="K108" s="294" t="s">
        <v>1</v>
      </c>
      <c r="L108" s="558">
        <f>'Obra '!E16</f>
        <v>416.98</v>
      </c>
      <c r="M108" s="558">
        <v>230</v>
      </c>
      <c r="N108" s="388">
        <f t="shared" si="17"/>
        <v>95905.400000000009</v>
      </c>
      <c r="O108" s="565"/>
      <c r="P108" s="297" t="s">
        <v>677</v>
      </c>
      <c r="Q108" s="49"/>
      <c r="R108" s="49"/>
      <c r="S108" s="49"/>
    </row>
    <row r="109" spans="1:19" s="48" customFormat="1" ht="13.9" hidden="1" customHeight="1" outlineLevel="2">
      <c r="A109" s="560">
        <f ca="1">IF($H109="UNIDADE CONSTRUTIVA",OFFSET(A109,-1,0)+1,LARGE(A$3:A108,1))</f>
        <v>0</v>
      </c>
      <c r="B109" s="560">
        <f t="shared" ca="1" si="13"/>
        <v>3</v>
      </c>
      <c r="C109" s="560">
        <f t="shared" ca="1" si="14"/>
        <v>3</v>
      </c>
      <c r="D109" s="561">
        <f t="shared" ca="1" si="15"/>
        <v>5</v>
      </c>
      <c r="E109" s="561">
        <f t="shared" ca="1" si="16"/>
        <v>2</v>
      </c>
      <c r="G109" s="290"/>
      <c r="H109" s="291" t="s">
        <v>244</v>
      </c>
      <c r="I109" s="292" t="str">
        <f t="shared" ca="1" si="21"/>
        <v>03.003.005.002</v>
      </c>
      <c r="J109" s="293" t="s">
        <v>590</v>
      </c>
      <c r="K109" s="294" t="s">
        <v>1</v>
      </c>
      <c r="L109" s="558">
        <f>L108</f>
        <v>416.98</v>
      </c>
      <c r="M109" s="558">
        <v>24.173996849759419</v>
      </c>
      <c r="N109" s="388">
        <f t="shared" si="17"/>
        <v>10080.073206412682</v>
      </c>
      <c r="O109" s="565"/>
      <c r="P109" s="297" t="s">
        <v>677</v>
      </c>
      <c r="Q109" s="49"/>
      <c r="R109" s="49"/>
      <c r="S109" s="49"/>
    </row>
    <row r="110" spans="1:19" s="48" customFormat="1" ht="13.9" hidden="1" customHeight="1" outlineLevel="1">
      <c r="A110" s="560">
        <f ca="1">IF($H110="UNIDADE CONSTRUTIVA",OFFSET(A110,-1,0)+1,LARGE(A$3:A109,1))</f>
        <v>0</v>
      </c>
      <c r="B110" s="560">
        <f t="shared" ca="1" si="13"/>
        <v>3</v>
      </c>
      <c r="C110" s="560">
        <f t="shared" ca="1" si="14"/>
        <v>4</v>
      </c>
      <c r="D110" s="561">
        <f t="shared" ca="1" si="15"/>
        <v>0</v>
      </c>
      <c r="E110" s="561">
        <f t="shared" ca="1" si="16"/>
        <v>2</v>
      </c>
      <c r="G110" s="290"/>
      <c r="H110" s="291" t="s">
        <v>242</v>
      </c>
      <c r="I110" s="292" t="str">
        <f t="shared" ca="1" si="21"/>
        <v>03.004</v>
      </c>
      <c r="J110" s="293" t="s">
        <v>936</v>
      </c>
      <c r="K110" s="294"/>
      <c r="L110" s="558"/>
      <c r="M110" s="558"/>
      <c r="N110" s="388">
        <f t="shared" ca="1" si="17"/>
        <v>267808.37695599999</v>
      </c>
      <c r="O110" s="565"/>
      <c r="P110" s="297"/>
      <c r="Q110" s="49"/>
      <c r="R110" s="49"/>
      <c r="S110" s="49"/>
    </row>
    <row r="111" spans="1:19" s="48" customFormat="1" ht="13.9" hidden="1" customHeight="1" outlineLevel="1">
      <c r="A111" s="560">
        <f ca="1">IF($H111="UNIDADE CONSTRUTIVA",OFFSET(A111,-1,0)+1,LARGE(A$3:A110,1))</f>
        <v>0</v>
      </c>
      <c r="B111" s="560">
        <f t="shared" ca="1" si="13"/>
        <v>3</v>
      </c>
      <c r="C111" s="560">
        <f t="shared" ca="1" si="14"/>
        <v>4</v>
      </c>
      <c r="D111" s="561">
        <f t="shared" ca="1" si="15"/>
        <v>1</v>
      </c>
      <c r="E111" s="561">
        <f t="shared" ca="1" si="16"/>
        <v>0</v>
      </c>
      <c r="G111" s="290"/>
      <c r="H111" s="291" t="s">
        <v>243</v>
      </c>
      <c r="I111" s="292" t="str">
        <f t="shared" ca="1" si="21"/>
        <v>03.004.001</v>
      </c>
      <c r="J111" s="293" t="s">
        <v>140</v>
      </c>
      <c r="K111" s="294"/>
      <c r="L111" s="558"/>
      <c r="M111" s="558"/>
      <c r="N111" s="388">
        <f t="shared" ca="1" si="17"/>
        <v>1918.6427960000001</v>
      </c>
      <c r="O111" s="565"/>
      <c r="P111" s="297"/>
      <c r="Q111" s="49"/>
      <c r="R111" s="49"/>
      <c r="S111" s="49"/>
    </row>
    <row r="112" spans="1:19" s="48" customFormat="1" ht="13.9" hidden="1" customHeight="1" outlineLevel="2">
      <c r="A112" s="560">
        <f ca="1">IF($H112="UNIDADE CONSTRUTIVA",OFFSET(A112,-1,0)+1,LARGE(A$3:A111,1))</f>
        <v>0</v>
      </c>
      <c r="B112" s="560">
        <f t="shared" ca="1" si="13"/>
        <v>3</v>
      </c>
      <c r="C112" s="560">
        <f t="shared" ca="1" si="14"/>
        <v>4</v>
      </c>
      <c r="D112" s="561">
        <f t="shared" ca="1" si="15"/>
        <v>1</v>
      </c>
      <c r="E112" s="561">
        <f t="shared" ca="1" si="16"/>
        <v>1</v>
      </c>
      <c r="G112" s="290"/>
      <c r="H112" s="291" t="s">
        <v>244</v>
      </c>
      <c r="I112" s="292" t="str">
        <f t="shared" ca="1" si="21"/>
        <v>03.004.001.001</v>
      </c>
      <c r="J112" s="293" t="s">
        <v>686</v>
      </c>
      <c r="K112" s="294" t="s">
        <v>1</v>
      </c>
      <c r="L112" s="558">
        <f>Supraestrutura!N21</f>
        <v>192.63</v>
      </c>
      <c r="M112" s="558">
        <v>0.71326000000000001</v>
      </c>
      <c r="N112" s="388">
        <f t="shared" si="17"/>
        <v>137.39527379999998</v>
      </c>
      <c r="O112" s="565"/>
      <c r="P112" s="297" t="s">
        <v>677</v>
      </c>
      <c r="Q112" s="49"/>
      <c r="R112" s="49"/>
      <c r="S112" s="49"/>
    </row>
    <row r="113" spans="1:19" s="48" customFormat="1" ht="13.9" hidden="1" customHeight="1" outlineLevel="2">
      <c r="A113" s="560">
        <f ca="1">IF($H113="UNIDADE CONSTRUTIVA",OFFSET(A113,-1,0)+1,LARGE(A$3:A112,1))</f>
        <v>0</v>
      </c>
      <c r="B113" s="560">
        <f t="shared" ca="1" si="13"/>
        <v>3</v>
      </c>
      <c r="C113" s="560">
        <f t="shared" ca="1" si="14"/>
        <v>4</v>
      </c>
      <c r="D113" s="561">
        <f t="shared" ca="1" si="15"/>
        <v>1</v>
      </c>
      <c r="E113" s="561">
        <f t="shared" ca="1" si="16"/>
        <v>2</v>
      </c>
      <c r="G113" s="290"/>
      <c r="H113" s="291" t="s">
        <v>244</v>
      </c>
      <c r="I113" s="292" t="str">
        <f t="shared" ca="1" si="21"/>
        <v>03.004.001.002</v>
      </c>
      <c r="J113" s="293" t="s">
        <v>687</v>
      </c>
      <c r="K113" s="294" t="s">
        <v>1</v>
      </c>
      <c r="L113" s="558">
        <f>Supraestrutura!N22</f>
        <v>411.8</v>
      </c>
      <c r="M113" s="558">
        <v>3.56</v>
      </c>
      <c r="N113" s="388">
        <f t="shared" si="17"/>
        <v>1466.008</v>
      </c>
      <c r="O113" s="565"/>
      <c r="P113" s="297" t="s">
        <v>677</v>
      </c>
      <c r="Q113" s="49"/>
      <c r="R113" s="49"/>
      <c r="S113" s="49"/>
    </row>
    <row r="114" spans="1:19" s="48" customFormat="1" ht="13.9" hidden="1" customHeight="1" outlineLevel="2">
      <c r="A114" s="560">
        <f ca="1">IF($H114="UNIDADE CONSTRUTIVA",OFFSET(A114,-1,0)+1,LARGE(A$3:A113,1))</f>
        <v>0</v>
      </c>
      <c r="B114" s="560">
        <f t="shared" ca="1" si="13"/>
        <v>3</v>
      </c>
      <c r="C114" s="560">
        <f t="shared" ca="1" si="14"/>
        <v>4</v>
      </c>
      <c r="D114" s="561">
        <f t="shared" ca="1" si="15"/>
        <v>1</v>
      </c>
      <c r="E114" s="561">
        <f t="shared" ca="1" si="16"/>
        <v>3</v>
      </c>
      <c r="G114" s="290"/>
      <c r="H114" s="291" t="s">
        <v>244</v>
      </c>
      <c r="I114" s="292" t="str">
        <f t="shared" ca="1" si="21"/>
        <v>03.004.001.003</v>
      </c>
      <c r="J114" s="293" t="s">
        <v>688</v>
      </c>
      <c r="K114" s="294" t="s">
        <v>1</v>
      </c>
      <c r="L114" s="558">
        <f>Supraestrutura!N23</f>
        <v>415.39</v>
      </c>
      <c r="M114" s="558">
        <v>0.71326000000000001</v>
      </c>
      <c r="N114" s="388">
        <f t="shared" si="17"/>
        <v>296.28107139999997</v>
      </c>
      <c r="O114" s="565"/>
      <c r="P114" s="297" t="s">
        <v>677</v>
      </c>
      <c r="Q114" s="49"/>
      <c r="R114" s="49"/>
      <c r="S114" s="49"/>
    </row>
    <row r="115" spans="1:19" s="48" customFormat="1" ht="13.9" hidden="1" customHeight="1" outlineLevel="2">
      <c r="A115" s="560">
        <f ca="1">IF($H115="UNIDADE CONSTRUTIVA",OFFSET(A115,-1,0)+1,LARGE(A$3:A114,1))</f>
        <v>0</v>
      </c>
      <c r="B115" s="560">
        <f t="shared" ca="1" si="13"/>
        <v>3</v>
      </c>
      <c r="C115" s="560">
        <f t="shared" ca="1" si="14"/>
        <v>4</v>
      </c>
      <c r="D115" s="561">
        <f t="shared" ca="1" si="15"/>
        <v>1</v>
      </c>
      <c r="E115" s="561">
        <f t="shared" ca="1" si="16"/>
        <v>4</v>
      </c>
      <c r="G115" s="290"/>
      <c r="H115" s="291" t="s">
        <v>244</v>
      </c>
      <c r="I115" s="292" t="str">
        <f t="shared" ref="I115" ca="1" si="26">IF(H115="Unidade Construtiva",TEXT(A115,"00"),IF(H115="Célula Construtiva",TEXT(B115,"00"),IF(H115="Etapa",CONCATENATE(TEXT(B115,"00"),".",TEXT(C115,"000")),IF(H115="Subetapa",CONCATENATE(TEXT(B115,"00"),".",TEXT(C115,"000"),".",TEXT(D115,"000")),IF(H115="Serviço",CONCATENATE(TEXT(B115,"00"),".",TEXT(C115,"000"),".",TEXT(D115,"000"),".",TEXT(E115,"000")),"")))))</f>
        <v>03.004.001.004</v>
      </c>
      <c r="J115" s="293" t="s">
        <v>934</v>
      </c>
      <c r="K115" s="294" t="s">
        <v>1</v>
      </c>
      <c r="L115" s="558">
        <f>Supraestrutura!N24</f>
        <v>26.58</v>
      </c>
      <c r="M115" s="558">
        <v>0.71326000000000001</v>
      </c>
      <c r="N115" s="388">
        <f t="shared" si="17"/>
        <v>18.958450799999998</v>
      </c>
      <c r="O115" s="565"/>
      <c r="P115" s="297" t="s">
        <v>677</v>
      </c>
      <c r="Q115" s="49"/>
      <c r="R115" s="49"/>
      <c r="S115" s="49"/>
    </row>
    <row r="116" spans="1:19" s="48" customFormat="1" ht="13.9" hidden="1" customHeight="1" outlineLevel="1">
      <c r="A116" s="560">
        <f ca="1">IF($H116="UNIDADE CONSTRUTIVA",OFFSET(A116,-1,0)+1,LARGE(A$3:A115,1))</f>
        <v>0</v>
      </c>
      <c r="B116" s="560">
        <f t="shared" ca="1" si="13"/>
        <v>3</v>
      </c>
      <c r="C116" s="560">
        <f t="shared" ca="1" si="14"/>
        <v>4</v>
      </c>
      <c r="D116" s="561">
        <f t="shared" ca="1" si="15"/>
        <v>2</v>
      </c>
      <c r="E116" s="561">
        <f t="shared" ca="1" si="16"/>
        <v>0</v>
      </c>
      <c r="G116" s="290"/>
      <c r="H116" s="291" t="s">
        <v>243</v>
      </c>
      <c r="I116" s="292" t="str">
        <f t="shared" ca="1" si="21"/>
        <v>03.004.002</v>
      </c>
      <c r="J116" s="293" t="s">
        <v>137</v>
      </c>
      <c r="K116" s="294"/>
      <c r="L116" s="558"/>
      <c r="M116" s="558"/>
      <c r="N116" s="388">
        <f t="shared" ca="1" si="17"/>
        <v>76762.616500000004</v>
      </c>
      <c r="O116" s="565"/>
      <c r="P116" s="297"/>
      <c r="Q116" s="49"/>
      <c r="R116" s="49"/>
      <c r="S116" s="49"/>
    </row>
    <row r="117" spans="1:19" s="48" customFormat="1" ht="13.9" hidden="1" customHeight="1" outlineLevel="2">
      <c r="A117" s="560">
        <f ca="1">IF($H117="UNIDADE CONSTRUTIVA",OFFSET(A117,-1,0)+1,LARGE(A$3:A116,1))</f>
        <v>0</v>
      </c>
      <c r="B117" s="560">
        <f t="shared" ca="1" si="13"/>
        <v>3</v>
      </c>
      <c r="C117" s="560">
        <f t="shared" ca="1" si="14"/>
        <v>4</v>
      </c>
      <c r="D117" s="561">
        <f t="shared" ca="1" si="15"/>
        <v>2</v>
      </c>
      <c r="E117" s="561">
        <f t="shared" ca="1" si="16"/>
        <v>1</v>
      </c>
      <c r="G117" s="290"/>
      <c r="H117" s="291" t="s">
        <v>244</v>
      </c>
      <c r="I117" s="292" t="str">
        <f ca="1">IF(H117="Unidade Construtiva",TEXT(A117,"00"),IF(H117="Célula Construtiva",TEXT(B117,"00"),IF(H117="Etapa",CONCATENATE(TEXT(B117,"00"),".",TEXT(C117,"000")),IF(H117="Subetapa",CONCATENATE(TEXT(B117,"00"),".",TEXT(C117,"000"),".",TEXT(D117,"000")),IF(H117="Serviço",CONCATENATE(TEXT(B117,"00"),".",TEXT(C117,"000"),".",TEXT(D117,"000"),".",TEXT(E117,"000")),"")))))</f>
        <v>03.004.002.001</v>
      </c>
      <c r="J117" s="293" t="s">
        <v>689</v>
      </c>
      <c r="K117" s="294" t="s">
        <v>5</v>
      </c>
      <c r="L117" s="558">
        <f>Supraestrutura!B20</f>
        <v>1564</v>
      </c>
      <c r="M117" s="558">
        <v>7.9782999999999999</v>
      </c>
      <c r="N117" s="388">
        <f t="shared" si="17"/>
        <v>12478.0612</v>
      </c>
      <c r="O117" s="565" t="s">
        <v>690</v>
      </c>
      <c r="P117" s="297" t="s">
        <v>677</v>
      </c>
      <c r="Q117" s="49"/>
      <c r="R117" s="49"/>
      <c r="S117" s="49"/>
    </row>
    <row r="118" spans="1:19" s="48" customFormat="1" ht="13.9" hidden="1" customHeight="1" outlineLevel="2">
      <c r="A118" s="560">
        <f ca="1">IF($H118="UNIDADE CONSTRUTIVA",OFFSET(A118,-1,0)+1,LARGE(A$3:A117,1))</f>
        <v>0</v>
      </c>
      <c r="B118" s="560">
        <f t="shared" ca="1" si="13"/>
        <v>3</v>
      </c>
      <c r="C118" s="560">
        <f t="shared" ca="1" si="14"/>
        <v>4</v>
      </c>
      <c r="D118" s="561">
        <f t="shared" ca="1" si="15"/>
        <v>2</v>
      </c>
      <c r="E118" s="561">
        <f t="shared" ca="1" si="16"/>
        <v>2</v>
      </c>
      <c r="G118" s="290"/>
      <c r="H118" s="291" t="s">
        <v>244</v>
      </c>
      <c r="I118" s="292" t="str">
        <f ca="1">IF(H118="Unidade Construtiva",TEXT(A118,"00"),IF(H118="Célula Construtiva",TEXT(B118,"00"),IF(H118="Etapa",CONCATENATE(TEXT(B118,"00"),".",TEXT(C118,"000")),IF(H118="Subetapa",CONCATENATE(TEXT(B118,"00"),".",TEXT(C118,"000"),".",TEXT(D118,"000")),IF(H118="Serviço",CONCATENATE(TEXT(B118,"00"),".",TEXT(C118,"000"),".",TEXT(D118,"000"),".",TEXT(E118,"000")),"")))))</f>
        <v>03.004.002.002</v>
      </c>
      <c r="J118" s="293" t="s">
        <v>691</v>
      </c>
      <c r="K118" s="294" t="s">
        <v>5</v>
      </c>
      <c r="L118" s="558">
        <f>Supraestrutura!C20</f>
        <v>2965</v>
      </c>
      <c r="M118" s="558">
        <v>7.2464000000000004</v>
      </c>
      <c r="N118" s="388">
        <f t="shared" si="17"/>
        <v>21485.576000000001</v>
      </c>
      <c r="O118" s="565" t="s">
        <v>690</v>
      </c>
      <c r="P118" s="297" t="s">
        <v>677</v>
      </c>
      <c r="Q118" s="568"/>
      <c r="R118" s="568"/>
      <c r="S118" s="49"/>
    </row>
    <row r="119" spans="1:19" s="48" customFormat="1" ht="13.9" hidden="1" customHeight="1" outlineLevel="2">
      <c r="A119" s="560">
        <f ca="1">IF($H119="UNIDADE CONSTRUTIVA",OFFSET(A119,-1,0)+1,LARGE(A$3:A118,1))</f>
        <v>0</v>
      </c>
      <c r="B119" s="560">
        <f t="shared" ca="1" si="13"/>
        <v>3</v>
      </c>
      <c r="C119" s="560">
        <f t="shared" ca="1" si="14"/>
        <v>4</v>
      </c>
      <c r="D119" s="561">
        <f t="shared" ca="1" si="15"/>
        <v>2</v>
      </c>
      <c r="E119" s="561">
        <f t="shared" ca="1" si="16"/>
        <v>3</v>
      </c>
      <c r="G119" s="290"/>
      <c r="H119" s="291" t="s">
        <v>244</v>
      </c>
      <c r="I119" s="292" t="str">
        <f t="shared" ref="I119:I140" ca="1" si="27">IF(H119="Unidade Construtiva",TEXT(A119,"00"),IF(H119="Célula Construtiva",TEXT(B119,"00"),IF(H119="Etapa",CONCATENATE(TEXT(B119,"00"),".",TEXT(C119,"000")),IF(H119="Subetapa",CONCATENATE(TEXT(B119,"00"),".",TEXT(C119,"000"),".",TEXT(D119,"000")),IF(H119="Serviço",CONCATENATE(TEXT(B119,"00"),".",TEXT(C119,"000"),".",TEXT(D119,"000"),".",TEXT(E119,"000")),"")))))</f>
        <v>03.004.002.003</v>
      </c>
      <c r="J119" s="293" t="s">
        <v>692</v>
      </c>
      <c r="K119" s="294" t="s">
        <v>5</v>
      </c>
      <c r="L119" s="558">
        <f>Supraestrutura!D20</f>
        <v>351</v>
      </c>
      <c r="M119" s="558">
        <v>7.8792999999999997</v>
      </c>
      <c r="N119" s="388">
        <f t="shared" si="17"/>
        <v>2765.6342999999997</v>
      </c>
      <c r="O119" s="565" t="s">
        <v>690</v>
      </c>
      <c r="P119" s="297" t="s">
        <v>677</v>
      </c>
      <c r="Q119" s="568"/>
      <c r="R119" s="568"/>
      <c r="S119" s="49"/>
    </row>
    <row r="120" spans="1:19" s="48" customFormat="1" ht="13.9" hidden="1" customHeight="1" outlineLevel="2">
      <c r="A120" s="560">
        <f ca="1">IF($H120="UNIDADE CONSTRUTIVA",OFFSET(A120,-1,0)+1,LARGE(A$3:A119,1))</f>
        <v>0</v>
      </c>
      <c r="B120" s="560">
        <f t="shared" ca="1" si="13"/>
        <v>3</v>
      </c>
      <c r="C120" s="560">
        <f t="shared" ca="1" si="14"/>
        <v>4</v>
      </c>
      <c r="D120" s="561">
        <f t="shared" ca="1" si="15"/>
        <v>2</v>
      </c>
      <c r="E120" s="561">
        <f t="shared" ca="1" si="16"/>
        <v>4</v>
      </c>
      <c r="G120" s="290"/>
      <c r="H120" s="291" t="s">
        <v>244</v>
      </c>
      <c r="I120" s="292" t="str">
        <f t="shared" ca="1" si="27"/>
        <v>03.004.002.004</v>
      </c>
      <c r="J120" s="293" t="s">
        <v>693</v>
      </c>
      <c r="K120" s="294" t="s">
        <v>5</v>
      </c>
      <c r="L120" s="558">
        <f>Supraestrutura!E20</f>
        <v>1174</v>
      </c>
      <c r="M120" s="558">
        <v>6.9222999999999999</v>
      </c>
      <c r="N120" s="388">
        <f t="shared" si="17"/>
        <v>8126.7802000000001</v>
      </c>
      <c r="O120" s="565" t="s">
        <v>690</v>
      </c>
      <c r="P120" s="297" t="s">
        <v>677</v>
      </c>
      <c r="Q120" s="568"/>
      <c r="R120" s="568"/>
      <c r="S120" s="49"/>
    </row>
    <row r="121" spans="1:19" s="48" customFormat="1" ht="13.9" hidden="1" customHeight="1" outlineLevel="2">
      <c r="A121" s="560">
        <f ca="1">IF($H121="UNIDADE CONSTRUTIVA",OFFSET(A121,-1,0)+1,LARGE(A$3:A120,1))</f>
        <v>0</v>
      </c>
      <c r="B121" s="560">
        <f t="shared" ca="1" si="13"/>
        <v>3</v>
      </c>
      <c r="C121" s="560">
        <f t="shared" ca="1" si="14"/>
        <v>4</v>
      </c>
      <c r="D121" s="561">
        <f t="shared" ca="1" si="15"/>
        <v>2</v>
      </c>
      <c r="E121" s="561">
        <f t="shared" ca="1" si="16"/>
        <v>5</v>
      </c>
      <c r="G121" s="290"/>
      <c r="H121" s="291" t="s">
        <v>244</v>
      </c>
      <c r="I121" s="292" t="str">
        <f t="shared" ca="1" si="27"/>
        <v>03.004.002.005</v>
      </c>
      <c r="J121" s="293" t="s">
        <v>694</v>
      </c>
      <c r="K121" s="294" t="s">
        <v>5</v>
      </c>
      <c r="L121" s="558">
        <f>Supraestrutura!F20</f>
        <v>900</v>
      </c>
      <c r="M121" s="558">
        <v>6.7462999999999997</v>
      </c>
      <c r="N121" s="388">
        <f t="shared" si="17"/>
        <v>6071.67</v>
      </c>
      <c r="O121" s="565" t="s">
        <v>690</v>
      </c>
      <c r="P121" s="297" t="s">
        <v>677</v>
      </c>
      <c r="Q121" s="568"/>
      <c r="R121" s="568"/>
      <c r="S121" s="49"/>
    </row>
    <row r="122" spans="1:19" s="48" customFormat="1" ht="13.9" hidden="1" customHeight="1" outlineLevel="2">
      <c r="A122" s="560">
        <f ca="1">IF($H122="UNIDADE CONSTRUTIVA",OFFSET(A122,-1,0)+1,LARGE(A$3:A121,1))</f>
        <v>0</v>
      </c>
      <c r="B122" s="560">
        <f t="shared" ca="1" si="13"/>
        <v>3</v>
      </c>
      <c r="C122" s="560">
        <f t="shared" ca="1" si="14"/>
        <v>4</v>
      </c>
      <c r="D122" s="561">
        <f t="shared" ca="1" si="15"/>
        <v>2</v>
      </c>
      <c r="E122" s="561">
        <f t="shared" ca="1" si="16"/>
        <v>6</v>
      </c>
      <c r="G122" s="290"/>
      <c r="H122" s="291" t="s">
        <v>244</v>
      </c>
      <c r="I122" s="292" t="str">
        <f t="shared" ca="1" si="27"/>
        <v>03.004.002.006</v>
      </c>
      <c r="J122" s="293" t="s">
        <v>695</v>
      </c>
      <c r="K122" s="294" t="s">
        <v>5</v>
      </c>
      <c r="L122" s="558">
        <f>Supraestrutura!G20</f>
        <v>956</v>
      </c>
      <c r="M122" s="558">
        <v>6.8783000000000003</v>
      </c>
      <c r="N122" s="388">
        <f t="shared" si="17"/>
        <v>6575.6548000000003</v>
      </c>
      <c r="O122" s="565" t="s">
        <v>690</v>
      </c>
      <c r="P122" s="297" t="s">
        <v>677</v>
      </c>
      <c r="Q122" s="568"/>
      <c r="R122" s="568"/>
      <c r="S122" s="49"/>
    </row>
    <row r="123" spans="1:19" s="48" customFormat="1" ht="13.9" hidden="1" customHeight="1" outlineLevel="2">
      <c r="A123" s="560">
        <f ca="1">IF($H123="UNIDADE CONSTRUTIVA",OFFSET(A123,-1,0)+1,LARGE(A$3:A122,1))</f>
        <v>0</v>
      </c>
      <c r="B123" s="560">
        <f t="shared" ca="1" si="13"/>
        <v>3</v>
      </c>
      <c r="C123" s="560">
        <f t="shared" ca="1" si="14"/>
        <v>4</v>
      </c>
      <c r="D123" s="561">
        <f t="shared" ca="1" si="15"/>
        <v>2</v>
      </c>
      <c r="E123" s="561">
        <f t="shared" ca="1" si="16"/>
        <v>7</v>
      </c>
      <c r="G123" s="290"/>
      <c r="H123" s="291" t="s">
        <v>244</v>
      </c>
      <c r="I123" s="292" t="str">
        <f t="shared" ca="1" si="27"/>
        <v>03.004.002.007</v>
      </c>
      <c r="J123" s="293" t="s">
        <v>696</v>
      </c>
      <c r="K123" s="294" t="s">
        <v>5</v>
      </c>
      <c r="L123" s="558">
        <f>Supraestrutura!H20</f>
        <v>2800</v>
      </c>
      <c r="M123" s="558">
        <v>6.8783000000000003</v>
      </c>
      <c r="N123" s="388">
        <f t="shared" si="17"/>
        <v>19259.240000000002</v>
      </c>
      <c r="O123" s="565" t="s">
        <v>690</v>
      </c>
      <c r="P123" s="297" t="s">
        <v>677</v>
      </c>
      <c r="Q123" s="568"/>
      <c r="R123" s="568"/>
      <c r="S123" s="49"/>
    </row>
    <row r="124" spans="1:19" s="48" customFormat="1" ht="13.9" hidden="1" customHeight="1" outlineLevel="1">
      <c r="A124" s="560">
        <f ca="1">IF($H124="UNIDADE CONSTRUTIVA",OFFSET(A124,-1,0)+1,LARGE(A$3:A123,1))</f>
        <v>0</v>
      </c>
      <c r="B124" s="560">
        <f t="shared" ca="1" si="13"/>
        <v>3</v>
      </c>
      <c r="C124" s="560">
        <f t="shared" ca="1" si="14"/>
        <v>4</v>
      </c>
      <c r="D124" s="561">
        <f t="shared" ca="1" si="15"/>
        <v>3</v>
      </c>
      <c r="E124" s="561">
        <f t="shared" ca="1" si="16"/>
        <v>0</v>
      </c>
      <c r="G124" s="290"/>
      <c r="H124" s="291" t="s">
        <v>243</v>
      </c>
      <c r="I124" s="292" t="str">
        <f t="shared" ca="1" si="27"/>
        <v>03.004.003</v>
      </c>
      <c r="J124" s="293" t="s">
        <v>245</v>
      </c>
      <c r="K124" s="294"/>
      <c r="L124" s="558"/>
      <c r="M124" s="558"/>
      <c r="N124" s="388">
        <f t="shared" ca="1" si="17"/>
        <v>57191.048459999998</v>
      </c>
      <c r="O124" s="565"/>
      <c r="P124" s="297"/>
      <c r="Q124" s="49"/>
      <c r="R124" s="49"/>
      <c r="S124" s="49"/>
    </row>
    <row r="125" spans="1:19" s="48" customFormat="1" ht="13.15" hidden="1" customHeight="1" outlineLevel="2">
      <c r="A125" s="560">
        <f ca="1">IF($H125="UNIDADE CONSTRUTIVA",OFFSET(A125,-1,0)+1,LARGE(A$3:A124,1))</f>
        <v>0</v>
      </c>
      <c r="B125" s="560">
        <f t="shared" ca="1" si="13"/>
        <v>3</v>
      </c>
      <c r="C125" s="560">
        <f t="shared" ca="1" si="14"/>
        <v>4</v>
      </c>
      <c r="D125" s="561">
        <f t="shared" ca="1" si="15"/>
        <v>3</v>
      </c>
      <c r="E125" s="561">
        <f t="shared" ca="1" si="16"/>
        <v>1</v>
      </c>
      <c r="G125" s="290"/>
      <c r="H125" s="291" t="s">
        <v>244</v>
      </c>
      <c r="I125" s="292" t="str">
        <f t="shared" ca="1" si="27"/>
        <v>03.004.003.001</v>
      </c>
      <c r="J125" s="293" t="s">
        <v>932</v>
      </c>
      <c r="K125" s="294" t="s">
        <v>4</v>
      </c>
      <c r="L125" s="558">
        <f>Supraestrutura!M20</f>
        <v>108.77</v>
      </c>
      <c r="M125" s="558">
        <v>525.798</v>
      </c>
      <c r="N125" s="388">
        <f t="shared" si="17"/>
        <v>57191.048459999998</v>
      </c>
      <c r="O125" s="565" t="s">
        <v>690</v>
      </c>
      <c r="P125" s="297" t="s">
        <v>677</v>
      </c>
      <c r="Q125" s="49"/>
      <c r="R125" s="49"/>
      <c r="S125" s="49"/>
    </row>
    <row r="126" spans="1:19" s="48" customFormat="1" ht="13.9" hidden="1" customHeight="1" outlineLevel="1">
      <c r="A126" s="560">
        <f ca="1">IF($H126="UNIDADE CONSTRUTIVA",OFFSET(A126,-1,0)+1,LARGE(A$3:A125,1))</f>
        <v>0</v>
      </c>
      <c r="B126" s="560">
        <f t="shared" ca="1" si="13"/>
        <v>3</v>
      </c>
      <c r="C126" s="560">
        <f t="shared" ca="1" si="14"/>
        <v>4</v>
      </c>
      <c r="D126" s="561">
        <f t="shared" ca="1" si="15"/>
        <v>4</v>
      </c>
      <c r="E126" s="561">
        <f t="shared" ca="1" si="16"/>
        <v>0</v>
      </c>
      <c r="G126" s="290"/>
      <c r="H126" s="291" t="s">
        <v>243</v>
      </c>
      <c r="I126" s="292" t="str">
        <f t="shared" ca="1" si="27"/>
        <v>03.004.004</v>
      </c>
      <c r="J126" s="293" t="s">
        <v>1713</v>
      </c>
      <c r="K126" s="294"/>
      <c r="L126" s="558"/>
      <c r="M126" s="558"/>
      <c r="N126" s="388">
        <f t="shared" ca="1" si="17"/>
        <v>35717.869199999994</v>
      </c>
      <c r="O126" s="565"/>
      <c r="P126" s="297"/>
      <c r="Q126" s="49"/>
      <c r="R126" s="49"/>
      <c r="S126" s="49"/>
    </row>
    <row r="127" spans="1:19" s="48" customFormat="1" ht="13.15" hidden="1" customHeight="1" outlineLevel="2">
      <c r="A127" s="560">
        <f ca="1">IF($H127="UNIDADE CONSTRUTIVA",OFFSET(A127,-1,0)+1,LARGE(A$3:A126,1))</f>
        <v>0</v>
      </c>
      <c r="B127" s="560">
        <f t="shared" ca="1" si="13"/>
        <v>3</v>
      </c>
      <c r="C127" s="560">
        <f t="shared" ca="1" si="14"/>
        <v>4</v>
      </c>
      <c r="D127" s="561">
        <f t="shared" ca="1" si="15"/>
        <v>4</v>
      </c>
      <c r="E127" s="561">
        <f t="shared" ca="1" si="16"/>
        <v>1</v>
      </c>
      <c r="G127" s="290"/>
      <c r="H127" s="291" t="s">
        <v>244</v>
      </c>
      <c r="I127" s="292" t="str">
        <f t="shared" ca="1" si="27"/>
        <v>03.004.004.001</v>
      </c>
      <c r="J127" s="293" t="s">
        <v>1714</v>
      </c>
      <c r="K127" s="294" t="s">
        <v>1</v>
      </c>
      <c r="L127" s="558">
        <f>'Obra '!E17</f>
        <v>418.34</v>
      </c>
      <c r="M127" s="558">
        <v>85.38</v>
      </c>
      <c r="N127" s="388">
        <f t="shared" si="17"/>
        <v>35717.869199999994</v>
      </c>
      <c r="O127" s="565" t="s">
        <v>1715</v>
      </c>
      <c r="P127" s="297" t="s">
        <v>677</v>
      </c>
      <c r="Q127" s="49"/>
      <c r="R127" s="49"/>
      <c r="S127" s="49"/>
    </row>
    <row r="128" spans="1:19" s="48" customFormat="1" ht="13.9" hidden="1" customHeight="1" outlineLevel="1">
      <c r="A128" s="560">
        <f ca="1">IF($H128="UNIDADE CONSTRUTIVA",OFFSET(A128,-1,0)+1,LARGE(A$3:A125,1))</f>
        <v>0</v>
      </c>
      <c r="B128" s="560">
        <f t="shared" ca="1" si="13"/>
        <v>3</v>
      </c>
      <c r="C128" s="560">
        <f t="shared" ca="1" si="14"/>
        <v>4</v>
      </c>
      <c r="D128" s="561">
        <f t="shared" ca="1" si="15"/>
        <v>5</v>
      </c>
      <c r="E128" s="561">
        <f t="shared" ca="1" si="16"/>
        <v>0</v>
      </c>
      <c r="G128" s="290"/>
      <c r="H128" s="291" t="s">
        <v>243</v>
      </c>
      <c r="I128" s="292" t="str">
        <f t="shared" ca="1" si="27"/>
        <v>03.004.005</v>
      </c>
      <c r="J128" s="293" t="s">
        <v>154</v>
      </c>
      <c r="K128" s="294"/>
      <c r="L128" s="558"/>
      <c r="M128" s="558"/>
      <c r="N128" s="388">
        <f t="shared" ca="1" si="17"/>
        <v>96218.2</v>
      </c>
      <c r="O128" s="565"/>
      <c r="P128" s="297"/>
      <c r="Q128" s="49"/>
      <c r="R128" s="49"/>
      <c r="S128" s="49"/>
    </row>
    <row r="129" spans="1:19" s="48" customFormat="1" ht="13.9" hidden="1" customHeight="1" outlineLevel="2">
      <c r="A129" s="560">
        <f ca="1">IF($H129="UNIDADE CONSTRUTIVA",OFFSET(A129,-1,0)+1,LARGE(A$3:A128,1))</f>
        <v>0</v>
      </c>
      <c r="B129" s="560">
        <f t="shared" ca="1" si="13"/>
        <v>3</v>
      </c>
      <c r="C129" s="560">
        <f t="shared" ca="1" si="14"/>
        <v>4</v>
      </c>
      <c r="D129" s="561">
        <f t="shared" ca="1" si="15"/>
        <v>5</v>
      </c>
      <c r="E129" s="561">
        <f t="shared" ca="1" si="16"/>
        <v>1</v>
      </c>
      <c r="G129" s="290"/>
      <c r="H129" s="291" t="s">
        <v>244</v>
      </c>
      <c r="I129" s="292" t="str">
        <f t="shared" ca="1" si="27"/>
        <v>03.004.005.001</v>
      </c>
      <c r="J129" s="293" t="s">
        <v>246</v>
      </c>
      <c r="K129" s="294" t="s">
        <v>1</v>
      </c>
      <c r="L129" s="558">
        <f>'Obra '!E17</f>
        <v>418.34</v>
      </c>
      <c r="M129" s="558">
        <v>230</v>
      </c>
      <c r="N129" s="388">
        <f t="shared" si="17"/>
        <v>96218.2</v>
      </c>
      <c r="O129" s="565"/>
      <c r="P129" s="297" t="s">
        <v>677</v>
      </c>
      <c r="Q129" s="49"/>
      <c r="R129" s="49"/>
      <c r="S129" s="49"/>
    </row>
    <row r="130" spans="1:19" s="48" customFormat="1" ht="13.9" hidden="1" customHeight="1" outlineLevel="1">
      <c r="A130" s="560">
        <f ca="1">IF($H130="UNIDADE CONSTRUTIVA",OFFSET(A130,-1,0)+1,LARGE(A$3:A129,1))</f>
        <v>0</v>
      </c>
      <c r="B130" s="560">
        <f t="shared" ca="1" si="13"/>
        <v>3</v>
      </c>
      <c r="C130" s="560">
        <f t="shared" ca="1" si="14"/>
        <v>5</v>
      </c>
      <c r="D130" s="561">
        <f t="shared" ca="1" si="15"/>
        <v>0</v>
      </c>
      <c r="E130" s="561">
        <f t="shared" ca="1" si="16"/>
        <v>1</v>
      </c>
      <c r="G130" s="290"/>
      <c r="H130" s="291" t="s">
        <v>242</v>
      </c>
      <c r="I130" s="292" t="str">
        <f t="shared" ca="1" si="27"/>
        <v>03.005</v>
      </c>
      <c r="J130" s="293" t="s">
        <v>937</v>
      </c>
      <c r="K130" s="294"/>
      <c r="L130" s="558"/>
      <c r="M130" s="558"/>
      <c r="N130" s="388">
        <f t="shared" ca="1" si="17"/>
        <v>1391679.0096438001</v>
      </c>
      <c r="O130" s="565"/>
      <c r="P130" s="297"/>
      <c r="Q130" s="49"/>
      <c r="R130" s="49"/>
      <c r="S130" s="49"/>
    </row>
    <row r="131" spans="1:19" s="48" customFormat="1" ht="13.9" hidden="1" customHeight="1" outlineLevel="1">
      <c r="A131" s="560">
        <f ca="1">IF($H131="UNIDADE CONSTRUTIVA",OFFSET(A131,-1,0)+1,LARGE(A$3:A130,1))</f>
        <v>0</v>
      </c>
      <c r="B131" s="560">
        <f t="shared" ca="1" si="13"/>
        <v>3</v>
      </c>
      <c r="C131" s="560">
        <f t="shared" ca="1" si="14"/>
        <v>5</v>
      </c>
      <c r="D131" s="561">
        <f t="shared" ca="1" si="15"/>
        <v>1</v>
      </c>
      <c r="E131" s="561">
        <f t="shared" ca="1" si="16"/>
        <v>0</v>
      </c>
      <c r="G131" s="290"/>
      <c r="H131" s="291" t="s">
        <v>243</v>
      </c>
      <c r="I131" s="292" t="str">
        <f t="shared" ca="1" si="27"/>
        <v>03.005.001</v>
      </c>
      <c r="J131" s="293" t="s">
        <v>140</v>
      </c>
      <c r="K131" s="294"/>
      <c r="L131" s="558"/>
      <c r="M131" s="558"/>
      <c r="N131" s="388">
        <f t="shared" ca="1" si="17"/>
        <v>116748.0013238</v>
      </c>
      <c r="O131" s="565"/>
      <c r="P131" s="297"/>
      <c r="Q131" s="49"/>
      <c r="R131" s="49"/>
      <c r="S131" s="49"/>
    </row>
    <row r="132" spans="1:19" s="48" customFormat="1" ht="13.9" hidden="1" customHeight="1" outlineLevel="2">
      <c r="A132" s="560">
        <f ca="1">IF($H132="UNIDADE CONSTRUTIVA",OFFSET(A132,-1,0)+1,LARGE(A$3:A131,1))</f>
        <v>0</v>
      </c>
      <c r="B132" s="560">
        <f t="shared" ca="1" si="13"/>
        <v>3</v>
      </c>
      <c r="C132" s="560">
        <f t="shared" ca="1" si="14"/>
        <v>5</v>
      </c>
      <c r="D132" s="561">
        <f t="shared" ca="1" si="15"/>
        <v>1</v>
      </c>
      <c r="E132" s="561">
        <f t="shared" ca="1" si="16"/>
        <v>1</v>
      </c>
      <c r="G132" s="290"/>
      <c r="H132" s="291" t="s">
        <v>244</v>
      </c>
      <c r="I132" s="292" t="str">
        <f t="shared" ca="1" si="27"/>
        <v>03.005.001.001</v>
      </c>
      <c r="J132" s="293" t="s">
        <v>941</v>
      </c>
      <c r="K132" s="294" t="s">
        <v>1</v>
      </c>
      <c r="L132" s="558">
        <f>Supraestrutura!N26*2</f>
        <v>278.24</v>
      </c>
      <c r="M132" s="558">
        <v>119.98</v>
      </c>
      <c r="N132" s="388">
        <f t="shared" si="17"/>
        <v>33383.235200000003</v>
      </c>
      <c r="O132" s="565" t="s">
        <v>938</v>
      </c>
      <c r="P132" s="297" t="s">
        <v>677</v>
      </c>
      <c r="Q132" s="49"/>
      <c r="R132" s="49"/>
      <c r="S132" s="49"/>
    </row>
    <row r="133" spans="1:19" s="48" customFormat="1" ht="13.9" hidden="1" customHeight="1" outlineLevel="2">
      <c r="A133" s="560">
        <f ca="1">IF($H133="UNIDADE CONSTRUTIVA",OFFSET(A133,-1,0)+1,LARGE(A$3:A132,1))</f>
        <v>0</v>
      </c>
      <c r="B133" s="560">
        <f t="shared" ca="1" si="13"/>
        <v>3</v>
      </c>
      <c r="C133" s="560">
        <f t="shared" ca="1" si="14"/>
        <v>5</v>
      </c>
      <c r="D133" s="561">
        <f t="shared" ca="1" si="15"/>
        <v>1</v>
      </c>
      <c r="E133" s="561">
        <f t="shared" ca="1" si="16"/>
        <v>2</v>
      </c>
      <c r="G133" s="290"/>
      <c r="H133" s="291" t="s">
        <v>244</v>
      </c>
      <c r="I133" s="292" t="str">
        <f t="shared" ca="1" si="27"/>
        <v>03.005.001.002</v>
      </c>
      <c r="J133" s="293" t="s">
        <v>942</v>
      </c>
      <c r="K133" s="294" t="s">
        <v>1</v>
      </c>
      <c r="L133" s="558">
        <f>Supraestrutura!N27*2</f>
        <v>375.3</v>
      </c>
      <c r="M133" s="558">
        <v>100.76300000000001</v>
      </c>
      <c r="N133" s="388">
        <f t="shared" si="17"/>
        <v>37816.353900000002</v>
      </c>
      <c r="O133" s="565" t="s">
        <v>938</v>
      </c>
      <c r="P133" s="297" t="s">
        <v>677</v>
      </c>
      <c r="Q133" s="49"/>
      <c r="R133" s="49"/>
      <c r="S133" s="49"/>
    </row>
    <row r="134" spans="1:19" s="48" customFormat="1" ht="13.9" hidden="1" customHeight="1" outlineLevel="2">
      <c r="A134" s="560">
        <f ca="1">IF($H134="UNIDADE CONSTRUTIVA",OFFSET(A134,-1,0)+1,LARGE(A$3:A133,1))</f>
        <v>0</v>
      </c>
      <c r="B134" s="560">
        <f t="shared" ca="1" si="13"/>
        <v>3</v>
      </c>
      <c r="C134" s="560">
        <f t="shared" ca="1" si="14"/>
        <v>5</v>
      </c>
      <c r="D134" s="561">
        <f t="shared" ca="1" si="15"/>
        <v>1</v>
      </c>
      <c r="E134" s="561">
        <f t="shared" ca="1" si="16"/>
        <v>3</v>
      </c>
      <c r="G134" s="290"/>
      <c r="H134" s="291" t="s">
        <v>244</v>
      </c>
      <c r="I134" s="292" t="str">
        <f t="shared" ca="1" si="27"/>
        <v>03.005.001.003</v>
      </c>
      <c r="J134" s="293" t="s">
        <v>943</v>
      </c>
      <c r="K134" s="294" t="s">
        <v>1</v>
      </c>
      <c r="L134" s="558">
        <f>Supraestrutura!N28*2</f>
        <v>418.14</v>
      </c>
      <c r="M134" s="558">
        <v>74.290000000000006</v>
      </c>
      <c r="N134" s="388">
        <f t="shared" si="17"/>
        <v>31063.620600000002</v>
      </c>
      <c r="O134" s="565" t="s">
        <v>938</v>
      </c>
      <c r="P134" s="297" t="s">
        <v>677</v>
      </c>
      <c r="Q134" s="49"/>
      <c r="R134" s="49"/>
      <c r="S134" s="49"/>
    </row>
    <row r="135" spans="1:19" s="48" customFormat="1" ht="13.9" hidden="1" customHeight="1" outlineLevel="2">
      <c r="A135" s="560">
        <f ca="1">IF($H135="UNIDADE CONSTRUTIVA",OFFSET(A135,-1,0)+1,LARGE(A$3:A134,1))</f>
        <v>0</v>
      </c>
      <c r="B135" s="560">
        <f t="shared" ca="1" si="13"/>
        <v>3</v>
      </c>
      <c r="C135" s="560">
        <f t="shared" ca="1" si="14"/>
        <v>5</v>
      </c>
      <c r="D135" s="561">
        <f t="shared" ca="1" si="15"/>
        <v>1</v>
      </c>
      <c r="E135" s="561">
        <f t="shared" ca="1" si="16"/>
        <v>4</v>
      </c>
      <c r="G135" s="290"/>
      <c r="H135" s="291" t="s">
        <v>244</v>
      </c>
      <c r="I135" s="292" t="str">
        <f t="shared" ref="I135" ca="1" si="28">IF(H135="Unidade Construtiva",TEXT(A135,"00"),IF(H135="Célula Construtiva",TEXT(B135,"00"),IF(H135="Etapa",CONCATENATE(TEXT(B135,"00"),".",TEXT(C135,"000")),IF(H135="Subetapa",CONCATENATE(TEXT(B135,"00"),".",TEXT(C135,"000"),".",TEXT(D135,"000")),IF(H135="Serviço",CONCATENATE(TEXT(B135,"00"),".",TEXT(C135,"000"),".",TEXT(D135,"000"),".",TEXT(E135,"000")),"")))))</f>
        <v>03.005.001.004</v>
      </c>
      <c r="J135" s="293" t="s">
        <v>931</v>
      </c>
      <c r="K135" s="294" t="s">
        <v>1</v>
      </c>
      <c r="L135" s="558">
        <f>Supraestrutura!N29*2</f>
        <v>53.16</v>
      </c>
      <c r="M135" s="558">
        <v>114.1217</v>
      </c>
      <c r="N135" s="388">
        <f t="shared" si="17"/>
        <v>6066.7095719999998</v>
      </c>
      <c r="O135" s="565" t="s">
        <v>938</v>
      </c>
      <c r="P135" s="297" t="s">
        <v>677</v>
      </c>
      <c r="Q135" s="49"/>
      <c r="R135" s="49"/>
      <c r="S135" s="49"/>
    </row>
    <row r="136" spans="1:19" s="48" customFormat="1" ht="13.9" hidden="1" customHeight="1" outlineLevel="2">
      <c r="A136" s="560">
        <f ca="1">IF($H136="UNIDADE CONSTRUTIVA",OFFSET(A136,-1,0)+1,LARGE(A$3:A135,1))</f>
        <v>0</v>
      </c>
      <c r="B136" s="560">
        <f t="shared" ca="1" si="13"/>
        <v>3</v>
      </c>
      <c r="C136" s="560">
        <f t="shared" ca="1" si="14"/>
        <v>5</v>
      </c>
      <c r="D136" s="561">
        <f t="shared" ca="1" si="15"/>
        <v>1</v>
      </c>
      <c r="E136" s="561">
        <f t="shared" ca="1" si="16"/>
        <v>5</v>
      </c>
      <c r="G136" s="290"/>
      <c r="H136" s="291" t="s">
        <v>244</v>
      </c>
      <c r="I136" s="292" t="str">
        <f t="shared" ca="1" si="27"/>
        <v>03.005.001.005</v>
      </c>
      <c r="J136" s="293" t="s">
        <v>686</v>
      </c>
      <c r="K136" s="294" t="s">
        <v>1</v>
      </c>
      <c r="L136" s="558">
        <f>Supraestrutura!N26*9</f>
        <v>1252.08</v>
      </c>
      <c r="M136" s="558">
        <v>0.71326000000000001</v>
      </c>
      <c r="N136" s="388">
        <f t="shared" ref="N136:N199" si="29">IF(H136="Serviço",M136*L136,IF(H136="CÉLULA CONSTRUTIVA",SUMIFS($N$8:$N$1410,$B$8:$B$1410,B136,$H$8:$H$1410,"Serviço"),IF(H136="ETAPA",SUMIFS($N$8:$N$1410,$B$8:$B$1410,B136,$C$8:$C$1410,C136,$H$8:$H$1410,"Serviço"),IF(H136="SUBETAPA",SUMIFS($N$8:$N$1410,$B$8:$B$1410,B136,$C$8:$C$1410,C136,$D$8:$D$1410,D136,$H$8:$H$1410,"Serviço"),0))))</f>
        <v>893.05858079999996</v>
      </c>
      <c r="O136" s="565" t="s">
        <v>938</v>
      </c>
      <c r="P136" s="297" t="s">
        <v>677</v>
      </c>
      <c r="Q136" s="49"/>
      <c r="R136" s="49"/>
      <c r="S136" s="49"/>
    </row>
    <row r="137" spans="1:19" s="48" customFormat="1" ht="13.9" hidden="1" customHeight="1" outlineLevel="2">
      <c r="A137" s="560">
        <f ca="1">IF($H137="UNIDADE CONSTRUTIVA",OFFSET(A137,-1,0)+1,LARGE(A$3:A136,1))</f>
        <v>0</v>
      </c>
      <c r="B137" s="560">
        <f t="shared" ca="1" si="13"/>
        <v>3</v>
      </c>
      <c r="C137" s="560">
        <f t="shared" ca="1" si="14"/>
        <v>5</v>
      </c>
      <c r="D137" s="561">
        <f t="shared" ca="1" si="15"/>
        <v>1</v>
      </c>
      <c r="E137" s="561">
        <f t="shared" ca="1" si="16"/>
        <v>6</v>
      </c>
      <c r="G137" s="290"/>
      <c r="H137" s="291" t="s">
        <v>244</v>
      </c>
      <c r="I137" s="292" t="str">
        <f t="shared" ca="1" si="27"/>
        <v>03.005.001.006</v>
      </c>
      <c r="J137" s="293" t="s">
        <v>687</v>
      </c>
      <c r="K137" s="294" t="s">
        <v>1</v>
      </c>
      <c r="L137" s="558">
        <f>Supraestrutura!N27*9</f>
        <v>1688.8500000000001</v>
      </c>
      <c r="M137" s="558">
        <v>3.56</v>
      </c>
      <c r="N137" s="388">
        <f t="shared" si="29"/>
        <v>6012.3060000000005</v>
      </c>
      <c r="O137" s="565" t="s">
        <v>938</v>
      </c>
      <c r="P137" s="297" t="s">
        <v>677</v>
      </c>
      <c r="Q137" s="49"/>
      <c r="R137" s="49"/>
      <c r="S137" s="49"/>
    </row>
    <row r="138" spans="1:19" s="48" customFormat="1" ht="13.9" hidden="1" customHeight="1" outlineLevel="2">
      <c r="A138" s="560">
        <f ca="1">IF($H138="UNIDADE CONSTRUTIVA",OFFSET(A138,-1,0)+1,LARGE(A$3:A137,1))</f>
        <v>0</v>
      </c>
      <c r="B138" s="560">
        <f t="shared" ca="1" si="13"/>
        <v>3</v>
      </c>
      <c r="C138" s="560">
        <f t="shared" ca="1" si="14"/>
        <v>5</v>
      </c>
      <c r="D138" s="561">
        <f t="shared" ca="1" si="15"/>
        <v>1</v>
      </c>
      <c r="E138" s="561">
        <f t="shared" ca="1" si="16"/>
        <v>7</v>
      </c>
      <c r="G138" s="290"/>
      <c r="H138" s="291" t="s">
        <v>244</v>
      </c>
      <c r="I138" s="292" t="str">
        <f t="shared" ca="1" si="27"/>
        <v>03.005.001.007</v>
      </c>
      <c r="J138" s="293" t="s">
        <v>688</v>
      </c>
      <c r="K138" s="294" t="s">
        <v>1</v>
      </c>
      <c r="L138" s="558">
        <f>Supraestrutura!N28*9</f>
        <v>1881.6299999999999</v>
      </c>
      <c r="M138" s="558">
        <v>0.71326000000000001</v>
      </c>
      <c r="N138" s="388">
        <f t="shared" si="29"/>
        <v>1342.0914137999998</v>
      </c>
      <c r="O138" s="565" t="s">
        <v>938</v>
      </c>
      <c r="P138" s="297" t="s">
        <v>677</v>
      </c>
      <c r="Q138" s="49"/>
      <c r="R138" s="49"/>
      <c r="S138" s="49"/>
    </row>
    <row r="139" spans="1:19" s="48" customFormat="1" ht="13.9" hidden="1" customHeight="1" outlineLevel="2">
      <c r="A139" s="560">
        <f ca="1">IF($H139="UNIDADE CONSTRUTIVA",OFFSET(A139,-1,0)+1,LARGE(A$3:A138,1))</f>
        <v>0</v>
      </c>
      <c r="B139" s="560">
        <f t="shared" ca="1" si="13"/>
        <v>3</v>
      </c>
      <c r="C139" s="560">
        <f t="shared" ca="1" si="14"/>
        <v>5</v>
      </c>
      <c r="D139" s="561">
        <f t="shared" ca="1" si="15"/>
        <v>1</v>
      </c>
      <c r="E139" s="561">
        <f t="shared" ca="1" si="16"/>
        <v>8</v>
      </c>
      <c r="G139" s="290"/>
      <c r="H139" s="291" t="s">
        <v>244</v>
      </c>
      <c r="I139" s="292" t="str">
        <f t="shared" ref="I139" ca="1" si="30">IF(H139="Unidade Construtiva",TEXT(A139,"00"),IF(H139="Célula Construtiva",TEXT(B139,"00"),IF(H139="Etapa",CONCATENATE(TEXT(B139,"00"),".",TEXT(C139,"000")),IF(H139="Subetapa",CONCATENATE(TEXT(B139,"00"),".",TEXT(C139,"000"),".",TEXT(D139,"000")),IF(H139="Serviço",CONCATENATE(TEXT(B139,"00"),".",TEXT(C139,"000"),".",TEXT(D139,"000"),".",TEXT(E139,"000")),"")))))</f>
        <v>03.005.001.008</v>
      </c>
      <c r="J139" s="293" t="s">
        <v>934</v>
      </c>
      <c r="K139" s="294" t="s">
        <v>1</v>
      </c>
      <c r="L139" s="558">
        <f>Supraestrutura!N29*9</f>
        <v>239.21999999999997</v>
      </c>
      <c r="M139" s="558">
        <v>0.71326000000000001</v>
      </c>
      <c r="N139" s="388">
        <f t="shared" si="29"/>
        <v>170.62605719999999</v>
      </c>
      <c r="O139" s="565" t="s">
        <v>938</v>
      </c>
      <c r="P139" s="297" t="s">
        <v>677</v>
      </c>
      <c r="Q139" s="49"/>
      <c r="R139" s="49"/>
      <c r="S139" s="49"/>
    </row>
    <row r="140" spans="1:19" s="48" customFormat="1" ht="13.9" hidden="1" customHeight="1" outlineLevel="1">
      <c r="A140" s="560">
        <f ca="1">IF($H140="UNIDADE CONSTRUTIVA",OFFSET(A140,-1,0)+1,LARGE(A$3:A139,1))</f>
        <v>0</v>
      </c>
      <c r="B140" s="560">
        <f t="shared" ref="B140:B211" ca="1" si="31">IF(H140="UNIDADE CONSTRUTIVA",0,IF(H140="CÉLULA CONSTRUTIVA",OFFSET(B140,-1,0)+1,OFFSET(B140,-1,0)))</f>
        <v>3</v>
      </c>
      <c r="C140" s="560">
        <f t="shared" ref="C140:C211" ca="1" si="32">IF(H140="CÉLULA CONSTRUTIVA",0,IF(H140="ETAPA",OFFSET(C140,-1,0)+1,OFFSET(C140,-1,0)))</f>
        <v>5</v>
      </c>
      <c r="D140" s="561">
        <f t="shared" ref="D140:D211" ca="1" si="33">IF(H140="ETAPA",0,IF(H140="SUBETAPA",OFFSET(D140,-1,0)+1,OFFSET(D140,-1,0)))</f>
        <v>2</v>
      </c>
      <c r="E140" s="561">
        <f t="shared" ref="E140:E211" ca="1" si="34">IF(H140="Subetapa",0,IF(H140="serviço",OFFSET(E140,-1,0)+1,OFFSET(E140,-1,0)))</f>
        <v>0</v>
      </c>
      <c r="G140" s="290"/>
      <c r="H140" s="291" t="s">
        <v>243</v>
      </c>
      <c r="I140" s="292" t="str">
        <f t="shared" ca="1" si="27"/>
        <v>03.005.002</v>
      </c>
      <c r="J140" s="293" t="s">
        <v>137</v>
      </c>
      <c r="K140" s="294"/>
      <c r="L140" s="558"/>
      <c r="M140" s="558"/>
      <c r="N140" s="388">
        <f t="shared" ca="1" si="29"/>
        <v>324915.09160000004</v>
      </c>
      <c r="O140" s="565"/>
      <c r="P140" s="297"/>
      <c r="Q140" s="49"/>
      <c r="R140" s="49"/>
      <c r="S140" s="49"/>
    </row>
    <row r="141" spans="1:19" s="48" customFormat="1" ht="13.9" hidden="1" customHeight="1" outlineLevel="2">
      <c r="A141" s="560">
        <f ca="1">IF($H141="UNIDADE CONSTRUTIVA",OFFSET(A141,-1,0)+1,LARGE(A$3:A140,1))</f>
        <v>0</v>
      </c>
      <c r="B141" s="560">
        <f t="shared" ca="1" si="31"/>
        <v>3</v>
      </c>
      <c r="C141" s="560">
        <f t="shared" ca="1" si="32"/>
        <v>5</v>
      </c>
      <c r="D141" s="561">
        <f t="shared" ca="1" si="33"/>
        <v>2</v>
      </c>
      <c r="E141" s="561">
        <f t="shared" ca="1" si="34"/>
        <v>1</v>
      </c>
      <c r="G141" s="290"/>
      <c r="H141" s="291" t="s">
        <v>244</v>
      </c>
      <c r="I141" s="292" t="str">
        <f ca="1">IF(H141="Unidade Construtiva",TEXT(A141,"00"),IF(H141="Célula Construtiva",TEXT(B141,"00"),IF(H141="Etapa",CONCATENATE(TEXT(B141,"00"),".",TEXT(C141,"000")),IF(H141="Subetapa",CONCATENATE(TEXT(B141,"00"),".",TEXT(C141,"000"),".",TEXT(D141,"000")),IF(H141="Serviço",CONCATENATE(TEXT(B141,"00"),".",TEXT(C141,"000"),".",TEXT(D141,"000"),".",TEXT(E141,"000")),"")))))</f>
        <v>03.005.002.001</v>
      </c>
      <c r="J141" s="293" t="s">
        <v>689</v>
      </c>
      <c r="K141" s="294" t="s">
        <v>5</v>
      </c>
      <c r="L141" s="558">
        <f>SUM(Supraestrutura!B25,Supraestrutura!B30,Supraestrutura!B35,Supraestrutura!B40,Supraestrutura!B45,Supraestrutura!B50,Supraestrutura!B55,Supraestrutura!B60,Supraestrutura!B65)</f>
        <v>5301</v>
      </c>
      <c r="M141" s="558">
        <v>7.9782999999999999</v>
      </c>
      <c r="N141" s="388">
        <f t="shared" si="29"/>
        <v>42292.9683</v>
      </c>
      <c r="O141" s="565" t="s">
        <v>690</v>
      </c>
      <c r="P141" s="297" t="s">
        <v>677</v>
      </c>
      <c r="Q141" s="49"/>
      <c r="R141" s="49"/>
      <c r="S141" s="49"/>
    </row>
    <row r="142" spans="1:19" s="48" customFormat="1" ht="13.9" hidden="1" customHeight="1" outlineLevel="2">
      <c r="A142" s="560">
        <f ca="1">IF($H142="UNIDADE CONSTRUTIVA",OFFSET(A142,-1,0)+1,LARGE(A$3:A141,1))</f>
        <v>0</v>
      </c>
      <c r="B142" s="560">
        <f t="shared" ca="1" si="31"/>
        <v>3</v>
      </c>
      <c r="C142" s="560">
        <f t="shared" ca="1" si="32"/>
        <v>5</v>
      </c>
      <c r="D142" s="561">
        <f t="shared" ca="1" si="33"/>
        <v>2</v>
      </c>
      <c r="E142" s="561">
        <f t="shared" ca="1" si="34"/>
        <v>2</v>
      </c>
      <c r="G142" s="290"/>
      <c r="H142" s="291" t="s">
        <v>244</v>
      </c>
      <c r="I142" s="292" t="str">
        <f ca="1">IF(H142="Unidade Construtiva",TEXT(A142,"00"),IF(H142="Célula Construtiva",TEXT(B142,"00"),IF(H142="Etapa",CONCATENATE(TEXT(B142,"00"),".",TEXT(C142,"000")),IF(H142="Subetapa",CONCATENATE(TEXT(B142,"00"),".",TEXT(C142,"000"),".",TEXT(D142,"000")),IF(H142="Serviço",CONCATENATE(TEXT(B142,"00"),".",TEXT(C142,"000"),".",TEXT(D142,"000"),".",TEXT(E142,"000")),"")))))</f>
        <v>03.005.002.002</v>
      </c>
      <c r="J142" s="293" t="s">
        <v>691</v>
      </c>
      <c r="K142" s="294" t="s">
        <v>5</v>
      </c>
      <c r="L142" s="558">
        <f>SUM(Supraestrutura!C25,Supraestrutura!C30,Supraestrutura!C35,Supraestrutura!C40,Supraestrutura!C45,Supraestrutura!C50,Supraestrutura!C55,Supraestrutura!C60,Supraestrutura!C65)</f>
        <v>6490</v>
      </c>
      <c r="M142" s="558">
        <v>7.2464000000000004</v>
      </c>
      <c r="N142" s="388">
        <f t="shared" si="29"/>
        <v>47029.136000000006</v>
      </c>
      <c r="O142" s="565" t="s">
        <v>690</v>
      </c>
      <c r="P142" s="297" t="s">
        <v>677</v>
      </c>
      <c r="Q142" s="568"/>
      <c r="R142" s="568"/>
      <c r="S142" s="49"/>
    </row>
    <row r="143" spans="1:19" s="48" customFormat="1" ht="13.9" hidden="1" customHeight="1" outlineLevel="2">
      <c r="A143" s="560">
        <f ca="1">IF($H143="UNIDADE CONSTRUTIVA",OFFSET(A143,-1,0)+1,LARGE(A$3:A142,1))</f>
        <v>0</v>
      </c>
      <c r="B143" s="560">
        <f t="shared" ca="1" si="31"/>
        <v>3</v>
      </c>
      <c r="C143" s="560">
        <f t="shared" ca="1" si="32"/>
        <v>5</v>
      </c>
      <c r="D143" s="561">
        <f t="shared" ca="1" si="33"/>
        <v>2</v>
      </c>
      <c r="E143" s="561">
        <f t="shared" ca="1" si="34"/>
        <v>3</v>
      </c>
      <c r="G143" s="290"/>
      <c r="H143" s="291" t="s">
        <v>244</v>
      </c>
      <c r="I143" s="292" t="str">
        <f t="shared" ref="I143:I160" ca="1" si="35">IF(H143="Unidade Construtiva",TEXT(A143,"00"),IF(H143="Célula Construtiva",TEXT(B143,"00"),IF(H143="Etapa",CONCATENATE(TEXT(B143,"00"),".",TEXT(C143,"000")),IF(H143="Subetapa",CONCATENATE(TEXT(B143,"00"),".",TEXT(C143,"000"),".",TEXT(D143,"000")),IF(H143="Serviço",CONCATENATE(TEXT(B143,"00"),".",TEXT(C143,"000"),".",TEXT(D143,"000"),".",TEXT(E143,"000")),"")))))</f>
        <v>03.005.002.003</v>
      </c>
      <c r="J143" s="293" t="s">
        <v>692</v>
      </c>
      <c r="K143" s="294" t="s">
        <v>5</v>
      </c>
      <c r="L143" s="558">
        <f>SUM(Supraestrutura!D25,Supraestrutura!D30,Supraestrutura!D35,Supraestrutura!D40,Supraestrutura!D45,Supraestrutura!D50,Supraestrutura!D55,Supraestrutura!D60,Supraestrutura!D65)</f>
        <v>3152</v>
      </c>
      <c r="M143" s="558">
        <v>7.8792999999999997</v>
      </c>
      <c r="N143" s="388">
        <f t="shared" si="29"/>
        <v>24835.553599999999</v>
      </c>
      <c r="O143" s="565" t="s">
        <v>690</v>
      </c>
      <c r="P143" s="297" t="s">
        <v>677</v>
      </c>
      <c r="Q143" s="568"/>
      <c r="R143" s="568"/>
      <c r="S143" s="49"/>
    </row>
    <row r="144" spans="1:19" s="48" customFormat="1" ht="13.9" hidden="1" customHeight="1" outlineLevel="2">
      <c r="A144" s="560">
        <f ca="1">IF($H144="UNIDADE CONSTRUTIVA",OFFSET(A144,-1,0)+1,LARGE(A$3:A143,1))</f>
        <v>0</v>
      </c>
      <c r="B144" s="560">
        <f t="shared" ca="1" si="31"/>
        <v>3</v>
      </c>
      <c r="C144" s="560">
        <f t="shared" ca="1" si="32"/>
        <v>5</v>
      </c>
      <c r="D144" s="561">
        <f t="shared" ca="1" si="33"/>
        <v>2</v>
      </c>
      <c r="E144" s="561">
        <f t="shared" ca="1" si="34"/>
        <v>4</v>
      </c>
      <c r="G144" s="290"/>
      <c r="H144" s="291" t="s">
        <v>244</v>
      </c>
      <c r="I144" s="292" t="str">
        <f t="shared" ca="1" si="35"/>
        <v>03.005.002.004</v>
      </c>
      <c r="J144" s="293" t="s">
        <v>693</v>
      </c>
      <c r="K144" s="294" t="s">
        <v>5</v>
      </c>
      <c r="L144" s="558">
        <f>SUM(Supraestrutura!E25,Supraestrutura!E30,Supraestrutura!E35,Supraestrutura!E40,Supraestrutura!E45,Supraestrutura!E50,Supraestrutura!E55,Supraestrutura!E60,Supraestrutura!E65)</f>
        <v>9037</v>
      </c>
      <c r="M144" s="558">
        <v>6.9222999999999999</v>
      </c>
      <c r="N144" s="388">
        <f t="shared" si="29"/>
        <v>62556.825100000002</v>
      </c>
      <c r="O144" s="565" t="s">
        <v>690</v>
      </c>
      <c r="P144" s="297" t="s">
        <v>677</v>
      </c>
      <c r="Q144" s="568"/>
      <c r="R144" s="568"/>
      <c r="S144" s="49"/>
    </row>
    <row r="145" spans="1:19" s="48" customFormat="1" ht="13.9" hidden="1" customHeight="1" outlineLevel="2">
      <c r="A145" s="560">
        <f ca="1">IF($H145="UNIDADE CONSTRUTIVA",OFFSET(A145,-1,0)+1,LARGE(A$3:A144,1))</f>
        <v>0</v>
      </c>
      <c r="B145" s="560">
        <f t="shared" ca="1" si="31"/>
        <v>3</v>
      </c>
      <c r="C145" s="560">
        <f t="shared" ca="1" si="32"/>
        <v>5</v>
      </c>
      <c r="D145" s="561">
        <f t="shared" ca="1" si="33"/>
        <v>2</v>
      </c>
      <c r="E145" s="561">
        <f t="shared" ca="1" si="34"/>
        <v>5</v>
      </c>
      <c r="G145" s="290"/>
      <c r="H145" s="291" t="s">
        <v>244</v>
      </c>
      <c r="I145" s="292" t="str">
        <f t="shared" ca="1" si="35"/>
        <v>03.005.002.005</v>
      </c>
      <c r="J145" s="293" t="s">
        <v>694</v>
      </c>
      <c r="K145" s="294" t="s">
        <v>5</v>
      </c>
      <c r="L145" s="558">
        <f>SUM(Supraestrutura!F25,Supraestrutura!F30,Supraestrutura!F35,Supraestrutura!F40,Supraestrutura!F45,Supraestrutura!F50,Supraestrutura!F55,Supraestrutura!F60,Supraestrutura!F65)</f>
        <v>7081</v>
      </c>
      <c r="M145" s="558">
        <v>6.7462999999999997</v>
      </c>
      <c r="N145" s="388">
        <f t="shared" si="29"/>
        <v>47770.550299999995</v>
      </c>
      <c r="O145" s="565" t="s">
        <v>690</v>
      </c>
      <c r="P145" s="297" t="s">
        <v>677</v>
      </c>
      <c r="Q145" s="568"/>
      <c r="R145" s="568"/>
      <c r="S145" s="49"/>
    </row>
    <row r="146" spans="1:19" s="48" customFormat="1" ht="13.9" hidden="1" customHeight="1" outlineLevel="2">
      <c r="A146" s="560">
        <f ca="1">IF($H146="UNIDADE CONSTRUTIVA",OFFSET(A146,-1,0)+1,LARGE(A$3:A145,1))</f>
        <v>0</v>
      </c>
      <c r="B146" s="560">
        <f t="shared" ca="1" si="31"/>
        <v>3</v>
      </c>
      <c r="C146" s="560">
        <f t="shared" ca="1" si="32"/>
        <v>5</v>
      </c>
      <c r="D146" s="561">
        <f t="shared" ca="1" si="33"/>
        <v>2</v>
      </c>
      <c r="E146" s="561">
        <f t="shared" ca="1" si="34"/>
        <v>6</v>
      </c>
      <c r="G146" s="290"/>
      <c r="H146" s="291" t="s">
        <v>244</v>
      </c>
      <c r="I146" s="292" t="str">
        <f t="shared" ca="1" si="35"/>
        <v>03.005.002.006</v>
      </c>
      <c r="J146" s="293" t="s">
        <v>695</v>
      </c>
      <c r="K146" s="294" t="s">
        <v>5</v>
      </c>
      <c r="L146" s="558">
        <f>SUM(Supraestrutura!G25,Supraestrutura!G30,Supraestrutura!G35,Supraestrutura!G40,Supraestrutura!G45,Supraestrutura!G50,Supraestrutura!G55,Supraestrutura!G60,Supraestrutura!G65)</f>
        <v>8671</v>
      </c>
      <c r="M146" s="558">
        <v>6.8783000000000003</v>
      </c>
      <c r="N146" s="388">
        <f t="shared" si="29"/>
        <v>59641.739300000001</v>
      </c>
      <c r="O146" s="565" t="s">
        <v>690</v>
      </c>
      <c r="P146" s="297" t="s">
        <v>677</v>
      </c>
      <c r="Q146" s="568"/>
      <c r="R146" s="568"/>
      <c r="S146" s="49"/>
    </row>
    <row r="147" spans="1:19" s="48" customFormat="1" ht="13.9" hidden="1" customHeight="1" outlineLevel="2">
      <c r="A147" s="560">
        <f ca="1">IF($H147="UNIDADE CONSTRUTIVA",OFFSET(A147,-1,0)+1,LARGE(A$3:A146,1))</f>
        <v>0</v>
      </c>
      <c r="B147" s="560">
        <f t="shared" ca="1" si="31"/>
        <v>3</v>
      </c>
      <c r="C147" s="560">
        <f t="shared" ca="1" si="32"/>
        <v>5</v>
      </c>
      <c r="D147" s="561">
        <f t="shared" ca="1" si="33"/>
        <v>2</v>
      </c>
      <c r="E147" s="561">
        <f t="shared" ca="1" si="34"/>
        <v>7</v>
      </c>
      <c r="G147" s="290"/>
      <c r="H147" s="291" t="s">
        <v>244</v>
      </c>
      <c r="I147" s="292" t="str">
        <f t="shared" ca="1" si="35"/>
        <v>03.005.002.007</v>
      </c>
      <c r="J147" s="293" t="s">
        <v>696</v>
      </c>
      <c r="K147" s="294" t="s">
        <v>5</v>
      </c>
      <c r="L147" s="558">
        <f>SUM(Supraestrutura!H25,Supraestrutura!H30,Supraestrutura!H35,Supraestrutura!H40,Supraestrutura!H45,Supraestrutura!H50,Supraestrutura!H55,Supraestrutura!H60,Supraestrutura!H65)</f>
        <v>5930</v>
      </c>
      <c r="M147" s="558">
        <v>6.8783000000000003</v>
      </c>
      <c r="N147" s="388">
        <f t="shared" si="29"/>
        <v>40788.319000000003</v>
      </c>
      <c r="O147" s="565" t="s">
        <v>690</v>
      </c>
      <c r="P147" s="297" t="s">
        <v>677</v>
      </c>
      <c r="Q147" s="568"/>
      <c r="R147" s="568"/>
      <c r="S147" s="49"/>
    </row>
    <row r="148" spans="1:19" s="48" customFormat="1" ht="13.9" hidden="1" customHeight="1" outlineLevel="1">
      <c r="A148" s="560">
        <f ca="1">IF($H148="UNIDADE CONSTRUTIVA",OFFSET(A148,-1,0)+1,LARGE(A$3:A147,1))</f>
        <v>0</v>
      </c>
      <c r="B148" s="560">
        <f t="shared" ca="1" si="31"/>
        <v>3</v>
      </c>
      <c r="C148" s="560">
        <f t="shared" ca="1" si="32"/>
        <v>5</v>
      </c>
      <c r="D148" s="561">
        <f t="shared" ca="1" si="33"/>
        <v>3</v>
      </c>
      <c r="E148" s="561">
        <f t="shared" ca="1" si="34"/>
        <v>0</v>
      </c>
      <c r="G148" s="290"/>
      <c r="H148" s="291" t="s">
        <v>243</v>
      </c>
      <c r="I148" s="292" t="str">
        <f t="shared" ca="1" si="35"/>
        <v>03.005.003</v>
      </c>
      <c r="J148" s="293" t="s">
        <v>245</v>
      </c>
      <c r="K148" s="294"/>
      <c r="L148" s="558"/>
      <c r="M148" s="567"/>
      <c r="N148" s="388">
        <f t="shared" ca="1" si="29"/>
        <v>261500.37731999997</v>
      </c>
      <c r="O148" s="565"/>
      <c r="P148" s="297"/>
      <c r="Q148" s="49"/>
      <c r="R148" s="49"/>
      <c r="S148" s="49"/>
    </row>
    <row r="149" spans="1:19" s="48" customFormat="1" ht="13.15" hidden="1" customHeight="1" outlineLevel="2">
      <c r="A149" s="560">
        <f ca="1">IF($H149="UNIDADE CONSTRUTIVA",OFFSET(A149,-1,0)+1,LARGE(A$3:A148,1))</f>
        <v>0</v>
      </c>
      <c r="B149" s="560">
        <f t="shared" ca="1" si="31"/>
        <v>3</v>
      </c>
      <c r="C149" s="560">
        <f t="shared" ca="1" si="32"/>
        <v>5</v>
      </c>
      <c r="D149" s="561">
        <f t="shared" ca="1" si="33"/>
        <v>3</v>
      </c>
      <c r="E149" s="561">
        <f t="shared" ca="1" si="34"/>
        <v>1</v>
      </c>
      <c r="G149" s="290"/>
      <c r="H149" s="291" t="s">
        <v>244</v>
      </c>
      <c r="I149" s="292" t="str">
        <f t="shared" ca="1" si="35"/>
        <v>03.005.003.001</v>
      </c>
      <c r="J149" s="293" t="s">
        <v>932</v>
      </c>
      <c r="K149" s="294" t="s">
        <v>4</v>
      </c>
      <c r="L149" s="558">
        <f>SUM(Supraestrutura!M65,Supraestrutura!M60,Supraestrutura!M55,Supraestrutura!M50,Supraestrutura!M45,Supraestrutura!M40,Supraestrutura!M35,Supraestrutura!M30,Supraestrutura!M25)</f>
        <v>497.33999999999992</v>
      </c>
      <c r="M149" s="558">
        <v>525.798</v>
      </c>
      <c r="N149" s="388">
        <f t="shared" si="29"/>
        <v>261500.37731999997</v>
      </c>
      <c r="O149" s="565" t="s">
        <v>690</v>
      </c>
      <c r="P149" s="297" t="s">
        <v>677</v>
      </c>
      <c r="Q149" s="49"/>
      <c r="R149" s="49"/>
      <c r="S149" s="49"/>
    </row>
    <row r="150" spans="1:19" s="48" customFormat="1" ht="13.9" hidden="1" customHeight="1" outlineLevel="1">
      <c r="A150" s="560">
        <f ca="1">IF($H150="UNIDADE CONSTRUTIVA",OFFSET(A150,-1,0)+1,LARGE(A$3:A149,1))</f>
        <v>0</v>
      </c>
      <c r="B150" s="560">
        <f t="shared" ca="1" si="31"/>
        <v>3</v>
      </c>
      <c r="C150" s="560">
        <f t="shared" ca="1" si="32"/>
        <v>5</v>
      </c>
      <c r="D150" s="561">
        <f t="shared" ca="1" si="33"/>
        <v>4</v>
      </c>
      <c r="E150" s="561">
        <f t="shared" ca="1" si="34"/>
        <v>0</v>
      </c>
      <c r="G150" s="290"/>
      <c r="H150" s="291" t="s">
        <v>243</v>
      </c>
      <c r="I150" s="292" t="str">
        <f t="shared" ca="1" si="35"/>
        <v>03.005.004</v>
      </c>
      <c r="J150" s="293" t="s">
        <v>1713</v>
      </c>
      <c r="K150" s="294"/>
      <c r="L150" s="558"/>
      <c r="M150" s="567"/>
      <c r="N150" s="388">
        <f t="shared" ca="1" si="29"/>
        <v>186395.63939999999</v>
      </c>
      <c r="O150" s="565"/>
      <c r="P150" s="297"/>
      <c r="Q150" s="49"/>
      <c r="R150" s="49"/>
      <c r="S150" s="49"/>
    </row>
    <row r="151" spans="1:19" s="48" customFormat="1" ht="13.15" hidden="1" customHeight="1" outlineLevel="2">
      <c r="A151" s="560">
        <f ca="1">IF($H151="UNIDADE CONSTRUTIVA",OFFSET(A151,-1,0)+1,LARGE(A$3:A150,1))</f>
        <v>0</v>
      </c>
      <c r="B151" s="560">
        <f t="shared" ca="1" si="31"/>
        <v>3</v>
      </c>
      <c r="C151" s="560">
        <f t="shared" ca="1" si="32"/>
        <v>5</v>
      </c>
      <c r="D151" s="561">
        <f t="shared" ca="1" si="33"/>
        <v>4</v>
      </c>
      <c r="E151" s="561">
        <f t="shared" ca="1" si="34"/>
        <v>1</v>
      </c>
      <c r="G151" s="290"/>
      <c r="H151" s="291" t="s">
        <v>244</v>
      </c>
      <c r="I151" s="292" t="str">
        <f t="shared" ca="1" si="35"/>
        <v>03.005.004.001</v>
      </c>
      <c r="J151" s="293" t="s">
        <v>1714</v>
      </c>
      <c r="K151" s="294" t="s">
        <v>1</v>
      </c>
      <c r="L151" s="558">
        <f>'Obra '!E18</f>
        <v>2183.13</v>
      </c>
      <c r="M151" s="558">
        <v>85.38</v>
      </c>
      <c r="N151" s="388">
        <f t="shared" si="29"/>
        <v>186395.63939999999</v>
      </c>
      <c r="O151" s="565" t="s">
        <v>1715</v>
      </c>
      <c r="P151" s="297" t="s">
        <v>677</v>
      </c>
      <c r="Q151" s="49"/>
      <c r="R151" s="49"/>
      <c r="S151" s="49"/>
    </row>
    <row r="152" spans="1:19" s="48" customFormat="1" ht="13.9" hidden="1" customHeight="1" outlineLevel="1">
      <c r="A152" s="560">
        <f ca="1">IF($H152="UNIDADE CONSTRUTIVA",OFFSET(A152,-1,0)+1,LARGE(A$3:A149,1))</f>
        <v>0</v>
      </c>
      <c r="B152" s="560">
        <f t="shared" ca="1" si="31"/>
        <v>3</v>
      </c>
      <c r="C152" s="560">
        <f t="shared" ca="1" si="32"/>
        <v>5</v>
      </c>
      <c r="D152" s="561">
        <f t="shared" ca="1" si="33"/>
        <v>5</v>
      </c>
      <c r="E152" s="561">
        <f t="shared" ca="1" si="34"/>
        <v>0</v>
      </c>
      <c r="G152" s="290"/>
      <c r="H152" s="291" t="s">
        <v>243</v>
      </c>
      <c r="I152" s="292" t="str">
        <f t="shared" ca="1" si="35"/>
        <v>03.005.005</v>
      </c>
      <c r="J152" s="293" t="s">
        <v>154</v>
      </c>
      <c r="K152" s="294"/>
      <c r="L152" s="558"/>
      <c r="M152" s="558"/>
      <c r="N152" s="388">
        <f t="shared" ca="1" si="29"/>
        <v>502119.9</v>
      </c>
      <c r="O152" s="565"/>
      <c r="P152" s="297"/>
      <c r="Q152" s="49"/>
      <c r="R152" s="49"/>
      <c r="S152" s="49"/>
    </row>
    <row r="153" spans="1:19" s="48" customFormat="1" ht="13.9" hidden="1" customHeight="1" outlineLevel="2">
      <c r="A153" s="560">
        <f ca="1">IF($H153="UNIDADE CONSTRUTIVA",OFFSET(A153,-1,0)+1,LARGE(A$3:A152,1))</f>
        <v>0</v>
      </c>
      <c r="B153" s="560">
        <f t="shared" ca="1" si="31"/>
        <v>3</v>
      </c>
      <c r="C153" s="560">
        <f t="shared" ca="1" si="32"/>
        <v>5</v>
      </c>
      <c r="D153" s="561">
        <f t="shared" ca="1" si="33"/>
        <v>5</v>
      </c>
      <c r="E153" s="561">
        <f t="shared" ca="1" si="34"/>
        <v>1</v>
      </c>
      <c r="G153" s="290"/>
      <c r="H153" s="291" t="s">
        <v>244</v>
      </c>
      <c r="I153" s="292" t="str">
        <f t="shared" ca="1" si="35"/>
        <v>03.005.005.001</v>
      </c>
      <c r="J153" s="293" t="s">
        <v>246</v>
      </c>
      <c r="K153" s="294" t="s">
        <v>1</v>
      </c>
      <c r="L153" s="558">
        <f>'Obra '!E18</f>
        <v>2183.13</v>
      </c>
      <c r="M153" s="558">
        <v>230</v>
      </c>
      <c r="N153" s="388">
        <f t="shared" si="29"/>
        <v>502119.9</v>
      </c>
      <c r="O153" s="565"/>
      <c r="P153" s="297" t="s">
        <v>677</v>
      </c>
      <c r="Q153" s="49"/>
      <c r="R153" s="49"/>
      <c r="S153" s="49"/>
    </row>
    <row r="154" spans="1:19" s="48" customFormat="1" ht="13.9" hidden="1" customHeight="1" outlineLevel="1">
      <c r="A154" s="560">
        <f ca="1">IF($H154="UNIDADE CONSTRUTIVA",OFFSET(A154,-1,0)+1,LARGE(A$3:A153,1))</f>
        <v>0</v>
      </c>
      <c r="B154" s="560">
        <f t="shared" ca="1" si="31"/>
        <v>3</v>
      </c>
      <c r="C154" s="560">
        <f t="shared" ca="1" si="32"/>
        <v>6</v>
      </c>
      <c r="D154" s="561">
        <f t="shared" ca="1" si="33"/>
        <v>0</v>
      </c>
      <c r="E154" s="561">
        <f t="shared" ca="1" si="34"/>
        <v>1</v>
      </c>
      <c r="G154" s="290"/>
      <c r="H154" s="291" t="s">
        <v>242</v>
      </c>
      <c r="I154" s="292" t="str">
        <f t="shared" ca="1" si="35"/>
        <v>03.006</v>
      </c>
      <c r="J154" s="293" t="s">
        <v>939</v>
      </c>
      <c r="K154" s="294"/>
      <c r="L154" s="558"/>
      <c r="M154" s="558"/>
      <c r="N154" s="388">
        <f t="shared" ca="1" si="29"/>
        <v>210043.52679579999</v>
      </c>
      <c r="O154" s="565"/>
      <c r="P154" s="297"/>
      <c r="Q154" s="49"/>
      <c r="R154" s="49"/>
      <c r="S154" s="49"/>
    </row>
    <row r="155" spans="1:19" s="48" customFormat="1" ht="13.9" hidden="1" customHeight="1" outlineLevel="1">
      <c r="A155" s="560">
        <f ca="1">IF($H155="UNIDADE CONSTRUTIVA",OFFSET(A155,-1,0)+1,LARGE(A$3:A154,1))</f>
        <v>0</v>
      </c>
      <c r="B155" s="560">
        <f t="shared" ca="1" si="31"/>
        <v>3</v>
      </c>
      <c r="C155" s="560">
        <f t="shared" ca="1" si="32"/>
        <v>6</v>
      </c>
      <c r="D155" s="561">
        <f t="shared" ca="1" si="33"/>
        <v>1</v>
      </c>
      <c r="E155" s="561">
        <f t="shared" ca="1" si="34"/>
        <v>0</v>
      </c>
      <c r="G155" s="290"/>
      <c r="H155" s="291" t="s">
        <v>243</v>
      </c>
      <c r="I155" s="292" t="str">
        <f t="shared" ca="1" si="35"/>
        <v>03.006.001</v>
      </c>
      <c r="J155" s="293" t="s">
        <v>140</v>
      </c>
      <c r="K155" s="294"/>
      <c r="L155" s="558"/>
      <c r="M155" s="558"/>
      <c r="N155" s="388">
        <f t="shared" ca="1" si="29"/>
        <v>2346.5153357999998</v>
      </c>
      <c r="O155" s="565"/>
      <c r="P155" s="297"/>
      <c r="Q155" s="49"/>
      <c r="R155" s="49"/>
      <c r="S155" s="49"/>
    </row>
    <row r="156" spans="1:19" s="48" customFormat="1" ht="13.9" hidden="1" customHeight="1" outlineLevel="2">
      <c r="A156" s="560">
        <f ca="1">IF($H156="UNIDADE CONSTRUTIVA",OFFSET(A156,-1,0)+1,LARGE(A$3:A155,1))</f>
        <v>0</v>
      </c>
      <c r="B156" s="560">
        <f t="shared" ca="1" si="31"/>
        <v>3</v>
      </c>
      <c r="C156" s="560">
        <f t="shared" ca="1" si="32"/>
        <v>6</v>
      </c>
      <c r="D156" s="561">
        <f t="shared" ca="1" si="33"/>
        <v>1</v>
      </c>
      <c r="E156" s="561">
        <f t="shared" ca="1" si="34"/>
        <v>1</v>
      </c>
      <c r="G156" s="290"/>
      <c r="H156" s="291" t="s">
        <v>244</v>
      </c>
      <c r="I156" s="292" t="str">
        <f t="shared" ca="1" si="35"/>
        <v>03.006.001.001</v>
      </c>
      <c r="J156" s="293" t="s">
        <v>686</v>
      </c>
      <c r="K156" s="294" t="s">
        <v>1</v>
      </c>
      <c r="L156" s="558">
        <f>Supraestrutura!N71+Supraestrutura!N76</f>
        <v>215.57</v>
      </c>
      <c r="M156" s="558">
        <v>0.71326000000000001</v>
      </c>
      <c r="N156" s="388">
        <f t="shared" si="29"/>
        <v>153.7574582</v>
      </c>
      <c r="O156" s="565" t="s">
        <v>940</v>
      </c>
      <c r="P156" s="297" t="s">
        <v>677</v>
      </c>
      <c r="Q156" s="49"/>
      <c r="R156" s="49"/>
      <c r="S156" s="49"/>
    </row>
    <row r="157" spans="1:19" s="48" customFormat="1" ht="13.9" hidden="1" customHeight="1" outlineLevel="2">
      <c r="A157" s="560">
        <f ca="1">IF($H157="UNIDADE CONSTRUTIVA",OFFSET(A157,-1,0)+1,LARGE(A$3:A156,1))</f>
        <v>0</v>
      </c>
      <c r="B157" s="560">
        <f t="shared" ca="1" si="31"/>
        <v>3</v>
      </c>
      <c r="C157" s="560">
        <f t="shared" ca="1" si="32"/>
        <v>6</v>
      </c>
      <c r="D157" s="561">
        <f t="shared" ca="1" si="33"/>
        <v>1</v>
      </c>
      <c r="E157" s="561">
        <f t="shared" ca="1" si="34"/>
        <v>2</v>
      </c>
      <c r="G157" s="290"/>
      <c r="H157" s="291" t="s">
        <v>244</v>
      </c>
      <c r="I157" s="292" t="str">
        <f t="shared" ca="1" si="35"/>
        <v>03.006.001.002</v>
      </c>
      <c r="J157" s="293" t="s">
        <v>687</v>
      </c>
      <c r="K157" s="294" t="s">
        <v>1</v>
      </c>
      <c r="L157" s="558">
        <f>Supraestrutura!N72+Supraestrutura!N77</f>
        <v>541.66</v>
      </c>
      <c r="M157" s="558">
        <v>3.56</v>
      </c>
      <c r="N157" s="388">
        <f t="shared" si="29"/>
        <v>1928.3095999999998</v>
      </c>
      <c r="O157" s="565" t="s">
        <v>940</v>
      </c>
      <c r="P157" s="297" t="s">
        <v>677</v>
      </c>
      <c r="Q157" s="49"/>
      <c r="R157" s="49"/>
      <c r="S157" s="49"/>
    </row>
    <row r="158" spans="1:19" s="48" customFormat="1" ht="13.9" hidden="1" customHeight="1" outlineLevel="2">
      <c r="A158" s="560">
        <f ca="1">IF($H158="UNIDADE CONSTRUTIVA",OFFSET(A158,-1,0)+1,LARGE(A$3:A157,1))</f>
        <v>0</v>
      </c>
      <c r="B158" s="560">
        <f t="shared" ca="1" si="31"/>
        <v>3</v>
      </c>
      <c r="C158" s="560">
        <f t="shared" ca="1" si="32"/>
        <v>6</v>
      </c>
      <c r="D158" s="561">
        <f t="shared" ca="1" si="33"/>
        <v>1</v>
      </c>
      <c r="E158" s="561">
        <f t="shared" ca="1" si="34"/>
        <v>3</v>
      </c>
      <c r="G158" s="290"/>
      <c r="H158" s="291" t="s">
        <v>244</v>
      </c>
      <c r="I158" s="292" t="str">
        <f t="shared" ca="1" si="35"/>
        <v>03.006.001.003</v>
      </c>
      <c r="J158" s="293" t="s">
        <v>688</v>
      </c>
      <c r="K158" s="294" t="s">
        <v>1</v>
      </c>
      <c r="L158" s="558">
        <f>Supraestrutura!N73+Supraestrutura!N78</f>
        <v>250.64000000000001</v>
      </c>
      <c r="M158" s="558">
        <v>0.71326000000000001</v>
      </c>
      <c r="N158" s="388">
        <f t="shared" si="29"/>
        <v>178.77148640000001</v>
      </c>
      <c r="O158" s="565" t="s">
        <v>940</v>
      </c>
      <c r="P158" s="297" t="s">
        <v>677</v>
      </c>
      <c r="Q158" s="49"/>
      <c r="R158" s="49"/>
      <c r="S158" s="49"/>
    </row>
    <row r="159" spans="1:19" s="48" customFormat="1" ht="13.9" hidden="1" customHeight="1" outlineLevel="2">
      <c r="A159" s="560">
        <f ca="1">IF($H159="UNIDADE CONSTRUTIVA",OFFSET(A159,-1,0)+1,LARGE(A$3:A158,1))</f>
        <v>0</v>
      </c>
      <c r="B159" s="560">
        <f t="shared" ca="1" si="31"/>
        <v>3</v>
      </c>
      <c r="C159" s="560">
        <f t="shared" ca="1" si="32"/>
        <v>6</v>
      </c>
      <c r="D159" s="561">
        <f t="shared" ca="1" si="33"/>
        <v>1</v>
      </c>
      <c r="E159" s="561">
        <f t="shared" ca="1" si="34"/>
        <v>4</v>
      </c>
      <c r="G159" s="290"/>
      <c r="H159" s="291" t="s">
        <v>244</v>
      </c>
      <c r="I159" s="292" t="str">
        <f t="shared" ref="I159" ca="1" si="36">IF(H159="Unidade Construtiva",TEXT(A159,"00"),IF(H159="Célula Construtiva",TEXT(B159,"00"),IF(H159="Etapa",CONCATENATE(TEXT(B159,"00"),".",TEXT(C159,"000")),IF(H159="Subetapa",CONCATENATE(TEXT(B159,"00"),".",TEXT(C159,"000"),".",TEXT(D159,"000")),IF(H159="Serviço",CONCATENATE(TEXT(B159,"00"),".",TEXT(C159,"000"),".",TEXT(D159,"000"),".",TEXT(E159,"000")),"")))))</f>
        <v>03.006.001.004</v>
      </c>
      <c r="J159" s="293" t="s">
        <v>934</v>
      </c>
      <c r="K159" s="294" t="s">
        <v>1</v>
      </c>
      <c r="L159" s="558">
        <f>Supraestrutura!N74+Supraestrutura!N79</f>
        <v>120.12</v>
      </c>
      <c r="M159" s="558">
        <v>0.71326000000000001</v>
      </c>
      <c r="N159" s="388">
        <f t="shared" si="29"/>
        <v>85.676791200000011</v>
      </c>
      <c r="O159" s="565" t="s">
        <v>940</v>
      </c>
      <c r="P159" s="297" t="s">
        <v>677</v>
      </c>
      <c r="Q159" s="49"/>
      <c r="R159" s="49"/>
      <c r="S159" s="49"/>
    </row>
    <row r="160" spans="1:19" s="48" customFormat="1" ht="13.9" hidden="1" customHeight="1" outlineLevel="1">
      <c r="A160" s="560">
        <f ca="1">IF($H160="UNIDADE CONSTRUTIVA",OFFSET(A160,-1,0)+1,LARGE(A$3:A159,1))</f>
        <v>0</v>
      </c>
      <c r="B160" s="560">
        <f t="shared" ca="1" si="31"/>
        <v>3</v>
      </c>
      <c r="C160" s="560">
        <f t="shared" ca="1" si="32"/>
        <v>6</v>
      </c>
      <c r="D160" s="561">
        <f t="shared" ca="1" si="33"/>
        <v>2</v>
      </c>
      <c r="E160" s="561">
        <f t="shared" ca="1" si="34"/>
        <v>0</v>
      </c>
      <c r="G160" s="290"/>
      <c r="H160" s="291" t="s">
        <v>243</v>
      </c>
      <c r="I160" s="292" t="str">
        <f t="shared" ca="1" si="35"/>
        <v>03.006.002</v>
      </c>
      <c r="J160" s="293" t="s">
        <v>137</v>
      </c>
      <c r="K160" s="294"/>
      <c r="L160" s="558"/>
      <c r="M160" s="558"/>
      <c r="N160" s="388">
        <f t="shared" ca="1" si="29"/>
        <v>73996.696400000001</v>
      </c>
      <c r="O160" s="565"/>
      <c r="P160" s="297"/>
      <c r="Q160" s="49"/>
      <c r="R160" s="49"/>
      <c r="S160" s="49"/>
    </row>
    <row r="161" spans="1:19" s="48" customFormat="1" ht="13.9" hidden="1" customHeight="1" outlineLevel="2">
      <c r="A161" s="560">
        <f ca="1">IF($H161="UNIDADE CONSTRUTIVA",OFFSET(A161,-1,0)+1,LARGE(A$3:A160,1))</f>
        <v>0</v>
      </c>
      <c r="B161" s="560">
        <f t="shared" ca="1" si="31"/>
        <v>3</v>
      </c>
      <c r="C161" s="560">
        <f t="shared" ca="1" si="32"/>
        <v>6</v>
      </c>
      <c r="D161" s="561">
        <f t="shared" ca="1" si="33"/>
        <v>2</v>
      </c>
      <c r="E161" s="561">
        <f t="shared" ca="1" si="34"/>
        <v>1</v>
      </c>
      <c r="G161" s="290"/>
      <c r="H161" s="291" t="s">
        <v>244</v>
      </c>
      <c r="I161" s="292" t="str">
        <f ca="1">IF(H161="Unidade Construtiva",TEXT(A161,"00"),IF(H161="Célula Construtiva",TEXT(B161,"00"),IF(H161="Etapa",CONCATENATE(TEXT(B161,"00"),".",TEXT(C161,"000")),IF(H161="Subetapa",CONCATENATE(TEXT(B161,"00"),".",TEXT(C161,"000"),".",TEXT(D161,"000")),IF(H161="Serviço",CONCATENATE(TEXT(B161,"00"),".",TEXT(C161,"000"),".",TEXT(D161,"000"),".",TEXT(E161,"000")),"")))))</f>
        <v>03.006.002.001</v>
      </c>
      <c r="J161" s="293" t="s">
        <v>689</v>
      </c>
      <c r="K161" s="294" t="s">
        <v>5</v>
      </c>
      <c r="L161" s="558">
        <f>Supraestrutura!B70+Supraestrutura!B75</f>
        <v>1100</v>
      </c>
      <c r="M161" s="558">
        <v>7.9782999999999999</v>
      </c>
      <c r="N161" s="388">
        <f t="shared" si="29"/>
        <v>8776.1299999999992</v>
      </c>
      <c r="O161" s="565" t="s">
        <v>690</v>
      </c>
      <c r="P161" s="297" t="s">
        <v>677</v>
      </c>
      <c r="Q161" s="49"/>
      <c r="R161" s="49"/>
      <c r="S161" s="49"/>
    </row>
    <row r="162" spans="1:19" s="48" customFormat="1" ht="13.9" hidden="1" customHeight="1" outlineLevel="2">
      <c r="A162" s="560">
        <f ca="1">IF($H162="UNIDADE CONSTRUTIVA",OFFSET(A162,-1,0)+1,LARGE(A$3:A161,1))</f>
        <v>0</v>
      </c>
      <c r="B162" s="560">
        <f t="shared" ca="1" si="31"/>
        <v>3</v>
      </c>
      <c r="C162" s="560">
        <f t="shared" ca="1" si="32"/>
        <v>6</v>
      </c>
      <c r="D162" s="561">
        <f t="shared" ca="1" si="33"/>
        <v>2</v>
      </c>
      <c r="E162" s="561">
        <f t="shared" ca="1" si="34"/>
        <v>2</v>
      </c>
      <c r="G162" s="290"/>
      <c r="H162" s="291" t="s">
        <v>244</v>
      </c>
      <c r="I162" s="292" t="str">
        <f ca="1">IF(H162="Unidade Construtiva",TEXT(A162,"00"),IF(H162="Célula Construtiva",TEXT(B162,"00"),IF(H162="Etapa",CONCATENATE(TEXT(B162,"00"),".",TEXT(C162,"000")),IF(H162="Subetapa",CONCATENATE(TEXT(B162,"00"),".",TEXT(C162,"000"),".",TEXT(D162,"000")),IF(H162="Serviço",CONCATENATE(TEXT(B162,"00"),".",TEXT(C162,"000"),".",TEXT(D162,"000"),".",TEXT(E162,"000")),"")))))</f>
        <v>03.006.002.002</v>
      </c>
      <c r="J162" s="293" t="s">
        <v>691</v>
      </c>
      <c r="K162" s="294" t="s">
        <v>5</v>
      </c>
      <c r="L162" s="558">
        <f>Supraestrutura!C70+Supraestrutura!C75</f>
        <v>2178</v>
      </c>
      <c r="M162" s="558">
        <v>7.2464000000000004</v>
      </c>
      <c r="N162" s="388">
        <f t="shared" si="29"/>
        <v>15782.6592</v>
      </c>
      <c r="O162" s="565" t="s">
        <v>690</v>
      </c>
      <c r="P162" s="297" t="s">
        <v>677</v>
      </c>
      <c r="Q162" s="568"/>
      <c r="R162" s="568"/>
      <c r="S162" s="49"/>
    </row>
    <row r="163" spans="1:19" s="48" customFormat="1" ht="13.9" hidden="1" customHeight="1" outlineLevel="2">
      <c r="A163" s="560">
        <f ca="1">IF($H163="UNIDADE CONSTRUTIVA",OFFSET(A163,-1,0)+1,LARGE(A$3:A162,1))</f>
        <v>0</v>
      </c>
      <c r="B163" s="560">
        <f t="shared" ca="1" si="31"/>
        <v>3</v>
      </c>
      <c r="C163" s="560">
        <f t="shared" ca="1" si="32"/>
        <v>6</v>
      </c>
      <c r="D163" s="561">
        <f t="shared" ca="1" si="33"/>
        <v>2</v>
      </c>
      <c r="E163" s="561">
        <f t="shared" ca="1" si="34"/>
        <v>3</v>
      </c>
      <c r="G163" s="290"/>
      <c r="H163" s="291" t="s">
        <v>244</v>
      </c>
      <c r="I163" s="292" t="str">
        <f t="shared" ref="I163:I180" ca="1" si="37">IF(H163="Unidade Construtiva",TEXT(A163,"00"),IF(H163="Célula Construtiva",TEXT(B163,"00"),IF(H163="Etapa",CONCATENATE(TEXT(B163,"00"),".",TEXT(C163,"000")),IF(H163="Subetapa",CONCATENATE(TEXT(B163,"00"),".",TEXT(C163,"000"),".",TEXT(D163,"000")),IF(H163="Serviço",CONCATENATE(TEXT(B163,"00"),".",TEXT(C163,"000"),".",TEXT(D163,"000"),".",TEXT(E163,"000")),"")))))</f>
        <v>03.006.002.003</v>
      </c>
      <c r="J163" s="293" t="s">
        <v>692</v>
      </c>
      <c r="K163" s="294" t="s">
        <v>5</v>
      </c>
      <c r="L163" s="558">
        <f>Supraestrutura!D70+Supraestrutura!D75</f>
        <v>1989</v>
      </c>
      <c r="M163" s="558">
        <v>7.8792999999999997</v>
      </c>
      <c r="N163" s="388">
        <f t="shared" si="29"/>
        <v>15671.9277</v>
      </c>
      <c r="O163" s="565" t="s">
        <v>690</v>
      </c>
      <c r="P163" s="297" t="s">
        <v>677</v>
      </c>
      <c r="Q163" s="568"/>
      <c r="R163" s="568"/>
      <c r="S163" s="49"/>
    </row>
    <row r="164" spans="1:19" s="48" customFormat="1" ht="13.9" hidden="1" customHeight="1" outlineLevel="2">
      <c r="A164" s="560">
        <f ca="1">IF($H164="UNIDADE CONSTRUTIVA",OFFSET(A164,-1,0)+1,LARGE(A$3:A163,1))</f>
        <v>0</v>
      </c>
      <c r="B164" s="560">
        <f t="shared" ca="1" si="31"/>
        <v>3</v>
      </c>
      <c r="C164" s="560">
        <f t="shared" ca="1" si="32"/>
        <v>6</v>
      </c>
      <c r="D164" s="561">
        <f t="shared" ca="1" si="33"/>
        <v>2</v>
      </c>
      <c r="E164" s="561">
        <f t="shared" ca="1" si="34"/>
        <v>4</v>
      </c>
      <c r="G164" s="290"/>
      <c r="H164" s="291" t="s">
        <v>244</v>
      </c>
      <c r="I164" s="292" t="str">
        <f t="shared" ca="1" si="37"/>
        <v>03.006.002.004</v>
      </c>
      <c r="J164" s="293" t="s">
        <v>693</v>
      </c>
      <c r="K164" s="294" t="s">
        <v>5</v>
      </c>
      <c r="L164" s="558">
        <f>Supraestrutura!E70+Supraestrutura!E75</f>
        <v>1933</v>
      </c>
      <c r="M164" s="558">
        <v>6.9222999999999999</v>
      </c>
      <c r="N164" s="388">
        <f t="shared" si="29"/>
        <v>13380.805899999999</v>
      </c>
      <c r="O164" s="565" t="s">
        <v>690</v>
      </c>
      <c r="P164" s="297" t="s">
        <v>677</v>
      </c>
      <c r="Q164" s="568"/>
      <c r="R164" s="568"/>
      <c r="S164" s="49"/>
    </row>
    <row r="165" spans="1:19" s="48" customFormat="1" ht="13.9" hidden="1" customHeight="1" outlineLevel="2">
      <c r="A165" s="560">
        <f ca="1">IF($H165="UNIDADE CONSTRUTIVA",OFFSET(A165,-1,0)+1,LARGE(A$3:A164,1))</f>
        <v>0</v>
      </c>
      <c r="B165" s="560">
        <f t="shared" ca="1" si="31"/>
        <v>3</v>
      </c>
      <c r="C165" s="560">
        <f t="shared" ca="1" si="32"/>
        <v>6</v>
      </c>
      <c r="D165" s="561">
        <f t="shared" ca="1" si="33"/>
        <v>2</v>
      </c>
      <c r="E165" s="561">
        <f t="shared" ca="1" si="34"/>
        <v>5</v>
      </c>
      <c r="G165" s="290"/>
      <c r="H165" s="291" t="s">
        <v>244</v>
      </c>
      <c r="I165" s="292" t="str">
        <f t="shared" ca="1" si="37"/>
        <v>03.006.002.005</v>
      </c>
      <c r="J165" s="293" t="s">
        <v>694</v>
      </c>
      <c r="K165" s="294" t="s">
        <v>5</v>
      </c>
      <c r="L165" s="558">
        <f>Supraestrutura!F70+Supraestrutura!F75</f>
        <v>1475</v>
      </c>
      <c r="M165" s="558">
        <v>6.7462999999999997</v>
      </c>
      <c r="N165" s="388">
        <f t="shared" si="29"/>
        <v>9950.7924999999996</v>
      </c>
      <c r="O165" s="565" t="s">
        <v>690</v>
      </c>
      <c r="P165" s="297" t="s">
        <v>677</v>
      </c>
      <c r="Q165" s="568"/>
      <c r="R165" s="568"/>
      <c r="S165" s="49"/>
    </row>
    <row r="166" spans="1:19" s="48" customFormat="1" ht="13.9" hidden="1" customHeight="1" outlineLevel="2">
      <c r="A166" s="560">
        <f ca="1">IF($H166="UNIDADE CONSTRUTIVA",OFFSET(A166,-1,0)+1,LARGE(A$3:A165,1))</f>
        <v>0</v>
      </c>
      <c r="B166" s="560">
        <f t="shared" ca="1" si="31"/>
        <v>3</v>
      </c>
      <c r="C166" s="560">
        <f t="shared" ca="1" si="32"/>
        <v>6</v>
      </c>
      <c r="D166" s="561">
        <f t="shared" ca="1" si="33"/>
        <v>2</v>
      </c>
      <c r="E166" s="561">
        <f t="shared" ca="1" si="34"/>
        <v>6</v>
      </c>
      <c r="G166" s="290"/>
      <c r="H166" s="291" t="s">
        <v>244</v>
      </c>
      <c r="I166" s="292" t="str">
        <f t="shared" ca="1" si="37"/>
        <v>03.006.002.006</v>
      </c>
      <c r="J166" s="293" t="s">
        <v>695</v>
      </c>
      <c r="K166" s="294" t="s">
        <v>5</v>
      </c>
      <c r="L166" s="558">
        <f>Supraestrutura!G70+Supraestrutura!G75</f>
        <v>1120</v>
      </c>
      <c r="M166" s="558">
        <v>6.8783000000000003</v>
      </c>
      <c r="N166" s="388">
        <f t="shared" si="29"/>
        <v>7703.6959999999999</v>
      </c>
      <c r="O166" s="565" t="s">
        <v>690</v>
      </c>
      <c r="P166" s="297" t="s">
        <v>677</v>
      </c>
      <c r="Q166" s="568"/>
      <c r="R166" s="568"/>
      <c r="S166" s="49"/>
    </row>
    <row r="167" spans="1:19" s="48" customFormat="1" ht="13.9" hidden="1" customHeight="1" outlineLevel="2">
      <c r="A167" s="560">
        <f ca="1">IF($H167="UNIDADE CONSTRUTIVA",OFFSET(A167,-1,0)+1,LARGE(A$3:A166,1))</f>
        <v>0</v>
      </c>
      <c r="B167" s="560">
        <f t="shared" ca="1" si="31"/>
        <v>3</v>
      </c>
      <c r="C167" s="560">
        <f t="shared" ca="1" si="32"/>
        <v>6</v>
      </c>
      <c r="D167" s="561">
        <f t="shared" ca="1" si="33"/>
        <v>2</v>
      </c>
      <c r="E167" s="561">
        <f t="shared" ca="1" si="34"/>
        <v>7</v>
      </c>
      <c r="G167" s="290"/>
      <c r="H167" s="291" t="s">
        <v>244</v>
      </c>
      <c r="I167" s="292" t="str">
        <f t="shared" ca="1" si="37"/>
        <v>03.006.002.007</v>
      </c>
      <c r="J167" s="293" t="s">
        <v>696</v>
      </c>
      <c r="K167" s="294" t="s">
        <v>5</v>
      </c>
      <c r="L167" s="558">
        <f>Supraestrutura!H70+Supraestrutura!H75</f>
        <v>397</v>
      </c>
      <c r="M167" s="558">
        <v>6.8783000000000003</v>
      </c>
      <c r="N167" s="388">
        <f t="shared" si="29"/>
        <v>2730.6851000000001</v>
      </c>
      <c r="O167" s="565" t="s">
        <v>690</v>
      </c>
      <c r="P167" s="297" t="s">
        <v>677</v>
      </c>
      <c r="Q167" s="568"/>
      <c r="R167" s="568"/>
      <c r="S167" s="49"/>
    </row>
    <row r="168" spans="1:19" s="48" customFormat="1" ht="13.9" hidden="1" customHeight="1" outlineLevel="1">
      <c r="A168" s="560">
        <f ca="1">IF($H168="UNIDADE CONSTRUTIVA",OFFSET(A168,-1,0)+1,LARGE(A$3:A167,1))</f>
        <v>0</v>
      </c>
      <c r="B168" s="560">
        <f t="shared" ca="1" si="31"/>
        <v>3</v>
      </c>
      <c r="C168" s="560">
        <f t="shared" ca="1" si="32"/>
        <v>6</v>
      </c>
      <c r="D168" s="561">
        <f t="shared" ca="1" si="33"/>
        <v>3</v>
      </c>
      <c r="E168" s="561">
        <f t="shared" ca="1" si="34"/>
        <v>0</v>
      </c>
      <c r="G168" s="290"/>
      <c r="H168" s="291" t="s">
        <v>243</v>
      </c>
      <c r="I168" s="292" t="str">
        <f t="shared" ca="1" si="37"/>
        <v>03.006.003</v>
      </c>
      <c r="J168" s="293" t="s">
        <v>245</v>
      </c>
      <c r="K168" s="294"/>
      <c r="L168" s="558"/>
      <c r="M168" s="567"/>
      <c r="N168" s="388">
        <f t="shared" ca="1" si="29"/>
        <v>57769.426259999993</v>
      </c>
      <c r="O168" s="565"/>
      <c r="P168" s="297"/>
      <c r="Q168" s="49"/>
      <c r="R168" s="49"/>
      <c r="S168" s="49"/>
    </row>
    <row r="169" spans="1:19" s="48" customFormat="1" ht="13.15" hidden="1" customHeight="1" outlineLevel="2">
      <c r="A169" s="560">
        <f ca="1">IF($H169="UNIDADE CONSTRUTIVA",OFFSET(A169,-1,0)+1,LARGE(A$3:A168,1))</f>
        <v>0</v>
      </c>
      <c r="B169" s="560">
        <f t="shared" ca="1" si="31"/>
        <v>3</v>
      </c>
      <c r="C169" s="560">
        <f t="shared" ca="1" si="32"/>
        <v>6</v>
      </c>
      <c r="D169" s="561">
        <f t="shared" ca="1" si="33"/>
        <v>3</v>
      </c>
      <c r="E169" s="561">
        <f t="shared" ca="1" si="34"/>
        <v>1</v>
      </c>
      <c r="G169" s="290"/>
      <c r="H169" s="291" t="s">
        <v>244</v>
      </c>
      <c r="I169" s="292" t="str">
        <f t="shared" ca="1" si="37"/>
        <v>03.006.003.001</v>
      </c>
      <c r="J169" s="293" t="s">
        <v>932</v>
      </c>
      <c r="K169" s="294" t="s">
        <v>4</v>
      </c>
      <c r="L169" s="558">
        <f>Supraestrutura!M70+Supraestrutura!M75</f>
        <v>109.86999999999999</v>
      </c>
      <c r="M169" s="558">
        <v>525.798</v>
      </c>
      <c r="N169" s="388">
        <f t="shared" si="29"/>
        <v>57769.426259999993</v>
      </c>
      <c r="O169" s="565" t="s">
        <v>690</v>
      </c>
      <c r="P169" s="297" t="s">
        <v>677</v>
      </c>
      <c r="Q169" s="49"/>
      <c r="R169" s="49"/>
      <c r="S169" s="49"/>
    </row>
    <row r="170" spans="1:19" s="48" customFormat="1" ht="13.9" hidden="1" customHeight="1" outlineLevel="1">
      <c r="A170" s="560">
        <f ca="1">IF($H170="UNIDADE CONSTRUTIVA",OFFSET(A170,-1,0)+1,LARGE(A$3:A169,1))</f>
        <v>0</v>
      </c>
      <c r="B170" s="560">
        <f t="shared" ref="B170:B171" ca="1" si="38">IF(H170="UNIDADE CONSTRUTIVA",0,IF(H170="CÉLULA CONSTRUTIVA",OFFSET(B170,-1,0)+1,OFFSET(B170,-1,0)))</f>
        <v>3</v>
      </c>
      <c r="C170" s="560">
        <f t="shared" ref="C170:C171" ca="1" si="39">IF(H170="CÉLULA CONSTRUTIVA",0,IF(H170="ETAPA",OFFSET(C170,-1,0)+1,OFFSET(C170,-1,0)))</f>
        <v>6</v>
      </c>
      <c r="D170" s="561">
        <f t="shared" ref="D170:D171" ca="1" si="40">IF(H170="ETAPA",0,IF(H170="SUBETAPA",OFFSET(D170,-1,0)+1,OFFSET(D170,-1,0)))</f>
        <v>4</v>
      </c>
      <c r="E170" s="561">
        <f t="shared" ref="E170:E171" ca="1" si="41">IF(H170="Subetapa",0,IF(H170="serviço",OFFSET(E170,-1,0)+1,OFFSET(E170,-1,0)))</f>
        <v>0</v>
      </c>
      <c r="G170" s="290"/>
      <c r="H170" s="291" t="s">
        <v>243</v>
      </c>
      <c r="I170" s="292" t="str">
        <f t="shared" ca="1" si="37"/>
        <v>03.006.004</v>
      </c>
      <c r="J170" s="293" t="s">
        <v>1713</v>
      </c>
      <c r="K170" s="294"/>
      <c r="L170" s="558"/>
      <c r="M170" s="567"/>
      <c r="N170" s="388">
        <f t="shared" ca="1" si="29"/>
        <v>20556.088799999998</v>
      </c>
      <c r="O170" s="565"/>
      <c r="P170" s="297"/>
      <c r="Q170" s="49"/>
      <c r="R170" s="49"/>
      <c r="S170" s="49"/>
    </row>
    <row r="171" spans="1:19" s="48" customFormat="1" ht="13.15" hidden="1" customHeight="1" outlineLevel="2">
      <c r="A171" s="560">
        <f ca="1">IF($H171="UNIDADE CONSTRUTIVA",OFFSET(A171,-1,0)+1,LARGE(A$3:A170,1))</f>
        <v>0</v>
      </c>
      <c r="B171" s="560">
        <f t="shared" ca="1" si="38"/>
        <v>3</v>
      </c>
      <c r="C171" s="560">
        <f t="shared" ca="1" si="39"/>
        <v>6</v>
      </c>
      <c r="D171" s="561">
        <f t="shared" ca="1" si="40"/>
        <v>4</v>
      </c>
      <c r="E171" s="561">
        <f t="shared" ca="1" si="41"/>
        <v>1</v>
      </c>
      <c r="G171" s="290"/>
      <c r="H171" s="291" t="s">
        <v>244</v>
      </c>
      <c r="I171" s="292" t="str">
        <f t="shared" ca="1" si="37"/>
        <v>03.006.004.001</v>
      </c>
      <c r="J171" s="293" t="s">
        <v>1714</v>
      </c>
      <c r="K171" s="294" t="s">
        <v>1</v>
      </c>
      <c r="L171" s="558">
        <f>'Obra '!E19</f>
        <v>240.76</v>
      </c>
      <c r="M171" s="558">
        <v>85.38</v>
      </c>
      <c r="N171" s="388">
        <f t="shared" si="29"/>
        <v>20556.088799999998</v>
      </c>
      <c r="O171" s="565" t="s">
        <v>1715</v>
      </c>
      <c r="P171" s="297" t="s">
        <v>677</v>
      </c>
      <c r="Q171" s="49"/>
      <c r="R171" s="49"/>
      <c r="S171" s="49"/>
    </row>
    <row r="172" spans="1:19" s="48" customFormat="1" ht="13.9" hidden="1" customHeight="1" outlineLevel="1">
      <c r="A172" s="560">
        <f ca="1">IF($H172="UNIDADE CONSTRUTIVA",OFFSET(A172,-1,0)+1,LARGE(A$3:A169,1))</f>
        <v>0</v>
      </c>
      <c r="B172" s="560">
        <f t="shared" ca="1" si="31"/>
        <v>3</v>
      </c>
      <c r="C172" s="560">
        <f t="shared" ca="1" si="32"/>
        <v>6</v>
      </c>
      <c r="D172" s="561">
        <f t="shared" ca="1" si="33"/>
        <v>5</v>
      </c>
      <c r="E172" s="561">
        <f t="shared" ca="1" si="34"/>
        <v>0</v>
      </c>
      <c r="G172" s="290"/>
      <c r="H172" s="291" t="s">
        <v>243</v>
      </c>
      <c r="I172" s="292" t="str">
        <f t="shared" ca="1" si="37"/>
        <v>03.006.005</v>
      </c>
      <c r="J172" s="293" t="s">
        <v>154</v>
      </c>
      <c r="K172" s="294"/>
      <c r="L172" s="558"/>
      <c r="M172" s="558"/>
      <c r="N172" s="388">
        <f t="shared" ca="1" si="29"/>
        <v>55374.799999999996</v>
      </c>
      <c r="O172" s="565"/>
      <c r="P172" s="297"/>
      <c r="Q172" s="49"/>
      <c r="R172" s="49"/>
      <c r="S172" s="49"/>
    </row>
    <row r="173" spans="1:19" s="48" customFormat="1" ht="13.9" hidden="1" customHeight="1" outlineLevel="2">
      <c r="A173" s="560">
        <f ca="1">IF($H173="UNIDADE CONSTRUTIVA",OFFSET(A173,-1,0)+1,LARGE(A$3:A172,1))</f>
        <v>0</v>
      </c>
      <c r="B173" s="560">
        <f t="shared" ca="1" si="31"/>
        <v>3</v>
      </c>
      <c r="C173" s="560">
        <f t="shared" ca="1" si="32"/>
        <v>6</v>
      </c>
      <c r="D173" s="561">
        <f t="shared" ca="1" si="33"/>
        <v>5</v>
      </c>
      <c r="E173" s="561">
        <f t="shared" ca="1" si="34"/>
        <v>1</v>
      </c>
      <c r="G173" s="290"/>
      <c r="H173" s="291" t="s">
        <v>244</v>
      </c>
      <c r="I173" s="292" t="str">
        <f t="shared" ca="1" si="37"/>
        <v>03.006.005.001</v>
      </c>
      <c r="J173" s="293" t="s">
        <v>246</v>
      </c>
      <c r="K173" s="294" t="s">
        <v>1</v>
      </c>
      <c r="L173" s="558">
        <f>'Obra '!E19</f>
        <v>240.76</v>
      </c>
      <c r="M173" s="558">
        <v>230</v>
      </c>
      <c r="N173" s="388">
        <f t="shared" si="29"/>
        <v>55374.799999999996</v>
      </c>
      <c r="O173" s="565"/>
      <c r="P173" s="297" t="s">
        <v>677</v>
      </c>
      <c r="Q173" s="49"/>
      <c r="R173" s="49"/>
      <c r="S173" s="49"/>
    </row>
    <row r="174" spans="1:19" s="48" customFormat="1" ht="13.9" hidden="1" customHeight="1" outlineLevel="1">
      <c r="A174" s="560">
        <f ca="1">IF($H174="UNIDADE CONSTRUTIVA",OFFSET(A174,-1,0)+1,LARGE(A$3:A173,1))</f>
        <v>0</v>
      </c>
      <c r="B174" s="560">
        <f t="shared" ca="1" si="31"/>
        <v>3</v>
      </c>
      <c r="C174" s="560">
        <f t="shared" ca="1" si="32"/>
        <v>7</v>
      </c>
      <c r="D174" s="561">
        <f t="shared" ca="1" si="33"/>
        <v>0</v>
      </c>
      <c r="E174" s="561">
        <f t="shared" ca="1" si="34"/>
        <v>1</v>
      </c>
      <c r="G174" s="290"/>
      <c r="H174" s="291" t="s">
        <v>242</v>
      </c>
      <c r="I174" s="292" t="str">
        <f t="shared" ca="1" si="37"/>
        <v>03.007</v>
      </c>
      <c r="J174" s="293" t="s">
        <v>944</v>
      </c>
      <c r="K174" s="294"/>
      <c r="L174" s="558"/>
      <c r="M174" s="558"/>
      <c r="N174" s="388">
        <f t="shared" ca="1" si="29"/>
        <v>63632.683501558306</v>
      </c>
      <c r="O174" s="565"/>
      <c r="P174" s="297"/>
      <c r="Q174" s="49"/>
      <c r="R174" s="49"/>
      <c r="S174" s="49"/>
    </row>
    <row r="175" spans="1:19" s="48" customFormat="1" ht="13.9" hidden="1" customHeight="1" outlineLevel="1">
      <c r="A175" s="560">
        <f ca="1">IF($H175="UNIDADE CONSTRUTIVA",OFFSET(A175,-1,0)+1,LARGE(A$3:A174,1))</f>
        <v>0</v>
      </c>
      <c r="B175" s="560">
        <f t="shared" ca="1" si="31"/>
        <v>3</v>
      </c>
      <c r="C175" s="560">
        <f t="shared" ca="1" si="32"/>
        <v>7</v>
      </c>
      <c r="D175" s="561">
        <f t="shared" ca="1" si="33"/>
        <v>1</v>
      </c>
      <c r="E175" s="561">
        <f t="shared" ca="1" si="34"/>
        <v>0</v>
      </c>
      <c r="G175" s="290"/>
      <c r="H175" s="291" t="s">
        <v>243</v>
      </c>
      <c r="I175" s="292" t="str">
        <f t="shared" ca="1" si="37"/>
        <v>03.007.001</v>
      </c>
      <c r="J175" s="293" t="s">
        <v>140</v>
      </c>
      <c r="K175" s="294"/>
      <c r="L175" s="558"/>
      <c r="M175" s="558"/>
      <c r="N175" s="388">
        <f t="shared" ca="1" si="29"/>
        <v>999.34338879999984</v>
      </c>
      <c r="O175" s="565"/>
      <c r="P175" s="297"/>
      <c r="Q175" s="49"/>
      <c r="R175" s="49"/>
      <c r="S175" s="49"/>
    </row>
    <row r="176" spans="1:19" s="48" customFormat="1" ht="13.9" hidden="1" customHeight="1" outlineLevel="2">
      <c r="A176" s="560">
        <f ca="1">IF($H176="UNIDADE CONSTRUTIVA",OFFSET(A176,-1,0)+1,LARGE(A$3:A175,1))</f>
        <v>0</v>
      </c>
      <c r="B176" s="560">
        <f t="shared" ca="1" si="31"/>
        <v>3</v>
      </c>
      <c r="C176" s="560">
        <f t="shared" ca="1" si="32"/>
        <v>7</v>
      </c>
      <c r="D176" s="561">
        <f t="shared" ca="1" si="33"/>
        <v>1</v>
      </c>
      <c r="E176" s="561">
        <f t="shared" ca="1" si="34"/>
        <v>1</v>
      </c>
      <c r="G176" s="290"/>
      <c r="H176" s="291" t="s">
        <v>244</v>
      </c>
      <c r="I176" s="292" t="str">
        <f t="shared" ca="1" si="37"/>
        <v>03.007.001.001</v>
      </c>
      <c r="J176" s="293" t="s">
        <v>686</v>
      </c>
      <c r="K176" s="294" t="s">
        <v>1</v>
      </c>
      <c r="L176" s="558">
        <f>Supraestrutura!N81</f>
        <v>136.69</v>
      </c>
      <c r="M176" s="558">
        <v>0.71326000000000001</v>
      </c>
      <c r="N176" s="388">
        <f t="shared" si="29"/>
        <v>97.495509400000003</v>
      </c>
      <c r="O176" s="565" t="s">
        <v>940</v>
      </c>
      <c r="P176" s="297" t="s">
        <v>677</v>
      </c>
      <c r="Q176" s="49"/>
      <c r="R176" s="49"/>
      <c r="S176" s="49"/>
    </row>
    <row r="177" spans="1:19" s="48" customFormat="1" ht="13.9" hidden="1" customHeight="1" outlineLevel="2">
      <c r="A177" s="560">
        <f ca="1">IF($H177="UNIDADE CONSTRUTIVA",OFFSET(A177,-1,0)+1,LARGE(A$3:A176,1))</f>
        <v>0</v>
      </c>
      <c r="B177" s="560">
        <f t="shared" ca="1" si="31"/>
        <v>3</v>
      </c>
      <c r="C177" s="560">
        <f t="shared" ca="1" si="32"/>
        <v>7</v>
      </c>
      <c r="D177" s="561">
        <f t="shared" ca="1" si="33"/>
        <v>1</v>
      </c>
      <c r="E177" s="561">
        <f t="shared" ca="1" si="34"/>
        <v>2</v>
      </c>
      <c r="G177" s="290"/>
      <c r="H177" s="291" t="s">
        <v>244</v>
      </c>
      <c r="I177" s="292" t="str">
        <f t="shared" ca="1" si="37"/>
        <v>03.007.001.002</v>
      </c>
      <c r="J177" s="293" t="s">
        <v>687</v>
      </c>
      <c r="K177" s="294" t="s">
        <v>1</v>
      </c>
      <c r="L177" s="558">
        <f>Supraestrutura!N82</f>
        <v>208.01</v>
      </c>
      <c r="M177" s="558">
        <v>3.56</v>
      </c>
      <c r="N177" s="388">
        <f t="shared" si="29"/>
        <v>740.51559999999995</v>
      </c>
      <c r="O177" s="565" t="s">
        <v>940</v>
      </c>
      <c r="P177" s="297" t="s">
        <v>677</v>
      </c>
      <c r="Q177" s="49"/>
      <c r="R177" s="49"/>
      <c r="S177" s="49"/>
    </row>
    <row r="178" spans="1:19" s="48" customFormat="1" ht="13.9" hidden="1" customHeight="1" outlineLevel="2">
      <c r="A178" s="560">
        <f ca="1">IF($H178="UNIDADE CONSTRUTIVA",OFFSET(A178,-1,0)+1,LARGE(A$3:A177,1))</f>
        <v>0</v>
      </c>
      <c r="B178" s="560">
        <f t="shared" ca="1" si="31"/>
        <v>3</v>
      </c>
      <c r="C178" s="560">
        <f t="shared" ca="1" si="32"/>
        <v>7</v>
      </c>
      <c r="D178" s="561">
        <f t="shared" ca="1" si="33"/>
        <v>1</v>
      </c>
      <c r="E178" s="561">
        <f t="shared" ca="1" si="34"/>
        <v>3</v>
      </c>
      <c r="G178" s="290"/>
      <c r="H178" s="291" t="s">
        <v>244</v>
      </c>
      <c r="I178" s="292" t="str">
        <f t="shared" ca="1" si="37"/>
        <v>03.007.001.003</v>
      </c>
      <c r="J178" s="293" t="s">
        <v>688</v>
      </c>
      <c r="K178" s="294" t="s">
        <v>1</v>
      </c>
      <c r="L178" s="558">
        <f>Supraestrutura!N83</f>
        <v>165.91</v>
      </c>
      <c r="M178" s="558">
        <v>0.71326000000000001</v>
      </c>
      <c r="N178" s="388">
        <f t="shared" si="29"/>
        <v>118.3369666</v>
      </c>
      <c r="O178" s="565" t="s">
        <v>940</v>
      </c>
      <c r="P178" s="297" t="s">
        <v>677</v>
      </c>
      <c r="Q178" s="49"/>
      <c r="R178" s="49"/>
      <c r="S178" s="49"/>
    </row>
    <row r="179" spans="1:19" s="48" customFormat="1" ht="13.9" hidden="1" customHeight="1" outlineLevel="2">
      <c r="A179" s="560">
        <f ca="1">IF($H179="UNIDADE CONSTRUTIVA",OFFSET(A179,-1,0)+1,LARGE(A$3:A178,1))</f>
        <v>0</v>
      </c>
      <c r="B179" s="560">
        <f t="shared" ca="1" si="31"/>
        <v>3</v>
      </c>
      <c r="C179" s="560">
        <f t="shared" ca="1" si="32"/>
        <v>7</v>
      </c>
      <c r="D179" s="561">
        <f t="shared" ca="1" si="33"/>
        <v>1</v>
      </c>
      <c r="E179" s="561">
        <f t="shared" ca="1" si="34"/>
        <v>4</v>
      </c>
      <c r="G179" s="290"/>
      <c r="H179" s="291" t="s">
        <v>244</v>
      </c>
      <c r="I179" s="292" t="str">
        <f t="shared" ca="1" si="37"/>
        <v>03.007.001.004</v>
      </c>
      <c r="J179" s="293" t="s">
        <v>934</v>
      </c>
      <c r="K179" s="294" t="s">
        <v>1</v>
      </c>
      <c r="L179" s="558">
        <f>Supraestrutura!N84</f>
        <v>60.28</v>
      </c>
      <c r="M179" s="558">
        <v>0.71326000000000001</v>
      </c>
      <c r="N179" s="388">
        <f t="shared" si="29"/>
        <v>42.995312800000001</v>
      </c>
      <c r="O179" s="565" t="s">
        <v>940</v>
      </c>
      <c r="P179" s="297" t="s">
        <v>677</v>
      </c>
      <c r="Q179" s="49"/>
      <c r="R179" s="49"/>
      <c r="S179" s="49"/>
    </row>
    <row r="180" spans="1:19" s="48" customFormat="1" ht="13.9" hidden="1" customHeight="1" outlineLevel="1">
      <c r="A180" s="560">
        <f ca="1">IF($H180="UNIDADE CONSTRUTIVA",OFFSET(A180,-1,0)+1,LARGE(A$3:A179,1))</f>
        <v>0</v>
      </c>
      <c r="B180" s="560">
        <f t="shared" ca="1" si="31"/>
        <v>3</v>
      </c>
      <c r="C180" s="560">
        <f t="shared" ca="1" si="32"/>
        <v>7</v>
      </c>
      <c r="D180" s="561">
        <f t="shared" ca="1" si="33"/>
        <v>2</v>
      </c>
      <c r="E180" s="561">
        <f t="shared" ca="1" si="34"/>
        <v>0</v>
      </c>
      <c r="G180" s="290"/>
      <c r="H180" s="291" t="s">
        <v>243</v>
      </c>
      <c r="I180" s="292" t="str">
        <f t="shared" ca="1" si="37"/>
        <v>03.007.002</v>
      </c>
      <c r="J180" s="293" t="s">
        <v>137</v>
      </c>
      <c r="K180" s="294"/>
      <c r="L180" s="558"/>
      <c r="M180" s="558"/>
      <c r="N180" s="388">
        <f t="shared" ca="1" si="29"/>
        <v>25105.7379</v>
      </c>
      <c r="O180" s="565"/>
      <c r="P180" s="297"/>
      <c r="Q180" s="49"/>
      <c r="R180" s="49"/>
      <c r="S180" s="49"/>
    </row>
    <row r="181" spans="1:19" s="48" customFormat="1" ht="13.9" hidden="1" customHeight="1" outlineLevel="2">
      <c r="A181" s="560">
        <f ca="1">IF($H181="UNIDADE CONSTRUTIVA",OFFSET(A181,-1,0)+1,LARGE(A$3:A180,1))</f>
        <v>0</v>
      </c>
      <c r="B181" s="560">
        <f t="shared" ca="1" si="31"/>
        <v>3</v>
      </c>
      <c r="C181" s="560">
        <f t="shared" ca="1" si="32"/>
        <v>7</v>
      </c>
      <c r="D181" s="561">
        <f t="shared" ca="1" si="33"/>
        <v>2</v>
      </c>
      <c r="E181" s="561">
        <f t="shared" ca="1" si="34"/>
        <v>1</v>
      </c>
      <c r="G181" s="290"/>
      <c r="H181" s="291" t="s">
        <v>244</v>
      </c>
      <c r="I181" s="292" t="str">
        <f ca="1">IF(H181="Unidade Construtiva",TEXT(A181,"00"),IF(H181="Célula Construtiva",TEXT(B181,"00"),IF(H181="Etapa",CONCATENATE(TEXT(B181,"00"),".",TEXT(C181,"000")),IF(H181="Subetapa",CONCATENATE(TEXT(B181,"00"),".",TEXT(C181,"000"),".",TEXT(D181,"000")),IF(H181="Serviço",CONCATENATE(TEXT(B181,"00"),".",TEXT(C181,"000"),".",TEXT(D181,"000"),".",TEXT(E181,"000")),"")))))</f>
        <v>03.007.002.001</v>
      </c>
      <c r="J181" s="293" t="s">
        <v>689</v>
      </c>
      <c r="K181" s="294" t="s">
        <v>5</v>
      </c>
      <c r="L181" s="558">
        <f>Supraestrutura!B80</f>
        <v>761</v>
      </c>
      <c r="M181" s="558">
        <v>7.9782999999999999</v>
      </c>
      <c r="N181" s="388">
        <f t="shared" si="29"/>
        <v>6071.4862999999996</v>
      </c>
      <c r="O181" s="565" t="s">
        <v>690</v>
      </c>
      <c r="P181" s="297" t="s">
        <v>677</v>
      </c>
      <c r="Q181" s="49"/>
      <c r="R181" s="49"/>
      <c r="S181" s="49"/>
    </row>
    <row r="182" spans="1:19" s="48" customFormat="1" ht="13.9" hidden="1" customHeight="1" outlineLevel="2">
      <c r="A182" s="560">
        <f ca="1">IF($H182="UNIDADE CONSTRUTIVA",OFFSET(A182,-1,0)+1,LARGE(A$3:A181,1))</f>
        <v>0</v>
      </c>
      <c r="B182" s="560">
        <f t="shared" ca="1" si="31"/>
        <v>3</v>
      </c>
      <c r="C182" s="560">
        <f t="shared" ca="1" si="32"/>
        <v>7</v>
      </c>
      <c r="D182" s="561">
        <f t="shared" ca="1" si="33"/>
        <v>2</v>
      </c>
      <c r="E182" s="561">
        <f t="shared" ca="1" si="34"/>
        <v>2</v>
      </c>
      <c r="G182" s="290"/>
      <c r="H182" s="291" t="s">
        <v>244</v>
      </c>
      <c r="I182" s="292" t="str">
        <f ca="1">IF(H182="Unidade Construtiva",TEXT(A182,"00"),IF(H182="Célula Construtiva",TEXT(B182,"00"),IF(H182="Etapa",CONCATENATE(TEXT(B182,"00"),".",TEXT(C182,"000")),IF(H182="Subetapa",CONCATENATE(TEXT(B182,"00"),".",TEXT(C182,"000"),".",TEXT(D182,"000")),IF(H182="Serviço",CONCATENATE(TEXT(B182,"00"),".",TEXT(C182,"000"),".",TEXT(D182,"000"),".",TEXT(E182,"000")),"")))))</f>
        <v>03.007.002.002</v>
      </c>
      <c r="J182" s="293" t="s">
        <v>691</v>
      </c>
      <c r="K182" s="294" t="s">
        <v>5</v>
      </c>
      <c r="L182" s="558">
        <f>Supraestrutura!C80</f>
        <v>481</v>
      </c>
      <c r="M182" s="558">
        <v>7.2464000000000004</v>
      </c>
      <c r="N182" s="388">
        <f t="shared" si="29"/>
        <v>3485.5184000000004</v>
      </c>
      <c r="O182" s="565" t="s">
        <v>690</v>
      </c>
      <c r="P182" s="297" t="s">
        <v>677</v>
      </c>
      <c r="Q182" s="568"/>
      <c r="R182" s="568"/>
      <c r="S182" s="49"/>
    </row>
    <row r="183" spans="1:19" s="48" customFormat="1" ht="13.9" hidden="1" customHeight="1" outlineLevel="2">
      <c r="A183" s="560">
        <f ca="1">IF($H183="UNIDADE CONSTRUTIVA",OFFSET(A183,-1,0)+1,LARGE(A$3:A182,1))</f>
        <v>0</v>
      </c>
      <c r="B183" s="560">
        <f t="shared" ca="1" si="31"/>
        <v>3</v>
      </c>
      <c r="C183" s="560">
        <f t="shared" ca="1" si="32"/>
        <v>7</v>
      </c>
      <c r="D183" s="561">
        <f t="shared" ca="1" si="33"/>
        <v>2</v>
      </c>
      <c r="E183" s="561">
        <f t="shared" ca="1" si="34"/>
        <v>3</v>
      </c>
      <c r="G183" s="290"/>
      <c r="H183" s="291" t="s">
        <v>244</v>
      </c>
      <c r="I183" s="292" t="str">
        <f t="shared" ref="I183:I199" ca="1" si="42">IF(H183="Unidade Construtiva",TEXT(A183,"00"),IF(H183="Célula Construtiva",TEXT(B183,"00"),IF(H183="Etapa",CONCATENATE(TEXT(B183,"00"),".",TEXT(C183,"000")),IF(H183="Subetapa",CONCATENATE(TEXT(B183,"00"),".",TEXT(C183,"000"),".",TEXT(D183,"000")),IF(H183="Serviço",CONCATENATE(TEXT(B183,"00"),".",TEXT(C183,"000"),".",TEXT(D183,"000"),".",TEXT(E183,"000")),"")))))</f>
        <v>03.007.002.003</v>
      </c>
      <c r="J183" s="293" t="s">
        <v>692</v>
      </c>
      <c r="K183" s="294" t="s">
        <v>5</v>
      </c>
      <c r="L183" s="558">
        <f>Supraestrutura!D80</f>
        <v>432</v>
      </c>
      <c r="M183" s="558">
        <v>7.8792999999999997</v>
      </c>
      <c r="N183" s="388">
        <f t="shared" si="29"/>
        <v>3403.8575999999998</v>
      </c>
      <c r="O183" s="565" t="s">
        <v>690</v>
      </c>
      <c r="P183" s="297" t="s">
        <v>677</v>
      </c>
      <c r="Q183" s="568"/>
      <c r="R183" s="568"/>
      <c r="S183" s="49"/>
    </row>
    <row r="184" spans="1:19" s="48" customFormat="1" ht="13.9" hidden="1" customHeight="1" outlineLevel="2">
      <c r="A184" s="560">
        <f ca="1">IF($H184="UNIDADE CONSTRUTIVA",OFFSET(A184,-1,0)+1,LARGE(A$3:A183,1))</f>
        <v>0</v>
      </c>
      <c r="B184" s="560">
        <f t="shared" ca="1" si="31"/>
        <v>3</v>
      </c>
      <c r="C184" s="560">
        <f t="shared" ca="1" si="32"/>
        <v>7</v>
      </c>
      <c r="D184" s="561">
        <f t="shared" ca="1" si="33"/>
        <v>2</v>
      </c>
      <c r="E184" s="561">
        <f t="shared" ca="1" si="34"/>
        <v>4</v>
      </c>
      <c r="G184" s="290"/>
      <c r="H184" s="291" t="s">
        <v>244</v>
      </c>
      <c r="I184" s="292" t="str">
        <f t="shared" ca="1" si="42"/>
        <v>03.007.002.004</v>
      </c>
      <c r="J184" s="293" t="s">
        <v>693</v>
      </c>
      <c r="K184" s="294" t="s">
        <v>5</v>
      </c>
      <c r="L184" s="558">
        <f>Supraestrutura!E80</f>
        <v>641</v>
      </c>
      <c r="M184" s="558">
        <v>6.9222999999999999</v>
      </c>
      <c r="N184" s="388">
        <f t="shared" si="29"/>
        <v>4437.1943000000001</v>
      </c>
      <c r="O184" s="565" t="s">
        <v>690</v>
      </c>
      <c r="P184" s="297" t="s">
        <v>677</v>
      </c>
      <c r="Q184" s="568"/>
      <c r="R184" s="568"/>
      <c r="S184" s="49"/>
    </row>
    <row r="185" spans="1:19" s="48" customFormat="1" ht="13.9" hidden="1" customHeight="1" outlineLevel="2">
      <c r="A185" s="560">
        <f ca="1">IF($H185="UNIDADE CONSTRUTIVA",OFFSET(A185,-1,0)+1,LARGE(A$3:A184,1))</f>
        <v>0</v>
      </c>
      <c r="B185" s="560">
        <f t="shared" ca="1" si="31"/>
        <v>3</v>
      </c>
      <c r="C185" s="560">
        <f t="shared" ca="1" si="32"/>
        <v>7</v>
      </c>
      <c r="D185" s="561">
        <f t="shared" ca="1" si="33"/>
        <v>2</v>
      </c>
      <c r="E185" s="561">
        <f t="shared" ca="1" si="34"/>
        <v>5</v>
      </c>
      <c r="G185" s="290"/>
      <c r="H185" s="291" t="s">
        <v>244</v>
      </c>
      <c r="I185" s="292" t="str">
        <f t="shared" ca="1" si="42"/>
        <v>03.007.002.005</v>
      </c>
      <c r="J185" s="293" t="s">
        <v>694</v>
      </c>
      <c r="K185" s="294" t="s">
        <v>5</v>
      </c>
      <c r="L185" s="558">
        <f>Supraestrutura!F80</f>
        <v>543</v>
      </c>
      <c r="M185" s="558">
        <v>6.7462999999999997</v>
      </c>
      <c r="N185" s="388">
        <f t="shared" si="29"/>
        <v>3663.2408999999998</v>
      </c>
      <c r="O185" s="565" t="s">
        <v>690</v>
      </c>
      <c r="P185" s="297" t="s">
        <v>677</v>
      </c>
      <c r="Q185" s="568"/>
      <c r="R185" s="568"/>
      <c r="S185" s="49"/>
    </row>
    <row r="186" spans="1:19" s="48" customFormat="1" ht="13.9" hidden="1" customHeight="1" outlineLevel="2">
      <c r="A186" s="560">
        <f ca="1">IF($H186="UNIDADE CONSTRUTIVA",OFFSET(A186,-1,0)+1,LARGE(A$3:A185,1))</f>
        <v>0</v>
      </c>
      <c r="B186" s="560">
        <f t="shared" ca="1" si="31"/>
        <v>3</v>
      </c>
      <c r="C186" s="560">
        <f t="shared" ca="1" si="32"/>
        <v>7</v>
      </c>
      <c r="D186" s="561">
        <f t="shared" ca="1" si="33"/>
        <v>2</v>
      </c>
      <c r="E186" s="561">
        <f t="shared" ca="1" si="34"/>
        <v>6</v>
      </c>
      <c r="G186" s="290"/>
      <c r="H186" s="291" t="s">
        <v>244</v>
      </c>
      <c r="I186" s="292" t="str">
        <f t="shared" ca="1" si="42"/>
        <v>03.007.002.006</v>
      </c>
      <c r="J186" s="293" t="s">
        <v>695</v>
      </c>
      <c r="K186" s="294" t="s">
        <v>5</v>
      </c>
      <c r="L186" s="558">
        <f>Supraestrutura!G80</f>
        <v>368</v>
      </c>
      <c r="M186" s="558">
        <v>6.8783000000000003</v>
      </c>
      <c r="N186" s="388">
        <f t="shared" si="29"/>
        <v>2531.2144000000003</v>
      </c>
      <c r="O186" s="565" t="s">
        <v>690</v>
      </c>
      <c r="P186" s="297" t="s">
        <v>677</v>
      </c>
      <c r="Q186" s="568"/>
      <c r="R186" s="568"/>
      <c r="S186" s="49"/>
    </row>
    <row r="187" spans="1:19" s="48" customFormat="1" ht="13.9" hidden="1" customHeight="1" outlineLevel="2">
      <c r="A187" s="560">
        <f ca="1">IF($H187="UNIDADE CONSTRUTIVA",OFFSET(A187,-1,0)+1,LARGE(A$3:A186,1))</f>
        <v>0</v>
      </c>
      <c r="B187" s="560">
        <f t="shared" ca="1" si="31"/>
        <v>3</v>
      </c>
      <c r="C187" s="560">
        <f t="shared" ca="1" si="32"/>
        <v>7</v>
      </c>
      <c r="D187" s="561">
        <f t="shared" ca="1" si="33"/>
        <v>2</v>
      </c>
      <c r="E187" s="561">
        <f t="shared" ca="1" si="34"/>
        <v>7</v>
      </c>
      <c r="G187" s="290"/>
      <c r="H187" s="291" t="s">
        <v>244</v>
      </c>
      <c r="I187" s="292" t="str">
        <f t="shared" ca="1" si="42"/>
        <v>03.007.002.007</v>
      </c>
      <c r="J187" s="293" t="s">
        <v>696</v>
      </c>
      <c r="K187" s="294" t="s">
        <v>5</v>
      </c>
      <c r="L187" s="558">
        <f>Supraestrutura!H80</f>
        <v>220</v>
      </c>
      <c r="M187" s="558">
        <v>6.8783000000000003</v>
      </c>
      <c r="N187" s="388">
        <f t="shared" si="29"/>
        <v>1513.2260000000001</v>
      </c>
      <c r="O187" s="565" t="s">
        <v>690</v>
      </c>
      <c r="P187" s="297" t="s">
        <v>677</v>
      </c>
      <c r="Q187" s="568"/>
      <c r="R187" s="568"/>
      <c r="S187" s="49"/>
    </row>
    <row r="188" spans="1:19" s="48" customFormat="1" ht="13.9" hidden="1" customHeight="1" outlineLevel="1">
      <c r="A188" s="560">
        <f ca="1">IF($H188="UNIDADE CONSTRUTIVA",OFFSET(A188,-1,0)+1,LARGE(A$3:A187,1))</f>
        <v>0</v>
      </c>
      <c r="B188" s="560">
        <f t="shared" ca="1" si="31"/>
        <v>3</v>
      </c>
      <c r="C188" s="560">
        <f t="shared" ca="1" si="32"/>
        <v>7</v>
      </c>
      <c r="D188" s="561">
        <f t="shared" ca="1" si="33"/>
        <v>3</v>
      </c>
      <c r="E188" s="561">
        <f t="shared" ca="1" si="34"/>
        <v>0</v>
      </c>
      <c r="G188" s="290"/>
      <c r="H188" s="291" t="s">
        <v>243</v>
      </c>
      <c r="I188" s="292" t="str">
        <f t="shared" ca="1" si="42"/>
        <v>03.007.003</v>
      </c>
      <c r="J188" s="293" t="s">
        <v>245</v>
      </c>
      <c r="K188" s="294"/>
      <c r="L188" s="558"/>
      <c r="M188" s="567"/>
      <c r="N188" s="388">
        <f t="shared" ca="1" si="29"/>
        <v>28797.956459999998</v>
      </c>
      <c r="O188" s="565"/>
      <c r="P188" s="297"/>
      <c r="Q188" s="49"/>
      <c r="R188" s="49"/>
      <c r="S188" s="49"/>
    </row>
    <row r="189" spans="1:19" s="48" customFormat="1" ht="13.15" hidden="1" customHeight="1" outlineLevel="2">
      <c r="A189" s="560">
        <f ca="1">IF($H189="UNIDADE CONSTRUTIVA",OFFSET(A189,-1,0)+1,LARGE(A$3:A188,1))</f>
        <v>0</v>
      </c>
      <c r="B189" s="560">
        <f t="shared" ca="1" si="31"/>
        <v>3</v>
      </c>
      <c r="C189" s="560">
        <f t="shared" ca="1" si="32"/>
        <v>7</v>
      </c>
      <c r="D189" s="561">
        <f t="shared" ca="1" si="33"/>
        <v>3</v>
      </c>
      <c r="E189" s="561">
        <f t="shared" ca="1" si="34"/>
        <v>1</v>
      </c>
      <c r="G189" s="290"/>
      <c r="H189" s="291" t="s">
        <v>244</v>
      </c>
      <c r="I189" s="292" t="str">
        <f t="shared" ca="1" si="42"/>
        <v>03.007.003.001</v>
      </c>
      <c r="J189" s="293" t="s">
        <v>932</v>
      </c>
      <c r="K189" s="294" t="s">
        <v>4</v>
      </c>
      <c r="L189" s="558">
        <f>Supraestrutura!M80</f>
        <v>54.769999999999996</v>
      </c>
      <c r="M189" s="558">
        <v>525.798</v>
      </c>
      <c r="N189" s="388">
        <f t="shared" si="29"/>
        <v>28797.956459999998</v>
      </c>
      <c r="O189" s="565" t="s">
        <v>690</v>
      </c>
      <c r="P189" s="297" t="s">
        <v>677</v>
      </c>
      <c r="Q189" s="49"/>
      <c r="R189" s="49"/>
      <c r="S189" s="49"/>
    </row>
    <row r="190" spans="1:19" s="48" customFormat="1" ht="13.9" hidden="1" customHeight="1" outlineLevel="1">
      <c r="A190" s="560">
        <f ca="1">IF($H190="UNIDADE CONSTRUTIVA",OFFSET(A190,-1,0)+1,LARGE(A$3:A189,1))</f>
        <v>0</v>
      </c>
      <c r="B190" s="560">
        <f t="shared" ca="1" si="31"/>
        <v>3</v>
      </c>
      <c r="C190" s="560">
        <f t="shared" ca="1" si="32"/>
        <v>7</v>
      </c>
      <c r="D190" s="561">
        <f t="shared" ca="1" si="33"/>
        <v>4</v>
      </c>
      <c r="E190" s="561">
        <f t="shared" ca="1" si="34"/>
        <v>0</v>
      </c>
      <c r="G190" s="290"/>
      <c r="H190" s="291" t="s">
        <v>243</v>
      </c>
      <c r="I190" s="292" t="str">
        <f t="shared" ca="1" si="42"/>
        <v>03.007.004</v>
      </c>
      <c r="J190" s="293" t="s">
        <v>1713</v>
      </c>
      <c r="K190" s="294"/>
      <c r="L190" s="558"/>
      <c r="M190" s="567"/>
      <c r="N190" s="388">
        <f t="shared" ca="1" si="29"/>
        <v>3487.9457527583163</v>
      </c>
      <c r="O190" s="565"/>
      <c r="P190" s="297"/>
      <c r="Q190" s="49"/>
      <c r="R190" s="49"/>
      <c r="S190" s="49"/>
    </row>
    <row r="191" spans="1:19" s="48" customFormat="1" ht="13.15" hidden="1" customHeight="1" outlineLevel="2">
      <c r="A191" s="560">
        <f ca="1">IF($H191="UNIDADE CONSTRUTIVA",OFFSET(A191,-1,0)+1,LARGE(A$3:A190,1))</f>
        <v>0</v>
      </c>
      <c r="B191" s="560">
        <f t="shared" ca="1" si="31"/>
        <v>3</v>
      </c>
      <c r="C191" s="560">
        <f t="shared" ca="1" si="32"/>
        <v>7</v>
      </c>
      <c r="D191" s="561">
        <f t="shared" ca="1" si="33"/>
        <v>4</v>
      </c>
      <c r="E191" s="561">
        <f t="shared" ca="1" si="34"/>
        <v>1</v>
      </c>
      <c r="G191" s="290"/>
      <c r="H191" s="291" t="s">
        <v>244</v>
      </c>
      <c r="I191" s="292" t="str">
        <f t="shared" ca="1" si="42"/>
        <v>03.007.004.001</v>
      </c>
      <c r="J191" s="293" t="s">
        <v>1714</v>
      </c>
      <c r="K191" s="294" t="s">
        <v>1</v>
      </c>
      <c r="L191" s="558">
        <f ca="1">'Obra '!E39</f>
        <v>40.852023339872531</v>
      </c>
      <c r="M191" s="558">
        <v>85.38</v>
      </c>
      <c r="N191" s="388">
        <f t="shared" ca="1" si="29"/>
        <v>3487.9457527583163</v>
      </c>
      <c r="O191" s="565" t="s">
        <v>1715</v>
      </c>
      <c r="P191" s="297" t="s">
        <v>677</v>
      </c>
      <c r="Q191" s="49"/>
      <c r="R191" s="49"/>
      <c r="S191" s="49"/>
    </row>
    <row r="192" spans="1:19" s="48" customFormat="1" ht="13.9" hidden="1" customHeight="1" outlineLevel="1">
      <c r="A192" s="560">
        <f ca="1">IF($H192="UNIDADE CONSTRUTIVA",OFFSET(A192,-1,0)+1,LARGE(A$3:A189,1))</f>
        <v>0</v>
      </c>
      <c r="B192" s="560">
        <f t="shared" ca="1" si="31"/>
        <v>3</v>
      </c>
      <c r="C192" s="560">
        <f t="shared" ca="1" si="32"/>
        <v>7</v>
      </c>
      <c r="D192" s="561">
        <f t="shared" ca="1" si="33"/>
        <v>5</v>
      </c>
      <c r="E192" s="561">
        <f t="shared" ca="1" si="34"/>
        <v>0</v>
      </c>
      <c r="G192" s="290"/>
      <c r="H192" s="291" t="s">
        <v>243</v>
      </c>
      <c r="I192" s="292" t="str">
        <f t="shared" ca="1" si="42"/>
        <v>03.007.005</v>
      </c>
      <c r="J192" s="293" t="s">
        <v>154</v>
      </c>
      <c r="K192" s="294"/>
      <c r="L192" s="558"/>
      <c r="M192" s="558"/>
      <c r="N192" s="388">
        <f t="shared" ca="1" si="29"/>
        <v>5241.7</v>
      </c>
      <c r="O192" s="565"/>
      <c r="P192" s="297"/>
      <c r="Q192" s="49"/>
      <c r="R192" s="49"/>
      <c r="S192" s="49"/>
    </row>
    <row r="193" spans="1:19" s="48" customFormat="1" ht="13.9" hidden="1" customHeight="1" outlineLevel="2">
      <c r="A193" s="560">
        <f ca="1">IF($H193="UNIDADE CONSTRUTIVA",OFFSET(A193,-1,0)+1,LARGE(A$3:A192,1))</f>
        <v>0</v>
      </c>
      <c r="B193" s="560">
        <f t="shared" ca="1" si="31"/>
        <v>3</v>
      </c>
      <c r="C193" s="560">
        <f t="shared" ca="1" si="32"/>
        <v>7</v>
      </c>
      <c r="D193" s="561">
        <f t="shared" ca="1" si="33"/>
        <v>5</v>
      </c>
      <c r="E193" s="561">
        <f t="shared" ca="1" si="34"/>
        <v>1</v>
      </c>
      <c r="G193" s="290"/>
      <c r="H193" s="291" t="s">
        <v>244</v>
      </c>
      <c r="I193" s="292" t="str">
        <f t="shared" ca="1" si="42"/>
        <v>03.007.005.001</v>
      </c>
      <c r="J193" s="293" t="s">
        <v>246</v>
      </c>
      <c r="K193" s="294" t="s">
        <v>1</v>
      </c>
      <c r="L193" s="558">
        <f>'Obra '!E20</f>
        <v>22.79</v>
      </c>
      <c r="M193" s="558">
        <v>230</v>
      </c>
      <c r="N193" s="388">
        <f t="shared" si="29"/>
        <v>5241.7</v>
      </c>
      <c r="O193" s="565"/>
      <c r="P193" s="297" t="s">
        <v>677</v>
      </c>
      <c r="Q193" s="49"/>
      <c r="R193" s="49"/>
      <c r="S193" s="49"/>
    </row>
    <row r="194" spans="1:19" s="48" customFormat="1" ht="13.9" hidden="1" customHeight="1" outlineLevel="1">
      <c r="A194" s="560">
        <f ca="1">IF($H194="UNIDADE CONSTRUTIVA",OFFSET(A194,-1,0)+1,LARGE(A$3:A193,1))</f>
        <v>0</v>
      </c>
      <c r="B194" s="560">
        <f t="shared" ca="1" si="31"/>
        <v>3</v>
      </c>
      <c r="C194" s="560">
        <f t="shared" ca="1" si="32"/>
        <v>8</v>
      </c>
      <c r="D194" s="561">
        <f t="shared" ca="1" si="33"/>
        <v>0</v>
      </c>
      <c r="E194" s="561">
        <f t="shared" ca="1" si="34"/>
        <v>1</v>
      </c>
      <c r="G194" s="290"/>
      <c r="H194" s="291" t="s">
        <v>242</v>
      </c>
      <c r="I194" s="292" t="str">
        <f t="shared" ca="1" si="42"/>
        <v>03.008</v>
      </c>
      <c r="J194" s="293" t="s">
        <v>945</v>
      </c>
      <c r="K194" s="294"/>
      <c r="L194" s="558"/>
      <c r="M194" s="558"/>
      <c r="N194" s="388">
        <f t="shared" ca="1" si="29"/>
        <v>23907.8737248</v>
      </c>
      <c r="O194" s="565"/>
      <c r="P194" s="297"/>
      <c r="Q194" s="49"/>
      <c r="R194" s="49"/>
      <c r="S194" s="49"/>
    </row>
    <row r="195" spans="1:19" s="48" customFormat="1" ht="13.9" hidden="1" customHeight="1" outlineLevel="1">
      <c r="A195" s="560">
        <f ca="1">IF($H195="UNIDADE CONSTRUTIVA",OFFSET(A195,-1,0)+1,LARGE(A$3:A194,1))</f>
        <v>0</v>
      </c>
      <c r="B195" s="560">
        <f t="shared" ca="1" si="31"/>
        <v>3</v>
      </c>
      <c r="C195" s="560">
        <f t="shared" ca="1" si="32"/>
        <v>8</v>
      </c>
      <c r="D195" s="561">
        <f t="shared" ca="1" si="33"/>
        <v>1</v>
      </c>
      <c r="E195" s="561">
        <f t="shared" ca="1" si="34"/>
        <v>0</v>
      </c>
      <c r="G195" s="290"/>
      <c r="H195" s="291" t="s">
        <v>243</v>
      </c>
      <c r="I195" s="292" t="str">
        <f t="shared" ca="1" si="42"/>
        <v>03.008.001</v>
      </c>
      <c r="J195" s="293" t="s">
        <v>140</v>
      </c>
      <c r="K195" s="294"/>
      <c r="L195" s="558"/>
      <c r="M195" s="558"/>
      <c r="N195" s="388">
        <f t="shared" ca="1" si="29"/>
        <v>245.27948479999998</v>
      </c>
      <c r="O195" s="565"/>
      <c r="P195" s="297"/>
      <c r="Q195" s="49"/>
      <c r="R195" s="49"/>
      <c r="S195" s="49"/>
    </row>
    <row r="196" spans="1:19" s="48" customFormat="1" ht="13.9" hidden="1" customHeight="1" outlineLevel="2">
      <c r="A196" s="560">
        <f ca="1">IF($H196="UNIDADE CONSTRUTIVA",OFFSET(A196,-1,0)+1,LARGE(A$3:A195,1))</f>
        <v>0</v>
      </c>
      <c r="B196" s="560">
        <f t="shared" ca="1" si="31"/>
        <v>3</v>
      </c>
      <c r="C196" s="560">
        <f t="shared" ca="1" si="32"/>
        <v>8</v>
      </c>
      <c r="D196" s="561">
        <f t="shared" ca="1" si="33"/>
        <v>1</v>
      </c>
      <c r="E196" s="561">
        <f t="shared" ca="1" si="34"/>
        <v>1</v>
      </c>
      <c r="G196" s="290"/>
      <c r="H196" s="291" t="s">
        <v>244</v>
      </c>
      <c r="I196" s="292" t="str">
        <f t="shared" ca="1" si="42"/>
        <v>03.008.001.001</v>
      </c>
      <c r="J196" s="293" t="s">
        <v>686</v>
      </c>
      <c r="K196" s="294" t="s">
        <v>1</v>
      </c>
      <c r="L196" s="558">
        <f>Supraestrutura!N86</f>
        <v>58.97</v>
      </c>
      <c r="M196" s="558">
        <v>0.71326000000000001</v>
      </c>
      <c r="N196" s="388">
        <f t="shared" si="29"/>
        <v>42.0609422</v>
      </c>
      <c r="O196" s="565" t="s">
        <v>940</v>
      </c>
      <c r="P196" s="297" t="s">
        <v>677</v>
      </c>
      <c r="Q196" s="49"/>
      <c r="R196" s="49"/>
      <c r="S196" s="49"/>
    </row>
    <row r="197" spans="1:19" s="48" customFormat="1" ht="13.9" hidden="1" customHeight="1" outlineLevel="2">
      <c r="A197" s="560">
        <f ca="1">IF($H197="UNIDADE CONSTRUTIVA",OFFSET(A197,-1,0)+1,LARGE(A$3:A196,1))</f>
        <v>0</v>
      </c>
      <c r="B197" s="560">
        <f t="shared" ca="1" si="31"/>
        <v>3</v>
      </c>
      <c r="C197" s="560">
        <f t="shared" ca="1" si="32"/>
        <v>8</v>
      </c>
      <c r="D197" s="561">
        <f t="shared" ca="1" si="33"/>
        <v>1</v>
      </c>
      <c r="E197" s="561">
        <f t="shared" ca="1" si="34"/>
        <v>2</v>
      </c>
      <c r="G197" s="290"/>
      <c r="H197" s="291" t="s">
        <v>244</v>
      </c>
      <c r="I197" s="292" t="str">
        <f t="shared" ca="1" si="42"/>
        <v>03.008.001.002</v>
      </c>
      <c r="J197" s="293" t="s">
        <v>687</v>
      </c>
      <c r="K197" s="294" t="s">
        <v>1</v>
      </c>
      <c r="L197" s="558">
        <f>Supraestrutura!N87</f>
        <v>50.37</v>
      </c>
      <c r="M197" s="558">
        <v>3.56</v>
      </c>
      <c r="N197" s="388">
        <f t="shared" si="29"/>
        <v>179.31719999999999</v>
      </c>
      <c r="O197" s="565" t="s">
        <v>940</v>
      </c>
      <c r="P197" s="297" t="s">
        <v>677</v>
      </c>
      <c r="Q197" s="49"/>
      <c r="R197" s="49"/>
      <c r="S197" s="49"/>
    </row>
    <row r="198" spans="1:19" s="48" customFormat="1" ht="13.9" hidden="1" customHeight="1" outlineLevel="2">
      <c r="A198" s="560">
        <f ca="1">IF($H198="UNIDADE CONSTRUTIVA",OFFSET(A198,-1,0)+1,LARGE(A$3:A197,1))</f>
        <v>0</v>
      </c>
      <c r="B198" s="560">
        <f t="shared" ca="1" si="31"/>
        <v>3</v>
      </c>
      <c r="C198" s="560">
        <f t="shared" ca="1" si="32"/>
        <v>8</v>
      </c>
      <c r="D198" s="561">
        <f t="shared" ca="1" si="33"/>
        <v>1</v>
      </c>
      <c r="E198" s="561">
        <f t="shared" ca="1" si="34"/>
        <v>3</v>
      </c>
      <c r="G198" s="290"/>
      <c r="H198" s="291" t="s">
        <v>244</v>
      </c>
      <c r="I198" s="292" t="str">
        <f t="shared" ca="1" si="42"/>
        <v>03.008.001.003</v>
      </c>
      <c r="J198" s="293" t="s">
        <v>688</v>
      </c>
      <c r="K198" s="294" t="s">
        <v>1</v>
      </c>
      <c r="L198" s="558">
        <f>Supraestrutura!N88</f>
        <v>33.51</v>
      </c>
      <c r="M198" s="558">
        <v>0.71326000000000001</v>
      </c>
      <c r="N198" s="388">
        <f t="shared" si="29"/>
        <v>23.9013426</v>
      </c>
      <c r="O198" s="565" t="s">
        <v>940</v>
      </c>
      <c r="P198" s="297" t="s">
        <v>677</v>
      </c>
      <c r="Q198" s="49"/>
      <c r="R198" s="49"/>
      <c r="S198" s="49"/>
    </row>
    <row r="199" spans="1:19" s="48" customFormat="1" ht="13.9" hidden="1" customHeight="1" outlineLevel="1">
      <c r="A199" s="560">
        <f ca="1">IF($H199="UNIDADE CONSTRUTIVA",OFFSET(A199,-1,0)+1,LARGE(A$3:A198,1))</f>
        <v>0</v>
      </c>
      <c r="B199" s="560">
        <f t="shared" ca="1" si="31"/>
        <v>3</v>
      </c>
      <c r="C199" s="560">
        <f t="shared" ca="1" si="32"/>
        <v>8</v>
      </c>
      <c r="D199" s="561">
        <f t="shared" ca="1" si="33"/>
        <v>2</v>
      </c>
      <c r="E199" s="561">
        <f t="shared" ca="1" si="34"/>
        <v>0</v>
      </c>
      <c r="G199" s="290"/>
      <c r="H199" s="291" t="s">
        <v>243</v>
      </c>
      <c r="I199" s="292" t="str">
        <f t="shared" ca="1" si="42"/>
        <v>03.008.002</v>
      </c>
      <c r="J199" s="293" t="s">
        <v>137</v>
      </c>
      <c r="K199" s="294"/>
      <c r="L199" s="558"/>
      <c r="M199" s="558"/>
      <c r="N199" s="388">
        <f t="shared" ca="1" si="29"/>
        <v>6412.4811000000009</v>
      </c>
      <c r="O199" s="565"/>
      <c r="P199" s="297"/>
      <c r="Q199" s="49"/>
      <c r="R199" s="49"/>
      <c r="S199" s="49"/>
    </row>
    <row r="200" spans="1:19" s="48" customFormat="1" ht="13.9" hidden="1" customHeight="1" outlineLevel="2">
      <c r="A200" s="560">
        <f ca="1">IF($H200="UNIDADE CONSTRUTIVA",OFFSET(A200,-1,0)+1,LARGE(A$3:A199,1))</f>
        <v>0</v>
      </c>
      <c r="B200" s="560">
        <f t="shared" ca="1" si="31"/>
        <v>3</v>
      </c>
      <c r="C200" s="560">
        <f t="shared" ca="1" si="32"/>
        <v>8</v>
      </c>
      <c r="D200" s="561">
        <f t="shared" ca="1" si="33"/>
        <v>2</v>
      </c>
      <c r="E200" s="561">
        <f t="shared" ca="1" si="34"/>
        <v>1</v>
      </c>
      <c r="G200" s="290"/>
      <c r="H200" s="291" t="s">
        <v>244</v>
      </c>
      <c r="I200" s="292" t="str">
        <f ca="1">IF(H200="Unidade Construtiva",TEXT(A200,"00"),IF(H200="Célula Construtiva",TEXT(B200,"00"),IF(H200="Etapa",CONCATENATE(TEXT(B200,"00"),".",TEXT(C200,"000")),IF(H200="Subetapa",CONCATENATE(TEXT(B200,"00"),".",TEXT(C200,"000"),".",TEXT(D200,"000")),IF(H200="Serviço",CONCATENATE(TEXT(B200,"00"),".",TEXT(C200,"000"),".",TEXT(D200,"000"),".",TEXT(E200,"000")),"")))))</f>
        <v>03.008.002.001</v>
      </c>
      <c r="J200" s="293" t="s">
        <v>689</v>
      </c>
      <c r="K200" s="294" t="s">
        <v>5</v>
      </c>
      <c r="L200" s="558">
        <f>Supraestrutura!B85</f>
        <v>269</v>
      </c>
      <c r="M200" s="558">
        <v>7.9782999999999999</v>
      </c>
      <c r="N200" s="388">
        <f t="shared" ref="N200:N231" si="43">IF(H200="Serviço",M200*L200,IF(H200="CÉLULA CONSTRUTIVA",SUMIFS($N$8:$N$1410,$B$8:$B$1410,B200,$H$8:$H$1410,"Serviço"),IF(H200="ETAPA",SUMIFS($N$8:$N$1410,$B$8:$B$1410,B200,$C$8:$C$1410,C200,$H$8:$H$1410,"Serviço"),IF(H200="SUBETAPA",SUMIFS($N$8:$N$1410,$B$8:$B$1410,B200,$C$8:$C$1410,C200,$D$8:$D$1410,D200,$H$8:$H$1410,"Serviço"),0))))</f>
        <v>2146.1626999999999</v>
      </c>
      <c r="O200" s="565" t="s">
        <v>690</v>
      </c>
      <c r="P200" s="297" t="s">
        <v>677</v>
      </c>
      <c r="Q200" s="49"/>
      <c r="R200" s="49"/>
      <c r="S200" s="49"/>
    </row>
    <row r="201" spans="1:19" s="48" customFormat="1" ht="13.9" hidden="1" customHeight="1" outlineLevel="2">
      <c r="A201" s="560">
        <f ca="1">IF($H201="UNIDADE CONSTRUTIVA",OFFSET(A201,-1,0)+1,LARGE(A$3:A200,1))</f>
        <v>0</v>
      </c>
      <c r="B201" s="560">
        <f t="shared" ca="1" si="31"/>
        <v>3</v>
      </c>
      <c r="C201" s="560">
        <f t="shared" ca="1" si="32"/>
        <v>8</v>
      </c>
      <c r="D201" s="561">
        <f t="shared" ca="1" si="33"/>
        <v>2</v>
      </c>
      <c r="E201" s="561">
        <f t="shared" ca="1" si="34"/>
        <v>2</v>
      </c>
      <c r="G201" s="290"/>
      <c r="H201" s="291" t="s">
        <v>244</v>
      </c>
      <c r="I201" s="292" t="str">
        <f ca="1">IF(H201="Unidade Construtiva",TEXT(A201,"00"),IF(H201="Célula Construtiva",TEXT(B201,"00"),IF(H201="Etapa",CONCATENATE(TEXT(B201,"00"),".",TEXT(C201,"000")),IF(H201="Subetapa",CONCATENATE(TEXT(B201,"00"),".",TEXT(C201,"000"),".",TEXT(D201,"000")),IF(H201="Serviço",CONCATENATE(TEXT(B201,"00"),".",TEXT(C201,"000"),".",TEXT(D201,"000"),".",TEXT(E201,"000")),"")))))</f>
        <v>03.008.002.002</v>
      </c>
      <c r="J201" s="293" t="s">
        <v>691</v>
      </c>
      <c r="K201" s="294" t="s">
        <v>5</v>
      </c>
      <c r="L201" s="558">
        <f>Supraestrutura!C85</f>
        <v>101</v>
      </c>
      <c r="M201" s="558">
        <v>7.2464000000000004</v>
      </c>
      <c r="N201" s="388">
        <f t="shared" si="43"/>
        <v>731.88640000000009</v>
      </c>
      <c r="O201" s="565" t="s">
        <v>690</v>
      </c>
      <c r="P201" s="297" t="s">
        <v>677</v>
      </c>
      <c r="Q201" s="568"/>
      <c r="R201" s="568"/>
      <c r="S201" s="49"/>
    </row>
    <row r="202" spans="1:19" s="48" customFormat="1" ht="13.9" hidden="1" customHeight="1" outlineLevel="2">
      <c r="A202" s="560">
        <f ca="1">IF($H202="UNIDADE CONSTRUTIVA",OFFSET(A202,-1,0)+1,LARGE(A$3:A201,1))</f>
        <v>0</v>
      </c>
      <c r="B202" s="560">
        <f t="shared" ca="1" si="31"/>
        <v>3</v>
      </c>
      <c r="C202" s="560">
        <f t="shared" ca="1" si="32"/>
        <v>8</v>
      </c>
      <c r="D202" s="561">
        <f t="shared" ca="1" si="33"/>
        <v>2</v>
      </c>
      <c r="E202" s="561">
        <f t="shared" ca="1" si="34"/>
        <v>3</v>
      </c>
      <c r="G202" s="290"/>
      <c r="H202" s="291" t="s">
        <v>244</v>
      </c>
      <c r="I202" s="292" t="str">
        <f t="shared" ref="I202:I217" ca="1" si="44">IF(H202="Unidade Construtiva",TEXT(A202,"00"),IF(H202="Célula Construtiva",TEXT(B202,"00"),IF(H202="Etapa",CONCATENATE(TEXT(B202,"00"),".",TEXT(C202,"000")),IF(H202="Subetapa",CONCATENATE(TEXT(B202,"00"),".",TEXT(C202,"000"),".",TEXT(D202,"000")),IF(H202="Serviço",CONCATENATE(TEXT(B202,"00"),".",TEXT(C202,"000"),".",TEXT(D202,"000"),".",TEXT(E202,"000")),"")))))</f>
        <v>03.008.002.003</v>
      </c>
      <c r="J202" s="293" t="s">
        <v>692</v>
      </c>
      <c r="K202" s="294" t="s">
        <v>5</v>
      </c>
      <c r="L202" s="558">
        <f>Supraestrutura!D85</f>
        <v>47</v>
      </c>
      <c r="M202" s="558">
        <v>7.8792999999999997</v>
      </c>
      <c r="N202" s="388">
        <f t="shared" si="43"/>
        <v>370.32709999999997</v>
      </c>
      <c r="O202" s="565" t="s">
        <v>690</v>
      </c>
      <c r="P202" s="297" t="s">
        <v>677</v>
      </c>
      <c r="Q202" s="568"/>
      <c r="R202" s="568"/>
      <c r="S202" s="49"/>
    </row>
    <row r="203" spans="1:19" s="48" customFormat="1" ht="13.9" hidden="1" customHeight="1" outlineLevel="2">
      <c r="A203" s="560">
        <f ca="1">IF($H203="UNIDADE CONSTRUTIVA",OFFSET(A203,-1,0)+1,LARGE(A$3:A202,1))</f>
        <v>0</v>
      </c>
      <c r="B203" s="560">
        <f t="shared" ca="1" si="31"/>
        <v>3</v>
      </c>
      <c r="C203" s="560">
        <f t="shared" ca="1" si="32"/>
        <v>8</v>
      </c>
      <c r="D203" s="561">
        <f t="shared" ca="1" si="33"/>
        <v>2</v>
      </c>
      <c r="E203" s="561">
        <f t="shared" ca="1" si="34"/>
        <v>4</v>
      </c>
      <c r="G203" s="290"/>
      <c r="H203" s="291" t="s">
        <v>244</v>
      </c>
      <c r="I203" s="292" t="str">
        <f t="shared" ca="1" si="44"/>
        <v>03.008.002.004</v>
      </c>
      <c r="J203" s="293" t="s">
        <v>693</v>
      </c>
      <c r="K203" s="294" t="s">
        <v>5</v>
      </c>
      <c r="L203" s="558">
        <f>Supraestrutura!E85</f>
        <v>208</v>
      </c>
      <c r="M203" s="558">
        <v>6.9222999999999999</v>
      </c>
      <c r="N203" s="388">
        <f t="shared" si="43"/>
        <v>1439.8384000000001</v>
      </c>
      <c r="O203" s="565" t="s">
        <v>690</v>
      </c>
      <c r="P203" s="297" t="s">
        <v>677</v>
      </c>
      <c r="Q203" s="568"/>
      <c r="R203" s="568"/>
      <c r="S203" s="49"/>
    </row>
    <row r="204" spans="1:19" s="48" customFormat="1" ht="13.9" hidden="1" customHeight="1" outlineLevel="2">
      <c r="A204" s="560">
        <f ca="1">IF($H204="UNIDADE CONSTRUTIVA",OFFSET(A204,-1,0)+1,LARGE(A$3:A203,1))</f>
        <v>0</v>
      </c>
      <c r="B204" s="560">
        <f t="shared" ca="1" si="31"/>
        <v>3</v>
      </c>
      <c r="C204" s="560">
        <f t="shared" ca="1" si="32"/>
        <v>8</v>
      </c>
      <c r="D204" s="561">
        <f t="shared" ca="1" si="33"/>
        <v>2</v>
      </c>
      <c r="E204" s="561">
        <f t="shared" ca="1" si="34"/>
        <v>5</v>
      </c>
      <c r="G204" s="290"/>
      <c r="H204" s="291" t="s">
        <v>244</v>
      </c>
      <c r="I204" s="292" t="str">
        <f t="shared" ca="1" si="44"/>
        <v>03.008.002.005</v>
      </c>
      <c r="J204" s="293" t="s">
        <v>694</v>
      </c>
      <c r="K204" s="294" t="s">
        <v>5</v>
      </c>
      <c r="L204" s="558">
        <f>Supraestrutura!F85</f>
        <v>225</v>
      </c>
      <c r="M204" s="558">
        <v>6.7462999999999997</v>
      </c>
      <c r="N204" s="388">
        <f t="shared" si="43"/>
        <v>1517.9175</v>
      </c>
      <c r="O204" s="565" t="s">
        <v>690</v>
      </c>
      <c r="P204" s="297" t="s">
        <v>677</v>
      </c>
      <c r="Q204" s="568"/>
      <c r="R204" s="568"/>
      <c r="S204" s="49"/>
    </row>
    <row r="205" spans="1:19" s="48" customFormat="1" ht="13.9" hidden="1" customHeight="1" outlineLevel="2">
      <c r="A205" s="560">
        <f ca="1">IF($H205="UNIDADE CONSTRUTIVA",OFFSET(A205,-1,0)+1,LARGE(A$3:A204,1))</f>
        <v>0</v>
      </c>
      <c r="B205" s="560">
        <f t="shared" ca="1" si="31"/>
        <v>3</v>
      </c>
      <c r="C205" s="560">
        <f t="shared" ca="1" si="32"/>
        <v>8</v>
      </c>
      <c r="D205" s="561">
        <f t="shared" ca="1" si="33"/>
        <v>2</v>
      </c>
      <c r="E205" s="561">
        <f t="shared" ca="1" si="34"/>
        <v>6</v>
      </c>
      <c r="G205" s="290"/>
      <c r="H205" s="291" t="s">
        <v>244</v>
      </c>
      <c r="I205" s="292" t="str">
        <f t="shared" ca="1" si="44"/>
        <v>03.008.002.006</v>
      </c>
      <c r="J205" s="293" t="s">
        <v>695</v>
      </c>
      <c r="K205" s="294" t="s">
        <v>5</v>
      </c>
      <c r="L205" s="558">
        <f>Supraestrutura!G85</f>
        <v>30</v>
      </c>
      <c r="M205" s="558">
        <v>6.8783000000000003</v>
      </c>
      <c r="N205" s="388">
        <f t="shared" si="43"/>
        <v>206.34900000000002</v>
      </c>
      <c r="O205" s="565" t="s">
        <v>690</v>
      </c>
      <c r="P205" s="297" t="s">
        <v>677</v>
      </c>
      <c r="Q205" s="568"/>
      <c r="R205" s="568"/>
      <c r="S205" s="49"/>
    </row>
    <row r="206" spans="1:19" s="48" customFormat="1" ht="13.9" hidden="1" customHeight="1" outlineLevel="1">
      <c r="A206" s="560">
        <f ca="1">IF($H206="UNIDADE CONSTRUTIVA",OFFSET(A206,-1,0)+1,LARGE(A$3:A205,1))</f>
        <v>0</v>
      </c>
      <c r="B206" s="560">
        <f t="shared" ca="1" si="31"/>
        <v>3</v>
      </c>
      <c r="C206" s="560">
        <f t="shared" ca="1" si="32"/>
        <v>8</v>
      </c>
      <c r="D206" s="561">
        <f t="shared" ca="1" si="33"/>
        <v>3</v>
      </c>
      <c r="E206" s="561">
        <f t="shared" ca="1" si="34"/>
        <v>0</v>
      </c>
      <c r="G206" s="290"/>
      <c r="H206" s="291" t="s">
        <v>243</v>
      </c>
      <c r="I206" s="292" t="str">
        <f t="shared" ca="1" si="44"/>
        <v>03.008.003</v>
      </c>
      <c r="J206" s="293" t="s">
        <v>245</v>
      </c>
      <c r="K206" s="294"/>
      <c r="L206" s="558"/>
      <c r="M206" s="558"/>
      <c r="N206" s="388">
        <f t="shared" ca="1" si="43"/>
        <v>6325.3499400000001</v>
      </c>
      <c r="O206" s="565"/>
      <c r="P206" s="297"/>
      <c r="Q206" s="49"/>
      <c r="R206" s="49"/>
      <c r="S206" s="49"/>
    </row>
    <row r="207" spans="1:19" s="48" customFormat="1" ht="13.15" hidden="1" customHeight="1" outlineLevel="2">
      <c r="A207" s="560">
        <f ca="1">IF($H207="UNIDADE CONSTRUTIVA",OFFSET(A207,-1,0)+1,LARGE(A$3:A206,1))</f>
        <v>0</v>
      </c>
      <c r="B207" s="560">
        <f t="shared" ca="1" si="31"/>
        <v>3</v>
      </c>
      <c r="C207" s="560">
        <f t="shared" ca="1" si="32"/>
        <v>8</v>
      </c>
      <c r="D207" s="561">
        <f t="shared" ca="1" si="33"/>
        <v>3</v>
      </c>
      <c r="E207" s="561">
        <f t="shared" ca="1" si="34"/>
        <v>1</v>
      </c>
      <c r="G207" s="290"/>
      <c r="H207" s="291" t="s">
        <v>244</v>
      </c>
      <c r="I207" s="292" t="str">
        <f t="shared" ca="1" si="44"/>
        <v>03.008.003.001</v>
      </c>
      <c r="J207" s="293" t="s">
        <v>932</v>
      </c>
      <c r="K207" s="294" t="s">
        <v>4</v>
      </c>
      <c r="L207" s="558">
        <f>Supraestrutura!M85</f>
        <v>12.03</v>
      </c>
      <c r="M207" s="558">
        <v>525.798</v>
      </c>
      <c r="N207" s="388">
        <f t="shared" si="43"/>
        <v>6325.3499400000001</v>
      </c>
      <c r="O207" s="565" t="s">
        <v>690</v>
      </c>
      <c r="P207" s="297" t="s">
        <v>677</v>
      </c>
      <c r="Q207" s="49"/>
      <c r="R207" s="49"/>
      <c r="S207" s="49"/>
    </row>
    <row r="208" spans="1:19" s="48" customFormat="1" ht="13.9" hidden="1" customHeight="1" outlineLevel="1">
      <c r="A208" s="560">
        <f ca="1">IF($H208="UNIDADE CONSTRUTIVA",OFFSET(A208,-1,0)+1,LARGE(A$3:A207,1))</f>
        <v>0</v>
      </c>
      <c r="B208" s="560">
        <f t="shared" ref="B208:B209" ca="1" si="45">IF(H208="UNIDADE CONSTRUTIVA",0,IF(H208="CÉLULA CONSTRUTIVA",OFFSET(B208,-1,0)+1,OFFSET(B208,-1,0)))</f>
        <v>3</v>
      </c>
      <c r="C208" s="560">
        <f t="shared" ref="C208:C209" ca="1" si="46">IF(H208="CÉLULA CONSTRUTIVA",0,IF(H208="ETAPA",OFFSET(C208,-1,0)+1,OFFSET(C208,-1,0)))</f>
        <v>8</v>
      </c>
      <c r="D208" s="561">
        <f t="shared" ref="D208:D209" ca="1" si="47">IF(H208="ETAPA",0,IF(H208="SUBETAPA",OFFSET(D208,-1,0)+1,OFFSET(D208,-1,0)))</f>
        <v>4</v>
      </c>
      <c r="E208" s="561">
        <f t="shared" ref="E208:E209" ca="1" si="48">IF(H208="Subetapa",0,IF(H208="serviço",OFFSET(E208,-1,0)+1,OFFSET(E208,-1,0)))</f>
        <v>0</v>
      </c>
      <c r="G208" s="290"/>
      <c r="H208" s="291" t="s">
        <v>243</v>
      </c>
      <c r="I208" s="292" t="str">
        <f t="shared" ca="1" si="44"/>
        <v>03.008.004</v>
      </c>
      <c r="J208" s="293" t="s">
        <v>1713</v>
      </c>
      <c r="K208" s="294"/>
      <c r="L208" s="558"/>
      <c r="M208" s="567"/>
      <c r="N208" s="388">
        <f t="shared" ca="1" si="43"/>
        <v>2957.5632000000001</v>
      </c>
      <c r="O208" s="565"/>
      <c r="P208" s="297"/>
      <c r="Q208" s="49"/>
      <c r="R208" s="49"/>
      <c r="S208" s="49"/>
    </row>
    <row r="209" spans="1:19" s="48" customFormat="1" ht="13.15" hidden="1" customHeight="1" outlineLevel="2">
      <c r="A209" s="560">
        <f ca="1">IF($H209="UNIDADE CONSTRUTIVA",OFFSET(A209,-1,0)+1,LARGE(A$3:A208,1))</f>
        <v>0</v>
      </c>
      <c r="B209" s="560">
        <f t="shared" ca="1" si="45"/>
        <v>3</v>
      </c>
      <c r="C209" s="560">
        <f t="shared" ca="1" si="46"/>
        <v>8</v>
      </c>
      <c r="D209" s="561">
        <f t="shared" ca="1" si="47"/>
        <v>4</v>
      </c>
      <c r="E209" s="561">
        <f t="shared" ca="1" si="48"/>
        <v>1</v>
      </c>
      <c r="G209" s="290"/>
      <c r="H209" s="291" t="s">
        <v>244</v>
      </c>
      <c r="I209" s="292" t="str">
        <f t="shared" ca="1" si="44"/>
        <v>03.008.004.001</v>
      </c>
      <c r="J209" s="293" t="s">
        <v>1714</v>
      </c>
      <c r="K209" s="294" t="s">
        <v>1</v>
      </c>
      <c r="L209" s="558">
        <f>'Obra '!E21</f>
        <v>34.64</v>
      </c>
      <c r="M209" s="558">
        <v>85.38</v>
      </c>
      <c r="N209" s="388">
        <f t="shared" si="43"/>
        <v>2957.5632000000001</v>
      </c>
      <c r="O209" s="565" t="s">
        <v>1715</v>
      </c>
      <c r="P209" s="297" t="s">
        <v>677</v>
      </c>
      <c r="Q209" s="49"/>
      <c r="R209" s="49"/>
      <c r="S209" s="49"/>
    </row>
    <row r="210" spans="1:19" s="48" customFormat="1" ht="13.9" hidden="1" customHeight="1" outlineLevel="1">
      <c r="A210" s="560">
        <f ca="1">IF($H210="UNIDADE CONSTRUTIVA",OFFSET(A210,-1,0)+1,LARGE(A$3:A207,1))</f>
        <v>0</v>
      </c>
      <c r="B210" s="560">
        <f t="shared" ca="1" si="31"/>
        <v>3</v>
      </c>
      <c r="C210" s="560">
        <f t="shared" ca="1" si="32"/>
        <v>8</v>
      </c>
      <c r="D210" s="561">
        <f t="shared" ca="1" si="33"/>
        <v>5</v>
      </c>
      <c r="E210" s="561">
        <f t="shared" ca="1" si="34"/>
        <v>0</v>
      </c>
      <c r="G210" s="290"/>
      <c r="H210" s="291" t="s">
        <v>243</v>
      </c>
      <c r="I210" s="292" t="str">
        <f t="shared" ca="1" si="44"/>
        <v>03.008.005</v>
      </c>
      <c r="J210" s="293" t="s">
        <v>154</v>
      </c>
      <c r="K210" s="294"/>
      <c r="L210" s="558"/>
      <c r="M210" s="558"/>
      <c r="N210" s="388">
        <f t="shared" ca="1" si="43"/>
        <v>7967.2</v>
      </c>
      <c r="O210" s="565"/>
      <c r="P210" s="297"/>
      <c r="Q210" s="49"/>
      <c r="R210" s="49"/>
      <c r="S210" s="49"/>
    </row>
    <row r="211" spans="1:19" s="48" customFormat="1" ht="13.9" hidden="1" customHeight="1" outlineLevel="2">
      <c r="A211" s="560">
        <f ca="1">IF($H211="UNIDADE CONSTRUTIVA",OFFSET(A211,-1,0)+1,LARGE(A$3:A210,1))</f>
        <v>0</v>
      </c>
      <c r="B211" s="560">
        <f t="shared" ca="1" si="31"/>
        <v>3</v>
      </c>
      <c r="C211" s="560">
        <f t="shared" ca="1" si="32"/>
        <v>8</v>
      </c>
      <c r="D211" s="561">
        <f t="shared" ca="1" si="33"/>
        <v>5</v>
      </c>
      <c r="E211" s="561">
        <f t="shared" ca="1" si="34"/>
        <v>1</v>
      </c>
      <c r="G211" s="290"/>
      <c r="H211" s="291" t="s">
        <v>244</v>
      </c>
      <c r="I211" s="292" t="str">
        <f t="shared" ca="1" si="44"/>
        <v>03.008.005.001</v>
      </c>
      <c r="J211" s="293" t="s">
        <v>246</v>
      </c>
      <c r="K211" s="294" t="s">
        <v>1</v>
      </c>
      <c r="L211" s="558">
        <f>'Obra '!E21</f>
        <v>34.64</v>
      </c>
      <c r="M211" s="558">
        <v>230</v>
      </c>
      <c r="N211" s="388">
        <f t="shared" si="43"/>
        <v>7967.2</v>
      </c>
      <c r="O211" s="565"/>
      <c r="P211" s="297" t="s">
        <v>677</v>
      </c>
      <c r="Q211" s="49"/>
      <c r="R211" s="49"/>
      <c r="S211" s="49"/>
    </row>
    <row r="212" spans="1:19" s="48" customFormat="1" ht="13.9" hidden="1" customHeight="1" outlineLevel="1">
      <c r="A212" s="560">
        <f ca="1">IF($H212="UNIDADE CONSTRUTIVA",OFFSET(A212,-1,0)+1,LARGE(A$3:A211,1))</f>
        <v>0</v>
      </c>
      <c r="B212" s="560">
        <f t="shared" ref="B212:B447" ca="1" si="49">IF(H212="UNIDADE CONSTRUTIVA",0,IF(H212="CÉLULA CONSTRUTIVA",OFFSET(B212,-1,0)+1,OFFSET(B212,-1,0)))</f>
        <v>3</v>
      </c>
      <c r="C212" s="560">
        <f t="shared" ref="C212:C447" ca="1" si="50">IF(H212="CÉLULA CONSTRUTIVA",0,IF(H212="ETAPA",OFFSET(C212,-1,0)+1,OFFSET(C212,-1,0)))</f>
        <v>9</v>
      </c>
      <c r="D212" s="561">
        <f t="shared" ref="D212:D447" ca="1" si="51">IF(H212="ETAPA",0,IF(H212="SUBETAPA",OFFSET(D212,-1,0)+1,OFFSET(D212,-1,0)))</f>
        <v>0</v>
      </c>
      <c r="E212" s="561">
        <f t="shared" ref="E212:E447" ca="1" si="52">IF(H212="Subetapa",0,IF(H212="serviço",OFFSET(E212,-1,0)+1,OFFSET(E212,-1,0)))</f>
        <v>1</v>
      </c>
      <c r="G212" s="290"/>
      <c r="H212" s="291" t="s">
        <v>242</v>
      </c>
      <c r="I212" s="292" t="str">
        <f t="shared" ca="1" si="44"/>
        <v>03.009</v>
      </c>
      <c r="J212" s="293" t="s">
        <v>946</v>
      </c>
      <c r="K212" s="294"/>
      <c r="L212" s="558"/>
      <c r="M212" s="558"/>
      <c r="N212" s="388">
        <f t="shared" ca="1" si="43"/>
        <v>35726.993517000003</v>
      </c>
      <c r="O212" s="565"/>
      <c r="P212" s="297"/>
      <c r="Q212" s="49"/>
      <c r="R212" s="49"/>
      <c r="S212" s="49"/>
    </row>
    <row r="213" spans="1:19" s="48" customFormat="1" ht="13.9" hidden="1" customHeight="1" outlineLevel="1">
      <c r="A213" s="560">
        <f ca="1">IF($H213="UNIDADE CONSTRUTIVA",OFFSET(A213,-1,0)+1,LARGE(A$3:A212,1))</f>
        <v>0</v>
      </c>
      <c r="B213" s="560">
        <f t="shared" ca="1" si="49"/>
        <v>3</v>
      </c>
      <c r="C213" s="560">
        <f t="shared" ca="1" si="50"/>
        <v>9</v>
      </c>
      <c r="D213" s="561">
        <f t="shared" ca="1" si="51"/>
        <v>1</v>
      </c>
      <c r="E213" s="561">
        <f t="shared" ca="1" si="52"/>
        <v>0</v>
      </c>
      <c r="G213" s="290"/>
      <c r="H213" s="291" t="s">
        <v>243</v>
      </c>
      <c r="I213" s="292" t="str">
        <f t="shared" ca="1" si="44"/>
        <v>03.009.001</v>
      </c>
      <c r="J213" s="293" t="s">
        <v>140</v>
      </c>
      <c r="K213" s="294"/>
      <c r="L213" s="558"/>
      <c r="M213" s="558"/>
      <c r="N213" s="388">
        <f t="shared" ca="1" si="43"/>
        <v>638.62169700000004</v>
      </c>
      <c r="O213" s="565"/>
      <c r="P213" s="297"/>
      <c r="Q213" s="49"/>
      <c r="R213" s="49"/>
      <c r="S213" s="49"/>
    </row>
    <row r="214" spans="1:19" s="48" customFormat="1" ht="13.9" hidden="1" customHeight="1" outlineLevel="2">
      <c r="A214" s="560">
        <f ca="1">IF($H214="UNIDADE CONSTRUTIVA",OFFSET(A214,-1,0)+1,LARGE(A$3:A213,1))</f>
        <v>0</v>
      </c>
      <c r="B214" s="560">
        <f t="shared" ca="1" si="49"/>
        <v>3</v>
      </c>
      <c r="C214" s="560">
        <f t="shared" ca="1" si="50"/>
        <v>9</v>
      </c>
      <c r="D214" s="561">
        <f t="shared" ca="1" si="51"/>
        <v>1</v>
      </c>
      <c r="E214" s="561">
        <f t="shared" ca="1" si="52"/>
        <v>1</v>
      </c>
      <c r="G214" s="290"/>
      <c r="H214" s="291" t="s">
        <v>244</v>
      </c>
      <c r="I214" s="292" t="str">
        <f t="shared" ca="1" si="44"/>
        <v>03.009.001.001</v>
      </c>
      <c r="J214" s="293" t="s">
        <v>686</v>
      </c>
      <c r="K214" s="294" t="s">
        <v>1</v>
      </c>
      <c r="L214" s="558">
        <f>Supraestrutura!N90+Supraestrutura!N94</f>
        <v>73.95</v>
      </c>
      <c r="M214" s="558">
        <v>0.71326000000000001</v>
      </c>
      <c r="N214" s="388">
        <f t="shared" si="43"/>
        <v>52.745577000000004</v>
      </c>
      <c r="O214" s="565" t="s">
        <v>940</v>
      </c>
      <c r="P214" s="297" t="s">
        <v>677</v>
      </c>
      <c r="Q214" s="49"/>
      <c r="R214" s="49"/>
      <c r="S214" s="49"/>
    </row>
    <row r="215" spans="1:19" s="48" customFormat="1" ht="13.9" hidden="1" customHeight="1" outlineLevel="2">
      <c r="A215" s="560">
        <f ca="1">IF($H215="UNIDADE CONSTRUTIVA",OFFSET(A215,-1,0)+1,LARGE(A$3:A214,1))</f>
        <v>0</v>
      </c>
      <c r="B215" s="560">
        <f t="shared" ca="1" si="49"/>
        <v>3</v>
      </c>
      <c r="C215" s="560">
        <f t="shared" ca="1" si="50"/>
        <v>9</v>
      </c>
      <c r="D215" s="561">
        <f t="shared" ca="1" si="51"/>
        <v>1</v>
      </c>
      <c r="E215" s="561">
        <f t="shared" ca="1" si="52"/>
        <v>2</v>
      </c>
      <c r="G215" s="290"/>
      <c r="H215" s="291" t="s">
        <v>244</v>
      </c>
      <c r="I215" s="292" t="str">
        <f t="shared" ca="1" si="44"/>
        <v>03.009.001.002</v>
      </c>
      <c r="J215" s="293" t="s">
        <v>687</v>
      </c>
      <c r="K215" s="294" t="s">
        <v>1</v>
      </c>
      <c r="L215" s="558">
        <f>Supraestrutura!N91+Supraestrutura!N95</f>
        <v>152.15</v>
      </c>
      <c r="M215" s="558">
        <v>3.56</v>
      </c>
      <c r="N215" s="388">
        <f t="shared" si="43"/>
        <v>541.654</v>
      </c>
      <c r="O215" s="565" t="s">
        <v>940</v>
      </c>
      <c r="P215" s="297" t="s">
        <v>677</v>
      </c>
      <c r="Q215" s="49"/>
      <c r="R215" s="49"/>
      <c r="S215" s="49"/>
    </row>
    <row r="216" spans="1:19" s="48" customFormat="1" ht="13.9" hidden="1" customHeight="1" outlineLevel="2">
      <c r="A216" s="560">
        <f ca="1">IF($H216="UNIDADE CONSTRUTIVA",OFFSET(A216,-1,0)+1,LARGE(A$3:A215,1))</f>
        <v>0</v>
      </c>
      <c r="B216" s="560">
        <f t="shared" ca="1" si="49"/>
        <v>3</v>
      </c>
      <c r="C216" s="560">
        <f t="shared" ca="1" si="50"/>
        <v>9</v>
      </c>
      <c r="D216" s="561">
        <f t="shared" ca="1" si="51"/>
        <v>1</v>
      </c>
      <c r="E216" s="561">
        <f t="shared" ca="1" si="52"/>
        <v>3</v>
      </c>
      <c r="G216" s="290"/>
      <c r="H216" s="291" t="s">
        <v>244</v>
      </c>
      <c r="I216" s="292" t="str">
        <f t="shared" ca="1" si="44"/>
        <v>03.009.001.003</v>
      </c>
      <c r="J216" s="293" t="s">
        <v>688</v>
      </c>
      <c r="K216" s="294" t="s">
        <v>1</v>
      </c>
      <c r="L216" s="558">
        <f>Supraestrutura!N92+Supraestrutura!N96</f>
        <v>62</v>
      </c>
      <c r="M216" s="558">
        <v>0.71326000000000001</v>
      </c>
      <c r="N216" s="388">
        <f t="shared" si="43"/>
        <v>44.222120000000004</v>
      </c>
      <c r="O216" s="565" t="s">
        <v>940</v>
      </c>
      <c r="P216" s="297" t="s">
        <v>677</v>
      </c>
      <c r="Q216" s="49"/>
      <c r="R216" s="49"/>
      <c r="S216" s="49"/>
    </row>
    <row r="217" spans="1:19" s="48" customFormat="1" ht="13.9" hidden="1" customHeight="1" outlineLevel="1">
      <c r="A217" s="560">
        <f ca="1">IF($H217="UNIDADE CONSTRUTIVA",OFFSET(A217,-1,0)+1,LARGE(A$3:A216,1))</f>
        <v>0</v>
      </c>
      <c r="B217" s="560">
        <f t="shared" ca="1" si="49"/>
        <v>3</v>
      </c>
      <c r="C217" s="560">
        <f t="shared" ca="1" si="50"/>
        <v>9</v>
      </c>
      <c r="D217" s="561">
        <f t="shared" ca="1" si="51"/>
        <v>2</v>
      </c>
      <c r="E217" s="561">
        <f t="shared" ca="1" si="52"/>
        <v>0</v>
      </c>
      <c r="G217" s="290"/>
      <c r="H217" s="291" t="s">
        <v>243</v>
      </c>
      <c r="I217" s="292" t="str">
        <f t="shared" ca="1" si="44"/>
        <v>03.009.002</v>
      </c>
      <c r="J217" s="293" t="s">
        <v>137</v>
      </c>
      <c r="K217" s="294"/>
      <c r="L217" s="558"/>
      <c r="M217" s="558"/>
      <c r="N217" s="388">
        <f t="shared" ca="1" si="43"/>
        <v>9573.6106</v>
      </c>
      <c r="O217" s="565"/>
      <c r="P217" s="297"/>
      <c r="Q217" s="49"/>
      <c r="R217" s="49"/>
      <c r="S217" s="49"/>
    </row>
    <row r="218" spans="1:19" s="48" customFormat="1" ht="13.9" hidden="1" customHeight="1" outlineLevel="2">
      <c r="A218" s="560">
        <f ca="1">IF($H218="UNIDADE CONSTRUTIVA",OFFSET(A218,-1,0)+1,LARGE(A$3:A217,1))</f>
        <v>0</v>
      </c>
      <c r="B218" s="560">
        <f t="shared" ca="1" si="49"/>
        <v>3</v>
      </c>
      <c r="C218" s="560">
        <f t="shared" ca="1" si="50"/>
        <v>9</v>
      </c>
      <c r="D218" s="561">
        <f t="shared" ca="1" si="51"/>
        <v>2</v>
      </c>
      <c r="E218" s="561">
        <f t="shared" ca="1" si="52"/>
        <v>1</v>
      </c>
      <c r="G218" s="290"/>
      <c r="H218" s="291" t="s">
        <v>244</v>
      </c>
      <c r="I218" s="292" t="str">
        <f ca="1">IF(H218="Unidade Construtiva",TEXT(A218,"00"),IF(H218="Célula Construtiva",TEXT(B218,"00"),IF(H218="Etapa",CONCATENATE(TEXT(B218,"00"),".",TEXT(C218,"000")),IF(H218="Subetapa",CONCATENATE(TEXT(B218,"00"),".",TEXT(C218,"000"),".",TEXT(D218,"000")),IF(H218="Serviço",CONCATENATE(TEXT(B218,"00"),".",TEXT(C218,"000"),".",TEXT(D218,"000"),".",TEXT(E218,"000")),"")))))</f>
        <v>03.009.002.001</v>
      </c>
      <c r="J218" s="293" t="s">
        <v>689</v>
      </c>
      <c r="K218" s="294" t="s">
        <v>5</v>
      </c>
      <c r="L218" s="558">
        <f>Supraestrutura!B89+Supraestrutura!B93</f>
        <v>227</v>
      </c>
      <c r="M218" s="558">
        <v>7.9782999999999999</v>
      </c>
      <c r="N218" s="388">
        <f t="shared" si="43"/>
        <v>1811.0741</v>
      </c>
      <c r="O218" s="565" t="s">
        <v>690</v>
      </c>
      <c r="P218" s="297" t="s">
        <v>677</v>
      </c>
      <c r="Q218" s="49"/>
      <c r="R218" s="49"/>
      <c r="S218" s="49"/>
    </row>
    <row r="219" spans="1:19" s="48" customFormat="1" ht="13.9" hidden="1" customHeight="1" outlineLevel="2">
      <c r="A219" s="560">
        <f ca="1">IF($H219="UNIDADE CONSTRUTIVA",OFFSET(A219,-1,0)+1,LARGE(A$3:A218,1))</f>
        <v>0</v>
      </c>
      <c r="B219" s="560">
        <f t="shared" ca="1" si="49"/>
        <v>3</v>
      </c>
      <c r="C219" s="560">
        <f t="shared" ca="1" si="50"/>
        <v>9</v>
      </c>
      <c r="D219" s="561">
        <f t="shared" ca="1" si="51"/>
        <v>2</v>
      </c>
      <c r="E219" s="561">
        <f t="shared" ca="1" si="52"/>
        <v>2</v>
      </c>
      <c r="G219" s="290"/>
      <c r="H219" s="291" t="s">
        <v>244</v>
      </c>
      <c r="I219" s="292" t="str">
        <f ca="1">IF(H219="Unidade Construtiva",TEXT(A219,"00"),IF(H219="Célula Construtiva",TEXT(B219,"00"),IF(H219="Etapa",CONCATENATE(TEXT(B219,"00"),".",TEXT(C219,"000")),IF(H219="Subetapa",CONCATENATE(TEXT(B219,"00"),".",TEXT(C219,"000"),".",TEXT(D219,"000")),IF(H219="Serviço",CONCATENATE(TEXT(B219,"00"),".",TEXT(C219,"000"),".",TEXT(D219,"000"),".",TEXT(E219,"000")),"")))))</f>
        <v>03.009.002.002</v>
      </c>
      <c r="J219" s="293" t="s">
        <v>691</v>
      </c>
      <c r="K219" s="294" t="s">
        <v>5</v>
      </c>
      <c r="L219" s="558">
        <f>Supraestrutura!C89+Supraestrutura!C93</f>
        <v>175</v>
      </c>
      <c r="M219" s="558">
        <v>7.2464000000000004</v>
      </c>
      <c r="N219" s="388">
        <f t="shared" si="43"/>
        <v>1268.1200000000001</v>
      </c>
      <c r="O219" s="565" t="s">
        <v>690</v>
      </c>
      <c r="P219" s="297" t="s">
        <v>677</v>
      </c>
      <c r="Q219" s="568"/>
      <c r="R219" s="568"/>
      <c r="S219" s="49"/>
    </row>
    <row r="220" spans="1:19" s="48" customFormat="1" ht="13.9" hidden="1" customHeight="1" outlineLevel="2">
      <c r="A220" s="560">
        <f ca="1">IF($H220="UNIDADE CONSTRUTIVA",OFFSET(A220,-1,0)+1,LARGE(A$3:A219,1))</f>
        <v>0</v>
      </c>
      <c r="B220" s="560">
        <f t="shared" ca="1" si="49"/>
        <v>3</v>
      </c>
      <c r="C220" s="560">
        <f t="shared" ca="1" si="50"/>
        <v>9</v>
      </c>
      <c r="D220" s="561">
        <f t="shared" ca="1" si="51"/>
        <v>2</v>
      </c>
      <c r="E220" s="561">
        <f t="shared" ca="1" si="52"/>
        <v>3</v>
      </c>
      <c r="G220" s="290"/>
      <c r="H220" s="291" t="s">
        <v>244</v>
      </c>
      <c r="I220" s="292" t="str">
        <f t="shared" ref="I220:I229" ca="1" si="53">IF(H220="Unidade Construtiva",TEXT(A220,"00"),IF(H220="Célula Construtiva",TEXT(B220,"00"),IF(H220="Etapa",CONCATENATE(TEXT(B220,"00"),".",TEXT(C220,"000")),IF(H220="Subetapa",CONCATENATE(TEXT(B220,"00"),".",TEXT(C220,"000"),".",TEXT(D220,"000")),IF(H220="Serviço",CONCATENATE(TEXT(B220,"00"),".",TEXT(C220,"000"),".",TEXT(D220,"000"),".",TEXT(E220,"000")),"")))))</f>
        <v>03.009.002.003</v>
      </c>
      <c r="J220" s="293" t="s">
        <v>692</v>
      </c>
      <c r="K220" s="294" t="s">
        <v>5</v>
      </c>
      <c r="L220" s="558">
        <f>Supraestrutura!D89+Supraestrutura!D93</f>
        <v>374</v>
      </c>
      <c r="M220" s="558">
        <v>7.8792999999999997</v>
      </c>
      <c r="N220" s="388">
        <f t="shared" si="43"/>
        <v>2946.8582000000001</v>
      </c>
      <c r="O220" s="565" t="s">
        <v>690</v>
      </c>
      <c r="P220" s="297" t="s">
        <v>677</v>
      </c>
      <c r="Q220" s="568"/>
      <c r="R220" s="568"/>
      <c r="S220" s="49"/>
    </row>
    <row r="221" spans="1:19" s="48" customFormat="1" ht="13.9" hidden="1" customHeight="1" outlineLevel="2">
      <c r="A221" s="560">
        <f ca="1">IF($H221="UNIDADE CONSTRUTIVA",OFFSET(A221,-1,0)+1,LARGE(A$3:A220,1))</f>
        <v>0</v>
      </c>
      <c r="B221" s="560">
        <f t="shared" ca="1" si="49"/>
        <v>3</v>
      </c>
      <c r="C221" s="560">
        <f t="shared" ca="1" si="50"/>
        <v>9</v>
      </c>
      <c r="D221" s="561">
        <f t="shared" ca="1" si="51"/>
        <v>2</v>
      </c>
      <c r="E221" s="561">
        <f t="shared" ca="1" si="52"/>
        <v>4</v>
      </c>
      <c r="G221" s="290"/>
      <c r="H221" s="291" t="s">
        <v>244</v>
      </c>
      <c r="I221" s="292" t="str">
        <f t="shared" ca="1" si="53"/>
        <v>03.009.002.004</v>
      </c>
      <c r="J221" s="293" t="s">
        <v>693</v>
      </c>
      <c r="K221" s="294" t="s">
        <v>5</v>
      </c>
      <c r="L221" s="558">
        <f>Supraestrutura!E89+Supraestrutura!E93</f>
        <v>162</v>
      </c>
      <c r="M221" s="558">
        <v>6.9222999999999999</v>
      </c>
      <c r="N221" s="388">
        <f t="shared" si="43"/>
        <v>1121.4125999999999</v>
      </c>
      <c r="O221" s="565" t="s">
        <v>690</v>
      </c>
      <c r="P221" s="297" t="s">
        <v>677</v>
      </c>
      <c r="Q221" s="568"/>
      <c r="R221" s="568"/>
      <c r="S221" s="49"/>
    </row>
    <row r="222" spans="1:19" s="48" customFormat="1" ht="13.9" hidden="1" customHeight="1" outlineLevel="2">
      <c r="A222" s="560">
        <f ca="1">IF($H222="UNIDADE CONSTRUTIVA",OFFSET(A222,-1,0)+1,LARGE(A$3:A221,1))</f>
        <v>0</v>
      </c>
      <c r="B222" s="560">
        <f t="shared" ca="1" si="49"/>
        <v>3</v>
      </c>
      <c r="C222" s="560">
        <f t="shared" ca="1" si="50"/>
        <v>9</v>
      </c>
      <c r="D222" s="561">
        <f t="shared" ca="1" si="51"/>
        <v>2</v>
      </c>
      <c r="E222" s="561">
        <f t="shared" ca="1" si="52"/>
        <v>5</v>
      </c>
      <c r="G222" s="290"/>
      <c r="H222" s="291" t="s">
        <v>244</v>
      </c>
      <c r="I222" s="292" t="str">
        <f t="shared" ca="1" si="53"/>
        <v>03.009.002.005</v>
      </c>
      <c r="J222" s="293" t="s">
        <v>694</v>
      </c>
      <c r="K222" s="294" t="s">
        <v>5</v>
      </c>
      <c r="L222" s="558">
        <f>Supraestrutura!F89+Supraestrutura!F93</f>
        <v>327</v>
      </c>
      <c r="M222" s="558">
        <v>6.7462999999999997</v>
      </c>
      <c r="N222" s="388">
        <f t="shared" si="43"/>
        <v>2206.0400999999997</v>
      </c>
      <c r="O222" s="565" t="s">
        <v>690</v>
      </c>
      <c r="P222" s="297" t="s">
        <v>677</v>
      </c>
      <c r="Q222" s="568"/>
      <c r="R222" s="568"/>
      <c r="S222" s="49"/>
    </row>
    <row r="223" spans="1:19" s="48" customFormat="1" ht="13.9" hidden="1" customHeight="1" outlineLevel="2">
      <c r="A223" s="560">
        <f ca="1">IF($H223="UNIDADE CONSTRUTIVA",OFFSET(A223,-1,0)+1,LARGE(A$3:A222,1))</f>
        <v>0</v>
      </c>
      <c r="B223" s="560">
        <f t="shared" ca="1" si="49"/>
        <v>3</v>
      </c>
      <c r="C223" s="560">
        <f t="shared" ca="1" si="50"/>
        <v>9</v>
      </c>
      <c r="D223" s="561">
        <f t="shared" ca="1" si="51"/>
        <v>2</v>
      </c>
      <c r="E223" s="561">
        <f t="shared" ca="1" si="52"/>
        <v>6</v>
      </c>
      <c r="G223" s="290"/>
      <c r="H223" s="291" t="s">
        <v>244</v>
      </c>
      <c r="I223" s="292" t="str">
        <f t="shared" ca="1" si="53"/>
        <v>03.009.002.006</v>
      </c>
      <c r="J223" s="293" t="s">
        <v>695</v>
      </c>
      <c r="K223" s="294" t="s">
        <v>5</v>
      </c>
      <c r="L223" s="558">
        <f>Supraestrutura!G89+Supraestrutura!G93</f>
        <v>32</v>
      </c>
      <c r="M223" s="558">
        <v>6.8783000000000003</v>
      </c>
      <c r="N223" s="388">
        <f t="shared" si="43"/>
        <v>220.10560000000001</v>
      </c>
      <c r="O223" s="565" t="s">
        <v>690</v>
      </c>
      <c r="P223" s="297" t="s">
        <v>677</v>
      </c>
      <c r="Q223" s="568"/>
      <c r="R223" s="568"/>
      <c r="S223" s="49"/>
    </row>
    <row r="224" spans="1:19" s="48" customFormat="1" ht="13.9" hidden="1" customHeight="1" outlineLevel="1">
      <c r="A224" s="560">
        <f ca="1">IF($H224="UNIDADE CONSTRUTIVA",OFFSET(A224,-1,0)+1,LARGE(A$3:A223,1))</f>
        <v>0</v>
      </c>
      <c r="B224" s="560">
        <f t="shared" ca="1" si="49"/>
        <v>3</v>
      </c>
      <c r="C224" s="560">
        <f t="shared" ca="1" si="50"/>
        <v>9</v>
      </c>
      <c r="D224" s="561">
        <f t="shared" ca="1" si="51"/>
        <v>3</v>
      </c>
      <c r="E224" s="561">
        <f t="shared" ca="1" si="52"/>
        <v>0</v>
      </c>
      <c r="G224" s="290"/>
      <c r="H224" s="291" t="s">
        <v>243</v>
      </c>
      <c r="I224" s="292" t="str">
        <f t="shared" ca="1" si="53"/>
        <v>03.009.003</v>
      </c>
      <c r="J224" s="293" t="s">
        <v>245</v>
      </c>
      <c r="K224" s="294"/>
      <c r="L224" s="558"/>
      <c r="M224" s="558"/>
      <c r="N224" s="388">
        <f t="shared" ca="1" si="43"/>
        <v>15085.144619999999</v>
      </c>
      <c r="O224" s="565"/>
      <c r="P224" s="297"/>
      <c r="Q224" s="49"/>
      <c r="R224" s="49"/>
      <c r="S224" s="49"/>
    </row>
    <row r="225" spans="1:19" s="48" customFormat="1" ht="13.15" hidden="1" customHeight="1" outlineLevel="2">
      <c r="A225" s="560">
        <f ca="1">IF($H225="UNIDADE CONSTRUTIVA",OFFSET(A225,-1,0)+1,LARGE(A$3:A224,1))</f>
        <v>0</v>
      </c>
      <c r="B225" s="560">
        <f t="shared" ca="1" si="49"/>
        <v>3</v>
      </c>
      <c r="C225" s="560">
        <f t="shared" ca="1" si="50"/>
        <v>9</v>
      </c>
      <c r="D225" s="561">
        <f t="shared" ca="1" si="51"/>
        <v>3</v>
      </c>
      <c r="E225" s="561">
        <f t="shared" ca="1" si="52"/>
        <v>1</v>
      </c>
      <c r="G225" s="290"/>
      <c r="H225" s="291" t="s">
        <v>244</v>
      </c>
      <c r="I225" s="292" t="str">
        <f t="shared" ca="1" si="53"/>
        <v>03.009.003.001</v>
      </c>
      <c r="J225" s="293" t="s">
        <v>932</v>
      </c>
      <c r="K225" s="294" t="s">
        <v>4</v>
      </c>
      <c r="L225" s="558">
        <f>Supraestrutura!M89+Supraestrutura!M93</f>
        <v>28.689999999999998</v>
      </c>
      <c r="M225" s="558">
        <v>525.798</v>
      </c>
      <c r="N225" s="388">
        <f t="shared" si="43"/>
        <v>15085.144619999999</v>
      </c>
      <c r="O225" s="565" t="s">
        <v>690</v>
      </c>
      <c r="P225" s="297" t="s">
        <v>677</v>
      </c>
      <c r="Q225" s="49"/>
      <c r="R225" s="49"/>
      <c r="S225" s="49"/>
    </row>
    <row r="226" spans="1:19" s="48" customFormat="1" ht="13.9" hidden="1" customHeight="1" outlineLevel="1">
      <c r="A226" s="560">
        <f ca="1">IF($H226="UNIDADE CONSTRUTIVA",OFFSET(A226,-1,0)+1,LARGE(A$3:A225,1))</f>
        <v>0</v>
      </c>
      <c r="B226" s="560">
        <f t="shared" ca="1" si="49"/>
        <v>3</v>
      </c>
      <c r="C226" s="560">
        <f t="shared" ca="1" si="50"/>
        <v>9</v>
      </c>
      <c r="D226" s="561">
        <f t="shared" ca="1" si="51"/>
        <v>4</v>
      </c>
      <c r="E226" s="561">
        <f t="shared" ca="1" si="52"/>
        <v>0</v>
      </c>
      <c r="G226" s="290"/>
      <c r="H226" s="291" t="s">
        <v>243</v>
      </c>
      <c r="I226" s="292" t="str">
        <f t="shared" ca="1" si="53"/>
        <v>03.009.004</v>
      </c>
      <c r="J226" s="293" t="s">
        <v>1713</v>
      </c>
      <c r="K226" s="294"/>
      <c r="L226" s="558"/>
      <c r="M226" s="567"/>
      <c r="N226" s="388">
        <f t="shared" ca="1" si="43"/>
        <v>2823.5165999999999</v>
      </c>
      <c r="O226" s="565"/>
      <c r="P226" s="297"/>
      <c r="Q226" s="49"/>
      <c r="R226" s="49"/>
      <c r="S226" s="49"/>
    </row>
    <row r="227" spans="1:19" s="48" customFormat="1" ht="13.15" hidden="1" customHeight="1" outlineLevel="2">
      <c r="A227" s="560">
        <f ca="1">IF($H227="UNIDADE CONSTRUTIVA",OFFSET(A227,-1,0)+1,LARGE(A$3:A226,1))</f>
        <v>0</v>
      </c>
      <c r="B227" s="560">
        <f t="shared" ca="1" si="49"/>
        <v>3</v>
      </c>
      <c r="C227" s="560">
        <f t="shared" ca="1" si="50"/>
        <v>9</v>
      </c>
      <c r="D227" s="561">
        <f t="shared" ca="1" si="51"/>
        <v>4</v>
      </c>
      <c r="E227" s="561">
        <f t="shared" ca="1" si="52"/>
        <v>1</v>
      </c>
      <c r="G227" s="290"/>
      <c r="H227" s="291" t="s">
        <v>244</v>
      </c>
      <c r="I227" s="292" t="str">
        <f t="shared" ca="1" si="53"/>
        <v>03.009.004.001</v>
      </c>
      <c r="J227" s="293" t="s">
        <v>1714</v>
      </c>
      <c r="K227" s="294" t="s">
        <v>1</v>
      </c>
      <c r="L227" s="558">
        <f>'Obra '!E22</f>
        <v>33.07</v>
      </c>
      <c r="M227" s="558">
        <v>85.38</v>
      </c>
      <c r="N227" s="388">
        <f t="shared" si="43"/>
        <v>2823.5165999999999</v>
      </c>
      <c r="O227" s="565" t="s">
        <v>1715</v>
      </c>
      <c r="P227" s="297" t="s">
        <v>677</v>
      </c>
      <c r="Q227" s="49"/>
      <c r="R227" s="49"/>
      <c r="S227" s="49"/>
    </row>
    <row r="228" spans="1:19" s="48" customFormat="1" ht="13.9" hidden="1" customHeight="1" outlineLevel="1">
      <c r="A228" s="560">
        <f ca="1">IF($H228="UNIDADE CONSTRUTIVA",OFFSET(A228,-1,0)+1,LARGE(A$3:A225,1))</f>
        <v>0</v>
      </c>
      <c r="B228" s="560">
        <f t="shared" ca="1" si="49"/>
        <v>3</v>
      </c>
      <c r="C228" s="560">
        <f t="shared" ca="1" si="50"/>
        <v>9</v>
      </c>
      <c r="D228" s="561">
        <f t="shared" ca="1" si="51"/>
        <v>5</v>
      </c>
      <c r="E228" s="561">
        <f t="shared" ca="1" si="52"/>
        <v>0</v>
      </c>
      <c r="G228" s="290"/>
      <c r="H228" s="291" t="s">
        <v>243</v>
      </c>
      <c r="I228" s="292" t="str">
        <f t="shared" ca="1" si="53"/>
        <v>03.009.005</v>
      </c>
      <c r="J228" s="293" t="s">
        <v>154</v>
      </c>
      <c r="K228" s="294"/>
      <c r="L228" s="558"/>
      <c r="M228" s="558"/>
      <c r="N228" s="388">
        <f t="shared" ca="1" si="43"/>
        <v>7606.1</v>
      </c>
      <c r="O228" s="565"/>
      <c r="P228" s="297"/>
      <c r="Q228" s="49"/>
      <c r="R228" s="49"/>
      <c r="S228" s="49"/>
    </row>
    <row r="229" spans="1:19" s="48" customFormat="1" ht="13.9" hidden="1" customHeight="1" outlineLevel="2">
      <c r="A229" s="560">
        <f ca="1">IF($H229="UNIDADE CONSTRUTIVA",OFFSET(A229,-1,0)+1,LARGE(A$3:A228,1))</f>
        <v>0</v>
      </c>
      <c r="B229" s="560">
        <f t="shared" ca="1" si="49"/>
        <v>3</v>
      </c>
      <c r="C229" s="560">
        <f t="shared" ca="1" si="50"/>
        <v>9</v>
      </c>
      <c r="D229" s="561">
        <f t="shared" ca="1" si="51"/>
        <v>5</v>
      </c>
      <c r="E229" s="561">
        <f t="shared" ca="1" si="52"/>
        <v>1</v>
      </c>
      <c r="G229" s="290"/>
      <c r="H229" s="291" t="s">
        <v>244</v>
      </c>
      <c r="I229" s="292" t="str">
        <f t="shared" ca="1" si="53"/>
        <v>03.009.005.001</v>
      </c>
      <c r="J229" s="293" t="s">
        <v>246</v>
      </c>
      <c r="K229" s="294" t="s">
        <v>1</v>
      </c>
      <c r="L229" s="558">
        <f>'Obra '!E22</f>
        <v>33.07</v>
      </c>
      <c r="M229" s="558">
        <v>230</v>
      </c>
      <c r="N229" s="388">
        <f t="shared" si="43"/>
        <v>7606.1</v>
      </c>
      <c r="O229" s="565"/>
      <c r="P229" s="297" t="s">
        <v>677</v>
      </c>
      <c r="Q229" s="49"/>
      <c r="R229" s="49"/>
      <c r="S229" s="49"/>
    </row>
    <row r="230" spans="1:19" s="48" customFormat="1" ht="13.9" customHeight="1" collapsed="1">
      <c r="A230" s="560">
        <f ca="1">IF($H230="UNIDADE CONSTRUTIVA",OFFSET(A230,-1,0)+1,LARGE(A$3:A229,1))</f>
        <v>0</v>
      </c>
      <c r="B230" s="560">
        <f t="shared" ca="1" si="49"/>
        <v>4</v>
      </c>
      <c r="C230" s="560">
        <f t="shared" ca="1" si="50"/>
        <v>0</v>
      </c>
      <c r="D230" s="561">
        <f t="shared" ca="1" si="51"/>
        <v>5</v>
      </c>
      <c r="E230" s="561">
        <f t="shared" ca="1" si="52"/>
        <v>1</v>
      </c>
      <c r="G230" s="290"/>
      <c r="H230" s="291" t="s">
        <v>241</v>
      </c>
      <c r="I230" s="292" t="str">
        <f t="shared" ca="1" si="8"/>
        <v>04</v>
      </c>
      <c r="J230" s="569" t="s">
        <v>553</v>
      </c>
      <c r="K230" s="294"/>
      <c r="L230" s="558"/>
      <c r="M230" s="558"/>
      <c r="N230" s="388">
        <f t="shared" ca="1" si="43"/>
        <v>756309.89091899979</v>
      </c>
      <c r="O230" s="565"/>
      <c r="P230" s="297"/>
      <c r="Q230" s="566"/>
      <c r="R230" s="566"/>
      <c r="S230" s="49"/>
    </row>
    <row r="231" spans="1:19" s="48" customFormat="1" ht="13.9" hidden="1" customHeight="1" outlineLevel="1">
      <c r="A231" s="560">
        <f ca="1">IF($H231="UNIDADE CONSTRUTIVA",OFFSET(A231,-1,0)+1,LARGE(A$3:A230,1))</f>
        <v>0</v>
      </c>
      <c r="B231" s="560">
        <f t="shared" ca="1" si="49"/>
        <v>4</v>
      </c>
      <c r="C231" s="560">
        <f t="shared" ca="1" si="50"/>
        <v>1</v>
      </c>
      <c r="D231" s="561">
        <f t="shared" ca="1" si="51"/>
        <v>0</v>
      </c>
      <c r="E231" s="561">
        <f t="shared" ca="1" si="52"/>
        <v>1</v>
      </c>
      <c r="G231" s="290"/>
      <c r="H231" s="291" t="s">
        <v>242</v>
      </c>
      <c r="I231" s="292" t="str">
        <f t="shared" ca="1" si="8"/>
        <v>04.001</v>
      </c>
      <c r="J231" s="293" t="s">
        <v>1046</v>
      </c>
      <c r="K231" s="294"/>
      <c r="L231" s="558"/>
      <c r="M231" s="558"/>
      <c r="N231" s="388">
        <f t="shared" ca="1" si="43"/>
        <v>47780.163830000005</v>
      </c>
      <c r="O231" s="565"/>
      <c r="P231" s="297"/>
      <c r="Q231" s="49"/>
      <c r="R231" s="568">
        <f>SUM(L234:L348)/2</f>
        <v>8732.8690000000006</v>
      </c>
      <c r="S231" s="49"/>
    </row>
    <row r="232" spans="1:19" s="48" customFormat="1" ht="13.9" hidden="1" customHeight="1" outlineLevel="1">
      <c r="A232" s="560">
        <f ca="1">IF($H232="UNIDADE CONSTRUTIVA",OFFSET(A232,-1,0)+1,LARGE(A$3:A231,1))</f>
        <v>0</v>
      </c>
      <c r="B232" s="560">
        <f t="shared" ca="1" si="49"/>
        <v>4</v>
      </c>
      <c r="C232" s="560">
        <f t="shared" ca="1" si="50"/>
        <v>1</v>
      </c>
      <c r="D232" s="561">
        <f t="shared" ca="1" si="51"/>
        <v>1</v>
      </c>
      <c r="E232" s="561">
        <f t="shared" ca="1" si="52"/>
        <v>0</v>
      </c>
      <c r="G232" s="290"/>
      <c r="H232" s="291" t="s">
        <v>243</v>
      </c>
      <c r="I232" s="292" t="str">
        <f t="shared" ca="1" si="8"/>
        <v>04.001.001</v>
      </c>
      <c r="J232" s="293" t="s">
        <v>152</v>
      </c>
      <c r="K232" s="294"/>
      <c r="L232" s="558"/>
      <c r="M232" s="558"/>
      <c r="N232" s="388">
        <f>SUM(N233:N235)</f>
        <v>18451.025099999999</v>
      </c>
      <c r="O232" s="565"/>
      <c r="P232" s="297"/>
      <c r="Q232" s="49"/>
      <c r="R232" s="49"/>
      <c r="S232" s="49"/>
    </row>
    <row r="233" spans="1:19" s="48" customFormat="1" ht="13.9" hidden="1" customHeight="1" outlineLevel="2">
      <c r="A233" s="560">
        <f ca="1">IF($H233="UNIDADE CONSTRUTIVA",OFFSET(A233,-1,0)+1,LARGE(A$3:A230,1))</f>
        <v>0</v>
      </c>
      <c r="B233" s="560">
        <f t="shared" ref="B233" ca="1" si="54">IF(H233="UNIDADE CONSTRUTIVA",0,IF(H233="CÉLULA CONSTRUTIVA",OFFSET(B233,-1,0)+1,OFFSET(B233,-1,0)))</f>
        <v>4</v>
      </c>
      <c r="C233" s="560">
        <f t="shared" ref="C233" ca="1" si="55">IF(H233="CÉLULA CONSTRUTIVA",0,IF(H233="ETAPA",OFFSET(C233,-1,0)+1,OFFSET(C233,-1,0)))</f>
        <v>1</v>
      </c>
      <c r="D233" s="561">
        <f t="shared" ref="D233" ca="1" si="56">IF(H233="ETAPA",0,IF(H233="SUBETAPA",OFFSET(D233,-1,0)+1,OFFSET(D233,-1,0)))</f>
        <v>1</v>
      </c>
      <c r="E233" s="561">
        <f t="shared" ref="E233" ca="1" si="57">IF(H233="Subetapa",0,IF(H233="serviço",OFFSET(E233,-1,0)+1,OFFSET(E233,-1,0)))</f>
        <v>1</v>
      </c>
      <c r="G233" s="290"/>
      <c r="H233" s="291" t="s">
        <v>244</v>
      </c>
      <c r="I233" s="292" t="str">
        <f t="shared" ref="I233" ca="1" si="58">IF(H233="Unidade Construtiva",TEXT(A233,"00"),IF(H233="Célula Construtiva",TEXT(B233,"00"),IF(H233="Etapa",CONCATENATE(TEXT(B233,"00"),".",TEXT(C233,"000")),IF(H233="Subetapa",CONCATENATE(TEXT(B233,"00"),".",TEXT(C233,"000"),".",TEXT(D233,"000")),IF(H233="Serviço",CONCATENATE(TEXT(B233,"00"),".",TEXT(C233,"000"),".",TEXT(D233,"000"),".",TEXT(E233,"000")),"")))))</f>
        <v>04.001.001.001</v>
      </c>
      <c r="J233" s="293" t="s">
        <v>5495</v>
      </c>
      <c r="K233" s="294" t="s">
        <v>1</v>
      </c>
      <c r="L233" s="558">
        <f>'Arquitetura R01'!D25</f>
        <v>10.199999999999999</v>
      </c>
      <c r="M233" s="49">
        <v>28.18</v>
      </c>
      <c r="N233" s="388">
        <f>L233*M233</f>
        <v>287.43599999999998</v>
      </c>
      <c r="O233" s="565"/>
      <c r="P233" s="297" t="s">
        <v>677</v>
      </c>
      <c r="Q233" s="49"/>
      <c r="R233" s="49"/>
      <c r="S233" s="49"/>
    </row>
    <row r="234" spans="1:19" s="48" customFormat="1" ht="13.9" hidden="1" customHeight="1" outlineLevel="2">
      <c r="A234" s="560">
        <f ca="1">IF($H234="UNIDADE CONSTRUTIVA",OFFSET(A234,-1,0)+1,LARGE(A$3:A232,1))</f>
        <v>0</v>
      </c>
      <c r="B234" s="560">
        <f t="shared" ca="1" si="49"/>
        <v>4</v>
      </c>
      <c r="C234" s="560">
        <f t="shared" ca="1" si="50"/>
        <v>1</v>
      </c>
      <c r="D234" s="561">
        <f t="shared" ca="1" si="51"/>
        <v>1</v>
      </c>
      <c r="E234" s="561">
        <f t="shared" ca="1" si="52"/>
        <v>2</v>
      </c>
      <c r="G234" s="290"/>
      <c r="H234" s="291" t="s">
        <v>244</v>
      </c>
      <c r="I234" s="292" t="str">
        <f t="shared" ca="1" si="8"/>
        <v>04.001.001.002</v>
      </c>
      <c r="J234" s="293" t="s">
        <v>698</v>
      </c>
      <c r="K234" s="294" t="s">
        <v>1</v>
      </c>
      <c r="L234" s="558">
        <f>'Arquitetura R01'!D26</f>
        <v>393.22</v>
      </c>
      <c r="M234" s="558">
        <v>44.23</v>
      </c>
      <c r="N234" s="388">
        <f>IF(H234="Serviço",M250*L234,IF(H234="CÉLULA CONSTRUTIVA",SUMIFS($N$8:$N$1410,$B$8:$B$1410,B234,$H$8:$H$1410,"Serviço"),IF(H234="ETAPA",SUMIFS($N$8:$N$1410,$B$8:$B$1410,B234,$C$8:$C$1410,C234,$H$8:$H$1410,"Serviço"),IF(H234="SUBETAPA",SUMIFS($N$8:$N$1410,$B$8:$B$1410,B234,$C$8:$C$1410,C234,$D$8:$D$1410,D234,$H$8:$H$1410,"Serviço"),0))))</f>
        <v>17392.120599999998</v>
      </c>
      <c r="O234" s="565"/>
      <c r="P234" s="297" t="s">
        <v>677</v>
      </c>
      <c r="Q234" s="49"/>
      <c r="R234" s="49"/>
      <c r="S234" s="49"/>
    </row>
    <row r="235" spans="1:19" s="48" customFormat="1" ht="13.9" hidden="1" customHeight="1" outlineLevel="2">
      <c r="A235" s="560">
        <f ca="1">IF($H235="UNIDADE CONSTRUTIVA",OFFSET(A235,-1,0)+1,LARGE(A$3:A234,1))</f>
        <v>0</v>
      </c>
      <c r="B235" s="560">
        <f t="shared" ca="1" si="49"/>
        <v>4</v>
      </c>
      <c r="C235" s="560">
        <f t="shared" ca="1" si="50"/>
        <v>1</v>
      </c>
      <c r="D235" s="561">
        <f t="shared" ca="1" si="51"/>
        <v>1</v>
      </c>
      <c r="E235" s="561">
        <f t="shared" ca="1" si="52"/>
        <v>3</v>
      </c>
      <c r="G235" s="290"/>
      <c r="H235" s="291" t="s">
        <v>244</v>
      </c>
      <c r="I235" s="292" t="str">
        <f t="shared" ca="1" si="8"/>
        <v>04.001.001.003</v>
      </c>
      <c r="J235" s="293" t="s">
        <v>699</v>
      </c>
      <c r="K235" s="294" t="s">
        <v>1</v>
      </c>
      <c r="L235" s="558">
        <f>'Arquitetura R01'!D27</f>
        <v>9.35</v>
      </c>
      <c r="M235" s="558">
        <v>82.51</v>
      </c>
      <c r="N235" s="388">
        <f>IF(H235="Serviço",M251*L235,IF(H235="CÉLULA CONSTRUTIVA",SUMIFS($N$8:$N$1410,$B$8:$B$1410,B235,$H$8:$H$1410,"Serviço"),IF(H235="ETAPA",SUMIFS($N$8:$N$1410,$B$8:$B$1410,B235,$C$8:$C$1410,C235,$H$8:$H$1410,"Serviço"),IF(H235="SUBETAPA",SUMIFS($N$8:$N$1410,$B$8:$B$1410,B235,$C$8:$C$1410,C235,$D$8:$D$1410,D235,$H$8:$H$1410,"Serviço"),0))))</f>
        <v>771.46850000000006</v>
      </c>
      <c r="O235" s="565"/>
      <c r="P235" s="297" t="s">
        <v>677</v>
      </c>
      <c r="Q235" s="49"/>
      <c r="R235" s="49"/>
      <c r="S235" s="49"/>
    </row>
    <row r="236" spans="1:19" s="48" customFormat="1" ht="13.9" hidden="1" customHeight="1" outlineLevel="1">
      <c r="A236" s="560">
        <f ca="1">IF($H236="UNIDADE CONSTRUTIVA",OFFSET(A236,-1,0)+1,LARGE(A$3:A235,1))</f>
        <v>0</v>
      </c>
      <c r="B236" s="560">
        <f t="shared" ca="1" si="49"/>
        <v>4</v>
      </c>
      <c r="C236" s="560">
        <f t="shared" ca="1" si="50"/>
        <v>1</v>
      </c>
      <c r="D236" s="561">
        <f t="shared" ca="1" si="51"/>
        <v>2</v>
      </c>
      <c r="E236" s="561">
        <f t="shared" ca="1" si="52"/>
        <v>0</v>
      </c>
      <c r="G236" s="290"/>
      <c r="H236" s="291" t="s">
        <v>243</v>
      </c>
      <c r="I236" s="292" t="str">
        <f t="shared" ca="1" si="8"/>
        <v>04.001.002</v>
      </c>
      <c r="J236" s="293" t="s">
        <v>554</v>
      </c>
      <c r="K236" s="294"/>
      <c r="L236" s="558"/>
      <c r="M236" s="558"/>
      <c r="N236" s="388">
        <f t="shared" ref="N236:N248" ca="1" si="59">IF(H236="Serviço",M236*L236,IF(H236="CÉLULA CONSTRUTIVA",SUMIFS($N$8:$N$1410,$B$8:$B$1410,B236,$H$8:$H$1410,"Serviço"),IF(H236="ETAPA",SUMIFS($N$8:$N$1410,$B$8:$B$1410,B236,$C$8:$C$1410,C236,$H$8:$H$1410,"Serviço"),IF(H236="SUBETAPA",SUMIFS($N$8:$N$1410,$B$8:$B$1410,B236,$C$8:$C$1410,C236,$D$8:$D$1410,D236,$H$8:$H$1410,"Serviço"),0))))</f>
        <v>2946.3923999999997</v>
      </c>
      <c r="O236" s="565"/>
      <c r="P236" s="297"/>
      <c r="Q236" s="49"/>
      <c r="R236" s="49"/>
      <c r="S236" s="49"/>
    </row>
    <row r="237" spans="1:19" s="48" customFormat="1" ht="13.9" hidden="1" customHeight="1" outlineLevel="2">
      <c r="A237" s="560">
        <f ca="1">IF($H237="UNIDADE CONSTRUTIVA",OFFSET(A237,-1,0)+1,LARGE(A$3:A236,1))</f>
        <v>0</v>
      </c>
      <c r="B237" s="560">
        <f t="shared" ca="1" si="49"/>
        <v>4</v>
      </c>
      <c r="C237" s="560">
        <f t="shared" ca="1" si="50"/>
        <v>1</v>
      </c>
      <c r="D237" s="561">
        <f t="shared" ca="1" si="51"/>
        <v>2</v>
      </c>
      <c r="E237" s="561">
        <f t="shared" ca="1" si="52"/>
        <v>1</v>
      </c>
      <c r="G237" s="290"/>
      <c r="H237" s="291" t="s">
        <v>244</v>
      </c>
      <c r="I237" s="292" t="str">
        <f t="shared" ca="1" si="8"/>
        <v>04.001.002.001</v>
      </c>
      <c r="J237" s="293" t="s">
        <v>1075</v>
      </c>
      <c r="K237" s="294" t="s">
        <v>1</v>
      </c>
      <c r="L237" s="558">
        <f>'Arquitetura R01'!D95</f>
        <v>30.73</v>
      </c>
      <c r="M237" s="558">
        <v>95.88</v>
      </c>
      <c r="N237" s="388">
        <f t="shared" si="59"/>
        <v>2946.3923999999997</v>
      </c>
      <c r="O237" s="565"/>
      <c r="P237" s="297" t="s">
        <v>677</v>
      </c>
      <c r="Q237" s="49"/>
      <c r="R237" s="49"/>
      <c r="S237" s="49"/>
    </row>
    <row r="238" spans="1:19" s="48" customFormat="1" ht="13.9" hidden="1" customHeight="1" outlineLevel="1">
      <c r="A238" s="560">
        <f ca="1">IF($H238="UNIDADE CONSTRUTIVA",OFFSET(A238,-1,0)+1,LARGE(A$3:A237,1))</f>
        <v>0</v>
      </c>
      <c r="B238" s="560">
        <f t="shared" ref="B238:B239" ca="1" si="60">IF(H238="UNIDADE CONSTRUTIVA",0,IF(H238="CÉLULA CONSTRUTIVA",OFFSET(B238,-1,0)+1,OFFSET(B238,-1,0)))</f>
        <v>4</v>
      </c>
      <c r="C238" s="560">
        <f t="shared" ref="C238:C239" ca="1" si="61">IF(H238="CÉLULA CONSTRUTIVA",0,IF(H238="ETAPA",OFFSET(C238,-1,0)+1,OFFSET(C238,-1,0)))</f>
        <v>1</v>
      </c>
      <c r="D238" s="561">
        <f t="shared" ref="D238:D239" ca="1" si="62">IF(H238="ETAPA",0,IF(H238="SUBETAPA",OFFSET(D238,-1,0)+1,OFFSET(D238,-1,0)))</f>
        <v>3</v>
      </c>
      <c r="E238" s="561">
        <f t="shared" ref="E238:E239" ca="1" si="63">IF(H238="Subetapa",0,IF(H238="serviço",OFFSET(E238,-1,0)+1,OFFSET(E238,-1,0)))</f>
        <v>0</v>
      </c>
      <c r="G238" s="290"/>
      <c r="H238" s="291" t="s">
        <v>243</v>
      </c>
      <c r="I238" s="292" t="str">
        <f t="shared" ref="I238:I239" ca="1" si="64">IF(H238="Unidade Construtiva",TEXT(A238,"00"),IF(H238="Célula Construtiva",TEXT(B238,"00"),IF(H238="Etapa",CONCATENATE(TEXT(B238,"00"),".",TEXT(C238,"000")),IF(H238="Subetapa",CONCATENATE(TEXT(B238,"00"),".",TEXT(C238,"000"),".",TEXT(D238,"000")),IF(H238="Serviço",CONCATENATE(TEXT(B238,"00"),".",TEXT(C238,"000"),".",TEXT(D238,"000"),".",TEXT(E238,"000")),"")))))</f>
        <v>04.001.003</v>
      </c>
      <c r="J238" s="293" t="s">
        <v>1077</v>
      </c>
      <c r="K238" s="294"/>
      <c r="L238" s="558"/>
      <c r="M238" s="558"/>
      <c r="N238" s="388">
        <f t="shared" ca="1" si="59"/>
        <v>3406.0677619999997</v>
      </c>
      <c r="O238" s="565"/>
      <c r="P238" s="297"/>
      <c r="Q238" s="49"/>
      <c r="R238" s="49"/>
      <c r="S238" s="49"/>
    </row>
    <row r="239" spans="1:19" s="48" customFormat="1" ht="11.25" hidden="1" outlineLevel="2">
      <c r="A239" s="560">
        <f ca="1">IF($H239="UNIDADE CONSTRUTIVA",OFFSET(A239,-1,0)+1,LARGE(A$3:A238,1))</f>
        <v>0</v>
      </c>
      <c r="B239" s="560">
        <f t="shared" ca="1" si="60"/>
        <v>4</v>
      </c>
      <c r="C239" s="560">
        <f t="shared" ca="1" si="61"/>
        <v>1</v>
      </c>
      <c r="D239" s="561">
        <f t="shared" ca="1" si="62"/>
        <v>3</v>
      </c>
      <c r="E239" s="561">
        <f t="shared" ca="1" si="63"/>
        <v>1</v>
      </c>
      <c r="G239" s="290"/>
      <c r="H239" s="291" t="s">
        <v>244</v>
      </c>
      <c r="I239" s="292" t="str">
        <f t="shared" ca="1" si="64"/>
        <v>04.001.003.001</v>
      </c>
      <c r="J239" s="571" t="s">
        <v>1078</v>
      </c>
      <c r="K239" s="294" t="s">
        <v>1</v>
      </c>
      <c r="L239" s="558">
        <f>'Arquitetura R01'!D159</f>
        <v>17.09</v>
      </c>
      <c r="M239" s="558">
        <v>199.30179999999999</v>
      </c>
      <c r="N239" s="388">
        <f t="shared" si="59"/>
        <v>3406.0677619999997</v>
      </c>
      <c r="O239" s="565"/>
      <c r="P239" s="297" t="s">
        <v>677</v>
      </c>
      <c r="Q239" s="49"/>
      <c r="R239" s="49"/>
      <c r="S239" s="49"/>
    </row>
    <row r="240" spans="1:19" s="48" customFormat="1" ht="13.9" hidden="1" customHeight="1" outlineLevel="1">
      <c r="A240" s="560">
        <f ca="1">IF($H240="UNIDADE CONSTRUTIVA",OFFSET(A240,-1,0)+1,LARGE(A$3:A237,1))</f>
        <v>0</v>
      </c>
      <c r="B240" s="560">
        <f t="shared" ca="1" si="49"/>
        <v>4</v>
      </c>
      <c r="C240" s="560">
        <f t="shared" ca="1" si="50"/>
        <v>1</v>
      </c>
      <c r="D240" s="561">
        <f t="shared" ca="1" si="51"/>
        <v>4</v>
      </c>
      <c r="E240" s="561">
        <f t="shared" ca="1" si="52"/>
        <v>0</v>
      </c>
      <c r="G240" s="290"/>
      <c r="H240" s="291" t="s">
        <v>243</v>
      </c>
      <c r="I240" s="292" t="str">
        <f t="shared" ca="1" si="8"/>
        <v>04.001.004</v>
      </c>
      <c r="J240" s="293" t="s">
        <v>153</v>
      </c>
      <c r="K240" s="294"/>
      <c r="L240" s="558"/>
      <c r="M240" s="558"/>
      <c r="N240" s="388">
        <f t="shared" ca="1" si="59"/>
        <v>7454.1785680000003</v>
      </c>
      <c r="O240" s="565"/>
      <c r="P240" s="297"/>
      <c r="Q240" s="49"/>
      <c r="R240" s="49"/>
      <c r="S240" s="49"/>
    </row>
    <row r="241" spans="1:20" s="48" customFormat="1" ht="13.9" hidden="1" customHeight="1" outlineLevel="2">
      <c r="A241" s="560">
        <f ca="1">IF($H241="UNIDADE CONSTRUTIVA",OFFSET(A241,-1,0)+1,LARGE(A$3:A240,1))</f>
        <v>0</v>
      </c>
      <c r="B241" s="560">
        <f t="shared" ca="1" si="49"/>
        <v>4</v>
      </c>
      <c r="C241" s="560">
        <f t="shared" ca="1" si="50"/>
        <v>1</v>
      </c>
      <c r="D241" s="561">
        <f t="shared" ca="1" si="51"/>
        <v>4</v>
      </c>
      <c r="E241" s="561">
        <f t="shared" ca="1" si="52"/>
        <v>1</v>
      </c>
      <c r="G241" s="290"/>
      <c r="H241" s="291" t="s">
        <v>244</v>
      </c>
      <c r="I241" s="292" t="str">
        <f t="shared" ca="1" si="8"/>
        <v>04.001.004.001</v>
      </c>
      <c r="J241" s="293" t="s">
        <v>555</v>
      </c>
      <c r="K241" s="294" t="s">
        <v>3</v>
      </c>
      <c r="L241" s="558">
        <f>'Arquitetura R01'!D126</f>
        <v>197.56</v>
      </c>
      <c r="M241" s="558">
        <v>19.07</v>
      </c>
      <c r="N241" s="388">
        <f t="shared" si="59"/>
        <v>3767.4692</v>
      </c>
      <c r="O241" s="565"/>
      <c r="P241" s="297" t="s">
        <v>677</v>
      </c>
      <c r="Q241" s="49"/>
      <c r="R241" s="49"/>
      <c r="S241" s="49"/>
    </row>
    <row r="242" spans="1:20" s="48" customFormat="1" ht="13.9" hidden="1" customHeight="1" outlineLevel="2">
      <c r="A242" s="560">
        <f ca="1">IF($H242="UNIDADE CONSTRUTIVA",OFFSET(A242,-1,0)+1,LARGE(A$3:A241,1))</f>
        <v>0</v>
      </c>
      <c r="B242" s="560">
        <f t="shared" ca="1" si="49"/>
        <v>4</v>
      </c>
      <c r="C242" s="560">
        <f t="shared" ca="1" si="50"/>
        <v>1</v>
      </c>
      <c r="D242" s="561">
        <f t="shared" ca="1" si="51"/>
        <v>4</v>
      </c>
      <c r="E242" s="561">
        <f t="shared" ca="1" si="52"/>
        <v>2</v>
      </c>
      <c r="G242" s="290"/>
      <c r="H242" s="291" t="s">
        <v>244</v>
      </c>
      <c r="I242" s="292" t="str">
        <f t="shared" ca="1" si="8"/>
        <v>04.001.004.002</v>
      </c>
      <c r="J242" s="293" t="s">
        <v>556</v>
      </c>
      <c r="K242" s="294" t="s">
        <v>2</v>
      </c>
      <c r="L242" s="558">
        <f>ROUNDUP(SUM(L234:L237)/2,0)</f>
        <v>217</v>
      </c>
      <c r="M242" s="558">
        <v>4.5999999999999996</v>
      </c>
      <c r="N242" s="388">
        <f t="shared" si="59"/>
        <v>998.19999999999993</v>
      </c>
      <c r="O242" s="565"/>
      <c r="P242" s="297" t="s">
        <v>677</v>
      </c>
      <c r="Q242" s="49"/>
      <c r="R242" s="49"/>
      <c r="S242" s="49"/>
      <c r="T242" s="570"/>
    </row>
    <row r="243" spans="1:20" s="48" customFormat="1" ht="13.9" hidden="1" customHeight="1" outlineLevel="2">
      <c r="A243" s="560">
        <f ca="1">IF($H243="UNIDADE CONSTRUTIVA",OFFSET(A243,-1,0)+1,LARGE(A$3:A242,1))</f>
        <v>0</v>
      </c>
      <c r="B243" s="560">
        <f t="shared" ca="1" si="49"/>
        <v>4</v>
      </c>
      <c r="C243" s="560">
        <f t="shared" ca="1" si="50"/>
        <v>1</v>
      </c>
      <c r="D243" s="561">
        <f t="shared" ca="1" si="51"/>
        <v>4</v>
      </c>
      <c r="E243" s="561">
        <f t="shared" ca="1" si="52"/>
        <v>3</v>
      </c>
      <c r="G243" s="290"/>
      <c r="H243" s="291" t="s">
        <v>244</v>
      </c>
      <c r="I243" s="292" t="str">
        <f t="shared" ca="1" si="8"/>
        <v>04.001.004.003</v>
      </c>
      <c r="J243" s="293" t="s">
        <v>557</v>
      </c>
      <c r="K243" s="294" t="s">
        <v>3</v>
      </c>
      <c r="L243" s="558">
        <f>ALVENARIA!D66</f>
        <v>33.68</v>
      </c>
      <c r="M243" s="558">
        <v>79.825100000000006</v>
      </c>
      <c r="N243" s="388">
        <f t="shared" si="59"/>
        <v>2688.509368</v>
      </c>
      <c r="O243" s="565"/>
      <c r="P243" s="297" t="s">
        <v>677</v>
      </c>
      <c r="Q243" s="49"/>
      <c r="R243" s="49"/>
      <c r="S243" s="49"/>
      <c r="T243" s="570"/>
    </row>
    <row r="244" spans="1:20" s="48" customFormat="1" ht="13.9" hidden="1" customHeight="1" outlineLevel="1">
      <c r="A244" s="560">
        <f ca="1">IF($H244="UNIDADE CONSTRUTIVA",OFFSET(A244,-1,0)+1,LARGE(A$3:A243,1))</f>
        <v>0</v>
      </c>
      <c r="B244" s="560">
        <f t="shared" ca="1" si="49"/>
        <v>4</v>
      </c>
      <c r="C244" s="560">
        <f t="shared" ca="1" si="50"/>
        <v>1</v>
      </c>
      <c r="D244" s="561">
        <f t="shared" ca="1" si="51"/>
        <v>5</v>
      </c>
      <c r="E244" s="561">
        <f t="shared" ca="1" si="52"/>
        <v>0</v>
      </c>
      <c r="G244" s="290"/>
      <c r="H244" s="291" t="s">
        <v>243</v>
      </c>
      <c r="I244" s="292" t="str">
        <f t="shared" ca="1" si="8"/>
        <v>04.001.005</v>
      </c>
      <c r="J244" s="293" t="s">
        <v>154</v>
      </c>
      <c r="K244" s="294"/>
      <c r="L244" s="558"/>
      <c r="M244" s="558"/>
      <c r="N244" s="388">
        <f t="shared" ca="1" si="59"/>
        <v>15522.5</v>
      </c>
      <c r="O244" s="565"/>
      <c r="P244" s="297"/>
      <c r="Q244" s="49"/>
      <c r="R244" s="49"/>
      <c r="S244" s="49"/>
      <c r="T244" s="570"/>
    </row>
    <row r="245" spans="1:20" s="48" customFormat="1" ht="13.9" hidden="1" customHeight="1" outlineLevel="2">
      <c r="A245" s="560">
        <f ca="1">IF($H245="UNIDADE CONSTRUTIVA",OFFSET(A245,-1,0)+1,LARGE(A$3:A244,1))</f>
        <v>0</v>
      </c>
      <c r="B245" s="560">
        <f t="shared" ca="1" si="49"/>
        <v>4</v>
      </c>
      <c r="C245" s="560">
        <f t="shared" ca="1" si="50"/>
        <v>1</v>
      </c>
      <c r="D245" s="561">
        <f t="shared" ca="1" si="51"/>
        <v>5</v>
      </c>
      <c r="E245" s="561">
        <f t="shared" ca="1" si="52"/>
        <v>1</v>
      </c>
      <c r="G245" s="290"/>
      <c r="H245" s="291" t="s">
        <v>244</v>
      </c>
      <c r="I245" s="292" t="str">
        <f t="shared" ca="1" si="8"/>
        <v>04.001.005.001</v>
      </c>
      <c r="J245" s="293" t="s">
        <v>1076</v>
      </c>
      <c r="K245" s="294" t="s">
        <v>1</v>
      </c>
      <c r="L245" s="558">
        <f>SUM(L233:L235)</f>
        <v>412.77000000000004</v>
      </c>
      <c r="M245" s="558">
        <v>35</v>
      </c>
      <c r="N245" s="388">
        <f t="shared" si="59"/>
        <v>14446.95</v>
      </c>
      <c r="O245" s="565"/>
      <c r="P245" s="297" t="s">
        <v>677</v>
      </c>
      <c r="Q245" s="49"/>
      <c r="R245" s="49"/>
      <c r="S245" s="49"/>
      <c r="T245" s="570"/>
    </row>
    <row r="246" spans="1:20" s="48" customFormat="1" ht="13.9" hidden="1" customHeight="1" outlineLevel="2">
      <c r="A246" s="560">
        <f ca="1">IF($H246="UNIDADE CONSTRUTIVA",OFFSET(A246,-1,0)+1,LARGE(A$3:A245,1))</f>
        <v>0</v>
      </c>
      <c r="B246" s="560">
        <f t="shared" ca="1" si="49"/>
        <v>4</v>
      </c>
      <c r="C246" s="560">
        <f t="shared" ca="1" si="50"/>
        <v>1</v>
      </c>
      <c r="D246" s="561">
        <f t="shared" ca="1" si="51"/>
        <v>5</v>
      </c>
      <c r="E246" s="561">
        <f t="shared" ca="1" si="52"/>
        <v>2</v>
      </c>
      <c r="G246" s="290"/>
      <c r="H246" s="291" t="s">
        <v>244</v>
      </c>
      <c r="I246" s="292" t="str">
        <f t="shared" ca="1" si="8"/>
        <v>04.001.005.002</v>
      </c>
      <c r="J246" s="293" t="s">
        <v>701</v>
      </c>
      <c r="K246" s="294" t="s">
        <v>1</v>
      </c>
      <c r="L246" s="558">
        <f>L237</f>
        <v>30.73</v>
      </c>
      <c r="M246" s="558">
        <v>35</v>
      </c>
      <c r="N246" s="388">
        <f t="shared" si="59"/>
        <v>1075.55</v>
      </c>
      <c r="O246" s="565"/>
      <c r="P246" s="297" t="s">
        <v>677</v>
      </c>
      <c r="Q246" s="49"/>
      <c r="R246" s="49"/>
      <c r="S246" s="49"/>
      <c r="T246" s="570"/>
    </row>
    <row r="247" spans="1:20" s="48" customFormat="1" ht="13.9" hidden="1" customHeight="1" outlineLevel="1">
      <c r="A247" s="560">
        <f ca="1">IF($H247="UNIDADE CONSTRUTIVA",OFFSET(A247,-1,0)+1,LARGE(A$3:A246,1))</f>
        <v>0</v>
      </c>
      <c r="B247" s="560">
        <f t="shared" ref="B247:B262" ca="1" si="65">IF(H247="UNIDADE CONSTRUTIVA",0,IF(H247="CÉLULA CONSTRUTIVA",OFFSET(B247,-1,0)+1,OFFSET(B247,-1,0)))</f>
        <v>4</v>
      </c>
      <c r="C247" s="560">
        <f t="shared" ref="C247:C262" ca="1" si="66">IF(H247="CÉLULA CONSTRUTIVA",0,IF(H247="ETAPA",OFFSET(C247,-1,0)+1,OFFSET(C247,-1,0)))</f>
        <v>2</v>
      </c>
      <c r="D247" s="561">
        <f t="shared" ref="D247:D262" ca="1" si="67">IF(H247="ETAPA",0,IF(H247="SUBETAPA",OFFSET(D247,-1,0)+1,OFFSET(D247,-1,0)))</f>
        <v>0</v>
      </c>
      <c r="E247" s="561">
        <f t="shared" ref="E247:E262" ca="1" si="68">IF(H247="Subetapa",0,IF(H247="serviço",OFFSET(E247,-1,0)+1,OFFSET(E247,-1,0)))</f>
        <v>2</v>
      </c>
      <c r="G247" s="290"/>
      <c r="H247" s="291" t="s">
        <v>242</v>
      </c>
      <c r="I247" s="292" t="str">
        <f t="shared" ref="I247:I262" ca="1" si="69">IF(H247="Unidade Construtiva",TEXT(A247,"00"),IF(H247="Célula Construtiva",TEXT(B247,"00"),IF(H247="Etapa",CONCATENATE(TEXT(B247,"00"),".",TEXT(C247,"000")),IF(H247="Subetapa",CONCATENATE(TEXT(B247,"00"),".",TEXT(C247,"000"),".",TEXT(D247,"000")),IF(H247="Serviço",CONCATENATE(TEXT(B247,"00"),".",TEXT(C247,"000"),".",TEXT(D247,"000"),".",TEXT(E247,"000")),"")))))</f>
        <v>04.002</v>
      </c>
      <c r="J247" s="293" t="s">
        <v>1047</v>
      </c>
      <c r="K247" s="294"/>
      <c r="L247" s="558"/>
      <c r="M247" s="558"/>
      <c r="N247" s="388">
        <f t="shared" ca="1" si="59"/>
        <v>26343.410318000002</v>
      </c>
      <c r="O247" s="565"/>
      <c r="P247" s="297"/>
      <c r="Q247" s="49"/>
      <c r="R247" s="49"/>
      <c r="S247" s="49"/>
    </row>
    <row r="248" spans="1:20" s="48" customFormat="1" ht="13.9" hidden="1" customHeight="1" outlineLevel="1">
      <c r="A248" s="560">
        <f ca="1">IF($H248="UNIDADE CONSTRUTIVA",OFFSET(A248,-1,0)+1,LARGE(A$3:A247,1))</f>
        <v>0</v>
      </c>
      <c r="B248" s="560">
        <f t="shared" ca="1" si="65"/>
        <v>4</v>
      </c>
      <c r="C248" s="560">
        <f t="shared" ca="1" si="66"/>
        <v>2</v>
      </c>
      <c r="D248" s="561">
        <f t="shared" ca="1" si="67"/>
        <v>1</v>
      </c>
      <c r="E248" s="561">
        <f t="shared" ca="1" si="68"/>
        <v>0</v>
      </c>
      <c r="G248" s="290"/>
      <c r="H248" s="291" t="s">
        <v>243</v>
      </c>
      <c r="I248" s="292" t="str">
        <f t="shared" ca="1" si="69"/>
        <v>04.002.001</v>
      </c>
      <c r="J248" s="293" t="s">
        <v>152</v>
      </c>
      <c r="K248" s="294"/>
      <c r="L248" s="558"/>
      <c r="M248" s="558"/>
      <c r="N248" s="388">
        <f t="shared" ca="1" si="59"/>
        <v>9103.3768</v>
      </c>
      <c r="O248" s="565"/>
      <c r="P248" s="297"/>
      <c r="Q248" s="49"/>
      <c r="R248" s="49"/>
      <c r="S248" s="49"/>
    </row>
    <row r="249" spans="1:20" s="48" customFormat="1" ht="13.9" hidden="1" customHeight="1" outlineLevel="2">
      <c r="A249" s="560">
        <f ca="1">IF($H249="UNIDADE CONSTRUTIVA",OFFSET(A249,-1,0)+1,LARGE(A$3:A246,1))</f>
        <v>0</v>
      </c>
      <c r="B249" s="560">
        <f t="shared" ca="1" si="65"/>
        <v>4</v>
      </c>
      <c r="C249" s="560">
        <f t="shared" ca="1" si="66"/>
        <v>2</v>
      </c>
      <c r="D249" s="561">
        <f t="shared" ca="1" si="67"/>
        <v>1</v>
      </c>
      <c r="E249" s="561">
        <f t="shared" ca="1" si="68"/>
        <v>1</v>
      </c>
      <c r="G249" s="290"/>
      <c r="H249" s="291" t="s">
        <v>244</v>
      </c>
      <c r="I249" s="292" t="str">
        <f t="shared" ca="1" si="69"/>
        <v>04.002.001.001</v>
      </c>
      <c r="J249" s="293" t="s">
        <v>5495</v>
      </c>
      <c r="K249" s="294" t="s">
        <v>1</v>
      </c>
      <c r="L249" s="558">
        <f>'Arquitetura R01'!D29</f>
        <v>9.6</v>
      </c>
      <c r="M249" s="558">
        <v>28.18</v>
      </c>
      <c r="N249" s="388">
        <f>L249*M249</f>
        <v>270.52799999999996</v>
      </c>
      <c r="O249" s="565"/>
      <c r="P249" s="297" t="s">
        <v>677</v>
      </c>
      <c r="Q249" s="49"/>
      <c r="R249" s="49"/>
      <c r="S249" s="49"/>
    </row>
    <row r="250" spans="1:20" s="48" customFormat="1" ht="13.9" hidden="1" customHeight="1" outlineLevel="2">
      <c r="A250" s="560">
        <f ca="1">IF($H250="UNIDADE CONSTRUTIVA",OFFSET(A250,-1,0)+1,LARGE(A$3:A248,1))</f>
        <v>0</v>
      </c>
      <c r="B250" s="560">
        <f t="shared" ca="1" si="65"/>
        <v>4</v>
      </c>
      <c r="C250" s="560">
        <f t="shared" ca="1" si="66"/>
        <v>2</v>
      </c>
      <c r="D250" s="561">
        <f t="shared" ca="1" si="67"/>
        <v>1</v>
      </c>
      <c r="E250" s="561">
        <f t="shared" ca="1" si="68"/>
        <v>2</v>
      </c>
      <c r="G250" s="290"/>
      <c r="H250" s="291" t="s">
        <v>244</v>
      </c>
      <c r="I250" s="292" t="str">
        <f t="shared" ca="1" si="69"/>
        <v>04.002.001.002</v>
      </c>
      <c r="J250" s="293" t="s">
        <v>698</v>
      </c>
      <c r="K250" s="294" t="s">
        <v>1</v>
      </c>
      <c r="L250" s="558">
        <f>'Arquitetura R01'!D30</f>
        <v>176.72</v>
      </c>
      <c r="M250" s="558">
        <v>44.23</v>
      </c>
      <c r="N250" s="388">
        <f t="shared" ref="N250:N263" si="70">IF(H250="Serviço",M250*L250,IF(H250="CÉLULA CONSTRUTIVA",SUMIFS($N$8:$N$1410,$B$8:$B$1410,B250,$H$8:$H$1410,"Serviço"),IF(H250="ETAPA",SUMIFS($N$8:$N$1410,$B$8:$B$1410,B250,$C$8:$C$1410,C250,$H$8:$H$1410,"Serviço"),IF(H250="SUBETAPA",SUMIFS($N$8:$N$1410,$B$8:$B$1410,B250,$C$8:$C$1410,C250,$D$8:$D$1410,D250,$H$8:$H$1410,"Serviço"),0))))</f>
        <v>7816.3255999999992</v>
      </c>
      <c r="O250" s="565"/>
      <c r="P250" s="297" t="s">
        <v>677</v>
      </c>
      <c r="Q250" s="49"/>
      <c r="R250" s="49"/>
      <c r="S250" s="49"/>
    </row>
    <row r="251" spans="1:20" s="48" customFormat="1" ht="13.9" hidden="1" customHeight="1" outlineLevel="2">
      <c r="A251" s="560">
        <f ca="1">IF($H251="UNIDADE CONSTRUTIVA",OFFSET(A251,-1,0)+1,LARGE(A$3:A250,1))</f>
        <v>0</v>
      </c>
      <c r="B251" s="560">
        <f t="shared" ca="1" si="65"/>
        <v>4</v>
      </c>
      <c r="C251" s="560">
        <f t="shared" ca="1" si="66"/>
        <v>2</v>
      </c>
      <c r="D251" s="561">
        <f t="shared" ca="1" si="67"/>
        <v>1</v>
      </c>
      <c r="E251" s="561">
        <f t="shared" ca="1" si="68"/>
        <v>3</v>
      </c>
      <c r="G251" s="290"/>
      <c r="H251" s="291" t="s">
        <v>244</v>
      </c>
      <c r="I251" s="292" t="str">
        <f t="shared" ca="1" si="69"/>
        <v>04.002.001.003</v>
      </c>
      <c r="J251" s="293" t="s">
        <v>699</v>
      </c>
      <c r="K251" s="294" t="s">
        <v>1</v>
      </c>
      <c r="L251" s="558">
        <f>'Arquitetura R01'!D31</f>
        <v>12.32</v>
      </c>
      <c r="M251" s="558">
        <v>82.51</v>
      </c>
      <c r="N251" s="388">
        <f t="shared" si="70"/>
        <v>1016.5232000000001</v>
      </c>
      <c r="O251" s="565"/>
      <c r="P251" s="297" t="s">
        <v>677</v>
      </c>
      <c r="Q251" s="49"/>
      <c r="R251" s="49"/>
      <c r="S251" s="49"/>
    </row>
    <row r="252" spans="1:20" s="48" customFormat="1" ht="13.9" hidden="1" customHeight="1" outlineLevel="1">
      <c r="A252" s="560">
        <f ca="1">IF($H252="UNIDADE CONSTRUTIVA",OFFSET(A252,-1,0)+1,LARGE(A$3:A251,1))</f>
        <v>0</v>
      </c>
      <c r="B252" s="560">
        <f t="shared" ca="1" si="65"/>
        <v>4</v>
      </c>
      <c r="C252" s="560">
        <f t="shared" ca="1" si="66"/>
        <v>2</v>
      </c>
      <c r="D252" s="561">
        <f t="shared" ca="1" si="67"/>
        <v>2</v>
      </c>
      <c r="E252" s="561">
        <f t="shared" ca="1" si="68"/>
        <v>0</v>
      </c>
      <c r="G252" s="290"/>
      <c r="H252" s="291" t="s">
        <v>243</v>
      </c>
      <c r="I252" s="292" t="str">
        <f t="shared" ca="1" si="69"/>
        <v>04.002.002</v>
      </c>
      <c r="J252" s="293" t="s">
        <v>554</v>
      </c>
      <c r="K252" s="294"/>
      <c r="L252" s="558"/>
      <c r="M252" s="558"/>
      <c r="N252" s="388">
        <f t="shared" ca="1" si="70"/>
        <v>3412.3692000000001</v>
      </c>
      <c r="O252" s="565"/>
      <c r="P252" s="297"/>
      <c r="Q252" s="49"/>
      <c r="R252" s="49"/>
      <c r="S252" s="49"/>
    </row>
    <row r="253" spans="1:20" s="48" customFormat="1" ht="13.9" hidden="1" customHeight="1" outlineLevel="2">
      <c r="A253" s="560">
        <f ca="1">IF($H253="UNIDADE CONSTRUTIVA",OFFSET(A253,-1,0)+1,LARGE(A$3:A252,1))</f>
        <v>0</v>
      </c>
      <c r="B253" s="560">
        <f t="shared" ca="1" si="65"/>
        <v>4</v>
      </c>
      <c r="C253" s="560">
        <f t="shared" ca="1" si="66"/>
        <v>2</v>
      </c>
      <c r="D253" s="561">
        <f t="shared" ca="1" si="67"/>
        <v>2</v>
      </c>
      <c r="E253" s="561">
        <f t="shared" ca="1" si="68"/>
        <v>1</v>
      </c>
      <c r="G253" s="290"/>
      <c r="H253" s="291" t="s">
        <v>244</v>
      </c>
      <c r="I253" s="292" t="str">
        <f t="shared" ca="1" si="69"/>
        <v>04.002.002.001</v>
      </c>
      <c r="J253" s="293" t="s">
        <v>1075</v>
      </c>
      <c r="K253" s="294" t="s">
        <v>1</v>
      </c>
      <c r="L253" s="558">
        <f>'Arquitetura R01'!D97</f>
        <v>35.590000000000003</v>
      </c>
      <c r="M253" s="558">
        <v>95.88</v>
      </c>
      <c r="N253" s="388">
        <f t="shared" si="70"/>
        <v>3412.3692000000001</v>
      </c>
      <c r="O253" s="565"/>
      <c r="P253" s="297" t="s">
        <v>677</v>
      </c>
      <c r="Q253" s="49"/>
      <c r="R253" s="49"/>
      <c r="S253" s="49"/>
    </row>
    <row r="254" spans="1:20" s="48" customFormat="1" ht="13.9" hidden="1" customHeight="1" outlineLevel="1">
      <c r="A254" s="560">
        <f ca="1">IF($H254="UNIDADE CONSTRUTIVA",OFFSET(A254,-1,0)+1,LARGE(A$3:A253,1))</f>
        <v>0</v>
      </c>
      <c r="B254" s="560">
        <f t="shared" ca="1" si="65"/>
        <v>4</v>
      </c>
      <c r="C254" s="560">
        <f t="shared" ca="1" si="66"/>
        <v>2</v>
      </c>
      <c r="D254" s="561">
        <f t="shared" ca="1" si="67"/>
        <v>3</v>
      </c>
      <c r="E254" s="561">
        <f t="shared" ca="1" si="68"/>
        <v>0</v>
      </c>
      <c r="G254" s="290"/>
      <c r="H254" s="291" t="s">
        <v>243</v>
      </c>
      <c r="I254" s="292" t="str">
        <f t="shared" ca="1" si="69"/>
        <v>04.002.003</v>
      </c>
      <c r="J254" s="293" t="s">
        <v>1077</v>
      </c>
      <c r="K254" s="294"/>
      <c r="L254" s="558"/>
      <c r="M254" s="558"/>
      <c r="N254" s="388">
        <f t="shared" ca="1" si="70"/>
        <v>2204.277908</v>
      </c>
      <c r="O254" s="565"/>
      <c r="P254" s="297"/>
      <c r="Q254" s="49"/>
      <c r="R254" s="49"/>
      <c r="S254" s="49"/>
    </row>
    <row r="255" spans="1:20" s="48" customFormat="1" ht="11.25" hidden="1" outlineLevel="2">
      <c r="A255" s="560">
        <f ca="1">IF($H255="UNIDADE CONSTRUTIVA",OFFSET(A255,-1,0)+1,LARGE(A$3:A254,1))</f>
        <v>0</v>
      </c>
      <c r="B255" s="560">
        <f t="shared" ca="1" si="65"/>
        <v>4</v>
      </c>
      <c r="C255" s="560">
        <f t="shared" ca="1" si="66"/>
        <v>2</v>
      </c>
      <c r="D255" s="561">
        <f t="shared" ca="1" si="67"/>
        <v>3</v>
      </c>
      <c r="E255" s="561">
        <f t="shared" ca="1" si="68"/>
        <v>1</v>
      </c>
      <c r="G255" s="290"/>
      <c r="H255" s="291" t="s">
        <v>244</v>
      </c>
      <c r="I255" s="292" t="str">
        <f t="shared" ca="1" si="69"/>
        <v>04.002.003.001</v>
      </c>
      <c r="J255" s="571" t="s">
        <v>1078</v>
      </c>
      <c r="K255" s="294" t="s">
        <v>1</v>
      </c>
      <c r="L255" s="558">
        <f>'Arquitetura R01'!D161</f>
        <v>11.06</v>
      </c>
      <c r="M255" s="558">
        <v>199.30179999999999</v>
      </c>
      <c r="N255" s="388">
        <f t="shared" si="70"/>
        <v>2204.277908</v>
      </c>
      <c r="O255" s="565"/>
      <c r="P255" s="297" t="s">
        <v>677</v>
      </c>
      <c r="Q255" s="49"/>
      <c r="R255" s="49"/>
      <c r="S255" s="49"/>
    </row>
    <row r="256" spans="1:20" s="48" customFormat="1" ht="13.9" hidden="1" customHeight="1" outlineLevel="1">
      <c r="A256" s="560">
        <f ca="1">IF($H256="UNIDADE CONSTRUTIVA",OFFSET(A256,-1,0)+1,LARGE(A$3:A253,1))</f>
        <v>0</v>
      </c>
      <c r="B256" s="560">
        <f t="shared" ca="1" si="65"/>
        <v>4</v>
      </c>
      <c r="C256" s="560">
        <f t="shared" ca="1" si="66"/>
        <v>2</v>
      </c>
      <c r="D256" s="561">
        <f t="shared" ca="1" si="67"/>
        <v>4</v>
      </c>
      <c r="E256" s="561">
        <f t="shared" ca="1" si="68"/>
        <v>0</v>
      </c>
      <c r="G256" s="290"/>
      <c r="H256" s="291" t="s">
        <v>243</v>
      </c>
      <c r="I256" s="292" t="str">
        <f t="shared" ca="1" si="69"/>
        <v>04.002.004</v>
      </c>
      <c r="J256" s="293" t="s">
        <v>153</v>
      </c>
      <c r="K256" s="294"/>
      <c r="L256" s="558"/>
      <c r="M256" s="558"/>
      <c r="N256" s="388">
        <f t="shared" ca="1" si="70"/>
        <v>3425.3364099999999</v>
      </c>
      <c r="O256" s="565"/>
      <c r="P256" s="297"/>
      <c r="Q256" s="49"/>
      <c r="R256" s="49"/>
      <c r="S256" s="49"/>
    </row>
    <row r="257" spans="1:20" s="48" customFormat="1" ht="13.9" hidden="1" customHeight="1" outlineLevel="2">
      <c r="A257" s="560">
        <f ca="1">IF($H257="UNIDADE CONSTRUTIVA",OFFSET(A257,-1,0)+1,LARGE(A$3:A256,1))</f>
        <v>0</v>
      </c>
      <c r="B257" s="560">
        <f t="shared" ca="1" si="65"/>
        <v>4</v>
      </c>
      <c r="C257" s="560">
        <f t="shared" ca="1" si="66"/>
        <v>2</v>
      </c>
      <c r="D257" s="561">
        <f t="shared" ca="1" si="67"/>
        <v>4</v>
      </c>
      <c r="E257" s="561">
        <f t="shared" ca="1" si="68"/>
        <v>1</v>
      </c>
      <c r="G257" s="290"/>
      <c r="H257" s="291" t="s">
        <v>244</v>
      </c>
      <c r="I257" s="292" t="str">
        <f t="shared" ca="1" si="69"/>
        <v>04.002.004.001</v>
      </c>
      <c r="J257" s="293" t="s">
        <v>555</v>
      </c>
      <c r="K257" s="294" t="s">
        <v>3</v>
      </c>
      <c r="L257" s="558">
        <f>'Arquitetura R01'!D128</f>
        <v>114.24</v>
      </c>
      <c r="M257" s="558">
        <v>19.074999999999999</v>
      </c>
      <c r="N257" s="388">
        <f t="shared" si="70"/>
        <v>2179.1279999999997</v>
      </c>
      <c r="O257" s="565"/>
      <c r="P257" s="297" t="s">
        <v>677</v>
      </c>
      <c r="Q257" s="49"/>
      <c r="R257" s="49"/>
      <c r="S257" s="49"/>
    </row>
    <row r="258" spans="1:20" s="48" customFormat="1" ht="13.9" hidden="1" customHeight="1" outlineLevel="2">
      <c r="A258" s="560">
        <f ca="1">IF($H258="UNIDADE CONSTRUTIVA",OFFSET(A258,-1,0)+1,LARGE(A$3:A257,1))</f>
        <v>0</v>
      </c>
      <c r="B258" s="560">
        <f t="shared" ca="1" si="65"/>
        <v>4</v>
      </c>
      <c r="C258" s="560">
        <f t="shared" ca="1" si="66"/>
        <v>2</v>
      </c>
      <c r="D258" s="561">
        <f t="shared" ca="1" si="67"/>
        <v>4</v>
      </c>
      <c r="E258" s="561">
        <f t="shared" ca="1" si="68"/>
        <v>2</v>
      </c>
      <c r="G258" s="290"/>
      <c r="H258" s="291" t="s">
        <v>244</v>
      </c>
      <c r="I258" s="292" t="str">
        <f t="shared" ca="1" si="69"/>
        <v>04.002.004.002</v>
      </c>
      <c r="J258" s="293" t="s">
        <v>556</v>
      </c>
      <c r="K258" s="294" t="s">
        <v>2</v>
      </c>
      <c r="L258" s="558">
        <f>ROUNDUP(SUM(L250:L253)/2,0)</f>
        <v>113</v>
      </c>
      <c r="M258" s="558">
        <v>4.5999999999999996</v>
      </c>
      <c r="N258" s="388">
        <f t="shared" si="70"/>
        <v>519.79999999999995</v>
      </c>
      <c r="O258" s="565"/>
      <c r="P258" s="297" t="s">
        <v>677</v>
      </c>
      <c r="Q258" s="49"/>
      <c r="R258" s="49"/>
      <c r="S258" s="49"/>
      <c r="T258" s="570"/>
    </row>
    <row r="259" spans="1:20" s="48" customFormat="1" ht="13.9" hidden="1" customHeight="1" outlineLevel="2">
      <c r="A259" s="560">
        <f ca="1">IF($H259="UNIDADE CONSTRUTIVA",OFFSET(A259,-1,0)+1,LARGE(A$3:A258,1))</f>
        <v>0</v>
      </c>
      <c r="B259" s="560">
        <f t="shared" ca="1" si="65"/>
        <v>4</v>
      </c>
      <c r="C259" s="560">
        <f t="shared" ca="1" si="66"/>
        <v>2</v>
      </c>
      <c r="D259" s="561">
        <f t="shared" ca="1" si="67"/>
        <v>4</v>
      </c>
      <c r="E259" s="561">
        <f t="shared" ca="1" si="68"/>
        <v>3</v>
      </c>
      <c r="G259" s="290"/>
      <c r="H259" s="291" t="s">
        <v>244</v>
      </c>
      <c r="I259" s="292" t="str">
        <f t="shared" ca="1" si="69"/>
        <v>04.002.004.003</v>
      </c>
      <c r="J259" s="293" t="s">
        <v>557</v>
      </c>
      <c r="K259" s="294" t="s">
        <v>3</v>
      </c>
      <c r="L259" s="558">
        <f>ALVENARIA!D69</f>
        <v>9.1</v>
      </c>
      <c r="M259" s="558">
        <v>79.825100000000006</v>
      </c>
      <c r="N259" s="388">
        <f t="shared" si="70"/>
        <v>726.40841</v>
      </c>
      <c r="O259" s="565"/>
      <c r="P259" s="297" t="s">
        <v>677</v>
      </c>
      <c r="Q259" s="49"/>
      <c r="R259" s="49"/>
      <c r="S259" s="49"/>
      <c r="T259" s="570"/>
    </row>
    <row r="260" spans="1:20" s="48" customFormat="1" ht="13.9" hidden="1" customHeight="1" outlineLevel="1">
      <c r="A260" s="560">
        <f ca="1">IF($H260="UNIDADE CONSTRUTIVA",OFFSET(A260,-1,0)+1,LARGE(A$3:A259,1))</f>
        <v>0</v>
      </c>
      <c r="B260" s="560">
        <f t="shared" ca="1" si="65"/>
        <v>4</v>
      </c>
      <c r="C260" s="560">
        <f t="shared" ca="1" si="66"/>
        <v>2</v>
      </c>
      <c r="D260" s="561">
        <f t="shared" ca="1" si="67"/>
        <v>5</v>
      </c>
      <c r="E260" s="561">
        <f t="shared" ca="1" si="68"/>
        <v>0</v>
      </c>
      <c r="G260" s="290"/>
      <c r="H260" s="291" t="s">
        <v>243</v>
      </c>
      <c r="I260" s="292" t="str">
        <f t="shared" ca="1" si="69"/>
        <v>04.002.005</v>
      </c>
      <c r="J260" s="293" t="s">
        <v>154</v>
      </c>
      <c r="K260" s="294"/>
      <c r="L260" s="558"/>
      <c r="M260" s="558"/>
      <c r="N260" s="388">
        <f t="shared" ca="1" si="70"/>
        <v>8198.0499999999993</v>
      </c>
      <c r="O260" s="565"/>
      <c r="P260" s="297"/>
      <c r="Q260" s="49"/>
      <c r="R260" s="49"/>
      <c r="S260" s="49"/>
      <c r="T260" s="570"/>
    </row>
    <row r="261" spans="1:20" s="48" customFormat="1" ht="13.9" hidden="1" customHeight="1" outlineLevel="2">
      <c r="A261" s="560">
        <f ca="1">IF($H261="UNIDADE CONSTRUTIVA",OFFSET(A261,-1,0)+1,LARGE(A$3:A260,1))</f>
        <v>0</v>
      </c>
      <c r="B261" s="560">
        <f t="shared" ca="1" si="65"/>
        <v>4</v>
      </c>
      <c r="C261" s="560">
        <f t="shared" ca="1" si="66"/>
        <v>2</v>
      </c>
      <c r="D261" s="561">
        <f t="shared" ca="1" si="67"/>
        <v>5</v>
      </c>
      <c r="E261" s="561">
        <f t="shared" ca="1" si="68"/>
        <v>1</v>
      </c>
      <c r="G261" s="290"/>
      <c r="H261" s="291" t="s">
        <v>244</v>
      </c>
      <c r="I261" s="292" t="str">
        <f t="shared" ca="1" si="69"/>
        <v>04.002.005.001</v>
      </c>
      <c r="J261" s="293" t="s">
        <v>1076</v>
      </c>
      <c r="K261" s="294" t="s">
        <v>1</v>
      </c>
      <c r="L261" s="558">
        <f>SUM(L249:L251)</f>
        <v>198.64</v>
      </c>
      <c r="M261" s="558">
        <v>35</v>
      </c>
      <c r="N261" s="388">
        <f t="shared" si="70"/>
        <v>6952.4</v>
      </c>
      <c r="O261" s="565"/>
      <c r="P261" s="297" t="s">
        <v>677</v>
      </c>
      <c r="Q261" s="49"/>
      <c r="R261" s="49"/>
      <c r="S261" s="49"/>
      <c r="T261" s="570"/>
    </row>
    <row r="262" spans="1:20" s="48" customFormat="1" ht="13.9" hidden="1" customHeight="1" outlineLevel="2">
      <c r="A262" s="560">
        <f ca="1">IF($H262="UNIDADE CONSTRUTIVA",OFFSET(A262,-1,0)+1,LARGE(A$3:A261,1))</f>
        <v>0</v>
      </c>
      <c r="B262" s="560">
        <f t="shared" ca="1" si="65"/>
        <v>4</v>
      </c>
      <c r="C262" s="560">
        <f t="shared" ca="1" si="66"/>
        <v>2</v>
      </c>
      <c r="D262" s="561">
        <f t="shared" ca="1" si="67"/>
        <v>5</v>
      </c>
      <c r="E262" s="561">
        <f t="shared" ca="1" si="68"/>
        <v>2</v>
      </c>
      <c r="G262" s="290"/>
      <c r="H262" s="291" t="s">
        <v>244</v>
      </c>
      <c r="I262" s="292" t="str">
        <f t="shared" ca="1" si="69"/>
        <v>04.002.005.002</v>
      </c>
      <c r="J262" s="293" t="s">
        <v>701</v>
      </c>
      <c r="K262" s="294" t="s">
        <v>1</v>
      </c>
      <c r="L262" s="558">
        <f>L253</f>
        <v>35.590000000000003</v>
      </c>
      <c r="M262" s="558">
        <v>35</v>
      </c>
      <c r="N262" s="388">
        <f t="shared" si="70"/>
        <v>1245.6500000000001</v>
      </c>
      <c r="O262" s="565"/>
      <c r="P262" s="297" t="s">
        <v>677</v>
      </c>
      <c r="Q262" s="49"/>
      <c r="R262" s="49"/>
      <c r="S262" s="49"/>
      <c r="T262" s="570"/>
    </row>
    <row r="263" spans="1:20" s="48" customFormat="1" ht="13.9" hidden="1" customHeight="1" outlineLevel="1">
      <c r="A263" s="560">
        <f ca="1">IF($H263="UNIDADE CONSTRUTIVA",OFFSET(A263,-1,0)+1,LARGE(A$3:A262,1))</f>
        <v>0</v>
      </c>
      <c r="B263" s="560">
        <f t="shared" ref="B263:B279" ca="1" si="71">IF(H263="UNIDADE CONSTRUTIVA",0,IF(H263="CÉLULA CONSTRUTIVA",OFFSET(B263,-1,0)+1,OFFSET(B263,-1,0)))</f>
        <v>4</v>
      </c>
      <c r="C263" s="560">
        <f t="shared" ref="C263:C279" ca="1" si="72">IF(H263="CÉLULA CONSTRUTIVA",0,IF(H263="ETAPA",OFFSET(C263,-1,0)+1,OFFSET(C263,-1,0)))</f>
        <v>3</v>
      </c>
      <c r="D263" s="561">
        <f t="shared" ref="D263:D279" ca="1" si="73">IF(H263="ETAPA",0,IF(H263="SUBETAPA",OFFSET(D263,-1,0)+1,OFFSET(D263,-1,0)))</f>
        <v>0</v>
      </c>
      <c r="E263" s="561">
        <f t="shared" ref="E263:E279" ca="1" si="74">IF(H263="Subetapa",0,IF(H263="serviço",OFFSET(E263,-1,0)+1,OFFSET(E263,-1,0)))</f>
        <v>2</v>
      </c>
      <c r="G263" s="290"/>
      <c r="H263" s="291" t="s">
        <v>242</v>
      </c>
      <c r="I263" s="292" t="str">
        <f t="shared" ref="I263:I279" ca="1" si="75">IF(H263="Unidade Construtiva",TEXT(A263,"00"),IF(H263="Célula Construtiva",TEXT(B263,"00"),IF(H263="Etapa",CONCATENATE(TEXT(B263,"00"),".",TEXT(C263,"000")),IF(H263="Subetapa",CONCATENATE(TEXT(B263,"00"),".",TEXT(C263,"000"),".",TEXT(D263,"000")),IF(H263="Serviço",CONCATENATE(TEXT(B263,"00"),".",TEXT(C263,"000"),".",TEXT(D263,"000"),".",TEXT(E263,"000")),"")))))</f>
        <v>04.003</v>
      </c>
      <c r="J263" s="293" t="s">
        <v>1070</v>
      </c>
      <c r="K263" s="294"/>
      <c r="L263" s="558"/>
      <c r="M263" s="558"/>
      <c r="N263" s="388">
        <f t="shared" ca="1" si="70"/>
        <v>29682.425093999998</v>
      </c>
      <c r="O263" s="565"/>
      <c r="P263" s="297"/>
      <c r="Q263" s="49"/>
      <c r="R263" s="49"/>
      <c r="S263" s="49"/>
    </row>
    <row r="264" spans="1:20" s="48" customFormat="1" ht="13.9" hidden="1" customHeight="1" outlineLevel="1">
      <c r="A264" s="560">
        <f ca="1">IF($H264="UNIDADE CONSTRUTIVA",OFFSET(A264,-1,0)+1,LARGE(A$3:A263,1))</f>
        <v>0</v>
      </c>
      <c r="B264" s="560">
        <f t="shared" ca="1" si="71"/>
        <v>4</v>
      </c>
      <c r="C264" s="560">
        <f t="shared" ca="1" si="72"/>
        <v>3</v>
      </c>
      <c r="D264" s="561">
        <f t="shared" ca="1" si="73"/>
        <v>1</v>
      </c>
      <c r="E264" s="561">
        <f t="shared" ca="1" si="74"/>
        <v>0</v>
      </c>
      <c r="G264" s="290"/>
      <c r="H264" s="291" t="s">
        <v>243</v>
      </c>
      <c r="I264" s="292" t="str">
        <f t="shared" ca="1" si="75"/>
        <v>04.003.001</v>
      </c>
      <c r="J264" s="293" t="s">
        <v>152</v>
      </c>
      <c r="K264" s="294"/>
      <c r="L264" s="558"/>
      <c r="M264" s="558"/>
      <c r="N264" s="388">
        <f ca="1">IF(H264="Serviço",M264*L264,IF(H264="CÉLULA CONSTRUTIVA",SUMIFS($N$8:$N$1410,$B$8:$B$1410,B264,$H$8:$H$1410,"Serviço"),IF(H264="ETAPA",SUMIFS($N$8:$N$1410,$B$8:$B$1410,B264,$C$8:$C$1410,C264,$H$8:$H$1410,"Serviço"),IF(H264="SUBETAPA",SUMIFS($N$8:$N$1410,$B$8:$B$1410,B264,$C$8:$C$1410,C264,$D$8:$D$1410,D264,$H$8:$H$1410,"Serviço"),0))))</f>
        <v>9157.9697999999989</v>
      </c>
      <c r="O264" s="565"/>
      <c r="P264" s="297"/>
      <c r="Q264" s="49"/>
      <c r="R264" s="49"/>
      <c r="S264" s="49"/>
    </row>
    <row r="265" spans="1:20" s="48" customFormat="1" ht="13.9" hidden="1" customHeight="1" outlineLevel="2">
      <c r="A265" s="560">
        <f ca="1">IF($H265="UNIDADE CONSTRUTIVA",OFFSET(A265,-1,0)+1,LARGE(A$3:A263,1))</f>
        <v>0</v>
      </c>
      <c r="B265" s="560">
        <f t="shared" ca="1" si="71"/>
        <v>4</v>
      </c>
      <c r="C265" s="560">
        <f t="shared" ca="1" si="72"/>
        <v>3</v>
      </c>
      <c r="D265" s="561">
        <f t="shared" ca="1" si="73"/>
        <v>1</v>
      </c>
      <c r="E265" s="561">
        <f t="shared" ca="1" si="74"/>
        <v>1</v>
      </c>
      <c r="G265" s="290"/>
      <c r="H265" s="291" t="s">
        <v>244</v>
      </c>
      <c r="I265" s="292" t="str">
        <f t="shared" ca="1" si="75"/>
        <v>04.003.001.001</v>
      </c>
      <c r="J265" s="293" t="s">
        <v>5495</v>
      </c>
      <c r="K265" s="294" t="s">
        <v>1</v>
      </c>
      <c r="L265" s="558">
        <f>'Arquitetura R01'!D33</f>
        <v>10.199999999999999</v>
      </c>
      <c r="M265" s="558">
        <v>28.18</v>
      </c>
      <c r="N265" s="388">
        <f>L265*M265</f>
        <v>287.43599999999998</v>
      </c>
      <c r="O265" s="565"/>
      <c r="P265" s="297" t="s">
        <v>677</v>
      </c>
      <c r="Q265" s="49"/>
      <c r="R265" s="49"/>
      <c r="S265" s="49"/>
    </row>
    <row r="266" spans="1:20" s="48" customFormat="1" ht="13.9" hidden="1" customHeight="1" outlineLevel="2">
      <c r="A266" s="560">
        <f ca="1">IF($H266="UNIDADE CONSTRUTIVA",OFFSET(A266,-1,0)+1,LARGE(A$3:A264,1))</f>
        <v>0</v>
      </c>
      <c r="B266" s="560">
        <f t="shared" ca="1" si="71"/>
        <v>4</v>
      </c>
      <c r="C266" s="560">
        <f t="shared" ca="1" si="72"/>
        <v>3</v>
      </c>
      <c r="D266" s="561">
        <f t="shared" ca="1" si="73"/>
        <v>1</v>
      </c>
      <c r="E266" s="561">
        <f t="shared" ca="1" si="74"/>
        <v>2</v>
      </c>
      <c r="G266" s="290"/>
      <c r="H266" s="291" t="s">
        <v>244</v>
      </c>
      <c r="I266" s="292" t="str">
        <f t="shared" ca="1" si="75"/>
        <v>04.003.001.002</v>
      </c>
      <c r="J266" s="293" t="s">
        <v>698</v>
      </c>
      <c r="K266" s="294" t="s">
        <v>1</v>
      </c>
      <c r="L266" s="558">
        <f>'Arquitetura R01'!D34</f>
        <v>175.52</v>
      </c>
      <c r="M266" s="558">
        <v>44.23</v>
      </c>
      <c r="N266" s="388">
        <f t="shared" ref="N266:N281" si="76">IF(H266="Serviço",M266*L266,IF(H266="CÉLULA CONSTRUTIVA",SUMIFS($N$8:$N$1410,$B$8:$B$1410,B266,$H$8:$H$1410,"Serviço"),IF(H266="ETAPA",SUMIFS($N$8:$N$1410,$B$8:$B$1410,B266,$C$8:$C$1410,C266,$H$8:$H$1410,"Serviço"),IF(H266="SUBETAPA",SUMIFS($N$8:$N$1410,$B$8:$B$1410,B266,$C$8:$C$1410,C266,$D$8:$D$1410,D266,$H$8:$H$1410,"Serviço"),0))))</f>
        <v>7763.2496000000001</v>
      </c>
      <c r="O266" s="565"/>
      <c r="P266" s="297" t="s">
        <v>677</v>
      </c>
      <c r="Q266" s="49"/>
      <c r="R266" s="49"/>
      <c r="S266" s="49"/>
    </row>
    <row r="267" spans="1:20" s="48" customFormat="1" ht="13.9" hidden="1" customHeight="1" outlineLevel="2">
      <c r="A267" s="560">
        <f ca="1">IF($H267="UNIDADE CONSTRUTIVA",OFFSET(A267,-1,0)+1,LARGE(A$3:A266,1))</f>
        <v>0</v>
      </c>
      <c r="B267" s="560">
        <f t="shared" ca="1" si="71"/>
        <v>4</v>
      </c>
      <c r="C267" s="560">
        <f t="shared" ca="1" si="72"/>
        <v>3</v>
      </c>
      <c r="D267" s="561">
        <f t="shared" ca="1" si="73"/>
        <v>1</v>
      </c>
      <c r="E267" s="561">
        <f t="shared" ca="1" si="74"/>
        <v>3</v>
      </c>
      <c r="G267" s="290"/>
      <c r="H267" s="291" t="s">
        <v>244</v>
      </c>
      <c r="I267" s="292" t="str">
        <f t="shared" ca="1" si="75"/>
        <v>04.003.001.003</v>
      </c>
      <c r="J267" s="293" t="s">
        <v>699</v>
      </c>
      <c r="K267" s="294" t="s">
        <v>1</v>
      </c>
      <c r="L267" s="558">
        <f>'Arquitetura R01'!D35</f>
        <v>13.42</v>
      </c>
      <c r="M267" s="558">
        <v>82.51</v>
      </c>
      <c r="N267" s="388">
        <f t="shared" si="76"/>
        <v>1107.2842000000001</v>
      </c>
      <c r="O267" s="565"/>
      <c r="P267" s="297" t="s">
        <v>677</v>
      </c>
      <c r="Q267" s="49"/>
      <c r="R267" s="49"/>
      <c r="S267" s="49"/>
    </row>
    <row r="268" spans="1:20" s="48" customFormat="1" ht="13.9" hidden="1" customHeight="1" outlineLevel="1">
      <c r="A268" s="560">
        <f ca="1">IF($H268="UNIDADE CONSTRUTIVA",OFFSET(A268,-1,0)+1,LARGE(A$3:A267,1))</f>
        <v>0</v>
      </c>
      <c r="B268" s="560">
        <f t="shared" ca="1" si="71"/>
        <v>4</v>
      </c>
      <c r="C268" s="560">
        <f t="shared" ca="1" si="72"/>
        <v>3</v>
      </c>
      <c r="D268" s="561">
        <f t="shared" ca="1" si="73"/>
        <v>2</v>
      </c>
      <c r="E268" s="561">
        <f t="shared" ca="1" si="74"/>
        <v>0</v>
      </c>
      <c r="G268" s="290"/>
      <c r="H268" s="291" t="s">
        <v>243</v>
      </c>
      <c r="I268" s="292" t="str">
        <f t="shared" ca="1" si="75"/>
        <v>04.003.002</v>
      </c>
      <c r="J268" s="293" t="s">
        <v>554</v>
      </c>
      <c r="K268" s="294"/>
      <c r="L268" s="558"/>
      <c r="M268" s="558"/>
      <c r="N268" s="388">
        <f t="shared" ca="1" si="76"/>
        <v>4778.4737999999998</v>
      </c>
      <c r="O268" s="565"/>
      <c r="P268" s="297"/>
      <c r="Q268" s="49"/>
      <c r="R268" s="49"/>
      <c r="S268" s="49"/>
    </row>
    <row r="269" spans="1:20" s="48" customFormat="1" ht="13.9" hidden="1" customHeight="1" outlineLevel="2">
      <c r="A269" s="560">
        <f ca="1">IF($H269="UNIDADE CONSTRUTIVA",OFFSET(A269,-1,0)+1,LARGE(A$3:A268,1))</f>
        <v>0</v>
      </c>
      <c r="B269" s="560">
        <f t="shared" ca="1" si="71"/>
        <v>4</v>
      </c>
      <c r="C269" s="560">
        <f t="shared" ca="1" si="72"/>
        <v>3</v>
      </c>
      <c r="D269" s="561">
        <f t="shared" ca="1" si="73"/>
        <v>2</v>
      </c>
      <c r="E269" s="561">
        <f t="shared" ca="1" si="74"/>
        <v>1</v>
      </c>
      <c r="G269" s="290"/>
      <c r="H269" s="291" t="s">
        <v>244</v>
      </c>
      <c r="I269" s="292" t="str">
        <f t="shared" ca="1" si="75"/>
        <v>04.003.002.001</v>
      </c>
      <c r="J269" s="293" t="s">
        <v>1083</v>
      </c>
      <c r="K269" s="294" t="s">
        <v>1</v>
      </c>
      <c r="L269" s="558">
        <f>'Arquitetura R01'!D88</f>
        <v>24.1</v>
      </c>
      <c r="M269" s="558">
        <v>44.67</v>
      </c>
      <c r="N269" s="388">
        <f t="shared" si="76"/>
        <v>1076.547</v>
      </c>
      <c r="O269" s="565"/>
      <c r="P269" s="297" t="s">
        <v>677</v>
      </c>
      <c r="Q269" s="49"/>
      <c r="R269" s="49"/>
      <c r="S269" s="49"/>
    </row>
    <row r="270" spans="1:20" s="48" customFormat="1" ht="13.9" hidden="1" customHeight="1" outlineLevel="2">
      <c r="A270" s="560">
        <f ca="1">IF($H270="UNIDADE CONSTRUTIVA",OFFSET(A270,-1,0)+1,LARGE(A$3:A269,1))</f>
        <v>0</v>
      </c>
      <c r="B270" s="560">
        <f t="shared" ca="1" si="71"/>
        <v>4</v>
      </c>
      <c r="C270" s="560">
        <f t="shared" ca="1" si="72"/>
        <v>3</v>
      </c>
      <c r="D270" s="561">
        <f t="shared" ca="1" si="73"/>
        <v>2</v>
      </c>
      <c r="E270" s="561">
        <f t="shared" ca="1" si="74"/>
        <v>2</v>
      </c>
      <c r="G270" s="290"/>
      <c r="H270" s="291" t="s">
        <v>244</v>
      </c>
      <c r="I270" s="292" t="str">
        <f t="shared" ca="1" si="75"/>
        <v>04.003.002.002</v>
      </c>
      <c r="J270" s="293" t="s">
        <v>1075</v>
      </c>
      <c r="K270" s="294" t="s">
        <v>1</v>
      </c>
      <c r="L270" s="558">
        <f>'Arquitetura R01'!D99</f>
        <v>38.61</v>
      </c>
      <c r="M270" s="558">
        <v>95.88</v>
      </c>
      <c r="N270" s="388">
        <f t="shared" si="76"/>
        <v>3701.9267999999997</v>
      </c>
      <c r="O270" s="565"/>
      <c r="P270" s="297" t="s">
        <v>677</v>
      </c>
      <c r="Q270" s="49"/>
      <c r="R270" s="49"/>
      <c r="S270" s="49"/>
    </row>
    <row r="271" spans="1:20" s="48" customFormat="1" ht="13.9" hidden="1" customHeight="1" outlineLevel="1">
      <c r="A271" s="560">
        <f ca="1">IF($H271="UNIDADE CONSTRUTIVA",OFFSET(A271,-1,0)+1,LARGE(A$3:A270,1))</f>
        <v>0</v>
      </c>
      <c r="B271" s="560">
        <f t="shared" ca="1" si="71"/>
        <v>4</v>
      </c>
      <c r="C271" s="560">
        <f t="shared" ca="1" si="72"/>
        <v>3</v>
      </c>
      <c r="D271" s="561">
        <f t="shared" ca="1" si="73"/>
        <v>3</v>
      </c>
      <c r="E271" s="561">
        <f t="shared" ca="1" si="74"/>
        <v>0</v>
      </c>
      <c r="G271" s="290"/>
      <c r="H271" s="291" t="s">
        <v>243</v>
      </c>
      <c r="I271" s="292" t="str">
        <f t="shared" ca="1" si="75"/>
        <v>04.003.003</v>
      </c>
      <c r="J271" s="293" t="s">
        <v>1077</v>
      </c>
      <c r="K271" s="294"/>
      <c r="L271" s="558"/>
      <c r="M271" s="558"/>
      <c r="N271" s="388">
        <f t="shared" ca="1" si="76"/>
        <v>2467.356284</v>
      </c>
      <c r="O271" s="565"/>
      <c r="P271" s="297"/>
      <c r="Q271" s="49"/>
      <c r="R271" s="49"/>
      <c r="S271" s="49"/>
    </row>
    <row r="272" spans="1:20" s="48" customFormat="1" ht="11.25" hidden="1" outlineLevel="2">
      <c r="A272" s="560">
        <f ca="1">IF($H272="UNIDADE CONSTRUTIVA",OFFSET(A272,-1,0)+1,LARGE(A$3:A271,1))</f>
        <v>0</v>
      </c>
      <c r="B272" s="560">
        <f t="shared" ca="1" si="71"/>
        <v>4</v>
      </c>
      <c r="C272" s="560">
        <f t="shared" ca="1" si="72"/>
        <v>3</v>
      </c>
      <c r="D272" s="561">
        <f t="shared" ca="1" si="73"/>
        <v>3</v>
      </c>
      <c r="E272" s="561">
        <f t="shared" ca="1" si="74"/>
        <v>1</v>
      </c>
      <c r="G272" s="290"/>
      <c r="H272" s="291" t="s">
        <v>244</v>
      </c>
      <c r="I272" s="292" t="str">
        <f t="shared" ca="1" si="75"/>
        <v>04.003.003.001</v>
      </c>
      <c r="J272" s="571" t="s">
        <v>1078</v>
      </c>
      <c r="K272" s="294" t="s">
        <v>1</v>
      </c>
      <c r="L272" s="558">
        <f>'Arquitetura R01'!D163</f>
        <v>12.38</v>
      </c>
      <c r="M272" s="558">
        <v>199.30179999999999</v>
      </c>
      <c r="N272" s="388">
        <f t="shared" si="76"/>
        <v>2467.356284</v>
      </c>
      <c r="O272" s="565"/>
      <c r="P272" s="297" t="s">
        <v>677</v>
      </c>
      <c r="Q272" s="49"/>
      <c r="R272" s="49"/>
      <c r="S272" s="49"/>
    </row>
    <row r="273" spans="1:20" s="48" customFormat="1" ht="13.9" hidden="1" customHeight="1" outlineLevel="1">
      <c r="A273" s="560">
        <f ca="1">IF($H273="UNIDADE CONSTRUTIVA",OFFSET(A273,-1,0)+1,LARGE(A$3:A270,1))</f>
        <v>0</v>
      </c>
      <c r="B273" s="560">
        <f t="shared" ca="1" si="71"/>
        <v>4</v>
      </c>
      <c r="C273" s="560">
        <f t="shared" ca="1" si="72"/>
        <v>3</v>
      </c>
      <c r="D273" s="561">
        <f t="shared" ca="1" si="73"/>
        <v>4</v>
      </c>
      <c r="E273" s="561">
        <f t="shared" ca="1" si="74"/>
        <v>0</v>
      </c>
      <c r="G273" s="290"/>
      <c r="H273" s="291" t="s">
        <v>243</v>
      </c>
      <c r="I273" s="292" t="str">
        <f t="shared" ca="1" si="75"/>
        <v>04.003.004</v>
      </c>
      <c r="J273" s="293" t="s">
        <v>153</v>
      </c>
      <c r="K273" s="294"/>
      <c r="L273" s="558"/>
      <c r="M273" s="558"/>
      <c r="N273" s="388">
        <f t="shared" ca="1" si="76"/>
        <v>4113.8752100000002</v>
      </c>
      <c r="O273" s="565"/>
      <c r="P273" s="297"/>
      <c r="Q273" s="49"/>
      <c r="R273" s="49"/>
      <c r="S273" s="49"/>
    </row>
    <row r="274" spans="1:20" s="48" customFormat="1" ht="13.9" hidden="1" customHeight="1" outlineLevel="2">
      <c r="A274" s="560">
        <f ca="1">IF($H274="UNIDADE CONSTRUTIVA",OFFSET(A274,-1,0)+1,LARGE(A$3:A273,1))</f>
        <v>0</v>
      </c>
      <c r="B274" s="560">
        <f t="shared" ca="1" si="71"/>
        <v>4</v>
      </c>
      <c r="C274" s="560">
        <f t="shared" ca="1" si="72"/>
        <v>3</v>
      </c>
      <c r="D274" s="561">
        <f t="shared" ca="1" si="73"/>
        <v>4</v>
      </c>
      <c r="E274" s="561">
        <f t="shared" ca="1" si="74"/>
        <v>1</v>
      </c>
      <c r="G274" s="290"/>
      <c r="H274" s="291" t="s">
        <v>244</v>
      </c>
      <c r="I274" s="292" t="str">
        <f t="shared" ca="1" si="75"/>
        <v>04.003.004.001</v>
      </c>
      <c r="J274" s="293" t="s">
        <v>555</v>
      </c>
      <c r="K274" s="294" t="s">
        <v>3</v>
      </c>
      <c r="L274" s="558">
        <f>'Arquitetura R01'!D130</f>
        <v>147.24</v>
      </c>
      <c r="M274" s="558">
        <v>19.07</v>
      </c>
      <c r="N274" s="388">
        <f t="shared" si="76"/>
        <v>2807.8668000000002</v>
      </c>
      <c r="O274" s="565"/>
      <c r="P274" s="297" t="s">
        <v>677</v>
      </c>
      <c r="Q274" s="49"/>
      <c r="R274" s="49"/>
      <c r="S274" s="49"/>
    </row>
    <row r="275" spans="1:20" s="48" customFormat="1" ht="13.9" hidden="1" customHeight="1" outlineLevel="2">
      <c r="A275" s="560">
        <f ca="1">IF($H275="UNIDADE CONSTRUTIVA",OFFSET(A275,-1,0)+1,LARGE(A$3:A274,1))</f>
        <v>0</v>
      </c>
      <c r="B275" s="560">
        <f t="shared" ca="1" si="71"/>
        <v>4</v>
      </c>
      <c r="C275" s="560">
        <f t="shared" ca="1" si="72"/>
        <v>3</v>
      </c>
      <c r="D275" s="561">
        <f t="shared" ca="1" si="73"/>
        <v>4</v>
      </c>
      <c r="E275" s="561">
        <f t="shared" ca="1" si="74"/>
        <v>2</v>
      </c>
      <c r="G275" s="290"/>
      <c r="H275" s="291" t="s">
        <v>244</v>
      </c>
      <c r="I275" s="292" t="str">
        <f t="shared" ca="1" si="75"/>
        <v>04.003.004.002</v>
      </c>
      <c r="J275" s="293" t="s">
        <v>556</v>
      </c>
      <c r="K275" s="294" t="s">
        <v>2</v>
      </c>
      <c r="L275" s="558">
        <f>ROUNDUP(SUM(L266:L270)/2,0)</f>
        <v>126</v>
      </c>
      <c r="M275" s="558">
        <v>4.5999999999999996</v>
      </c>
      <c r="N275" s="388">
        <f t="shared" si="76"/>
        <v>579.59999999999991</v>
      </c>
      <c r="O275" s="565"/>
      <c r="P275" s="297" t="s">
        <v>677</v>
      </c>
      <c r="Q275" s="49"/>
      <c r="R275" s="49"/>
      <c r="S275" s="49"/>
      <c r="T275" s="570"/>
    </row>
    <row r="276" spans="1:20" s="48" customFormat="1" ht="13.9" hidden="1" customHeight="1" outlineLevel="2">
      <c r="A276" s="560">
        <f ca="1">IF($H276="UNIDADE CONSTRUTIVA",OFFSET(A276,-1,0)+1,LARGE(A$3:A275,1))</f>
        <v>0</v>
      </c>
      <c r="B276" s="560">
        <f t="shared" ca="1" si="71"/>
        <v>4</v>
      </c>
      <c r="C276" s="560">
        <f t="shared" ca="1" si="72"/>
        <v>3</v>
      </c>
      <c r="D276" s="561">
        <f t="shared" ca="1" si="73"/>
        <v>4</v>
      </c>
      <c r="E276" s="561">
        <f t="shared" ca="1" si="74"/>
        <v>3</v>
      </c>
      <c r="G276" s="290"/>
      <c r="H276" s="291" t="s">
        <v>244</v>
      </c>
      <c r="I276" s="292" t="str">
        <f t="shared" ca="1" si="75"/>
        <v>04.003.004.003</v>
      </c>
      <c r="J276" s="293" t="s">
        <v>557</v>
      </c>
      <c r="K276" s="294" t="s">
        <v>3</v>
      </c>
      <c r="L276" s="558">
        <f>ALVENARIA!D72</f>
        <v>9.1</v>
      </c>
      <c r="M276" s="558">
        <v>79.825100000000006</v>
      </c>
      <c r="N276" s="388">
        <f t="shared" si="76"/>
        <v>726.40841</v>
      </c>
      <c r="O276" s="565"/>
      <c r="P276" s="297" t="s">
        <v>677</v>
      </c>
      <c r="Q276" s="49"/>
      <c r="R276" s="49"/>
      <c r="S276" s="49"/>
      <c r="T276" s="570"/>
    </row>
    <row r="277" spans="1:20" s="48" customFormat="1" ht="13.9" hidden="1" customHeight="1" outlineLevel="1">
      <c r="A277" s="560">
        <f ca="1">IF($H277="UNIDADE CONSTRUTIVA",OFFSET(A277,-1,0)+1,LARGE(A$3:A276,1))</f>
        <v>0</v>
      </c>
      <c r="B277" s="560">
        <f t="shared" ca="1" si="71"/>
        <v>4</v>
      </c>
      <c r="C277" s="560">
        <f t="shared" ca="1" si="72"/>
        <v>3</v>
      </c>
      <c r="D277" s="561">
        <f t="shared" ca="1" si="73"/>
        <v>5</v>
      </c>
      <c r="E277" s="561">
        <f t="shared" ca="1" si="74"/>
        <v>0</v>
      </c>
      <c r="G277" s="290"/>
      <c r="H277" s="291" t="s">
        <v>243</v>
      </c>
      <c r="I277" s="292" t="str">
        <f t="shared" ca="1" si="75"/>
        <v>04.003.005</v>
      </c>
      <c r="J277" s="293" t="s">
        <v>154</v>
      </c>
      <c r="K277" s="294"/>
      <c r="L277" s="558"/>
      <c r="M277" s="558"/>
      <c r="N277" s="388">
        <f t="shared" ca="1" si="76"/>
        <v>9164.75</v>
      </c>
      <c r="O277" s="565"/>
      <c r="P277" s="297"/>
      <c r="Q277" s="49"/>
      <c r="R277" s="49"/>
      <c r="S277" s="49"/>
      <c r="T277" s="570"/>
    </row>
    <row r="278" spans="1:20" s="48" customFormat="1" ht="13.9" hidden="1" customHeight="1" outlineLevel="2">
      <c r="A278" s="560">
        <f ca="1">IF($H278="UNIDADE CONSTRUTIVA",OFFSET(A278,-1,0)+1,LARGE(A$3:A277,1))</f>
        <v>0</v>
      </c>
      <c r="B278" s="560">
        <f t="shared" ca="1" si="71"/>
        <v>4</v>
      </c>
      <c r="C278" s="560">
        <f t="shared" ca="1" si="72"/>
        <v>3</v>
      </c>
      <c r="D278" s="561">
        <f t="shared" ca="1" si="73"/>
        <v>5</v>
      </c>
      <c r="E278" s="561">
        <f t="shared" ca="1" si="74"/>
        <v>1</v>
      </c>
      <c r="G278" s="290"/>
      <c r="H278" s="291" t="s">
        <v>244</v>
      </c>
      <c r="I278" s="292" t="str">
        <f t="shared" ca="1" si="75"/>
        <v>04.003.005.001</v>
      </c>
      <c r="J278" s="293" t="s">
        <v>1076</v>
      </c>
      <c r="K278" s="294" t="s">
        <v>1</v>
      </c>
      <c r="L278" s="558">
        <f>SUM(L265:L267)+L269</f>
        <v>223.23999999999998</v>
      </c>
      <c r="M278" s="558">
        <v>35</v>
      </c>
      <c r="N278" s="388">
        <f t="shared" si="76"/>
        <v>7813.4</v>
      </c>
      <c r="O278" s="565"/>
      <c r="P278" s="297" t="s">
        <v>677</v>
      </c>
      <c r="Q278" s="49"/>
      <c r="R278" s="49"/>
      <c r="S278" s="49"/>
      <c r="T278" s="570"/>
    </row>
    <row r="279" spans="1:20" s="48" customFormat="1" ht="13.9" hidden="1" customHeight="1" outlineLevel="2">
      <c r="A279" s="560">
        <f ca="1">IF($H279="UNIDADE CONSTRUTIVA",OFFSET(A279,-1,0)+1,LARGE(A$3:A278,1))</f>
        <v>0</v>
      </c>
      <c r="B279" s="560">
        <f t="shared" ca="1" si="71"/>
        <v>4</v>
      </c>
      <c r="C279" s="560">
        <f t="shared" ca="1" si="72"/>
        <v>3</v>
      </c>
      <c r="D279" s="561">
        <f t="shared" ca="1" si="73"/>
        <v>5</v>
      </c>
      <c r="E279" s="561">
        <f t="shared" ca="1" si="74"/>
        <v>2</v>
      </c>
      <c r="G279" s="290"/>
      <c r="H279" s="291" t="s">
        <v>244</v>
      </c>
      <c r="I279" s="292" t="str">
        <f t="shared" ca="1" si="75"/>
        <v>04.003.005.002</v>
      </c>
      <c r="J279" s="293" t="s">
        <v>701</v>
      </c>
      <c r="K279" s="294" t="s">
        <v>1</v>
      </c>
      <c r="L279" s="558">
        <f>L270</f>
        <v>38.61</v>
      </c>
      <c r="M279" s="558">
        <v>35</v>
      </c>
      <c r="N279" s="388">
        <f t="shared" si="76"/>
        <v>1351.35</v>
      </c>
      <c r="O279" s="565"/>
      <c r="P279" s="297" t="s">
        <v>677</v>
      </c>
      <c r="Q279" s="49"/>
      <c r="R279" s="49"/>
      <c r="S279" s="49"/>
      <c r="T279" s="570"/>
    </row>
    <row r="280" spans="1:20" s="48" customFormat="1" ht="13.9" hidden="1" customHeight="1" outlineLevel="1">
      <c r="A280" s="560">
        <f ca="1">IF($H280="UNIDADE CONSTRUTIVA",OFFSET(A280,-1,0)+1,LARGE(A$3:A279,1))</f>
        <v>0</v>
      </c>
      <c r="B280" s="560">
        <f t="shared" ref="B280:B297" ca="1" si="77">IF(H280="UNIDADE CONSTRUTIVA",0,IF(H280="CÉLULA CONSTRUTIVA",OFFSET(B280,-1,0)+1,OFFSET(B280,-1,0)))</f>
        <v>4</v>
      </c>
      <c r="C280" s="560">
        <f t="shared" ref="C280:C297" ca="1" si="78">IF(H280="CÉLULA CONSTRUTIVA",0,IF(H280="ETAPA",OFFSET(C280,-1,0)+1,OFFSET(C280,-1,0)))</f>
        <v>4</v>
      </c>
      <c r="D280" s="561">
        <f t="shared" ref="D280:D297" ca="1" si="79">IF(H280="ETAPA",0,IF(H280="SUBETAPA",OFFSET(D280,-1,0)+1,OFFSET(D280,-1,0)))</f>
        <v>0</v>
      </c>
      <c r="E280" s="561">
        <f t="shared" ref="E280:E297" ca="1" si="80">IF(H280="Subetapa",0,IF(H280="serviço",OFFSET(E280,-1,0)+1,OFFSET(E280,-1,0)))</f>
        <v>2</v>
      </c>
      <c r="G280" s="290"/>
      <c r="H280" s="291" t="s">
        <v>242</v>
      </c>
      <c r="I280" s="292" t="str">
        <f t="shared" ref="I280:I297" ca="1" si="81">IF(H280="Unidade Construtiva",TEXT(A280,"00"),IF(H280="Célula Construtiva",TEXT(B280,"00"),IF(H280="Etapa",CONCATENATE(TEXT(B280,"00"),".",TEXT(C280,"000")),IF(H280="Subetapa",CONCATENATE(TEXT(B280,"00"),".",TEXT(C280,"000"),".",TEXT(D280,"000")),IF(H280="Serviço",CONCATENATE(TEXT(B280,"00"),".",TEXT(C280,"000"),".",TEXT(D280,"000"),".",TEXT(E280,"000")),"")))))</f>
        <v>04.004</v>
      </c>
      <c r="J280" s="293" t="s">
        <v>1071</v>
      </c>
      <c r="K280" s="294"/>
      <c r="L280" s="558"/>
      <c r="M280" s="558"/>
      <c r="N280" s="388">
        <f t="shared" ca="1" si="76"/>
        <v>70027.097007000004</v>
      </c>
      <c r="O280" s="565"/>
      <c r="P280" s="297"/>
      <c r="Q280" s="49"/>
      <c r="R280" s="49"/>
      <c r="S280" s="49"/>
    </row>
    <row r="281" spans="1:20" s="48" customFormat="1" ht="13.9" hidden="1" customHeight="1" outlineLevel="1">
      <c r="A281" s="560">
        <f ca="1">IF($H281="UNIDADE CONSTRUTIVA",OFFSET(A281,-1,0)+1,LARGE(A$3:A280,1))</f>
        <v>0</v>
      </c>
      <c r="B281" s="560">
        <f t="shared" ca="1" si="77"/>
        <v>4</v>
      </c>
      <c r="C281" s="560">
        <f t="shared" ca="1" si="78"/>
        <v>4</v>
      </c>
      <c r="D281" s="561">
        <f t="shared" ca="1" si="79"/>
        <v>1</v>
      </c>
      <c r="E281" s="561">
        <f t="shared" ca="1" si="80"/>
        <v>0</v>
      </c>
      <c r="G281" s="290"/>
      <c r="H281" s="291" t="s">
        <v>243</v>
      </c>
      <c r="I281" s="292" t="str">
        <f t="shared" ca="1" si="81"/>
        <v>04.004.001</v>
      </c>
      <c r="J281" s="293" t="s">
        <v>152</v>
      </c>
      <c r="K281" s="294"/>
      <c r="L281" s="558"/>
      <c r="M281" s="558"/>
      <c r="N281" s="388">
        <f t="shared" ca="1" si="76"/>
        <v>28927.445600000003</v>
      </c>
      <c r="O281" s="565"/>
      <c r="P281" s="297"/>
      <c r="Q281" s="49"/>
      <c r="R281" s="49"/>
      <c r="S281" s="49"/>
    </row>
    <row r="282" spans="1:20" s="48" customFormat="1" ht="13.9" hidden="1" customHeight="1" outlineLevel="2">
      <c r="A282" s="560">
        <f ca="1">IF($H282="UNIDADE CONSTRUTIVA",OFFSET(A282,-1,0)+1,LARGE(A$3:A280,1))</f>
        <v>0</v>
      </c>
      <c r="B282" s="560">
        <f t="shared" ca="1" si="77"/>
        <v>4</v>
      </c>
      <c r="C282" s="560">
        <f t="shared" ca="1" si="78"/>
        <v>4</v>
      </c>
      <c r="D282" s="561">
        <f t="shared" ca="1" si="79"/>
        <v>1</v>
      </c>
      <c r="E282" s="561">
        <f t="shared" ca="1" si="80"/>
        <v>1</v>
      </c>
      <c r="G282" s="290"/>
      <c r="H282" s="291" t="s">
        <v>244</v>
      </c>
      <c r="I282" s="292" t="str">
        <f t="shared" ca="1" si="81"/>
        <v>04.004.001.001</v>
      </c>
      <c r="J282" s="293" t="s">
        <v>5495</v>
      </c>
      <c r="K282" s="294" t="s">
        <v>1</v>
      </c>
      <c r="L282" s="558">
        <f>'Arquitetura R01'!D37</f>
        <v>9.5299999999999994</v>
      </c>
      <c r="M282" s="558">
        <v>28.18</v>
      </c>
      <c r="N282" s="388">
        <f>L282*M282</f>
        <v>268.55539999999996</v>
      </c>
      <c r="O282" s="565"/>
      <c r="P282" s="297" t="s">
        <v>677</v>
      </c>
      <c r="Q282" s="49"/>
      <c r="R282" s="49"/>
      <c r="S282" s="49"/>
    </row>
    <row r="283" spans="1:20" s="48" customFormat="1" ht="13.9" hidden="1" customHeight="1" outlineLevel="2">
      <c r="A283" s="560">
        <f ca="1">IF($H283="UNIDADE CONSTRUTIVA",OFFSET(A283,-1,0)+1,LARGE(A$3:A281,1))</f>
        <v>0</v>
      </c>
      <c r="B283" s="560">
        <f t="shared" ca="1" si="77"/>
        <v>4</v>
      </c>
      <c r="C283" s="560">
        <f t="shared" ca="1" si="78"/>
        <v>4</v>
      </c>
      <c r="D283" s="561">
        <f t="shared" ca="1" si="79"/>
        <v>1</v>
      </c>
      <c r="E283" s="561">
        <f t="shared" ca="1" si="80"/>
        <v>2</v>
      </c>
      <c r="G283" s="290"/>
      <c r="H283" s="291" t="s">
        <v>244</v>
      </c>
      <c r="I283" s="292" t="str">
        <f t="shared" ca="1" si="81"/>
        <v>04.004.001.002</v>
      </c>
      <c r="J283" s="293" t="s">
        <v>698</v>
      </c>
      <c r="K283" s="294" t="s">
        <v>1</v>
      </c>
      <c r="L283" s="558">
        <f>'Arquitetura R01'!D38</f>
        <v>167.61</v>
      </c>
      <c r="M283" s="558">
        <v>44.23</v>
      </c>
      <c r="N283" s="388">
        <f t="shared" ref="N283:N299" si="82">IF(H283="Serviço",M283*L283,IF(H283="CÉLULA CONSTRUTIVA",SUMIFS($N$8:$N$1410,$B$8:$B$1410,B283,$H$8:$H$1410,"Serviço"),IF(H283="ETAPA",SUMIFS($N$8:$N$1410,$B$8:$B$1410,B283,$C$8:$C$1410,C283,$H$8:$H$1410,"Serviço"),IF(H283="SUBETAPA",SUMIFS($N$8:$N$1410,$B$8:$B$1410,B283,$C$8:$C$1410,C283,$D$8:$D$1410,D283,$H$8:$H$1410,"Serviço"),0))))</f>
        <v>7413.3903</v>
      </c>
      <c r="O283" s="565"/>
      <c r="P283" s="297" t="s">
        <v>677</v>
      </c>
      <c r="Q283" s="49"/>
      <c r="R283" s="49"/>
      <c r="S283" s="49"/>
    </row>
    <row r="284" spans="1:20" s="48" customFormat="1" ht="13.9" hidden="1" customHeight="1" outlineLevel="2">
      <c r="A284" s="560">
        <f ca="1">IF($H284="UNIDADE CONSTRUTIVA",OFFSET(A284,-1,0)+1,LARGE(A$3:A283,1))</f>
        <v>0</v>
      </c>
      <c r="B284" s="560">
        <f t="shared" ca="1" si="77"/>
        <v>4</v>
      </c>
      <c r="C284" s="560">
        <f t="shared" ca="1" si="78"/>
        <v>4</v>
      </c>
      <c r="D284" s="561">
        <f t="shared" ca="1" si="79"/>
        <v>1</v>
      </c>
      <c r="E284" s="561">
        <f t="shared" ca="1" si="80"/>
        <v>3</v>
      </c>
      <c r="G284" s="290"/>
      <c r="H284" s="291" t="s">
        <v>244</v>
      </c>
      <c r="I284" s="292" t="str">
        <f t="shared" ca="1" si="81"/>
        <v>04.004.001.003</v>
      </c>
      <c r="J284" s="293" t="s">
        <v>699</v>
      </c>
      <c r="K284" s="294" t="s">
        <v>1</v>
      </c>
      <c r="L284" s="558">
        <f>'Arquitetura R01'!D39</f>
        <v>257.49</v>
      </c>
      <c r="M284" s="558">
        <v>82.51</v>
      </c>
      <c r="N284" s="388">
        <f t="shared" si="82"/>
        <v>21245.499900000003</v>
      </c>
      <c r="O284" s="565"/>
      <c r="P284" s="297" t="s">
        <v>677</v>
      </c>
      <c r="Q284" s="49"/>
      <c r="R284" s="49"/>
      <c r="S284" s="49"/>
    </row>
    <row r="285" spans="1:20" s="48" customFormat="1" ht="13.9" hidden="1" customHeight="1" outlineLevel="1">
      <c r="A285" s="560">
        <f ca="1">IF($H285="UNIDADE CONSTRUTIVA",OFFSET(A285,-1,0)+1,LARGE(A$3:A284,1))</f>
        <v>0</v>
      </c>
      <c r="B285" s="560">
        <f t="shared" ca="1" si="77"/>
        <v>4</v>
      </c>
      <c r="C285" s="560">
        <f t="shared" ca="1" si="78"/>
        <v>4</v>
      </c>
      <c r="D285" s="561">
        <f t="shared" ca="1" si="79"/>
        <v>2</v>
      </c>
      <c r="E285" s="561">
        <f t="shared" ca="1" si="80"/>
        <v>0</v>
      </c>
      <c r="G285" s="290"/>
      <c r="H285" s="291" t="s">
        <v>243</v>
      </c>
      <c r="I285" s="292" t="str">
        <f t="shared" ca="1" si="81"/>
        <v>04.004.002</v>
      </c>
      <c r="J285" s="293" t="s">
        <v>554</v>
      </c>
      <c r="K285" s="294"/>
      <c r="L285" s="558"/>
      <c r="M285" s="558"/>
      <c r="N285" s="388">
        <f t="shared" ca="1" si="82"/>
        <v>4716.5991000000004</v>
      </c>
      <c r="O285" s="565"/>
      <c r="P285" s="297"/>
      <c r="Q285" s="49"/>
      <c r="R285" s="49"/>
      <c r="S285" s="49"/>
    </row>
    <row r="286" spans="1:20" s="48" customFormat="1" ht="13.9" hidden="1" customHeight="1" outlineLevel="2">
      <c r="A286" s="560">
        <f ca="1">IF($H286="UNIDADE CONSTRUTIVA",OFFSET(A286,-1,0)+1,LARGE(A$3:A285,1))</f>
        <v>0</v>
      </c>
      <c r="B286" s="560">
        <f t="shared" ca="1" si="77"/>
        <v>4</v>
      </c>
      <c r="C286" s="560">
        <f t="shared" ca="1" si="78"/>
        <v>4</v>
      </c>
      <c r="D286" s="561">
        <f t="shared" ca="1" si="79"/>
        <v>2</v>
      </c>
      <c r="E286" s="561">
        <f t="shared" ca="1" si="80"/>
        <v>1</v>
      </c>
      <c r="G286" s="290"/>
      <c r="H286" s="291" t="s">
        <v>244</v>
      </c>
      <c r="I286" s="292" t="str">
        <f t="shared" ca="1" si="81"/>
        <v>04.004.002.001</v>
      </c>
      <c r="J286" s="293" t="s">
        <v>1083</v>
      </c>
      <c r="K286" s="294" t="s">
        <v>1</v>
      </c>
      <c r="L286" s="558">
        <f>ALVENARIA!D43</f>
        <v>7.69</v>
      </c>
      <c r="M286" s="558">
        <v>44.67</v>
      </c>
      <c r="N286" s="388">
        <f t="shared" si="82"/>
        <v>343.51230000000004</v>
      </c>
      <c r="O286" s="565"/>
      <c r="P286" s="297" t="s">
        <v>677</v>
      </c>
      <c r="Q286" s="49"/>
      <c r="R286" s="49"/>
      <c r="S286" s="49"/>
    </row>
    <row r="287" spans="1:20" s="48" customFormat="1" ht="13.9" hidden="1" customHeight="1" outlineLevel="2">
      <c r="A287" s="560">
        <f ca="1">IF($H287="UNIDADE CONSTRUTIVA",OFFSET(A287,-1,0)+1,LARGE(A$3:A286,1))</f>
        <v>0</v>
      </c>
      <c r="B287" s="560">
        <f t="shared" ca="1" si="77"/>
        <v>4</v>
      </c>
      <c r="C287" s="560">
        <f t="shared" ca="1" si="78"/>
        <v>4</v>
      </c>
      <c r="D287" s="561">
        <f t="shared" ca="1" si="79"/>
        <v>2</v>
      </c>
      <c r="E287" s="561">
        <f t="shared" ca="1" si="80"/>
        <v>2</v>
      </c>
      <c r="G287" s="290"/>
      <c r="H287" s="291" t="s">
        <v>244</v>
      </c>
      <c r="I287" s="292" t="str">
        <f t="shared" ca="1" si="81"/>
        <v>04.004.002.002</v>
      </c>
      <c r="J287" s="293" t="s">
        <v>1075</v>
      </c>
      <c r="K287" s="294" t="s">
        <v>1</v>
      </c>
      <c r="L287" s="558">
        <f>'Arquitetura R01'!D101</f>
        <v>45.61</v>
      </c>
      <c r="M287" s="558">
        <v>95.88</v>
      </c>
      <c r="N287" s="388">
        <f t="shared" si="82"/>
        <v>4373.0868</v>
      </c>
      <c r="O287" s="565"/>
      <c r="P287" s="297" t="s">
        <v>677</v>
      </c>
      <c r="Q287" s="49"/>
      <c r="R287" s="49"/>
      <c r="S287" s="49"/>
    </row>
    <row r="288" spans="1:20" s="48" customFormat="1" ht="13.9" hidden="1" customHeight="1" outlineLevel="1">
      <c r="A288" s="560">
        <f ca="1">IF($H288="UNIDADE CONSTRUTIVA",OFFSET(A288,-1,0)+1,LARGE(A$3:A287,1))</f>
        <v>0</v>
      </c>
      <c r="B288" s="560">
        <f t="shared" ca="1" si="77"/>
        <v>4</v>
      </c>
      <c r="C288" s="560">
        <f t="shared" ca="1" si="78"/>
        <v>4</v>
      </c>
      <c r="D288" s="561">
        <f t="shared" ca="1" si="79"/>
        <v>3</v>
      </c>
      <c r="E288" s="561">
        <f t="shared" ca="1" si="80"/>
        <v>0</v>
      </c>
      <c r="G288" s="290"/>
      <c r="H288" s="291" t="s">
        <v>243</v>
      </c>
      <c r="I288" s="292" t="str">
        <f t="shared" ca="1" si="81"/>
        <v>04.004.003</v>
      </c>
      <c r="J288" s="293" t="s">
        <v>1077</v>
      </c>
      <c r="K288" s="294"/>
      <c r="L288" s="558"/>
      <c r="M288" s="558"/>
      <c r="N288" s="388">
        <f t="shared" ca="1" si="82"/>
        <v>7659.1681739999995</v>
      </c>
      <c r="O288" s="565"/>
      <c r="P288" s="297"/>
      <c r="Q288" s="49"/>
      <c r="R288" s="49"/>
      <c r="S288" s="49"/>
    </row>
    <row r="289" spans="1:20" s="48" customFormat="1" ht="11.25" hidden="1" outlineLevel="2">
      <c r="A289" s="560">
        <f ca="1">IF($H289="UNIDADE CONSTRUTIVA",OFFSET(A289,-1,0)+1,LARGE(A$3:A288,1))</f>
        <v>0</v>
      </c>
      <c r="B289" s="560">
        <f t="shared" ca="1" si="77"/>
        <v>4</v>
      </c>
      <c r="C289" s="560">
        <f t="shared" ca="1" si="78"/>
        <v>4</v>
      </c>
      <c r="D289" s="561">
        <f t="shared" ca="1" si="79"/>
        <v>3</v>
      </c>
      <c r="E289" s="561">
        <f t="shared" ca="1" si="80"/>
        <v>1</v>
      </c>
      <c r="G289" s="290"/>
      <c r="H289" s="291" t="s">
        <v>244</v>
      </c>
      <c r="I289" s="292" t="str">
        <f t="shared" ca="1" si="81"/>
        <v>04.004.003.001</v>
      </c>
      <c r="J289" s="571" t="s">
        <v>1078</v>
      </c>
      <c r="K289" s="294" t="s">
        <v>1</v>
      </c>
      <c r="L289" s="558">
        <f>'Arquitetura R01'!D165</f>
        <v>38.43</v>
      </c>
      <c r="M289" s="558">
        <v>199.30179999999999</v>
      </c>
      <c r="N289" s="388">
        <f t="shared" si="82"/>
        <v>7659.1681739999995</v>
      </c>
      <c r="O289" s="565"/>
      <c r="P289" s="297" t="s">
        <v>677</v>
      </c>
      <c r="Q289" s="49"/>
      <c r="R289" s="49"/>
      <c r="S289" s="49"/>
    </row>
    <row r="290" spans="1:20" s="48" customFormat="1" ht="13.9" hidden="1" customHeight="1" outlineLevel="1">
      <c r="A290" s="560">
        <f ca="1">IF($H290="UNIDADE CONSTRUTIVA",OFFSET(A290,-1,0)+1,LARGE(A$3:A287,1))</f>
        <v>0</v>
      </c>
      <c r="B290" s="560">
        <f t="shared" ca="1" si="77"/>
        <v>4</v>
      </c>
      <c r="C290" s="560">
        <f t="shared" ca="1" si="78"/>
        <v>4</v>
      </c>
      <c r="D290" s="561">
        <f t="shared" ca="1" si="79"/>
        <v>4</v>
      </c>
      <c r="E290" s="561">
        <f t="shared" ca="1" si="80"/>
        <v>0</v>
      </c>
      <c r="G290" s="290"/>
      <c r="H290" s="291" t="s">
        <v>243</v>
      </c>
      <c r="I290" s="292" t="str">
        <f t="shared" ca="1" si="81"/>
        <v>04.004.004</v>
      </c>
      <c r="J290" s="293" t="s">
        <v>153</v>
      </c>
      <c r="K290" s="294"/>
      <c r="L290" s="558"/>
      <c r="M290" s="558"/>
      <c r="N290" s="388">
        <f t="shared" ca="1" si="82"/>
        <v>11336.409132999999</v>
      </c>
      <c r="O290" s="565"/>
      <c r="P290" s="297"/>
      <c r="Q290" s="49"/>
      <c r="R290" s="49"/>
      <c r="S290" s="49"/>
    </row>
    <row r="291" spans="1:20" s="48" customFormat="1" ht="13.9" hidden="1" customHeight="1" outlineLevel="2">
      <c r="A291" s="560">
        <f ca="1">IF($H291="UNIDADE CONSTRUTIVA",OFFSET(A291,-1,0)+1,LARGE(A$3:A290,1))</f>
        <v>0</v>
      </c>
      <c r="B291" s="560">
        <f t="shared" ca="1" si="77"/>
        <v>4</v>
      </c>
      <c r="C291" s="560">
        <f t="shared" ca="1" si="78"/>
        <v>4</v>
      </c>
      <c r="D291" s="561">
        <f t="shared" ca="1" si="79"/>
        <v>4</v>
      </c>
      <c r="E291" s="561">
        <f t="shared" ca="1" si="80"/>
        <v>1</v>
      </c>
      <c r="G291" s="290"/>
      <c r="H291" s="291" t="s">
        <v>244</v>
      </c>
      <c r="I291" s="292" t="str">
        <f t="shared" ca="1" si="81"/>
        <v>04.004.004.001</v>
      </c>
      <c r="J291" s="293" t="s">
        <v>555</v>
      </c>
      <c r="K291" s="294" t="s">
        <v>3</v>
      </c>
      <c r="L291" s="558">
        <f>'Arquitetura R01'!D132</f>
        <v>286.79000000000002</v>
      </c>
      <c r="M291" s="558">
        <v>19.07</v>
      </c>
      <c r="N291" s="388">
        <f t="shared" si="82"/>
        <v>5469.0853000000006</v>
      </c>
      <c r="O291" s="565"/>
      <c r="P291" s="297" t="s">
        <v>677</v>
      </c>
      <c r="Q291" s="49"/>
      <c r="R291" s="49"/>
      <c r="S291" s="49"/>
    </row>
    <row r="292" spans="1:20" s="48" customFormat="1" ht="13.9" hidden="1" customHeight="1" outlineLevel="2">
      <c r="A292" s="560">
        <f ca="1">IF($H292="UNIDADE CONSTRUTIVA",OFFSET(A292,-1,0)+1,LARGE(A$3:A291,1))</f>
        <v>0</v>
      </c>
      <c r="B292" s="560">
        <f t="shared" ca="1" si="77"/>
        <v>4</v>
      </c>
      <c r="C292" s="560">
        <f t="shared" ca="1" si="78"/>
        <v>4</v>
      </c>
      <c r="D292" s="561">
        <f t="shared" ca="1" si="79"/>
        <v>4</v>
      </c>
      <c r="E292" s="561">
        <f t="shared" ca="1" si="80"/>
        <v>2</v>
      </c>
      <c r="G292" s="290"/>
      <c r="H292" s="291" t="s">
        <v>244</v>
      </c>
      <c r="I292" s="292" t="str">
        <f t="shared" ca="1" si="81"/>
        <v>04.004.004.002</v>
      </c>
      <c r="J292" s="293" t="s">
        <v>556</v>
      </c>
      <c r="K292" s="294" t="s">
        <v>2</v>
      </c>
      <c r="L292" s="558">
        <f>ROUNDUP(SUM(L283:L287)/2,0)</f>
        <v>240</v>
      </c>
      <c r="M292" s="558">
        <v>4.5999999999999996</v>
      </c>
      <c r="N292" s="388">
        <f t="shared" si="82"/>
        <v>1104</v>
      </c>
      <c r="O292" s="565"/>
      <c r="P292" s="297" t="s">
        <v>677</v>
      </c>
      <c r="Q292" s="49"/>
      <c r="R292" s="49"/>
      <c r="S292" s="49"/>
      <c r="T292" s="570"/>
    </row>
    <row r="293" spans="1:20" s="48" customFormat="1" ht="13.9" hidden="1" customHeight="1" outlineLevel="2">
      <c r="A293" s="560">
        <f ca="1">IF($H293="UNIDADE CONSTRUTIVA",OFFSET(A293,-1,0)+1,LARGE(A$3:A292,1))</f>
        <v>0</v>
      </c>
      <c r="B293" s="560">
        <f t="shared" ca="1" si="77"/>
        <v>4</v>
      </c>
      <c r="C293" s="560">
        <f t="shared" ca="1" si="78"/>
        <v>4</v>
      </c>
      <c r="D293" s="561">
        <f t="shared" ca="1" si="79"/>
        <v>4</v>
      </c>
      <c r="E293" s="561">
        <f t="shared" ca="1" si="80"/>
        <v>3</v>
      </c>
      <c r="G293" s="290"/>
      <c r="H293" s="291" t="s">
        <v>244</v>
      </c>
      <c r="I293" s="292" t="str">
        <f t="shared" ca="1" si="81"/>
        <v>04.004.004.003</v>
      </c>
      <c r="J293" s="293" t="s">
        <v>557</v>
      </c>
      <c r="K293" s="294" t="s">
        <v>3</v>
      </c>
      <c r="L293" s="558">
        <f>ALVENARIA!D75</f>
        <v>49.33</v>
      </c>
      <c r="M293" s="558">
        <v>79.825100000000006</v>
      </c>
      <c r="N293" s="388">
        <f t="shared" si="82"/>
        <v>3937.772183</v>
      </c>
      <c r="O293" s="565"/>
      <c r="P293" s="297" t="s">
        <v>677</v>
      </c>
      <c r="Q293" s="49"/>
      <c r="R293" s="49"/>
      <c r="S293" s="49"/>
      <c r="T293" s="570"/>
    </row>
    <row r="294" spans="1:20" s="48" customFormat="1" ht="13.9" hidden="1" customHeight="1" outlineLevel="2">
      <c r="A294" s="560">
        <f ca="1">IF($H294="UNIDADE CONSTRUTIVA",OFFSET(A294,-1,0)+1,LARGE(A$3:A293,1))</f>
        <v>0</v>
      </c>
      <c r="B294" s="560">
        <f t="shared" ref="B294" ca="1" si="83">IF(H294="UNIDADE CONSTRUTIVA",0,IF(H294="CÉLULA CONSTRUTIVA",OFFSET(B294,-1,0)+1,OFFSET(B294,-1,0)))</f>
        <v>4</v>
      </c>
      <c r="C294" s="560">
        <f t="shared" ref="C294" ca="1" si="84">IF(H294="CÉLULA CONSTRUTIVA",0,IF(H294="ETAPA",OFFSET(C294,-1,0)+1,OFFSET(C294,-1,0)))</f>
        <v>4</v>
      </c>
      <c r="D294" s="561">
        <f t="shared" ref="D294" ca="1" si="85">IF(H294="ETAPA",0,IF(H294="SUBETAPA",OFFSET(D294,-1,0)+1,OFFSET(D294,-1,0)))</f>
        <v>4</v>
      </c>
      <c r="E294" s="561">
        <f t="shared" ref="E294" ca="1" si="86">IF(H294="Subetapa",0,IF(H294="serviço",OFFSET(E294,-1,0)+1,OFFSET(E294,-1,0)))</f>
        <v>4</v>
      </c>
      <c r="G294" s="290"/>
      <c r="H294" s="291" t="s">
        <v>244</v>
      </c>
      <c r="I294" s="292" t="str">
        <f t="shared" ref="I294" ca="1" si="87">IF(H294="Unidade Construtiva",TEXT(A294,"00"),IF(H294="Célula Construtiva",TEXT(B294,"00"),IF(H294="Etapa",CONCATENATE(TEXT(B294,"00"),".",TEXT(C294,"000")),IF(H294="Subetapa",CONCATENATE(TEXT(B294,"00"),".",TEXT(C294,"000"),".",TEXT(D294,"000")),IF(H294="Serviço",CONCATENATE(TEXT(B294,"00"),".",TEXT(C294,"000"),".",TEXT(D294,"000"),".",TEXT(E294,"000")),"")))))</f>
        <v>04.004.004.004</v>
      </c>
      <c r="J294" s="293" t="s">
        <v>700</v>
      </c>
      <c r="K294" s="294" t="s">
        <v>1</v>
      </c>
      <c r="L294" s="558">
        <f>'Tijolos refratários'!J8</f>
        <v>8.8549999999999986</v>
      </c>
      <c r="M294" s="558">
        <v>93.23</v>
      </c>
      <c r="N294" s="388">
        <f t="shared" si="82"/>
        <v>825.55164999999988</v>
      </c>
      <c r="O294" s="565"/>
      <c r="P294" s="297" t="s">
        <v>677</v>
      </c>
      <c r="Q294" s="49"/>
      <c r="R294" s="49"/>
      <c r="S294" s="49"/>
    </row>
    <row r="295" spans="1:20" s="48" customFormat="1" ht="13.9" hidden="1" customHeight="1" outlineLevel="1">
      <c r="A295" s="560">
        <f ca="1">IF($H295="UNIDADE CONSTRUTIVA",OFFSET(A295,-1,0)+1,LARGE(A$3:A293,1))</f>
        <v>0</v>
      </c>
      <c r="B295" s="560">
        <f t="shared" ca="1" si="77"/>
        <v>4</v>
      </c>
      <c r="C295" s="560">
        <f t="shared" ca="1" si="78"/>
        <v>4</v>
      </c>
      <c r="D295" s="561">
        <f t="shared" ca="1" si="79"/>
        <v>5</v>
      </c>
      <c r="E295" s="561">
        <f t="shared" ca="1" si="80"/>
        <v>0</v>
      </c>
      <c r="G295" s="290"/>
      <c r="H295" s="291" t="s">
        <v>243</v>
      </c>
      <c r="I295" s="292" t="str">
        <f t="shared" ca="1" si="81"/>
        <v>04.004.005</v>
      </c>
      <c r="J295" s="293" t="s">
        <v>154</v>
      </c>
      <c r="K295" s="294"/>
      <c r="L295" s="558"/>
      <c r="M295" s="558"/>
      <c r="N295" s="388">
        <f t="shared" ca="1" si="82"/>
        <v>17387.474999999999</v>
      </c>
      <c r="O295" s="565"/>
      <c r="P295" s="297"/>
      <c r="Q295" s="49"/>
      <c r="R295" s="49"/>
      <c r="S295" s="49"/>
      <c r="T295" s="570"/>
    </row>
    <row r="296" spans="1:20" s="48" customFormat="1" ht="13.9" hidden="1" customHeight="1" outlineLevel="2">
      <c r="A296" s="560">
        <f ca="1">IF($H296="UNIDADE CONSTRUTIVA",OFFSET(A296,-1,0)+1,LARGE(A$3:A295,1))</f>
        <v>0</v>
      </c>
      <c r="B296" s="560">
        <f t="shared" ca="1" si="77"/>
        <v>4</v>
      </c>
      <c r="C296" s="560">
        <f t="shared" ca="1" si="78"/>
        <v>4</v>
      </c>
      <c r="D296" s="561">
        <f t="shared" ca="1" si="79"/>
        <v>5</v>
      </c>
      <c r="E296" s="561">
        <f t="shared" ca="1" si="80"/>
        <v>1</v>
      </c>
      <c r="G296" s="290"/>
      <c r="H296" s="291" t="s">
        <v>244</v>
      </c>
      <c r="I296" s="292" t="str">
        <f t="shared" ca="1" si="81"/>
        <v>04.004.005.001</v>
      </c>
      <c r="J296" s="293" t="s">
        <v>1076</v>
      </c>
      <c r="K296" s="294" t="s">
        <v>1</v>
      </c>
      <c r="L296" s="558">
        <f>SUM(L282:L284)+L286+L294</f>
        <v>451.17500000000001</v>
      </c>
      <c r="M296" s="558">
        <v>35</v>
      </c>
      <c r="N296" s="388">
        <f t="shared" si="82"/>
        <v>15791.125</v>
      </c>
      <c r="O296" s="565"/>
      <c r="P296" s="297" t="s">
        <v>677</v>
      </c>
      <c r="Q296" s="49"/>
      <c r="R296" s="49"/>
      <c r="S296" s="49"/>
      <c r="T296" s="570"/>
    </row>
    <row r="297" spans="1:20" s="48" customFormat="1" ht="13.9" hidden="1" customHeight="1" outlineLevel="2">
      <c r="A297" s="560">
        <f ca="1">IF($H297="UNIDADE CONSTRUTIVA",OFFSET(A297,-1,0)+1,LARGE(A$3:A296,1))</f>
        <v>0</v>
      </c>
      <c r="B297" s="560">
        <f t="shared" ca="1" si="77"/>
        <v>4</v>
      </c>
      <c r="C297" s="560">
        <f t="shared" ca="1" si="78"/>
        <v>4</v>
      </c>
      <c r="D297" s="561">
        <f t="shared" ca="1" si="79"/>
        <v>5</v>
      </c>
      <c r="E297" s="561">
        <f t="shared" ca="1" si="80"/>
        <v>2</v>
      </c>
      <c r="G297" s="290"/>
      <c r="H297" s="291" t="s">
        <v>244</v>
      </c>
      <c r="I297" s="292" t="str">
        <f t="shared" ca="1" si="81"/>
        <v>04.004.005.002</v>
      </c>
      <c r="J297" s="293" t="s">
        <v>701</v>
      </c>
      <c r="K297" s="294" t="s">
        <v>1</v>
      </c>
      <c r="L297" s="558">
        <f>L287</f>
        <v>45.61</v>
      </c>
      <c r="M297" s="558">
        <v>35</v>
      </c>
      <c r="N297" s="388">
        <f t="shared" si="82"/>
        <v>1596.35</v>
      </c>
      <c r="O297" s="565"/>
      <c r="P297" s="297" t="s">
        <v>677</v>
      </c>
      <c r="Q297" s="49"/>
      <c r="R297" s="49"/>
      <c r="S297" s="49"/>
      <c r="T297" s="570"/>
    </row>
    <row r="298" spans="1:20" s="48" customFormat="1" ht="13.9" hidden="1" customHeight="1" outlineLevel="1">
      <c r="A298" s="560">
        <f ca="1">IF($H298="UNIDADE CONSTRUTIVA",OFFSET(A298,-1,0)+1,LARGE(A$3:A297,1))</f>
        <v>0</v>
      </c>
      <c r="B298" s="560">
        <f t="shared" ref="B298:B314" ca="1" si="88">IF(H298="UNIDADE CONSTRUTIVA",0,IF(H298="CÉLULA CONSTRUTIVA",OFFSET(B298,-1,0)+1,OFFSET(B298,-1,0)))</f>
        <v>4</v>
      </c>
      <c r="C298" s="560">
        <f t="shared" ref="C298:C314" ca="1" si="89">IF(H298="CÉLULA CONSTRUTIVA",0,IF(H298="ETAPA",OFFSET(C298,-1,0)+1,OFFSET(C298,-1,0)))</f>
        <v>5</v>
      </c>
      <c r="D298" s="561">
        <f t="shared" ref="D298:D314" ca="1" si="90">IF(H298="ETAPA",0,IF(H298="SUBETAPA",OFFSET(D298,-1,0)+1,OFFSET(D298,-1,0)))</f>
        <v>0</v>
      </c>
      <c r="E298" s="561">
        <f t="shared" ref="E298:E314" ca="1" si="91">IF(H298="Subetapa",0,IF(H298="serviço",OFFSET(E298,-1,0)+1,OFFSET(E298,-1,0)))</f>
        <v>2</v>
      </c>
      <c r="G298" s="290"/>
      <c r="H298" s="291" t="s">
        <v>242</v>
      </c>
      <c r="I298" s="292" t="str">
        <f t="shared" ref="I298:I314" ca="1" si="92">IF(H298="Unidade Construtiva",TEXT(A298,"00"),IF(H298="Célula Construtiva",TEXT(B298,"00"),IF(H298="Etapa",CONCATENATE(TEXT(B298,"00"),".",TEXT(C298,"000")),IF(H298="Subetapa",CONCATENATE(TEXT(B298,"00"),".",TEXT(C298,"000"),".",TEXT(D298,"000")),IF(H298="Serviço",CONCATENATE(TEXT(B298,"00"),".",TEXT(C298,"000"),".",TEXT(D298,"000"),".",TEXT(E298,"000")),"")))))</f>
        <v>04.005</v>
      </c>
      <c r="J298" s="293" t="s">
        <v>1072</v>
      </c>
      <c r="K298" s="294"/>
      <c r="L298" s="558"/>
      <c r="M298" s="558"/>
      <c r="N298" s="388">
        <f t="shared" ca="1" si="82"/>
        <v>517831.01502600004</v>
      </c>
      <c r="O298" s="565"/>
      <c r="P298" s="297"/>
      <c r="Q298" s="49"/>
      <c r="R298" s="49"/>
      <c r="S298" s="49"/>
    </row>
    <row r="299" spans="1:20" s="48" customFormat="1" ht="13.9" hidden="1" customHeight="1" outlineLevel="1">
      <c r="A299" s="560">
        <f ca="1">IF($H299="UNIDADE CONSTRUTIVA",OFFSET(A299,-1,0)+1,LARGE(A$3:A298,1))</f>
        <v>0</v>
      </c>
      <c r="B299" s="560">
        <f t="shared" ca="1" si="88"/>
        <v>4</v>
      </c>
      <c r="C299" s="560">
        <f t="shared" ca="1" si="89"/>
        <v>5</v>
      </c>
      <c r="D299" s="561">
        <f t="shared" ca="1" si="90"/>
        <v>1</v>
      </c>
      <c r="E299" s="561">
        <f t="shared" ca="1" si="91"/>
        <v>0</v>
      </c>
      <c r="G299" s="290"/>
      <c r="H299" s="291" t="s">
        <v>243</v>
      </c>
      <c r="I299" s="292" t="str">
        <f t="shared" ca="1" si="92"/>
        <v>04.005.001</v>
      </c>
      <c r="J299" s="293" t="s">
        <v>152</v>
      </c>
      <c r="K299" s="294"/>
      <c r="L299" s="558"/>
      <c r="M299" s="558"/>
      <c r="N299" s="388">
        <f t="shared" ca="1" si="82"/>
        <v>180527.96189999999</v>
      </c>
      <c r="O299" s="565"/>
      <c r="P299" s="297"/>
      <c r="Q299" s="49"/>
      <c r="R299" s="49"/>
      <c r="S299" s="49"/>
    </row>
    <row r="300" spans="1:20" s="48" customFormat="1" ht="13.9" hidden="1" customHeight="1" outlineLevel="2">
      <c r="A300" s="560">
        <f ca="1">IF($H300="UNIDADE CONSTRUTIVA",OFFSET(A300,-1,0)+1,LARGE(A$3:A298,1))</f>
        <v>0</v>
      </c>
      <c r="B300" s="560">
        <f t="shared" ca="1" si="88"/>
        <v>4</v>
      </c>
      <c r="C300" s="560">
        <f t="shared" ca="1" si="89"/>
        <v>5</v>
      </c>
      <c r="D300" s="561">
        <f t="shared" ca="1" si="90"/>
        <v>1</v>
      </c>
      <c r="E300" s="561">
        <f t="shared" ca="1" si="91"/>
        <v>1</v>
      </c>
      <c r="G300" s="290"/>
      <c r="H300" s="291" t="s">
        <v>244</v>
      </c>
      <c r="I300" s="292" t="str">
        <f t="shared" ca="1" si="92"/>
        <v>04.005.001.001</v>
      </c>
      <c r="J300" s="293" t="s">
        <v>5495</v>
      </c>
      <c r="K300" s="294" t="s">
        <v>1</v>
      </c>
      <c r="L300" s="558">
        <f>'Arquitetura R01'!G41</f>
        <v>91.800000000000011</v>
      </c>
      <c r="M300" s="558">
        <v>28.18</v>
      </c>
      <c r="N300" s="388">
        <f>L300*M300</f>
        <v>2586.9240000000004</v>
      </c>
      <c r="O300" s="565"/>
      <c r="P300" s="297" t="s">
        <v>677</v>
      </c>
      <c r="Q300" s="49"/>
      <c r="R300" s="49"/>
      <c r="S300" s="49"/>
    </row>
    <row r="301" spans="1:20" s="48" customFormat="1" ht="13.9" hidden="1" customHeight="1" outlineLevel="2">
      <c r="A301" s="560">
        <f ca="1">IF($H301="UNIDADE CONSTRUTIVA",OFFSET(A301,-1,0)+1,LARGE(A$3:A299,1))</f>
        <v>0</v>
      </c>
      <c r="B301" s="560">
        <f t="shared" ca="1" si="88"/>
        <v>4</v>
      </c>
      <c r="C301" s="560">
        <f t="shared" ca="1" si="89"/>
        <v>5</v>
      </c>
      <c r="D301" s="561">
        <f t="shared" ca="1" si="90"/>
        <v>1</v>
      </c>
      <c r="E301" s="561">
        <f t="shared" ca="1" si="91"/>
        <v>2</v>
      </c>
      <c r="G301" s="290"/>
      <c r="H301" s="291" t="s">
        <v>244</v>
      </c>
      <c r="I301" s="292" t="str">
        <f t="shared" ca="1" si="92"/>
        <v>04.005.001.002</v>
      </c>
      <c r="J301" s="293" t="s">
        <v>698</v>
      </c>
      <c r="K301" s="294" t="s">
        <v>1</v>
      </c>
      <c r="L301" s="558">
        <f>'Arquitetura R01'!G42</f>
        <v>1702.47</v>
      </c>
      <c r="M301" s="558">
        <v>44.23</v>
      </c>
      <c r="N301" s="388">
        <f t="shared" ref="N301:N316" si="93">IF(H301="Serviço",M301*L301,IF(H301="CÉLULA CONSTRUTIVA",SUMIFS($N$8:$N$1410,$B$8:$B$1410,B301,$H$8:$H$1410,"Serviço"),IF(H301="ETAPA",SUMIFS($N$8:$N$1410,$B$8:$B$1410,B301,$C$8:$C$1410,C301,$H$8:$H$1410,"Serviço"),IF(H301="SUBETAPA",SUMIFS($N$8:$N$1410,$B$8:$B$1410,B301,$C$8:$C$1410,C301,$D$8:$D$1410,D301,$H$8:$H$1410,"Serviço"),0))))</f>
        <v>75300.248099999997</v>
      </c>
      <c r="O301" s="565"/>
      <c r="P301" s="297" t="s">
        <v>677</v>
      </c>
      <c r="Q301" s="49"/>
      <c r="R301" s="49"/>
      <c r="S301" s="49"/>
    </row>
    <row r="302" spans="1:20" s="48" customFormat="1" ht="13.9" hidden="1" customHeight="1" outlineLevel="2">
      <c r="A302" s="560">
        <f ca="1">IF($H302="UNIDADE CONSTRUTIVA",OFFSET(A302,-1,0)+1,LARGE(A$3:A301,1))</f>
        <v>0</v>
      </c>
      <c r="B302" s="560">
        <f t="shared" ca="1" si="88"/>
        <v>4</v>
      </c>
      <c r="C302" s="560">
        <f t="shared" ca="1" si="89"/>
        <v>5</v>
      </c>
      <c r="D302" s="561">
        <f t="shared" ca="1" si="90"/>
        <v>1</v>
      </c>
      <c r="E302" s="561">
        <f t="shared" ca="1" si="91"/>
        <v>3</v>
      </c>
      <c r="G302" s="290"/>
      <c r="H302" s="291" t="s">
        <v>244</v>
      </c>
      <c r="I302" s="292" t="str">
        <f t="shared" ca="1" si="92"/>
        <v>04.005.001.003</v>
      </c>
      <c r="J302" s="293" t="s">
        <v>699</v>
      </c>
      <c r="K302" s="294" t="s">
        <v>1</v>
      </c>
      <c r="L302" s="558">
        <f>'Arquitetura R01'!G43</f>
        <v>1243.98</v>
      </c>
      <c r="M302" s="558">
        <v>82.51</v>
      </c>
      <c r="N302" s="388">
        <f t="shared" si="93"/>
        <v>102640.78980000001</v>
      </c>
      <c r="O302" s="565"/>
      <c r="P302" s="297" t="s">
        <v>677</v>
      </c>
      <c r="Q302" s="49"/>
      <c r="R302" s="49"/>
      <c r="S302" s="49"/>
    </row>
    <row r="303" spans="1:20" s="48" customFormat="1" ht="13.9" hidden="1" customHeight="1" outlineLevel="1">
      <c r="A303" s="560">
        <f ca="1">IF($H303="UNIDADE CONSTRUTIVA",OFFSET(A303,-1,0)+1,LARGE(A$3:A302,1))</f>
        <v>0</v>
      </c>
      <c r="B303" s="560">
        <f t="shared" ca="1" si="88"/>
        <v>4</v>
      </c>
      <c r="C303" s="560">
        <f t="shared" ca="1" si="89"/>
        <v>5</v>
      </c>
      <c r="D303" s="561">
        <f t="shared" ca="1" si="90"/>
        <v>2</v>
      </c>
      <c r="E303" s="561">
        <f t="shared" ca="1" si="91"/>
        <v>0</v>
      </c>
      <c r="G303" s="290"/>
      <c r="H303" s="291" t="s">
        <v>243</v>
      </c>
      <c r="I303" s="292" t="str">
        <f t="shared" ca="1" si="92"/>
        <v>04.005.002</v>
      </c>
      <c r="J303" s="293" t="s">
        <v>554</v>
      </c>
      <c r="K303" s="294"/>
      <c r="L303" s="558"/>
      <c r="M303" s="558"/>
      <c r="N303" s="388">
        <f t="shared" ca="1" si="93"/>
        <v>35564.768400000001</v>
      </c>
      <c r="O303" s="565"/>
      <c r="P303" s="297"/>
      <c r="Q303" s="49"/>
      <c r="R303" s="49"/>
      <c r="S303" s="49"/>
    </row>
    <row r="304" spans="1:20" s="48" customFormat="1" ht="13.9" hidden="1" customHeight="1" outlineLevel="2">
      <c r="A304" s="560">
        <f ca="1">IF($H304="UNIDADE CONSTRUTIVA",OFFSET(A304,-1,0)+1,LARGE(A$3:A303,1))</f>
        <v>0</v>
      </c>
      <c r="B304" s="560">
        <f t="shared" ca="1" si="88"/>
        <v>4</v>
      </c>
      <c r="C304" s="560">
        <f t="shared" ca="1" si="89"/>
        <v>5</v>
      </c>
      <c r="D304" s="561">
        <f t="shared" ca="1" si="90"/>
        <v>2</v>
      </c>
      <c r="E304" s="561">
        <f t="shared" ca="1" si="91"/>
        <v>1</v>
      </c>
      <c r="G304" s="290"/>
      <c r="H304" s="291" t="s">
        <v>244</v>
      </c>
      <c r="I304" s="292" t="str">
        <f t="shared" ca="1" si="92"/>
        <v>04.005.002.001</v>
      </c>
      <c r="J304" s="293" t="s">
        <v>1075</v>
      </c>
      <c r="K304" s="294" t="s">
        <v>1</v>
      </c>
      <c r="L304" s="558">
        <f>SUM('Arquitetura R01'!D103:D119)</f>
        <v>370.93000000000006</v>
      </c>
      <c r="M304" s="558">
        <v>95.88</v>
      </c>
      <c r="N304" s="388">
        <f t="shared" si="93"/>
        <v>35564.768400000001</v>
      </c>
      <c r="O304" s="565"/>
      <c r="P304" s="297" t="s">
        <v>677</v>
      </c>
      <c r="Q304" s="49"/>
      <c r="R304" s="49"/>
      <c r="S304" s="49"/>
    </row>
    <row r="305" spans="1:20" s="48" customFormat="1" ht="13.9" hidden="1" customHeight="1" outlineLevel="1">
      <c r="A305" s="560">
        <f ca="1">IF($H305="UNIDADE CONSTRUTIVA",OFFSET(A305,-1,0)+1,LARGE(A$3:A304,1))</f>
        <v>0</v>
      </c>
      <c r="B305" s="560">
        <f t="shared" ca="1" si="88"/>
        <v>4</v>
      </c>
      <c r="C305" s="560">
        <f t="shared" ca="1" si="89"/>
        <v>5</v>
      </c>
      <c r="D305" s="561">
        <f t="shared" ca="1" si="90"/>
        <v>3</v>
      </c>
      <c r="E305" s="561">
        <f t="shared" ca="1" si="91"/>
        <v>0</v>
      </c>
      <c r="G305" s="290"/>
      <c r="H305" s="291" t="s">
        <v>243</v>
      </c>
      <c r="I305" s="292" t="str">
        <f t="shared" ca="1" si="92"/>
        <v>04.005.003</v>
      </c>
      <c r="J305" s="293" t="s">
        <v>1077</v>
      </c>
      <c r="K305" s="294"/>
      <c r="L305" s="558"/>
      <c r="M305" s="558"/>
      <c r="N305" s="388">
        <f t="shared" ca="1" si="93"/>
        <v>88214.962715999995</v>
      </c>
      <c r="O305" s="565"/>
      <c r="P305" s="297"/>
      <c r="Q305" s="49"/>
      <c r="R305" s="49"/>
      <c r="S305" s="49"/>
    </row>
    <row r="306" spans="1:20" s="48" customFormat="1" ht="11.25" hidden="1" outlineLevel="2">
      <c r="A306" s="560">
        <f ca="1">IF($H306="UNIDADE CONSTRUTIVA",OFFSET(A306,-1,0)+1,LARGE(A$3:A305,1))</f>
        <v>0</v>
      </c>
      <c r="B306" s="560">
        <f t="shared" ca="1" si="88"/>
        <v>4</v>
      </c>
      <c r="C306" s="560">
        <f t="shared" ca="1" si="89"/>
        <v>5</v>
      </c>
      <c r="D306" s="561">
        <f t="shared" ca="1" si="90"/>
        <v>3</v>
      </c>
      <c r="E306" s="561">
        <f t="shared" ca="1" si="91"/>
        <v>1</v>
      </c>
      <c r="G306" s="290"/>
      <c r="H306" s="291" t="s">
        <v>244</v>
      </c>
      <c r="I306" s="292" t="str">
        <f t="shared" ca="1" si="92"/>
        <v>04.005.003.001</v>
      </c>
      <c r="J306" s="571" t="s">
        <v>1078</v>
      </c>
      <c r="K306" s="294" t="s">
        <v>1</v>
      </c>
      <c r="L306" s="558">
        <f>SUM('Arquitetura R01'!D167:D183)</f>
        <v>442.62</v>
      </c>
      <c r="M306" s="558">
        <v>199.30179999999999</v>
      </c>
      <c r="N306" s="388">
        <f t="shared" si="93"/>
        <v>88214.962715999995</v>
      </c>
      <c r="O306" s="565"/>
      <c r="P306" s="297" t="s">
        <v>677</v>
      </c>
      <c r="Q306" s="49"/>
      <c r="R306" s="49"/>
      <c r="S306" s="49"/>
    </row>
    <row r="307" spans="1:20" s="48" customFormat="1" ht="13.9" hidden="1" customHeight="1" outlineLevel="1">
      <c r="A307" s="560">
        <f ca="1">IF($H307="UNIDADE CONSTRUTIVA",OFFSET(A307,-1,0)+1,LARGE(A$3:A304,1))</f>
        <v>0</v>
      </c>
      <c r="B307" s="560">
        <f t="shared" ca="1" si="88"/>
        <v>4</v>
      </c>
      <c r="C307" s="560">
        <f t="shared" ca="1" si="89"/>
        <v>5</v>
      </c>
      <c r="D307" s="561">
        <f t="shared" ca="1" si="90"/>
        <v>4</v>
      </c>
      <c r="E307" s="561">
        <f t="shared" ca="1" si="91"/>
        <v>0</v>
      </c>
      <c r="G307" s="290"/>
      <c r="H307" s="291" t="s">
        <v>243</v>
      </c>
      <c r="I307" s="292" t="str">
        <f t="shared" ca="1" si="92"/>
        <v>04.005.004</v>
      </c>
      <c r="J307" s="293" t="s">
        <v>153</v>
      </c>
      <c r="K307" s="294"/>
      <c r="L307" s="558"/>
      <c r="M307" s="558"/>
      <c r="N307" s="388">
        <f t="shared" ca="1" si="93"/>
        <v>91354.422009999995</v>
      </c>
      <c r="O307" s="565"/>
      <c r="P307" s="297"/>
      <c r="Q307" s="49"/>
      <c r="R307" s="49"/>
      <c r="S307" s="49"/>
    </row>
    <row r="308" spans="1:20" s="48" customFormat="1" ht="13.9" hidden="1" customHeight="1" outlineLevel="2">
      <c r="A308" s="560">
        <f ca="1">IF($H308="UNIDADE CONSTRUTIVA",OFFSET(A308,-1,0)+1,LARGE(A$3:A307,1))</f>
        <v>0</v>
      </c>
      <c r="B308" s="560">
        <f t="shared" ca="1" si="88"/>
        <v>4</v>
      </c>
      <c r="C308" s="560">
        <f t="shared" ca="1" si="89"/>
        <v>5</v>
      </c>
      <c r="D308" s="561">
        <f t="shared" ca="1" si="90"/>
        <v>4</v>
      </c>
      <c r="E308" s="561">
        <f t="shared" ca="1" si="91"/>
        <v>1</v>
      </c>
      <c r="G308" s="290"/>
      <c r="H308" s="291" t="s">
        <v>244</v>
      </c>
      <c r="I308" s="292" t="str">
        <f t="shared" ca="1" si="92"/>
        <v>04.005.004.001</v>
      </c>
      <c r="J308" s="293" t="s">
        <v>555</v>
      </c>
      <c r="K308" s="294" t="s">
        <v>3</v>
      </c>
      <c r="L308" s="558">
        <f>SUM('Arquitetura R01'!D134:D150)</f>
        <v>1743.2099999999998</v>
      </c>
      <c r="M308" s="558">
        <v>19.074999999999999</v>
      </c>
      <c r="N308" s="388">
        <f t="shared" si="93"/>
        <v>33251.730749999995</v>
      </c>
      <c r="O308" s="565"/>
      <c r="P308" s="297" t="s">
        <v>677</v>
      </c>
      <c r="Q308" s="49"/>
      <c r="R308" s="49"/>
      <c r="S308" s="49"/>
    </row>
    <row r="309" spans="1:20" s="48" customFormat="1" ht="13.9" hidden="1" customHeight="1" outlineLevel="2">
      <c r="A309" s="560">
        <f ca="1">IF($H309="UNIDADE CONSTRUTIVA",OFFSET(A309,-1,0)+1,LARGE(A$3:A308,1))</f>
        <v>0</v>
      </c>
      <c r="B309" s="560">
        <f t="shared" ca="1" si="88"/>
        <v>4</v>
      </c>
      <c r="C309" s="560">
        <f t="shared" ca="1" si="89"/>
        <v>5</v>
      </c>
      <c r="D309" s="561">
        <f t="shared" ca="1" si="90"/>
        <v>4</v>
      </c>
      <c r="E309" s="561">
        <f t="shared" ca="1" si="91"/>
        <v>2</v>
      </c>
      <c r="G309" s="290"/>
      <c r="H309" s="291" t="s">
        <v>244</v>
      </c>
      <c r="I309" s="292" t="str">
        <f t="shared" ca="1" si="92"/>
        <v>04.005.004.002</v>
      </c>
      <c r="J309" s="293" t="s">
        <v>556</v>
      </c>
      <c r="K309" s="294" t="s">
        <v>2</v>
      </c>
      <c r="L309" s="558">
        <f>ROUNDUP(SUM(L299:L304)/2,0)</f>
        <v>1705</v>
      </c>
      <c r="M309" s="558">
        <v>4.5999999999999996</v>
      </c>
      <c r="N309" s="388">
        <f t="shared" si="93"/>
        <v>7842.9999999999991</v>
      </c>
      <c r="O309" s="565"/>
      <c r="P309" s="297" t="s">
        <v>677</v>
      </c>
      <c r="Q309" s="49"/>
      <c r="R309" s="49"/>
      <c r="S309" s="49"/>
      <c r="T309" s="570"/>
    </row>
    <row r="310" spans="1:20" s="48" customFormat="1" ht="13.9" hidden="1" customHeight="1" outlineLevel="2">
      <c r="A310" s="560">
        <f ca="1">IF($H310="UNIDADE CONSTRUTIVA",OFFSET(A310,-1,0)+1,LARGE(A$3:A309,1))</f>
        <v>0</v>
      </c>
      <c r="B310" s="560">
        <f t="shared" ca="1" si="88"/>
        <v>4</v>
      </c>
      <c r="C310" s="560">
        <f t="shared" ca="1" si="89"/>
        <v>5</v>
      </c>
      <c r="D310" s="561">
        <f t="shared" ca="1" si="90"/>
        <v>4</v>
      </c>
      <c r="E310" s="561">
        <f t="shared" ca="1" si="91"/>
        <v>3</v>
      </c>
      <c r="G310" s="290"/>
      <c r="H310" s="291" t="s">
        <v>244</v>
      </c>
      <c r="I310" s="292" t="str">
        <f t="shared" ca="1" si="92"/>
        <v>04.005.004.003</v>
      </c>
      <c r="J310" s="293" t="s">
        <v>557</v>
      </c>
      <c r="K310" s="294" t="s">
        <v>3</v>
      </c>
      <c r="L310" s="558">
        <f>ALVENARIA!D78*8+ALVENARIA!D81</f>
        <v>534.6</v>
      </c>
      <c r="M310" s="558">
        <v>79.825100000000006</v>
      </c>
      <c r="N310" s="388">
        <f t="shared" si="93"/>
        <v>42674.498460000003</v>
      </c>
      <c r="O310" s="565"/>
      <c r="P310" s="297" t="s">
        <v>677</v>
      </c>
      <c r="Q310" s="49"/>
      <c r="R310" s="49"/>
      <c r="S310" s="49"/>
      <c r="T310" s="570"/>
    </row>
    <row r="311" spans="1:20" s="48" customFormat="1" ht="13.9" hidden="1" customHeight="1" outlineLevel="2">
      <c r="A311" s="560">
        <f ca="1">IF($H311="UNIDADE CONSTRUTIVA",OFFSET(A311,-1,0)+1,LARGE(A$3:A310,1))</f>
        <v>0</v>
      </c>
      <c r="B311" s="560">
        <f t="shared" ref="B311" ca="1" si="94">IF(H311="UNIDADE CONSTRUTIVA",0,IF(H311="CÉLULA CONSTRUTIVA",OFFSET(B311,-1,0)+1,OFFSET(B311,-1,0)))</f>
        <v>4</v>
      </c>
      <c r="C311" s="560">
        <f t="shared" ref="C311" ca="1" si="95">IF(H311="CÉLULA CONSTRUTIVA",0,IF(H311="ETAPA",OFFSET(C311,-1,0)+1,OFFSET(C311,-1,0)))</f>
        <v>5</v>
      </c>
      <c r="D311" s="561">
        <f t="shared" ref="D311" ca="1" si="96">IF(H311="ETAPA",0,IF(H311="SUBETAPA",OFFSET(D311,-1,0)+1,OFFSET(D311,-1,0)))</f>
        <v>4</v>
      </c>
      <c r="E311" s="561">
        <f t="shared" ref="E311" ca="1" si="97">IF(H311="Subetapa",0,IF(H311="serviço",OFFSET(E311,-1,0)+1,OFFSET(E311,-1,0)))</f>
        <v>4</v>
      </c>
      <c r="G311" s="290"/>
      <c r="H311" s="291" t="s">
        <v>244</v>
      </c>
      <c r="I311" s="292" t="str">
        <f t="shared" ref="I311" ca="1" si="98">IF(H311="Unidade Construtiva",TEXT(A311,"00"),IF(H311="Célula Construtiva",TEXT(B311,"00"),IF(H311="Etapa",CONCATENATE(TEXT(B311,"00"),".",TEXT(C311,"000")),IF(H311="Subetapa",CONCATENATE(TEXT(B311,"00"),".",TEXT(C311,"000"),".",TEXT(D311,"000")),IF(H311="Serviço",CONCATENATE(TEXT(B311,"00"),".",TEXT(C311,"000"),".",TEXT(D311,"000"),".",TEXT(E311,"000")),"")))))</f>
        <v>04.005.004.004</v>
      </c>
      <c r="J311" s="293" t="s">
        <v>700</v>
      </c>
      <c r="K311" s="294" t="s">
        <v>1</v>
      </c>
      <c r="L311" s="558">
        <f>'Tijolos refratários'!J11+'Tijolos refratários'!J14</f>
        <v>81.359999999999985</v>
      </c>
      <c r="M311" s="558">
        <v>93.23</v>
      </c>
      <c r="N311" s="388">
        <f t="shared" si="93"/>
        <v>7585.1927999999989</v>
      </c>
      <c r="O311" s="565"/>
      <c r="P311" s="297" t="s">
        <v>677</v>
      </c>
      <c r="Q311" s="49"/>
      <c r="R311" s="49"/>
      <c r="S311" s="49"/>
    </row>
    <row r="312" spans="1:20" s="48" customFormat="1" ht="13.9" hidden="1" customHeight="1" outlineLevel="1">
      <c r="A312" s="560">
        <f ca="1">IF($H312="UNIDADE CONSTRUTIVA",OFFSET(A312,-1,0)+1,LARGE(A$3:A310,1))</f>
        <v>0</v>
      </c>
      <c r="B312" s="560">
        <f t="shared" ca="1" si="88"/>
        <v>4</v>
      </c>
      <c r="C312" s="560">
        <f t="shared" ca="1" si="89"/>
        <v>5</v>
      </c>
      <c r="D312" s="561">
        <f t="shared" ca="1" si="90"/>
        <v>5</v>
      </c>
      <c r="E312" s="561">
        <f t="shared" ca="1" si="91"/>
        <v>0</v>
      </c>
      <c r="G312" s="290"/>
      <c r="H312" s="291" t="s">
        <v>243</v>
      </c>
      <c r="I312" s="292" t="str">
        <f t="shared" ca="1" si="92"/>
        <v>04.005.005</v>
      </c>
      <c r="J312" s="293" t="s">
        <v>154</v>
      </c>
      <c r="K312" s="294"/>
      <c r="L312" s="558"/>
      <c r="M312" s="558"/>
      <c r="N312" s="388">
        <f t="shared" ca="1" si="93"/>
        <v>122168.90000000001</v>
      </c>
      <c r="O312" s="565"/>
      <c r="P312" s="297"/>
      <c r="Q312" s="49"/>
      <c r="R312" s="49"/>
      <c r="S312" s="49"/>
      <c r="T312" s="570"/>
    </row>
    <row r="313" spans="1:20" s="48" customFormat="1" ht="13.9" hidden="1" customHeight="1" outlineLevel="2">
      <c r="A313" s="560">
        <f ca="1">IF($H313="UNIDADE CONSTRUTIVA",OFFSET(A313,-1,0)+1,LARGE(A$3:A312,1))</f>
        <v>0</v>
      </c>
      <c r="B313" s="560">
        <f t="shared" ca="1" si="88"/>
        <v>4</v>
      </c>
      <c r="C313" s="560">
        <f t="shared" ca="1" si="89"/>
        <v>5</v>
      </c>
      <c r="D313" s="561">
        <f t="shared" ca="1" si="90"/>
        <v>5</v>
      </c>
      <c r="E313" s="561">
        <f t="shared" ca="1" si="91"/>
        <v>1</v>
      </c>
      <c r="G313" s="290"/>
      <c r="H313" s="291" t="s">
        <v>244</v>
      </c>
      <c r="I313" s="292" t="str">
        <f t="shared" ca="1" si="92"/>
        <v>04.005.005.001</v>
      </c>
      <c r="J313" s="293" t="s">
        <v>1076</v>
      </c>
      <c r="K313" s="294" t="s">
        <v>1</v>
      </c>
      <c r="L313" s="558">
        <f>SUM(L300:L302)+L311</f>
        <v>3119.61</v>
      </c>
      <c r="M313" s="558">
        <v>35</v>
      </c>
      <c r="N313" s="388">
        <f t="shared" si="93"/>
        <v>109186.35</v>
      </c>
      <c r="O313" s="565"/>
      <c r="P313" s="297" t="s">
        <v>677</v>
      </c>
      <c r="Q313" s="49"/>
      <c r="R313" s="49"/>
      <c r="S313" s="49"/>
      <c r="T313" s="570"/>
    </row>
    <row r="314" spans="1:20" s="48" customFormat="1" ht="13.9" hidden="1" customHeight="1" outlineLevel="2">
      <c r="A314" s="560">
        <f ca="1">IF($H314="UNIDADE CONSTRUTIVA",OFFSET(A314,-1,0)+1,LARGE(A$3:A313,1))</f>
        <v>0</v>
      </c>
      <c r="B314" s="560">
        <f t="shared" ca="1" si="88"/>
        <v>4</v>
      </c>
      <c r="C314" s="560">
        <f t="shared" ca="1" si="89"/>
        <v>5</v>
      </c>
      <c r="D314" s="561">
        <f t="shared" ca="1" si="90"/>
        <v>5</v>
      </c>
      <c r="E314" s="561">
        <f t="shared" ca="1" si="91"/>
        <v>2</v>
      </c>
      <c r="G314" s="290"/>
      <c r="H314" s="291" t="s">
        <v>244</v>
      </c>
      <c r="I314" s="292" t="str">
        <f t="shared" ca="1" si="92"/>
        <v>04.005.005.002</v>
      </c>
      <c r="J314" s="293" t="s">
        <v>701</v>
      </c>
      <c r="K314" s="294" t="s">
        <v>1</v>
      </c>
      <c r="L314" s="558">
        <f>L304</f>
        <v>370.93000000000006</v>
      </c>
      <c r="M314" s="558">
        <v>35</v>
      </c>
      <c r="N314" s="388">
        <f t="shared" si="93"/>
        <v>12982.550000000003</v>
      </c>
      <c r="O314" s="565"/>
      <c r="P314" s="297" t="s">
        <v>677</v>
      </c>
      <c r="Q314" s="49"/>
      <c r="R314" s="49"/>
      <c r="S314" s="49"/>
      <c r="T314" s="570"/>
    </row>
    <row r="315" spans="1:20" s="48" customFormat="1" ht="13.9" hidden="1" customHeight="1" outlineLevel="1">
      <c r="A315" s="560">
        <f ca="1">IF($H315="UNIDADE CONSTRUTIVA",OFFSET(A315,-1,0)+1,LARGE(A$3:A314,1))</f>
        <v>0</v>
      </c>
      <c r="B315" s="560">
        <f t="shared" ref="B315:B332" ca="1" si="99">IF(H315="UNIDADE CONSTRUTIVA",0,IF(H315="CÉLULA CONSTRUTIVA",OFFSET(B315,-1,0)+1,OFFSET(B315,-1,0)))</f>
        <v>4</v>
      </c>
      <c r="C315" s="560">
        <f t="shared" ref="C315:C332" ca="1" si="100">IF(H315="CÉLULA CONSTRUTIVA",0,IF(H315="ETAPA",OFFSET(C315,-1,0)+1,OFFSET(C315,-1,0)))</f>
        <v>6</v>
      </c>
      <c r="D315" s="561">
        <f t="shared" ref="D315:D332" ca="1" si="101">IF(H315="ETAPA",0,IF(H315="SUBETAPA",OFFSET(D315,-1,0)+1,OFFSET(D315,-1,0)))</f>
        <v>0</v>
      </c>
      <c r="E315" s="561">
        <f t="shared" ref="E315:E332" ca="1" si="102">IF(H315="Subetapa",0,IF(H315="serviço",OFFSET(E315,-1,0)+1,OFFSET(E315,-1,0)))</f>
        <v>2</v>
      </c>
      <c r="G315" s="290"/>
      <c r="H315" s="291" t="s">
        <v>242</v>
      </c>
      <c r="I315" s="292" t="str">
        <f t="shared" ref="I315:I332" ca="1" si="103">IF(H315="Unidade Construtiva",TEXT(A315,"00"),IF(H315="Célula Construtiva",TEXT(B315,"00"),IF(H315="Etapa",CONCATENATE(TEXT(B315,"00"),".",TEXT(C315,"000")),IF(H315="Subetapa",CONCATENATE(TEXT(B315,"00"),".",TEXT(C315,"000"),".",TEXT(D315,"000")),IF(H315="Serviço",CONCATENATE(TEXT(B315,"00"),".",TEXT(C315,"000"),".",TEXT(D315,"000"),".",TEXT(E315,"000")),"")))))</f>
        <v>04.006</v>
      </c>
      <c r="J315" s="293" t="s">
        <v>1073</v>
      </c>
      <c r="K315" s="294"/>
      <c r="L315" s="558"/>
      <c r="M315" s="558"/>
      <c r="N315" s="388">
        <f t="shared" ca="1" si="93"/>
        <v>44003.132597999997</v>
      </c>
      <c r="O315" s="565"/>
      <c r="P315" s="297"/>
      <c r="Q315" s="49"/>
      <c r="R315" s="49"/>
      <c r="S315" s="49"/>
    </row>
    <row r="316" spans="1:20" s="48" customFormat="1" ht="13.9" hidden="1" customHeight="1" outlineLevel="1">
      <c r="A316" s="560">
        <f ca="1">IF($H316="UNIDADE CONSTRUTIVA",OFFSET(A316,-1,0)+1,LARGE(A$3:A315,1))</f>
        <v>0</v>
      </c>
      <c r="B316" s="560">
        <f t="shared" ca="1" si="99"/>
        <v>4</v>
      </c>
      <c r="C316" s="560">
        <f t="shared" ca="1" si="100"/>
        <v>6</v>
      </c>
      <c r="D316" s="561">
        <f t="shared" ca="1" si="101"/>
        <v>1</v>
      </c>
      <c r="E316" s="561">
        <f t="shared" ca="1" si="102"/>
        <v>0</v>
      </c>
      <c r="G316" s="290"/>
      <c r="H316" s="291" t="s">
        <v>243</v>
      </c>
      <c r="I316" s="292" t="str">
        <f t="shared" ca="1" si="103"/>
        <v>04.006.001</v>
      </c>
      <c r="J316" s="293" t="s">
        <v>152</v>
      </c>
      <c r="K316" s="294"/>
      <c r="L316" s="558"/>
      <c r="M316" s="558"/>
      <c r="N316" s="388">
        <f t="shared" ca="1" si="93"/>
        <v>15352.900300000001</v>
      </c>
      <c r="O316" s="565"/>
      <c r="P316" s="297"/>
      <c r="Q316" s="49"/>
      <c r="R316" s="49"/>
      <c r="S316" s="49"/>
    </row>
    <row r="317" spans="1:20" s="48" customFormat="1" ht="13.9" hidden="1" customHeight="1" outlineLevel="2">
      <c r="A317" s="560">
        <f ca="1">IF($H317="UNIDADE CONSTRUTIVA",OFFSET(A317,-1,0)+1,LARGE(A$3:A315,1))</f>
        <v>0</v>
      </c>
      <c r="B317" s="560">
        <f t="shared" ca="1" si="99"/>
        <v>4</v>
      </c>
      <c r="C317" s="560">
        <f t="shared" ca="1" si="100"/>
        <v>6</v>
      </c>
      <c r="D317" s="561">
        <f t="shared" ca="1" si="101"/>
        <v>1</v>
      </c>
      <c r="E317" s="561">
        <f t="shared" ca="1" si="102"/>
        <v>1</v>
      </c>
      <c r="G317" s="290"/>
      <c r="H317" s="291" t="s">
        <v>244</v>
      </c>
      <c r="I317" s="292" t="str">
        <f t="shared" ca="1" si="103"/>
        <v>04.006.001.001</v>
      </c>
      <c r="J317" s="293" t="s">
        <v>5495</v>
      </c>
      <c r="K317" s="294" t="s">
        <v>1</v>
      </c>
      <c r="L317" s="558">
        <f>'Arquitetura R01'!D77</f>
        <v>10.199999999999999</v>
      </c>
      <c r="M317" s="558">
        <v>28.18</v>
      </c>
      <c r="N317" s="388">
        <f>L317*M317</f>
        <v>287.43599999999998</v>
      </c>
      <c r="O317" s="565"/>
      <c r="P317" s="297" t="s">
        <v>677</v>
      </c>
      <c r="Q317" s="49"/>
      <c r="R317" s="49"/>
      <c r="S317" s="49"/>
    </row>
    <row r="318" spans="1:20" s="48" customFormat="1" ht="13.9" hidden="1" customHeight="1" outlineLevel="2">
      <c r="A318" s="560">
        <f ca="1">IF($H318="UNIDADE CONSTRUTIVA",OFFSET(A318,-1,0)+1,LARGE(A$3:A316,1))</f>
        <v>0</v>
      </c>
      <c r="B318" s="560">
        <f t="shared" ca="1" si="99"/>
        <v>4</v>
      </c>
      <c r="C318" s="560">
        <f t="shared" ca="1" si="100"/>
        <v>6</v>
      </c>
      <c r="D318" s="561">
        <f t="shared" ca="1" si="101"/>
        <v>1</v>
      </c>
      <c r="E318" s="561">
        <f t="shared" ca="1" si="102"/>
        <v>2</v>
      </c>
      <c r="G318" s="290"/>
      <c r="H318" s="291" t="s">
        <v>244</v>
      </c>
      <c r="I318" s="292" t="str">
        <f t="shared" ca="1" si="103"/>
        <v>04.006.001.002</v>
      </c>
      <c r="J318" s="293" t="s">
        <v>698</v>
      </c>
      <c r="K318" s="294" t="s">
        <v>1</v>
      </c>
      <c r="L318" s="558">
        <f>'Arquitetura R01'!D78</f>
        <v>122.99</v>
      </c>
      <c r="M318" s="558">
        <v>44.23</v>
      </c>
      <c r="N318" s="388">
        <f t="shared" ref="N318:N334" si="104">IF(H318="Serviço",M318*L318,IF(H318="CÉLULA CONSTRUTIVA",SUMIFS($N$8:$N$1410,$B$8:$B$1410,B318,$H$8:$H$1410,"Serviço"),IF(H318="ETAPA",SUMIFS($N$8:$N$1410,$B$8:$B$1410,B318,$C$8:$C$1410,C318,$H$8:$H$1410,"Serviço"),IF(H318="SUBETAPA",SUMIFS($N$8:$N$1410,$B$8:$B$1410,B318,$C$8:$C$1410,C318,$D$8:$D$1410,D318,$H$8:$H$1410,"Serviço"),0))))</f>
        <v>5439.8476999999993</v>
      </c>
      <c r="O318" s="565"/>
      <c r="P318" s="297" t="s">
        <v>677</v>
      </c>
      <c r="Q318" s="49"/>
      <c r="R318" s="49"/>
      <c r="S318" s="49"/>
    </row>
    <row r="319" spans="1:20" s="48" customFormat="1" ht="13.9" hidden="1" customHeight="1" outlineLevel="2">
      <c r="A319" s="560">
        <f ca="1">IF($H319="UNIDADE CONSTRUTIVA",OFFSET(A319,-1,0)+1,LARGE(A$3:A318,1))</f>
        <v>0</v>
      </c>
      <c r="B319" s="560">
        <f t="shared" ca="1" si="99"/>
        <v>4</v>
      </c>
      <c r="C319" s="560">
        <f t="shared" ca="1" si="100"/>
        <v>6</v>
      </c>
      <c r="D319" s="561">
        <f t="shared" ca="1" si="101"/>
        <v>1</v>
      </c>
      <c r="E319" s="561">
        <f t="shared" ca="1" si="102"/>
        <v>3</v>
      </c>
      <c r="G319" s="290"/>
      <c r="H319" s="291" t="s">
        <v>244</v>
      </c>
      <c r="I319" s="292" t="str">
        <f t="shared" ca="1" si="103"/>
        <v>04.006.001.003</v>
      </c>
      <c r="J319" s="293" t="s">
        <v>699</v>
      </c>
      <c r="K319" s="294" t="s">
        <v>1</v>
      </c>
      <c r="L319" s="558">
        <f>'Arquitetura R01'!D79</f>
        <v>116.66</v>
      </c>
      <c r="M319" s="558">
        <v>82.51</v>
      </c>
      <c r="N319" s="388">
        <f t="shared" si="104"/>
        <v>9625.6166000000012</v>
      </c>
      <c r="O319" s="565"/>
      <c r="P319" s="297" t="s">
        <v>677</v>
      </c>
      <c r="Q319" s="49"/>
      <c r="R319" s="49"/>
      <c r="S319" s="49"/>
    </row>
    <row r="320" spans="1:20" s="48" customFormat="1" ht="13.9" hidden="1" customHeight="1" outlineLevel="1">
      <c r="A320" s="560">
        <f ca="1">IF($H320="UNIDADE CONSTRUTIVA",OFFSET(A320,-1,0)+1,LARGE(A$3:A319,1))</f>
        <v>0</v>
      </c>
      <c r="B320" s="560">
        <f t="shared" ca="1" si="99"/>
        <v>4</v>
      </c>
      <c r="C320" s="560">
        <f t="shared" ca="1" si="100"/>
        <v>6</v>
      </c>
      <c r="D320" s="561">
        <f t="shared" ca="1" si="101"/>
        <v>2</v>
      </c>
      <c r="E320" s="561">
        <f t="shared" ca="1" si="102"/>
        <v>0</v>
      </c>
      <c r="G320" s="290"/>
      <c r="H320" s="291" t="s">
        <v>243</v>
      </c>
      <c r="I320" s="292" t="str">
        <f t="shared" ca="1" si="103"/>
        <v>04.006.002</v>
      </c>
      <c r="J320" s="293" t="s">
        <v>554</v>
      </c>
      <c r="K320" s="294"/>
      <c r="L320" s="558"/>
      <c r="M320" s="558"/>
      <c r="N320" s="388">
        <f t="shared" ca="1" si="104"/>
        <v>3656.3498999999997</v>
      </c>
      <c r="O320" s="565"/>
      <c r="P320" s="297"/>
      <c r="Q320" s="49"/>
      <c r="R320" s="49"/>
      <c r="S320" s="49"/>
    </row>
    <row r="321" spans="1:20" s="48" customFormat="1" ht="13.9" hidden="1" customHeight="1" outlineLevel="2">
      <c r="A321" s="560">
        <f ca="1">IF($H321="UNIDADE CONSTRUTIVA",OFFSET(A321,-1,0)+1,LARGE(A$3:A320,1))</f>
        <v>0</v>
      </c>
      <c r="B321" s="560">
        <f t="shared" ca="1" si="99"/>
        <v>4</v>
      </c>
      <c r="C321" s="560">
        <f t="shared" ca="1" si="100"/>
        <v>6</v>
      </c>
      <c r="D321" s="561">
        <f t="shared" ca="1" si="101"/>
        <v>2</v>
      </c>
      <c r="E321" s="561">
        <f t="shared" ca="1" si="102"/>
        <v>1</v>
      </c>
      <c r="G321" s="290"/>
      <c r="H321" s="291" t="s">
        <v>244</v>
      </c>
      <c r="I321" s="292" t="str">
        <f t="shared" ca="1" si="103"/>
        <v>04.006.002.001</v>
      </c>
      <c r="J321" s="293" t="s">
        <v>1083</v>
      </c>
      <c r="K321" s="294" t="s">
        <v>1</v>
      </c>
      <c r="L321" s="558">
        <f>'Arquitetura R01'!D92</f>
        <v>0.89</v>
      </c>
      <c r="M321" s="558">
        <v>44.67</v>
      </c>
      <c r="N321" s="388">
        <f t="shared" si="104"/>
        <v>39.756300000000003</v>
      </c>
      <c r="O321" s="565"/>
      <c r="P321" s="297" t="s">
        <v>677</v>
      </c>
      <c r="Q321" s="49"/>
      <c r="R321" s="49"/>
      <c r="S321" s="49"/>
    </row>
    <row r="322" spans="1:20" s="48" customFormat="1" ht="13.9" hidden="1" customHeight="1" outlineLevel="2">
      <c r="A322" s="560">
        <f ca="1">IF($H322="UNIDADE CONSTRUTIVA",OFFSET(A322,-1,0)+1,LARGE(A$3:A321,1))</f>
        <v>0</v>
      </c>
      <c r="B322" s="560">
        <f t="shared" ca="1" si="99"/>
        <v>4</v>
      </c>
      <c r="C322" s="560">
        <f t="shared" ca="1" si="100"/>
        <v>6</v>
      </c>
      <c r="D322" s="561">
        <f t="shared" ca="1" si="101"/>
        <v>2</v>
      </c>
      <c r="E322" s="561">
        <f t="shared" ca="1" si="102"/>
        <v>2</v>
      </c>
      <c r="G322" s="290"/>
      <c r="H322" s="291" t="s">
        <v>244</v>
      </c>
      <c r="I322" s="292" t="str">
        <f t="shared" ca="1" si="103"/>
        <v>04.006.002.002</v>
      </c>
      <c r="J322" s="293" t="s">
        <v>1075</v>
      </c>
      <c r="K322" s="294" t="s">
        <v>1</v>
      </c>
      <c r="L322" s="558">
        <f>'Arquitetura R01'!D121</f>
        <v>37.72</v>
      </c>
      <c r="M322" s="558">
        <v>95.88</v>
      </c>
      <c r="N322" s="388">
        <f t="shared" si="104"/>
        <v>3616.5935999999997</v>
      </c>
      <c r="O322" s="565"/>
      <c r="P322" s="297" t="s">
        <v>677</v>
      </c>
      <c r="Q322" s="49"/>
      <c r="R322" s="49"/>
      <c r="S322" s="49"/>
    </row>
    <row r="323" spans="1:20" s="48" customFormat="1" ht="13.9" hidden="1" customHeight="1" outlineLevel="1">
      <c r="A323" s="560">
        <f ca="1">IF($H323="UNIDADE CONSTRUTIVA",OFFSET(A323,-1,0)+1,LARGE(A$3:A322,1))</f>
        <v>0</v>
      </c>
      <c r="B323" s="560">
        <f t="shared" ca="1" si="99"/>
        <v>4</v>
      </c>
      <c r="C323" s="560">
        <f t="shared" ca="1" si="100"/>
        <v>6</v>
      </c>
      <c r="D323" s="561">
        <f t="shared" ca="1" si="101"/>
        <v>3</v>
      </c>
      <c r="E323" s="561">
        <f t="shared" ca="1" si="102"/>
        <v>0</v>
      </c>
      <c r="G323" s="290"/>
      <c r="H323" s="291" t="s">
        <v>243</v>
      </c>
      <c r="I323" s="292" t="str">
        <f t="shared" ca="1" si="103"/>
        <v>04.006.003</v>
      </c>
      <c r="J323" s="293" t="s">
        <v>1077</v>
      </c>
      <c r="K323" s="294"/>
      <c r="L323" s="558"/>
      <c r="M323" s="558"/>
      <c r="N323" s="388">
        <f t="shared" ca="1" si="104"/>
        <v>5891.3612079999994</v>
      </c>
      <c r="O323" s="565"/>
      <c r="P323" s="297"/>
      <c r="Q323" s="49"/>
      <c r="R323" s="49"/>
      <c r="S323" s="49"/>
    </row>
    <row r="324" spans="1:20" s="48" customFormat="1" ht="11.25" hidden="1" outlineLevel="2">
      <c r="A324" s="560">
        <f ca="1">IF($H324="UNIDADE CONSTRUTIVA",OFFSET(A324,-1,0)+1,LARGE(A$3:A323,1))</f>
        <v>0</v>
      </c>
      <c r="B324" s="560">
        <f t="shared" ca="1" si="99"/>
        <v>4</v>
      </c>
      <c r="C324" s="560">
        <f t="shared" ca="1" si="100"/>
        <v>6</v>
      </c>
      <c r="D324" s="561">
        <f t="shared" ca="1" si="101"/>
        <v>3</v>
      </c>
      <c r="E324" s="561">
        <f t="shared" ca="1" si="102"/>
        <v>1</v>
      </c>
      <c r="G324" s="290"/>
      <c r="H324" s="291" t="s">
        <v>244</v>
      </c>
      <c r="I324" s="292" t="str">
        <f t="shared" ca="1" si="103"/>
        <v>04.006.003.001</v>
      </c>
      <c r="J324" s="571" t="s">
        <v>1078</v>
      </c>
      <c r="K324" s="294" t="s">
        <v>1</v>
      </c>
      <c r="L324" s="558">
        <f>'Arquitetura R01'!D185</f>
        <v>29.56</v>
      </c>
      <c r="M324" s="558">
        <v>199.30179999999999</v>
      </c>
      <c r="N324" s="388">
        <f t="shared" si="104"/>
        <v>5891.3612079999994</v>
      </c>
      <c r="O324" s="565"/>
      <c r="P324" s="297" t="s">
        <v>677</v>
      </c>
      <c r="Q324" s="49"/>
      <c r="R324" s="49"/>
      <c r="S324" s="49"/>
    </row>
    <row r="325" spans="1:20" s="48" customFormat="1" ht="13.9" hidden="1" customHeight="1" outlineLevel="1">
      <c r="A325" s="560">
        <f ca="1">IF($H325="UNIDADE CONSTRUTIVA",OFFSET(A325,-1,0)+1,LARGE(A$3:A322,1))</f>
        <v>0</v>
      </c>
      <c r="B325" s="560">
        <f t="shared" ca="1" si="99"/>
        <v>4</v>
      </c>
      <c r="C325" s="560">
        <f t="shared" ca="1" si="100"/>
        <v>6</v>
      </c>
      <c r="D325" s="561">
        <f t="shared" ca="1" si="101"/>
        <v>4</v>
      </c>
      <c r="E325" s="561">
        <f t="shared" ca="1" si="102"/>
        <v>0</v>
      </c>
      <c r="G325" s="290"/>
      <c r="H325" s="291" t="s">
        <v>243</v>
      </c>
      <c r="I325" s="292" t="str">
        <f t="shared" ca="1" si="103"/>
        <v>04.006.004</v>
      </c>
      <c r="J325" s="293" t="s">
        <v>153</v>
      </c>
      <c r="K325" s="294"/>
      <c r="L325" s="558"/>
      <c r="M325" s="558"/>
      <c r="N325" s="388">
        <f t="shared" ca="1" si="104"/>
        <v>8583.1311900000001</v>
      </c>
      <c r="O325" s="565"/>
      <c r="P325" s="297"/>
      <c r="Q325" s="49"/>
      <c r="R325" s="49"/>
      <c r="S325" s="49"/>
    </row>
    <row r="326" spans="1:20" s="48" customFormat="1" ht="13.9" hidden="1" customHeight="1" outlineLevel="2">
      <c r="A326" s="560">
        <f ca="1">IF($H326="UNIDADE CONSTRUTIVA",OFFSET(A326,-1,0)+1,LARGE(A$3:A325,1))</f>
        <v>0</v>
      </c>
      <c r="B326" s="560">
        <f t="shared" ca="1" si="99"/>
        <v>4</v>
      </c>
      <c r="C326" s="560">
        <f t="shared" ca="1" si="100"/>
        <v>6</v>
      </c>
      <c r="D326" s="561">
        <f t="shared" ca="1" si="101"/>
        <v>4</v>
      </c>
      <c r="E326" s="561">
        <f t="shared" ca="1" si="102"/>
        <v>1</v>
      </c>
      <c r="G326" s="290"/>
      <c r="H326" s="291" t="s">
        <v>244</v>
      </c>
      <c r="I326" s="292" t="str">
        <f t="shared" ca="1" si="103"/>
        <v>04.006.004.001</v>
      </c>
      <c r="J326" s="293" t="s">
        <v>555</v>
      </c>
      <c r="K326" s="294" t="s">
        <v>3</v>
      </c>
      <c r="L326" s="558">
        <f>'Arquitetura R01'!D152</f>
        <v>170.08</v>
      </c>
      <c r="M326" s="558">
        <v>19.07</v>
      </c>
      <c r="N326" s="388">
        <f t="shared" si="104"/>
        <v>3243.4256000000005</v>
      </c>
      <c r="O326" s="565"/>
      <c r="P326" s="297" t="s">
        <v>677</v>
      </c>
      <c r="Q326" s="49"/>
      <c r="R326" s="49"/>
      <c r="S326" s="49"/>
    </row>
    <row r="327" spans="1:20" s="48" customFormat="1" ht="13.9" hidden="1" customHeight="1" outlineLevel="2">
      <c r="A327" s="560">
        <f ca="1">IF($H327="UNIDADE CONSTRUTIVA",OFFSET(A327,-1,0)+1,LARGE(A$3:A326,1))</f>
        <v>0</v>
      </c>
      <c r="B327" s="560">
        <f t="shared" ca="1" si="99"/>
        <v>4</v>
      </c>
      <c r="C327" s="560">
        <f t="shared" ca="1" si="100"/>
        <v>6</v>
      </c>
      <c r="D327" s="561">
        <f t="shared" ca="1" si="101"/>
        <v>4</v>
      </c>
      <c r="E327" s="561">
        <f t="shared" ca="1" si="102"/>
        <v>2</v>
      </c>
      <c r="G327" s="290"/>
      <c r="H327" s="291" t="s">
        <v>244</v>
      </c>
      <c r="I327" s="292" t="str">
        <f t="shared" ca="1" si="103"/>
        <v>04.006.004.002</v>
      </c>
      <c r="J327" s="293" t="s">
        <v>556</v>
      </c>
      <c r="K327" s="294" t="s">
        <v>2</v>
      </c>
      <c r="L327" s="558">
        <f>ROUNDUP(SUM(L318:L322)/2,0)</f>
        <v>140</v>
      </c>
      <c r="M327" s="558">
        <v>4.5999999999999996</v>
      </c>
      <c r="N327" s="388">
        <f t="shared" si="104"/>
        <v>644</v>
      </c>
      <c r="O327" s="565"/>
      <c r="P327" s="297" t="s">
        <v>677</v>
      </c>
      <c r="Q327" s="49"/>
      <c r="R327" s="49"/>
      <c r="S327" s="49"/>
      <c r="T327" s="570"/>
    </row>
    <row r="328" spans="1:20" s="48" customFormat="1" ht="13.9" hidden="1" customHeight="1" outlineLevel="2">
      <c r="A328" s="560">
        <f ca="1">IF($H328="UNIDADE CONSTRUTIVA",OFFSET(A328,-1,0)+1,LARGE(A$3:A327,1))</f>
        <v>0</v>
      </c>
      <c r="B328" s="560">
        <f t="shared" ca="1" si="99"/>
        <v>4</v>
      </c>
      <c r="C328" s="560">
        <f t="shared" ca="1" si="100"/>
        <v>6</v>
      </c>
      <c r="D328" s="561">
        <f t="shared" ca="1" si="101"/>
        <v>4</v>
      </c>
      <c r="E328" s="561">
        <f t="shared" ca="1" si="102"/>
        <v>3</v>
      </c>
      <c r="G328" s="290"/>
      <c r="H328" s="291" t="s">
        <v>244</v>
      </c>
      <c r="I328" s="292" t="str">
        <f t="shared" ca="1" si="103"/>
        <v>04.006.004.003</v>
      </c>
      <c r="J328" s="293" t="s">
        <v>557</v>
      </c>
      <c r="K328" s="294" t="s">
        <v>3</v>
      </c>
      <c r="L328" s="558">
        <f>ALVENARIA!D84</f>
        <v>44.7</v>
      </c>
      <c r="M328" s="558">
        <v>79.825100000000006</v>
      </c>
      <c r="N328" s="388">
        <f t="shared" si="104"/>
        <v>3568.1819700000005</v>
      </c>
      <c r="O328" s="565"/>
      <c r="P328" s="297" t="s">
        <v>677</v>
      </c>
      <c r="Q328" s="49"/>
      <c r="R328" s="49"/>
      <c r="S328" s="49"/>
      <c r="T328" s="570"/>
    </row>
    <row r="329" spans="1:20" s="48" customFormat="1" ht="13.9" hidden="1" customHeight="1" outlineLevel="2">
      <c r="A329" s="560">
        <f ca="1">IF($H329="UNIDADE CONSTRUTIVA",OFFSET(A329,-1,0)+1,LARGE(A$3:A328,1))</f>
        <v>0</v>
      </c>
      <c r="B329" s="560">
        <f t="shared" ref="B329" ca="1" si="105">IF(H329="UNIDADE CONSTRUTIVA",0,IF(H329="CÉLULA CONSTRUTIVA",OFFSET(B329,-1,0)+1,OFFSET(B329,-1,0)))</f>
        <v>4</v>
      </c>
      <c r="C329" s="560">
        <f t="shared" ref="C329" ca="1" si="106">IF(H329="CÉLULA CONSTRUTIVA",0,IF(H329="ETAPA",OFFSET(C329,-1,0)+1,OFFSET(C329,-1,0)))</f>
        <v>6</v>
      </c>
      <c r="D329" s="561">
        <f t="shared" ref="D329" ca="1" si="107">IF(H329="ETAPA",0,IF(H329="SUBETAPA",OFFSET(D329,-1,0)+1,OFFSET(D329,-1,0)))</f>
        <v>4</v>
      </c>
      <c r="E329" s="561">
        <f t="shared" ref="E329" ca="1" si="108">IF(H329="Subetapa",0,IF(H329="serviço",OFFSET(E329,-1,0)+1,OFFSET(E329,-1,0)))</f>
        <v>4</v>
      </c>
      <c r="G329" s="290"/>
      <c r="H329" s="291" t="s">
        <v>244</v>
      </c>
      <c r="I329" s="292" t="str">
        <f t="shared" ref="I329" ca="1" si="109">IF(H329="Unidade Construtiva",TEXT(A329,"00"),IF(H329="Célula Construtiva",TEXT(B329,"00"),IF(H329="Etapa",CONCATENATE(TEXT(B329,"00"),".",TEXT(C329,"000")),IF(H329="Subetapa",CONCATENATE(TEXT(B329,"00"),".",TEXT(C329,"000"),".",TEXT(D329,"000")),IF(H329="Serviço",CONCATENATE(TEXT(B329,"00"),".",TEXT(C329,"000"),".",TEXT(D329,"000"),".",TEXT(E329,"000")),"")))))</f>
        <v>04.006.004.004</v>
      </c>
      <c r="J329" s="293" t="s">
        <v>700</v>
      </c>
      <c r="K329" s="294" t="s">
        <v>1</v>
      </c>
      <c r="L329" s="558">
        <f>'Tijolos refratários'!J17</f>
        <v>12.093999999999999</v>
      </c>
      <c r="M329" s="558">
        <v>93.23</v>
      </c>
      <c r="N329" s="388">
        <f t="shared" si="104"/>
        <v>1127.5236199999999</v>
      </c>
      <c r="O329" s="565"/>
      <c r="P329" s="297" t="s">
        <v>677</v>
      </c>
      <c r="Q329" s="49"/>
      <c r="R329" s="49"/>
      <c r="S329" s="49"/>
    </row>
    <row r="330" spans="1:20" s="48" customFormat="1" ht="13.9" hidden="1" customHeight="1" outlineLevel="1">
      <c r="A330" s="560">
        <f ca="1">IF($H330="UNIDADE CONSTRUTIVA",OFFSET(A330,-1,0)+1,LARGE(A$3:A328,1))</f>
        <v>0</v>
      </c>
      <c r="B330" s="560">
        <f t="shared" ca="1" si="99"/>
        <v>4</v>
      </c>
      <c r="C330" s="560">
        <f t="shared" ca="1" si="100"/>
        <v>6</v>
      </c>
      <c r="D330" s="561">
        <f t="shared" ca="1" si="101"/>
        <v>5</v>
      </c>
      <c r="E330" s="561">
        <f t="shared" ca="1" si="102"/>
        <v>0</v>
      </c>
      <c r="G330" s="290"/>
      <c r="H330" s="291" t="s">
        <v>243</v>
      </c>
      <c r="I330" s="292" t="str">
        <f t="shared" ca="1" si="103"/>
        <v>04.006.005</v>
      </c>
      <c r="J330" s="293" t="s">
        <v>154</v>
      </c>
      <c r="K330" s="294"/>
      <c r="L330" s="558"/>
      <c r="M330" s="558"/>
      <c r="N330" s="388">
        <f t="shared" ca="1" si="104"/>
        <v>10519.390000000001</v>
      </c>
      <c r="O330" s="565"/>
      <c r="P330" s="297"/>
      <c r="Q330" s="49"/>
      <c r="R330" s="49"/>
      <c r="S330" s="49"/>
      <c r="T330" s="570"/>
    </row>
    <row r="331" spans="1:20" s="48" customFormat="1" ht="13.9" hidden="1" customHeight="1" outlineLevel="2">
      <c r="A331" s="560">
        <f ca="1">IF($H331="UNIDADE CONSTRUTIVA",OFFSET(A331,-1,0)+1,LARGE(A$3:A330,1))</f>
        <v>0</v>
      </c>
      <c r="B331" s="560">
        <f t="shared" ca="1" si="99"/>
        <v>4</v>
      </c>
      <c r="C331" s="560">
        <f t="shared" ca="1" si="100"/>
        <v>6</v>
      </c>
      <c r="D331" s="561">
        <f t="shared" ca="1" si="101"/>
        <v>5</v>
      </c>
      <c r="E331" s="561">
        <f t="shared" ca="1" si="102"/>
        <v>1</v>
      </c>
      <c r="G331" s="290"/>
      <c r="H331" s="291" t="s">
        <v>244</v>
      </c>
      <c r="I331" s="292" t="str">
        <f t="shared" ca="1" si="103"/>
        <v>04.006.005.001</v>
      </c>
      <c r="J331" s="293" t="s">
        <v>1076</v>
      </c>
      <c r="K331" s="294" t="s">
        <v>1</v>
      </c>
      <c r="L331" s="558">
        <f>SUM(L317:L319)+L321+L329</f>
        <v>262.834</v>
      </c>
      <c r="M331" s="558">
        <v>35</v>
      </c>
      <c r="N331" s="388">
        <f t="shared" si="104"/>
        <v>9199.19</v>
      </c>
      <c r="O331" s="565"/>
      <c r="P331" s="297" t="s">
        <v>677</v>
      </c>
      <c r="Q331" s="49"/>
      <c r="R331" s="49"/>
      <c r="S331" s="49"/>
      <c r="T331" s="570"/>
    </row>
    <row r="332" spans="1:20" s="48" customFormat="1" ht="13.9" hidden="1" customHeight="1" outlineLevel="2">
      <c r="A332" s="560">
        <f ca="1">IF($H332="UNIDADE CONSTRUTIVA",OFFSET(A332,-1,0)+1,LARGE(A$3:A331,1))</f>
        <v>0</v>
      </c>
      <c r="B332" s="560">
        <f t="shared" ca="1" si="99"/>
        <v>4</v>
      </c>
      <c r="C332" s="560">
        <f t="shared" ca="1" si="100"/>
        <v>6</v>
      </c>
      <c r="D332" s="561">
        <f t="shared" ca="1" si="101"/>
        <v>5</v>
      </c>
      <c r="E332" s="561">
        <f t="shared" ca="1" si="102"/>
        <v>2</v>
      </c>
      <c r="G332" s="290"/>
      <c r="H332" s="291" t="s">
        <v>244</v>
      </c>
      <c r="I332" s="292" t="str">
        <f t="shared" ca="1" si="103"/>
        <v>04.006.005.002</v>
      </c>
      <c r="J332" s="293" t="s">
        <v>701</v>
      </c>
      <c r="K332" s="294" t="s">
        <v>1</v>
      </c>
      <c r="L332" s="558">
        <f>L322</f>
        <v>37.72</v>
      </c>
      <c r="M332" s="558">
        <v>35</v>
      </c>
      <c r="N332" s="388">
        <f t="shared" si="104"/>
        <v>1320.2</v>
      </c>
      <c r="O332" s="565"/>
      <c r="P332" s="297" t="s">
        <v>677</v>
      </c>
      <c r="Q332" s="49"/>
      <c r="R332" s="49"/>
      <c r="S332" s="49"/>
      <c r="T332" s="570"/>
    </row>
    <row r="333" spans="1:20" s="48" customFormat="1" ht="13.9" hidden="1" customHeight="1" outlineLevel="1">
      <c r="A333" s="560">
        <f ca="1">IF($H333="UNIDADE CONSTRUTIVA",OFFSET(A333,-1,0)+1,LARGE(A$3:A332,1))</f>
        <v>0</v>
      </c>
      <c r="B333" s="560">
        <f t="shared" ref="B333:B348" ca="1" si="110">IF(H333="UNIDADE CONSTRUTIVA",0,IF(H333="CÉLULA CONSTRUTIVA",OFFSET(B333,-1,0)+1,OFFSET(B333,-1,0)))</f>
        <v>4</v>
      </c>
      <c r="C333" s="560">
        <f t="shared" ref="C333:C348" ca="1" si="111">IF(H333="CÉLULA CONSTRUTIVA",0,IF(H333="ETAPA",OFFSET(C333,-1,0)+1,OFFSET(C333,-1,0)))</f>
        <v>7</v>
      </c>
      <c r="D333" s="561">
        <f t="shared" ref="D333:D348" ca="1" si="112">IF(H333="ETAPA",0,IF(H333="SUBETAPA",OFFSET(D333,-1,0)+1,OFFSET(D333,-1,0)))</f>
        <v>0</v>
      </c>
      <c r="E333" s="561">
        <f t="shared" ref="E333:E348" ca="1" si="113">IF(H333="Subetapa",0,IF(H333="serviço",OFFSET(E333,-1,0)+1,OFFSET(E333,-1,0)))</f>
        <v>2</v>
      </c>
      <c r="G333" s="290"/>
      <c r="H333" s="291" t="s">
        <v>242</v>
      </c>
      <c r="I333" s="292" t="str">
        <f t="shared" ref="I333:I348" ca="1" si="114">IF(H333="Unidade Construtiva",TEXT(A333,"00"),IF(H333="Célula Construtiva",TEXT(B333,"00"),IF(H333="Etapa",CONCATENATE(TEXT(B333,"00"),".",TEXT(C333,"000")),IF(H333="Subetapa",CONCATENATE(TEXT(B333,"00"),".",TEXT(C333,"000"),".",TEXT(D333,"000")),IF(H333="Serviço",CONCATENATE(TEXT(B333,"00"),".",TEXT(C333,"000"),".",TEXT(D333,"000"),".",TEXT(E333,"000")),"")))))</f>
        <v>04.007</v>
      </c>
      <c r="J333" s="293" t="s">
        <v>1074</v>
      </c>
      <c r="K333" s="294"/>
      <c r="L333" s="558"/>
      <c r="M333" s="558"/>
      <c r="N333" s="388">
        <f t="shared" ca="1" si="104"/>
        <v>20642.647045999998</v>
      </c>
      <c r="O333" s="565"/>
      <c r="P333" s="297"/>
      <c r="Q333" s="49"/>
      <c r="R333" s="49"/>
      <c r="S333" s="49"/>
    </row>
    <row r="334" spans="1:20" s="48" customFormat="1" ht="13.9" hidden="1" customHeight="1" outlineLevel="1">
      <c r="A334" s="560">
        <f ca="1">IF($H334="UNIDADE CONSTRUTIVA",OFFSET(A334,-1,0)+1,LARGE(A$3:A333,1))</f>
        <v>0</v>
      </c>
      <c r="B334" s="560">
        <f t="shared" ca="1" si="110"/>
        <v>4</v>
      </c>
      <c r="C334" s="560">
        <f t="shared" ca="1" si="111"/>
        <v>7</v>
      </c>
      <c r="D334" s="561">
        <f t="shared" ca="1" si="112"/>
        <v>1</v>
      </c>
      <c r="E334" s="561">
        <f t="shared" ca="1" si="113"/>
        <v>0</v>
      </c>
      <c r="G334" s="290"/>
      <c r="H334" s="291" t="s">
        <v>243</v>
      </c>
      <c r="I334" s="292" t="str">
        <f t="shared" ca="1" si="114"/>
        <v>04.007.001</v>
      </c>
      <c r="J334" s="293" t="s">
        <v>152</v>
      </c>
      <c r="K334" s="294"/>
      <c r="L334" s="558"/>
      <c r="M334" s="558"/>
      <c r="N334" s="388">
        <f t="shared" ca="1" si="104"/>
        <v>6092.7744999999995</v>
      </c>
      <c r="O334" s="565"/>
      <c r="P334" s="297"/>
      <c r="Q334" s="49"/>
      <c r="R334" s="49"/>
      <c r="S334" s="49"/>
    </row>
    <row r="335" spans="1:20" s="48" customFormat="1" ht="13.9" hidden="1" customHeight="1" outlineLevel="2">
      <c r="A335" s="560">
        <f ca="1">IF($H335="UNIDADE CONSTRUTIVA",OFFSET(A335,-1,0)+1,LARGE(A$3:A333,1))</f>
        <v>0</v>
      </c>
      <c r="B335" s="560">
        <f t="shared" ca="1" si="110"/>
        <v>4</v>
      </c>
      <c r="C335" s="560">
        <f t="shared" ca="1" si="111"/>
        <v>7</v>
      </c>
      <c r="D335" s="561">
        <f t="shared" ca="1" si="112"/>
        <v>1</v>
      </c>
      <c r="E335" s="561">
        <f t="shared" ca="1" si="113"/>
        <v>1</v>
      </c>
      <c r="G335" s="290"/>
      <c r="H335" s="291" t="s">
        <v>244</v>
      </c>
      <c r="I335" s="292" t="str">
        <f t="shared" ca="1" si="114"/>
        <v>04.007.001.001</v>
      </c>
      <c r="J335" s="293" t="s">
        <v>5495</v>
      </c>
      <c r="K335" s="294" t="s">
        <v>1</v>
      </c>
      <c r="L335" s="558">
        <f>'Arquitetura R01'!D81</f>
        <v>9.6</v>
      </c>
      <c r="M335" s="558">
        <v>28.18</v>
      </c>
      <c r="N335" s="388">
        <f>L335*M335</f>
        <v>270.52799999999996</v>
      </c>
      <c r="O335" s="565"/>
      <c r="P335" s="297" t="s">
        <v>677</v>
      </c>
      <c r="Q335" s="49"/>
      <c r="R335" s="49"/>
      <c r="S335" s="49"/>
    </row>
    <row r="336" spans="1:20" s="48" customFormat="1" ht="13.9" hidden="1" customHeight="1" outlineLevel="2">
      <c r="A336" s="560">
        <f ca="1">IF($H336="UNIDADE CONSTRUTIVA",OFFSET(A336,-1,0)+1,LARGE(A$3:A334,1))</f>
        <v>0</v>
      </c>
      <c r="B336" s="560">
        <f t="shared" ca="1" si="110"/>
        <v>4</v>
      </c>
      <c r="C336" s="560">
        <f t="shared" ca="1" si="111"/>
        <v>7</v>
      </c>
      <c r="D336" s="561">
        <f t="shared" ca="1" si="112"/>
        <v>1</v>
      </c>
      <c r="E336" s="561">
        <f t="shared" ca="1" si="113"/>
        <v>2</v>
      </c>
      <c r="G336" s="290"/>
      <c r="H336" s="291" t="s">
        <v>244</v>
      </c>
      <c r="I336" s="292" t="str">
        <f t="shared" ca="1" si="114"/>
        <v>04.007.001.002</v>
      </c>
      <c r="J336" s="293" t="s">
        <v>698</v>
      </c>
      <c r="K336" s="294" t="s">
        <v>1</v>
      </c>
      <c r="L336" s="558">
        <f>'Arquitetura R01'!D82+'Arquitetura R01'!D85</f>
        <v>117.57</v>
      </c>
      <c r="M336" s="558">
        <v>44.23</v>
      </c>
      <c r="N336" s="388">
        <f t="shared" ref="N336:N363" si="115">IF(H336="Serviço",M336*L336,IF(H336="CÉLULA CONSTRUTIVA",SUMIFS($N$8:$N$1410,$B$8:$B$1410,B336,$H$8:$H$1410,"Serviço"),IF(H336="ETAPA",SUMIFS($N$8:$N$1410,$B$8:$B$1410,B336,$C$8:$C$1410,C336,$H$8:$H$1410,"Serviço"),IF(H336="SUBETAPA",SUMIFS($N$8:$N$1410,$B$8:$B$1410,B336,$C$8:$C$1410,C336,$D$8:$D$1410,D336,$H$8:$H$1410,"Serviço"),0))))</f>
        <v>5200.1210999999994</v>
      </c>
      <c r="O336" s="565"/>
      <c r="P336" s="297" t="s">
        <v>677</v>
      </c>
      <c r="Q336" s="49"/>
      <c r="R336" s="49"/>
      <c r="S336" s="49"/>
    </row>
    <row r="337" spans="1:20" s="48" customFormat="1" ht="13.9" hidden="1" customHeight="1" outlineLevel="2">
      <c r="A337" s="560">
        <f ca="1">IF($H337="UNIDADE CONSTRUTIVA",OFFSET(A337,-1,0)+1,LARGE(A$3:A336,1))</f>
        <v>0</v>
      </c>
      <c r="B337" s="560">
        <f t="shared" ca="1" si="110"/>
        <v>4</v>
      </c>
      <c r="C337" s="560">
        <f t="shared" ca="1" si="111"/>
        <v>7</v>
      </c>
      <c r="D337" s="561">
        <f t="shared" ca="1" si="112"/>
        <v>1</v>
      </c>
      <c r="E337" s="561">
        <f t="shared" ca="1" si="113"/>
        <v>3</v>
      </c>
      <c r="G337" s="290"/>
      <c r="H337" s="291" t="s">
        <v>244</v>
      </c>
      <c r="I337" s="292" t="str">
        <f t="shared" ca="1" si="114"/>
        <v>04.007.001.003</v>
      </c>
      <c r="J337" s="293" t="s">
        <v>699</v>
      </c>
      <c r="K337" s="294" t="s">
        <v>1</v>
      </c>
      <c r="L337" s="558">
        <f>'Arquitetura R01'!D83</f>
        <v>7.54</v>
      </c>
      <c r="M337" s="558">
        <v>82.51</v>
      </c>
      <c r="N337" s="388">
        <f t="shared" si="115"/>
        <v>622.12540000000001</v>
      </c>
      <c r="O337" s="565"/>
      <c r="P337" s="297" t="s">
        <v>677</v>
      </c>
      <c r="Q337" s="49"/>
      <c r="R337" s="49"/>
      <c r="S337" s="49"/>
    </row>
    <row r="338" spans="1:20" s="48" customFormat="1" ht="13.9" hidden="1" customHeight="1" outlineLevel="1">
      <c r="A338" s="560">
        <f ca="1">IF($H338="UNIDADE CONSTRUTIVA",OFFSET(A338,-1,0)+1,LARGE(A$3:A337,1))</f>
        <v>0</v>
      </c>
      <c r="B338" s="560">
        <f t="shared" ca="1" si="110"/>
        <v>4</v>
      </c>
      <c r="C338" s="560">
        <f t="shared" ca="1" si="111"/>
        <v>7</v>
      </c>
      <c r="D338" s="561">
        <f t="shared" ca="1" si="112"/>
        <v>2</v>
      </c>
      <c r="E338" s="561">
        <f t="shared" ca="1" si="113"/>
        <v>0</v>
      </c>
      <c r="G338" s="290"/>
      <c r="H338" s="291" t="s">
        <v>243</v>
      </c>
      <c r="I338" s="292" t="str">
        <f t="shared" ca="1" si="114"/>
        <v>04.007.002</v>
      </c>
      <c r="J338" s="293" t="s">
        <v>554</v>
      </c>
      <c r="K338" s="294"/>
      <c r="L338" s="558"/>
      <c r="M338" s="558"/>
      <c r="N338" s="388">
        <f t="shared" ca="1" si="115"/>
        <v>3209.1035999999999</v>
      </c>
      <c r="O338" s="565"/>
      <c r="P338" s="297"/>
      <c r="Q338" s="49"/>
      <c r="R338" s="49"/>
      <c r="S338" s="49"/>
    </row>
    <row r="339" spans="1:20" s="48" customFormat="1" ht="13.9" hidden="1" customHeight="1" outlineLevel="2">
      <c r="A339" s="560">
        <f ca="1">IF($H339="UNIDADE CONSTRUTIVA",OFFSET(A339,-1,0)+1,LARGE(A$3:A338,1))</f>
        <v>0</v>
      </c>
      <c r="B339" s="560">
        <f t="shared" ca="1" si="110"/>
        <v>4</v>
      </c>
      <c r="C339" s="560">
        <f t="shared" ca="1" si="111"/>
        <v>7</v>
      </c>
      <c r="D339" s="561">
        <f t="shared" ca="1" si="112"/>
        <v>2</v>
      </c>
      <c r="E339" s="561">
        <f t="shared" ca="1" si="113"/>
        <v>1</v>
      </c>
      <c r="G339" s="290"/>
      <c r="H339" s="291" t="s">
        <v>244</v>
      </c>
      <c r="I339" s="292" t="str">
        <f t="shared" ca="1" si="114"/>
        <v>04.007.002.001</v>
      </c>
      <c r="J339" s="293" t="s">
        <v>1075</v>
      </c>
      <c r="K339" s="294" t="s">
        <v>1</v>
      </c>
      <c r="L339" s="558">
        <f>'Arquitetura R01'!D123</f>
        <v>33.47</v>
      </c>
      <c r="M339" s="558">
        <v>95.88</v>
      </c>
      <c r="N339" s="388">
        <f t="shared" si="115"/>
        <v>3209.1035999999999</v>
      </c>
      <c r="O339" s="565"/>
      <c r="P339" s="297" t="s">
        <v>677</v>
      </c>
      <c r="Q339" s="49"/>
      <c r="R339" s="49"/>
      <c r="S339" s="49"/>
    </row>
    <row r="340" spans="1:20" s="48" customFormat="1" ht="13.9" hidden="1" customHeight="1" outlineLevel="1">
      <c r="A340" s="560">
        <f ca="1">IF($H340="UNIDADE CONSTRUTIVA",OFFSET(A340,-1,0)+1,LARGE(A$3:A339,1))</f>
        <v>0</v>
      </c>
      <c r="B340" s="560">
        <f t="shared" ca="1" si="110"/>
        <v>4</v>
      </c>
      <c r="C340" s="560">
        <f t="shared" ca="1" si="111"/>
        <v>7</v>
      </c>
      <c r="D340" s="561">
        <f t="shared" ca="1" si="112"/>
        <v>3</v>
      </c>
      <c r="E340" s="561">
        <f t="shared" ca="1" si="113"/>
        <v>0</v>
      </c>
      <c r="G340" s="290"/>
      <c r="H340" s="291" t="s">
        <v>243</v>
      </c>
      <c r="I340" s="292" t="str">
        <f t="shared" ca="1" si="114"/>
        <v>04.007.003</v>
      </c>
      <c r="J340" s="293" t="s">
        <v>1077</v>
      </c>
      <c r="K340" s="294"/>
      <c r="L340" s="558"/>
      <c r="M340" s="558"/>
      <c r="N340" s="388">
        <f t="shared" ca="1" si="115"/>
        <v>1283.503592</v>
      </c>
      <c r="O340" s="565"/>
      <c r="P340" s="297"/>
      <c r="Q340" s="49"/>
      <c r="R340" s="49"/>
      <c r="S340" s="49"/>
    </row>
    <row r="341" spans="1:20" s="48" customFormat="1" ht="11.25" hidden="1" outlineLevel="2">
      <c r="A341" s="560">
        <f ca="1">IF($H341="UNIDADE CONSTRUTIVA",OFFSET(A341,-1,0)+1,LARGE(A$3:A340,1))</f>
        <v>0</v>
      </c>
      <c r="B341" s="560">
        <f t="shared" ca="1" si="110"/>
        <v>4</v>
      </c>
      <c r="C341" s="560">
        <f t="shared" ca="1" si="111"/>
        <v>7</v>
      </c>
      <c r="D341" s="561">
        <f t="shared" ca="1" si="112"/>
        <v>3</v>
      </c>
      <c r="E341" s="561">
        <f t="shared" ca="1" si="113"/>
        <v>1</v>
      </c>
      <c r="G341" s="290"/>
      <c r="H341" s="291" t="s">
        <v>244</v>
      </c>
      <c r="I341" s="292" t="str">
        <f t="shared" ca="1" si="114"/>
        <v>04.007.003.001</v>
      </c>
      <c r="J341" s="571" t="s">
        <v>1078</v>
      </c>
      <c r="K341" s="294" t="s">
        <v>1</v>
      </c>
      <c r="L341" s="558">
        <f>'Arquitetura R01'!D187</f>
        <v>6.44</v>
      </c>
      <c r="M341" s="558">
        <v>199.30179999999999</v>
      </c>
      <c r="N341" s="388">
        <f t="shared" si="115"/>
        <v>1283.503592</v>
      </c>
      <c r="O341" s="565"/>
      <c r="P341" s="297" t="s">
        <v>677</v>
      </c>
      <c r="Q341" s="49"/>
      <c r="R341" s="49"/>
      <c r="S341" s="49"/>
    </row>
    <row r="342" spans="1:20" s="48" customFormat="1" ht="13.9" hidden="1" customHeight="1" outlineLevel="1">
      <c r="A342" s="560">
        <f ca="1">IF($H342="UNIDADE CONSTRUTIVA",OFFSET(A342,-1,0)+1,LARGE(A$3:A339,1))</f>
        <v>0</v>
      </c>
      <c r="B342" s="560">
        <f t="shared" ca="1" si="110"/>
        <v>4</v>
      </c>
      <c r="C342" s="560">
        <f t="shared" ca="1" si="111"/>
        <v>7</v>
      </c>
      <c r="D342" s="561">
        <f t="shared" ca="1" si="112"/>
        <v>4</v>
      </c>
      <c r="E342" s="561">
        <f t="shared" ca="1" si="113"/>
        <v>0</v>
      </c>
      <c r="G342" s="290"/>
      <c r="H342" s="291" t="s">
        <v>243</v>
      </c>
      <c r="I342" s="292" t="str">
        <f t="shared" ca="1" si="114"/>
        <v>04.007.004</v>
      </c>
      <c r="J342" s="293" t="s">
        <v>153</v>
      </c>
      <c r="K342" s="294"/>
      <c r="L342" s="558"/>
      <c r="M342" s="558"/>
      <c r="N342" s="388">
        <f t="shared" ca="1" si="115"/>
        <v>4170.9653539999999</v>
      </c>
      <c r="O342" s="565"/>
      <c r="P342" s="297"/>
      <c r="Q342" s="49"/>
      <c r="R342" s="49"/>
      <c r="S342" s="49"/>
    </row>
    <row r="343" spans="1:20" s="48" customFormat="1" ht="13.9" hidden="1" customHeight="1" outlineLevel="2">
      <c r="A343" s="560">
        <f ca="1">IF($H343="UNIDADE CONSTRUTIVA",OFFSET(A343,-1,0)+1,LARGE(A$3:A342,1))</f>
        <v>0</v>
      </c>
      <c r="B343" s="560">
        <f t="shared" ca="1" si="110"/>
        <v>4</v>
      </c>
      <c r="C343" s="560">
        <f t="shared" ca="1" si="111"/>
        <v>7</v>
      </c>
      <c r="D343" s="561">
        <f t="shared" ca="1" si="112"/>
        <v>4</v>
      </c>
      <c r="E343" s="561">
        <f t="shared" ca="1" si="113"/>
        <v>1</v>
      </c>
      <c r="G343" s="290"/>
      <c r="H343" s="291" t="s">
        <v>244</v>
      </c>
      <c r="I343" s="292" t="str">
        <f t="shared" ca="1" si="114"/>
        <v>04.007.004.001</v>
      </c>
      <c r="J343" s="293" t="s">
        <v>555</v>
      </c>
      <c r="K343" s="294" t="s">
        <v>3</v>
      </c>
      <c r="L343" s="558">
        <f>'Arquitetura R01'!D154+'Arquitetura R01'!D156</f>
        <v>149.91000000000003</v>
      </c>
      <c r="M343" s="558">
        <v>19.07</v>
      </c>
      <c r="N343" s="388">
        <f t="shared" si="115"/>
        <v>2858.7837000000004</v>
      </c>
      <c r="O343" s="565"/>
      <c r="P343" s="297" t="s">
        <v>677</v>
      </c>
      <c r="Q343" s="49"/>
      <c r="R343" s="49"/>
      <c r="S343" s="49"/>
    </row>
    <row r="344" spans="1:20" s="48" customFormat="1" ht="13.9" hidden="1" customHeight="1" outlineLevel="2">
      <c r="A344" s="560">
        <f ca="1">IF($H344="UNIDADE CONSTRUTIVA",OFFSET(A344,-1,0)+1,LARGE(A$3:A343,1))</f>
        <v>0</v>
      </c>
      <c r="B344" s="560">
        <f t="shared" ca="1" si="110"/>
        <v>4</v>
      </c>
      <c r="C344" s="560">
        <f t="shared" ca="1" si="111"/>
        <v>7</v>
      </c>
      <c r="D344" s="561">
        <f t="shared" ca="1" si="112"/>
        <v>4</v>
      </c>
      <c r="E344" s="561">
        <f t="shared" ca="1" si="113"/>
        <v>2</v>
      </c>
      <c r="G344" s="290"/>
      <c r="H344" s="291" t="s">
        <v>244</v>
      </c>
      <c r="I344" s="292" t="str">
        <f t="shared" ca="1" si="114"/>
        <v>04.007.004.002</v>
      </c>
      <c r="J344" s="293" t="s">
        <v>556</v>
      </c>
      <c r="K344" s="294" t="s">
        <v>2</v>
      </c>
      <c r="L344" s="558">
        <f>ROUNDUP(SUM(L334:L339)/2,0)</f>
        <v>85</v>
      </c>
      <c r="M344" s="558">
        <v>4.5999999999999996</v>
      </c>
      <c r="N344" s="388">
        <f t="shared" si="115"/>
        <v>390.99999999999994</v>
      </c>
      <c r="O344" s="565"/>
      <c r="P344" s="297" t="s">
        <v>677</v>
      </c>
      <c r="Q344" s="49"/>
      <c r="R344" s="49"/>
      <c r="S344" s="49"/>
      <c r="T344" s="570"/>
    </row>
    <row r="345" spans="1:20" s="48" customFormat="1" ht="13.9" hidden="1" customHeight="1" outlineLevel="2">
      <c r="A345" s="560">
        <f ca="1">IF($H345="UNIDADE CONSTRUTIVA",OFFSET(A345,-1,0)+1,LARGE(A$3:A344,1))</f>
        <v>0</v>
      </c>
      <c r="B345" s="560">
        <f t="shared" ca="1" si="110"/>
        <v>4</v>
      </c>
      <c r="C345" s="560">
        <f t="shared" ca="1" si="111"/>
        <v>7</v>
      </c>
      <c r="D345" s="561">
        <f t="shared" ca="1" si="112"/>
        <v>4</v>
      </c>
      <c r="E345" s="561">
        <f t="shared" ca="1" si="113"/>
        <v>3</v>
      </c>
      <c r="G345" s="290"/>
      <c r="H345" s="291" t="s">
        <v>244</v>
      </c>
      <c r="I345" s="292" t="str">
        <f t="shared" ca="1" si="114"/>
        <v>04.007.004.003</v>
      </c>
      <c r="J345" s="293" t="s">
        <v>557</v>
      </c>
      <c r="K345" s="294" t="s">
        <v>3</v>
      </c>
      <c r="L345" s="558">
        <f>ALVENARIA!D87</f>
        <v>11.54</v>
      </c>
      <c r="M345" s="558">
        <v>79.825100000000006</v>
      </c>
      <c r="N345" s="388">
        <f t="shared" si="115"/>
        <v>921.18165399999998</v>
      </c>
      <c r="O345" s="565"/>
      <c r="P345" s="297" t="s">
        <v>677</v>
      </c>
      <c r="Q345" s="49"/>
      <c r="R345" s="49"/>
      <c r="S345" s="49"/>
      <c r="T345" s="570"/>
    </row>
    <row r="346" spans="1:20" s="48" customFormat="1" ht="13.9" hidden="1" customHeight="1" outlineLevel="1">
      <c r="A346" s="560">
        <f ca="1">IF($H346="UNIDADE CONSTRUTIVA",OFFSET(A346,-1,0)+1,LARGE(A$3:A345,1))</f>
        <v>0</v>
      </c>
      <c r="B346" s="560">
        <f t="shared" ca="1" si="110"/>
        <v>4</v>
      </c>
      <c r="C346" s="560">
        <f t="shared" ca="1" si="111"/>
        <v>7</v>
      </c>
      <c r="D346" s="561">
        <f t="shared" ca="1" si="112"/>
        <v>5</v>
      </c>
      <c r="E346" s="561">
        <f t="shared" ca="1" si="113"/>
        <v>0</v>
      </c>
      <c r="G346" s="290"/>
      <c r="H346" s="291" t="s">
        <v>243</v>
      </c>
      <c r="I346" s="292" t="str">
        <f t="shared" ca="1" si="114"/>
        <v>04.007.005</v>
      </c>
      <c r="J346" s="293" t="s">
        <v>154</v>
      </c>
      <c r="K346" s="294"/>
      <c r="L346" s="558"/>
      <c r="M346" s="558"/>
      <c r="N346" s="388">
        <f t="shared" ca="1" si="115"/>
        <v>5886.2999999999993</v>
      </c>
      <c r="O346" s="565"/>
      <c r="P346" s="297"/>
      <c r="Q346" s="49"/>
      <c r="R346" s="49"/>
      <c r="S346" s="49"/>
      <c r="T346" s="570"/>
    </row>
    <row r="347" spans="1:20" s="48" customFormat="1" ht="13.9" hidden="1" customHeight="1" outlineLevel="2">
      <c r="A347" s="560">
        <f ca="1">IF($H347="UNIDADE CONSTRUTIVA",OFFSET(A347,-1,0)+1,LARGE(A$3:A346,1))</f>
        <v>0</v>
      </c>
      <c r="B347" s="560">
        <f t="shared" ca="1" si="110"/>
        <v>4</v>
      </c>
      <c r="C347" s="560">
        <f t="shared" ca="1" si="111"/>
        <v>7</v>
      </c>
      <c r="D347" s="561">
        <f t="shared" ca="1" si="112"/>
        <v>5</v>
      </c>
      <c r="E347" s="561">
        <f t="shared" ca="1" si="113"/>
        <v>1</v>
      </c>
      <c r="G347" s="290"/>
      <c r="H347" s="291" t="s">
        <v>244</v>
      </c>
      <c r="I347" s="292" t="str">
        <f t="shared" ca="1" si="114"/>
        <v>04.007.005.001</v>
      </c>
      <c r="J347" s="293" t="s">
        <v>1076</v>
      </c>
      <c r="K347" s="294" t="s">
        <v>1</v>
      </c>
      <c r="L347" s="558">
        <f>SUM(L335:L337)</f>
        <v>134.70999999999998</v>
      </c>
      <c r="M347" s="558">
        <v>35</v>
      </c>
      <c r="N347" s="388">
        <f t="shared" si="115"/>
        <v>4714.8499999999995</v>
      </c>
      <c r="O347" s="565"/>
      <c r="P347" s="297" t="s">
        <v>677</v>
      </c>
      <c r="Q347" s="49"/>
      <c r="R347" s="49"/>
      <c r="S347" s="49"/>
      <c r="T347" s="570"/>
    </row>
    <row r="348" spans="1:20" s="48" customFormat="1" ht="13.9" hidden="1" customHeight="1" outlineLevel="2">
      <c r="A348" s="560">
        <f ca="1">IF($H348="UNIDADE CONSTRUTIVA",OFFSET(A348,-1,0)+1,LARGE(A$3:A347,1))</f>
        <v>0</v>
      </c>
      <c r="B348" s="560">
        <f t="shared" ca="1" si="110"/>
        <v>4</v>
      </c>
      <c r="C348" s="560">
        <f t="shared" ca="1" si="111"/>
        <v>7</v>
      </c>
      <c r="D348" s="561">
        <f t="shared" ca="1" si="112"/>
        <v>5</v>
      </c>
      <c r="E348" s="561">
        <f t="shared" ca="1" si="113"/>
        <v>2</v>
      </c>
      <c r="G348" s="290"/>
      <c r="H348" s="291" t="s">
        <v>244</v>
      </c>
      <c r="I348" s="292" t="str">
        <f t="shared" ca="1" si="114"/>
        <v>04.007.005.002</v>
      </c>
      <c r="J348" s="293" t="s">
        <v>701</v>
      </c>
      <c r="K348" s="294" t="s">
        <v>1</v>
      </c>
      <c r="L348" s="558">
        <f>L339</f>
        <v>33.47</v>
      </c>
      <c r="M348" s="558">
        <v>35</v>
      </c>
      <c r="N348" s="388">
        <f t="shared" si="115"/>
        <v>1171.45</v>
      </c>
      <c r="O348" s="565"/>
      <c r="P348" s="297" t="s">
        <v>677</v>
      </c>
      <c r="Q348" s="49"/>
      <c r="R348" s="49"/>
      <c r="S348" s="49"/>
      <c r="T348" s="570"/>
    </row>
    <row r="349" spans="1:20" s="48" customFormat="1" ht="13.9" customHeight="1" collapsed="1">
      <c r="A349" s="560">
        <f ca="1">IF($H349="UNIDADE CONSTRUTIVA",OFFSET(A349,-1,0)+1,LARGE(A$3:A246,1))</f>
        <v>0</v>
      </c>
      <c r="B349" s="560">
        <f t="shared" ca="1" si="49"/>
        <v>5</v>
      </c>
      <c r="C349" s="560">
        <f t="shared" ca="1" si="50"/>
        <v>0</v>
      </c>
      <c r="D349" s="561">
        <f t="shared" ca="1" si="51"/>
        <v>5</v>
      </c>
      <c r="E349" s="561">
        <f t="shared" ca="1" si="52"/>
        <v>2</v>
      </c>
      <c r="G349" s="290"/>
      <c r="H349" s="291" t="s">
        <v>241</v>
      </c>
      <c r="I349" s="292" t="str">
        <f ca="1">IF(H349="Unidade Construtiva",TEXT(A349,"00"),IF(H349="Célula Construtiva",TEXT(B349,"00"),IF(H349="Etapa",CONCATENATE(TEXT(B349,"00"),".",TEXT(C349,"000")),IF(H349="Subetapa",CONCATENATE(TEXT(B349,"00"),".",TEXT(C349,"000"),".",TEXT(D349,"000")),IF(H349="Serviço",CONCATENATE(TEXT(B349,"00"),".",TEXT(C349,"000"),".",TEXT(D349,"000"),".",TEXT(E349,"000")),"")))))</f>
        <v>05</v>
      </c>
      <c r="J349" s="293" t="s">
        <v>247</v>
      </c>
      <c r="K349" s="294"/>
      <c r="L349" s="558"/>
      <c r="M349" s="558"/>
      <c r="N349" s="388">
        <f t="shared" ca="1" si="115"/>
        <v>258270.50599200005</v>
      </c>
      <c r="O349" s="565"/>
      <c r="P349" s="297"/>
      <c r="Q349" s="566"/>
      <c r="R349" s="566"/>
      <c r="S349" s="49"/>
      <c r="T349" s="570"/>
    </row>
    <row r="350" spans="1:20" s="48" customFormat="1" ht="13.9" hidden="1" customHeight="1" outlineLevel="1">
      <c r="A350" s="560">
        <f ca="1">IF($H350="UNIDADE CONSTRUTIVA",OFFSET(A350,-1,0)+1,LARGE(A$3:A349,1))</f>
        <v>0</v>
      </c>
      <c r="B350" s="560">
        <f t="shared" ca="1" si="49"/>
        <v>5</v>
      </c>
      <c r="C350" s="560">
        <f t="shared" ca="1" si="50"/>
        <v>1</v>
      </c>
      <c r="D350" s="561">
        <f t="shared" ca="1" si="51"/>
        <v>0</v>
      </c>
      <c r="E350" s="561">
        <f t="shared" ca="1" si="52"/>
        <v>2</v>
      </c>
      <c r="G350" s="290"/>
      <c r="H350" s="291" t="s">
        <v>242</v>
      </c>
      <c r="I350" s="292" t="str">
        <f t="shared" ref="I350:I648" ca="1" si="116">IF(H350="Unidade Construtiva",TEXT(A350,"00"),IF(H350="Célula Construtiva",TEXT(B350,"00"),IF(H350="Etapa",CONCATENATE(TEXT(B350,"00"),".",TEXT(C350,"000")),IF(H350="Subetapa",CONCATENATE(TEXT(B350,"00"),".",TEXT(C350,"000"),".",TEXT(D350,"000")),IF(H350="Serviço",CONCATENATE(TEXT(B350,"00"),".",TEXT(C350,"000"),".",TEXT(D350,"000"),".",TEXT(E350,"000")),"")))))</f>
        <v>05.001</v>
      </c>
      <c r="J350" s="293" t="s">
        <v>2193</v>
      </c>
      <c r="K350" s="294"/>
      <c r="L350" s="558"/>
      <c r="M350" s="558"/>
      <c r="N350" s="388">
        <f t="shared" ca="1" si="115"/>
        <v>31227.125184</v>
      </c>
      <c r="O350" s="565"/>
      <c r="P350" s="297"/>
      <c r="S350" s="49"/>
      <c r="T350" s="570"/>
    </row>
    <row r="351" spans="1:20" s="48" customFormat="1" ht="13.9" hidden="1" customHeight="1" outlineLevel="2">
      <c r="A351" s="560">
        <f ca="1">IF($H351="UNIDADE CONSTRUTIVA",OFFSET(A351,-1,0)+1,LARGE(A$3:A350,1))</f>
        <v>0</v>
      </c>
      <c r="B351" s="560">
        <f t="shared" ca="1" si="49"/>
        <v>5</v>
      </c>
      <c r="C351" s="560">
        <f t="shared" ca="1" si="50"/>
        <v>1</v>
      </c>
      <c r="D351" s="561">
        <f t="shared" ca="1" si="51"/>
        <v>1</v>
      </c>
      <c r="E351" s="561">
        <f t="shared" ca="1" si="52"/>
        <v>0</v>
      </c>
      <c r="G351" s="290"/>
      <c r="H351" s="291" t="s">
        <v>243</v>
      </c>
      <c r="I351" s="292" t="str">
        <f t="shared" ca="1" si="116"/>
        <v>05.001.001</v>
      </c>
      <c r="J351" s="293" t="s">
        <v>155</v>
      </c>
      <c r="K351" s="294"/>
      <c r="L351" s="558"/>
      <c r="M351" s="558"/>
      <c r="N351" s="388">
        <f t="shared" ca="1" si="115"/>
        <v>544.35360000000003</v>
      </c>
      <c r="O351" s="565"/>
      <c r="P351" s="297"/>
      <c r="S351" s="49"/>
      <c r="T351" s="570"/>
    </row>
    <row r="352" spans="1:20" s="48" customFormat="1" ht="13.9" hidden="1" customHeight="1" outlineLevel="2">
      <c r="A352" s="560">
        <f ca="1">IF($H352="UNIDADE CONSTRUTIVA",OFFSET(A352,-1,0)+1,LARGE(A$3:A351,1))</f>
        <v>0</v>
      </c>
      <c r="B352" s="560">
        <f t="shared" ca="1" si="49"/>
        <v>5</v>
      </c>
      <c r="C352" s="560">
        <f t="shared" ca="1" si="50"/>
        <v>1</v>
      </c>
      <c r="D352" s="561">
        <f t="shared" ca="1" si="51"/>
        <v>1</v>
      </c>
      <c r="E352" s="561">
        <f t="shared" ca="1" si="52"/>
        <v>1</v>
      </c>
      <c r="G352" s="290"/>
      <c r="H352" s="291" t="s">
        <v>244</v>
      </c>
      <c r="I352" s="292" t="str">
        <f t="shared" ca="1" si="116"/>
        <v>05.001.001.001</v>
      </c>
      <c r="J352" s="293" t="s">
        <v>4231</v>
      </c>
      <c r="K352" s="294" t="s">
        <v>1</v>
      </c>
      <c r="L352" s="558">
        <f>'Arquitetura R01'!D253</f>
        <v>3.68</v>
      </c>
      <c r="M352" s="558">
        <v>7.89</v>
      </c>
      <c r="N352" s="388">
        <f t="shared" si="115"/>
        <v>29.0352</v>
      </c>
      <c r="O352" s="565"/>
      <c r="P352" s="297" t="s">
        <v>677</v>
      </c>
      <c r="S352" s="49"/>
      <c r="T352" s="570"/>
    </row>
    <row r="353" spans="1:20" s="48" customFormat="1" ht="13.9" hidden="1" customHeight="1" outlineLevel="2">
      <c r="A353" s="560">
        <f ca="1">IF($H353="UNIDADE CONSTRUTIVA",OFFSET(A353,-1,0)+1,LARGE(A$3:A352,1))</f>
        <v>0</v>
      </c>
      <c r="B353" s="560">
        <f t="shared" ref="B353" ca="1" si="117">IF(H353="UNIDADE CONSTRUTIVA",0,IF(H353="CÉLULA CONSTRUTIVA",OFFSET(B353,-1,0)+1,OFFSET(B353,-1,0)))</f>
        <v>5</v>
      </c>
      <c r="C353" s="560">
        <f t="shared" ref="C353" ca="1" si="118">IF(H353="CÉLULA CONSTRUTIVA",0,IF(H353="ETAPA",OFFSET(C353,-1,0)+1,OFFSET(C353,-1,0)))</f>
        <v>1</v>
      </c>
      <c r="D353" s="561">
        <f t="shared" ref="D353" ca="1" si="119">IF(H353="ETAPA",0,IF(H353="SUBETAPA",OFFSET(D353,-1,0)+1,OFFSET(D353,-1,0)))</f>
        <v>1</v>
      </c>
      <c r="E353" s="561">
        <f t="shared" ref="E353" ca="1" si="120">IF(H353="Subetapa",0,IF(H353="serviço",OFFSET(E353,-1,0)+1,OFFSET(E353,-1,0)))</f>
        <v>2</v>
      </c>
      <c r="G353" s="290"/>
      <c r="H353" s="291" t="s">
        <v>244</v>
      </c>
      <c r="I353" s="292" t="str">
        <f t="shared" ref="I353" ca="1" si="121">IF(H353="Unidade Construtiva",TEXT(A353,"00"),IF(H353="Célula Construtiva",TEXT(B353,"00"),IF(H353="Etapa",CONCATENATE(TEXT(B353,"00"),".",TEXT(C353,"000")),IF(H353="Subetapa",CONCATENATE(TEXT(B353,"00"),".",TEXT(C353,"000"),".",TEXT(D353,"000")),IF(H353="Serviço",CONCATENATE(TEXT(B353,"00"),".",TEXT(C353,"000"),".",TEXT(D353,"000"),".",TEXT(E353,"000")),"")))))</f>
        <v>05.001.001.002</v>
      </c>
      <c r="J353" s="293" t="s">
        <v>5502</v>
      </c>
      <c r="K353" s="294" t="s">
        <v>1</v>
      </c>
      <c r="L353" s="558">
        <f>'Arquitetura R01'!D252</f>
        <v>10.44</v>
      </c>
      <c r="M353" s="558">
        <v>49.36</v>
      </c>
      <c r="N353" s="388">
        <f t="shared" si="115"/>
        <v>515.3184</v>
      </c>
      <c r="O353" s="565"/>
      <c r="P353" s="297" t="s">
        <v>677</v>
      </c>
      <c r="S353" s="49"/>
      <c r="T353" s="570"/>
    </row>
    <row r="354" spans="1:20" s="48" customFormat="1" ht="13.9" hidden="1" customHeight="1" outlineLevel="2">
      <c r="A354" s="560">
        <f ca="1">IF($H354="UNIDADE CONSTRUTIVA",OFFSET(A354,-1,0)+1,LARGE(A$3:A352,1))</f>
        <v>0</v>
      </c>
      <c r="B354" s="560">
        <f t="shared" ca="1" si="49"/>
        <v>5</v>
      </c>
      <c r="C354" s="560">
        <f t="shared" ca="1" si="50"/>
        <v>1</v>
      </c>
      <c r="D354" s="561">
        <f t="shared" ca="1" si="51"/>
        <v>2</v>
      </c>
      <c r="E354" s="561">
        <f t="shared" ca="1" si="52"/>
        <v>0</v>
      </c>
      <c r="G354" s="290"/>
      <c r="H354" s="291" t="s">
        <v>243</v>
      </c>
      <c r="I354" s="292" t="str">
        <f t="shared" ca="1" si="116"/>
        <v>05.001.002</v>
      </c>
      <c r="J354" s="293" t="s">
        <v>2194</v>
      </c>
      <c r="K354" s="294"/>
      <c r="L354" s="558"/>
      <c r="M354" s="558"/>
      <c r="N354" s="388">
        <f t="shared" ca="1" si="115"/>
        <v>2388.4079999999999</v>
      </c>
      <c r="O354" s="565"/>
      <c r="P354" s="297"/>
      <c r="S354" s="49"/>
      <c r="T354" s="570"/>
    </row>
    <row r="355" spans="1:20" s="48" customFormat="1" ht="13.9" hidden="1" customHeight="1" outlineLevel="2">
      <c r="A355" s="560">
        <f ca="1">IF($H355="UNIDADE CONSTRUTIVA",OFFSET(A355,-1,0)+1,LARGE(A$3:A354,1))</f>
        <v>0</v>
      </c>
      <c r="B355" s="560">
        <f t="shared" ca="1" si="49"/>
        <v>5</v>
      </c>
      <c r="C355" s="560">
        <f t="shared" ca="1" si="50"/>
        <v>1</v>
      </c>
      <c r="D355" s="561">
        <f t="shared" ca="1" si="51"/>
        <v>2</v>
      </c>
      <c r="E355" s="561">
        <f t="shared" ca="1" si="52"/>
        <v>1</v>
      </c>
      <c r="G355" s="290"/>
      <c r="H355" s="291" t="s">
        <v>244</v>
      </c>
      <c r="I355" s="292" t="str">
        <f t="shared" ca="1" si="116"/>
        <v>05.001.002.001</v>
      </c>
      <c r="J355" s="293" t="s">
        <v>4425</v>
      </c>
      <c r="K355" s="294" t="s">
        <v>1</v>
      </c>
      <c r="L355" s="558">
        <f>'Arquitetura R01'!D292</f>
        <v>95.92</v>
      </c>
      <c r="M355" s="558">
        <v>24.9</v>
      </c>
      <c r="N355" s="388">
        <f t="shared" si="115"/>
        <v>2388.4079999999999</v>
      </c>
      <c r="O355" s="565"/>
      <c r="P355" s="297" t="s">
        <v>677</v>
      </c>
      <c r="S355" s="49"/>
      <c r="T355" s="570"/>
    </row>
    <row r="356" spans="1:20" s="48" customFormat="1" ht="11.25" hidden="1" outlineLevel="2">
      <c r="A356" s="560">
        <f ca="1">IF($H356="UNIDADE CONSTRUTIVA",OFFSET(A356,-1,0)+1,LARGE(A$3:A355,1))</f>
        <v>0</v>
      </c>
      <c r="B356" s="560">
        <f t="shared" ca="1" si="49"/>
        <v>5</v>
      </c>
      <c r="C356" s="560">
        <f t="shared" ca="1" si="50"/>
        <v>1</v>
      </c>
      <c r="D356" s="561">
        <f t="shared" ca="1" si="51"/>
        <v>3</v>
      </c>
      <c r="E356" s="561">
        <f t="shared" ca="1" si="52"/>
        <v>0</v>
      </c>
      <c r="G356" s="290"/>
      <c r="H356" s="291" t="s">
        <v>243</v>
      </c>
      <c r="I356" s="292" t="str">
        <f t="shared" ca="1" si="116"/>
        <v>05.001.003</v>
      </c>
      <c r="J356" s="571" t="s">
        <v>2196</v>
      </c>
      <c r="K356" s="294"/>
      <c r="L356" s="558"/>
      <c r="M356" s="558"/>
      <c r="N356" s="388">
        <f t="shared" ca="1" si="115"/>
        <v>866.375</v>
      </c>
      <c r="O356" s="565"/>
      <c r="P356" s="297"/>
      <c r="S356" s="49"/>
      <c r="T356" s="570"/>
    </row>
    <row r="357" spans="1:20" s="48" customFormat="1" ht="13.9" hidden="1" customHeight="1" outlineLevel="2">
      <c r="A357" s="560">
        <f ca="1">IF($H357="UNIDADE CONSTRUTIVA",OFFSET(A357,-1,0)+1,LARGE(A$3:A356,1))</f>
        <v>0</v>
      </c>
      <c r="B357" s="560">
        <f t="shared" ca="1" si="49"/>
        <v>5</v>
      </c>
      <c r="C357" s="560">
        <f t="shared" ca="1" si="50"/>
        <v>1</v>
      </c>
      <c r="D357" s="561">
        <f t="shared" ca="1" si="51"/>
        <v>3</v>
      </c>
      <c r="E357" s="561">
        <f t="shared" ca="1" si="52"/>
        <v>1</v>
      </c>
      <c r="G357" s="290"/>
      <c r="H357" s="291" t="s">
        <v>244</v>
      </c>
      <c r="I357" s="292" t="str">
        <f t="shared" ca="1" si="116"/>
        <v>05.001.003.001</v>
      </c>
      <c r="J357" s="293" t="s">
        <v>2199</v>
      </c>
      <c r="K357" s="294" t="s">
        <v>1</v>
      </c>
      <c r="L357" s="558">
        <f>'Arquitetura R01'!D291+'Arquitetura R01'!D293</f>
        <v>23.9</v>
      </c>
      <c r="M357" s="558">
        <v>36.25</v>
      </c>
      <c r="N357" s="388">
        <f t="shared" si="115"/>
        <v>866.375</v>
      </c>
      <c r="O357" s="565"/>
      <c r="P357" s="297" t="s">
        <v>677</v>
      </c>
      <c r="S357" s="49"/>
      <c r="T357" s="570"/>
    </row>
    <row r="358" spans="1:20" s="48" customFormat="1" ht="13.9" hidden="1" customHeight="1" outlineLevel="2">
      <c r="A358" s="560">
        <f ca="1">IF($H358="UNIDADE CONSTRUTIVA",OFFSET(A358,-1,0)+1,LARGE(A$3:A357,1))</f>
        <v>0</v>
      </c>
      <c r="B358" s="560">
        <f t="shared" ca="1" si="49"/>
        <v>5</v>
      </c>
      <c r="C358" s="560">
        <f t="shared" ca="1" si="50"/>
        <v>1</v>
      </c>
      <c r="D358" s="561">
        <f t="shared" ca="1" si="51"/>
        <v>4</v>
      </c>
      <c r="E358" s="561">
        <f t="shared" ca="1" si="52"/>
        <v>0</v>
      </c>
      <c r="G358" s="290"/>
      <c r="H358" s="291" t="s">
        <v>243</v>
      </c>
      <c r="I358" s="292" t="str">
        <f t="shared" ca="1" si="116"/>
        <v>05.001.004</v>
      </c>
      <c r="J358" s="569" t="s">
        <v>2197</v>
      </c>
      <c r="K358" s="294"/>
      <c r="L358" s="558"/>
      <c r="M358" s="558"/>
      <c r="N358" s="388">
        <f t="shared" ca="1" si="115"/>
        <v>607.75658399999998</v>
      </c>
      <c r="O358" s="565"/>
      <c r="P358" s="297"/>
      <c r="S358" s="49"/>
      <c r="T358" s="570"/>
    </row>
    <row r="359" spans="1:20" s="48" customFormat="1" ht="13.9" hidden="1" customHeight="1" outlineLevel="2">
      <c r="A359" s="560">
        <f ca="1">IF($H359="UNIDADE CONSTRUTIVA",OFFSET(A359,-1,0)+1,LARGE(A$3:A358,1))</f>
        <v>0</v>
      </c>
      <c r="B359" s="560">
        <f t="shared" ca="1" si="49"/>
        <v>5</v>
      </c>
      <c r="C359" s="560">
        <f t="shared" ca="1" si="50"/>
        <v>1</v>
      </c>
      <c r="D359" s="561">
        <f t="shared" ca="1" si="51"/>
        <v>4</v>
      </c>
      <c r="E359" s="561">
        <f t="shared" ca="1" si="52"/>
        <v>1</v>
      </c>
      <c r="G359" s="290"/>
      <c r="H359" s="291" t="s">
        <v>244</v>
      </c>
      <c r="I359" s="292" t="str">
        <f t="shared" ca="1" si="116"/>
        <v>05.001.004.001</v>
      </c>
      <c r="J359" s="293" t="s">
        <v>5497</v>
      </c>
      <c r="K359" s="294" t="s">
        <v>1</v>
      </c>
      <c r="L359" s="558">
        <f>'Arquitetura R01'!D294</f>
        <v>6.74</v>
      </c>
      <c r="M359" s="558">
        <v>90.171599999999998</v>
      </c>
      <c r="N359" s="388">
        <f t="shared" si="115"/>
        <v>607.75658399999998</v>
      </c>
      <c r="O359" s="565"/>
      <c r="P359" s="297" t="s">
        <v>677</v>
      </c>
      <c r="Q359" s="49"/>
      <c r="R359" s="49"/>
      <c r="S359" s="49"/>
      <c r="T359" s="570"/>
    </row>
    <row r="360" spans="1:20" s="48" customFormat="1" ht="13.9" hidden="1" customHeight="1" outlineLevel="2">
      <c r="A360" s="560">
        <f ca="1">IF($H360="UNIDADE CONSTRUTIVA",OFFSET(A360,-1,0)+1,LARGE(A$3:A359,1))</f>
        <v>0</v>
      </c>
      <c r="B360" s="560">
        <f t="shared" ca="1" si="49"/>
        <v>5</v>
      </c>
      <c r="C360" s="560">
        <f t="shared" ca="1" si="50"/>
        <v>1</v>
      </c>
      <c r="D360" s="561">
        <f t="shared" ca="1" si="51"/>
        <v>5</v>
      </c>
      <c r="E360" s="561">
        <f t="shared" ca="1" si="52"/>
        <v>0</v>
      </c>
      <c r="G360" s="290"/>
      <c r="H360" s="291" t="s">
        <v>243</v>
      </c>
      <c r="I360" s="292" t="str">
        <f t="shared" ca="1" si="116"/>
        <v>05.001.005</v>
      </c>
      <c r="J360" s="293" t="s">
        <v>2198</v>
      </c>
      <c r="K360" s="294"/>
      <c r="L360" s="558"/>
      <c r="M360" s="558"/>
      <c r="N360" s="388">
        <f t="shared" ca="1" si="115"/>
        <v>8495.3819999999996</v>
      </c>
      <c r="O360" s="565"/>
      <c r="P360" s="297"/>
      <c r="Q360" s="49"/>
      <c r="R360" s="49"/>
      <c r="S360" s="49"/>
      <c r="T360" s="570"/>
    </row>
    <row r="361" spans="1:20" s="48" customFormat="1" ht="13.9" hidden="1" customHeight="1" outlineLevel="2">
      <c r="A361" s="560">
        <f ca="1">IF($H361="UNIDADE CONSTRUTIVA",OFFSET(A361,-1,0)+1,LARGE(A$3:A360,1))</f>
        <v>0</v>
      </c>
      <c r="B361" s="560">
        <f t="shared" ca="1" si="49"/>
        <v>5</v>
      </c>
      <c r="C361" s="560">
        <f t="shared" ca="1" si="50"/>
        <v>1</v>
      </c>
      <c r="D361" s="561">
        <f t="shared" ca="1" si="51"/>
        <v>5</v>
      </c>
      <c r="E361" s="561">
        <f t="shared" ca="1" si="52"/>
        <v>1</v>
      </c>
      <c r="G361" s="290"/>
      <c r="H361" s="291" t="s">
        <v>244</v>
      </c>
      <c r="I361" s="292" t="str">
        <f t="shared" ca="1" si="116"/>
        <v>05.001.005.001</v>
      </c>
      <c r="J361" s="293" t="s">
        <v>4425</v>
      </c>
      <c r="K361" s="294" t="s">
        <v>1</v>
      </c>
      <c r="L361" s="558">
        <f>'Arquitetura R01'!D295</f>
        <v>341.18</v>
      </c>
      <c r="M361" s="558">
        <v>24.9</v>
      </c>
      <c r="N361" s="388">
        <f t="shared" si="115"/>
        <v>8495.3819999999996</v>
      </c>
      <c r="O361" s="565"/>
      <c r="P361" s="297" t="s">
        <v>677</v>
      </c>
      <c r="Q361" s="49"/>
      <c r="R361" s="49"/>
      <c r="S361" s="49"/>
      <c r="T361" s="570"/>
    </row>
    <row r="362" spans="1:20" s="48" customFormat="1" ht="13.9" hidden="1" customHeight="1" outlineLevel="2">
      <c r="A362" s="560">
        <f ca="1">IF($H362="UNIDADE CONSTRUTIVA",OFFSET(A362,-1,0)+1,LARGE(A$3:A361,1))</f>
        <v>0</v>
      </c>
      <c r="B362" s="560">
        <f t="shared" ca="1" si="49"/>
        <v>5</v>
      </c>
      <c r="C362" s="560">
        <f t="shared" ca="1" si="50"/>
        <v>1</v>
      </c>
      <c r="D362" s="561">
        <f t="shared" ca="1" si="51"/>
        <v>6</v>
      </c>
      <c r="E362" s="561">
        <f t="shared" ca="1" si="52"/>
        <v>0</v>
      </c>
      <c r="G362" s="290"/>
      <c r="H362" s="291" t="s">
        <v>243</v>
      </c>
      <c r="I362" s="292" t="str">
        <f t="shared" ca="1" si="116"/>
        <v>05.001.006</v>
      </c>
      <c r="J362" s="293" t="s">
        <v>139</v>
      </c>
      <c r="K362" s="294"/>
      <c r="L362" s="558"/>
      <c r="M362" s="558"/>
      <c r="N362" s="388">
        <f t="shared" ca="1" si="115"/>
        <v>18324.850000000002</v>
      </c>
      <c r="O362" s="565"/>
      <c r="P362" s="297"/>
      <c r="Q362" s="49"/>
      <c r="R362" s="49"/>
      <c r="S362" s="49"/>
    </row>
    <row r="363" spans="1:20" s="48" customFormat="1" ht="13.9" hidden="1" customHeight="1" outlineLevel="2">
      <c r="A363" s="560">
        <f ca="1">IF($H363="UNIDADE CONSTRUTIVA",OFFSET(A363,-1,0)+1,LARGE(A$3:A362,1))</f>
        <v>0</v>
      </c>
      <c r="B363" s="560">
        <f t="shared" ca="1" si="49"/>
        <v>5</v>
      </c>
      <c r="C363" s="560">
        <f t="shared" ca="1" si="50"/>
        <v>1</v>
      </c>
      <c r="D363" s="561">
        <f t="shared" ca="1" si="51"/>
        <v>6</v>
      </c>
      <c r="E363" s="561">
        <f t="shared" ca="1" si="52"/>
        <v>1</v>
      </c>
      <c r="G363" s="290"/>
      <c r="H363" s="291" t="s">
        <v>244</v>
      </c>
      <c r="I363" s="292" t="str">
        <f t="shared" ca="1" si="116"/>
        <v>05.001.006.001</v>
      </c>
      <c r="J363" s="293" t="s">
        <v>248</v>
      </c>
      <c r="K363" s="294" t="s">
        <v>1</v>
      </c>
      <c r="L363" s="558">
        <f>L352</f>
        <v>3.68</v>
      </c>
      <c r="M363" s="558">
        <v>20</v>
      </c>
      <c r="N363" s="388">
        <f t="shared" si="115"/>
        <v>73.600000000000009</v>
      </c>
      <c r="O363" s="565"/>
      <c r="P363" s="297" t="s">
        <v>677</v>
      </c>
      <c r="Q363" s="49"/>
      <c r="R363" s="49"/>
      <c r="S363" s="49"/>
    </row>
    <row r="364" spans="1:20" s="48" customFormat="1" ht="13.9" hidden="1" customHeight="1" outlineLevel="2">
      <c r="A364" s="560">
        <f ca="1">IF($H364="UNIDADE CONSTRUTIVA",OFFSET(A364,-1,0)+1,LARGE(A$3:A363,1))</f>
        <v>0</v>
      </c>
      <c r="B364" s="560">
        <f t="shared" ref="B364" ca="1" si="122">IF(H364="UNIDADE CONSTRUTIVA",0,IF(H364="CÉLULA CONSTRUTIVA",OFFSET(B364,-1,0)+1,OFFSET(B364,-1,0)))</f>
        <v>5</v>
      </c>
      <c r="C364" s="560">
        <f t="shared" ref="C364" ca="1" si="123">IF(H364="CÉLULA CONSTRUTIVA",0,IF(H364="ETAPA",OFFSET(C364,-1,0)+1,OFFSET(C364,-1,0)))</f>
        <v>1</v>
      </c>
      <c r="D364" s="561">
        <f t="shared" ref="D364" ca="1" si="124">IF(H364="ETAPA",0,IF(H364="SUBETAPA",OFFSET(D364,-1,0)+1,OFFSET(D364,-1,0)))</f>
        <v>6</v>
      </c>
      <c r="E364" s="561">
        <f t="shared" ref="E364" ca="1" si="125">IF(H364="Subetapa",0,IF(H364="serviço",OFFSET(E364,-1,0)+1,OFFSET(E364,-1,0)))</f>
        <v>2</v>
      </c>
      <c r="G364" s="290"/>
      <c r="H364" s="291" t="s">
        <v>244</v>
      </c>
      <c r="I364" s="292" t="str">
        <f t="shared" ref="I364" ca="1" si="126">IF(H364="Unidade Construtiva",TEXT(A364,"00"),IF(H364="Célula Construtiva",TEXT(B364,"00"),IF(H364="Etapa",CONCATENATE(TEXT(B364,"00"),".",TEXT(C364,"000")),IF(H364="Subetapa",CONCATENATE(TEXT(B364,"00"),".",TEXT(C364,"000"),".",TEXT(D364,"000")),IF(H364="Serviço",CONCATENATE(TEXT(B364,"00"),".",TEXT(C364,"000"),".",TEXT(D364,"000"),".",TEXT(E364,"000")),"")))))</f>
        <v>05.001.006.002</v>
      </c>
      <c r="J364" s="293" t="s">
        <v>5515</v>
      </c>
      <c r="K364" s="294" t="s">
        <v>1</v>
      </c>
      <c r="L364" s="558">
        <f>L353</f>
        <v>10.44</v>
      </c>
      <c r="M364" s="558">
        <v>45</v>
      </c>
      <c r="N364" s="388">
        <f>L364*M364</f>
        <v>469.79999999999995</v>
      </c>
      <c r="O364" s="565"/>
      <c r="P364" s="297" t="s">
        <v>677</v>
      </c>
      <c r="Q364" s="49"/>
      <c r="R364" s="49"/>
      <c r="S364" s="49"/>
    </row>
    <row r="365" spans="1:20" s="48" customFormat="1" ht="13.9" hidden="1" customHeight="1" outlineLevel="2">
      <c r="A365" s="560">
        <f ca="1">IF($H365="UNIDADE CONSTRUTIVA",OFFSET(A365,-1,0)+1,LARGE(A$3:A363,1))</f>
        <v>0</v>
      </c>
      <c r="B365" s="560">
        <f t="shared" ca="1" si="49"/>
        <v>5</v>
      </c>
      <c r="C365" s="560">
        <f t="shared" ca="1" si="50"/>
        <v>1</v>
      </c>
      <c r="D365" s="561">
        <f t="shared" ca="1" si="51"/>
        <v>6</v>
      </c>
      <c r="E365" s="561">
        <f t="shared" ca="1" si="52"/>
        <v>3</v>
      </c>
      <c r="G365" s="290"/>
      <c r="H365" s="291" t="s">
        <v>244</v>
      </c>
      <c r="I365" s="292" t="str">
        <f t="shared" ca="1" si="116"/>
        <v>05.001.006.003</v>
      </c>
      <c r="J365" s="293" t="s">
        <v>2200</v>
      </c>
      <c r="K365" s="294" t="s">
        <v>1</v>
      </c>
      <c r="L365" s="558">
        <f>L361+L355</f>
        <v>437.1</v>
      </c>
      <c r="M365" s="558">
        <v>38.299999999999997</v>
      </c>
      <c r="N365" s="388">
        <f t="shared" ref="N365:N374" si="127">IF(H365="Serviço",M365*L365,IF(H365="CÉLULA CONSTRUTIVA",SUMIFS($N$8:$N$1410,$B$8:$B$1410,B365,$H$8:$H$1410,"Serviço"),IF(H365="ETAPA",SUMIFS($N$8:$N$1410,$B$8:$B$1410,B365,$C$8:$C$1410,C365,$H$8:$H$1410,"Serviço"),IF(H365="SUBETAPA",SUMIFS($N$8:$N$1410,$B$8:$B$1410,B365,$C$8:$C$1410,C365,$D$8:$D$1410,D365,$H$8:$H$1410,"Serviço"),0))))</f>
        <v>16740.93</v>
      </c>
      <c r="O365" s="565"/>
      <c r="P365" s="297" t="s">
        <v>677</v>
      </c>
      <c r="Q365" s="49"/>
      <c r="R365" s="49"/>
      <c r="S365" s="49"/>
    </row>
    <row r="366" spans="1:20" s="48" customFormat="1" ht="13.9" hidden="1" customHeight="1" outlineLevel="2">
      <c r="A366" s="560">
        <f ca="1">IF($H366="UNIDADE CONSTRUTIVA",OFFSET(A366,-1,0)+1,LARGE(A$3:A365,1))</f>
        <v>0</v>
      </c>
      <c r="B366" s="560">
        <f t="shared" ca="1" si="49"/>
        <v>5</v>
      </c>
      <c r="C366" s="560">
        <f t="shared" ca="1" si="50"/>
        <v>1</v>
      </c>
      <c r="D366" s="561">
        <f t="shared" ca="1" si="51"/>
        <v>6</v>
      </c>
      <c r="E366" s="561">
        <f t="shared" ca="1" si="52"/>
        <v>4</v>
      </c>
      <c r="G366" s="290"/>
      <c r="H366" s="291" t="s">
        <v>244</v>
      </c>
      <c r="I366" s="292" t="str">
        <f t="shared" ca="1" si="116"/>
        <v>05.001.006.004</v>
      </c>
      <c r="J366" s="293" t="s">
        <v>249</v>
      </c>
      <c r="K366" s="294" t="s">
        <v>1</v>
      </c>
      <c r="L366" s="558">
        <f>L357</f>
        <v>23.9</v>
      </c>
      <c r="M366" s="558">
        <v>30</v>
      </c>
      <c r="N366" s="388">
        <f t="shared" si="127"/>
        <v>717</v>
      </c>
      <c r="O366" s="565"/>
      <c r="P366" s="297" t="s">
        <v>677</v>
      </c>
      <c r="Q366" s="49"/>
      <c r="R366" s="49"/>
      <c r="S366" s="49"/>
    </row>
    <row r="367" spans="1:20" s="48" customFormat="1" ht="13.9" hidden="1" customHeight="1" outlineLevel="2">
      <c r="A367" s="560">
        <f ca="1">IF($H367="UNIDADE CONSTRUTIVA",OFFSET(A367,-1,0)+1,LARGE(A$3:A366,1))</f>
        <v>0</v>
      </c>
      <c r="B367" s="560">
        <f t="shared" ref="B367" ca="1" si="128">IF(H367="UNIDADE CONSTRUTIVA",0,IF(H367="CÉLULA CONSTRUTIVA",OFFSET(B367,-1,0)+1,OFFSET(B367,-1,0)))</f>
        <v>5</v>
      </c>
      <c r="C367" s="560">
        <f t="shared" ref="C367" ca="1" si="129">IF(H367="CÉLULA CONSTRUTIVA",0,IF(H367="ETAPA",OFFSET(C367,-1,0)+1,OFFSET(C367,-1,0)))</f>
        <v>1</v>
      </c>
      <c r="D367" s="561">
        <f t="shared" ref="D367" ca="1" si="130">IF(H367="ETAPA",0,IF(H367="SUBETAPA",OFFSET(D367,-1,0)+1,OFFSET(D367,-1,0)))</f>
        <v>6</v>
      </c>
      <c r="E367" s="561">
        <f t="shared" ref="E367" ca="1" si="131">IF(H367="Subetapa",0,IF(H367="serviço",OFFSET(E367,-1,0)+1,OFFSET(E367,-1,0)))</f>
        <v>5</v>
      </c>
      <c r="G367" s="290"/>
      <c r="H367" s="291" t="s">
        <v>244</v>
      </c>
      <c r="I367" s="292" t="str">
        <f t="shared" ref="I367" ca="1" si="132">IF(H367="Unidade Construtiva",TEXT(A367,"00"),IF(H367="Célula Construtiva",TEXT(B367,"00"),IF(H367="Etapa",CONCATENATE(TEXT(B367,"00"),".",TEXT(C367,"000")),IF(H367="Subetapa",CONCATENATE(TEXT(B367,"00"),".",TEXT(C367,"000"),".",TEXT(D367,"000")),IF(H367="Serviço",CONCATENATE(TEXT(B367,"00"),".",TEXT(C367,"000"),".",TEXT(D367,"000"),".",TEXT(E367,"000")),"")))))</f>
        <v>05.001.006.005</v>
      </c>
      <c r="J367" s="293" t="s">
        <v>5498</v>
      </c>
      <c r="K367" s="294" t="s">
        <v>1</v>
      </c>
      <c r="L367" s="558">
        <f>L359</f>
        <v>6.74</v>
      </c>
      <c r="M367" s="558">
        <v>48</v>
      </c>
      <c r="N367" s="388">
        <f t="shared" si="127"/>
        <v>323.52</v>
      </c>
      <c r="O367" s="565"/>
      <c r="P367" s="297" t="s">
        <v>677</v>
      </c>
      <c r="Q367" s="49"/>
      <c r="R367" s="49"/>
      <c r="S367" s="49"/>
    </row>
    <row r="368" spans="1:20" s="48" customFormat="1" ht="13.9" hidden="1" customHeight="1" outlineLevel="1">
      <c r="A368" s="560">
        <f ca="1">IF($H368="UNIDADE CONSTRUTIVA",OFFSET(A368,-1,0)+1,LARGE(A$3:A366,1))</f>
        <v>0</v>
      </c>
      <c r="B368" s="560">
        <f t="shared" ref="B368:B374" ca="1" si="133">IF(H368="UNIDADE CONSTRUTIVA",0,IF(H368="CÉLULA CONSTRUTIVA",OFFSET(B368,-1,0)+1,OFFSET(B368,-1,0)))</f>
        <v>5</v>
      </c>
      <c r="C368" s="560">
        <f t="shared" ref="C368:C374" ca="1" si="134">IF(H368="CÉLULA CONSTRUTIVA",0,IF(H368="ETAPA",OFFSET(C368,-1,0)+1,OFFSET(C368,-1,0)))</f>
        <v>2</v>
      </c>
      <c r="D368" s="561">
        <f t="shared" ref="D368:D374" ca="1" si="135">IF(H368="ETAPA",0,IF(H368="SUBETAPA",OFFSET(D368,-1,0)+1,OFFSET(D368,-1,0)))</f>
        <v>0</v>
      </c>
      <c r="E368" s="561">
        <f t="shared" ref="E368:E374" ca="1" si="136">IF(H368="Subetapa",0,IF(H368="serviço",OFFSET(E368,-1,0)+1,OFFSET(E368,-1,0)))</f>
        <v>5</v>
      </c>
      <c r="G368" s="290"/>
      <c r="H368" s="291" t="s">
        <v>242</v>
      </c>
      <c r="I368" s="292" t="str">
        <f t="shared" ref="I368:I374" ca="1" si="137">IF(H368="Unidade Construtiva",TEXT(A368,"00"),IF(H368="Célula Construtiva",TEXT(B368,"00"),IF(H368="Etapa",CONCATENATE(TEXT(B368,"00"),".",TEXT(C368,"000")),IF(H368="Subetapa",CONCATENATE(TEXT(B368,"00"),".",TEXT(C368,"000"),".",TEXT(D368,"000")),IF(H368="Serviço",CONCATENATE(TEXT(B368,"00"),".",TEXT(C368,"000"),".",TEXT(D368,"000"),".",TEXT(E368,"000")),"")))))</f>
        <v>05.002</v>
      </c>
      <c r="J368" s="293" t="s">
        <v>2201</v>
      </c>
      <c r="K368" s="294"/>
      <c r="L368" s="558"/>
      <c r="M368" s="558"/>
      <c r="N368" s="388">
        <f t="shared" ca="1" si="127"/>
        <v>2287.0678600000001</v>
      </c>
      <c r="O368" s="565"/>
      <c r="P368" s="297"/>
      <c r="S368" s="49"/>
      <c r="T368" s="570"/>
    </row>
    <row r="369" spans="1:20" s="48" customFormat="1" ht="13.9" hidden="1" customHeight="1" outlineLevel="2">
      <c r="A369" s="560">
        <f ca="1">IF($H369="UNIDADE CONSTRUTIVA",OFFSET(A369,-1,0)+1,LARGE(A$3:A368,1))</f>
        <v>0</v>
      </c>
      <c r="B369" s="560">
        <f t="shared" ca="1" si="133"/>
        <v>5</v>
      </c>
      <c r="C369" s="560">
        <f t="shared" ca="1" si="134"/>
        <v>2</v>
      </c>
      <c r="D369" s="561">
        <f t="shared" ca="1" si="135"/>
        <v>1</v>
      </c>
      <c r="E369" s="561">
        <f t="shared" ca="1" si="136"/>
        <v>0</v>
      </c>
      <c r="G369" s="290"/>
      <c r="H369" s="291" t="s">
        <v>243</v>
      </c>
      <c r="I369" s="292" t="str">
        <f t="shared" ca="1" si="137"/>
        <v>05.002.001</v>
      </c>
      <c r="J369" s="293" t="s">
        <v>155</v>
      </c>
      <c r="K369" s="294"/>
      <c r="L369" s="558"/>
      <c r="M369" s="558"/>
      <c r="N369" s="388">
        <f t="shared" ca="1" si="127"/>
        <v>412.15600000000001</v>
      </c>
      <c r="O369" s="565"/>
      <c r="P369" s="297"/>
      <c r="S369" s="49"/>
      <c r="T369" s="570"/>
    </row>
    <row r="370" spans="1:20" s="48" customFormat="1" ht="13.9" hidden="1" customHeight="1" outlineLevel="2">
      <c r="A370" s="560">
        <f ca="1">IF($H370="UNIDADE CONSTRUTIVA",OFFSET(A370,-1,0)+1,LARGE(A$3:A369,1))</f>
        <v>0</v>
      </c>
      <c r="B370" s="560">
        <f t="shared" ca="1" si="133"/>
        <v>5</v>
      </c>
      <c r="C370" s="560">
        <f t="shared" ca="1" si="134"/>
        <v>2</v>
      </c>
      <c r="D370" s="561">
        <f t="shared" ca="1" si="135"/>
        <v>1</v>
      </c>
      <c r="E370" s="561">
        <f t="shared" ca="1" si="136"/>
        <v>1</v>
      </c>
      <c r="G370" s="290"/>
      <c r="H370" s="291" t="s">
        <v>244</v>
      </c>
      <c r="I370" s="292" t="str">
        <f t="shared" ca="1" si="137"/>
        <v>05.002.001.001</v>
      </c>
      <c r="J370" s="293" t="s">
        <v>5502</v>
      </c>
      <c r="K370" s="294" t="s">
        <v>1</v>
      </c>
      <c r="L370" s="558">
        <f>'Arquitetura R01'!D255</f>
        <v>8.35</v>
      </c>
      <c r="M370" s="558">
        <v>49.36</v>
      </c>
      <c r="N370" s="388">
        <f t="shared" si="127"/>
        <v>412.15600000000001</v>
      </c>
      <c r="O370" s="565"/>
      <c r="P370" s="297" t="s">
        <v>677</v>
      </c>
      <c r="S370" s="49"/>
      <c r="T370" s="570"/>
    </row>
    <row r="371" spans="1:20" s="48" customFormat="1" ht="13.9" hidden="1" customHeight="1" outlineLevel="2">
      <c r="A371" s="560">
        <f ca="1">IF($H371="UNIDADE CONSTRUTIVA",OFFSET(A371,-1,0)+1,LARGE(A$3:A368,1))</f>
        <v>0</v>
      </c>
      <c r="B371" s="560">
        <f t="shared" ca="1" si="133"/>
        <v>5</v>
      </c>
      <c r="C371" s="560">
        <f t="shared" ca="1" si="134"/>
        <v>2</v>
      </c>
      <c r="D371" s="561">
        <f t="shared" ca="1" si="135"/>
        <v>2</v>
      </c>
      <c r="E371" s="561">
        <f t="shared" ca="1" si="136"/>
        <v>0</v>
      </c>
      <c r="G371" s="290"/>
      <c r="H371" s="291" t="s">
        <v>243</v>
      </c>
      <c r="I371" s="292" t="str">
        <f t="shared" ca="1" si="137"/>
        <v>05.002.002</v>
      </c>
      <c r="J371" s="569" t="s">
        <v>2197</v>
      </c>
      <c r="K371" s="294"/>
      <c r="L371" s="558"/>
      <c r="M371" s="558"/>
      <c r="N371" s="388">
        <f t="shared" ca="1" si="127"/>
        <v>978.36185999999998</v>
      </c>
      <c r="O371" s="565"/>
      <c r="P371" s="297"/>
      <c r="S371" s="49"/>
      <c r="T371" s="570"/>
    </row>
    <row r="372" spans="1:20" s="48" customFormat="1" ht="13.9" hidden="1" customHeight="1" outlineLevel="2">
      <c r="A372" s="560">
        <f ca="1">IF($H372="UNIDADE CONSTRUTIVA",OFFSET(A372,-1,0)+1,LARGE(A$3:A371,1))</f>
        <v>0</v>
      </c>
      <c r="B372" s="560">
        <f t="shared" ca="1" si="133"/>
        <v>5</v>
      </c>
      <c r="C372" s="560">
        <f t="shared" ca="1" si="134"/>
        <v>2</v>
      </c>
      <c r="D372" s="561">
        <f t="shared" ca="1" si="135"/>
        <v>2</v>
      </c>
      <c r="E372" s="561">
        <f t="shared" ca="1" si="136"/>
        <v>1</v>
      </c>
      <c r="G372" s="290"/>
      <c r="H372" s="291" t="s">
        <v>244</v>
      </c>
      <c r="I372" s="292" t="str">
        <f t="shared" ca="1" si="137"/>
        <v>05.002.002.001</v>
      </c>
      <c r="J372" s="293" t="s">
        <v>5497</v>
      </c>
      <c r="K372" s="294" t="s">
        <v>1</v>
      </c>
      <c r="L372" s="558">
        <f>'Arquitetura R01'!D297</f>
        <v>10.85</v>
      </c>
      <c r="M372" s="558">
        <v>90.171599999999998</v>
      </c>
      <c r="N372" s="388">
        <f t="shared" si="127"/>
        <v>978.36185999999998</v>
      </c>
      <c r="O372" s="565"/>
      <c r="P372" s="297" t="s">
        <v>677</v>
      </c>
      <c r="Q372" s="49"/>
      <c r="R372" s="49"/>
      <c r="S372" s="49"/>
      <c r="T372" s="570"/>
    </row>
    <row r="373" spans="1:20" s="48" customFormat="1" ht="13.9" hidden="1" customHeight="1" outlineLevel="2">
      <c r="A373" s="560">
        <f ca="1">IF($H373="UNIDADE CONSTRUTIVA",OFFSET(A373,-1,0)+1,LARGE(A$3:A372,1))</f>
        <v>0</v>
      </c>
      <c r="B373" s="560">
        <f t="shared" ca="1" si="133"/>
        <v>5</v>
      </c>
      <c r="C373" s="560">
        <f t="shared" ca="1" si="134"/>
        <v>2</v>
      </c>
      <c r="D373" s="561">
        <f t="shared" ca="1" si="135"/>
        <v>3</v>
      </c>
      <c r="E373" s="561">
        <f t="shared" ca="1" si="136"/>
        <v>0</v>
      </c>
      <c r="G373" s="290"/>
      <c r="H373" s="291" t="s">
        <v>243</v>
      </c>
      <c r="I373" s="292" t="str">
        <f t="shared" ca="1" si="137"/>
        <v>05.002.003</v>
      </c>
      <c r="J373" s="293" t="s">
        <v>139</v>
      </c>
      <c r="K373" s="294"/>
      <c r="L373" s="558"/>
      <c r="M373" s="558"/>
      <c r="N373" s="388">
        <f t="shared" ca="1" si="127"/>
        <v>896.55</v>
      </c>
      <c r="O373" s="565"/>
      <c r="P373" s="297"/>
      <c r="Q373" s="49"/>
      <c r="R373" s="49"/>
      <c r="S373" s="49"/>
    </row>
    <row r="374" spans="1:20" s="48" customFormat="1" ht="13.9" hidden="1" customHeight="1" outlineLevel="2">
      <c r="A374" s="560">
        <f ca="1">IF($H374="UNIDADE CONSTRUTIVA",OFFSET(A374,-1,0)+1,LARGE(A$3:A373,1))</f>
        <v>0</v>
      </c>
      <c r="B374" s="560">
        <f t="shared" ca="1" si="133"/>
        <v>5</v>
      </c>
      <c r="C374" s="560">
        <f t="shared" ca="1" si="134"/>
        <v>2</v>
      </c>
      <c r="D374" s="561">
        <f t="shared" ca="1" si="135"/>
        <v>3</v>
      </c>
      <c r="E374" s="561">
        <f t="shared" ca="1" si="136"/>
        <v>1</v>
      </c>
      <c r="G374" s="290"/>
      <c r="H374" s="291" t="s">
        <v>244</v>
      </c>
      <c r="I374" s="292" t="str">
        <f t="shared" ca="1" si="137"/>
        <v>05.002.003.001</v>
      </c>
      <c r="J374" s="293" t="s">
        <v>5498</v>
      </c>
      <c r="K374" s="294" t="s">
        <v>1</v>
      </c>
      <c r="L374" s="558">
        <f>L372</f>
        <v>10.85</v>
      </c>
      <c r="M374" s="558">
        <v>48</v>
      </c>
      <c r="N374" s="388">
        <f t="shared" si="127"/>
        <v>520.79999999999995</v>
      </c>
      <c r="O374" s="565"/>
      <c r="P374" s="297" t="s">
        <v>677</v>
      </c>
      <c r="Q374" s="49"/>
      <c r="R374" s="49"/>
      <c r="S374" s="49"/>
    </row>
    <row r="375" spans="1:20" s="48" customFormat="1" ht="13.9" hidden="1" customHeight="1" outlineLevel="2">
      <c r="A375" s="560">
        <f ca="1">IF($H375="UNIDADE CONSTRUTIVA",OFFSET(A375,-1,0)+1,LARGE(A$3:A374,1))</f>
        <v>0</v>
      </c>
      <c r="B375" s="560">
        <f t="shared" ref="B375" ca="1" si="138">IF(H375="UNIDADE CONSTRUTIVA",0,IF(H375="CÉLULA CONSTRUTIVA",OFFSET(B375,-1,0)+1,OFFSET(B375,-1,0)))</f>
        <v>5</v>
      </c>
      <c r="C375" s="560">
        <f t="shared" ref="C375" ca="1" si="139">IF(H375="CÉLULA CONSTRUTIVA",0,IF(H375="ETAPA",OFFSET(C375,-1,0)+1,OFFSET(C375,-1,0)))</f>
        <v>2</v>
      </c>
      <c r="D375" s="561">
        <f t="shared" ref="D375" ca="1" si="140">IF(H375="ETAPA",0,IF(H375="SUBETAPA",OFFSET(D375,-1,0)+1,OFFSET(D375,-1,0)))</f>
        <v>3</v>
      </c>
      <c r="E375" s="561">
        <f t="shared" ref="E375" ca="1" si="141">IF(H375="Subetapa",0,IF(H375="serviço",OFFSET(E375,-1,0)+1,OFFSET(E375,-1,0)))</f>
        <v>2</v>
      </c>
      <c r="G375" s="290"/>
      <c r="H375" s="291" t="s">
        <v>244</v>
      </c>
      <c r="I375" s="292" t="str">
        <f t="shared" ref="I375" ca="1" si="142">IF(H375="Unidade Construtiva",TEXT(A375,"00"),IF(H375="Célula Construtiva",TEXT(B375,"00"),IF(H375="Etapa",CONCATENATE(TEXT(B375,"00"),".",TEXT(C375,"000")),IF(H375="Subetapa",CONCATENATE(TEXT(B375,"00"),".",TEXT(C375,"000"),".",TEXT(D375,"000")),IF(H375="Serviço",CONCATENATE(TEXT(B375,"00"),".",TEXT(C375,"000"),".",TEXT(D375,"000"),".",TEXT(E375,"000")),"")))))</f>
        <v>05.002.003.002</v>
      </c>
      <c r="J375" s="293" t="s">
        <v>5515</v>
      </c>
      <c r="K375" s="294" t="s">
        <v>1</v>
      </c>
      <c r="L375" s="558">
        <f>L370</f>
        <v>8.35</v>
      </c>
      <c r="M375" s="558">
        <v>45</v>
      </c>
      <c r="N375" s="388">
        <f>L375*M375</f>
        <v>375.75</v>
      </c>
      <c r="O375" s="565"/>
      <c r="P375" s="297" t="s">
        <v>677</v>
      </c>
      <c r="Q375" s="49"/>
      <c r="R375" s="49"/>
      <c r="S375" s="49"/>
    </row>
    <row r="376" spans="1:20" s="48" customFormat="1" ht="13.9" hidden="1" customHeight="1" outlineLevel="1">
      <c r="A376" s="560">
        <f ca="1">IF($H376="UNIDADE CONSTRUTIVA",OFFSET(A376,-1,0)+1,LARGE(A$3:A374,1))</f>
        <v>0</v>
      </c>
      <c r="B376" s="560">
        <f t="shared" ref="B376:B383" ca="1" si="143">IF(H376="UNIDADE CONSTRUTIVA",0,IF(H376="CÉLULA CONSTRUTIVA",OFFSET(B376,-1,0)+1,OFFSET(B376,-1,0)))</f>
        <v>5</v>
      </c>
      <c r="C376" s="560">
        <f t="shared" ref="C376:C383" ca="1" si="144">IF(H376="CÉLULA CONSTRUTIVA",0,IF(H376="ETAPA",OFFSET(C376,-1,0)+1,OFFSET(C376,-1,0)))</f>
        <v>3</v>
      </c>
      <c r="D376" s="561">
        <f t="shared" ref="D376:D383" ca="1" si="145">IF(H376="ETAPA",0,IF(H376="SUBETAPA",OFFSET(D376,-1,0)+1,OFFSET(D376,-1,0)))</f>
        <v>0</v>
      </c>
      <c r="E376" s="561">
        <f t="shared" ref="E376:E383" ca="1" si="146">IF(H376="Subetapa",0,IF(H376="serviço",OFFSET(E376,-1,0)+1,OFFSET(E376,-1,0)))</f>
        <v>2</v>
      </c>
      <c r="G376" s="290"/>
      <c r="H376" s="291" t="s">
        <v>242</v>
      </c>
      <c r="I376" s="292" t="str">
        <f t="shared" ref="I376:I383" ca="1" si="147">IF(H376="Unidade Construtiva",TEXT(A376,"00"),IF(H376="Célula Construtiva",TEXT(B376,"00"),IF(H376="Etapa",CONCATENATE(TEXT(B376,"00"),".",TEXT(C376,"000")),IF(H376="Subetapa",CONCATENATE(TEXT(B376,"00"),".",TEXT(C376,"000"),".",TEXT(D376,"000")),IF(H376="Serviço",CONCATENATE(TEXT(B376,"00"),".",TEXT(C376,"000"),".",TEXT(D376,"000"),".",TEXT(E376,"000")),"")))))</f>
        <v>05.003</v>
      </c>
      <c r="J376" s="293" t="s">
        <v>2202</v>
      </c>
      <c r="K376" s="294"/>
      <c r="L376" s="558"/>
      <c r="M376" s="558"/>
      <c r="N376" s="388">
        <f t="shared" ref="N376:N395" ca="1" si="148">IF(H376="Serviço",M376*L376,IF(H376="CÉLULA CONSTRUTIVA",SUMIFS($N$8:$N$1410,$B$8:$B$1410,B376,$H$8:$H$1410,"Serviço"),IF(H376="ETAPA",SUMIFS($N$8:$N$1410,$B$8:$B$1410,B376,$C$8:$C$1410,C376,$H$8:$H$1410,"Serviço"),IF(H376="SUBETAPA",SUMIFS($N$8:$N$1410,$B$8:$B$1410,B376,$C$8:$C$1410,C376,$D$8:$D$1410,D376,$H$8:$H$1410,"Serviço"),0))))</f>
        <v>11616.8786</v>
      </c>
      <c r="O376" s="565"/>
      <c r="P376" s="297"/>
      <c r="S376" s="49"/>
      <c r="T376" s="570"/>
    </row>
    <row r="377" spans="1:20" s="48" customFormat="1" ht="13.9" hidden="1" customHeight="1" outlineLevel="2">
      <c r="A377" s="560">
        <f ca="1">IF($H377="UNIDADE CONSTRUTIVA",OFFSET(A377,-1,0)+1,LARGE(A$3:A376,1))</f>
        <v>0</v>
      </c>
      <c r="B377" s="560">
        <f t="shared" ca="1" si="143"/>
        <v>5</v>
      </c>
      <c r="C377" s="560">
        <f t="shared" ca="1" si="144"/>
        <v>3</v>
      </c>
      <c r="D377" s="561">
        <f t="shared" ca="1" si="145"/>
        <v>1</v>
      </c>
      <c r="E377" s="561">
        <f t="shared" ca="1" si="146"/>
        <v>0</v>
      </c>
      <c r="G377" s="290"/>
      <c r="H377" s="291" t="s">
        <v>243</v>
      </c>
      <c r="I377" s="292" t="str">
        <f t="shared" ca="1" si="147"/>
        <v>05.003.001</v>
      </c>
      <c r="J377" s="293" t="s">
        <v>155</v>
      </c>
      <c r="K377" s="294"/>
      <c r="L377" s="558"/>
      <c r="M377" s="558"/>
      <c r="N377" s="388">
        <f t="shared" ca="1" si="148"/>
        <v>1777.4535999999998</v>
      </c>
      <c r="O377" s="565"/>
      <c r="P377" s="297"/>
      <c r="S377" s="49"/>
      <c r="T377" s="570"/>
    </row>
    <row r="378" spans="1:20" s="48" customFormat="1" ht="13.9" hidden="1" customHeight="1" outlineLevel="2">
      <c r="A378" s="560">
        <f ca="1">IF($H378="UNIDADE CONSTRUTIVA",OFFSET(A378,-1,0)+1,LARGE(A$3:A377,1))</f>
        <v>0</v>
      </c>
      <c r="B378" s="560">
        <f t="shared" ca="1" si="143"/>
        <v>5</v>
      </c>
      <c r="C378" s="560">
        <f t="shared" ca="1" si="144"/>
        <v>3</v>
      </c>
      <c r="D378" s="561">
        <f t="shared" ca="1" si="145"/>
        <v>1</v>
      </c>
      <c r="E378" s="561">
        <f t="shared" ca="1" si="146"/>
        <v>1</v>
      </c>
      <c r="G378" s="290"/>
      <c r="H378" s="291" t="s">
        <v>244</v>
      </c>
      <c r="I378" s="292" t="str">
        <f t="shared" ca="1" si="147"/>
        <v>05.003.001.001</v>
      </c>
      <c r="J378" s="293" t="s">
        <v>5502</v>
      </c>
      <c r="K378" s="294" t="s">
        <v>1</v>
      </c>
      <c r="L378" s="558">
        <f>'Arquitetura R01'!D257</f>
        <v>36.01</v>
      </c>
      <c r="M378" s="558">
        <v>49.36</v>
      </c>
      <c r="N378" s="388">
        <f t="shared" si="148"/>
        <v>1777.4535999999998</v>
      </c>
      <c r="O378" s="565"/>
      <c r="P378" s="297" t="s">
        <v>677</v>
      </c>
      <c r="S378" s="49"/>
      <c r="T378" s="570"/>
    </row>
    <row r="379" spans="1:20" s="48" customFormat="1" ht="13.9" hidden="1" customHeight="1" outlineLevel="2">
      <c r="A379" s="560">
        <f ca="1">IF($H379="UNIDADE CONSTRUTIVA",OFFSET(A379,-1,0)+1,LARGE(A$3:A376,1))</f>
        <v>0</v>
      </c>
      <c r="B379" s="560">
        <f t="shared" ca="1" si="143"/>
        <v>5</v>
      </c>
      <c r="C379" s="560">
        <f t="shared" ca="1" si="144"/>
        <v>3</v>
      </c>
      <c r="D379" s="561">
        <f t="shared" ca="1" si="145"/>
        <v>2</v>
      </c>
      <c r="E379" s="561">
        <f t="shared" ca="1" si="146"/>
        <v>0</v>
      </c>
      <c r="G379" s="290"/>
      <c r="H379" s="291" t="s">
        <v>243</v>
      </c>
      <c r="I379" s="292" t="str">
        <f t="shared" ca="1" si="147"/>
        <v>05.003.002</v>
      </c>
      <c r="J379" s="293" t="s">
        <v>2203</v>
      </c>
      <c r="K379" s="294"/>
      <c r="L379" s="558"/>
      <c r="M379" s="558"/>
      <c r="N379" s="388">
        <f t="shared" ca="1" si="148"/>
        <v>4497.1750000000002</v>
      </c>
      <c r="O379" s="565"/>
      <c r="P379" s="297"/>
      <c r="S379" s="49"/>
      <c r="T379" s="570"/>
    </row>
    <row r="380" spans="1:20" s="48" customFormat="1" ht="13.9" hidden="1" customHeight="1" outlineLevel="2">
      <c r="A380" s="560">
        <f ca="1">IF($H380="UNIDADE CONSTRUTIVA",OFFSET(A380,-1,0)+1,LARGE(A$3:A379,1))</f>
        <v>0</v>
      </c>
      <c r="B380" s="560">
        <f t="shared" ca="1" si="143"/>
        <v>5</v>
      </c>
      <c r="C380" s="560">
        <f t="shared" ca="1" si="144"/>
        <v>3</v>
      </c>
      <c r="D380" s="561">
        <f t="shared" ca="1" si="145"/>
        <v>2</v>
      </c>
      <c r="E380" s="561">
        <f t="shared" ca="1" si="146"/>
        <v>1</v>
      </c>
      <c r="G380" s="290"/>
      <c r="H380" s="291" t="s">
        <v>244</v>
      </c>
      <c r="I380" s="292" t="str">
        <f t="shared" ca="1" si="147"/>
        <v>05.003.002.001</v>
      </c>
      <c r="J380" s="293" t="s">
        <v>2199</v>
      </c>
      <c r="K380" s="294" t="s">
        <v>1</v>
      </c>
      <c r="L380" s="558">
        <f>'Arquitetura R01'!D299</f>
        <v>124.06</v>
      </c>
      <c r="M380" s="558">
        <v>36.25</v>
      </c>
      <c r="N380" s="388">
        <f t="shared" si="148"/>
        <v>4497.1750000000002</v>
      </c>
      <c r="O380" s="565"/>
      <c r="P380" s="297" t="s">
        <v>677</v>
      </c>
      <c r="S380" s="49"/>
      <c r="T380" s="570"/>
    </row>
    <row r="381" spans="1:20" s="48" customFormat="1" ht="13.9" hidden="1" customHeight="1" outlineLevel="2">
      <c r="A381" s="560">
        <f ca="1">IF($H381="UNIDADE CONSTRUTIVA",OFFSET(A381,-1,0)+1,LARGE(A$3:A380,1))</f>
        <v>0</v>
      </c>
      <c r="B381" s="560">
        <f t="shared" ca="1" si="143"/>
        <v>5</v>
      </c>
      <c r="C381" s="560">
        <f t="shared" ca="1" si="144"/>
        <v>3</v>
      </c>
      <c r="D381" s="561">
        <f t="shared" ca="1" si="145"/>
        <v>3</v>
      </c>
      <c r="E381" s="561">
        <f t="shared" ca="1" si="146"/>
        <v>0</v>
      </c>
      <c r="G381" s="290"/>
      <c r="H381" s="291" t="s">
        <v>243</v>
      </c>
      <c r="I381" s="292" t="str">
        <f t="shared" ca="1" si="147"/>
        <v>05.003.003</v>
      </c>
      <c r="J381" s="293" t="s">
        <v>139</v>
      </c>
      <c r="K381" s="294"/>
      <c r="L381" s="558"/>
      <c r="M381" s="558"/>
      <c r="N381" s="388">
        <f t="shared" ca="1" si="148"/>
        <v>5342.25</v>
      </c>
      <c r="O381" s="565"/>
      <c r="P381" s="297"/>
      <c r="Q381" s="49"/>
      <c r="R381" s="49"/>
      <c r="S381" s="49"/>
    </row>
    <row r="382" spans="1:20" s="48" customFormat="1" ht="13.9" hidden="1" customHeight="1" outlineLevel="2">
      <c r="A382" s="560">
        <f ca="1">IF($H382="UNIDADE CONSTRUTIVA",OFFSET(A382,-1,0)+1,LARGE(A$3:A381,1))</f>
        <v>0</v>
      </c>
      <c r="B382" s="560">
        <f t="shared" ca="1" si="143"/>
        <v>5</v>
      </c>
      <c r="C382" s="560">
        <f t="shared" ca="1" si="144"/>
        <v>3</v>
      </c>
      <c r="D382" s="561">
        <f t="shared" ca="1" si="145"/>
        <v>3</v>
      </c>
      <c r="E382" s="561">
        <f t="shared" ca="1" si="146"/>
        <v>1</v>
      </c>
      <c r="G382" s="290"/>
      <c r="H382" s="291" t="s">
        <v>244</v>
      </c>
      <c r="I382" s="292" t="str">
        <f t="shared" ca="1" si="147"/>
        <v>05.003.003.001</v>
      </c>
      <c r="J382" s="293" t="s">
        <v>249</v>
      </c>
      <c r="K382" s="294" t="s">
        <v>1</v>
      </c>
      <c r="L382" s="558">
        <f>L380</f>
        <v>124.06</v>
      </c>
      <c r="M382" s="558">
        <v>30</v>
      </c>
      <c r="N382" s="388">
        <f t="shared" si="148"/>
        <v>3721.8</v>
      </c>
      <c r="O382" s="565"/>
      <c r="P382" s="297" t="s">
        <v>677</v>
      </c>
      <c r="Q382" s="49"/>
      <c r="R382" s="49"/>
      <c r="S382" s="49"/>
    </row>
    <row r="383" spans="1:20" s="48" customFormat="1" ht="13.9" hidden="1" customHeight="1" outlineLevel="2">
      <c r="A383" s="560">
        <f ca="1">IF($H383="UNIDADE CONSTRUTIVA",OFFSET(A383,-1,0)+1,LARGE(A$3:A382,1))</f>
        <v>0</v>
      </c>
      <c r="B383" s="560">
        <f t="shared" ca="1" si="143"/>
        <v>5</v>
      </c>
      <c r="C383" s="560">
        <f t="shared" ca="1" si="144"/>
        <v>3</v>
      </c>
      <c r="D383" s="561">
        <f t="shared" ca="1" si="145"/>
        <v>3</v>
      </c>
      <c r="E383" s="561">
        <f t="shared" ca="1" si="146"/>
        <v>2</v>
      </c>
      <c r="G383" s="290"/>
      <c r="H383" s="291" t="s">
        <v>244</v>
      </c>
      <c r="I383" s="292" t="str">
        <f t="shared" ca="1" si="147"/>
        <v>05.003.003.002</v>
      </c>
      <c r="J383" s="293" t="s">
        <v>5515</v>
      </c>
      <c r="K383" s="294" t="s">
        <v>1</v>
      </c>
      <c r="L383" s="558">
        <f>L378</f>
        <v>36.01</v>
      </c>
      <c r="M383" s="558">
        <v>45</v>
      </c>
      <c r="N383" s="388">
        <f t="shared" si="148"/>
        <v>1620.4499999999998</v>
      </c>
      <c r="O383" s="565"/>
      <c r="P383" s="297" t="s">
        <v>677</v>
      </c>
      <c r="Q383" s="49"/>
      <c r="R383" s="49"/>
      <c r="S383" s="49"/>
    </row>
    <row r="384" spans="1:20" s="48" customFormat="1" ht="13.9" hidden="1" customHeight="1" outlineLevel="1">
      <c r="A384" s="560">
        <f ca="1">IF($H384="UNIDADE CONSTRUTIVA",OFFSET(A384,-1,0)+1,LARGE(A$3:A382,1))</f>
        <v>0</v>
      </c>
      <c r="B384" s="560">
        <f t="shared" ref="B384:B398" ca="1" si="149">IF(H384="UNIDADE CONSTRUTIVA",0,IF(H384="CÉLULA CONSTRUTIVA",OFFSET(B384,-1,0)+1,OFFSET(B384,-1,0)))</f>
        <v>5</v>
      </c>
      <c r="C384" s="560">
        <f t="shared" ref="C384:C398" ca="1" si="150">IF(H384="CÉLULA CONSTRUTIVA",0,IF(H384="ETAPA",OFFSET(C384,-1,0)+1,OFFSET(C384,-1,0)))</f>
        <v>4</v>
      </c>
      <c r="D384" s="561">
        <f t="shared" ref="D384:D398" ca="1" si="151">IF(H384="ETAPA",0,IF(H384="SUBETAPA",OFFSET(D384,-1,0)+1,OFFSET(D384,-1,0)))</f>
        <v>0</v>
      </c>
      <c r="E384" s="561">
        <f t="shared" ref="E384:E398" ca="1" si="152">IF(H384="Subetapa",0,IF(H384="serviço",OFFSET(E384,-1,0)+1,OFFSET(E384,-1,0)))</f>
        <v>2</v>
      </c>
      <c r="G384" s="290"/>
      <c r="H384" s="291" t="s">
        <v>242</v>
      </c>
      <c r="I384" s="292" t="str">
        <f t="shared" ref="I384:I398" ca="1" si="153">IF(H384="Unidade Construtiva",TEXT(A384,"00"),IF(H384="Célula Construtiva",TEXT(B384,"00"),IF(H384="Etapa",CONCATENATE(TEXT(B384,"00"),".",TEXT(C384,"000")),IF(H384="Subetapa",CONCATENATE(TEXT(B384,"00"),".",TEXT(C384,"000"),".",TEXT(D384,"000")),IF(H384="Serviço",CONCATENATE(TEXT(B384,"00"),".",TEXT(C384,"000"),".",TEXT(D384,"000"),".",TEXT(E384,"000")),"")))))</f>
        <v>05.004</v>
      </c>
      <c r="J384" s="293" t="s">
        <v>2204</v>
      </c>
      <c r="K384" s="294"/>
      <c r="L384" s="558"/>
      <c r="M384" s="558"/>
      <c r="N384" s="388">
        <f t="shared" ca="1" si="148"/>
        <v>53437.390056000004</v>
      </c>
      <c r="O384" s="565"/>
      <c r="P384" s="297"/>
      <c r="S384" s="49"/>
      <c r="T384" s="570"/>
    </row>
    <row r="385" spans="1:20" s="48" customFormat="1" ht="13.9" hidden="1" customHeight="1" outlineLevel="2">
      <c r="A385" s="560">
        <f ca="1">IF($H385="UNIDADE CONSTRUTIVA",OFFSET(A385,-1,0)+1,LARGE(A$3:A384,1))</f>
        <v>0</v>
      </c>
      <c r="B385" s="560">
        <f t="shared" ca="1" si="149"/>
        <v>5</v>
      </c>
      <c r="C385" s="560">
        <f t="shared" ca="1" si="150"/>
        <v>4</v>
      </c>
      <c r="D385" s="561">
        <f t="shared" ca="1" si="151"/>
        <v>1</v>
      </c>
      <c r="E385" s="561">
        <f t="shared" ca="1" si="152"/>
        <v>0</v>
      </c>
      <c r="G385" s="290"/>
      <c r="H385" s="291" t="s">
        <v>243</v>
      </c>
      <c r="I385" s="292" t="str">
        <f t="shared" ca="1" si="153"/>
        <v>05.004.001</v>
      </c>
      <c r="J385" s="293" t="s">
        <v>155</v>
      </c>
      <c r="K385" s="294"/>
      <c r="L385" s="558"/>
      <c r="M385" s="558"/>
      <c r="N385" s="388">
        <f t="shared" ca="1" si="148"/>
        <v>8864.3335000000006</v>
      </c>
      <c r="O385" s="565"/>
      <c r="P385" s="297"/>
      <c r="S385" s="49"/>
      <c r="T385" s="570"/>
    </row>
    <row r="386" spans="1:20" s="48" customFormat="1" ht="13.9" hidden="1" customHeight="1" outlineLevel="2">
      <c r="A386" s="560">
        <f ca="1">IF($H386="UNIDADE CONSTRUTIVA",OFFSET(A386,-1,0)+1,LARGE(A$3:A385,1))</f>
        <v>0</v>
      </c>
      <c r="B386" s="560">
        <f t="shared" ca="1" si="149"/>
        <v>5</v>
      </c>
      <c r="C386" s="560">
        <f t="shared" ca="1" si="150"/>
        <v>4</v>
      </c>
      <c r="D386" s="561">
        <f t="shared" ca="1" si="151"/>
        <v>1</v>
      </c>
      <c r="E386" s="561">
        <f t="shared" ca="1" si="152"/>
        <v>1</v>
      </c>
      <c r="G386" s="290"/>
      <c r="H386" s="291" t="s">
        <v>244</v>
      </c>
      <c r="I386" s="292" t="str">
        <f t="shared" ca="1" si="153"/>
        <v>05.004.001.001</v>
      </c>
      <c r="J386" s="293" t="s">
        <v>4231</v>
      </c>
      <c r="K386" s="294" t="s">
        <v>1</v>
      </c>
      <c r="L386" s="558">
        <f>'Arquitetura R01'!D260</f>
        <v>40.51</v>
      </c>
      <c r="M386" s="558">
        <v>7.89</v>
      </c>
      <c r="N386" s="388">
        <f t="shared" si="148"/>
        <v>319.62389999999999</v>
      </c>
      <c r="O386" s="565"/>
      <c r="P386" s="297" t="s">
        <v>677</v>
      </c>
      <c r="S386" s="49"/>
      <c r="T386" s="570"/>
    </row>
    <row r="387" spans="1:20" s="48" customFormat="1" ht="13.9" hidden="1" customHeight="1" outlineLevel="2">
      <c r="A387" s="560">
        <f ca="1">IF($H387="UNIDADE CONSTRUTIVA",OFFSET(A387,-1,0)+1,LARGE(A$3:A386,1))</f>
        <v>0</v>
      </c>
      <c r="B387" s="560">
        <f t="shared" ca="1" si="149"/>
        <v>5</v>
      </c>
      <c r="C387" s="560">
        <f t="shared" ca="1" si="150"/>
        <v>4</v>
      </c>
      <c r="D387" s="561">
        <f t="shared" ca="1" si="151"/>
        <v>1</v>
      </c>
      <c r="E387" s="561">
        <f t="shared" ca="1" si="152"/>
        <v>2</v>
      </c>
      <c r="G387" s="290"/>
      <c r="H387" s="291" t="s">
        <v>244</v>
      </c>
      <c r="I387" s="292" t="str">
        <f t="shared" ca="1" si="153"/>
        <v>05.004.001.002</v>
      </c>
      <c r="J387" s="293" t="s">
        <v>5502</v>
      </c>
      <c r="K387" s="294" t="s">
        <v>1</v>
      </c>
      <c r="L387" s="558">
        <f>'Arquitetura R01'!D259</f>
        <v>173.11</v>
      </c>
      <c r="M387" s="558">
        <v>49.36</v>
      </c>
      <c r="N387" s="388">
        <f t="shared" si="148"/>
        <v>8544.7096000000001</v>
      </c>
      <c r="O387" s="565"/>
      <c r="P387" s="297" t="s">
        <v>677</v>
      </c>
      <c r="S387" s="49"/>
      <c r="T387" s="570"/>
    </row>
    <row r="388" spans="1:20" s="48" customFormat="1" ht="13.9" hidden="1" customHeight="1" outlineLevel="2">
      <c r="A388" s="560">
        <f ca="1">IF($H388="UNIDADE CONSTRUTIVA",OFFSET(A388,-1,0)+1,LARGE(A$3:A386,1))</f>
        <v>0</v>
      </c>
      <c r="B388" s="560">
        <f t="shared" ca="1" si="149"/>
        <v>5</v>
      </c>
      <c r="C388" s="560">
        <f t="shared" ca="1" si="150"/>
        <v>4</v>
      </c>
      <c r="D388" s="561">
        <f t="shared" ca="1" si="151"/>
        <v>2</v>
      </c>
      <c r="E388" s="561">
        <f t="shared" ca="1" si="152"/>
        <v>0</v>
      </c>
      <c r="G388" s="290"/>
      <c r="H388" s="291" t="s">
        <v>243</v>
      </c>
      <c r="I388" s="292" t="str">
        <f t="shared" ca="1" si="153"/>
        <v>05.004.002</v>
      </c>
      <c r="J388" s="293" t="s">
        <v>5499</v>
      </c>
      <c r="K388" s="294"/>
      <c r="L388" s="558"/>
      <c r="M388" s="558"/>
      <c r="N388" s="388">
        <f t="shared" ca="1" si="148"/>
        <v>4226.75</v>
      </c>
      <c r="O388" s="565"/>
      <c r="P388" s="297"/>
      <c r="S388" s="49"/>
      <c r="T388" s="570"/>
    </row>
    <row r="389" spans="1:20" s="48" customFormat="1" ht="13.9" hidden="1" customHeight="1" outlineLevel="2">
      <c r="A389" s="560">
        <f ca="1">IF($H389="UNIDADE CONSTRUTIVA",OFFSET(A389,-1,0)+1,LARGE(A$3:A388,1))</f>
        <v>0</v>
      </c>
      <c r="B389" s="560">
        <f t="shared" ca="1" si="149"/>
        <v>5</v>
      </c>
      <c r="C389" s="560">
        <f t="shared" ca="1" si="150"/>
        <v>4</v>
      </c>
      <c r="D389" s="561">
        <f t="shared" ca="1" si="151"/>
        <v>2</v>
      </c>
      <c r="E389" s="561">
        <f t="shared" ca="1" si="152"/>
        <v>1</v>
      </c>
      <c r="G389" s="290"/>
      <c r="H389" s="291" t="s">
        <v>244</v>
      </c>
      <c r="I389" s="292" t="str">
        <f t="shared" ca="1" si="153"/>
        <v>05.004.002.001</v>
      </c>
      <c r="J389" s="293" t="s">
        <v>2199</v>
      </c>
      <c r="K389" s="294" t="s">
        <v>1</v>
      </c>
      <c r="L389" s="558">
        <f>SUM('Arquitetura R01'!D301:D305,'Arquitetura R01'!D308,'Arquitetura R01'!D307)</f>
        <v>116.6</v>
      </c>
      <c r="M389" s="558">
        <v>36.25</v>
      </c>
      <c r="N389" s="388">
        <f t="shared" si="148"/>
        <v>4226.75</v>
      </c>
      <c r="O389" s="565"/>
      <c r="P389" s="297" t="s">
        <v>677</v>
      </c>
      <c r="S389" s="49"/>
      <c r="T389" s="570"/>
    </row>
    <row r="390" spans="1:20" s="48" customFormat="1" ht="13.9" hidden="1" customHeight="1" outlineLevel="2">
      <c r="A390" s="560">
        <f ca="1">IF($H390="UNIDADE CONSTRUTIVA",OFFSET(A390,-1,0)+1,LARGE(A$3:A389,1))</f>
        <v>0</v>
      </c>
      <c r="B390" s="560">
        <f t="shared" ca="1" si="149"/>
        <v>5</v>
      </c>
      <c r="C390" s="560">
        <f t="shared" ca="1" si="150"/>
        <v>4</v>
      </c>
      <c r="D390" s="561">
        <f t="shared" ca="1" si="151"/>
        <v>3</v>
      </c>
      <c r="E390" s="561">
        <f t="shared" ca="1" si="152"/>
        <v>0</v>
      </c>
      <c r="G390" s="290"/>
      <c r="H390" s="291" t="s">
        <v>243</v>
      </c>
      <c r="I390" s="292" t="str">
        <f t="shared" ca="1" si="153"/>
        <v>05.004.003</v>
      </c>
      <c r="J390" s="569" t="s">
        <v>2197</v>
      </c>
      <c r="K390" s="294"/>
      <c r="L390" s="558"/>
      <c r="M390" s="558"/>
      <c r="N390" s="388">
        <f t="shared" ca="1" si="148"/>
        <v>17958.575855999999</v>
      </c>
      <c r="O390" s="565"/>
      <c r="P390" s="297"/>
      <c r="S390" s="49"/>
      <c r="T390" s="570"/>
    </row>
    <row r="391" spans="1:20" s="48" customFormat="1" ht="13.9" hidden="1" customHeight="1" outlineLevel="2">
      <c r="A391" s="560">
        <f ca="1">IF($H391="UNIDADE CONSTRUTIVA",OFFSET(A391,-1,0)+1,LARGE(A$3:A390,1))</f>
        <v>0</v>
      </c>
      <c r="B391" s="560">
        <f t="shared" ca="1" si="149"/>
        <v>5</v>
      </c>
      <c r="C391" s="560">
        <f t="shared" ca="1" si="150"/>
        <v>4</v>
      </c>
      <c r="D391" s="561">
        <f t="shared" ca="1" si="151"/>
        <v>3</v>
      </c>
      <c r="E391" s="561">
        <f t="shared" ca="1" si="152"/>
        <v>1</v>
      </c>
      <c r="G391" s="290"/>
      <c r="H391" s="291" t="s">
        <v>244</v>
      </c>
      <c r="I391" s="292" t="str">
        <f t="shared" ca="1" si="153"/>
        <v>05.004.003.001</v>
      </c>
      <c r="J391" s="293" t="s">
        <v>5497</v>
      </c>
      <c r="K391" s="294" t="s">
        <v>1</v>
      </c>
      <c r="L391" s="558">
        <f>'Arquitetura R01'!D309</f>
        <v>199.16</v>
      </c>
      <c r="M391" s="558">
        <v>90.171599999999998</v>
      </c>
      <c r="N391" s="388">
        <f t="shared" si="148"/>
        <v>17958.575855999999</v>
      </c>
      <c r="O391" s="565"/>
      <c r="P391" s="297" t="s">
        <v>677</v>
      </c>
      <c r="Q391" s="49"/>
      <c r="R391" s="49"/>
      <c r="S391" s="49"/>
      <c r="T391" s="570"/>
    </row>
    <row r="392" spans="1:20" s="48" customFormat="1" ht="13.9" hidden="1" customHeight="1" outlineLevel="2">
      <c r="A392" s="560">
        <f ca="1">IF($H392="UNIDADE CONSTRUTIVA",OFFSET(A392,-1,0)+1,LARGE(A$3:A391,1))</f>
        <v>0</v>
      </c>
      <c r="B392" s="560">
        <f t="shared" ca="1" si="149"/>
        <v>5</v>
      </c>
      <c r="C392" s="560">
        <f t="shared" ca="1" si="150"/>
        <v>4</v>
      </c>
      <c r="D392" s="561">
        <f t="shared" ca="1" si="151"/>
        <v>4</v>
      </c>
      <c r="E392" s="561">
        <f t="shared" ca="1" si="152"/>
        <v>0</v>
      </c>
      <c r="G392" s="290"/>
      <c r="H392" s="291" t="s">
        <v>243</v>
      </c>
      <c r="I392" s="292" t="str">
        <f t="shared" ca="1" si="153"/>
        <v>05.004.004</v>
      </c>
      <c r="J392" s="293" t="s">
        <v>2213</v>
      </c>
      <c r="K392" s="294"/>
      <c r="L392" s="558"/>
      <c r="M392" s="558"/>
      <c r="N392" s="388">
        <f t="shared" ca="1" si="148"/>
        <v>390.05070000000006</v>
      </c>
      <c r="O392" s="565"/>
      <c r="P392" s="297"/>
      <c r="Q392" s="49"/>
      <c r="R392" s="49"/>
      <c r="S392" s="49"/>
      <c r="T392" s="570"/>
    </row>
    <row r="393" spans="1:20" s="48" customFormat="1" ht="13.9" hidden="1" customHeight="1" outlineLevel="2">
      <c r="A393" s="560">
        <f ca="1">IF($H393="UNIDADE CONSTRUTIVA",OFFSET(A393,-1,0)+1,LARGE(A$3:A392,1))</f>
        <v>0</v>
      </c>
      <c r="B393" s="560">
        <f t="shared" ca="1" si="149"/>
        <v>5</v>
      </c>
      <c r="C393" s="560">
        <f t="shared" ca="1" si="150"/>
        <v>4</v>
      </c>
      <c r="D393" s="561">
        <f t="shared" ca="1" si="151"/>
        <v>4</v>
      </c>
      <c r="E393" s="561">
        <f t="shared" ca="1" si="152"/>
        <v>1</v>
      </c>
      <c r="G393" s="290"/>
      <c r="H393" s="291" t="s">
        <v>244</v>
      </c>
      <c r="I393" s="292" t="str">
        <f t="shared" ca="1" si="153"/>
        <v>05.004.004.001</v>
      </c>
      <c r="J393" s="293" t="s">
        <v>2214</v>
      </c>
      <c r="K393" s="294" t="s">
        <v>1</v>
      </c>
      <c r="L393" s="558">
        <f>'Arquitetura R01'!D306</f>
        <v>9.7100000000000009</v>
      </c>
      <c r="M393" s="558">
        <v>40.17</v>
      </c>
      <c r="N393" s="388">
        <f t="shared" si="148"/>
        <v>390.05070000000006</v>
      </c>
      <c r="O393" s="565"/>
      <c r="P393" s="297" t="s">
        <v>677</v>
      </c>
      <c r="Q393" s="49"/>
      <c r="R393" s="49"/>
      <c r="S393" s="49"/>
      <c r="T393" s="570"/>
    </row>
    <row r="394" spans="1:20" s="48" customFormat="1" ht="13.9" hidden="1" customHeight="1" outlineLevel="2">
      <c r="A394" s="560">
        <f ca="1">IF($H394="UNIDADE CONSTRUTIVA",OFFSET(A394,-1,0)+1,LARGE(A$3:A393,1))</f>
        <v>0</v>
      </c>
      <c r="B394" s="560">
        <f t="shared" ca="1" si="149"/>
        <v>5</v>
      </c>
      <c r="C394" s="560">
        <f t="shared" ca="1" si="150"/>
        <v>4</v>
      </c>
      <c r="D394" s="561">
        <f t="shared" ca="1" si="151"/>
        <v>5</v>
      </c>
      <c r="E394" s="561">
        <f t="shared" ca="1" si="152"/>
        <v>0</v>
      </c>
      <c r="G394" s="290"/>
      <c r="H394" s="291" t="s">
        <v>243</v>
      </c>
      <c r="I394" s="292" t="str">
        <f t="shared" ca="1" si="153"/>
        <v>05.004.005</v>
      </c>
      <c r="J394" s="293" t="s">
        <v>139</v>
      </c>
      <c r="K394" s="294"/>
      <c r="L394" s="558"/>
      <c r="M394" s="558"/>
      <c r="N394" s="388">
        <f t="shared" ca="1" si="148"/>
        <v>21997.68</v>
      </c>
      <c r="O394" s="565"/>
      <c r="P394" s="297"/>
      <c r="Q394" s="49"/>
      <c r="R394" s="49"/>
      <c r="S394" s="49"/>
    </row>
    <row r="395" spans="1:20" s="48" customFormat="1" ht="13.9" hidden="1" customHeight="1" outlineLevel="2">
      <c r="A395" s="560">
        <f ca="1">IF($H395="UNIDADE CONSTRUTIVA",OFFSET(A395,-1,0)+1,LARGE(A$3:A394,1))</f>
        <v>0</v>
      </c>
      <c r="B395" s="560">
        <f t="shared" ca="1" si="149"/>
        <v>5</v>
      </c>
      <c r="C395" s="560">
        <f t="shared" ca="1" si="150"/>
        <v>4</v>
      </c>
      <c r="D395" s="561">
        <f t="shared" ca="1" si="151"/>
        <v>5</v>
      </c>
      <c r="E395" s="561">
        <f t="shared" ca="1" si="152"/>
        <v>1</v>
      </c>
      <c r="G395" s="290"/>
      <c r="H395" s="291" t="s">
        <v>244</v>
      </c>
      <c r="I395" s="292" t="str">
        <f t="shared" ca="1" si="153"/>
        <v>05.004.005.001</v>
      </c>
      <c r="J395" s="293" t="s">
        <v>248</v>
      </c>
      <c r="K395" s="294" t="s">
        <v>1</v>
      </c>
      <c r="L395" s="558">
        <f>L386</f>
        <v>40.51</v>
      </c>
      <c r="M395" s="558">
        <v>20</v>
      </c>
      <c r="N395" s="388">
        <f t="shared" si="148"/>
        <v>810.19999999999993</v>
      </c>
      <c r="O395" s="565"/>
      <c r="P395" s="297" t="s">
        <v>677</v>
      </c>
      <c r="Q395" s="49"/>
      <c r="R395" s="49"/>
      <c r="S395" s="49"/>
    </row>
    <row r="396" spans="1:20" s="48" customFormat="1" ht="13.9" hidden="1" customHeight="1" outlineLevel="2">
      <c r="A396" s="560">
        <f ca="1">IF($H396="UNIDADE CONSTRUTIVA",OFFSET(A396,-1,0)+1,LARGE(A$3:A395,1))</f>
        <v>0</v>
      </c>
      <c r="B396" s="560">
        <f t="shared" ca="1" si="149"/>
        <v>5</v>
      </c>
      <c r="C396" s="560">
        <f t="shared" ca="1" si="150"/>
        <v>4</v>
      </c>
      <c r="D396" s="561">
        <f t="shared" ca="1" si="151"/>
        <v>5</v>
      </c>
      <c r="E396" s="561">
        <f t="shared" ca="1" si="152"/>
        <v>2</v>
      </c>
      <c r="G396" s="290"/>
      <c r="H396" s="291" t="s">
        <v>244</v>
      </c>
      <c r="I396" s="292" t="str">
        <f t="shared" ca="1" si="153"/>
        <v>05.004.005.002</v>
      </c>
      <c r="J396" s="293" t="s">
        <v>5515</v>
      </c>
      <c r="K396" s="294" t="s">
        <v>1</v>
      </c>
      <c r="L396" s="558">
        <f>L387</f>
        <v>173.11</v>
      </c>
      <c r="M396" s="558">
        <v>45</v>
      </c>
      <c r="N396" s="388">
        <f>L396*M396</f>
        <v>7789.9500000000007</v>
      </c>
      <c r="O396" s="565"/>
      <c r="P396" s="297" t="s">
        <v>677</v>
      </c>
      <c r="Q396" s="49"/>
      <c r="R396" s="49"/>
      <c r="S396" s="49"/>
    </row>
    <row r="397" spans="1:20" s="48" customFormat="1" ht="13.9" hidden="1" customHeight="1" outlineLevel="2">
      <c r="A397" s="560">
        <f ca="1">IF($H397="UNIDADE CONSTRUTIVA",OFFSET(A397,-1,0)+1,LARGE(A$3:A395,1))</f>
        <v>0</v>
      </c>
      <c r="B397" s="560">
        <f t="shared" ca="1" si="149"/>
        <v>5</v>
      </c>
      <c r="C397" s="560">
        <f t="shared" ca="1" si="150"/>
        <v>4</v>
      </c>
      <c r="D397" s="561">
        <f t="shared" ca="1" si="151"/>
        <v>5</v>
      </c>
      <c r="E397" s="561">
        <f t="shared" ca="1" si="152"/>
        <v>3</v>
      </c>
      <c r="G397" s="290"/>
      <c r="H397" s="291" t="s">
        <v>244</v>
      </c>
      <c r="I397" s="292" t="str">
        <f t="shared" ca="1" si="153"/>
        <v>05.004.005.003</v>
      </c>
      <c r="J397" s="293" t="s">
        <v>249</v>
      </c>
      <c r="K397" s="294" t="s">
        <v>1</v>
      </c>
      <c r="L397" s="558">
        <f>L389</f>
        <v>116.6</v>
      </c>
      <c r="M397" s="558">
        <v>30</v>
      </c>
      <c r="N397" s="388">
        <f t="shared" ref="N397:N422" si="154">IF(H397="Serviço",M397*L397,IF(H397="CÉLULA CONSTRUTIVA",SUMIFS($N$8:$N$1410,$B$8:$B$1410,B397,$H$8:$H$1410,"Serviço"),IF(H397="ETAPA",SUMIFS($N$8:$N$1410,$B$8:$B$1410,B397,$C$8:$C$1410,C397,$H$8:$H$1410,"Serviço"),IF(H397="SUBETAPA",SUMIFS($N$8:$N$1410,$B$8:$B$1410,B397,$C$8:$C$1410,C397,$D$8:$D$1410,D397,$H$8:$H$1410,"Serviço"),0))))</f>
        <v>3498</v>
      </c>
      <c r="O397" s="565"/>
      <c r="P397" s="297" t="s">
        <v>677</v>
      </c>
      <c r="Q397" s="49"/>
      <c r="R397" s="49"/>
      <c r="S397" s="49"/>
    </row>
    <row r="398" spans="1:20" s="48" customFormat="1" ht="13.9" hidden="1" customHeight="1" outlineLevel="2">
      <c r="A398" s="560">
        <f ca="1">IF($H398="UNIDADE CONSTRUTIVA",OFFSET(A398,-1,0)+1,LARGE(A$3:A397,1))</f>
        <v>0</v>
      </c>
      <c r="B398" s="560">
        <f t="shared" ca="1" si="149"/>
        <v>5</v>
      </c>
      <c r="C398" s="560">
        <f t="shared" ca="1" si="150"/>
        <v>4</v>
      </c>
      <c r="D398" s="561">
        <f t="shared" ca="1" si="151"/>
        <v>5</v>
      </c>
      <c r="E398" s="561">
        <f t="shared" ca="1" si="152"/>
        <v>4</v>
      </c>
      <c r="G398" s="290"/>
      <c r="H398" s="291" t="s">
        <v>244</v>
      </c>
      <c r="I398" s="292" t="str">
        <f t="shared" ca="1" si="153"/>
        <v>05.004.005.004</v>
      </c>
      <c r="J398" s="293" t="s">
        <v>2215</v>
      </c>
      <c r="K398" s="294" t="s">
        <v>1</v>
      </c>
      <c r="L398" s="558">
        <f>L393</f>
        <v>9.7100000000000009</v>
      </c>
      <c r="M398" s="558">
        <v>35</v>
      </c>
      <c r="N398" s="388">
        <f t="shared" si="154"/>
        <v>339.85</v>
      </c>
      <c r="O398" s="565"/>
      <c r="P398" s="297" t="s">
        <v>677</v>
      </c>
      <c r="Q398" s="49"/>
      <c r="R398" s="49"/>
      <c r="S398" s="49"/>
    </row>
    <row r="399" spans="1:20" s="48" customFormat="1" ht="13.9" hidden="1" customHeight="1" outlineLevel="2">
      <c r="A399" s="560">
        <f ca="1">IF($H399="UNIDADE CONSTRUTIVA",OFFSET(A399,-1,0)+1,LARGE(A$3:A398,1))</f>
        <v>0</v>
      </c>
      <c r="B399" s="560">
        <f t="shared" ref="B399" ca="1" si="155">IF(H399="UNIDADE CONSTRUTIVA",0,IF(H399="CÉLULA CONSTRUTIVA",OFFSET(B399,-1,0)+1,OFFSET(B399,-1,0)))</f>
        <v>5</v>
      </c>
      <c r="C399" s="560">
        <f t="shared" ref="C399" ca="1" si="156">IF(H399="CÉLULA CONSTRUTIVA",0,IF(H399="ETAPA",OFFSET(C399,-1,0)+1,OFFSET(C399,-1,0)))</f>
        <v>4</v>
      </c>
      <c r="D399" s="561">
        <f t="shared" ref="D399" ca="1" si="157">IF(H399="ETAPA",0,IF(H399="SUBETAPA",OFFSET(D399,-1,0)+1,OFFSET(D399,-1,0)))</f>
        <v>5</v>
      </c>
      <c r="E399" s="561">
        <f t="shared" ref="E399" ca="1" si="158">IF(H399="Subetapa",0,IF(H399="serviço",OFFSET(E399,-1,0)+1,OFFSET(E399,-1,0)))</f>
        <v>5</v>
      </c>
      <c r="G399" s="290"/>
      <c r="H399" s="291" t="s">
        <v>244</v>
      </c>
      <c r="I399" s="292" t="str">
        <f t="shared" ref="I399" ca="1" si="159">IF(H399="Unidade Construtiva",TEXT(A399,"00"),IF(H399="Célula Construtiva",TEXT(B399,"00"),IF(H399="Etapa",CONCATENATE(TEXT(B399,"00"),".",TEXT(C399,"000")),IF(H399="Subetapa",CONCATENATE(TEXT(B399,"00"),".",TEXT(C399,"000"),".",TEXT(D399,"000")),IF(H399="Serviço",CONCATENATE(TEXT(B399,"00"),".",TEXT(C399,"000"),".",TEXT(D399,"000"),".",TEXT(E399,"000")),"")))))</f>
        <v>05.004.005.005</v>
      </c>
      <c r="J399" s="293" t="s">
        <v>5498</v>
      </c>
      <c r="K399" s="294" t="s">
        <v>1</v>
      </c>
      <c r="L399" s="558">
        <f>L391</f>
        <v>199.16</v>
      </c>
      <c r="M399" s="558">
        <v>48</v>
      </c>
      <c r="N399" s="388">
        <f t="shared" si="154"/>
        <v>9559.68</v>
      </c>
      <c r="O399" s="565"/>
      <c r="P399" s="297" t="s">
        <v>677</v>
      </c>
      <c r="Q399" s="49"/>
      <c r="R399" s="49"/>
      <c r="S399" s="49"/>
    </row>
    <row r="400" spans="1:20" s="48" customFormat="1" ht="13.9" hidden="1" customHeight="1" outlineLevel="1">
      <c r="A400" s="560">
        <f ca="1">IF($H400="UNIDADE CONSTRUTIVA",OFFSET(A400,-1,0)+1,LARGE(A$3:A398,1))</f>
        <v>0</v>
      </c>
      <c r="B400" s="560">
        <f t="shared" ref="B400:B410" ca="1" si="160">IF(H400="UNIDADE CONSTRUTIVA",0,IF(H400="CÉLULA CONSTRUTIVA",OFFSET(B400,-1,0)+1,OFFSET(B400,-1,0)))</f>
        <v>5</v>
      </c>
      <c r="C400" s="560">
        <f t="shared" ref="C400:C410" ca="1" si="161">IF(H400="CÉLULA CONSTRUTIVA",0,IF(H400="ETAPA",OFFSET(C400,-1,0)+1,OFFSET(C400,-1,0)))</f>
        <v>5</v>
      </c>
      <c r="D400" s="561">
        <f t="shared" ref="D400:D410" ca="1" si="162">IF(H400="ETAPA",0,IF(H400="SUBETAPA",OFFSET(D400,-1,0)+1,OFFSET(D400,-1,0)))</f>
        <v>0</v>
      </c>
      <c r="E400" s="561">
        <f t="shared" ref="E400:E410" ca="1" si="163">IF(H400="Subetapa",0,IF(H400="serviço",OFFSET(E400,-1,0)+1,OFFSET(E400,-1,0)))</f>
        <v>5</v>
      </c>
      <c r="G400" s="290"/>
      <c r="H400" s="291" t="s">
        <v>242</v>
      </c>
      <c r="I400" s="292" t="str">
        <f t="shared" ref="I400:I410" ca="1" si="164">IF(H400="Unidade Construtiva",TEXT(A400,"00"),IF(H400="Célula Construtiva",TEXT(B400,"00"),IF(H400="Etapa",CONCATENATE(TEXT(B400,"00"),".",TEXT(C400,"000")),IF(H400="Subetapa",CONCATENATE(TEXT(B400,"00"),".",TEXT(C400,"000"),".",TEXT(D400,"000")),IF(H400="Serviço",CONCATENATE(TEXT(B400,"00"),".",TEXT(C400,"000"),".",TEXT(D400,"000"),".",TEXT(E400,"000")),"")))))</f>
        <v>05.005</v>
      </c>
      <c r="J400" s="293" t="s">
        <v>2216</v>
      </c>
      <c r="K400" s="294"/>
      <c r="L400" s="558"/>
      <c r="M400" s="558"/>
      <c r="N400" s="388">
        <f t="shared" ca="1" si="154"/>
        <v>108462.90979999999</v>
      </c>
      <c r="O400" s="565"/>
      <c r="P400" s="297"/>
      <c r="S400" s="49"/>
      <c r="T400" s="570"/>
    </row>
    <row r="401" spans="1:20" s="48" customFormat="1" ht="13.9" hidden="1" customHeight="1" outlineLevel="2">
      <c r="A401" s="560">
        <f ca="1">IF($H401="UNIDADE CONSTRUTIVA",OFFSET(A401,-1,0)+1,LARGE(A$3:A400,1))</f>
        <v>0</v>
      </c>
      <c r="B401" s="560">
        <f t="shared" ca="1" si="160"/>
        <v>5</v>
      </c>
      <c r="C401" s="560">
        <f t="shared" ca="1" si="161"/>
        <v>5</v>
      </c>
      <c r="D401" s="561">
        <f t="shared" ca="1" si="162"/>
        <v>1</v>
      </c>
      <c r="E401" s="561">
        <f t="shared" ca="1" si="163"/>
        <v>0</v>
      </c>
      <c r="G401" s="290"/>
      <c r="H401" s="291" t="s">
        <v>243</v>
      </c>
      <c r="I401" s="292" t="str">
        <f t="shared" ca="1" si="164"/>
        <v>05.005.001</v>
      </c>
      <c r="J401" s="293" t="s">
        <v>155</v>
      </c>
      <c r="K401" s="294"/>
      <c r="L401" s="558"/>
      <c r="M401" s="558"/>
      <c r="N401" s="388">
        <f t="shared" ca="1" si="154"/>
        <v>5390.3690999999981</v>
      </c>
      <c r="O401" s="565"/>
      <c r="P401" s="297"/>
      <c r="S401" s="49"/>
      <c r="T401" s="570"/>
    </row>
    <row r="402" spans="1:20" s="48" customFormat="1" ht="13.9" hidden="1" customHeight="1" outlineLevel="2">
      <c r="A402" s="560">
        <f ca="1">IF($H402="UNIDADE CONSTRUTIVA",OFFSET(A402,-1,0)+1,LARGE(A$3:A401,1))</f>
        <v>0</v>
      </c>
      <c r="B402" s="560">
        <f t="shared" ca="1" si="160"/>
        <v>5</v>
      </c>
      <c r="C402" s="560">
        <f t="shared" ca="1" si="161"/>
        <v>5</v>
      </c>
      <c r="D402" s="561">
        <f t="shared" ca="1" si="162"/>
        <v>1</v>
      </c>
      <c r="E402" s="561">
        <f t="shared" ca="1" si="163"/>
        <v>1</v>
      </c>
      <c r="G402" s="290"/>
      <c r="H402" s="291" t="s">
        <v>244</v>
      </c>
      <c r="I402" s="292" t="str">
        <f t="shared" ca="1" si="164"/>
        <v>05.005.001.001</v>
      </c>
      <c r="J402" s="293" t="s">
        <v>4231</v>
      </c>
      <c r="K402" s="294" t="s">
        <v>1</v>
      </c>
      <c r="L402" s="558">
        <f>SUM('Arquitetura R01'!D262:D278)</f>
        <v>683.18999999999983</v>
      </c>
      <c r="M402" s="558">
        <v>7.89</v>
      </c>
      <c r="N402" s="388">
        <f t="shared" si="154"/>
        <v>5390.3690999999981</v>
      </c>
      <c r="O402" s="565"/>
      <c r="P402" s="297" t="s">
        <v>677</v>
      </c>
      <c r="S402" s="49"/>
      <c r="T402" s="570"/>
    </row>
    <row r="403" spans="1:20" s="48" customFormat="1" ht="13.9" hidden="1" customHeight="1" outlineLevel="2">
      <c r="A403" s="560">
        <f ca="1">IF($H403="UNIDADE CONSTRUTIVA",OFFSET(A403,-1,0)+1,LARGE(A$3:A402,1))</f>
        <v>0</v>
      </c>
      <c r="B403" s="560">
        <f t="shared" ca="1" si="160"/>
        <v>5</v>
      </c>
      <c r="C403" s="560">
        <f t="shared" ca="1" si="161"/>
        <v>5</v>
      </c>
      <c r="D403" s="561">
        <f t="shared" ca="1" si="162"/>
        <v>2</v>
      </c>
      <c r="E403" s="561">
        <f t="shared" ca="1" si="163"/>
        <v>0</v>
      </c>
      <c r="G403" s="290"/>
      <c r="H403" s="291" t="s">
        <v>243</v>
      </c>
      <c r="I403" s="292" t="str">
        <f t="shared" ca="1" si="164"/>
        <v>05.005.002</v>
      </c>
      <c r="J403" s="293" t="s">
        <v>2212</v>
      </c>
      <c r="K403" s="294"/>
      <c r="L403" s="558"/>
      <c r="M403" s="558"/>
      <c r="N403" s="388">
        <f t="shared" ca="1" si="154"/>
        <v>44481.287499999999</v>
      </c>
      <c r="O403" s="565"/>
      <c r="P403" s="297"/>
      <c r="S403" s="49"/>
      <c r="T403" s="570"/>
    </row>
    <row r="404" spans="1:20" s="48" customFormat="1" ht="13.9" hidden="1" customHeight="1" outlineLevel="2">
      <c r="A404" s="560">
        <f ca="1">IF($H404="UNIDADE CONSTRUTIVA",OFFSET(A404,-1,0)+1,LARGE(A$3:A403,1))</f>
        <v>0</v>
      </c>
      <c r="B404" s="560">
        <f t="shared" ca="1" si="160"/>
        <v>5</v>
      </c>
      <c r="C404" s="560">
        <f t="shared" ca="1" si="161"/>
        <v>5</v>
      </c>
      <c r="D404" s="561">
        <f t="shared" ca="1" si="162"/>
        <v>2</v>
      </c>
      <c r="E404" s="561">
        <f t="shared" ca="1" si="163"/>
        <v>1</v>
      </c>
      <c r="G404" s="290"/>
      <c r="H404" s="291" t="s">
        <v>244</v>
      </c>
      <c r="I404" s="292" t="str">
        <f t="shared" ca="1" si="164"/>
        <v>05.005.002.001</v>
      </c>
      <c r="J404" s="293" t="s">
        <v>2199</v>
      </c>
      <c r="K404" s="294" t="s">
        <v>1</v>
      </c>
      <c r="L404" s="558">
        <f>SUM('Arquitetura R01'!G311:G315,'Arquitetura R01'!G317)</f>
        <v>1227.07</v>
      </c>
      <c r="M404" s="558">
        <v>36.25</v>
      </c>
      <c r="N404" s="388">
        <f t="shared" si="154"/>
        <v>44481.287499999999</v>
      </c>
      <c r="O404" s="565"/>
      <c r="P404" s="297" t="s">
        <v>677</v>
      </c>
      <c r="S404" s="49"/>
      <c r="T404" s="570"/>
    </row>
    <row r="405" spans="1:20" s="48" customFormat="1" ht="13.9" hidden="1" customHeight="1" outlineLevel="2">
      <c r="A405" s="560">
        <f ca="1">IF($H405="UNIDADE CONSTRUTIVA",OFFSET(A405,-1,0)+1,LARGE(A$3:A404,1))</f>
        <v>0</v>
      </c>
      <c r="B405" s="560">
        <f t="shared" ca="1" si="160"/>
        <v>5</v>
      </c>
      <c r="C405" s="560">
        <f t="shared" ca="1" si="161"/>
        <v>5</v>
      </c>
      <c r="D405" s="561">
        <f t="shared" ca="1" si="162"/>
        <v>3</v>
      </c>
      <c r="E405" s="561">
        <f t="shared" ca="1" si="163"/>
        <v>0</v>
      </c>
      <c r="G405" s="290"/>
      <c r="H405" s="291" t="s">
        <v>243</v>
      </c>
      <c r="I405" s="292" t="str">
        <f t="shared" ca="1" si="164"/>
        <v>05.005.003</v>
      </c>
      <c r="J405" s="293" t="s">
        <v>2213</v>
      </c>
      <c r="K405" s="294"/>
      <c r="L405" s="558"/>
      <c r="M405" s="558"/>
      <c r="N405" s="388">
        <f t="shared" ca="1" si="154"/>
        <v>4336.7532000000001</v>
      </c>
      <c r="O405" s="565"/>
      <c r="P405" s="297"/>
      <c r="Q405" s="49"/>
      <c r="R405" s="49"/>
      <c r="S405" s="49"/>
      <c r="T405" s="570"/>
    </row>
    <row r="406" spans="1:20" s="48" customFormat="1" ht="13.9" hidden="1" customHeight="1" outlineLevel="2">
      <c r="A406" s="560">
        <f ca="1">IF($H406="UNIDADE CONSTRUTIVA",OFFSET(A406,-1,0)+1,LARGE(A$3:A405,1))</f>
        <v>0</v>
      </c>
      <c r="B406" s="560">
        <f t="shared" ca="1" si="160"/>
        <v>5</v>
      </c>
      <c r="C406" s="560">
        <f t="shared" ca="1" si="161"/>
        <v>5</v>
      </c>
      <c r="D406" s="561">
        <f t="shared" ca="1" si="162"/>
        <v>3</v>
      </c>
      <c r="E406" s="561">
        <f t="shared" ca="1" si="163"/>
        <v>1</v>
      </c>
      <c r="G406" s="290"/>
      <c r="H406" s="291" t="s">
        <v>244</v>
      </c>
      <c r="I406" s="292" t="str">
        <f t="shared" ca="1" si="164"/>
        <v>05.005.003.001</v>
      </c>
      <c r="J406" s="293" t="s">
        <v>2214</v>
      </c>
      <c r="K406" s="294" t="s">
        <v>1</v>
      </c>
      <c r="L406" s="558">
        <f>'Arquitetura R01'!G316</f>
        <v>107.96000000000001</v>
      </c>
      <c r="M406" s="558">
        <v>40.17</v>
      </c>
      <c r="N406" s="388">
        <f t="shared" si="154"/>
        <v>4336.7532000000001</v>
      </c>
      <c r="O406" s="565"/>
      <c r="P406" s="297" t="s">
        <v>677</v>
      </c>
      <c r="Q406" s="49"/>
      <c r="R406" s="49"/>
      <c r="S406" s="49"/>
      <c r="T406" s="570"/>
    </row>
    <row r="407" spans="1:20" s="48" customFormat="1" ht="13.9" hidden="1" customHeight="1" outlineLevel="2">
      <c r="A407" s="560">
        <f ca="1">IF($H407="UNIDADE CONSTRUTIVA",OFFSET(A407,-1,0)+1,LARGE(A$3:A406,1))</f>
        <v>0</v>
      </c>
      <c r="B407" s="560">
        <f t="shared" ca="1" si="160"/>
        <v>5</v>
      </c>
      <c r="C407" s="560">
        <f t="shared" ca="1" si="161"/>
        <v>5</v>
      </c>
      <c r="D407" s="561">
        <f t="shared" ca="1" si="162"/>
        <v>4</v>
      </c>
      <c r="E407" s="561">
        <f t="shared" ca="1" si="163"/>
        <v>0</v>
      </c>
      <c r="G407" s="290"/>
      <c r="H407" s="291" t="s">
        <v>243</v>
      </c>
      <c r="I407" s="292" t="str">
        <f t="shared" ca="1" si="164"/>
        <v>05.005.004</v>
      </c>
      <c r="J407" s="293" t="s">
        <v>139</v>
      </c>
      <c r="K407" s="294"/>
      <c r="L407" s="558"/>
      <c r="M407" s="558"/>
      <c r="N407" s="388">
        <f t="shared" ca="1" si="154"/>
        <v>54254.499999999993</v>
      </c>
      <c r="O407" s="565"/>
      <c r="P407" s="297"/>
      <c r="Q407" s="49"/>
      <c r="R407" s="49"/>
      <c r="S407" s="49"/>
    </row>
    <row r="408" spans="1:20" s="48" customFormat="1" ht="13.9" hidden="1" customHeight="1" outlineLevel="2">
      <c r="A408" s="560">
        <f ca="1">IF($H408="UNIDADE CONSTRUTIVA",OFFSET(A408,-1,0)+1,LARGE(A$3:A407,1))</f>
        <v>0</v>
      </c>
      <c r="B408" s="560">
        <f t="shared" ca="1" si="160"/>
        <v>5</v>
      </c>
      <c r="C408" s="560">
        <f t="shared" ca="1" si="161"/>
        <v>5</v>
      </c>
      <c r="D408" s="561">
        <f t="shared" ca="1" si="162"/>
        <v>4</v>
      </c>
      <c r="E408" s="561">
        <f t="shared" ca="1" si="163"/>
        <v>1</v>
      </c>
      <c r="G408" s="290"/>
      <c r="H408" s="291" t="s">
        <v>244</v>
      </c>
      <c r="I408" s="292" t="str">
        <f t="shared" ca="1" si="164"/>
        <v>05.005.004.001</v>
      </c>
      <c r="J408" s="293" t="s">
        <v>248</v>
      </c>
      <c r="K408" s="294" t="s">
        <v>1</v>
      </c>
      <c r="L408" s="558">
        <f>L402</f>
        <v>683.18999999999983</v>
      </c>
      <c r="M408" s="558">
        <v>20</v>
      </c>
      <c r="N408" s="388">
        <f t="shared" si="154"/>
        <v>13663.799999999996</v>
      </c>
      <c r="O408" s="565"/>
      <c r="P408" s="297" t="s">
        <v>677</v>
      </c>
      <c r="Q408" s="49"/>
      <c r="R408" s="49"/>
      <c r="S408" s="49"/>
    </row>
    <row r="409" spans="1:20" s="48" customFormat="1" ht="13.9" hidden="1" customHeight="1" outlineLevel="2">
      <c r="A409" s="560">
        <f ca="1">IF($H409="UNIDADE CONSTRUTIVA",OFFSET(A409,-1,0)+1,LARGE(A$3:A408,1))</f>
        <v>0</v>
      </c>
      <c r="B409" s="560">
        <f t="shared" ca="1" si="160"/>
        <v>5</v>
      </c>
      <c r="C409" s="560">
        <f t="shared" ca="1" si="161"/>
        <v>5</v>
      </c>
      <c r="D409" s="561">
        <f t="shared" ca="1" si="162"/>
        <v>4</v>
      </c>
      <c r="E409" s="561">
        <f t="shared" ca="1" si="163"/>
        <v>2</v>
      </c>
      <c r="G409" s="290"/>
      <c r="H409" s="291" t="s">
        <v>244</v>
      </c>
      <c r="I409" s="292" t="str">
        <f t="shared" ca="1" si="164"/>
        <v>05.005.004.002</v>
      </c>
      <c r="J409" s="293" t="s">
        <v>249</v>
      </c>
      <c r="K409" s="294" t="s">
        <v>1</v>
      </c>
      <c r="L409" s="558">
        <f>L404</f>
        <v>1227.07</v>
      </c>
      <c r="M409" s="558">
        <v>30</v>
      </c>
      <c r="N409" s="388">
        <f t="shared" si="154"/>
        <v>36812.1</v>
      </c>
      <c r="O409" s="565"/>
      <c r="P409" s="297" t="s">
        <v>677</v>
      </c>
      <c r="Q409" s="49"/>
      <c r="R409" s="49"/>
      <c r="S409" s="49"/>
    </row>
    <row r="410" spans="1:20" s="48" customFormat="1" ht="13.9" hidden="1" customHeight="1" outlineLevel="2">
      <c r="A410" s="560">
        <f ca="1">IF($H410="UNIDADE CONSTRUTIVA",OFFSET(A410,-1,0)+1,LARGE(A$3:A409,1))</f>
        <v>0</v>
      </c>
      <c r="B410" s="560">
        <f t="shared" ca="1" si="160"/>
        <v>5</v>
      </c>
      <c r="C410" s="560">
        <f t="shared" ca="1" si="161"/>
        <v>5</v>
      </c>
      <c r="D410" s="561">
        <f t="shared" ca="1" si="162"/>
        <v>4</v>
      </c>
      <c r="E410" s="561">
        <f t="shared" ca="1" si="163"/>
        <v>3</v>
      </c>
      <c r="G410" s="290"/>
      <c r="H410" s="291" t="s">
        <v>244</v>
      </c>
      <c r="I410" s="292" t="str">
        <f t="shared" ca="1" si="164"/>
        <v>05.005.004.003</v>
      </c>
      <c r="J410" s="293" t="s">
        <v>2215</v>
      </c>
      <c r="K410" s="294" t="s">
        <v>1</v>
      </c>
      <c r="L410" s="558">
        <f>L406</f>
        <v>107.96000000000001</v>
      </c>
      <c r="M410" s="558">
        <v>35</v>
      </c>
      <c r="N410" s="388">
        <f t="shared" si="154"/>
        <v>3778.6000000000004</v>
      </c>
      <c r="O410" s="565"/>
      <c r="P410" s="297" t="s">
        <v>677</v>
      </c>
      <c r="Q410" s="49"/>
      <c r="R410" s="49"/>
      <c r="S410" s="49"/>
    </row>
    <row r="411" spans="1:20" s="48" customFormat="1" ht="13.9" hidden="1" customHeight="1" outlineLevel="1">
      <c r="A411" s="560">
        <f ca="1">IF($H411="UNIDADE CONSTRUTIVA",OFFSET(A411,-1,0)+1,LARGE(A$3:A410,1))</f>
        <v>0</v>
      </c>
      <c r="B411" s="560">
        <f t="shared" ref="B411:B424" ca="1" si="165">IF(H411="UNIDADE CONSTRUTIVA",0,IF(H411="CÉLULA CONSTRUTIVA",OFFSET(B411,-1,0)+1,OFFSET(B411,-1,0)))</f>
        <v>5</v>
      </c>
      <c r="C411" s="560">
        <f t="shared" ref="C411:C424" ca="1" si="166">IF(H411="CÉLULA CONSTRUTIVA",0,IF(H411="ETAPA",OFFSET(C411,-1,0)+1,OFFSET(C411,-1,0)))</f>
        <v>6</v>
      </c>
      <c r="D411" s="561">
        <f t="shared" ref="D411:D424" ca="1" si="167">IF(H411="ETAPA",0,IF(H411="SUBETAPA",OFFSET(D411,-1,0)+1,OFFSET(D411,-1,0)))</f>
        <v>0</v>
      </c>
      <c r="E411" s="561">
        <f t="shared" ref="E411:E424" ca="1" si="168">IF(H411="Subetapa",0,IF(H411="serviço",OFFSET(E411,-1,0)+1,OFFSET(E411,-1,0)))</f>
        <v>3</v>
      </c>
      <c r="G411" s="290"/>
      <c r="H411" s="291" t="s">
        <v>242</v>
      </c>
      <c r="I411" s="292" t="str">
        <f t="shared" ref="I411:I424" ca="1" si="169">IF(H411="Unidade Construtiva",TEXT(A411,"00"),IF(H411="Célula Construtiva",TEXT(B411,"00"),IF(H411="Etapa",CONCATENATE(TEXT(B411,"00"),".",TEXT(C411,"000")),IF(H411="Subetapa",CONCATENATE(TEXT(B411,"00"),".",TEXT(C411,"000"),".",TEXT(D411,"000")),IF(H411="Serviço",CONCATENATE(TEXT(B411,"00"),".",TEXT(C411,"000"),".",TEXT(D411,"000"),".",TEXT(E411,"000")),"")))))</f>
        <v>05.006</v>
      </c>
      <c r="J411" s="293" t="s">
        <v>2218</v>
      </c>
      <c r="K411" s="294"/>
      <c r="L411" s="558"/>
      <c r="M411" s="558"/>
      <c r="N411" s="388">
        <f t="shared" ca="1" si="154"/>
        <v>26336.141051999999</v>
      </c>
      <c r="O411" s="565"/>
      <c r="P411" s="297"/>
      <c r="S411" s="49"/>
      <c r="T411" s="570"/>
    </row>
    <row r="412" spans="1:20" s="48" customFormat="1" ht="13.9" hidden="1" customHeight="1" outlineLevel="2">
      <c r="A412" s="560">
        <f ca="1">IF($H412="UNIDADE CONSTRUTIVA",OFFSET(A412,-1,0)+1,LARGE(A$3:A411,1))</f>
        <v>0</v>
      </c>
      <c r="B412" s="560">
        <f t="shared" ca="1" si="165"/>
        <v>5</v>
      </c>
      <c r="C412" s="560">
        <f t="shared" ca="1" si="166"/>
        <v>6</v>
      </c>
      <c r="D412" s="561">
        <f t="shared" ca="1" si="167"/>
        <v>1</v>
      </c>
      <c r="E412" s="561">
        <f t="shared" ca="1" si="168"/>
        <v>0</v>
      </c>
      <c r="G412" s="290"/>
      <c r="H412" s="291" t="s">
        <v>243</v>
      </c>
      <c r="I412" s="292" t="str">
        <f t="shared" ca="1" si="169"/>
        <v>05.006.001</v>
      </c>
      <c r="J412" s="293" t="s">
        <v>155</v>
      </c>
      <c r="K412" s="294"/>
      <c r="L412" s="558"/>
      <c r="M412" s="558"/>
      <c r="N412" s="388">
        <f t="shared" ca="1" si="154"/>
        <v>3051.1478999999999</v>
      </c>
      <c r="O412" s="565"/>
      <c r="P412" s="297"/>
      <c r="S412" s="49"/>
      <c r="T412" s="570"/>
    </row>
    <row r="413" spans="1:20" s="48" customFormat="1" ht="13.9" hidden="1" customHeight="1" outlineLevel="2">
      <c r="A413" s="560">
        <f ca="1">IF($H413="UNIDADE CONSTRUTIVA",OFFSET(A413,-1,0)+1,LARGE(A$3:A412,1))</f>
        <v>0</v>
      </c>
      <c r="B413" s="560">
        <f t="shared" ca="1" si="165"/>
        <v>5</v>
      </c>
      <c r="C413" s="560">
        <f t="shared" ca="1" si="166"/>
        <v>6</v>
      </c>
      <c r="D413" s="561">
        <f t="shared" ca="1" si="167"/>
        <v>1</v>
      </c>
      <c r="E413" s="561">
        <f t="shared" ca="1" si="168"/>
        <v>1</v>
      </c>
      <c r="G413" s="290"/>
      <c r="H413" s="291" t="s">
        <v>244</v>
      </c>
      <c r="I413" s="292" t="str">
        <f t="shared" ca="1" si="169"/>
        <v>05.006.001.001</v>
      </c>
      <c r="J413" s="293" t="s">
        <v>4231</v>
      </c>
      <c r="K413" s="294" t="s">
        <v>1</v>
      </c>
      <c r="L413" s="558">
        <f>'Arquitetura R01'!D281</f>
        <v>53.39</v>
      </c>
      <c r="M413" s="558">
        <v>7.89</v>
      </c>
      <c r="N413" s="388">
        <f t="shared" si="154"/>
        <v>421.24709999999999</v>
      </c>
      <c r="O413" s="565"/>
      <c r="P413" s="297" t="s">
        <v>677</v>
      </c>
      <c r="S413" s="49"/>
      <c r="T413" s="570"/>
    </row>
    <row r="414" spans="1:20" s="48" customFormat="1" ht="13.9" hidden="1" customHeight="1" outlineLevel="2">
      <c r="A414" s="560">
        <f ca="1">IF($H414="UNIDADE CONSTRUTIVA",OFFSET(A414,-1,0)+1,LARGE(A$3:A413,1))</f>
        <v>0</v>
      </c>
      <c r="B414" s="560">
        <f t="shared" ca="1" si="165"/>
        <v>5</v>
      </c>
      <c r="C414" s="560">
        <f t="shared" ca="1" si="166"/>
        <v>6</v>
      </c>
      <c r="D414" s="561">
        <f t="shared" ca="1" si="167"/>
        <v>1</v>
      </c>
      <c r="E414" s="561">
        <f t="shared" ca="1" si="168"/>
        <v>2</v>
      </c>
      <c r="G414" s="290"/>
      <c r="H414" s="291" t="s">
        <v>244</v>
      </c>
      <c r="I414" s="292" t="str">
        <f t="shared" ca="1" si="169"/>
        <v>05.006.001.002</v>
      </c>
      <c r="J414" s="293" t="s">
        <v>5502</v>
      </c>
      <c r="K414" s="294" t="s">
        <v>1</v>
      </c>
      <c r="L414" s="558">
        <f>'Arquitetura R01'!D280</f>
        <v>53.28</v>
      </c>
      <c r="M414" s="558">
        <v>49.36</v>
      </c>
      <c r="N414" s="388">
        <f t="shared" si="154"/>
        <v>2629.9007999999999</v>
      </c>
      <c r="O414" s="565"/>
      <c r="P414" s="297" t="s">
        <v>677</v>
      </c>
      <c r="S414" s="49"/>
      <c r="T414" s="570"/>
    </row>
    <row r="415" spans="1:20" s="48" customFormat="1" ht="13.9" hidden="1" customHeight="1" outlineLevel="2">
      <c r="A415" s="560">
        <f ca="1">IF($H415="UNIDADE CONSTRUTIVA",OFFSET(A415,-1,0)+1,LARGE(A$3:A413,1))</f>
        <v>0</v>
      </c>
      <c r="B415" s="560">
        <f t="shared" ca="1" si="165"/>
        <v>5</v>
      </c>
      <c r="C415" s="560">
        <f t="shared" ca="1" si="166"/>
        <v>6</v>
      </c>
      <c r="D415" s="561">
        <f t="shared" ca="1" si="167"/>
        <v>2</v>
      </c>
      <c r="E415" s="561">
        <f t="shared" ca="1" si="168"/>
        <v>0</v>
      </c>
      <c r="G415" s="290"/>
      <c r="H415" s="291" t="s">
        <v>243</v>
      </c>
      <c r="I415" s="292" t="str">
        <f t="shared" ca="1" si="169"/>
        <v>05.006.002</v>
      </c>
      <c r="J415" s="293" t="s">
        <v>5500</v>
      </c>
      <c r="K415" s="294"/>
      <c r="L415" s="558"/>
      <c r="M415" s="558"/>
      <c r="N415" s="388">
        <f t="shared" ca="1" si="154"/>
        <v>3637.6875</v>
      </c>
      <c r="O415" s="565"/>
      <c r="P415" s="297"/>
      <c r="S415" s="49"/>
      <c r="T415" s="570"/>
    </row>
    <row r="416" spans="1:20" s="48" customFormat="1" ht="13.9" hidden="1" customHeight="1" outlineLevel="2">
      <c r="A416" s="560">
        <f ca="1">IF($H416="UNIDADE CONSTRUTIVA",OFFSET(A416,-1,0)+1,LARGE(A$3:A415,1))</f>
        <v>0</v>
      </c>
      <c r="B416" s="560">
        <f t="shared" ca="1" si="165"/>
        <v>5</v>
      </c>
      <c r="C416" s="560">
        <f t="shared" ca="1" si="166"/>
        <v>6</v>
      </c>
      <c r="D416" s="561">
        <f t="shared" ca="1" si="167"/>
        <v>2</v>
      </c>
      <c r="E416" s="561">
        <f t="shared" ca="1" si="168"/>
        <v>1</v>
      </c>
      <c r="G416" s="290"/>
      <c r="H416" s="291" t="s">
        <v>244</v>
      </c>
      <c r="I416" s="292" t="str">
        <f t="shared" ca="1" si="169"/>
        <v>05.006.002.001</v>
      </c>
      <c r="J416" s="293" t="s">
        <v>2199</v>
      </c>
      <c r="K416" s="294" t="s">
        <v>1</v>
      </c>
      <c r="L416" s="558">
        <f>SUM('Arquitetura R01'!D383:D387,'Arquitetura R01'!D389,'Arquitetura R01'!D391)</f>
        <v>100.35</v>
      </c>
      <c r="M416" s="558">
        <v>36.25</v>
      </c>
      <c r="N416" s="388">
        <f t="shared" si="154"/>
        <v>3637.6875</v>
      </c>
      <c r="O416" s="565"/>
      <c r="P416" s="297" t="s">
        <v>677</v>
      </c>
      <c r="S416" s="49"/>
      <c r="T416" s="570"/>
    </row>
    <row r="417" spans="1:20" s="48" customFormat="1" ht="13.9" hidden="1" customHeight="1" outlineLevel="2">
      <c r="A417" s="560">
        <f ca="1">IF($H417="UNIDADE CONSTRUTIVA",OFFSET(A417,-1,0)+1,LARGE(A$3:A416,1))</f>
        <v>0</v>
      </c>
      <c r="B417" s="560">
        <f t="shared" ref="B417:B418" ca="1" si="170">IF(H417="UNIDADE CONSTRUTIVA",0,IF(H417="CÉLULA CONSTRUTIVA",OFFSET(B417,-1,0)+1,OFFSET(B417,-1,0)))</f>
        <v>5</v>
      </c>
      <c r="C417" s="560">
        <f t="shared" ref="C417:C418" ca="1" si="171">IF(H417="CÉLULA CONSTRUTIVA",0,IF(H417="ETAPA",OFFSET(C417,-1,0)+1,OFFSET(C417,-1,0)))</f>
        <v>6</v>
      </c>
      <c r="D417" s="561">
        <f t="shared" ref="D417:D418" ca="1" si="172">IF(H417="ETAPA",0,IF(H417="SUBETAPA",OFFSET(D417,-1,0)+1,OFFSET(D417,-1,0)))</f>
        <v>3</v>
      </c>
      <c r="E417" s="561">
        <f t="shared" ref="E417:E418" ca="1" si="173">IF(H417="Subetapa",0,IF(H417="serviço",OFFSET(E417,-1,0)+1,OFFSET(E417,-1,0)))</f>
        <v>0</v>
      </c>
      <c r="G417" s="290"/>
      <c r="H417" s="291" t="s">
        <v>243</v>
      </c>
      <c r="I417" s="292" t="str">
        <f t="shared" ref="I417:I418" ca="1" si="174">IF(H417="Unidade Construtiva",TEXT(A417,"00"),IF(H417="Célula Construtiva",TEXT(B417,"00"),IF(H417="Etapa",CONCATENATE(TEXT(B417,"00"),".",TEXT(C417,"000")),IF(H417="Subetapa",CONCATENATE(TEXT(B417,"00"),".",TEXT(C417,"000"),".",TEXT(D417,"000")),IF(H417="Serviço",CONCATENATE(TEXT(B417,"00"),".",TEXT(C417,"000"),".",TEXT(D417,"000"),".",TEXT(E417,"000")),"")))))</f>
        <v>05.006.003</v>
      </c>
      <c r="J417" s="293" t="s">
        <v>5501</v>
      </c>
      <c r="K417" s="294"/>
      <c r="L417" s="558"/>
      <c r="M417" s="558"/>
      <c r="N417" s="388">
        <f t="shared" ca="1" si="154"/>
        <v>8315.6249520000001</v>
      </c>
      <c r="O417" s="565"/>
      <c r="P417" s="297"/>
      <c r="S417" s="49"/>
      <c r="T417" s="570"/>
    </row>
    <row r="418" spans="1:20" s="48" customFormat="1" ht="13.9" hidden="1" customHeight="1" outlineLevel="2">
      <c r="A418" s="560">
        <f ca="1">IF($H418="UNIDADE CONSTRUTIVA",OFFSET(A418,-1,0)+1,LARGE(A$3:A417,1))</f>
        <v>0</v>
      </c>
      <c r="B418" s="560">
        <f t="shared" ca="1" si="170"/>
        <v>5</v>
      </c>
      <c r="C418" s="560">
        <f t="shared" ca="1" si="171"/>
        <v>6</v>
      </c>
      <c r="D418" s="561">
        <f t="shared" ca="1" si="172"/>
        <v>3</v>
      </c>
      <c r="E418" s="561">
        <f t="shared" ca="1" si="173"/>
        <v>1</v>
      </c>
      <c r="G418" s="290"/>
      <c r="H418" s="291" t="s">
        <v>244</v>
      </c>
      <c r="I418" s="292" t="str">
        <f t="shared" ca="1" si="174"/>
        <v>05.006.003.001</v>
      </c>
      <c r="J418" s="293" t="s">
        <v>5497</v>
      </c>
      <c r="K418" s="294" t="s">
        <v>1</v>
      </c>
      <c r="L418" s="558">
        <f>'Arquitetura R01'!D390+'Arquitetura R01'!D392</f>
        <v>92.22</v>
      </c>
      <c r="M418" s="558">
        <v>90.171599999999998</v>
      </c>
      <c r="N418" s="388">
        <f t="shared" si="154"/>
        <v>8315.6249520000001</v>
      </c>
      <c r="O418" s="565"/>
      <c r="P418" s="297" t="s">
        <v>677</v>
      </c>
      <c r="S418" s="49"/>
      <c r="T418" s="570"/>
    </row>
    <row r="419" spans="1:20" s="48" customFormat="1" ht="13.9" hidden="1" customHeight="1" outlineLevel="2">
      <c r="A419" s="560">
        <f ca="1">IF($H419="UNIDADE CONSTRUTIVA",OFFSET(A419,-1,0)+1,LARGE(A$3:A416,1))</f>
        <v>0</v>
      </c>
      <c r="B419" s="560">
        <f t="shared" ca="1" si="165"/>
        <v>5</v>
      </c>
      <c r="C419" s="560">
        <f t="shared" ca="1" si="166"/>
        <v>6</v>
      </c>
      <c r="D419" s="561">
        <f t="shared" ca="1" si="167"/>
        <v>4</v>
      </c>
      <c r="E419" s="561">
        <f t="shared" ca="1" si="168"/>
        <v>0</v>
      </c>
      <c r="G419" s="290"/>
      <c r="H419" s="291" t="s">
        <v>243</v>
      </c>
      <c r="I419" s="292" t="str">
        <f t="shared" ca="1" si="169"/>
        <v>05.006.004</v>
      </c>
      <c r="J419" s="293" t="s">
        <v>2213</v>
      </c>
      <c r="K419" s="294"/>
      <c r="L419" s="558"/>
      <c r="M419" s="558"/>
      <c r="N419" s="388">
        <f t="shared" ca="1" si="154"/>
        <v>229.3707</v>
      </c>
      <c r="O419" s="565"/>
      <c r="P419" s="297"/>
      <c r="Q419" s="49"/>
      <c r="R419" s="49"/>
      <c r="S419" s="49"/>
      <c r="T419" s="570"/>
    </row>
    <row r="420" spans="1:20" s="48" customFormat="1" ht="13.9" hidden="1" customHeight="1" outlineLevel="2">
      <c r="A420" s="560">
        <f ca="1">IF($H420="UNIDADE CONSTRUTIVA",OFFSET(A420,-1,0)+1,LARGE(A$3:A419,1))</f>
        <v>0</v>
      </c>
      <c r="B420" s="560">
        <f t="shared" ca="1" si="165"/>
        <v>5</v>
      </c>
      <c r="C420" s="560">
        <f t="shared" ca="1" si="166"/>
        <v>6</v>
      </c>
      <c r="D420" s="561">
        <f t="shared" ca="1" si="167"/>
        <v>4</v>
      </c>
      <c r="E420" s="561">
        <f t="shared" ca="1" si="168"/>
        <v>1</v>
      </c>
      <c r="G420" s="290"/>
      <c r="H420" s="291" t="s">
        <v>244</v>
      </c>
      <c r="I420" s="292" t="str">
        <f t="shared" ca="1" si="169"/>
        <v>05.006.004.001</v>
      </c>
      <c r="J420" s="293" t="s">
        <v>2214</v>
      </c>
      <c r="K420" s="294" t="s">
        <v>1</v>
      </c>
      <c r="L420" s="558">
        <f>'Arquitetura R01'!D388</f>
        <v>5.71</v>
      </c>
      <c r="M420" s="558">
        <v>40.17</v>
      </c>
      <c r="N420" s="388">
        <f t="shared" si="154"/>
        <v>229.3707</v>
      </c>
      <c r="O420" s="565"/>
      <c r="P420" s="297" t="s">
        <v>677</v>
      </c>
      <c r="Q420" s="49"/>
      <c r="R420" s="49"/>
      <c r="S420" s="49"/>
      <c r="T420" s="570"/>
    </row>
    <row r="421" spans="1:20" s="48" customFormat="1" ht="13.9" hidden="1" customHeight="1" outlineLevel="2">
      <c r="A421" s="560">
        <f ca="1">IF($H421="UNIDADE CONSTRUTIVA",OFFSET(A421,-1,0)+1,LARGE(A$3:A420,1))</f>
        <v>0</v>
      </c>
      <c r="B421" s="560">
        <f t="shared" ca="1" si="165"/>
        <v>5</v>
      </c>
      <c r="C421" s="560">
        <f t="shared" ca="1" si="166"/>
        <v>6</v>
      </c>
      <c r="D421" s="561">
        <f t="shared" ca="1" si="167"/>
        <v>5</v>
      </c>
      <c r="E421" s="561">
        <f t="shared" ca="1" si="168"/>
        <v>0</v>
      </c>
      <c r="G421" s="290"/>
      <c r="H421" s="291" t="s">
        <v>243</v>
      </c>
      <c r="I421" s="292" t="str">
        <f t="shared" ca="1" si="169"/>
        <v>05.006.005</v>
      </c>
      <c r="J421" s="293" t="s">
        <v>139</v>
      </c>
      <c r="K421" s="294"/>
      <c r="L421" s="558"/>
      <c r="M421" s="558"/>
      <c r="N421" s="388">
        <f t="shared" ca="1" si="154"/>
        <v>11102.31</v>
      </c>
      <c r="O421" s="565"/>
      <c r="P421" s="297"/>
      <c r="Q421" s="49"/>
      <c r="R421" s="49"/>
      <c r="S421" s="49"/>
    </row>
    <row r="422" spans="1:20" s="48" customFormat="1" ht="13.9" hidden="1" customHeight="1" outlineLevel="2">
      <c r="A422" s="560">
        <f ca="1">IF($H422="UNIDADE CONSTRUTIVA",OFFSET(A422,-1,0)+1,LARGE(A$3:A421,1))</f>
        <v>0</v>
      </c>
      <c r="B422" s="560">
        <f t="shared" ca="1" si="165"/>
        <v>5</v>
      </c>
      <c r="C422" s="560">
        <f t="shared" ca="1" si="166"/>
        <v>6</v>
      </c>
      <c r="D422" s="561">
        <f t="shared" ca="1" si="167"/>
        <v>5</v>
      </c>
      <c r="E422" s="561">
        <f t="shared" ca="1" si="168"/>
        <v>1</v>
      </c>
      <c r="G422" s="290"/>
      <c r="H422" s="291" t="s">
        <v>244</v>
      </c>
      <c r="I422" s="292" t="str">
        <f t="shared" ca="1" si="169"/>
        <v>05.006.005.001</v>
      </c>
      <c r="J422" s="293" t="s">
        <v>248</v>
      </c>
      <c r="K422" s="294" t="s">
        <v>1</v>
      </c>
      <c r="L422" s="558">
        <f>L413</f>
        <v>53.39</v>
      </c>
      <c r="M422" s="558">
        <v>20</v>
      </c>
      <c r="N422" s="388">
        <f t="shared" si="154"/>
        <v>1067.8</v>
      </c>
      <c r="O422" s="565"/>
      <c r="P422" s="297" t="s">
        <v>677</v>
      </c>
      <c r="Q422" s="49"/>
      <c r="R422" s="49"/>
      <c r="S422" s="49"/>
    </row>
    <row r="423" spans="1:20" s="48" customFormat="1" ht="13.9" hidden="1" customHeight="1" outlineLevel="2">
      <c r="A423" s="560">
        <f ca="1">IF($H423="UNIDADE CONSTRUTIVA",OFFSET(A423,-1,0)+1,LARGE(A$3:A422,1))</f>
        <v>0</v>
      </c>
      <c r="B423" s="560">
        <f t="shared" ref="B423" ca="1" si="175">IF(H423="UNIDADE CONSTRUTIVA",0,IF(H423="CÉLULA CONSTRUTIVA",OFFSET(B423,-1,0)+1,OFFSET(B423,-1,0)))</f>
        <v>5</v>
      </c>
      <c r="C423" s="560">
        <f t="shared" ref="C423" ca="1" si="176">IF(H423="CÉLULA CONSTRUTIVA",0,IF(H423="ETAPA",OFFSET(C423,-1,0)+1,OFFSET(C423,-1,0)))</f>
        <v>6</v>
      </c>
      <c r="D423" s="561">
        <f t="shared" ref="D423" ca="1" si="177">IF(H423="ETAPA",0,IF(H423="SUBETAPA",OFFSET(D423,-1,0)+1,OFFSET(D423,-1,0)))</f>
        <v>5</v>
      </c>
      <c r="E423" s="561">
        <f t="shared" ref="E423" ca="1" si="178">IF(H423="Subetapa",0,IF(H423="serviço",OFFSET(E423,-1,0)+1,OFFSET(E423,-1,0)))</f>
        <v>2</v>
      </c>
      <c r="G423" s="290"/>
      <c r="H423" s="291" t="s">
        <v>244</v>
      </c>
      <c r="I423" s="292" t="str">
        <f t="shared" ref="I423" ca="1" si="179">IF(H423="Unidade Construtiva",TEXT(A423,"00"),IF(H423="Célula Construtiva",TEXT(B423,"00"),IF(H423="Etapa",CONCATENATE(TEXT(B423,"00"),".",TEXT(C423,"000")),IF(H423="Subetapa",CONCATENATE(TEXT(B423,"00"),".",TEXT(C423,"000"),".",TEXT(D423,"000")),IF(H423="Serviço",CONCATENATE(TEXT(B423,"00"),".",TEXT(C423,"000"),".",TEXT(D423,"000"),".",TEXT(E423,"000")),"")))))</f>
        <v>05.006.005.002</v>
      </c>
      <c r="J423" s="293" t="s">
        <v>5515</v>
      </c>
      <c r="K423" s="294" t="s">
        <v>1</v>
      </c>
      <c r="L423" s="558">
        <f>L414</f>
        <v>53.28</v>
      </c>
      <c r="M423" s="558">
        <v>45</v>
      </c>
      <c r="N423" s="388">
        <f>M423*L423</f>
        <v>2397.6</v>
      </c>
      <c r="O423" s="565"/>
      <c r="P423" s="297" t="s">
        <v>677</v>
      </c>
      <c r="Q423" s="49"/>
      <c r="R423" s="49"/>
      <c r="S423" s="49"/>
    </row>
    <row r="424" spans="1:20" s="48" customFormat="1" ht="13.9" hidden="1" customHeight="1" outlineLevel="2">
      <c r="A424" s="560">
        <f ca="1">IF($H424="UNIDADE CONSTRUTIVA",OFFSET(A424,-1,0)+1,LARGE(A$3:A422,1))</f>
        <v>0</v>
      </c>
      <c r="B424" s="560">
        <f t="shared" ca="1" si="165"/>
        <v>5</v>
      </c>
      <c r="C424" s="560">
        <f t="shared" ca="1" si="166"/>
        <v>6</v>
      </c>
      <c r="D424" s="561">
        <f t="shared" ca="1" si="167"/>
        <v>5</v>
      </c>
      <c r="E424" s="561">
        <f t="shared" ca="1" si="168"/>
        <v>3</v>
      </c>
      <c r="G424" s="290"/>
      <c r="H424" s="291" t="s">
        <v>244</v>
      </c>
      <c r="I424" s="292" t="str">
        <f t="shared" ca="1" si="169"/>
        <v>05.006.005.003</v>
      </c>
      <c r="J424" s="293" t="s">
        <v>249</v>
      </c>
      <c r="K424" s="294" t="s">
        <v>1</v>
      </c>
      <c r="L424" s="558">
        <f>L416</f>
        <v>100.35</v>
      </c>
      <c r="M424" s="558">
        <v>30</v>
      </c>
      <c r="N424" s="388">
        <f t="shared" ref="N424:N436" si="180">IF(H424="Serviço",M424*L424,IF(H424="CÉLULA CONSTRUTIVA",SUMIFS($N$8:$N$1410,$B$8:$B$1410,B424,$H$8:$H$1410,"Serviço"),IF(H424="ETAPA",SUMIFS($N$8:$N$1410,$B$8:$B$1410,B424,$C$8:$C$1410,C424,$H$8:$H$1410,"Serviço"),IF(H424="SUBETAPA",SUMIFS($N$8:$N$1410,$B$8:$B$1410,B424,$C$8:$C$1410,C424,$D$8:$D$1410,D424,$H$8:$H$1410,"Serviço"),0))))</f>
        <v>3010.5</v>
      </c>
      <c r="O424" s="565"/>
      <c r="P424" s="297" t="s">
        <v>677</v>
      </c>
      <c r="Q424" s="49"/>
      <c r="R424" s="49"/>
      <c r="S424" s="49"/>
    </row>
    <row r="425" spans="1:20" s="48" customFormat="1" ht="13.9" hidden="1" customHeight="1" outlineLevel="2">
      <c r="A425" s="560">
        <f ca="1">IF($H425="UNIDADE CONSTRUTIVA",OFFSET(A425,-1,0)+1,LARGE(A$3:A424,1))</f>
        <v>0</v>
      </c>
      <c r="B425" s="560">
        <f t="shared" ref="B425:B438" ca="1" si="181">IF(H425="UNIDADE CONSTRUTIVA",0,IF(H425="CÉLULA CONSTRUTIVA",OFFSET(B425,-1,0)+1,OFFSET(B425,-1,0)))</f>
        <v>5</v>
      </c>
      <c r="C425" s="560">
        <f t="shared" ref="C425:C438" ca="1" si="182">IF(H425="CÉLULA CONSTRUTIVA",0,IF(H425="ETAPA",OFFSET(C425,-1,0)+1,OFFSET(C425,-1,0)))</f>
        <v>6</v>
      </c>
      <c r="D425" s="561">
        <f t="shared" ref="D425:D438" ca="1" si="183">IF(H425="ETAPA",0,IF(H425="SUBETAPA",OFFSET(D425,-1,0)+1,OFFSET(D425,-1,0)))</f>
        <v>5</v>
      </c>
      <c r="E425" s="561">
        <f t="shared" ref="E425:E438" ca="1" si="184">IF(H425="Subetapa",0,IF(H425="serviço",OFFSET(E425,-1,0)+1,OFFSET(E425,-1,0)))</f>
        <v>4</v>
      </c>
      <c r="G425" s="290"/>
      <c r="H425" s="291" t="s">
        <v>244</v>
      </c>
      <c r="I425" s="292" t="str">
        <f t="shared" ref="I425:I438" ca="1" si="185">IF(H425="Unidade Construtiva",TEXT(A425,"00"),IF(H425="Célula Construtiva",TEXT(B425,"00"),IF(H425="Etapa",CONCATENATE(TEXT(B425,"00"),".",TEXT(C425,"000")),IF(H425="Subetapa",CONCATENATE(TEXT(B425,"00"),".",TEXT(C425,"000"),".",TEXT(D425,"000")),IF(H425="Serviço",CONCATENATE(TEXT(B425,"00"),".",TEXT(C425,"000"),".",TEXT(D425,"000"),".",TEXT(E425,"000")),"")))))</f>
        <v>05.006.005.004</v>
      </c>
      <c r="J425" s="293" t="s">
        <v>2215</v>
      </c>
      <c r="K425" s="294" t="s">
        <v>1</v>
      </c>
      <c r="L425" s="558">
        <f>L420</f>
        <v>5.71</v>
      </c>
      <c r="M425" s="558">
        <v>35</v>
      </c>
      <c r="N425" s="388">
        <f t="shared" si="180"/>
        <v>199.85</v>
      </c>
      <c r="O425" s="565"/>
      <c r="P425" s="297" t="s">
        <v>677</v>
      </c>
      <c r="Q425" s="49"/>
      <c r="R425" s="49"/>
      <c r="S425" s="49"/>
    </row>
    <row r="426" spans="1:20" s="48" customFormat="1" ht="13.9" hidden="1" customHeight="1" outlineLevel="2">
      <c r="A426" s="560">
        <f ca="1">IF($H426="UNIDADE CONSTRUTIVA",OFFSET(A426,-1,0)+1,LARGE(A$3:A425,1))</f>
        <v>0</v>
      </c>
      <c r="B426" s="560">
        <f t="shared" ref="B426" ca="1" si="186">IF(H426="UNIDADE CONSTRUTIVA",0,IF(H426="CÉLULA CONSTRUTIVA",OFFSET(B426,-1,0)+1,OFFSET(B426,-1,0)))</f>
        <v>5</v>
      </c>
      <c r="C426" s="560">
        <f t="shared" ref="C426" ca="1" si="187">IF(H426="CÉLULA CONSTRUTIVA",0,IF(H426="ETAPA",OFFSET(C426,-1,0)+1,OFFSET(C426,-1,0)))</f>
        <v>6</v>
      </c>
      <c r="D426" s="561">
        <f t="shared" ref="D426" ca="1" si="188">IF(H426="ETAPA",0,IF(H426="SUBETAPA",OFFSET(D426,-1,0)+1,OFFSET(D426,-1,0)))</f>
        <v>5</v>
      </c>
      <c r="E426" s="561">
        <f t="shared" ref="E426" ca="1" si="189">IF(H426="Subetapa",0,IF(H426="serviço",OFFSET(E426,-1,0)+1,OFFSET(E426,-1,0)))</f>
        <v>5</v>
      </c>
      <c r="G426" s="290"/>
      <c r="H426" s="291" t="s">
        <v>244</v>
      </c>
      <c r="I426" s="292" t="str">
        <f t="shared" ref="I426" ca="1" si="190">IF(H426="Unidade Construtiva",TEXT(A426,"00"),IF(H426="Célula Construtiva",TEXT(B426,"00"),IF(H426="Etapa",CONCATENATE(TEXT(B426,"00"),".",TEXT(C426,"000")),IF(H426="Subetapa",CONCATENATE(TEXT(B426,"00"),".",TEXT(C426,"000"),".",TEXT(D426,"000")),IF(H426="Serviço",CONCATENATE(TEXT(B426,"00"),".",TEXT(C426,"000"),".",TEXT(D426,"000"),".",TEXT(E426,"000")),"")))))</f>
        <v>05.006.005.005</v>
      </c>
      <c r="J426" s="293" t="s">
        <v>5498</v>
      </c>
      <c r="K426" s="294" t="s">
        <v>1</v>
      </c>
      <c r="L426" s="558">
        <f>L418</f>
        <v>92.22</v>
      </c>
      <c r="M426" s="558">
        <v>48</v>
      </c>
      <c r="N426" s="388">
        <f t="shared" si="180"/>
        <v>4426.5599999999995</v>
      </c>
      <c r="O426" s="565"/>
      <c r="P426" s="297" t="s">
        <v>677</v>
      </c>
      <c r="Q426" s="49"/>
      <c r="R426" s="49"/>
      <c r="S426" s="49"/>
    </row>
    <row r="427" spans="1:20" s="48" customFormat="1" ht="13.9" hidden="1" customHeight="1" outlineLevel="1">
      <c r="A427" s="560">
        <f ca="1">IF($H427="UNIDADE CONSTRUTIVA",OFFSET(A427,-1,0)+1,LARGE(A$3:A425,1))</f>
        <v>0</v>
      </c>
      <c r="B427" s="560">
        <f t="shared" ca="1" si="181"/>
        <v>5</v>
      </c>
      <c r="C427" s="560">
        <f t="shared" ca="1" si="182"/>
        <v>7</v>
      </c>
      <c r="D427" s="561">
        <f t="shared" ca="1" si="183"/>
        <v>0</v>
      </c>
      <c r="E427" s="561">
        <f t="shared" ca="1" si="184"/>
        <v>5</v>
      </c>
      <c r="G427" s="290"/>
      <c r="H427" s="291" t="s">
        <v>242</v>
      </c>
      <c r="I427" s="292" t="str">
        <f t="shared" ca="1" si="185"/>
        <v>05.007</v>
      </c>
      <c r="J427" s="293" t="s">
        <v>2219</v>
      </c>
      <c r="K427" s="294"/>
      <c r="L427" s="558"/>
      <c r="M427" s="558"/>
      <c r="N427" s="388">
        <f t="shared" ca="1" si="180"/>
        <v>24902.993439999998</v>
      </c>
      <c r="O427" s="565"/>
      <c r="P427" s="297"/>
      <c r="S427" s="49"/>
      <c r="T427" s="570"/>
    </row>
    <row r="428" spans="1:20" s="48" customFormat="1" ht="13.9" hidden="1" customHeight="1" outlineLevel="2">
      <c r="A428" s="560">
        <f ca="1">IF($H428="UNIDADE CONSTRUTIVA",OFFSET(A428,-1,0)+1,LARGE(A$3:A427,1))</f>
        <v>0</v>
      </c>
      <c r="B428" s="560">
        <f t="shared" ca="1" si="181"/>
        <v>5</v>
      </c>
      <c r="C428" s="560">
        <f t="shared" ca="1" si="182"/>
        <v>7</v>
      </c>
      <c r="D428" s="561">
        <f t="shared" ca="1" si="183"/>
        <v>1</v>
      </c>
      <c r="E428" s="561">
        <f t="shared" ca="1" si="184"/>
        <v>0</v>
      </c>
      <c r="G428" s="290"/>
      <c r="H428" s="291" t="s">
        <v>243</v>
      </c>
      <c r="I428" s="292" t="str">
        <f t="shared" ca="1" si="185"/>
        <v>05.007.001</v>
      </c>
      <c r="J428" s="293" t="s">
        <v>155</v>
      </c>
      <c r="K428" s="294"/>
      <c r="L428" s="558"/>
      <c r="M428" s="558"/>
      <c r="N428" s="388">
        <f t="shared" ca="1" si="180"/>
        <v>3493.0277999999998</v>
      </c>
      <c r="O428" s="565"/>
      <c r="P428" s="297"/>
      <c r="S428" s="49"/>
      <c r="T428" s="570"/>
    </row>
    <row r="429" spans="1:20" s="48" customFormat="1" ht="13.9" hidden="1" customHeight="1" outlineLevel="2">
      <c r="A429" s="560">
        <f ca="1">IF($H429="UNIDADE CONSTRUTIVA",OFFSET(A429,-1,0)+1,LARGE(A$3:A428,1))</f>
        <v>0</v>
      </c>
      <c r="B429" s="560">
        <f t="shared" ca="1" si="181"/>
        <v>5</v>
      </c>
      <c r="C429" s="560">
        <f t="shared" ca="1" si="182"/>
        <v>7</v>
      </c>
      <c r="D429" s="561">
        <f t="shared" ca="1" si="183"/>
        <v>1</v>
      </c>
      <c r="E429" s="561">
        <f t="shared" ca="1" si="184"/>
        <v>1</v>
      </c>
      <c r="G429" s="290"/>
      <c r="H429" s="291" t="s">
        <v>244</v>
      </c>
      <c r="I429" s="292" t="str">
        <f t="shared" ca="1" si="185"/>
        <v>05.007.001.001</v>
      </c>
      <c r="J429" s="293" t="s">
        <v>4232</v>
      </c>
      <c r="K429" s="294" t="s">
        <v>1</v>
      </c>
      <c r="L429" s="558">
        <f>'Arquitetura R01'!D285+'Arquitetura R01'!D288</f>
        <v>54.78</v>
      </c>
      <c r="M429" s="558">
        <v>7.89</v>
      </c>
      <c r="N429" s="388">
        <f t="shared" si="180"/>
        <v>432.21420000000001</v>
      </c>
      <c r="O429" s="565"/>
      <c r="P429" s="297" t="s">
        <v>677</v>
      </c>
      <c r="S429" s="49"/>
      <c r="T429" s="570"/>
    </row>
    <row r="430" spans="1:20" s="48" customFormat="1" ht="13.9" hidden="1" customHeight="1" outlineLevel="2">
      <c r="A430" s="560">
        <f ca="1">IF($H430="UNIDADE CONSTRUTIVA",OFFSET(A430,-1,0)+1,LARGE(A$3:A429,1))</f>
        <v>0</v>
      </c>
      <c r="B430" s="560">
        <f t="shared" ca="1" si="181"/>
        <v>5</v>
      </c>
      <c r="C430" s="560">
        <f t="shared" ca="1" si="182"/>
        <v>7</v>
      </c>
      <c r="D430" s="561">
        <f t="shared" ca="1" si="183"/>
        <v>1</v>
      </c>
      <c r="E430" s="561">
        <f t="shared" ca="1" si="184"/>
        <v>2</v>
      </c>
      <c r="G430" s="290"/>
      <c r="H430" s="291" t="s">
        <v>244</v>
      </c>
      <c r="I430" s="292" t="str">
        <f t="shared" ca="1" si="185"/>
        <v>05.007.001.002</v>
      </c>
      <c r="J430" s="293" t="s">
        <v>5502</v>
      </c>
      <c r="K430" s="294" t="s">
        <v>1</v>
      </c>
      <c r="L430" s="558">
        <f>'Arquitetura R01'!D287+'Arquitetura R01'!D283</f>
        <v>62.01</v>
      </c>
      <c r="M430" s="558">
        <v>49.36</v>
      </c>
      <c r="N430" s="388">
        <f t="shared" si="180"/>
        <v>3060.8136</v>
      </c>
      <c r="O430" s="565"/>
      <c r="P430" s="297" t="s">
        <v>677</v>
      </c>
      <c r="S430" s="49"/>
      <c r="T430" s="570"/>
    </row>
    <row r="431" spans="1:20" s="48" customFormat="1" ht="13.9" hidden="1" customHeight="1" outlineLevel="2">
      <c r="A431" s="560">
        <f ca="1">IF($H431="UNIDADE CONSTRUTIVA",OFFSET(A431,-1,0)+1,LARGE(A$3:A429,1))</f>
        <v>0</v>
      </c>
      <c r="B431" s="560">
        <f t="shared" ca="1" si="181"/>
        <v>5</v>
      </c>
      <c r="C431" s="560">
        <f t="shared" ca="1" si="182"/>
        <v>7</v>
      </c>
      <c r="D431" s="561">
        <f t="shared" ca="1" si="183"/>
        <v>2</v>
      </c>
      <c r="E431" s="561">
        <f t="shared" ca="1" si="184"/>
        <v>0</v>
      </c>
      <c r="G431" s="290"/>
      <c r="H431" s="291" t="s">
        <v>243</v>
      </c>
      <c r="I431" s="292" t="str">
        <f t="shared" ca="1" si="185"/>
        <v>05.007.002</v>
      </c>
      <c r="J431" s="293" t="s">
        <v>2220</v>
      </c>
      <c r="K431" s="294"/>
      <c r="L431" s="558"/>
      <c r="M431" s="558"/>
      <c r="N431" s="388">
        <f t="shared" ca="1" si="180"/>
        <v>3793.5625</v>
      </c>
      <c r="O431" s="565"/>
      <c r="P431" s="297"/>
      <c r="S431" s="49"/>
      <c r="T431" s="570"/>
    </row>
    <row r="432" spans="1:20" s="48" customFormat="1" ht="13.9" hidden="1" customHeight="1" outlineLevel="2">
      <c r="A432" s="560">
        <f ca="1">IF($H432="UNIDADE CONSTRUTIVA",OFFSET(A432,-1,0)+1,LARGE(A$3:A431,1))</f>
        <v>0</v>
      </c>
      <c r="B432" s="560">
        <f t="shared" ca="1" si="181"/>
        <v>5</v>
      </c>
      <c r="C432" s="560">
        <f t="shared" ca="1" si="182"/>
        <v>7</v>
      </c>
      <c r="D432" s="561">
        <f t="shared" ca="1" si="183"/>
        <v>2</v>
      </c>
      <c r="E432" s="561">
        <f t="shared" ca="1" si="184"/>
        <v>1</v>
      </c>
      <c r="G432" s="290"/>
      <c r="H432" s="291" t="s">
        <v>244</v>
      </c>
      <c r="I432" s="292" t="str">
        <f t="shared" ca="1" si="185"/>
        <v>05.007.002.001</v>
      </c>
      <c r="J432" s="293" t="s">
        <v>2199</v>
      </c>
      <c r="K432" s="294" t="s">
        <v>1</v>
      </c>
      <c r="L432" s="558">
        <f>'Arquitetura R01'!D396+'Arquitetura R01'!D398</f>
        <v>104.65</v>
      </c>
      <c r="M432" s="558">
        <v>36.25</v>
      </c>
      <c r="N432" s="388">
        <f t="shared" si="180"/>
        <v>3793.5625</v>
      </c>
      <c r="O432" s="565"/>
      <c r="P432" s="297" t="s">
        <v>677</v>
      </c>
      <c r="S432" s="49"/>
      <c r="T432" s="570"/>
    </row>
    <row r="433" spans="1:20" s="48" customFormat="1" ht="13.9" hidden="1" customHeight="1" outlineLevel="2">
      <c r="A433" s="560">
        <f ca="1">IF($H433="UNIDADE CONSTRUTIVA",OFFSET(A433,-1,0)+1,LARGE(A$3:A432,1))</f>
        <v>0</v>
      </c>
      <c r="B433" s="560">
        <f t="shared" ca="1" si="181"/>
        <v>5</v>
      </c>
      <c r="C433" s="560">
        <f t="shared" ca="1" si="182"/>
        <v>7</v>
      </c>
      <c r="D433" s="561">
        <f t="shared" ca="1" si="183"/>
        <v>3</v>
      </c>
      <c r="E433" s="561">
        <f t="shared" ca="1" si="184"/>
        <v>0</v>
      </c>
      <c r="G433" s="290"/>
      <c r="H433" s="291" t="s">
        <v>243</v>
      </c>
      <c r="I433" s="292" t="str">
        <f t="shared" ca="1" si="185"/>
        <v>05.007.003</v>
      </c>
      <c r="J433" s="293" t="s">
        <v>2221</v>
      </c>
      <c r="K433" s="294"/>
      <c r="L433" s="558"/>
      <c r="M433" s="558"/>
      <c r="N433" s="388">
        <f t="shared" ca="1" si="180"/>
        <v>6911.6531399999994</v>
      </c>
      <c r="O433" s="565"/>
      <c r="P433" s="297"/>
      <c r="S433" s="49"/>
      <c r="T433" s="570"/>
    </row>
    <row r="434" spans="1:20" s="48" customFormat="1" ht="13.9" hidden="1" customHeight="1" outlineLevel="2">
      <c r="A434" s="560">
        <f ca="1">IF($H434="UNIDADE CONSTRUTIVA",OFFSET(A434,-1,0)+1,LARGE(A$3:A433,1))</f>
        <v>0</v>
      </c>
      <c r="B434" s="560">
        <f t="shared" ca="1" si="181"/>
        <v>5</v>
      </c>
      <c r="C434" s="560">
        <f t="shared" ca="1" si="182"/>
        <v>7</v>
      </c>
      <c r="D434" s="561">
        <f t="shared" ca="1" si="183"/>
        <v>3</v>
      </c>
      <c r="E434" s="561">
        <f t="shared" ca="1" si="184"/>
        <v>1</v>
      </c>
      <c r="G434" s="290"/>
      <c r="H434" s="291" t="s">
        <v>244</v>
      </c>
      <c r="I434" s="292" t="str">
        <f t="shared" ca="1" si="185"/>
        <v>05.007.003.001</v>
      </c>
      <c r="J434" s="293" t="s">
        <v>5497</v>
      </c>
      <c r="K434" s="294" t="s">
        <v>1</v>
      </c>
      <c r="L434" s="558">
        <f>'Arquitetura R01'!D394+'Arquitetura R01'!D399+'Arquitetura R01'!D400</f>
        <v>76.649999999999991</v>
      </c>
      <c r="M434" s="558">
        <v>90.171599999999998</v>
      </c>
      <c r="N434" s="388">
        <f t="shared" si="180"/>
        <v>6911.6531399999994</v>
      </c>
      <c r="O434" s="565"/>
      <c r="P434" s="297" t="s">
        <v>677</v>
      </c>
      <c r="S434" s="49"/>
      <c r="T434" s="570"/>
    </row>
    <row r="435" spans="1:20" s="48" customFormat="1" ht="13.9" hidden="1" customHeight="1" outlineLevel="2">
      <c r="A435" s="560">
        <f ca="1">IF($H435="UNIDADE CONSTRUTIVA",OFFSET(A435,-1,0)+1,LARGE(A$3:A434,1))</f>
        <v>0</v>
      </c>
      <c r="B435" s="560">
        <f t="shared" ca="1" si="181"/>
        <v>5</v>
      </c>
      <c r="C435" s="560">
        <f t="shared" ca="1" si="182"/>
        <v>7</v>
      </c>
      <c r="D435" s="561">
        <f t="shared" ca="1" si="183"/>
        <v>4</v>
      </c>
      <c r="E435" s="561">
        <f t="shared" ca="1" si="184"/>
        <v>0</v>
      </c>
      <c r="G435" s="290"/>
      <c r="H435" s="291" t="s">
        <v>243</v>
      </c>
      <c r="I435" s="292" t="str">
        <f t="shared" ca="1" si="185"/>
        <v>05.007.004</v>
      </c>
      <c r="J435" s="293" t="s">
        <v>139</v>
      </c>
      <c r="K435" s="294"/>
      <c r="L435" s="558"/>
      <c r="M435" s="558"/>
      <c r="N435" s="388">
        <f t="shared" ca="1" si="180"/>
        <v>10704.75</v>
      </c>
      <c r="O435" s="565"/>
      <c r="P435" s="297"/>
      <c r="Q435" s="49"/>
      <c r="R435" s="49"/>
      <c r="S435" s="49"/>
    </row>
    <row r="436" spans="1:20" s="48" customFormat="1" ht="13.9" hidden="1" customHeight="1" outlineLevel="2">
      <c r="A436" s="560">
        <f ca="1">IF($H436="UNIDADE CONSTRUTIVA",OFFSET(A436,-1,0)+1,LARGE(A$3:A435,1))</f>
        <v>0</v>
      </c>
      <c r="B436" s="560">
        <f t="shared" ca="1" si="181"/>
        <v>5</v>
      </c>
      <c r="C436" s="560">
        <f t="shared" ca="1" si="182"/>
        <v>7</v>
      </c>
      <c r="D436" s="561">
        <f t="shared" ca="1" si="183"/>
        <v>4</v>
      </c>
      <c r="E436" s="561">
        <f t="shared" ca="1" si="184"/>
        <v>1</v>
      </c>
      <c r="G436" s="290"/>
      <c r="H436" s="291" t="s">
        <v>244</v>
      </c>
      <c r="I436" s="292" t="str">
        <f t="shared" ca="1" si="185"/>
        <v>05.007.004.001</v>
      </c>
      <c r="J436" s="293" t="s">
        <v>248</v>
      </c>
      <c r="K436" s="294" t="s">
        <v>1</v>
      </c>
      <c r="L436" s="558">
        <f>L429</f>
        <v>54.78</v>
      </c>
      <c r="M436" s="558">
        <v>20</v>
      </c>
      <c r="N436" s="388">
        <f t="shared" si="180"/>
        <v>1095.5999999999999</v>
      </c>
      <c r="O436" s="565"/>
      <c r="P436" s="297" t="s">
        <v>677</v>
      </c>
      <c r="Q436" s="49"/>
      <c r="R436" s="49"/>
      <c r="S436" s="49"/>
    </row>
    <row r="437" spans="1:20" s="48" customFormat="1" ht="13.9" hidden="1" customHeight="1" outlineLevel="2">
      <c r="A437" s="560">
        <f ca="1">IF($H437="UNIDADE CONSTRUTIVA",OFFSET(A437,-1,0)+1,LARGE(A$3:A436,1))</f>
        <v>0</v>
      </c>
      <c r="B437" s="560">
        <f t="shared" ca="1" si="181"/>
        <v>5</v>
      </c>
      <c r="C437" s="560">
        <f t="shared" ca="1" si="182"/>
        <v>7</v>
      </c>
      <c r="D437" s="561">
        <f t="shared" ca="1" si="183"/>
        <v>4</v>
      </c>
      <c r="E437" s="561">
        <f t="shared" ca="1" si="184"/>
        <v>2</v>
      </c>
      <c r="G437" s="290"/>
      <c r="H437" s="291" t="s">
        <v>244</v>
      </c>
      <c r="I437" s="292" t="str">
        <f t="shared" ca="1" si="185"/>
        <v>05.007.004.002</v>
      </c>
      <c r="J437" s="293" t="s">
        <v>5515</v>
      </c>
      <c r="K437" s="294" t="s">
        <v>1</v>
      </c>
      <c r="L437" s="558">
        <f>L430</f>
        <v>62.01</v>
      </c>
      <c r="M437" s="558">
        <v>45</v>
      </c>
      <c r="N437" s="388">
        <f>M437*L437</f>
        <v>2790.45</v>
      </c>
      <c r="O437" s="565"/>
      <c r="P437" s="297" t="s">
        <v>677</v>
      </c>
      <c r="Q437" s="49"/>
      <c r="R437" s="49"/>
      <c r="S437" s="49"/>
    </row>
    <row r="438" spans="1:20" s="48" customFormat="1" ht="13.9" hidden="1" customHeight="1" outlineLevel="2">
      <c r="A438" s="560">
        <f ca="1">IF($H438="UNIDADE CONSTRUTIVA",OFFSET(A438,-1,0)+1,LARGE(A$3:A436,1))</f>
        <v>0</v>
      </c>
      <c r="B438" s="560">
        <f t="shared" ca="1" si="181"/>
        <v>5</v>
      </c>
      <c r="C438" s="560">
        <f t="shared" ca="1" si="182"/>
        <v>7</v>
      </c>
      <c r="D438" s="561">
        <f t="shared" ca="1" si="183"/>
        <v>4</v>
      </c>
      <c r="E438" s="561">
        <f t="shared" ca="1" si="184"/>
        <v>3</v>
      </c>
      <c r="G438" s="290"/>
      <c r="H438" s="291" t="s">
        <v>244</v>
      </c>
      <c r="I438" s="292" t="str">
        <f t="shared" ca="1" si="185"/>
        <v>05.007.004.003</v>
      </c>
      <c r="J438" s="293" t="s">
        <v>249</v>
      </c>
      <c r="K438" s="294" t="s">
        <v>1</v>
      </c>
      <c r="L438" s="558">
        <f>L432</f>
        <v>104.65</v>
      </c>
      <c r="M438" s="558">
        <v>30</v>
      </c>
      <c r="N438" s="388">
        <f t="shared" ref="N438:N501" si="191">IF(H438="Serviço",M438*L438,IF(H438="CÉLULA CONSTRUTIVA",SUMIFS($N$8:$N$1410,$B$8:$B$1410,B438,$H$8:$H$1410,"Serviço"),IF(H438="ETAPA",SUMIFS($N$8:$N$1410,$B$8:$B$1410,B438,$C$8:$C$1410,C438,$H$8:$H$1410,"Serviço"),IF(H438="SUBETAPA",SUMIFS($N$8:$N$1410,$B$8:$B$1410,B438,$C$8:$C$1410,C438,$D$8:$D$1410,D438,$H$8:$H$1410,"Serviço"),0))))</f>
        <v>3139.5</v>
      </c>
      <c r="O438" s="565"/>
      <c r="P438" s="297" t="s">
        <v>677</v>
      </c>
      <c r="Q438" s="49"/>
      <c r="R438" s="49"/>
      <c r="S438" s="49"/>
    </row>
    <row r="439" spans="1:20" s="48" customFormat="1" ht="13.9" hidden="1" customHeight="1" outlineLevel="2">
      <c r="A439" s="560">
        <f ca="1">IF($H439="UNIDADE CONSTRUTIVA",OFFSET(A439,-1,0)+1,LARGE(A$3:A438,1))</f>
        <v>0</v>
      </c>
      <c r="B439" s="560">
        <f t="shared" ref="B439" ca="1" si="192">IF(H439="UNIDADE CONSTRUTIVA",0,IF(H439="CÉLULA CONSTRUTIVA",OFFSET(B439,-1,0)+1,OFFSET(B439,-1,0)))</f>
        <v>5</v>
      </c>
      <c r="C439" s="560">
        <f t="shared" ref="C439" ca="1" si="193">IF(H439="CÉLULA CONSTRUTIVA",0,IF(H439="ETAPA",OFFSET(C439,-1,0)+1,OFFSET(C439,-1,0)))</f>
        <v>7</v>
      </c>
      <c r="D439" s="561">
        <f t="shared" ref="D439" ca="1" si="194">IF(H439="ETAPA",0,IF(H439="SUBETAPA",OFFSET(D439,-1,0)+1,OFFSET(D439,-1,0)))</f>
        <v>4</v>
      </c>
      <c r="E439" s="561">
        <f t="shared" ref="E439" ca="1" si="195">IF(H439="Subetapa",0,IF(H439="serviço",OFFSET(E439,-1,0)+1,OFFSET(E439,-1,0)))</f>
        <v>4</v>
      </c>
      <c r="G439" s="290"/>
      <c r="H439" s="291" t="s">
        <v>244</v>
      </c>
      <c r="I439" s="292" t="str">
        <f t="shared" ref="I439" ca="1" si="196">IF(H439="Unidade Construtiva",TEXT(A439,"00"),IF(H439="Célula Construtiva",TEXT(B439,"00"),IF(H439="Etapa",CONCATENATE(TEXT(B439,"00"),".",TEXT(C439,"000")),IF(H439="Subetapa",CONCATENATE(TEXT(B439,"00"),".",TEXT(C439,"000"),".",TEXT(D439,"000")),IF(H439="Serviço",CONCATENATE(TEXT(B439,"00"),".",TEXT(C439,"000"),".",TEXT(D439,"000"),".",TEXT(E439,"000")),"")))))</f>
        <v>05.007.004.004</v>
      </c>
      <c r="J439" s="293" t="s">
        <v>5498</v>
      </c>
      <c r="K439" s="294" t="s">
        <v>1</v>
      </c>
      <c r="L439" s="558">
        <f>L434</f>
        <v>76.649999999999991</v>
      </c>
      <c r="M439" s="558">
        <v>48</v>
      </c>
      <c r="N439" s="388">
        <f t="shared" si="191"/>
        <v>3679.2</v>
      </c>
      <c r="O439" s="565"/>
      <c r="P439" s="297" t="s">
        <v>677</v>
      </c>
      <c r="Q439" s="49"/>
      <c r="R439" s="49"/>
      <c r="S439" s="49"/>
    </row>
    <row r="440" spans="1:20" s="48" customFormat="1" ht="13.9" customHeight="1" collapsed="1">
      <c r="A440" s="560">
        <f ca="1">IF($H440="UNIDADE CONSTRUTIVA",OFFSET(A440,-1,0)+1,LARGE(A$3:A366,1))</f>
        <v>0</v>
      </c>
      <c r="B440" s="560">
        <f t="shared" ca="1" si="49"/>
        <v>6</v>
      </c>
      <c r="C440" s="560">
        <f t="shared" ca="1" si="50"/>
        <v>0</v>
      </c>
      <c r="D440" s="561">
        <f t="shared" ca="1" si="51"/>
        <v>4</v>
      </c>
      <c r="E440" s="561">
        <f t="shared" ca="1" si="52"/>
        <v>4</v>
      </c>
      <c r="G440" s="290"/>
      <c r="H440" s="291" t="s">
        <v>241</v>
      </c>
      <c r="I440" s="292" t="str">
        <f t="shared" ca="1" si="116"/>
        <v>06</v>
      </c>
      <c r="J440" s="293" t="s">
        <v>209</v>
      </c>
      <c r="K440" s="294"/>
      <c r="L440" s="558"/>
      <c r="M440" s="558"/>
      <c r="N440" s="388">
        <f t="shared" ca="1" si="191"/>
        <v>525521.97232904762</v>
      </c>
      <c r="O440" s="565"/>
      <c r="P440" s="297"/>
      <c r="Q440" s="566"/>
      <c r="R440" s="566"/>
      <c r="S440" s="49"/>
    </row>
    <row r="441" spans="1:20" s="48" customFormat="1" ht="13.9" hidden="1" customHeight="1" outlineLevel="1">
      <c r="A441" s="560">
        <f ca="1">IF($H441="UNIDADE CONSTRUTIVA",OFFSET(A441,-1,0)+1,LARGE(A$3:A440,1))</f>
        <v>0</v>
      </c>
      <c r="B441" s="560">
        <f t="shared" ca="1" si="49"/>
        <v>6</v>
      </c>
      <c r="C441" s="560">
        <f t="shared" ca="1" si="50"/>
        <v>1</v>
      </c>
      <c r="D441" s="561">
        <f t="shared" ca="1" si="51"/>
        <v>0</v>
      </c>
      <c r="E441" s="561">
        <f t="shared" ca="1" si="52"/>
        <v>4</v>
      </c>
      <c r="G441" s="290"/>
      <c r="H441" s="291" t="s">
        <v>242</v>
      </c>
      <c r="I441" s="292" t="str">
        <f t="shared" ca="1" si="116"/>
        <v>06.001</v>
      </c>
      <c r="J441" s="293" t="s">
        <v>1705</v>
      </c>
      <c r="K441" s="294"/>
      <c r="L441" s="558"/>
      <c r="M441" s="558"/>
      <c r="N441" s="388">
        <f t="shared" ca="1" si="191"/>
        <v>47315.277990000002</v>
      </c>
      <c r="O441" s="565"/>
      <c r="P441" s="297"/>
      <c r="Q441" s="49"/>
      <c r="R441" s="49"/>
      <c r="S441" s="49"/>
    </row>
    <row r="442" spans="1:20" s="48" customFormat="1" ht="13.9" hidden="1" customHeight="1" outlineLevel="1">
      <c r="A442" s="560">
        <f ca="1">IF($H442="UNIDADE CONSTRUTIVA",OFFSET(A442,-1,0)+1,LARGE(A$3:A441,1))</f>
        <v>0</v>
      </c>
      <c r="B442" s="560">
        <f t="shared" ca="1" si="49"/>
        <v>6</v>
      </c>
      <c r="C442" s="560">
        <f t="shared" ca="1" si="50"/>
        <v>1</v>
      </c>
      <c r="D442" s="561">
        <f t="shared" ca="1" si="51"/>
        <v>1</v>
      </c>
      <c r="E442" s="561">
        <f t="shared" ca="1" si="52"/>
        <v>0</v>
      </c>
      <c r="G442" s="290"/>
      <c r="H442" s="291" t="s">
        <v>243</v>
      </c>
      <c r="I442" s="292" t="str">
        <f t="shared" ca="1" si="116"/>
        <v>06.001.001</v>
      </c>
      <c r="J442" s="293" t="s">
        <v>210</v>
      </c>
      <c r="K442" s="294"/>
      <c r="L442" s="558"/>
      <c r="M442" s="558"/>
      <c r="N442" s="388">
        <f t="shared" ca="1" si="191"/>
        <v>8863.9541750000026</v>
      </c>
      <c r="O442" s="565"/>
      <c r="P442" s="297"/>
      <c r="Q442" s="49"/>
      <c r="R442" s="49"/>
      <c r="S442" s="49"/>
    </row>
    <row r="443" spans="1:20" s="48" customFormat="1" ht="13.9" hidden="1" customHeight="1" outlineLevel="2">
      <c r="A443" s="560">
        <f ca="1">IF($H443="UNIDADE CONSTRUTIVA",OFFSET(A443,-1,0)+1,LARGE(A$3:A442,1))</f>
        <v>0</v>
      </c>
      <c r="B443" s="560">
        <f t="shared" ca="1" si="49"/>
        <v>6</v>
      </c>
      <c r="C443" s="560">
        <f t="shared" ca="1" si="50"/>
        <v>1</v>
      </c>
      <c r="D443" s="561">
        <f t="shared" ca="1" si="51"/>
        <v>1</v>
      </c>
      <c r="E443" s="561">
        <f t="shared" ca="1" si="52"/>
        <v>1</v>
      </c>
      <c r="G443" s="290"/>
      <c r="H443" s="291" t="s">
        <v>244</v>
      </c>
      <c r="I443" s="292" t="str">
        <f t="shared" ca="1" si="116"/>
        <v>06.001.001.001</v>
      </c>
      <c r="J443" s="293" t="s">
        <v>210</v>
      </c>
      <c r="K443" s="294" t="s">
        <v>175</v>
      </c>
      <c r="L443" s="558">
        <v>1</v>
      </c>
      <c r="M443" s="558">
        <f>Hidrossanitário!R1</f>
        <v>8863.9541750000026</v>
      </c>
      <c r="N443" s="388">
        <f t="shared" si="191"/>
        <v>8863.9541750000026</v>
      </c>
      <c r="O443" s="565"/>
      <c r="P443" s="297" t="s">
        <v>677</v>
      </c>
      <c r="Q443" s="49"/>
      <c r="R443" s="49"/>
      <c r="S443" s="49"/>
    </row>
    <row r="444" spans="1:20" s="48" customFormat="1" ht="13.9" hidden="1" customHeight="1" outlineLevel="1">
      <c r="A444" s="560">
        <f ca="1">IF($H444="UNIDADE CONSTRUTIVA",OFFSET(A444,-1,0)+1,LARGE(A$3:A443,1))</f>
        <v>0</v>
      </c>
      <c r="B444" s="560">
        <f t="shared" ca="1" si="49"/>
        <v>6</v>
      </c>
      <c r="C444" s="560">
        <f t="shared" ca="1" si="50"/>
        <v>1</v>
      </c>
      <c r="D444" s="561">
        <f t="shared" ca="1" si="51"/>
        <v>2</v>
      </c>
      <c r="E444" s="561">
        <f t="shared" ca="1" si="52"/>
        <v>0</v>
      </c>
      <c r="G444" s="290"/>
      <c r="H444" s="291" t="s">
        <v>243</v>
      </c>
      <c r="I444" s="292" t="str">
        <f t="shared" ca="1" si="116"/>
        <v>06.001.002</v>
      </c>
      <c r="J444" s="293" t="s">
        <v>211</v>
      </c>
      <c r="K444" s="294"/>
      <c r="L444" s="558"/>
      <c r="M444" s="558"/>
      <c r="N444" s="388">
        <f t="shared" ca="1" si="191"/>
        <v>2531.3609999999994</v>
      </c>
      <c r="O444" s="565"/>
      <c r="P444" s="297"/>
      <c r="Q444" s="49"/>
      <c r="R444" s="49"/>
      <c r="S444" s="49"/>
    </row>
    <row r="445" spans="1:20" s="48" customFormat="1" ht="13.9" hidden="1" customHeight="1" outlineLevel="2">
      <c r="A445" s="560">
        <f ca="1">IF($H445="UNIDADE CONSTRUTIVA",OFFSET(A445,-1,0)+1,LARGE(A$3:A444,1))</f>
        <v>0</v>
      </c>
      <c r="B445" s="560">
        <f t="shared" ca="1" si="49"/>
        <v>6</v>
      </c>
      <c r="C445" s="560">
        <f t="shared" ca="1" si="50"/>
        <v>1</v>
      </c>
      <c r="D445" s="561">
        <f t="shared" ca="1" si="51"/>
        <v>2</v>
      </c>
      <c r="E445" s="561">
        <f t="shared" ca="1" si="52"/>
        <v>1</v>
      </c>
      <c r="G445" s="290"/>
      <c r="H445" s="291" t="s">
        <v>244</v>
      </c>
      <c r="I445" s="292" t="str">
        <f t="shared" ca="1" si="116"/>
        <v>06.001.002.001</v>
      </c>
      <c r="J445" s="293" t="s">
        <v>211</v>
      </c>
      <c r="K445" s="294" t="s">
        <v>175</v>
      </c>
      <c r="L445" s="558">
        <v>1</v>
      </c>
      <c r="M445" s="558">
        <f>Hidrossanitário!U1</f>
        <v>2531.3609999999994</v>
      </c>
      <c r="N445" s="388">
        <f t="shared" si="191"/>
        <v>2531.3609999999994</v>
      </c>
      <c r="O445" s="565"/>
      <c r="P445" s="297" t="s">
        <v>677</v>
      </c>
      <c r="Q445" s="49"/>
      <c r="R445" s="49"/>
      <c r="S445" s="49"/>
    </row>
    <row r="446" spans="1:20" s="48" customFormat="1" ht="13.9" hidden="1" customHeight="1" outlineLevel="1">
      <c r="A446" s="560">
        <f ca="1">IF($H446="UNIDADE CONSTRUTIVA",OFFSET(A446,-1,0)+1,LARGE(A$3:A445,1))</f>
        <v>0</v>
      </c>
      <c r="B446" s="560">
        <f t="shared" ca="1" si="49"/>
        <v>6</v>
      </c>
      <c r="C446" s="560">
        <f t="shared" ca="1" si="50"/>
        <v>1</v>
      </c>
      <c r="D446" s="561">
        <f t="shared" ca="1" si="51"/>
        <v>3</v>
      </c>
      <c r="E446" s="561">
        <f t="shared" ca="1" si="52"/>
        <v>0</v>
      </c>
      <c r="G446" s="290"/>
      <c r="H446" s="291" t="s">
        <v>243</v>
      </c>
      <c r="I446" s="292" t="str">
        <f t="shared" ca="1" si="116"/>
        <v>06.001.003</v>
      </c>
      <c r="J446" s="293" t="s">
        <v>1703</v>
      </c>
      <c r="K446" s="294"/>
      <c r="L446" s="558"/>
      <c r="M446" s="558"/>
      <c r="N446" s="388">
        <f t="shared" ca="1" si="191"/>
        <v>2961.3272149999993</v>
      </c>
      <c r="O446" s="565"/>
      <c r="P446" s="297"/>
      <c r="Q446" s="49"/>
      <c r="R446" s="49"/>
      <c r="S446" s="49"/>
    </row>
    <row r="447" spans="1:20" s="48" customFormat="1" ht="13.9" hidden="1" customHeight="1" outlineLevel="2">
      <c r="A447" s="560">
        <f ca="1">IF($H447="UNIDADE CONSTRUTIVA",OFFSET(A447,-1,0)+1,LARGE(A$3:A446,1))</f>
        <v>0</v>
      </c>
      <c r="B447" s="560">
        <f t="shared" ca="1" si="49"/>
        <v>6</v>
      </c>
      <c r="C447" s="560">
        <f t="shared" ca="1" si="50"/>
        <v>1</v>
      </c>
      <c r="D447" s="561">
        <f t="shared" ca="1" si="51"/>
        <v>3</v>
      </c>
      <c r="E447" s="561">
        <f t="shared" ca="1" si="52"/>
        <v>1</v>
      </c>
      <c r="G447" s="290"/>
      <c r="H447" s="291" t="s">
        <v>244</v>
      </c>
      <c r="I447" s="292" t="str">
        <f t="shared" ca="1" si="116"/>
        <v>06.001.003.001</v>
      </c>
      <c r="J447" s="293" t="s">
        <v>1703</v>
      </c>
      <c r="K447" s="294" t="s">
        <v>175</v>
      </c>
      <c r="L447" s="558">
        <v>1</v>
      </c>
      <c r="M447" s="558">
        <f>Hidrossanitário!X1</f>
        <v>2961.3272149999993</v>
      </c>
      <c r="N447" s="388">
        <f t="shared" si="191"/>
        <v>2961.3272149999993</v>
      </c>
      <c r="O447" s="565"/>
      <c r="P447" s="297" t="s">
        <v>677</v>
      </c>
      <c r="Q447" s="49"/>
      <c r="R447" s="49"/>
      <c r="S447" s="49"/>
    </row>
    <row r="448" spans="1:20" s="48" customFormat="1" ht="13.9" hidden="1" customHeight="1" outlineLevel="1">
      <c r="A448" s="560">
        <f ca="1">IF($H448="UNIDADE CONSTRUTIVA",OFFSET(A448,-1,0)+1,LARGE(A$3:A447,1))</f>
        <v>0</v>
      </c>
      <c r="B448" s="560">
        <f t="shared" ref="B448:B753" ca="1" si="197">IF(H448="UNIDADE CONSTRUTIVA",0,IF(H448="CÉLULA CONSTRUTIVA",OFFSET(B448,-1,0)+1,OFFSET(B448,-1,0)))</f>
        <v>6</v>
      </c>
      <c r="C448" s="560">
        <f t="shared" ref="C448:C753" ca="1" si="198">IF(H448="CÉLULA CONSTRUTIVA",0,IF(H448="ETAPA",OFFSET(C448,-1,0)+1,OFFSET(C448,-1,0)))</f>
        <v>1</v>
      </c>
      <c r="D448" s="561">
        <f t="shared" ref="D448:D753" ca="1" si="199">IF(H448="ETAPA",0,IF(H448="SUBETAPA",OFFSET(D448,-1,0)+1,OFFSET(D448,-1,0)))</f>
        <v>4</v>
      </c>
      <c r="E448" s="561">
        <f t="shared" ref="E448:E753" ca="1" si="200">IF(H448="Subetapa",0,IF(H448="serviço",OFFSET(E448,-1,0)+1,OFFSET(E448,-1,0)))</f>
        <v>0</v>
      </c>
      <c r="G448" s="290"/>
      <c r="H448" s="291" t="s">
        <v>243</v>
      </c>
      <c r="I448" s="292" t="str">
        <f t="shared" ca="1" si="116"/>
        <v>06.001.004</v>
      </c>
      <c r="J448" s="293" t="s">
        <v>1704</v>
      </c>
      <c r="K448" s="294"/>
      <c r="L448" s="558"/>
      <c r="M448" s="558"/>
      <c r="N448" s="388">
        <f t="shared" ca="1" si="191"/>
        <v>10508.735599999998</v>
      </c>
      <c r="O448" s="565"/>
      <c r="P448" s="297"/>
      <c r="Q448" s="49"/>
      <c r="R448" s="49"/>
      <c r="S448" s="49"/>
    </row>
    <row r="449" spans="1:19" s="48" customFormat="1" ht="13.9" hidden="1" customHeight="1" outlineLevel="2">
      <c r="A449" s="560">
        <f ca="1">IF($H449="UNIDADE CONSTRUTIVA",OFFSET(A449,-1,0)+1,LARGE(A$3:A448,1))</f>
        <v>0</v>
      </c>
      <c r="B449" s="560">
        <f t="shared" ca="1" si="197"/>
        <v>6</v>
      </c>
      <c r="C449" s="560">
        <f t="shared" ca="1" si="198"/>
        <v>1</v>
      </c>
      <c r="D449" s="561">
        <f t="shared" ca="1" si="199"/>
        <v>4</v>
      </c>
      <c r="E449" s="561">
        <f t="shared" ca="1" si="200"/>
        <v>1</v>
      </c>
      <c r="G449" s="290"/>
      <c r="H449" s="291" t="s">
        <v>244</v>
      </c>
      <c r="I449" s="292" t="str">
        <f t="shared" ca="1" si="116"/>
        <v>06.001.004.001</v>
      </c>
      <c r="J449" s="293" t="s">
        <v>1704</v>
      </c>
      <c r="K449" s="294" t="s">
        <v>175</v>
      </c>
      <c r="L449" s="558">
        <v>1</v>
      </c>
      <c r="M449" s="558">
        <f>Hidrossanitário!AA1</f>
        <v>10508.735599999998</v>
      </c>
      <c r="N449" s="388">
        <f t="shared" si="191"/>
        <v>10508.735599999998</v>
      </c>
      <c r="O449" s="565"/>
      <c r="P449" s="297" t="s">
        <v>677</v>
      </c>
      <c r="Q449" s="49"/>
      <c r="R449" s="49"/>
      <c r="S449" s="49"/>
    </row>
    <row r="450" spans="1:19" s="48" customFormat="1" ht="13.9" hidden="1" customHeight="1" outlineLevel="1">
      <c r="A450" s="560">
        <f ca="1">IF($H450="UNIDADE CONSTRUTIVA",OFFSET(A450,-1,0)+1,LARGE(A$3:A449,1))</f>
        <v>0</v>
      </c>
      <c r="B450" s="560">
        <f t="shared" ca="1" si="197"/>
        <v>6</v>
      </c>
      <c r="C450" s="560">
        <f t="shared" ca="1" si="198"/>
        <v>1</v>
      </c>
      <c r="D450" s="561">
        <f t="shared" ca="1" si="199"/>
        <v>5</v>
      </c>
      <c r="E450" s="561">
        <f t="shared" ca="1" si="200"/>
        <v>0</v>
      </c>
      <c r="G450" s="290"/>
      <c r="H450" s="291" t="s">
        <v>243</v>
      </c>
      <c r="I450" s="292" t="str">
        <f t="shared" ca="1" si="116"/>
        <v>06.001.005</v>
      </c>
      <c r="J450" s="293" t="s">
        <v>547</v>
      </c>
      <c r="K450" s="294"/>
      <c r="L450" s="558"/>
      <c r="M450" s="558"/>
      <c r="N450" s="388">
        <f t="shared" ca="1" si="191"/>
        <v>22449.9</v>
      </c>
      <c r="O450" s="565"/>
      <c r="P450" s="297"/>
      <c r="Q450" s="49"/>
      <c r="R450" s="49"/>
      <c r="S450" s="49"/>
    </row>
    <row r="451" spans="1:19" s="48" customFormat="1" ht="13.9" hidden="1" customHeight="1" outlineLevel="2">
      <c r="A451" s="560">
        <f ca="1">IF($H451="UNIDADE CONSTRUTIVA",OFFSET(A451,-1,0)+1,LARGE(A$3:A450,1))</f>
        <v>0</v>
      </c>
      <c r="B451" s="560">
        <f t="shared" ca="1" si="197"/>
        <v>6</v>
      </c>
      <c r="C451" s="560">
        <f t="shared" ca="1" si="198"/>
        <v>1</v>
      </c>
      <c r="D451" s="561">
        <f t="shared" ca="1" si="199"/>
        <v>5</v>
      </c>
      <c r="E451" s="561">
        <f t="shared" ca="1" si="200"/>
        <v>1</v>
      </c>
      <c r="G451" s="290"/>
      <c r="H451" s="291" t="s">
        <v>244</v>
      </c>
      <c r="I451" s="292" t="str">
        <f t="shared" ca="1" si="116"/>
        <v>06.001.005.001</v>
      </c>
      <c r="J451" s="293" t="s">
        <v>702</v>
      </c>
      <c r="K451" s="294" t="s">
        <v>175</v>
      </c>
      <c r="L451" s="558">
        <v>1</v>
      </c>
      <c r="M451" s="558">
        <f>'Obra '!E14*55</f>
        <v>22449.9</v>
      </c>
      <c r="N451" s="388">
        <f t="shared" si="191"/>
        <v>22449.9</v>
      </c>
      <c r="O451" s="565"/>
      <c r="P451" s="297" t="s">
        <v>677</v>
      </c>
      <c r="Q451" s="49"/>
      <c r="R451" s="49"/>
      <c r="S451" s="49"/>
    </row>
    <row r="452" spans="1:19" s="48" customFormat="1" ht="13.9" hidden="1" customHeight="1" outlineLevel="1">
      <c r="A452" s="560">
        <f ca="1">IF($H452="UNIDADE CONSTRUTIVA",OFFSET(A452,-1,0)+1,LARGE(A$3:A451,1))</f>
        <v>0</v>
      </c>
      <c r="B452" s="560">
        <f t="shared" ca="1" si="197"/>
        <v>6</v>
      </c>
      <c r="C452" s="560">
        <f t="shared" ca="1" si="198"/>
        <v>2</v>
      </c>
      <c r="D452" s="561">
        <f t="shared" ca="1" si="199"/>
        <v>0</v>
      </c>
      <c r="E452" s="561">
        <f t="shared" ca="1" si="200"/>
        <v>1</v>
      </c>
      <c r="G452" s="290"/>
      <c r="H452" s="291" t="s">
        <v>242</v>
      </c>
      <c r="I452" s="292" t="str">
        <f t="shared" ref="I452:I460" ca="1" si="201">IF(H452="Unidade Construtiva",TEXT(A452,"00"),IF(H452="Célula Construtiva",TEXT(B452,"00"),IF(H452="Etapa",CONCATENATE(TEXT(B452,"00"),".",TEXT(C452,"000")),IF(H452="Subetapa",CONCATENATE(TEXT(B452,"00"),".",TEXT(C452,"000"),".",TEXT(D452,"000")),IF(H452="Serviço",CONCATENATE(TEXT(B452,"00"),".",TEXT(C452,"000"),".",TEXT(D452,"000"),".",TEXT(E452,"000")),"")))))</f>
        <v>06.002</v>
      </c>
      <c r="J452" s="293" t="s">
        <v>1706</v>
      </c>
      <c r="K452" s="294"/>
      <c r="L452" s="558"/>
      <c r="M452" s="558"/>
      <c r="N452" s="388">
        <f t="shared" ca="1" si="191"/>
        <v>25717.55011</v>
      </c>
      <c r="O452" s="565"/>
      <c r="P452" s="297"/>
      <c r="Q452" s="49"/>
      <c r="R452" s="49"/>
      <c r="S452" s="49"/>
    </row>
    <row r="453" spans="1:19" s="48" customFormat="1" ht="13.9" hidden="1" customHeight="1" outlineLevel="1">
      <c r="A453" s="560">
        <f ca="1">IF($H453="UNIDADE CONSTRUTIVA",OFFSET(A453,-1,0)+1,LARGE(A$3:A452,1))</f>
        <v>0</v>
      </c>
      <c r="B453" s="560">
        <f t="shared" ca="1" si="197"/>
        <v>6</v>
      </c>
      <c r="C453" s="560">
        <f t="shared" ca="1" si="198"/>
        <v>2</v>
      </c>
      <c r="D453" s="561">
        <f t="shared" ca="1" si="199"/>
        <v>1</v>
      </c>
      <c r="E453" s="561">
        <f t="shared" ca="1" si="200"/>
        <v>0</v>
      </c>
      <c r="G453" s="290"/>
      <c r="H453" s="291" t="s">
        <v>243</v>
      </c>
      <c r="I453" s="292" t="str">
        <f t="shared" ca="1" si="201"/>
        <v>06.002.001</v>
      </c>
      <c r="J453" s="293" t="s">
        <v>210</v>
      </c>
      <c r="K453" s="294"/>
      <c r="L453" s="558"/>
      <c r="M453" s="558"/>
      <c r="N453" s="388">
        <f t="shared" ca="1" si="191"/>
        <v>323.40797999999995</v>
      </c>
      <c r="O453" s="565"/>
      <c r="P453" s="297"/>
      <c r="Q453" s="49"/>
      <c r="R453" s="49"/>
      <c r="S453" s="49"/>
    </row>
    <row r="454" spans="1:19" s="48" customFormat="1" ht="13.9" hidden="1" customHeight="1" outlineLevel="2">
      <c r="A454" s="560">
        <f ca="1">IF($H454="UNIDADE CONSTRUTIVA",OFFSET(A454,-1,0)+1,LARGE(A$3:A453,1))</f>
        <v>0</v>
      </c>
      <c r="B454" s="560">
        <f t="shared" ca="1" si="197"/>
        <v>6</v>
      </c>
      <c r="C454" s="560">
        <f t="shared" ca="1" si="198"/>
        <v>2</v>
      </c>
      <c r="D454" s="561">
        <f t="shared" ca="1" si="199"/>
        <v>1</v>
      </c>
      <c r="E454" s="561">
        <f t="shared" ca="1" si="200"/>
        <v>1</v>
      </c>
      <c r="G454" s="290"/>
      <c r="H454" s="291" t="s">
        <v>244</v>
      </c>
      <c r="I454" s="292" t="str">
        <f t="shared" ca="1" si="201"/>
        <v>06.002.001.001</v>
      </c>
      <c r="J454" s="293" t="s">
        <v>210</v>
      </c>
      <c r="K454" s="294" t="s">
        <v>175</v>
      </c>
      <c r="L454" s="558">
        <v>1</v>
      </c>
      <c r="M454" s="558">
        <f>Hidrossanitário!R2</f>
        <v>323.40797999999995</v>
      </c>
      <c r="N454" s="388">
        <f t="shared" si="191"/>
        <v>323.40797999999995</v>
      </c>
      <c r="O454" s="565"/>
      <c r="P454" s="297" t="s">
        <v>677</v>
      </c>
      <c r="Q454" s="49"/>
      <c r="R454" s="49"/>
      <c r="S454" s="49"/>
    </row>
    <row r="455" spans="1:19" s="48" customFormat="1" ht="13.9" hidden="1" customHeight="1" outlineLevel="1">
      <c r="A455" s="560">
        <f ca="1">IF($H455="UNIDADE CONSTRUTIVA",OFFSET(A455,-1,0)+1,LARGE(A$3:A454,1))</f>
        <v>0</v>
      </c>
      <c r="B455" s="560">
        <f t="shared" ca="1" si="197"/>
        <v>6</v>
      </c>
      <c r="C455" s="560">
        <f t="shared" ca="1" si="198"/>
        <v>2</v>
      </c>
      <c r="D455" s="561">
        <f t="shared" ca="1" si="199"/>
        <v>2</v>
      </c>
      <c r="E455" s="561">
        <f t="shared" ca="1" si="200"/>
        <v>0</v>
      </c>
      <c r="G455" s="290"/>
      <c r="H455" s="291" t="s">
        <v>243</v>
      </c>
      <c r="I455" s="292" t="str">
        <f t="shared" ca="1" si="201"/>
        <v>06.002.002</v>
      </c>
      <c r="J455" s="293" t="s">
        <v>1703</v>
      </c>
      <c r="K455" s="294"/>
      <c r="L455" s="558"/>
      <c r="M455" s="558"/>
      <c r="N455" s="388">
        <f t="shared" ca="1" si="191"/>
        <v>2458.4021299999999</v>
      </c>
      <c r="O455" s="565"/>
      <c r="P455" s="297"/>
      <c r="Q455" s="49"/>
      <c r="R455" s="49"/>
      <c r="S455" s="49"/>
    </row>
    <row r="456" spans="1:19" s="48" customFormat="1" ht="13.9" hidden="1" customHeight="1" outlineLevel="2">
      <c r="A456" s="560">
        <f ca="1">IF($H456="UNIDADE CONSTRUTIVA",OFFSET(A456,-1,0)+1,LARGE(A$3:A455,1))</f>
        <v>0</v>
      </c>
      <c r="B456" s="560">
        <f t="shared" ca="1" si="197"/>
        <v>6</v>
      </c>
      <c r="C456" s="560">
        <f t="shared" ca="1" si="198"/>
        <v>2</v>
      </c>
      <c r="D456" s="561">
        <f t="shared" ca="1" si="199"/>
        <v>2</v>
      </c>
      <c r="E456" s="561">
        <f t="shared" ca="1" si="200"/>
        <v>1</v>
      </c>
      <c r="G456" s="290"/>
      <c r="H456" s="291" t="s">
        <v>244</v>
      </c>
      <c r="I456" s="292" t="str">
        <f t="shared" ca="1" si="201"/>
        <v>06.002.002.001</v>
      </c>
      <c r="J456" s="293" t="s">
        <v>1703</v>
      </c>
      <c r="K456" s="294" t="s">
        <v>175</v>
      </c>
      <c r="L456" s="558">
        <v>1</v>
      </c>
      <c r="M456" s="558">
        <f>Hidrossanitário!X2</f>
        <v>2458.4021299999999</v>
      </c>
      <c r="N456" s="388">
        <f t="shared" si="191"/>
        <v>2458.4021299999999</v>
      </c>
      <c r="O456" s="565"/>
      <c r="P456" s="297" t="s">
        <v>677</v>
      </c>
      <c r="Q456" s="49"/>
      <c r="R456" s="49"/>
      <c r="S456" s="49"/>
    </row>
    <row r="457" spans="1:19" s="48" customFormat="1" ht="13.9" hidden="1" customHeight="1" outlineLevel="1">
      <c r="A457" s="560">
        <f ca="1">IF($H457="UNIDADE CONSTRUTIVA",OFFSET(A457,-1,0)+1,LARGE(A$3:A456,1))</f>
        <v>0</v>
      </c>
      <c r="B457" s="560">
        <f t="shared" ref="B457:B465" ca="1" si="202">IF(H457="UNIDADE CONSTRUTIVA",0,IF(H457="CÉLULA CONSTRUTIVA",OFFSET(B457,-1,0)+1,OFFSET(B457,-1,0)))</f>
        <v>6</v>
      </c>
      <c r="C457" s="560">
        <f t="shared" ref="C457:C465" ca="1" si="203">IF(H457="CÉLULA CONSTRUTIVA",0,IF(H457="ETAPA",OFFSET(C457,-1,0)+1,OFFSET(C457,-1,0)))</f>
        <v>2</v>
      </c>
      <c r="D457" s="561">
        <f t="shared" ref="D457:D465" ca="1" si="204">IF(H457="ETAPA",0,IF(H457="SUBETAPA",OFFSET(D457,-1,0)+1,OFFSET(D457,-1,0)))</f>
        <v>3</v>
      </c>
      <c r="E457" s="561">
        <f t="shared" ref="E457:E465" ca="1" si="205">IF(H457="Subetapa",0,IF(H457="serviço",OFFSET(E457,-1,0)+1,OFFSET(E457,-1,0)))</f>
        <v>0</v>
      </c>
      <c r="G457" s="290"/>
      <c r="H457" s="291" t="s">
        <v>243</v>
      </c>
      <c r="I457" s="292" t="str">
        <f t="shared" ca="1" si="201"/>
        <v>06.002.003</v>
      </c>
      <c r="J457" s="293" t="s">
        <v>1704</v>
      </c>
      <c r="K457" s="294"/>
      <c r="L457" s="558"/>
      <c r="M457" s="558"/>
      <c r="N457" s="388">
        <f t="shared" ca="1" si="191"/>
        <v>4.04</v>
      </c>
      <c r="O457" s="565"/>
      <c r="P457" s="297"/>
      <c r="Q457" s="49"/>
      <c r="R457" s="49"/>
      <c r="S457" s="49"/>
    </row>
    <row r="458" spans="1:19" s="48" customFormat="1" ht="13.9" hidden="1" customHeight="1" outlineLevel="2">
      <c r="A458" s="560">
        <f ca="1">IF($H458="UNIDADE CONSTRUTIVA",OFFSET(A458,-1,0)+1,LARGE(A$3:A457,1))</f>
        <v>0</v>
      </c>
      <c r="B458" s="560">
        <f t="shared" ca="1" si="202"/>
        <v>6</v>
      </c>
      <c r="C458" s="560">
        <f t="shared" ca="1" si="203"/>
        <v>2</v>
      </c>
      <c r="D458" s="561">
        <f t="shared" ca="1" si="204"/>
        <v>3</v>
      </c>
      <c r="E458" s="561">
        <f t="shared" ca="1" si="205"/>
        <v>1</v>
      </c>
      <c r="G458" s="290"/>
      <c r="H458" s="291" t="s">
        <v>244</v>
      </c>
      <c r="I458" s="292" t="str">
        <f t="shared" ca="1" si="201"/>
        <v>06.002.003.001</v>
      </c>
      <c r="J458" s="293" t="s">
        <v>1704</v>
      </c>
      <c r="K458" s="294" t="s">
        <v>175</v>
      </c>
      <c r="L458" s="558">
        <v>1</v>
      </c>
      <c r="M458" s="558">
        <f>Hidrossanitário!AA2</f>
        <v>4.04</v>
      </c>
      <c r="N458" s="388">
        <f t="shared" si="191"/>
        <v>4.04</v>
      </c>
      <c r="O458" s="565"/>
      <c r="P458" s="297" t="s">
        <v>677</v>
      </c>
      <c r="Q458" s="49"/>
      <c r="R458" s="49"/>
      <c r="S458" s="49"/>
    </row>
    <row r="459" spans="1:19" s="48" customFormat="1" ht="13.9" hidden="1" customHeight="1" outlineLevel="1">
      <c r="A459" s="560">
        <f ca="1">IF($H459="UNIDADE CONSTRUTIVA",OFFSET(A459,-1,0)+1,LARGE(A$3:A458,1))</f>
        <v>0</v>
      </c>
      <c r="B459" s="560">
        <f t="shared" ca="1" si="202"/>
        <v>6</v>
      </c>
      <c r="C459" s="560">
        <f t="shared" ca="1" si="203"/>
        <v>2</v>
      </c>
      <c r="D459" s="561">
        <f t="shared" ca="1" si="204"/>
        <v>4</v>
      </c>
      <c r="E459" s="561">
        <f t="shared" ca="1" si="205"/>
        <v>0</v>
      </c>
      <c r="G459" s="290"/>
      <c r="H459" s="291" t="s">
        <v>243</v>
      </c>
      <c r="I459" s="292" t="str">
        <f t="shared" ca="1" si="201"/>
        <v>06.002.004</v>
      </c>
      <c r="J459" s="293" t="s">
        <v>547</v>
      </c>
      <c r="K459" s="294"/>
      <c r="L459" s="558"/>
      <c r="M459" s="558"/>
      <c r="N459" s="388">
        <f t="shared" ca="1" si="191"/>
        <v>22931.7</v>
      </c>
      <c r="O459" s="565"/>
      <c r="P459" s="297"/>
      <c r="Q459" s="49"/>
      <c r="R459" s="49"/>
      <c r="S459" s="49"/>
    </row>
    <row r="460" spans="1:19" s="48" customFormat="1" ht="13.9" hidden="1" customHeight="1" outlineLevel="2">
      <c r="A460" s="560">
        <f ca="1">IF($H460="UNIDADE CONSTRUTIVA",OFFSET(A460,-1,0)+1,LARGE(A$3:A459,1))</f>
        <v>0</v>
      </c>
      <c r="B460" s="560">
        <f t="shared" ca="1" si="202"/>
        <v>6</v>
      </c>
      <c r="C460" s="560">
        <f t="shared" ca="1" si="203"/>
        <v>2</v>
      </c>
      <c r="D460" s="561">
        <f t="shared" ca="1" si="204"/>
        <v>4</v>
      </c>
      <c r="E460" s="561">
        <f t="shared" ca="1" si="205"/>
        <v>1</v>
      </c>
      <c r="G460" s="290"/>
      <c r="H460" s="291" t="s">
        <v>244</v>
      </c>
      <c r="I460" s="292" t="str">
        <f t="shared" ca="1" si="201"/>
        <v>06.002.004.001</v>
      </c>
      <c r="J460" s="293" t="s">
        <v>702</v>
      </c>
      <c r="K460" s="294" t="s">
        <v>175</v>
      </c>
      <c r="L460" s="558">
        <v>1</v>
      </c>
      <c r="M460" s="558">
        <f>'Obra '!E15*55</f>
        <v>22931.7</v>
      </c>
      <c r="N460" s="388">
        <f t="shared" si="191"/>
        <v>22931.7</v>
      </c>
      <c r="O460" s="565"/>
      <c r="P460" s="297" t="s">
        <v>677</v>
      </c>
      <c r="Q460" s="49"/>
      <c r="R460" s="49"/>
      <c r="S460" s="49"/>
    </row>
    <row r="461" spans="1:19" s="48" customFormat="1" ht="13.9" hidden="1" customHeight="1" outlineLevel="1">
      <c r="A461" s="560">
        <f ca="1">IF($H461="UNIDADE CONSTRUTIVA",OFFSET(A461,-1,0)+1,LARGE(A$3:A460,1))</f>
        <v>0</v>
      </c>
      <c r="B461" s="560">
        <f t="shared" ca="1" si="202"/>
        <v>6</v>
      </c>
      <c r="C461" s="560">
        <f t="shared" ca="1" si="203"/>
        <v>3</v>
      </c>
      <c r="D461" s="561">
        <f t="shared" ca="1" si="204"/>
        <v>0</v>
      </c>
      <c r="E461" s="561">
        <f t="shared" ca="1" si="205"/>
        <v>1</v>
      </c>
      <c r="G461" s="290"/>
      <c r="H461" s="291" t="s">
        <v>242</v>
      </c>
      <c r="I461" s="292" t="str">
        <f t="shared" ref="I461:I469" ca="1" si="206">IF(H461="Unidade Construtiva",TEXT(A461,"00"),IF(H461="Célula Construtiva",TEXT(B461,"00"),IF(H461="Etapa",CONCATENATE(TEXT(B461,"00"),".",TEXT(C461,"000")),IF(H461="Subetapa",CONCATENATE(TEXT(B461,"00"),".",TEXT(C461,"000"),".",TEXT(D461,"000")),IF(H461="Serviço",CONCATENATE(TEXT(B461,"00"),".",TEXT(C461,"000"),".",TEXT(D461,"000"),".",TEXT(E461,"000")),"")))))</f>
        <v>06.003</v>
      </c>
      <c r="J461" s="293" t="s">
        <v>1707</v>
      </c>
      <c r="K461" s="294"/>
      <c r="L461" s="558"/>
      <c r="M461" s="558"/>
      <c r="N461" s="388">
        <f t="shared" ca="1" si="191"/>
        <v>31847.152914999999</v>
      </c>
      <c r="O461" s="565"/>
      <c r="P461" s="297"/>
      <c r="Q461" s="49"/>
      <c r="R461" s="49"/>
      <c r="S461" s="49"/>
    </row>
    <row r="462" spans="1:19" s="48" customFormat="1" ht="13.9" hidden="1" customHeight="1" outlineLevel="1">
      <c r="A462" s="560">
        <f ca="1">IF($H462="UNIDADE CONSTRUTIVA",OFFSET(A462,-1,0)+1,LARGE(A$3:A461,1))</f>
        <v>0</v>
      </c>
      <c r="B462" s="560">
        <f t="shared" ca="1" si="202"/>
        <v>6</v>
      </c>
      <c r="C462" s="560">
        <f t="shared" ca="1" si="203"/>
        <v>3</v>
      </c>
      <c r="D462" s="561">
        <f t="shared" ca="1" si="204"/>
        <v>1</v>
      </c>
      <c r="E462" s="561">
        <f t="shared" ca="1" si="205"/>
        <v>0</v>
      </c>
      <c r="G462" s="290"/>
      <c r="H462" s="291" t="s">
        <v>243</v>
      </c>
      <c r="I462" s="292" t="str">
        <f t="shared" ca="1" si="206"/>
        <v>06.003.001</v>
      </c>
      <c r="J462" s="293" t="s">
        <v>210</v>
      </c>
      <c r="K462" s="294"/>
      <c r="L462" s="558"/>
      <c r="M462" s="558"/>
      <c r="N462" s="388">
        <f t="shared" ca="1" si="191"/>
        <v>907.57702000000006</v>
      </c>
      <c r="O462" s="565"/>
      <c r="P462" s="297"/>
      <c r="Q462" s="49"/>
      <c r="R462" s="49"/>
      <c r="S462" s="49"/>
    </row>
    <row r="463" spans="1:19" s="48" customFormat="1" ht="13.9" hidden="1" customHeight="1" outlineLevel="2">
      <c r="A463" s="560">
        <f ca="1">IF($H463="UNIDADE CONSTRUTIVA",OFFSET(A463,-1,0)+1,LARGE(A$3:A462,1))</f>
        <v>0</v>
      </c>
      <c r="B463" s="560">
        <f t="shared" ca="1" si="202"/>
        <v>6</v>
      </c>
      <c r="C463" s="560">
        <f t="shared" ca="1" si="203"/>
        <v>3</v>
      </c>
      <c r="D463" s="561">
        <f t="shared" ca="1" si="204"/>
        <v>1</v>
      </c>
      <c r="E463" s="561">
        <f t="shared" ca="1" si="205"/>
        <v>1</v>
      </c>
      <c r="G463" s="290"/>
      <c r="H463" s="291" t="s">
        <v>244</v>
      </c>
      <c r="I463" s="292" t="str">
        <f t="shared" ca="1" si="206"/>
        <v>06.003.001.001</v>
      </c>
      <c r="J463" s="293" t="s">
        <v>210</v>
      </c>
      <c r="K463" s="294" t="s">
        <v>175</v>
      </c>
      <c r="L463" s="558">
        <v>1</v>
      </c>
      <c r="M463" s="558">
        <f>Hidrossanitário!R3</f>
        <v>907.57702000000006</v>
      </c>
      <c r="N463" s="388">
        <f t="shared" si="191"/>
        <v>907.57702000000006</v>
      </c>
      <c r="O463" s="565"/>
      <c r="P463" s="297" t="s">
        <v>677</v>
      </c>
      <c r="Q463" s="49"/>
      <c r="R463" s="49"/>
      <c r="S463" s="49"/>
    </row>
    <row r="464" spans="1:19" s="48" customFormat="1" ht="13.9" hidden="1" customHeight="1" outlineLevel="1">
      <c r="A464" s="560">
        <f ca="1">IF($H464="UNIDADE CONSTRUTIVA",OFFSET(A464,-1,0)+1,LARGE(A$3:A463,1))</f>
        <v>0</v>
      </c>
      <c r="B464" s="560">
        <f t="shared" ca="1" si="202"/>
        <v>6</v>
      </c>
      <c r="C464" s="560">
        <f t="shared" ca="1" si="203"/>
        <v>3</v>
      </c>
      <c r="D464" s="561">
        <f t="shared" ca="1" si="204"/>
        <v>2</v>
      </c>
      <c r="E464" s="561">
        <f t="shared" ca="1" si="205"/>
        <v>0</v>
      </c>
      <c r="G464" s="290"/>
      <c r="H464" s="291" t="s">
        <v>243</v>
      </c>
      <c r="I464" s="292" t="str">
        <f t="shared" ca="1" si="206"/>
        <v>06.003.002</v>
      </c>
      <c r="J464" s="293" t="s">
        <v>1703</v>
      </c>
      <c r="K464" s="294"/>
      <c r="L464" s="558"/>
      <c r="M464" s="558"/>
      <c r="N464" s="388">
        <f t="shared" ca="1" si="191"/>
        <v>7997.5958949999995</v>
      </c>
      <c r="O464" s="565"/>
      <c r="P464" s="297"/>
      <c r="Q464" s="49"/>
      <c r="R464" s="49"/>
      <c r="S464" s="49"/>
    </row>
    <row r="465" spans="1:19" s="48" customFormat="1" ht="13.9" hidden="1" customHeight="1" outlineLevel="2">
      <c r="A465" s="560">
        <f ca="1">IF($H465="UNIDADE CONSTRUTIVA",OFFSET(A465,-1,0)+1,LARGE(A$3:A464,1))</f>
        <v>0</v>
      </c>
      <c r="B465" s="560">
        <f t="shared" ca="1" si="202"/>
        <v>6</v>
      </c>
      <c r="C465" s="560">
        <f t="shared" ca="1" si="203"/>
        <v>3</v>
      </c>
      <c r="D465" s="561">
        <f t="shared" ca="1" si="204"/>
        <v>2</v>
      </c>
      <c r="E465" s="561">
        <f t="shared" ca="1" si="205"/>
        <v>1</v>
      </c>
      <c r="G465" s="290"/>
      <c r="H465" s="291" t="s">
        <v>244</v>
      </c>
      <c r="I465" s="292" t="str">
        <f t="shared" ca="1" si="206"/>
        <v>06.003.002.001</v>
      </c>
      <c r="J465" s="293" t="s">
        <v>1703</v>
      </c>
      <c r="K465" s="294" t="s">
        <v>175</v>
      </c>
      <c r="L465" s="558">
        <v>1</v>
      </c>
      <c r="M465" s="558">
        <f>Hidrossanitário!X3</f>
        <v>7997.5958949999995</v>
      </c>
      <c r="N465" s="388">
        <f t="shared" si="191"/>
        <v>7997.5958949999995</v>
      </c>
      <c r="O465" s="565"/>
      <c r="P465" s="297" t="s">
        <v>677</v>
      </c>
      <c r="Q465" s="49"/>
      <c r="R465" s="49"/>
      <c r="S465" s="49"/>
    </row>
    <row r="466" spans="1:19" s="48" customFormat="1" ht="13.9" hidden="1" customHeight="1" outlineLevel="1">
      <c r="A466" s="560">
        <f ca="1">IF($H466="UNIDADE CONSTRUTIVA",OFFSET(A466,-1,0)+1,LARGE(A$3:A465,1))</f>
        <v>0</v>
      </c>
      <c r="B466" s="560">
        <f t="shared" ref="B466:B476" ca="1" si="207">IF(H466="UNIDADE CONSTRUTIVA",0,IF(H466="CÉLULA CONSTRUTIVA",OFFSET(B466,-1,0)+1,OFFSET(B466,-1,0)))</f>
        <v>6</v>
      </c>
      <c r="C466" s="560">
        <f t="shared" ref="C466:C476" ca="1" si="208">IF(H466="CÉLULA CONSTRUTIVA",0,IF(H466="ETAPA",OFFSET(C466,-1,0)+1,OFFSET(C466,-1,0)))</f>
        <v>3</v>
      </c>
      <c r="D466" s="561">
        <f t="shared" ref="D466:D476" ca="1" si="209">IF(H466="ETAPA",0,IF(H466="SUBETAPA",OFFSET(D466,-1,0)+1,OFFSET(D466,-1,0)))</f>
        <v>3</v>
      </c>
      <c r="E466" s="561">
        <f t="shared" ref="E466:E476" ca="1" si="210">IF(H466="Subetapa",0,IF(H466="serviço",OFFSET(E466,-1,0)+1,OFFSET(E466,-1,0)))</f>
        <v>0</v>
      </c>
      <c r="G466" s="290"/>
      <c r="H466" s="291" t="s">
        <v>243</v>
      </c>
      <c r="I466" s="292" t="str">
        <f t="shared" ca="1" si="206"/>
        <v>06.003.003</v>
      </c>
      <c r="J466" s="293" t="s">
        <v>1704</v>
      </c>
      <c r="K466" s="294"/>
      <c r="L466" s="558"/>
      <c r="M466" s="558"/>
      <c r="N466" s="388">
        <f t="shared" ca="1" si="191"/>
        <v>8.08</v>
      </c>
      <c r="O466" s="565"/>
      <c r="P466" s="297"/>
      <c r="Q466" s="49"/>
      <c r="R466" s="49"/>
      <c r="S466" s="49"/>
    </row>
    <row r="467" spans="1:19" s="48" customFormat="1" ht="13.9" hidden="1" customHeight="1" outlineLevel="2">
      <c r="A467" s="560">
        <f ca="1">IF($H467="UNIDADE CONSTRUTIVA",OFFSET(A467,-1,0)+1,LARGE(A$3:A466,1))</f>
        <v>0</v>
      </c>
      <c r="B467" s="560">
        <f t="shared" ca="1" si="207"/>
        <v>6</v>
      </c>
      <c r="C467" s="560">
        <f t="shared" ca="1" si="208"/>
        <v>3</v>
      </c>
      <c r="D467" s="561">
        <f t="shared" ca="1" si="209"/>
        <v>3</v>
      </c>
      <c r="E467" s="561">
        <f t="shared" ca="1" si="210"/>
        <v>1</v>
      </c>
      <c r="G467" s="290"/>
      <c r="H467" s="291" t="s">
        <v>244</v>
      </c>
      <c r="I467" s="292" t="str">
        <f t="shared" ca="1" si="206"/>
        <v>06.003.003.001</v>
      </c>
      <c r="J467" s="293" t="s">
        <v>1704</v>
      </c>
      <c r="K467" s="294" t="s">
        <v>175</v>
      </c>
      <c r="L467" s="558">
        <v>1</v>
      </c>
      <c r="M467" s="558">
        <f>Hidrossanitário!AA3</f>
        <v>8.08</v>
      </c>
      <c r="N467" s="388">
        <f t="shared" si="191"/>
        <v>8.08</v>
      </c>
      <c r="O467" s="565"/>
      <c r="P467" s="297" t="s">
        <v>677</v>
      </c>
      <c r="Q467" s="49"/>
      <c r="R467" s="49"/>
      <c r="S467" s="49"/>
    </row>
    <row r="468" spans="1:19" s="48" customFormat="1" ht="13.9" hidden="1" customHeight="1" outlineLevel="1">
      <c r="A468" s="560">
        <f ca="1">IF($H468="UNIDADE CONSTRUTIVA",OFFSET(A468,-1,0)+1,LARGE(A$3:A467,1))</f>
        <v>0</v>
      </c>
      <c r="B468" s="560">
        <f t="shared" ca="1" si="207"/>
        <v>6</v>
      </c>
      <c r="C468" s="560">
        <f t="shared" ca="1" si="208"/>
        <v>3</v>
      </c>
      <c r="D468" s="561">
        <f t="shared" ca="1" si="209"/>
        <v>4</v>
      </c>
      <c r="E468" s="561">
        <f t="shared" ca="1" si="210"/>
        <v>0</v>
      </c>
      <c r="G468" s="290"/>
      <c r="H468" s="291" t="s">
        <v>243</v>
      </c>
      <c r="I468" s="292" t="str">
        <f t="shared" ca="1" si="206"/>
        <v>06.003.004</v>
      </c>
      <c r="J468" s="293" t="s">
        <v>547</v>
      </c>
      <c r="K468" s="294"/>
      <c r="L468" s="558"/>
      <c r="M468" s="558"/>
      <c r="N468" s="388">
        <f t="shared" ca="1" si="191"/>
        <v>22933.9</v>
      </c>
      <c r="O468" s="565"/>
      <c r="P468" s="297"/>
      <c r="Q468" s="49"/>
      <c r="R468" s="49"/>
      <c r="S468" s="49"/>
    </row>
    <row r="469" spans="1:19" s="48" customFormat="1" ht="13.9" hidden="1" customHeight="1" outlineLevel="2">
      <c r="A469" s="560">
        <f ca="1">IF($H469="UNIDADE CONSTRUTIVA",OFFSET(A469,-1,0)+1,LARGE(A$3:A468,1))</f>
        <v>0</v>
      </c>
      <c r="B469" s="560">
        <f t="shared" ca="1" si="207"/>
        <v>6</v>
      </c>
      <c r="C469" s="560">
        <f t="shared" ca="1" si="208"/>
        <v>3</v>
      </c>
      <c r="D469" s="561">
        <f t="shared" ca="1" si="209"/>
        <v>4</v>
      </c>
      <c r="E469" s="561">
        <f t="shared" ca="1" si="210"/>
        <v>1</v>
      </c>
      <c r="G469" s="290"/>
      <c r="H469" s="291" t="s">
        <v>244</v>
      </c>
      <c r="I469" s="292" t="str">
        <f t="shared" ca="1" si="206"/>
        <v>06.003.004.001</v>
      </c>
      <c r="J469" s="293" t="s">
        <v>702</v>
      </c>
      <c r="K469" s="294" t="s">
        <v>175</v>
      </c>
      <c r="L469" s="558">
        <v>1</v>
      </c>
      <c r="M469" s="558">
        <f>'Obra '!E16*55</f>
        <v>22933.9</v>
      </c>
      <c r="N469" s="388">
        <f t="shared" si="191"/>
        <v>22933.9</v>
      </c>
      <c r="O469" s="565"/>
      <c r="P469" s="297" t="s">
        <v>677</v>
      </c>
      <c r="Q469" s="49"/>
      <c r="R469" s="49"/>
      <c r="S469" s="49"/>
    </row>
    <row r="470" spans="1:19" s="48" customFormat="1" ht="13.9" hidden="1" customHeight="1" outlineLevel="1">
      <c r="A470" s="560">
        <f ca="1">IF($H470="UNIDADE CONSTRUTIVA",OFFSET(A470,-1,0)+1,LARGE(A$3:A469,1))</f>
        <v>0</v>
      </c>
      <c r="B470" s="560">
        <f t="shared" ca="1" si="207"/>
        <v>6</v>
      </c>
      <c r="C470" s="560">
        <f t="shared" ca="1" si="208"/>
        <v>4</v>
      </c>
      <c r="D470" s="561">
        <f t="shared" ca="1" si="209"/>
        <v>0</v>
      </c>
      <c r="E470" s="561">
        <f t="shared" ca="1" si="210"/>
        <v>1</v>
      </c>
      <c r="G470" s="290"/>
      <c r="H470" s="291" t="s">
        <v>242</v>
      </c>
      <c r="I470" s="292" t="str">
        <f t="shared" ref="I470:I480" ca="1" si="211">IF(H470="Unidade Construtiva",TEXT(A470,"00"),IF(H470="Célula Construtiva",TEXT(B470,"00"),IF(H470="Etapa",CONCATENATE(TEXT(B470,"00"),".",TEXT(C470,"000")),IF(H470="Subetapa",CONCATENATE(TEXT(B470,"00"),".",TEXT(C470,"000"),".",TEXT(D470,"000")),IF(H470="Serviço",CONCATENATE(TEXT(B470,"00"),".",TEXT(C470,"000"),".",TEXT(D470,"000"),".",TEXT(E470,"000")),"")))))</f>
        <v>06.004</v>
      </c>
      <c r="J470" s="293" t="s">
        <v>1708</v>
      </c>
      <c r="K470" s="294"/>
      <c r="L470" s="558"/>
      <c r="M470" s="558"/>
      <c r="N470" s="388">
        <f t="shared" ca="1" si="191"/>
        <v>48151.438124999993</v>
      </c>
      <c r="O470" s="565"/>
      <c r="P470" s="297"/>
      <c r="Q470" s="49"/>
      <c r="R470" s="49"/>
      <c r="S470" s="49"/>
    </row>
    <row r="471" spans="1:19" s="48" customFormat="1" ht="13.9" hidden="1" customHeight="1" outlineLevel="1">
      <c r="A471" s="560">
        <f ca="1">IF($H471="UNIDADE CONSTRUTIVA",OFFSET(A471,-1,0)+1,LARGE(A$3:A470,1))</f>
        <v>0</v>
      </c>
      <c r="B471" s="560">
        <f t="shared" ca="1" si="207"/>
        <v>6</v>
      </c>
      <c r="C471" s="560">
        <f t="shared" ca="1" si="208"/>
        <v>4</v>
      </c>
      <c r="D471" s="561">
        <f t="shared" ca="1" si="209"/>
        <v>1</v>
      </c>
      <c r="E471" s="561">
        <f t="shared" ca="1" si="210"/>
        <v>0</v>
      </c>
      <c r="G471" s="290"/>
      <c r="H471" s="291" t="s">
        <v>243</v>
      </c>
      <c r="I471" s="292" t="str">
        <f t="shared" ca="1" si="211"/>
        <v>06.004.001</v>
      </c>
      <c r="J471" s="293" t="s">
        <v>210</v>
      </c>
      <c r="K471" s="294"/>
      <c r="L471" s="558"/>
      <c r="M471" s="558"/>
      <c r="N471" s="388">
        <f t="shared" ca="1" si="191"/>
        <v>3898.2429449999995</v>
      </c>
      <c r="O471" s="565"/>
      <c r="P471" s="297"/>
      <c r="Q471" s="49"/>
      <c r="R471" s="49"/>
      <c r="S471" s="49"/>
    </row>
    <row r="472" spans="1:19" s="48" customFormat="1" ht="13.9" hidden="1" customHeight="1" outlineLevel="2">
      <c r="A472" s="560">
        <f ca="1">IF($H472="UNIDADE CONSTRUTIVA",OFFSET(A472,-1,0)+1,LARGE(A$3:A471,1))</f>
        <v>0</v>
      </c>
      <c r="B472" s="560">
        <f t="shared" ca="1" si="207"/>
        <v>6</v>
      </c>
      <c r="C472" s="560">
        <f t="shared" ca="1" si="208"/>
        <v>4</v>
      </c>
      <c r="D472" s="561">
        <f t="shared" ca="1" si="209"/>
        <v>1</v>
      </c>
      <c r="E472" s="561">
        <f t="shared" ca="1" si="210"/>
        <v>1</v>
      </c>
      <c r="G472" s="290"/>
      <c r="H472" s="291" t="s">
        <v>244</v>
      </c>
      <c r="I472" s="292" t="str">
        <f t="shared" ca="1" si="211"/>
        <v>06.004.001.001</v>
      </c>
      <c r="J472" s="293" t="s">
        <v>210</v>
      </c>
      <c r="K472" s="294" t="s">
        <v>175</v>
      </c>
      <c r="L472" s="558">
        <v>1</v>
      </c>
      <c r="M472" s="558">
        <f>Hidrossanitário!R4</f>
        <v>3898.2429449999995</v>
      </c>
      <c r="N472" s="388">
        <f t="shared" si="191"/>
        <v>3898.2429449999995</v>
      </c>
      <c r="O472" s="565"/>
      <c r="P472" s="297" t="s">
        <v>677</v>
      </c>
      <c r="Q472" s="49"/>
      <c r="R472" s="49"/>
      <c r="S472" s="49"/>
    </row>
    <row r="473" spans="1:19" s="48" customFormat="1" ht="13.9" hidden="1" customHeight="1" outlineLevel="1">
      <c r="A473" s="560">
        <f ca="1">IF($H473="UNIDADE CONSTRUTIVA",OFFSET(A473,-1,0)+1,LARGE(A$3:A472,1))</f>
        <v>0</v>
      </c>
      <c r="B473" s="560">
        <f t="shared" ca="1" si="207"/>
        <v>6</v>
      </c>
      <c r="C473" s="560">
        <f t="shared" ca="1" si="208"/>
        <v>4</v>
      </c>
      <c r="D473" s="561">
        <f t="shared" ca="1" si="209"/>
        <v>2</v>
      </c>
      <c r="E473" s="561">
        <f t="shared" ca="1" si="210"/>
        <v>0</v>
      </c>
      <c r="G473" s="290"/>
      <c r="H473" s="291" t="s">
        <v>243</v>
      </c>
      <c r="I473" s="292" t="str">
        <f t="shared" ca="1" si="211"/>
        <v>06.004.002</v>
      </c>
      <c r="J473" s="293" t="s">
        <v>211</v>
      </c>
      <c r="K473" s="294"/>
      <c r="L473" s="558"/>
      <c r="M473" s="558"/>
      <c r="N473" s="388">
        <f t="shared" ca="1" si="191"/>
        <v>2010.6517699999999</v>
      </c>
      <c r="O473" s="565"/>
      <c r="P473" s="297"/>
      <c r="Q473" s="49"/>
      <c r="R473" s="49"/>
      <c r="S473" s="49"/>
    </row>
    <row r="474" spans="1:19" s="48" customFormat="1" ht="13.9" hidden="1" customHeight="1" outlineLevel="2">
      <c r="A474" s="560">
        <f ca="1">IF($H474="UNIDADE CONSTRUTIVA",OFFSET(A474,-1,0)+1,LARGE(A$3:A473,1))</f>
        <v>0</v>
      </c>
      <c r="B474" s="560">
        <f t="shared" ca="1" si="207"/>
        <v>6</v>
      </c>
      <c r="C474" s="560">
        <f t="shared" ca="1" si="208"/>
        <v>4</v>
      </c>
      <c r="D474" s="561">
        <f t="shared" ca="1" si="209"/>
        <v>2</v>
      </c>
      <c r="E474" s="561">
        <f t="shared" ca="1" si="210"/>
        <v>1</v>
      </c>
      <c r="G474" s="290"/>
      <c r="H474" s="291" t="s">
        <v>244</v>
      </c>
      <c r="I474" s="292" t="str">
        <f t="shared" ca="1" si="211"/>
        <v>06.004.002.001</v>
      </c>
      <c r="J474" s="293" t="s">
        <v>211</v>
      </c>
      <c r="K474" s="294" t="s">
        <v>175</v>
      </c>
      <c r="L474" s="558">
        <v>1</v>
      </c>
      <c r="M474" s="558">
        <f>Hidrossanitário!U4</f>
        <v>2010.6517699999999</v>
      </c>
      <c r="N474" s="388">
        <f t="shared" si="191"/>
        <v>2010.6517699999999</v>
      </c>
      <c r="O474" s="565"/>
      <c r="P474" s="297" t="s">
        <v>677</v>
      </c>
      <c r="Q474" s="49"/>
      <c r="R474" s="49"/>
      <c r="S474" s="49"/>
    </row>
    <row r="475" spans="1:19" s="48" customFormat="1" ht="13.9" hidden="1" customHeight="1" outlineLevel="1">
      <c r="A475" s="560">
        <f ca="1">IF($H475="UNIDADE CONSTRUTIVA",OFFSET(A475,-1,0)+1,LARGE(A$3:A474,1))</f>
        <v>0</v>
      </c>
      <c r="B475" s="560">
        <f t="shared" ca="1" si="207"/>
        <v>6</v>
      </c>
      <c r="C475" s="560">
        <f t="shared" ca="1" si="208"/>
        <v>4</v>
      </c>
      <c r="D475" s="561">
        <f t="shared" ca="1" si="209"/>
        <v>3</v>
      </c>
      <c r="E475" s="561">
        <f t="shared" ca="1" si="210"/>
        <v>0</v>
      </c>
      <c r="G475" s="290"/>
      <c r="H475" s="291" t="s">
        <v>243</v>
      </c>
      <c r="I475" s="292" t="str">
        <f t="shared" ca="1" si="211"/>
        <v>06.004.003</v>
      </c>
      <c r="J475" s="293" t="s">
        <v>1703</v>
      </c>
      <c r="K475" s="294"/>
      <c r="L475" s="558"/>
      <c r="M475" s="558"/>
      <c r="N475" s="388">
        <f t="shared" ca="1" si="191"/>
        <v>19157.943409999996</v>
      </c>
      <c r="O475" s="565"/>
      <c r="P475" s="297"/>
      <c r="Q475" s="49"/>
      <c r="R475" s="49"/>
      <c r="S475" s="49"/>
    </row>
    <row r="476" spans="1:19" s="48" customFormat="1" ht="13.9" hidden="1" customHeight="1" outlineLevel="2">
      <c r="A476" s="560">
        <f ca="1">IF($H476="UNIDADE CONSTRUTIVA",OFFSET(A476,-1,0)+1,LARGE(A$3:A475,1))</f>
        <v>0</v>
      </c>
      <c r="B476" s="560">
        <f t="shared" ca="1" si="207"/>
        <v>6</v>
      </c>
      <c r="C476" s="560">
        <f t="shared" ca="1" si="208"/>
        <v>4</v>
      </c>
      <c r="D476" s="561">
        <f t="shared" ca="1" si="209"/>
        <v>3</v>
      </c>
      <c r="E476" s="561">
        <f t="shared" ca="1" si="210"/>
        <v>1</v>
      </c>
      <c r="G476" s="290"/>
      <c r="H476" s="291" t="s">
        <v>244</v>
      </c>
      <c r="I476" s="292" t="str">
        <f t="shared" ca="1" si="211"/>
        <v>06.004.003.001</v>
      </c>
      <c r="J476" s="293" t="s">
        <v>1703</v>
      </c>
      <c r="K476" s="294" t="s">
        <v>175</v>
      </c>
      <c r="L476" s="558">
        <v>1</v>
      </c>
      <c r="M476" s="558">
        <f>Hidrossanitário!X4</f>
        <v>19157.943409999996</v>
      </c>
      <c r="N476" s="388">
        <f t="shared" si="191"/>
        <v>19157.943409999996</v>
      </c>
      <c r="O476" s="565"/>
      <c r="P476" s="297" t="s">
        <v>677</v>
      </c>
      <c r="Q476" s="49"/>
      <c r="R476" s="49"/>
      <c r="S476" s="49"/>
    </row>
    <row r="477" spans="1:19" s="48" customFormat="1" ht="13.9" hidden="1" customHeight="1" outlineLevel="1">
      <c r="A477" s="560">
        <f ca="1">IF($H477="UNIDADE CONSTRUTIVA",OFFSET(A477,-1,0)+1,LARGE(A$3:A476,1))</f>
        <v>0</v>
      </c>
      <c r="B477" s="560">
        <f t="shared" ref="B477:B487" ca="1" si="212">IF(H477="UNIDADE CONSTRUTIVA",0,IF(H477="CÉLULA CONSTRUTIVA",OFFSET(B477,-1,0)+1,OFFSET(B477,-1,0)))</f>
        <v>6</v>
      </c>
      <c r="C477" s="560">
        <f t="shared" ref="C477:C487" ca="1" si="213">IF(H477="CÉLULA CONSTRUTIVA",0,IF(H477="ETAPA",OFFSET(C477,-1,0)+1,OFFSET(C477,-1,0)))</f>
        <v>4</v>
      </c>
      <c r="D477" s="561">
        <f t="shared" ref="D477:D487" ca="1" si="214">IF(H477="ETAPA",0,IF(H477="SUBETAPA",OFFSET(D477,-1,0)+1,OFFSET(D477,-1,0)))</f>
        <v>4</v>
      </c>
      <c r="E477" s="561">
        <f t="shared" ref="E477:E487" ca="1" si="215">IF(H477="Subetapa",0,IF(H477="serviço",OFFSET(E477,-1,0)+1,OFFSET(E477,-1,0)))</f>
        <v>0</v>
      </c>
      <c r="G477" s="290"/>
      <c r="H477" s="291" t="s">
        <v>243</v>
      </c>
      <c r="I477" s="292" t="str">
        <f t="shared" ca="1" si="211"/>
        <v>06.004.004</v>
      </c>
      <c r="J477" s="293" t="s">
        <v>1704</v>
      </c>
      <c r="K477" s="294"/>
      <c r="L477" s="558"/>
      <c r="M477" s="558"/>
      <c r="N477" s="388">
        <f t="shared" ca="1" si="191"/>
        <v>75.899999999999991</v>
      </c>
      <c r="O477" s="565"/>
      <c r="P477" s="297"/>
      <c r="Q477" s="49"/>
      <c r="R477" s="49"/>
      <c r="S477" s="49"/>
    </row>
    <row r="478" spans="1:19" s="48" customFormat="1" ht="13.9" hidden="1" customHeight="1" outlineLevel="2">
      <c r="A478" s="560">
        <f ca="1">IF($H478="UNIDADE CONSTRUTIVA",OFFSET(A478,-1,0)+1,LARGE(A$3:A477,1))</f>
        <v>0</v>
      </c>
      <c r="B478" s="560">
        <f t="shared" ca="1" si="212"/>
        <v>6</v>
      </c>
      <c r="C478" s="560">
        <f t="shared" ca="1" si="213"/>
        <v>4</v>
      </c>
      <c r="D478" s="561">
        <f t="shared" ca="1" si="214"/>
        <v>4</v>
      </c>
      <c r="E478" s="561">
        <f t="shared" ca="1" si="215"/>
        <v>1</v>
      </c>
      <c r="G478" s="290"/>
      <c r="H478" s="291" t="s">
        <v>244</v>
      </c>
      <c r="I478" s="292" t="str">
        <f t="shared" ca="1" si="211"/>
        <v>06.004.004.001</v>
      </c>
      <c r="J478" s="293" t="s">
        <v>1704</v>
      </c>
      <c r="K478" s="294" t="s">
        <v>175</v>
      </c>
      <c r="L478" s="558">
        <v>1</v>
      </c>
      <c r="M478" s="558">
        <f>Hidrossanitário!AA4</f>
        <v>75.899999999999991</v>
      </c>
      <c r="N478" s="388">
        <f t="shared" si="191"/>
        <v>75.899999999999991</v>
      </c>
      <c r="O478" s="565"/>
      <c r="P478" s="297" t="s">
        <v>677</v>
      </c>
      <c r="Q478" s="49"/>
      <c r="R478" s="49"/>
      <c r="S478" s="49"/>
    </row>
    <row r="479" spans="1:19" s="48" customFormat="1" ht="13.9" hidden="1" customHeight="1" outlineLevel="1">
      <c r="A479" s="560">
        <f ca="1">IF($H479="UNIDADE CONSTRUTIVA",OFFSET(A479,-1,0)+1,LARGE(A$3:A478,1))</f>
        <v>0</v>
      </c>
      <c r="B479" s="560">
        <f t="shared" ca="1" si="212"/>
        <v>6</v>
      </c>
      <c r="C479" s="560">
        <f t="shared" ca="1" si="213"/>
        <v>4</v>
      </c>
      <c r="D479" s="561">
        <f t="shared" ca="1" si="214"/>
        <v>5</v>
      </c>
      <c r="E479" s="561">
        <f t="shared" ca="1" si="215"/>
        <v>0</v>
      </c>
      <c r="G479" s="290"/>
      <c r="H479" s="291" t="s">
        <v>243</v>
      </c>
      <c r="I479" s="292" t="str">
        <f t="shared" ca="1" si="211"/>
        <v>06.004.005</v>
      </c>
      <c r="J479" s="293" t="s">
        <v>547</v>
      </c>
      <c r="K479" s="294"/>
      <c r="L479" s="558"/>
      <c r="M479" s="558"/>
      <c r="N479" s="388">
        <f t="shared" ca="1" si="191"/>
        <v>23008.699999999997</v>
      </c>
      <c r="O479" s="565"/>
      <c r="P479" s="297"/>
      <c r="Q479" s="49"/>
      <c r="R479" s="49"/>
      <c r="S479" s="49"/>
    </row>
    <row r="480" spans="1:19" s="48" customFormat="1" ht="13.9" hidden="1" customHeight="1" outlineLevel="2">
      <c r="A480" s="560">
        <f ca="1">IF($H480="UNIDADE CONSTRUTIVA",OFFSET(A480,-1,0)+1,LARGE(A$3:A479,1))</f>
        <v>0</v>
      </c>
      <c r="B480" s="560">
        <f t="shared" ca="1" si="212"/>
        <v>6</v>
      </c>
      <c r="C480" s="560">
        <f t="shared" ca="1" si="213"/>
        <v>4</v>
      </c>
      <c r="D480" s="561">
        <f t="shared" ca="1" si="214"/>
        <v>5</v>
      </c>
      <c r="E480" s="561">
        <f t="shared" ca="1" si="215"/>
        <v>1</v>
      </c>
      <c r="G480" s="290"/>
      <c r="H480" s="291" t="s">
        <v>244</v>
      </c>
      <c r="I480" s="292" t="str">
        <f t="shared" ca="1" si="211"/>
        <v>06.004.005.001</v>
      </c>
      <c r="J480" s="293" t="s">
        <v>702</v>
      </c>
      <c r="K480" s="294" t="s">
        <v>175</v>
      </c>
      <c r="L480" s="558">
        <v>1</v>
      </c>
      <c r="M480" s="558">
        <f>'Obra '!E17*55</f>
        <v>23008.699999999997</v>
      </c>
      <c r="N480" s="388">
        <f t="shared" si="191"/>
        <v>23008.699999999997</v>
      </c>
      <c r="O480" s="565"/>
      <c r="P480" s="297" t="s">
        <v>677</v>
      </c>
      <c r="Q480" s="49"/>
      <c r="R480" s="49"/>
      <c r="S480" s="49"/>
    </row>
    <row r="481" spans="1:19" s="48" customFormat="1" ht="13.9" hidden="1" customHeight="1" outlineLevel="1">
      <c r="A481" s="560">
        <f ca="1">IF($H481="UNIDADE CONSTRUTIVA",OFFSET(A481,-1,0)+1,LARGE(A$3:A480,1))</f>
        <v>0</v>
      </c>
      <c r="B481" s="560">
        <f t="shared" ca="1" si="212"/>
        <v>6</v>
      </c>
      <c r="C481" s="560">
        <f t="shared" ca="1" si="213"/>
        <v>5</v>
      </c>
      <c r="D481" s="561">
        <f t="shared" ca="1" si="214"/>
        <v>0</v>
      </c>
      <c r="E481" s="561">
        <f t="shared" ca="1" si="215"/>
        <v>1</v>
      </c>
      <c r="G481" s="290"/>
      <c r="H481" s="291" t="s">
        <v>242</v>
      </c>
      <c r="I481" s="292" t="str">
        <f t="shared" ref="I481:I491" ca="1" si="216">IF(H481="Unidade Construtiva",TEXT(A481,"00"),IF(H481="Célula Construtiva",TEXT(B481,"00"),IF(H481="Etapa",CONCATENATE(TEXT(B481,"00"),".",TEXT(C481,"000")),IF(H481="Subetapa",CONCATENATE(TEXT(B481,"00"),".",TEXT(C481,"000"),".",TEXT(D481,"000")),IF(H481="Serviço",CONCATENATE(TEXT(B481,"00"),".",TEXT(C481,"000"),".",TEXT(D481,"000"),".",TEXT(E481,"000")),"")))))</f>
        <v>06.005</v>
      </c>
      <c r="J481" s="293" t="s">
        <v>1709</v>
      </c>
      <c r="K481" s="294"/>
      <c r="L481" s="558"/>
      <c r="M481" s="558"/>
      <c r="N481" s="388">
        <f t="shared" ca="1" si="191"/>
        <v>290776.6401557143</v>
      </c>
      <c r="O481" s="565"/>
      <c r="P481" s="297"/>
      <c r="Q481" s="49"/>
      <c r="R481" s="49"/>
      <c r="S481" s="49"/>
    </row>
    <row r="482" spans="1:19" s="48" customFormat="1" ht="13.9" hidden="1" customHeight="1" outlineLevel="1">
      <c r="A482" s="560">
        <f ca="1">IF($H482="UNIDADE CONSTRUTIVA",OFFSET(A482,-1,0)+1,LARGE(A$3:A481,1))</f>
        <v>0</v>
      </c>
      <c r="B482" s="560">
        <f t="shared" ca="1" si="212"/>
        <v>6</v>
      </c>
      <c r="C482" s="560">
        <f t="shared" ca="1" si="213"/>
        <v>5</v>
      </c>
      <c r="D482" s="561">
        <f t="shared" ca="1" si="214"/>
        <v>1</v>
      </c>
      <c r="E482" s="561">
        <f t="shared" ca="1" si="215"/>
        <v>0</v>
      </c>
      <c r="G482" s="290"/>
      <c r="H482" s="291" t="s">
        <v>243</v>
      </c>
      <c r="I482" s="292" t="str">
        <f t="shared" ca="1" si="216"/>
        <v>06.005.001</v>
      </c>
      <c r="J482" s="293" t="s">
        <v>210</v>
      </c>
      <c r="K482" s="294"/>
      <c r="L482" s="558"/>
      <c r="M482" s="558"/>
      <c r="N482" s="388">
        <f t="shared" ca="1" si="191"/>
        <v>49783.029505714279</v>
      </c>
      <c r="O482" s="565"/>
      <c r="P482" s="297"/>
      <c r="Q482" s="49"/>
      <c r="R482" s="49"/>
      <c r="S482" s="49"/>
    </row>
    <row r="483" spans="1:19" s="48" customFormat="1" ht="13.9" hidden="1" customHeight="1" outlineLevel="2">
      <c r="A483" s="560">
        <f ca="1">IF($H483="UNIDADE CONSTRUTIVA",OFFSET(A483,-1,0)+1,LARGE(A$3:A482,1))</f>
        <v>0</v>
      </c>
      <c r="B483" s="560">
        <f t="shared" ca="1" si="212"/>
        <v>6</v>
      </c>
      <c r="C483" s="560">
        <f t="shared" ca="1" si="213"/>
        <v>5</v>
      </c>
      <c r="D483" s="561">
        <f t="shared" ca="1" si="214"/>
        <v>1</v>
      </c>
      <c r="E483" s="561">
        <f t="shared" ca="1" si="215"/>
        <v>1</v>
      </c>
      <c r="G483" s="290"/>
      <c r="H483" s="291" t="s">
        <v>244</v>
      </c>
      <c r="I483" s="292" t="str">
        <f t="shared" ca="1" si="216"/>
        <v>06.005.001.001</v>
      </c>
      <c r="J483" s="293" t="s">
        <v>210</v>
      </c>
      <c r="K483" s="294" t="s">
        <v>175</v>
      </c>
      <c r="L483" s="558">
        <v>1</v>
      </c>
      <c r="M483" s="558">
        <f>Hidrossanitário!R5</f>
        <v>49783.029505714279</v>
      </c>
      <c r="N483" s="388">
        <f t="shared" si="191"/>
        <v>49783.029505714279</v>
      </c>
      <c r="O483" s="565"/>
      <c r="P483" s="297" t="s">
        <v>677</v>
      </c>
      <c r="Q483" s="49"/>
      <c r="R483" s="49"/>
      <c r="S483" s="49"/>
    </row>
    <row r="484" spans="1:19" s="48" customFormat="1" ht="13.9" hidden="1" customHeight="1" outlineLevel="1">
      <c r="A484" s="560">
        <f ca="1">IF($H484="UNIDADE CONSTRUTIVA",OFFSET(A484,-1,0)+1,LARGE(A$3:A483,1))</f>
        <v>0</v>
      </c>
      <c r="B484" s="560">
        <f t="shared" ca="1" si="212"/>
        <v>6</v>
      </c>
      <c r="C484" s="560">
        <f t="shared" ca="1" si="213"/>
        <v>5</v>
      </c>
      <c r="D484" s="561">
        <f t="shared" ca="1" si="214"/>
        <v>2</v>
      </c>
      <c r="E484" s="561">
        <f t="shared" ca="1" si="215"/>
        <v>0</v>
      </c>
      <c r="G484" s="290"/>
      <c r="H484" s="291" t="s">
        <v>243</v>
      </c>
      <c r="I484" s="292" t="str">
        <f t="shared" ca="1" si="216"/>
        <v>06.005.002</v>
      </c>
      <c r="J484" s="293" t="s">
        <v>211</v>
      </c>
      <c r="K484" s="294"/>
      <c r="L484" s="558"/>
      <c r="M484" s="558"/>
      <c r="N484" s="388">
        <f t="shared" ca="1" si="191"/>
        <v>34016.209534285721</v>
      </c>
      <c r="O484" s="565"/>
      <c r="P484" s="297"/>
      <c r="Q484" s="49"/>
      <c r="R484" s="49"/>
      <c r="S484" s="49"/>
    </row>
    <row r="485" spans="1:19" s="48" customFormat="1" ht="13.9" hidden="1" customHeight="1" outlineLevel="2">
      <c r="A485" s="560">
        <f ca="1">IF($H485="UNIDADE CONSTRUTIVA",OFFSET(A485,-1,0)+1,LARGE(A$3:A484,1))</f>
        <v>0</v>
      </c>
      <c r="B485" s="560">
        <f t="shared" ca="1" si="212"/>
        <v>6</v>
      </c>
      <c r="C485" s="560">
        <f t="shared" ca="1" si="213"/>
        <v>5</v>
      </c>
      <c r="D485" s="561">
        <f t="shared" ca="1" si="214"/>
        <v>2</v>
      </c>
      <c r="E485" s="561">
        <f t="shared" ca="1" si="215"/>
        <v>1</v>
      </c>
      <c r="G485" s="290"/>
      <c r="H485" s="291" t="s">
        <v>244</v>
      </c>
      <c r="I485" s="292" t="str">
        <f t="shared" ca="1" si="216"/>
        <v>06.005.002.001</v>
      </c>
      <c r="J485" s="293" t="s">
        <v>211</v>
      </c>
      <c r="K485" s="294" t="s">
        <v>175</v>
      </c>
      <c r="L485" s="558">
        <v>1</v>
      </c>
      <c r="M485" s="558">
        <f>Hidrossanitário!U5</f>
        <v>34016.209534285721</v>
      </c>
      <c r="N485" s="388">
        <f t="shared" si="191"/>
        <v>34016.209534285721</v>
      </c>
      <c r="O485" s="565"/>
      <c r="P485" s="297" t="s">
        <v>677</v>
      </c>
      <c r="Q485" s="49"/>
      <c r="R485" s="49"/>
      <c r="S485" s="49"/>
    </row>
    <row r="486" spans="1:19" s="48" customFormat="1" ht="13.9" hidden="1" customHeight="1" outlineLevel="1">
      <c r="A486" s="560">
        <f ca="1">IF($H486="UNIDADE CONSTRUTIVA",OFFSET(A486,-1,0)+1,LARGE(A$3:A485,1))</f>
        <v>0</v>
      </c>
      <c r="B486" s="560">
        <f t="shared" ca="1" si="212"/>
        <v>6</v>
      </c>
      <c r="C486" s="560">
        <f t="shared" ca="1" si="213"/>
        <v>5</v>
      </c>
      <c r="D486" s="561">
        <f t="shared" ca="1" si="214"/>
        <v>3</v>
      </c>
      <c r="E486" s="561">
        <f t="shared" ca="1" si="215"/>
        <v>0</v>
      </c>
      <c r="G486" s="290"/>
      <c r="H486" s="291" t="s">
        <v>243</v>
      </c>
      <c r="I486" s="292" t="str">
        <f t="shared" ca="1" si="216"/>
        <v>06.005.003</v>
      </c>
      <c r="J486" s="293" t="s">
        <v>1703</v>
      </c>
      <c r="K486" s="294"/>
      <c r="L486" s="558"/>
      <c r="M486" s="558"/>
      <c r="N486" s="388">
        <f t="shared" ca="1" si="191"/>
        <v>85837.311115714285</v>
      </c>
      <c r="O486" s="565"/>
      <c r="P486" s="297"/>
      <c r="Q486" s="49"/>
      <c r="R486" s="49"/>
      <c r="S486" s="49"/>
    </row>
    <row r="487" spans="1:19" s="48" customFormat="1" ht="13.9" hidden="1" customHeight="1" outlineLevel="2">
      <c r="A487" s="560">
        <f ca="1">IF($H487="UNIDADE CONSTRUTIVA",OFFSET(A487,-1,0)+1,LARGE(A$3:A486,1))</f>
        <v>0</v>
      </c>
      <c r="B487" s="560">
        <f t="shared" ca="1" si="212"/>
        <v>6</v>
      </c>
      <c r="C487" s="560">
        <f t="shared" ca="1" si="213"/>
        <v>5</v>
      </c>
      <c r="D487" s="561">
        <f t="shared" ca="1" si="214"/>
        <v>3</v>
      </c>
      <c r="E487" s="561">
        <f t="shared" ca="1" si="215"/>
        <v>1</v>
      </c>
      <c r="G487" s="290"/>
      <c r="H487" s="291" t="s">
        <v>244</v>
      </c>
      <c r="I487" s="292" t="str">
        <f t="shared" ca="1" si="216"/>
        <v>06.005.003.001</v>
      </c>
      <c r="J487" s="293" t="s">
        <v>1703</v>
      </c>
      <c r="K487" s="294" t="s">
        <v>175</v>
      </c>
      <c r="L487" s="558">
        <v>1</v>
      </c>
      <c r="M487" s="558">
        <f>Hidrossanitário!X5</f>
        <v>85837.311115714285</v>
      </c>
      <c r="N487" s="388">
        <f t="shared" si="191"/>
        <v>85837.311115714285</v>
      </c>
      <c r="O487" s="565"/>
      <c r="P487" s="297" t="s">
        <v>677</v>
      </c>
      <c r="Q487" s="49"/>
      <c r="R487" s="49"/>
      <c r="S487" s="49"/>
    </row>
    <row r="488" spans="1:19" s="48" customFormat="1" ht="13.9" hidden="1" customHeight="1" outlineLevel="1">
      <c r="A488" s="560">
        <f ca="1">IF($H488="UNIDADE CONSTRUTIVA",OFFSET(A488,-1,0)+1,LARGE(A$3:A487,1))</f>
        <v>0</v>
      </c>
      <c r="B488" s="560">
        <f t="shared" ref="B488:B498" ca="1" si="217">IF(H488="UNIDADE CONSTRUTIVA",0,IF(H488="CÉLULA CONSTRUTIVA",OFFSET(B488,-1,0)+1,OFFSET(B488,-1,0)))</f>
        <v>6</v>
      </c>
      <c r="C488" s="560">
        <f t="shared" ref="C488:C498" ca="1" si="218">IF(H488="CÉLULA CONSTRUTIVA",0,IF(H488="ETAPA",OFFSET(C488,-1,0)+1,OFFSET(C488,-1,0)))</f>
        <v>5</v>
      </c>
      <c r="D488" s="561">
        <f t="shared" ref="D488:D498" ca="1" si="219">IF(H488="ETAPA",0,IF(H488="SUBETAPA",OFFSET(D488,-1,0)+1,OFFSET(D488,-1,0)))</f>
        <v>4</v>
      </c>
      <c r="E488" s="561">
        <f t="shared" ref="E488:E498" ca="1" si="220">IF(H488="Subetapa",0,IF(H488="serviço",OFFSET(E488,-1,0)+1,OFFSET(E488,-1,0)))</f>
        <v>0</v>
      </c>
      <c r="G488" s="290"/>
      <c r="H488" s="291" t="s">
        <v>243</v>
      </c>
      <c r="I488" s="292" t="str">
        <f t="shared" ca="1" si="216"/>
        <v>06.005.004</v>
      </c>
      <c r="J488" s="293" t="s">
        <v>1704</v>
      </c>
      <c r="K488" s="294"/>
      <c r="L488" s="558"/>
      <c r="M488" s="558"/>
      <c r="N488" s="388">
        <f t="shared" ca="1" si="191"/>
        <v>1067.94</v>
      </c>
      <c r="O488" s="565"/>
      <c r="P488" s="297"/>
      <c r="Q488" s="49"/>
      <c r="R488" s="49"/>
      <c r="S488" s="49"/>
    </row>
    <row r="489" spans="1:19" s="48" customFormat="1" ht="13.9" hidden="1" customHeight="1" outlineLevel="2">
      <c r="A489" s="560">
        <f ca="1">IF($H489="UNIDADE CONSTRUTIVA",OFFSET(A489,-1,0)+1,LARGE(A$3:A488,1))</f>
        <v>0</v>
      </c>
      <c r="B489" s="560">
        <f t="shared" ca="1" si="217"/>
        <v>6</v>
      </c>
      <c r="C489" s="560">
        <f t="shared" ca="1" si="218"/>
        <v>5</v>
      </c>
      <c r="D489" s="561">
        <f t="shared" ca="1" si="219"/>
        <v>4</v>
      </c>
      <c r="E489" s="561">
        <f t="shared" ca="1" si="220"/>
        <v>1</v>
      </c>
      <c r="G489" s="290"/>
      <c r="H489" s="291" t="s">
        <v>244</v>
      </c>
      <c r="I489" s="292" t="str">
        <f t="shared" ca="1" si="216"/>
        <v>06.005.004.001</v>
      </c>
      <c r="J489" s="293" t="s">
        <v>1704</v>
      </c>
      <c r="K489" s="294" t="s">
        <v>175</v>
      </c>
      <c r="L489" s="558">
        <v>1</v>
      </c>
      <c r="M489" s="558">
        <f>Hidrossanitário!AA5</f>
        <v>1067.94</v>
      </c>
      <c r="N489" s="388">
        <f t="shared" si="191"/>
        <v>1067.94</v>
      </c>
      <c r="O489" s="565"/>
      <c r="P489" s="297" t="s">
        <v>677</v>
      </c>
      <c r="Q489" s="49"/>
      <c r="R489" s="49"/>
      <c r="S489" s="49"/>
    </row>
    <row r="490" spans="1:19" s="48" customFormat="1" ht="13.9" hidden="1" customHeight="1" outlineLevel="1">
      <c r="A490" s="560">
        <f ca="1">IF($H490="UNIDADE CONSTRUTIVA",OFFSET(A490,-1,0)+1,LARGE(A$3:A489,1))</f>
        <v>0</v>
      </c>
      <c r="B490" s="560">
        <f t="shared" ca="1" si="217"/>
        <v>6</v>
      </c>
      <c r="C490" s="560">
        <f t="shared" ca="1" si="218"/>
        <v>5</v>
      </c>
      <c r="D490" s="561">
        <f t="shared" ca="1" si="219"/>
        <v>5</v>
      </c>
      <c r="E490" s="561">
        <f t="shared" ca="1" si="220"/>
        <v>0</v>
      </c>
      <c r="G490" s="290"/>
      <c r="H490" s="291" t="s">
        <v>243</v>
      </c>
      <c r="I490" s="292" t="str">
        <f t="shared" ca="1" si="216"/>
        <v>06.005.005</v>
      </c>
      <c r="J490" s="293" t="s">
        <v>547</v>
      </c>
      <c r="K490" s="294"/>
      <c r="L490" s="558"/>
      <c r="M490" s="558"/>
      <c r="N490" s="388">
        <f t="shared" ca="1" si="191"/>
        <v>120072.15000000001</v>
      </c>
      <c r="O490" s="565"/>
      <c r="P490" s="297"/>
      <c r="Q490" s="49"/>
      <c r="R490" s="49"/>
      <c r="S490" s="49"/>
    </row>
    <row r="491" spans="1:19" s="48" customFormat="1" ht="13.9" hidden="1" customHeight="1" outlineLevel="2">
      <c r="A491" s="560">
        <f ca="1">IF($H491="UNIDADE CONSTRUTIVA",OFFSET(A491,-1,0)+1,LARGE(A$3:A490,1))</f>
        <v>0</v>
      </c>
      <c r="B491" s="560">
        <f t="shared" ca="1" si="217"/>
        <v>6</v>
      </c>
      <c r="C491" s="560">
        <f t="shared" ca="1" si="218"/>
        <v>5</v>
      </c>
      <c r="D491" s="561">
        <f t="shared" ca="1" si="219"/>
        <v>5</v>
      </c>
      <c r="E491" s="561">
        <f t="shared" ca="1" si="220"/>
        <v>1</v>
      </c>
      <c r="G491" s="290"/>
      <c r="H491" s="291" t="s">
        <v>244</v>
      </c>
      <c r="I491" s="292" t="str">
        <f t="shared" ca="1" si="216"/>
        <v>06.005.005.001</v>
      </c>
      <c r="J491" s="293" t="s">
        <v>702</v>
      </c>
      <c r="K491" s="294" t="s">
        <v>175</v>
      </c>
      <c r="L491" s="558">
        <v>1</v>
      </c>
      <c r="M491" s="558">
        <f>'Obra '!E18*55</f>
        <v>120072.15000000001</v>
      </c>
      <c r="N491" s="388">
        <f t="shared" si="191"/>
        <v>120072.15000000001</v>
      </c>
      <c r="O491" s="565"/>
      <c r="P491" s="297" t="s">
        <v>677</v>
      </c>
      <c r="Q491" s="49"/>
      <c r="R491" s="49"/>
      <c r="S491" s="49"/>
    </row>
    <row r="492" spans="1:19" s="48" customFormat="1" ht="13.9" hidden="1" customHeight="1" outlineLevel="1">
      <c r="A492" s="560">
        <f ca="1">IF($H492="UNIDADE CONSTRUTIVA",OFFSET(A492,-1,0)+1,LARGE(A$3:A491,1))</f>
        <v>0</v>
      </c>
      <c r="B492" s="560">
        <f t="shared" ca="1" si="217"/>
        <v>6</v>
      </c>
      <c r="C492" s="560">
        <f t="shared" ca="1" si="218"/>
        <v>6</v>
      </c>
      <c r="D492" s="561">
        <f t="shared" ca="1" si="219"/>
        <v>0</v>
      </c>
      <c r="E492" s="561">
        <f t="shared" ca="1" si="220"/>
        <v>1</v>
      </c>
      <c r="G492" s="290"/>
      <c r="H492" s="291" t="s">
        <v>242</v>
      </c>
      <c r="I492" s="292" t="str">
        <f t="shared" ref="I492:I502" ca="1" si="221">IF(H492="Unidade Construtiva",TEXT(A492,"00"),IF(H492="Célula Construtiva",TEXT(B492,"00"),IF(H492="Etapa",CONCATENATE(TEXT(B492,"00"),".",TEXT(C492,"000")),IF(H492="Subetapa",CONCATENATE(TEXT(B492,"00"),".",TEXT(C492,"000"),".",TEXT(D492,"000")),IF(H492="Serviço",CONCATENATE(TEXT(B492,"00"),".",TEXT(C492,"000"),".",TEXT(D492,"000"),".",TEXT(E492,"000")),"")))))</f>
        <v>06.006</v>
      </c>
      <c r="J492" s="293" t="s">
        <v>1710</v>
      </c>
      <c r="K492" s="294"/>
      <c r="L492" s="558"/>
      <c r="M492" s="558"/>
      <c r="N492" s="388">
        <f t="shared" ca="1" si="191"/>
        <v>27261.001204999997</v>
      </c>
      <c r="O492" s="565"/>
      <c r="P492" s="297"/>
      <c r="Q492" s="49"/>
      <c r="R492" s="49"/>
      <c r="S492" s="49"/>
    </row>
    <row r="493" spans="1:19" s="48" customFormat="1" ht="13.9" hidden="1" customHeight="1" outlineLevel="1">
      <c r="A493" s="560">
        <f ca="1">IF($H493="UNIDADE CONSTRUTIVA",OFFSET(A493,-1,0)+1,LARGE(A$3:A492,1))</f>
        <v>0</v>
      </c>
      <c r="B493" s="560">
        <f t="shared" ca="1" si="217"/>
        <v>6</v>
      </c>
      <c r="C493" s="560">
        <f t="shared" ca="1" si="218"/>
        <v>6</v>
      </c>
      <c r="D493" s="561">
        <f t="shared" ca="1" si="219"/>
        <v>1</v>
      </c>
      <c r="E493" s="561">
        <f t="shared" ca="1" si="220"/>
        <v>0</v>
      </c>
      <c r="G493" s="290"/>
      <c r="H493" s="291" t="s">
        <v>243</v>
      </c>
      <c r="I493" s="292" t="str">
        <f t="shared" ca="1" si="221"/>
        <v>06.006.001</v>
      </c>
      <c r="J493" s="293" t="s">
        <v>210</v>
      </c>
      <c r="K493" s="294"/>
      <c r="L493" s="558"/>
      <c r="M493" s="558"/>
      <c r="N493" s="388">
        <f t="shared" ca="1" si="191"/>
        <v>3335.2856099999999</v>
      </c>
      <c r="O493" s="565"/>
      <c r="P493" s="297"/>
      <c r="Q493" s="49"/>
      <c r="R493" s="49"/>
      <c r="S493" s="49"/>
    </row>
    <row r="494" spans="1:19" s="48" customFormat="1" ht="13.9" hidden="1" customHeight="1" outlineLevel="2">
      <c r="A494" s="560">
        <f ca="1">IF($H494="UNIDADE CONSTRUTIVA",OFFSET(A494,-1,0)+1,LARGE(A$3:A493,1))</f>
        <v>0</v>
      </c>
      <c r="B494" s="560">
        <f t="shared" ca="1" si="217"/>
        <v>6</v>
      </c>
      <c r="C494" s="560">
        <f t="shared" ca="1" si="218"/>
        <v>6</v>
      </c>
      <c r="D494" s="561">
        <f t="shared" ca="1" si="219"/>
        <v>1</v>
      </c>
      <c r="E494" s="561">
        <f t="shared" ca="1" si="220"/>
        <v>1</v>
      </c>
      <c r="G494" s="290"/>
      <c r="H494" s="291" t="s">
        <v>244</v>
      </c>
      <c r="I494" s="292" t="str">
        <f t="shared" ca="1" si="221"/>
        <v>06.006.001.001</v>
      </c>
      <c r="J494" s="293" t="s">
        <v>210</v>
      </c>
      <c r="K494" s="294" t="s">
        <v>175</v>
      </c>
      <c r="L494" s="558">
        <v>1</v>
      </c>
      <c r="M494" s="558">
        <f>Hidrossanitário!R7</f>
        <v>3335.2856099999999</v>
      </c>
      <c r="N494" s="388">
        <f t="shared" si="191"/>
        <v>3335.2856099999999</v>
      </c>
      <c r="O494" s="565"/>
      <c r="P494" s="297" t="s">
        <v>677</v>
      </c>
      <c r="Q494" s="49"/>
      <c r="R494" s="49"/>
      <c r="S494" s="49"/>
    </row>
    <row r="495" spans="1:19" s="48" customFormat="1" ht="13.9" hidden="1" customHeight="1" outlineLevel="1">
      <c r="A495" s="560">
        <f ca="1">IF($H495="UNIDADE CONSTRUTIVA",OFFSET(A495,-1,0)+1,LARGE(A$3:A494,1))</f>
        <v>0</v>
      </c>
      <c r="B495" s="560">
        <f t="shared" ca="1" si="217"/>
        <v>6</v>
      </c>
      <c r="C495" s="560">
        <f t="shared" ca="1" si="218"/>
        <v>6</v>
      </c>
      <c r="D495" s="561">
        <f t="shared" ca="1" si="219"/>
        <v>2</v>
      </c>
      <c r="E495" s="561">
        <f t="shared" ca="1" si="220"/>
        <v>0</v>
      </c>
      <c r="G495" s="290"/>
      <c r="H495" s="291" t="s">
        <v>243</v>
      </c>
      <c r="I495" s="292" t="str">
        <f t="shared" ca="1" si="221"/>
        <v>06.006.002</v>
      </c>
      <c r="J495" s="293" t="s">
        <v>211</v>
      </c>
      <c r="K495" s="294"/>
      <c r="L495" s="558"/>
      <c r="M495" s="558"/>
      <c r="N495" s="388">
        <f t="shared" ca="1" si="191"/>
        <v>1755.0203799999999</v>
      </c>
      <c r="O495" s="565"/>
      <c r="P495" s="297"/>
      <c r="Q495" s="49"/>
      <c r="R495" s="49"/>
      <c r="S495" s="49"/>
    </row>
    <row r="496" spans="1:19" s="48" customFormat="1" ht="13.9" hidden="1" customHeight="1" outlineLevel="2">
      <c r="A496" s="560">
        <f ca="1">IF($H496="UNIDADE CONSTRUTIVA",OFFSET(A496,-1,0)+1,LARGE(A$3:A495,1))</f>
        <v>0</v>
      </c>
      <c r="B496" s="560">
        <f t="shared" ca="1" si="217"/>
        <v>6</v>
      </c>
      <c r="C496" s="560">
        <f t="shared" ca="1" si="218"/>
        <v>6</v>
      </c>
      <c r="D496" s="561">
        <f t="shared" ca="1" si="219"/>
        <v>2</v>
      </c>
      <c r="E496" s="561">
        <f t="shared" ca="1" si="220"/>
        <v>1</v>
      </c>
      <c r="G496" s="290"/>
      <c r="H496" s="291" t="s">
        <v>244</v>
      </c>
      <c r="I496" s="292" t="str">
        <f t="shared" ca="1" si="221"/>
        <v>06.006.002.001</v>
      </c>
      <c r="J496" s="293" t="s">
        <v>211</v>
      </c>
      <c r="K496" s="294" t="s">
        <v>175</v>
      </c>
      <c r="L496" s="558">
        <v>1</v>
      </c>
      <c r="M496" s="558">
        <f>Hidrossanitário!U7</f>
        <v>1755.0203799999999</v>
      </c>
      <c r="N496" s="388">
        <f t="shared" si="191"/>
        <v>1755.0203799999999</v>
      </c>
      <c r="O496" s="565"/>
      <c r="P496" s="297" t="s">
        <v>677</v>
      </c>
      <c r="Q496" s="49"/>
      <c r="R496" s="49"/>
      <c r="S496" s="49"/>
    </row>
    <row r="497" spans="1:19" s="48" customFormat="1" ht="13.9" hidden="1" customHeight="1" outlineLevel="1">
      <c r="A497" s="560">
        <f ca="1">IF($H497="UNIDADE CONSTRUTIVA",OFFSET(A497,-1,0)+1,LARGE(A$3:A496,1))</f>
        <v>0</v>
      </c>
      <c r="B497" s="560">
        <f t="shared" ca="1" si="217"/>
        <v>6</v>
      </c>
      <c r="C497" s="560">
        <f t="shared" ca="1" si="218"/>
        <v>6</v>
      </c>
      <c r="D497" s="561">
        <f t="shared" ca="1" si="219"/>
        <v>3</v>
      </c>
      <c r="E497" s="561">
        <f t="shared" ca="1" si="220"/>
        <v>0</v>
      </c>
      <c r="G497" s="290"/>
      <c r="H497" s="291" t="s">
        <v>243</v>
      </c>
      <c r="I497" s="292" t="str">
        <f t="shared" ca="1" si="221"/>
        <v>06.006.003</v>
      </c>
      <c r="J497" s="293" t="s">
        <v>1703</v>
      </c>
      <c r="K497" s="294"/>
      <c r="L497" s="558"/>
      <c r="M497" s="558"/>
      <c r="N497" s="388">
        <f t="shared" ca="1" si="191"/>
        <v>8854.0952149999994</v>
      </c>
      <c r="O497" s="565"/>
      <c r="P497" s="297"/>
      <c r="Q497" s="49"/>
      <c r="R497" s="49"/>
      <c r="S497" s="49"/>
    </row>
    <row r="498" spans="1:19" s="48" customFormat="1" ht="13.9" hidden="1" customHeight="1" outlineLevel="2">
      <c r="A498" s="560">
        <f ca="1">IF($H498="UNIDADE CONSTRUTIVA",OFFSET(A498,-1,0)+1,LARGE(A$3:A497,1))</f>
        <v>0</v>
      </c>
      <c r="B498" s="560">
        <f t="shared" ca="1" si="217"/>
        <v>6</v>
      </c>
      <c r="C498" s="560">
        <f t="shared" ca="1" si="218"/>
        <v>6</v>
      </c>
      <c r="D498" s="561">
        <f t="shared" ca="1" si="219"/>
        <v>3</v>
      </c>
      <c r="E498" s="561">
        <f t="shared" ca="1" si="220"/>
        <v>1</v>
      </c>
      <c r="G498" s="290"/>
      <c r="H498" s="291" t="s">
        <v>244</v>
      </c>
      <c r="I498" s="292" t="str">
        <f t="shared" ca="1" si="221"/>
        <v>06.006.003.001</v>
      </c>
      <c r="J498" s="293" t="s">
        <v>1703</v>
      </c>
      <c r="K498" s="294" t="s">
        <v>175</v>
      </c>
      <c r="L498" s="558">
        <v>1</v>
      </c>
      <c r="M498" s="558">
        <f>Hidrossanitário!X7</f>
        <v>8854.0952149999994</v>
      </c>
      <c r="N498" s="388">
        <f t="shared" si="191"/>
        <v>8854.0952149999994</v>
      </c>
      <c r="O498" s="565"/>
      <c r="P498" s="297" t="s">
        <v>677</v>
      </c>
      <c r="Q498" s="49"/>
      <c r="R498" s="49"/>
      <c r="S498" s="49"/>
    </row>
    <row r="499" spans="1:19" s="48" customFormat="1" ht="13.9" hidden="1" customHeight="1" outlineLevel="1">
      <c r="A499" s="560">
        <f ca="1">IF($H499="UNIDADE CONSTRUTIVA",OFFSET(A499,-1,0)+1,LARGE(A$3:A498,1))</f>
        <v>0</v>
      </c>
      <c r="B499" s="560">
        <f t="shared" ref="B499:B509" ca="1" si="222">IF(H499="UNIDADE CONSTRUTIVA",0,IF(H499="CÉLULA CONSTRUTIVA",OFFSET(B499,-1,0)+1,OFFSET(B499,-1,0)))</f>
        <v>6</v>
      </c>
      <c r="C499" s="560">
        <f t="shared" ref="C499:C509" ca="1" si="223">IF(H499="CÉLULA CONSTRUTIVA",0,IF(H499="ETAPA",OFFSET(C499,-1,0)+1,OFFSET(C499,-1,0)))</f>
        <v>6</v>
      </c>
      <c r="D499" s="561">
        <f t="shared" ref="D499:D509" ca="1" si="224">IF(H499="ETAPA",0,IF(H499="SUBETAPA",OFFSET(D499,-1,0)+1,OFFSET(D499,-1,0)))</f>
        <v>4</v>
      </c>
      <c r="E499" s="561">
        <f t="shared" ref="E499:E509" ca="1" si="225">IF(H499="Subetapa",0,IF(H499="serviço",OFFSET(E499,-1,0)+1,OFFSET(E499,-1,0)))</f>
        <v>0</v>
      </c>
      <c r="G499" s="290"/>
      <c r="H499" s="291" t="s">
        <v>243</v>
      </c>
      <c r="I499" s="292" t="str">
        <f t="shared" ca="1" si="221"/>
        <v>06.006.004</v>
      </c>
      <c r="J499" s="293" t="s">
        <v>1704</v>
      </c>
      <c r="K499" s="294"/>
      <c r="L499" s="558"/>
      <c r="M499" s="558"/>
      <c r="N499" s="388">
        <f t="shared" ca="1" si="191"/>
        <v>74.8</v>
      </c>
      <c r="O499" s="565"/>
      <c r="P499" s="297"/>
      <c r="Q499" s="49"/>
      <c r="R499" s="49"/>
      <c r="S499" s="49"/>
    </row>
    <row r="500" spans="1:19" s="48" customFormat="1" ht="13.9" hidden="1" customHeight="1" outlineLevel="2">
      <c r="A500" s="560">
        <f ca="1">IF($H500="UNIDADE CONSTRUTIVA",OFFSET(A500,-1,0)+1,LARGE(A$3:A499,1))</f>
        <v>0</v>
      </c>
      <c r="B500" s="560">
        <f t="shared" ca="1" si="222"/>
        <v>6</v>
      </c>
      <c r="C500" s="560">
        <f t="shared" ca="1" si="223"/>
        <v>6</v>
      </c>
      <c r="D500" s="561">
        <f t="shared" ca="1" si="224"/>
        <v>4</v>
      </c>
      <c r="E500" s="561">
        <f t="shared" ca="1" si="225"/>
        <v>1</v>
      </c>
      <c r="G500" s="290"/>
      <c r="H500" s="291" t="s">
        <v>244</v>
      </c>
      <c r="I500" s="292" t="str">
        <f t="shared" ca="1" si="221"/>
        <v>06.006.004.001</v>
      </c>
      <c r="J500" s="293" t="s">
        <v>1704</v>
      </c>
      <c r="K500" s="294" t="s">
        <v>175</v>
      </c>
      <c r="L500" s="558">
        <v>1</v>
      </c>
      <c r="M500" s="558">
        <f>Hidrossanitário!AA7</f>
        <v>74.8</v>
      </c>
      <c r="N500" s="388">
        <f t="shared" si="191"/>
        <v>74.8</v>
      </c>
      <c r="O500" s="565"/>
      <c r="P500" s="297" t="s">
        <v>677</v>
      </c>
      <c r="Q500" s="49"/>
      <c r="R500" s="49"/>
      <c r="S500" s="49"/>
    </row>
    <row r="501" spans="1:19" s="48" customFormat="1" ht="13.9" hidden="1" customHeight="1" outlineLevel="1">
      <c r="A501" s="560">
        <f ca="1">IF($H501="UNIDADE CONSTRUTIVA",OFFSET(A501,-1,0)+1,LARGE(A$3:A500,1))</f>
        <v>0</v>
      </c>
      <c r="B501" s="560">
        <f t="shared" ca="1" si="222"/>
        <v>6</v>
      </c>
      <c r="C501" s="560">
        <f t="shared" ca="1" si="223"/>
        <v>6</v>
      </c>
      <c r="D501" s="561">
        <f t="shared" ca="1" si="224"/>
        <v>5</v>
      </c>
      <c r="E501" s="561">
        <f t="shared" ca="1" si="225"/>
        <v>0</v>
      </c>
      <c r="G501" s="290"/>
      <c r="H501" s="291" t="s">
        <v>243</v>
      </c>
      <c r="I501" s="292" t="str">
        <f t="shared" ca="1" si="221"/>
        <v>06.006.005</v>
      </c>
      <c r="J501" s="293" t="s">
        <v>547</v>
      </c>
      <c r="K501" s="294"/>
      <c r="L501" s="558"/>
      <c r="M501" s="558"/>
      <c r="N501" s="388">
        <f t="shared" ca="1" si="191"/>
        <v>13241.8</v>
      </c>
      <c r="O501" s="565"/>
      <c r="P501" s="297"/>
      <c r="Q501" s="49"/>
      <c r="R501" s="49"/>
      <c r="S501" s="49"/>
    </row>
    <row r="502" spans="1:19" s="48" customFormat="1" ht="13.9" hidden="1" customHeight="1" outlineLevel="2">
      <c r="A502" s="560">
        <f ca="1">IF($H502="UNIDADE CONSTRUTIVA",OFFSET(A502,-1,0)+1,LARGE(A$3:A501,1))</f>
        <v>0</v>
      </c>
      <c r="B502" s="560">
        <f t="shared" ca="1" si="222"/>
        <v>6</v>
      </c>
      <c r="C502" s="560">
        <f t="shared" ca="1" si="223"/>
        <v>6</v>
      </c>
      <c r="D502" s="561">
        <f t="shared" ca="1" si="224"/>
        <v>5</v>
      </c>
      <c r="E502" s="561">
        <f t="shared" ca="1" si="225"/>
        <v>1</v>
      </c>
      <c r="G502" s="290"/>
      <c r="H502" s="291" t="s">
        <v>244</v>
      </c>
      <c r="I502" s="292" t="str">
        <f t="shared" ca="1" si="221"/>
        <v>06.006.005.001</v>
      </c>
      <c r="J502" s="293" t="s">
        <v>702</v>
      </c>
      <c r="K502" s="294" t="s">
        <v>175</v>
      </c>
      <c r="L502" s="558">
        <v>1</v>
      </c>
      <c r="M502" s="558">
        <f>'Obra '!E19*55</f>
        <v>13241.8</v>
      </c>
      <c r="N502" s="388">
        <f t="shared" ref="N502:N565" si="226">IF(H502="Serviço",M502*L502,IF(H502="CÉLULA CONSTRUTIVA",SUMIFS($N$8:$N$1410,$B$8:$B$1410,B502,$H$8:$H$1410,"Serviço"),IF(H502="ETAPA",SUMIFS($N$8:$N$1410,$B$8:$B$1410,B502,$C$8:$C$1410,C502,$H$8:$H$1410,"Serviço"),IF(H502="SUBETAPA",SUMIFS($N$8:$N$1410,$B$8:$B$1410,B502,$C$8:$C$1410,C502,$D$8:$D$1410,D502,$H$8:$H$1410,"Serviço"),0))))</f>
        <v>13241.8</v>
      </c>
      <c r="O502" s="565"/>
      <c r="P502" s="297" t="s">
        <v>677</v>
      </c>
      <c r="Q502" s="49"/>
      <c r="R502" s="49"/>
      <c r="S502" s="49"/>
    </row>
    <row r="503" spans="1:19" s="48" customFormat="1" ht="13.9" hidden="1" customHeight="1" outlineLevel="1">
      <c r="A503" s="560">
        <f ca="1">IF($H503="UNIDADE CONSTRUTIVA",OFFSET(A503,-1,0)+1,LARGE(A$3:A502,1))</f>
        <v>0</v>
      </c>
      <c r="B503" s="560">
        <f t="shared" ca="1" si="222"/>
        <v>6</v>
      </c>
      <c r="C503" s="560">
        <f t="shared" ca="1" si="223"/>
        <v>7</v>
      </c>
      <c r="D503" s="561">
        <f t="shared" ca="1" si="224"/>
        <v>0</v>
      </c>
      <c r="E503" s="561">
        <f t="shared" ca="1" si="225"/>
        <v>1</v>
      </c>
      <c r="G503" s="290"/>
      <c r="H503" s="291" t="s">
        <v>242</v>
      </c>
      <c r="I503" s="292" t="str">
        <f t="shared" ref="I503:I513" ca="1" si="227">IF(H503="Unidade Construtiva",TEXT(A503,"00"),IF(H503="Célula Construtiva",TEXT(B503,"00"),IF(H503="Etapa",CONCATENATE(TEXT(B503,"00"),".",TEXT(C503,"000")),IF(H503="Subetapa",CONCATENATE(TEXT(B503,"00"),".",TEXT(C503,"000"),".",TEXT(D503,"000")),IF(H503="Serviço",CONCATENATE(TEXT(B503,"00"),".",TEXT(C503,"000"),".",TEXT(D503,"000"),".",TEXT(E503,"000")),"")))))</f>
        <v>06.007</v>
      </c>
      <c r="J503" s="293" t="s">
        <v>1711</v>
      </c>
      <c r="K503" s="294"/>
      <c r="L503" s="558"/>
      <c r="M503" s="558"/>
      <c r="N503" s="388">
        <f t="shared" ca="1" si="226"/>
        <v>35785.174253333338</v>
      </c>
      <c r="O503" s="565"/>
      <c r="P503" s="297"/>
      <c r="Q503" s="49"/>
      <c r="R503" s="49"/>
      <c r="S503" s="49"/>
    </row>
    <row r="504" spans="1:19" s="48" customFormat="1" ht="13.9" hidden="1" customHeight="1" outlineLevel="1">
      <c r="A504" s="560">
        <f ca="1">IF($H504="UNIDADE CONSTRUTIVA",OFFSET(A504,-1,0)+1,LARGE(A$3:A503,1))</f>
        <v>0</v>
      </c>
      <c r="B504" s="560">
        <f t="shared" ca="1" si="222"/>
        <v>6</v>
      </c>
      <c r="C504" s="560">
        <f t="shared" ca="1" si="223"/>
        <v>7</v>
      </c>
      <c r="D504" s="561">
        <f t="shared" ca="1" si="224"/>
        <v>1</v>
      </c>
      <c r="E504" s="561">
        <f t="shared" ca="1" si="225"/>
        <v>0</v>
      </c>
      <c r="G504" s="290"/>
      <c r="H504" s="291" t="s">
        <v>243</v>
      </c>
      <c r="I504" s="292" t="str">
        <f t="shared" ca="1" si="227"/>
        <v>06.007.001</v>
      </c>
      <c r="J504" s="293" t="s">
        <v>210</v>
      </c>
      <c r="K504" s="294"/>
      <c r="L504" s="558"/>
      <c r="M504" s="558"/>
      <c r="N504" s="388">
        <f t="shared" ca="1" si="226"/>
        <v>7655.633646666668</v>
      </c>
      <c r="O504" s="565"/>
      <c r="P504" s="297"/>
      <c r="Q504" s="49"/>
      <c r="R504" s="49"/>
      <c r="S504" s="49"/>
    </row>
    <row r="505" spans="1:19" s="48" customFormat="1" ht="13.9" hidden="1" customHeight="1" outlineLevel="2">
      <c r="A505" s="560">
        <f ca="1">IF($H505="UNIDADE CONSTRUTIVA",OFFSET(A505,-1,0)+1,LARGE(A$3:A504,1))</f>
        <v>0</v>
      </c>
      <c r="B505" s="560">
        <f t="shared" ca="1" si="222"/>
        <v>6</v>
      </c>
      <c r="C505" s="560">
        <f t="shared" ca="1" si="223"/>
        <v>7</v>
      </c>
      <c r="D505" s="561">
        <f t="shared" ca="1" si="224"/>
        <v>1</v>
      </c>
      <c r="E505" s="561">
        <f t="shared" ca="1" si="225"/>
        <v>1</v>
      </c>
      <c r="G505" s="290"/>
      <c r="H505" s="291" t="s">
        <v>244</v>
      </c>
      <c r="I505" s="292" t="str">
        <f t="shared" ca="1" si="227"/>
        <v>06.007.001.001</v>
      </c>
      <c r="J505" s="293" t="s">
        <v>210</v>
      </c>
      <c r="K505" s="294" t="s">
        <v>175</v>
      </c>
      <c r="L505" s="558">
        <v>1</v>
      </c>
      <c r="M505" s="558">
        <f>Hidrossanitário!R8</f>
        <v>7655.633646666668</v>
      </c>
      <c r="N505" s="388">
        <f t="shared" si="226"/>
        <v>7655.633646666668</v>
      </c>
      <c r="O505" s="565"/>
      <c r="P505" s="297" t="s">
        <v>677</v>
      </c>
      <c r="Q505" s="49"/>
      <c r="R505" s="49"/>
      <c r="S505" s="49"/>
    </row>
    <row r="506" spans="1:19" s="48" customFormat="1" ht="13.9" hidden="1" customHeight="1" outlineLevel="1">
      <c r="A506" s="560">
        <f ca="1">IF($H506="UNIDADE CONSTRUTIVA",OFFSET(A506,-1,0)+1,LARGE(A$3:A505,1))</f>
        <v>0</v>
      </c>
      <c r="B506" s="560">
        <f t="shared" ca="1" si="222"/>
        <v>6</v>
      </c>
      <c r="C506" s="560">
        <f t="shared" ca="1" si="223"/>
        <v>7</v>
      </c>
      <c r="D506" s="561">
        <f t="shared" ca="1" si="224"/>
        <v>2</v>
      </c>
      <c r="E506" s="561">
        <f t="shared" ca="1" si="225"/>
        <v>0</v>
      </c>
      <c r="G506" s="290"/>
      <c r="H506" s="291" t="s">
        <v>243</v>
      </c>
      <c r="I506" s="292" t="str">
        <f t="shared" ca="1" si="227"/>
        <v>06.007.002</v>
      </c>
      <c r="J506" s="293" t="s">
        <v>211</v>
      </c>
      <c r="K506" s="294"/>
      <c r="L506" s="558"/>
      <c r="M506" s="558"/>
      <c r="N506" s="388">
        <f t="shared" ca="1" si="226"/>
        <v>1016.84865</v>
      </c>
      <c r="O506" s="565"/>
      <c r="P506" s="297"/>
      <c r="Q506" s="49"/>
      <c r="R506" s="49"/>
      <c r="S506" s="49"/>
    </row>
    <row r="507" spans="1:19" s="48" customFormat="1" ht="13.9" hidden="1" customHeight="1" outlineLevel="2">
      <c r="A507" s="560">
        <f ca="1">IF($H507="UNIDADE CONSTRUTIVA",OFFSET(A507,-1,0)+1,LARGE(A$3:A506,1))</f>
        <v>0</v>
      </c>
      <c r="B507" s="560">
        <f t="shared" ca="1" si="222"/>
        <v>6</v>
      </c>
      <c r="C507" s="560">
        <f t="shared" ca="1" si="223"/>
        <v>7</v>
      </c>
      <c r="D507" s="561">
        <f t="shared" ca="1" si="224"/>
        <v>2</v>
      </c>
      <c r="E507" s="561">
        <f t="shared" ca="1" si="225"/>
        <v>1</v>
      </c>
      <c r="G507" s="290"/>
      <c r="H507" s="291" t="s">
        <v>244</v>
      </c>
      <c r="I507" s="292" t="str">
        <f t="shared" ca="1" si="227"/>
        <v>06.007.002.001</v>
      </c>
      <c r="J507" s="293" t="s">
        <v>211</v>
      </c>
      <c r="K507" s="294" t="s">
        <v>175</v>
      </c>
      <c r="L507" s="558">
        <v>1</v>
      </c>
      <c r="M507" s="558">
        <f>Hidrossanitário!U8</f>
        <v>1016.84865</v>
      </c>
      <c r="N507" s="388">
        <f t="shared" si="226"/>
        <v>1016.84865</v>
      </c>
      <c r="O507" s="565"/>
      <c r="P507" s="297" t="s">
        <v>677</v>
      </c>
      <c r="Q507" s="49"/>
      <c r="R507" s="49"/>
      <c r="S507" s="49"/>
    </row>
    <row r="508" spans="1:19" s="48" customFormat="1" ht="13.9" hidden="1" customHeight="1" outlineLevel="1">
      <c r="A508" s="560">
        <f ca="1">IF($H508="UNIDADE CONSTRUTIVA",OFFSET(A508,-1,0)+1,LARGE(A$3:A507,1))</f>
        <v>0</v>
      </c>
      <c r="B508" s="560">
        <f t="shared" ca="1" si="222"/>
        <v>6</v>
      </c>
      <c r="C508" s="560">
        <f t="shared" ca="1" si="223"/>
        <v>7</v>
      </c>
      <c r="D508" s="561">
        <f t="shared" ca="1" si="224"/>
        <v>3</v>
      </c>
      <c r="E508" s="561">
        <f t="shared" ca="1" si="225"/>
        <v>0</v>
      </c>
      <c r="G508" s="290"/>
      <c r="H508" s="291" t="s">
        <v>243</v>
      </c>
      <c r="I508" s="292" t="str">
        <f t="shared" ca="1" si="227"/>
        <v>06.007.003</v>
      </c>
      <c r="J508" s="293" t="s">
        <v>1703</v>
      </c>
      <c r="K508" s="294"/>
      <c r="L508" s="558"/>
      <c r="M508" s="558"/>
      <c r="N508" s="388">
        <f t="shared" ca="1" si="226"/>
        <v>4757.7998399999988</v>
      </c>
      <c r="O508" s="565"/>
      <c r="P508" s="297"/>
      <c r="Q508" s="49"/>
      <c r="R508" s="49"/>
      <c r="S508" s="49"/>
    </row>
    <row r="509" spans="1:19" s="48" customFormat="1" ht="13.9" hidden="1" customHeight="1" outlineLevel="2">
      <c r="A509" s="560">
        <f ca="1">IF($H509="UNIDADE CONSTRUTIVA",OFFSET(A509,-1,0)+1,LARGE(A$3:A508,1))</f>
        <v>0</v>
      </c>
      <c r="B509" s="560">
        <f t="shared" ca="1" si="222"/>
        <v>6</v>
      </c>
      <c r="C509" s="560">
        <f t="shared" ca="1" si="223"/>
        <v>7</v>
      </c>
      <c r="D509" s="561">
        <f t="shared" ca="1" si="224"/>
        <v>3</v>
      </c>
      <c r="E509" s="561">
        <f t="shared" ca="1" si="225"/>
        <v>1</v>
      </c>
      <c r="G509" s="290"/>
      <c r="H509" s="291" t="s">
        <v>244</v>
      </c>
      <c r="I509" s="292" t="str">
        <f t="shared" ca="1" si="227"/>
        <v>06.007.003.001</v>
      </c>
      <c r="J509" s="293" t="s">
        <v>1703</v>
      </c>
      <c r="K509" s="294" t="s">
        <v>175</v>
      </c>
      <c r="L509" s="558">
        <v>1</v>
      </c>
      <c r="M509" s="558">
        <f>Hidrossanitário!X8</f>
        <v>4757.7998399999988</v>
      </c>
      <c r="N509" s="388">
        <f t="shared" si="226"/>
        <v>4757.7998399999988</v>
      </c>
      <c r="O509" s="565"/>
      <c r="P509" s="297" t="s">
        <v>677</v>
      </c>
      <c r="Q509" s="49"/>
      <c r="R509" s="49"/>
      <c r="S509" s="49"/>
    </row>
    <row r="510" spans="1:19" s="48" customFormat="1" ht="13.9" hidden="1" customHeight="1" outlineLevel="1">
      <c r="A510" s="560">
        <f ca="1">IF($H510="UNIDADE CONSTRUTIVA",OFFSET(A510,-1,0)+1,LARGE(A$3:A509,1))</f>
        <v>0</v>
      </c>
      <c r="B510" s="560">
        <f t="shared" ref="B510:B518" ca="1" si="228">IF(H510="UNIDADE CONSTRUTIVA",0,IF(H510="CÉLULA CONSTRUTIVA",OFFSET(B510,-1,0)+1,OFFSET(B510,-1,0)))</f>
        <v>6</v>
      </c>
      <c r="C510" s="560">
        <f t="shared" ref="C510:C518" ca="1" si="229">IF(H510="CÉLULA CONSTRUTIVA",0,IF(H510="ETAPA",OFFSET(C510,-1,0)+1,OFFSET(C510,-1,0)))</f>
        <v>7</v>
      </c>
      <c r="D510" s="561">
        <f t="shared" ref="D510:D518" ca="1" si="230">IF(H510="ETAPA",0,IF(H510="SUBETAPA",OFFSET(D510,-1,0)+1,OFFSET(D510,-1,0)))</f>
        <v>4</v>
      </c>
      <c r="E510" s="561">
        <f t="shared" ref="E510:E518" ca="1" si="231">IF(H510="Subetapa",0,IF(H510="serviço",OFFSET(E510,-1,0)+1,OFFSET(E510,-1,0)))</f>
        <v>0</v>
      </c>
      <c r="G510" s="290"/>
      <c r="H510" s="291" t="s">
        <v>243</v>
      </c>
      <c r="I510" s="292" t="str">
        <f t="shared" ca="1" si="227"/>
        <v>06.007.004</v>
      </c>
      <c r="J510" s="293" t="s">
        <v>1704</v>
      </c>
      <c r="K510" s="294"/>
      <c r="L510" s="558"/>
      <c r="M510" s="558"/>
      <c r="N510" s="388">
        <f t="shared" ca="1" si="226"/>
        <v>17377.39211666667</v>
      </c>
      <c r="O510" s="565"/>
      <c r="P510" s="297"/>
      <c r="Q510" s="49"/>
      <c r="R510" s="49"/>
      <c r="S510" s="49"/>
    </row>
    <row r="511" spans="1:19" s="48" customFormat="1" ht="13.9" hidden="1" customHeight="1" outlineLevel="2">
      <c r="A511" s="560">
        <f ca="1">IF($H511="UNIDADE CONSTRUTIVA",OFFSET(A511,-1,0)+1,LARGE(A$3:A510,1))</f>
        <v>0</v>
      </c>
      <c r="B511" s="560">
        <f t="shared" ca="1" si="228"/>
        <v>6</v>
      </c>
      <c r="C511" s="560">
        <f t="shared" ca="1" si="229"/>
        <v>7</v>
      </c>
      <c r="D511" s="561">
        <f t="shared" ca="1" si="230"/>
        <v>4</v>
      </c>
      <c r="E511" s="561">
        <f t="shared" ca="1" si="231"/>
        <v>1</v>
      </c>
      <c r="G511" s="290"/>
      <c r="H511" s="291" t="s">
        <v>244</v>
      </c>
      <c r="I511" s="292" t="str">
        <f t="shared" ca="1" si="227"/>
        <v>06.007.004.001</v>
      </c>
      <c r="J511" s="293" t="s">
        <v>1704</v>
      </c>
      <c r="K511" s="294" t="s">
        <v>175</v>
      </c>
      <c r="L511" s="558">
        <v>1</v>
      </c>
      <c r="M511" s="558">
        <f>Hidrossanitário!AA8</f>
        <v>17377.39211666667</v>
      </c>
      <c r="N511" s="388">
        <f t="shared" si="226"/>
        <v>17377.39211666667</v>
      </c>
      <c r="O511" s="565"/>
      <c r="P511" s="297" t="s">
        <v>677</v>
      </c>
      <c r="Q511" s="49"/>
      <c r="R511" s="49"/>
      <c r="S511" s="49"/>
    </row>
    <row r="512" spans="1:19" s="48" customFormat="1" ht="13.9" hidden="1" customHeight="1" outlineLevel="1">
      <c r="A512" s="560">
        <f ca="1">IF($H512="UNIDADE CONSTRUTIVA",OFFSET(A512,-1,0)+1,LARGE(A$3:A511,1))</f>
        <v>0</v>
      </c>
      <c r="B512" s="560">
        <f t="shared" ca="1" si="228"/>
        <v>6</v>
      </c>
      <c r="C512" s="560">
        <f t="shared" ca="1" si="229"/>
        <v>7</v>
      </c>
      <c r="D512" s="561">
        <f t="shared" ca="1" si="230"/>
        <v>5</v>
      </c>
      <c r="E512" s="561">
        <f t="shared" ca="1" si="231"/>
        <v>0</v>
      </c>
      <c r="G512" s="290"/>
      <c r="H512" s="291" t="s">
        <v>243</v>
      </c>
      <c r="I512" s="292" t="str">
        <f t="shared" ca="1" si="227"/>
        <v>06.007.005</v>
      </c>
      <c r="J512" s="293" t="s">
        <v>547</v>
      </c>
      <c r="K512" s="294"/>
      <c r="L512" s="558"/>
      <c r="M512" s="558"/>
      <c r="N512" s="388">
        <f t="shared" ca="1" si="226"/>
        <v>4977.5</v>
      </c>
      <c r="O512" s="565"/>
      <c r="P512" s="297"/>
      <c r="Q512" s="49"/>
      <c r="R512" s="49"/>
      <c r="S512" s="49"/>
    </row>
    <row r="513" spans="1:19" s="48" customFormat="1" ht="13.9" hidden="1" customHeight="1" outlineLevel="2">
      <c r="A513" s="560">
        <f ca="1">IF($H513="UNIDADE CONSTRUTIVA",OFFSET(A513,-1,0)+1,LARGE(A$3:A512,1))</f>
        <v>0</v>
      </c>
      <c r="B513" s="560">
        <f t="shared" ca="1" si="228"/>
        <v>6</v>
      </c>
      <c r="C513" s="560">
        <f t="shared" ca="1" si="229"/>
        <v>7</v>
      </c>
      <c r="D513" s="561">
        <f t="shared" ca="1" si="230"/>
        <v>5</v>
      </c>
      <c r="E513" s="561">
        <f t="shared" ca="1" si="231"/>
        <v>1</v>
      </c>
      <c r="G513" s="290"/>
      <c r="H513" s="291" t="s">
        <v>244</v>
      </c>
      <c r="I513" s="292" t="str">
        <f t="shared" ca="1" si="227"/>
        <v>06.007.005.001</v>
      </c>
      <c r="J513" s="293" t="s">
        <v>702</v>
      </c>
      <c r="K513" s="294" t="s">
        <v>175</v>
      </c>
      <c r="L513" s="558">
        <v>1</v>
      </c>
      <c r="M513" s="558">
        <f>('Obra '!E20+'Obra '!E21+'Obra '!E22)*55</f>
        <v>4977.5</v>
      </c>
      <c r="N513" s="388">
        <f t="shared" si="226"/>
        <v>4977.5</v>
      </c>
      <c r="O513" s="565"/>
      <c r="P513" s="297" t="s">
        <v>677</v>
      </c>
      <c r="Q513" s="49"/>
      <c r="R513" s="49"/>
      <c r="S513" s="49"/>
    </row>
    <row r="514" spans="1:19" s="48" customFormat="1" ht="13.9" hidden="1" customHeight="1" outlineLevel="1">
      <c r="A514" s="560">
        <f ca="1">IF($H514="UNIDADE CONSTRUTIVA",OFFSET(A514,-1,0)+1,LARGE(A$3:A513,1))</f>
        <v>0</v>
      </c>
      <c r="B514" s="560">
        <f t="shared" ca="1" si="228"/>
        <v>6</v>
      </c>
      <c r="C514" s="560">
        <f t="shared" ca="1" si="229"/>
        <v>8</v>
      </c>
      <c r="D514" s="561">
        <f t="shared" ca="1" si="230"/>
        <v>0</v>
      </c>
      <c r="E514" s="561">
        <f t="shared" ca="1" si="231"/>
        <v>1</v>
      </c>
      <c r="G514" s="290"/>
      <c r="H514" s="291" t="s">
        <v>242</v>
      </c>
      <c r="I514" s="292" t="str">
        <f t="shared" ref="I514:I520" ca="1" si="232">IF(H514="Unidade Construtiva",TEXT(A514,"00"),IF(H514="Célula Construtiva",TEXT(B514,"00"),IF(H514="Etapa",CONCATENATE(TEXT(B514,"00"),".",TEXT(C514,"000")),IF(H514="Subetapa",CONCATENATE(TEXT(B514,"00"),".",TEXT(C514,"000"),".",TEXT(D514,"000")),IF(H514="Serviço",CONCATENATE(TEXT(B514,"00"),".",TEXT(C514,"000"),".",TEXT(D514,"000"),".",TEXT(E514,"000")),"")))))</f>
        <v>06.008</v>
      </c>
      <c r="J514" s="293" t="s">
        <v>1712</v>
      </c>
      <c r="K514" s="294"/>
      <c r="L514" s="558"/>
      <c r="M514" s="558"/>
      <c r="N514" s="388">
        <f t="shared" ca="1" si="226"/>
        <v>18667.737574999999</v>
      </c>
      <c r="O514" s="565"/>
      <c r="P514" s="297"/>
      <c r="Q514" s="49"/>
      <c r="R514" s="49"/>
      <c r="S514" s="49"/>
    </row>
    <row r="515" spans="1:19" s="48" customFormat="1" ht="13.9" hidden="1" customHeight="1" outlineLevel="1">
      <c r="A515" s="560">
        <f ca="1">IF($H515="UNIDADE CONSTRUTIVA",OFFSET(A515,-1,0)+1,LARGE(A$3:A514,1))</f>
        <v>0</v>
      </c>
      <c r="B515" s="560">
        <f t="shared" ca="1" si="228"/>
        <v>6</v>
      </c>
      <c r="C515" s="560">
        <f t="shared" ca="1" si="229"/>
        <v>8</v>
      </c>
      <c r="D515" s="561">
        <f t="shared" ca="1" si="230"/>
        <v>1</v>
      </c>
      <c r="E515" s="561">
        <f t="shared" ca="1" si="231"/>
        <v>0</v>
      </c>
      <c r="G515" s="290"/>
      <c r="H515" s="291" t="s">
        <v>243</v>
      </c>
      <c r="I515" s="292" t="str">
        <f t="shared" ca="1" si="232"/>
        <v>06.008.001</v>
      </c>
      <c r="J515" s="293" t="s">
        <v>210</v>
      </c>
      <c r="K515" s="294"/>
      <c r="L515" s="558"/>
      <c r="M515" s="558"/>
      <c r="N515" s="388">
        <f t="shared" ca="1" si="226"/>
        <v>4779.1996549999994</v>
      </c>
      <c r="O515" s="565"/>
      <c r="P515" s="297"/>
      <c r="Q515" s="49"/>
      <c r="R515" s="49"/>
      <c r="S515" s="49"/>
    </row>
    <row r="516" spans="1:19" s="48" customFormat="1" ht="13.9" hidden="1" customHeight="1" outlineLevel="2">
      <c r="A516" s="560">
        <f ca="1">IF($H516="UNIDADE CONSTRUTIVA",OFFSET(A516,-1,0)+1,LARGE(A$3:A515,1))</f>
        <v>0</v>
      </c>
      <c r="B516" s="560">
        <f t="shared" ca="1" si="228"/>
        <v>6</v>
      </c>
      <c r="C516" s="560">
        <f t="shared" ca="1" si="229"/>
        <v>8</v>
      </c>
      <c r="D516" s="561">
        <f t="shared" ca="1" si="230"/>
        <v>1</v>
      </c>
      <c r="E516" s="561">
        <f t="shared" ca="1" si="231"/>
        <v>1</v>
      </c>
      <c r="G516" s="290"/>
      <c r="H516" s="291" t="s">
        <v>244</v>
      </c>
      <c r="I516" s="292" t="str">
        <f t="shared" ca="1" si="232"/>
        <v>06.008.001.001</v>
      </c>
      <c r="J516" s="293" t="s">
        <v>210</v>
      </c>
      <c r="K516" s="294" t="s">
        <v>175</v>
      </c>
      <c r="L516" s="558">
        <v>1</v>
      </c>
      <c r="M516" s="558">
        <f>Hidrossanitário!R6</f>
        <v>4779.1996549999994</v>
      </c>
      <c r="N516" s="388">
        <f t="shared" si="226"/>
        <v>4779.1996549999994</v>
      </c>
      <c r="O516" s="565"/>
      <c r="P516" s="297" t="s">
        <v>677</v>
      </c>
      <c r="Q516" s="49"/>
      <c r="R516" s="49"/>
      <c r="S516" s="49"/>
    </row>
    <row r="517" spans="1:19" s="48" customFormat="1" ht="13.9" hidden="1" customHeight="1" outlineLevel="1">
      <c r="A517" s="560">
        <f ca="1">IF($H517="UNIDADE CONSTRUTIVA",OFFSET(A517,-1,0)+1,LARGE(A$3:A516,1))</f>
        <v>0</v>
      </c>
      <c r="B517" s="560">
        <f t="shared" ca="1" si="228"/>
        <v>6</v>
      </c>
      <c r="C517" s="560">
        <f t="shared" ca="1" si="229"/>
        <v>8</v>
      </c>
      <c r="D517" s="561">
        <f t="shared" ca="1" si="230"/>
        <v>2</v>
      </c>
      <c r="E517" s="561">
        <f t="shared" ca="1" si="231"/>
        <v>0</v>
      </c>
      <c r="G517" s="290"/>
      <c r="H517" s="291" t="s">
        <v>243</v>
      </c>
      <c r="I517" s="292" t="str">
        <f t="shared" ca="1" si="232"/>
        <v>06.008.002</v>
      </c>
      <c r="J517" s="293" t="s">
        <v>211</v>
      </c>
      <c r="K517" s="294"/>
      <c r="L517" s="558"/>
      <c r="M517" s="558"/>
      <c r="N517" s="388">
        <f t="shared" ca="1" si="226"/>
        <v>3092.2779199999995</v>
      </c>
      <c r="O517" s="565"/>
      <c r="P517" s="297"/>
      <c r="Q517" s="49"/>
      <c r="R517" s="49"/>
      <c r="S517" s="49"/>
    </row>
    <row r="518" spans="1:19" s="48" customFormat="1" ht="13.9" hidden="1" customHeight="1" outlineLevel="2">
      <c r="A518" s="560">
        <f ca="1">IF($H518="UNIDADE CONSTRUTIVA",OFFSET(A518,-1,0)+1,LARGE(A$3:A517,1))</f>
        <v>0</v>
      </c>
      <c r="B518" s="560">
        <f t="shared" ca="1" si="228"/>
        <v>6</v>
      </c>
      <c r="C518" s="560">
        <f t="shared" ca="1" si="229"/>
        <v>8</v>
      </c>
      <c r="D518" s="561">
        <f t="shared" ca="1" si="230"/>
        <v>2</v>
      </c>
      <c r="E518" s="561">
        <f t="shared" ca="1" si="231"/>
        <v>1</v>
      </c>
      <c r="G518" s="290"/>
      <c r="H518" s="291" t="s">
        <v>244</v>
      </c>
      <c r="I518" s="292" t="str">
        <f t="shared" ca="1" si="232"/>
        <v>06.008.002.001</v>
      </c>
      <c r="J518" s="293" t="s">
        <v>211</v>
      </c>
      <c r="K518" s="294" t="s">
        <v>175</v>
      </c>
      <c r="L518" s="558">
        <v>1</v>
      </c>
      <c r="M518" s="558">
        <f>Hidrossanitário!U6</f>
        <v>3092.2779199999995</v>
      </c>
      <c r="N518" s="388">
        <f t="shared" si="226"/>
        <v>3092.2779199999995</v>
      </c>
      <c r="O518" s="565"/>
      <c r="P518" s="297" t="s">
        <v>677</v>
      </c>
      <c r="Q518" s="49"/>
      <c r="R518" s="49"/>
      <c r="S518" s="49"/>
    </row>
    <row r="519" spans="1:19" s="48" customFormat="1" ht="13.9" hidden="1" customHeight="1" outlineLevel="1">
      <c r="A519" s="560">
        <f ca="1">IF($H519="UNIDADE CONSTRUTIVA",OFFSET(A519,-1,0)+1,LARGE(A$3:A518,1))</f>
        <v>0</v>
      </c>
      <c r="B519" s="560">
        <f t="shared" ref="B519:B520" ca="1" si="233">IF(H519="UNIDADE CONSTRUTIVA",0,IF(H519="CÉLULA CONSTRUTIVA",OFFSET(B519,-1,0)+1,OFFSET(B519,-1,0)))</f>
        <v>6</v>
      </c>
      <c r="C519" s="560">
        <f t="shared" ref="C519:C520" ca="1" si="234">IF(H519="CÉLULA CONSTRUTIVA",0,IF(H519="ETAPA",OFFSET(C519,-1,0)+1,OFFSET(C519,-1,0)))</f>
        <v>8</v>
      </c>
      <c r="D519" s="561">
        <f t="shared" ref="D519:D520" ca="1" si="235">IF(H519="ETAPA",0,IF(H519="SUBETAPA",OFFSET(D519,-1,0)+1,OFFSET(D519,-1,0)))</f>
        <v>3</v>
      </c>
      <c r="E519" s="561">
        <f t="shared" ref="E519:E520" ca="1" si="236">IF(H519="Subetapa",0,IF(H519="serviço",OFFSET(E519,-1,0)+1,OFFSET(E519,-1,0)))</f>
        <v>0</v>
      </c>
      <c r="G519" s="290"/>
      <c r="H519" s="291" t="s">
        <v>243</v>
      </c>
      <c r="I519" s="292" t="str">
        <f t="shared" ca="1" si="232"/>
        <v>06.008.003</v>
      </c>
      <c r="J519" s="293" t="s">
        <v>1704</v>
      </c>
      <c r="K519" s="294"/>
      <c r="L519" s="558"/>
      <c r="M519" s="558"/>
      <c r="N519" s="388">
        <f t="shared" ca="1" si="226"/>
        <v>10796.26</v>
      </c>
      <c r="O519" s="565"/>
      <c r="P519" s="297"/>
      <c r="Q519" s="49"/>
      <c r="R519" s="49"/>
      <c r="S519" s="49"/>
    </row>
    <row r="520" spans="1:19" s="48" customFormat="1" ht="13.5" hidden="1" customHeight="1" outlineLevel="2">
      <c r="A520" s="560">
        <f ca="1">IF($H520="UNIDADE CONSTRUTIVA",OFFSET(A520,-1,0)+1,LARGE(A$3:A519,1))</f>
        <v>0</v>
      </c>
      <c r="B520" s="560">
        <f t="shared" ca="1" si="233"/>
        <v>6</v>
      </c>
      <c r="C520" s="560">
        <f t="shared" ca="1" si="234"/>
        <v>8</v>
      </c>
      <c r="D520" s="561">
        <f t="shared" ca="1" si="235"/>
        <v>3</v>
      </c>
      <c r="E520" s="561">
        <f t="shared" ca="1" si="236"/>
        <v>1</v>
      </c>
      <c r="G520" s="290"/>
      <c r="H520" s="291" t="s">
        <v>244</v>
      </c>
      <c r="I520" s="292" t="str">
        <f t="shared" ca="1" si="232"/>
        <v>06.008.003.001</v>
      </c>
      <c r="J520" s="293" t="s">
        <v>1704</v>
      </c>
      <c r="K520" s="294" t="s">
        <v>175</v>
      </c>
      <c r="L520" s="558">
        <v>1</v>
      </c>
      <c r="M520" s="558">
        <f>Hidrossanitário!AA6</f>
        <v>10796.26</v>
      </c>
      <c r="N520" s="388">
        <f t="shared" si="226"/>
        <v>10796.26</v>
      </c>
      <c r="O520" s="565"/>
      <c r="P520" s="297" t="s">
        <v>677</v>
      </c>
      <c r="Q520" s="49"/>
      <c r="R520" s="49"/>
      <c r="S520" s="49"/>
    </row>
    <row r="521" spans="1:19" s="48" customFormat="1" ht="13.9" customHeight="1" collapsed="1">
      <c r="A521" s="560">
        <f ca="1">IF($H521="UNIDADE CONSTRUTIVA",OFFSET(A521,-1,0)+1,LARGE(A$3:A451,1))</f>
        <v>0</v>
      </c>
      <c r="B521" s="560">
        <f t="shared" ca="1" si="197"/>
        <v>7</v>
      </c>
      <c r="C521" s="560">
        <f t="shared" ca="1" si="198"/>
        <v>0</v>
      </c>
      <c r="D521" s="561">
        <f t="shared" ca="1" si="199"/>
        <v>3</v>
      </c>
      <c r="E521" s="561">
        <f t="shared" ca="1" si="200"/>
        <v>1</v>
      </c>
      <c r="G521" s="290"/>
      <c r="H521" s="291" t="s">
        <v>241</v>
      </c>
      <c r="I521" s="292" t="str">
        <f t="shared" ca="1" si="116"/>
        <v>07</v>
      </c>
      <c r="J521" s="293" t="s">
        <v>208</v>
      </c>
      <c r="K521" s="294"/>
      <c r="L521" s="558"/>
      <c r="M521" s="558"/>
      <c r="N521" s="388">
        <f t="shared" ca="1" si="226"/>
        <v>803991.01241580001</v>
      </c>
      <c r="O521" s="565"/>
      <c r="P521" s="297"/>
      <c r="Q521" s="566"/>
      <c r="R521" s="566"/>
      <c r="S521" s="49"/>
    </row>
    <row r="522" spans="1:19" s="48" customFormat="1" ht="13.9" hidden="1" customHeight="1" outlineLevel="1">
      <c r="A522" s="560">
        <f ca="1">IF($H522="UNIDADE CONSTRUTIVA",OFFSET(A522,-1,0)+1,LARGE(A$3:A521,1))</f>
        <v>0</v>
      </c>
      <c r="B522" s="560">
        <f t="shared" ca="1" si="197"/>
        <v>7</v>
      </c>
      <c r="C522" s="560">
        <f t="shared" ca="1" si="198"/>
        <v>1</v>
      </c>
      <c r="D522" s="561">
        <f t="shared" ca="1" si="199"/>
        <v>0</v>
      </c>
      <c r="E522" s="561">
        <f t="shared" ca="1" si="200"/>
        <v>1</v>
      </c>
      <c r="G522" s="290"/>
      <c r="H522" s="291" t="s">
        <v>242</v>
      </c>
      <c r="I522" s="292" t="str">
        <f t="shared" ca="1" si="116"/>
        <v>07.001</v>
      </c>
      <c r="J522" s="293" t="s">
        <v>1690</v>
      </c>
      <c r="K522" s="294"/>
      <c r="L522" s="558"/>
      <c r="M522" s="558"/>
      <c r="N522" s="388">
        <f t="shared" ca="1" si="226"/>
        <v>104671.13132760001</v>
      </c>
      <c r="O522" s="565"/>
      <c r="P522" s="297"/>
      <c r="Q522" s="49"/>
      <c r="R522" s="49"/>
      <c r="S522" s="49"/>
    </row>
    <row r="523" spans="1:19" s="48" customFormat="1" ht="13.9" hidden="1" customHeight="1" outlineLevel="2">
      <c r="A523" s="560">
        <f ca="1">IF($H523="UNIDADE CONSTRUTIVA",OFFSET(A523,-1,0)+1,LARGE(A$3:A522,1))</f>
        <v>0</v>
      </c>
      <c r="B523" s="560">
        <f t="shared" ca="1" si="197"/>
        <v>7</v>
      </c>
      <c r="C523" s="560">
        <f t="shared" ca="1" si="198"/>
        <v>1</v>
      </c>
      <c r="D523" s="561">
        <f t="shared" ca="1" si="199"/>
        <v>1</v>
      </c>
      <c r="E523" s="561">
        <f t="shared" ca="1" si="200"/>
        <v>0</v>
      </c>
      <c r="G523" s="290"/>
      <c r="H523" s="291" t="s">
        <v>243</v>
      </c>
      <c r="I523" s="292" t="str">
        <f t="shared" ca="1" si="116"/>
        <v>07.001.001</v>
      </c>
      <c r="J523" s="293" t="s">
        <v>1674</v>
      </c>
      <c r="K523" s="294"/>
      <c r="L523" s="558"/>
      <c r="M523" s="558"/>
      <c r="N523" s="388">
        <f t="shared" ca="1" si="226"/>
        <v>18170.287243999996</v>
      </c>
      <c r="O523" s="565"/>
      <c r="P523" s="297"/>
      <c r="Q523" s="49"/>
      <c r="R523" s="49"/>
      <c r="S523" s="49"/>
    </row>
    <row r="524" spans="1:19" s="48" customFormat="1" ht="13.9" hidden="1" customHeight="1" outlineLevel="3">
      <c r="A524" s="560">
        <f ca="1">IF($H524="UNIDADE CONSTRUTIVA",OFFSET(A524,-1,0)+1,LARGE(A$3:A523,1))</f>
        <v>0</v>
      </c>
      <c r="B524" s="560">
        <f t="shared" ca="1" si="197"/>
        <v>7</v>
      </c>
      <c r="C524" s="560">
        <f t="shared" ca="1" si="198"/>
        <v>1</v>
      </c>
      <c r="D524" s="561">
        <f t="shared" ca="1" si="199"/>
        <v>1</v>
      </c>
      <c r="E524" s="561">
        <f t="shared" ca="1" si="200"/>
        <v>1</v>
      </c>
      <c r="G524" s="290"/>
      <c r="H524" s="291" t="s">
        <v>244</v>
      </c>
      <c r="I524" s="292" t="str">
        <f t="shared" ca="1" si="116"/>
        <v>07.001.001.001</v>
      </c>
      <c r="J524" s="293" t="s">
        <v>1674</v>
      </c>
      <c r="K524" s="294" t="s">
        <v>175</v>
      </c>
      <c r="L524" s="558">
        <v>1</v>
      </c>
      <c r="M524" s="558">
        <f>ELÉTRICO!R1</f>
        <v>18170.287243999996</v>
      </c>
      <c r="N524" s="388">
        <f t="shared" si="226"/>
        <v>18170.287243999996</v>
      </c>
      <c r="O524" s="565"/>
      <c r="P524" s="297" t="s">
        <v>677</v>
      </c>
      <c r="Q524" s="49"/>
      <c r="R524" s="49"/>
      <c r="S524" s="49"/>
    </row>
    <row r="525" spans="1:19" s="48" customFormat="1" ht="13.9" hidden="1" customHeight="1" outlineLevel="2">
      <c r="A525" s="560">
        <f ca="1">IF($H525="UNIDADE CONSTRUTIVA",OFFSET(A525,-1,0)+1,LARGE(A$3:A524,1))</f>
        <v>0</v>
      </c>
      <c r="B525" s="560">
        <f t="shared" ca="1" si="197"/>
        <v>7</v>
      </c>
      <c r="C525" s="560">
        <f t="shared" ca="1" si="198"/>
        <v>1</v>
      </c>
      <c r="D525" s="561">
        <f t="shared" ca="1" si="199"/>
        <v>2</v>
      </c>
      <c r="E525" s="561">
        <f t="shared" ca="1" si="200"/>
        <v>0</v>
      </c>
      <c r="G525" s="290"/>
      <c r="H525" s="291" t="s">
        <v>243</v>
      </c>
      <c r="I525" s="292" t="str">
        <f t="shared" ca="1" si="116"/>
        <v>07.001.002</v>
      </c>
      <c r="J525" s="293" t="s">
        <v>1672</v>
      </c>
      <c r="K525" s="294"/>
      <c r="L525" s="558"/>
      <c r="M525" s="558"/>
      <c r="N525" s="388">
        <f t="shared" ca="1" si="226"/>
        <v>24097.439100000007</v>
      </c>
      <c r="O525" s="565"/>
      <c r="P525" s="297"/>
      <c r="Q525" s="49"/>
      <c r="R525" s="49"/>
      <c r="S525" s="49"/>
    </row>
    <row r="526" spans="1:19" s="48" customFormat="1" ht="13.9" hidden="1" customHeight="1" outlineLevel="3">
      <c r="A526" s="560">
        <f ca="1">IF($H526="UNIDADE CONSTRUTIVA",OFFSET(A526,-1,0)+1,LARGE(A$3:A525,1))</f>
        <v>0</v>
      </c>
      <c r="B526" s="560">
        <f t="shared" ca="1" si="197"/>
        <v>7</v>
      </c>
      <c r="C526" s="560">
        <f t="shared" ca="1" si="198"/>
        <v>1</v>
      </c>
      <c r="D526" s="561">
        <f t="shared" ca="1" si="199"/>
        <v>2</v>
      </c>
      <c r="E526" s="561">
        <f t="shared" ca="1" si="200"/>
        <v>1</v>
      </c>
      <c r="G526" s="290"/>
      <c r="H526" s="291" t="s">
        <v>244</v>
      </c>
      <c r="I526" s="292" t="str">
        <f t="shared" ca="1" si="116"/>
        <v>07.001.002.001</v>
      </c>
      <c r="J526" s="293" t="s">
        <v>1672</v>
      </c>
      <c r="K526" s="294" t="s">
        <v>175</v>
      </c>
      <c r="L526" s="558">
        <v>1</v>
      </c>
      <c r="M526" s="558">
        <f>ELÉTRICO!U1</f>
        <v>24097.439100000007</v>
      </c>
      <c r="N526" s="388">
        <f t="shared" si="226"/>
        <v>24097.439100000007</v>
      </c>
      <c r="O526" s="565"/>
      <c r="P526" s="297" t="s">
        <v>677</v>
      </c>
      <c r="Q526" s="49"/>
      <c r="R526" s="49"/>
      <c r="S526" s="49"/>
    </row>
    <row r="527" spans="1:19" s="48" customFormat="1" ht="13.9" hidden="1" customHeight="1" outlineLevel="2">
      <c r="A527" s="560">
        <f ca="1">IF($H527="UNIDADE CONSTRUTIVA",OFFSET(A527,-1,0)+1,LARGE(A$3:A526,1))</f>
        <v>0</v>
      </c>
      <c r="B527" s="560">
        <f t="shared" ca="1" si="197"/>
        <v>7</v>
      </c>
      <c r="C527" s="560">
        <f t="shared" ca="1" si="198"/>
        <v>1</v>
      </c>
      <c r="D527" s="561">
        <f t="shared" ca="1" si="199"/>
        <v>3</v>
      </c>
      <c r="E527" s="561">
        <f t="shared" ca="1" si="200"/>
        <v>0</v>
      </c>
      <c r="G527" s="290"/>
      <c r="H527" s="291" t="s">
        <v>243</v>
      </c>
      <c r="I527" s="292" t="str">
        <f t="shared" ca="1" si="116"/>
        <v>07.001.003</v>
      </c>
      <c r="J527" s="293" t="s">
        <v>1673</v>
      </c>
      <c r="K527" s="294"/>
      <c r="L527" s="558"/>
      <c r="M527" s="558"/>
      <c r="N527" s="388">
        <f t="shared" ca="1" si="226"/>
        <v>25677.007050000004</v>
      </c>
      <c r="O527" s="565"/>
      <c r="P527" s="297"/>
      <c r="Q527" s="49"/>
      <c r="R527" s="49"/>
      <c r="S527" s="49"/>
    </row>
    <row r="528" spans="1:19" s="48" customFormat="1" ht="13.9" hidden="1" customHeight="1" outlineLevel="3">
      <c r="A528" s="560">
        <f ca="1">IF($H528="UNIDADE CONSTRUTIVA",OFFSET(A528,-1,0)+1,LARGE(A$3:A527,1))</f>
        <v>0</v>
      </c>
      <c r="B528" s="560">
        <f t="shared" ca="1" si="197"/>
        <v>7</v>
      </c>
      <c r="C528" s="560">
        <f t="shared" ca="1" si="198"/>
        <v>1</v>
      </c>
      <c r="D528" s="561">
        <f t="shared" ca="1" si="199"/>
        <v>3</v>
      </c>
      <c r="E528" s="561">
        <f t="shared" ca="1" si="200"/>
        <v>1</v>
      </c>
      <c r="G528" s="290"/>
      <c r="H528" s="291" t="s">
        <v>244</v>
      </c>
      <c r="I528" s="292" t="str">
        <f t="shared" ca="1" si="116"/>
        <v>07.001.003.001</v>
      </c>
      <c r="J528" s="293" t="s">
        <v>1673</v>
      </c>
      <c r="K528" s="294" t="s">
        <v>175</v>
      </c>
      <c r="L528" s="558">
        <v>1</v>
      </c>
      <c r="M528" s="558">
        <f>ELÉTRICO!X1</f>
        <v>25677.007050000004</v>
      </c>
      <c r="N528" s="388">
        <f t="shared" si="226"/>
        <v>25677.007050000004</v>
      </c>
      <c r="O528" s="565"/>
      <c r="P528" s="297" t="s">
        <v>677</v>
      </c>
      <c r="Q528" s="49"/>
      <c r="R528" s="49"/>
      <c r="S528" s="49"/>
    </row>
    <row r="529" spans="1:19" s="48" customFormat="1" ht="13.9" hidden="1" customHeight="1" outlineLevel="2">
      <c r="A529" s="560">
        <f ca="1">IF($H529="UNIDADE CONSTRUTIVA",OFFSET(A529,-1,0)+1,LARGE(A$3:A528,1))</f>
        <v>0</v>
      </c>
      <c r="B529" s="560">
        <f t="shared" ca="1" si="197"/>
        <v>7</v>
      </c>
      <c r="C529" s="560">
        <f t="shared" ca="1" si="198"/>
        <v>1</v>
      </c>
      <c r="D529" s="561">
        <f t="shared" ca="1" si="199"/>
        <v>4</v>
      </c>
      <c r="E529" s="561">
        <f t="shared" ca="1" si="200"/>
        <v>0</v>
      </c>
      <c r="G529" s="290"/>
      <c r="H529" s="291" t="s">
        <v>243</v>
      </c>
      <c r="I529" s="292" t="str">
        <f t="shared" ca="1" si="116"/>
        <v>07.001.004</v>
      </c>
      <c r="J529" s="293" t="s">
        <v>1676</v>
      </c>
      <c r="K529" s="294"/>
      <c r="L529" s="558"/>
      <c r="M529" s="558"/>
      <c r="N529" s="388">
        <f t="shared" ca="1" si="226"/>
        <v>1836.4468836000003</v>
      </c>
      <c r="O529" s="565"/>
      <c r="P529" s="297"/>
      <c r="Q529" s="49"/>
      <c r="R529" s="49"/>
      <c r="S529" s="49"/>
    </row>
    <row r="530" spans="1:19" s="48" customFormat="1" ht="13.9" hidden="1" customHeight="1" outlineLevel="3">
      <c r="A530" s="560">
        <f ca="1">IF($H530="UNIDADE CONSTRUTIVA",OFFSET(A530,-1,0)+1,LARGE(A$3:A529,1))</f>
        <v>0</v>
      </c>
      <c r="B530" s="560">
        <f t="shared" ca="1" si="197"/>
        <v>7</v>
      </c>
      <c r="C530" s="560">
        <f t="shared" ca="1" si="198"/>
        <v>1</v>
      </c>
      <c r="D530" s="561">
        <f t="shared" ca="1" si="199"/>
        <v>4</v>
      </c>
      <c r="E530" s="561">
        <f t="shared" ca="1" si="200"/>
        <v>1</v>
      </c>
      <c r="G530" s="290"/>
      <c r="H530" s="291" t="s">
        <v>244</v>
      </c>
      <c r="I530" s="292" t="str">
        <f t="shared" ca="1" si="116"/>
        <v>07.001.004.001</v>
      </c>
      <c r="J530" s="293" t="s">
        <v>1676</v>
      </c>
      <c r="K530" s="294" t="s">
        <v>175</v>
      </c>
      <c r="L530" s="558">
        <v>1</v>
      </c>
      <c r="M530" s="558">
        <f>ELÉTRICO!AD1</f>
        <v>1836.4468836000003</v>
      </c>
      <c r="N530" s="388">
        <f t="shared" si="226"/>
        <v>1836.4468836000003</v>
      </c>
      <c r="O530" s="565"/>
      <c r="P530" s="297" t="s">
        <v>677</v>
      </c>
      <c r="Q530" s="49"/>
      <c r="R530" s="49"/>
      <c r="S530" s="49"/>
    </row>
    <row r="531" spans="1:19" s="48" customFormat="1" ht="13.9" hidden="1" customHeight="1" outlineLevel="2">
      <c r="A531" s="560">
        <f ca="1">IF($H531="UNIDADE CONSTRUTIVA",OFFSET(A531,-1,0)+1,LARGE(A$3:A530,1))</f>
        <v>0</v>
      </c>
      <c r="B531" s="560">
        <f t="shared" ca="1" si="197"/>
        <v>7</v>
      </c>
      <c r="C531" s="560">
        <f t="shared" ca="1" si="198"/>
        <v>1</v>
      </c>
      <c r="D531" s="561">
        <f t="shared" ca="1" si="199"/>
        <v>5</v>
      </c>
      <c r="E531" s="561">
        <f t="shared" ca="1" si="200"/>
        <v>0</v>
      </c>
      <c r="G531" s="290"/>
      <c r="H531" s="291" t="s">
        <v>243</v>
      </c>
      <c r="I531" s="292" t="str">
        <f t="shared" ca="1" si="116"/>
        <v>07.001.005</v>
      </c>
      <c r="J531" s="293" t="s">
        <v>1686</v>
      </c>
      <c r="K531" s="294"/>
      <c r="L531" s="558"/>
      <c r="M531" s="558"/>
      <c r="N531" s="388">
        <f t="shared" ca="1" si="226"/>
        <v>6325.2910499999998</v>
      </c>
      <c r="O531" s="565"/>
      <c r="P531" s="297"/>
      <c r="Q531" s="49"/>
      <c r="R531" s="49"/>
      <c r="S531" s="49"/>
    </row>
    <row r="532" spans="1:19" s="48" customFormat="1" ht="13.9" hidden="1" customHeight="1" outlineLevel="3">
      <c r="A532" s="560">
        <f ca="1">IF($H532="UNIDADE CONSTRUTIVA",OFFSET(A532,-1,0)+1,LARGE(A$3:A531,1))</f>
        <v>0</v>
      </c>
      <c r="B532" s="560">
        <f t="shared" ca="1" si="197"/>
        <v>7</v>
      </c>
      <c r="C532" s="560">
        <f t="shared" ca="1" si="198"/>
        <v>1</v>
      </c>
      <c r="D532" s="561">
        <f t="shared" ca="1" si="199"/>
        <v>5</v>
      </c>
      <c r="E532" s="561">
        <f t="shared" ca="1" si="200"/>
        <v>1</v>
      </c>
      <c r="G532" s="290"/>
      <c r="H532" s="291" t="s">
        <v>244</v>
      </c>
      <c r="I532" s="292" t="str">
        <f t="shared" ca="1" si="116"/>
        <v>07.001.005.001</v>
      </c>
      <c r="J532" s="293" t="s">
        <v>1686</v>
      </c>
      <c r="K532" s="294" t="s">
        <v>175</v>
      </c>
      <c r="L532" s="558">
        <v>1</v>
      </c>
      <c r="M532" s="558">
        <f>ELÉTRICO!AG1</f>
        <v>6325.2910499999998</v>
      </c>
      <c r="N532" s="388">
        <f t="shared" si="226"/>
        <v>6325.2910499999998</v>
      </c>
      <c r="O532" s="565"/>
      <c r="P532" s="297" t="s">
        <v>677</v>
      </c>
      <c r="Q532" s="49"/>
      <c r="R532" s="49"/>
      <c r="S532" s="49"/>
    </row>
    <row r="533" spans="1:19" s="48" customFormat="1" ht="13.9" hidden="1" customHeight="1" outlineLevel="2">
      <c r="A533" s="560">
        <f ca="1">IF($H533="UNIDADE CONSTRUTIVA",OFFSET(A533,-1,0)+1,LARGE(A$3:A532,1))</f>
        <v>0</v>
      </c>
      <c r="B533" s="560">
        <f t="shared" ref="B533:B534" ca="1" si="237">IF(H533="UNIDADE CONSTRUTIVA",0,IF(H533="CÉLULA CONSTRUTIVA",OFFSET(B533,-1,0)+1,OFFSET(B533,-1,0)))</f>
        <v>7</v>
      </c>
      <c r="C533" s="560">
        <f t="shared" ref="C533:C534" ca="1" si="238">IF(H533="CÉLULA CONSTRUTIVA",0,IF(H533="ETAPA",OFFSET(C533,-1,0)+1,OFFSET(C533,-1,0)))</f>
        <v>1</v>
      </c>
      <c r="D533" s="561">
        <f t="shared" ref="D533:D534" ca="1" si="239">IF(H533="ETAPA",0,IF(H533="SUBETAPA",OFFSET(D533,-1,0)+1,OFFSET(D533,-1,0)))</f>
        <v>6</v>
      </c>
      <c r="E533" s="561">
        <f t="shared" ref="E533:E534" ca="1" si="240">IF(H533="Subetapa",0,IF(H533="serviço",OFFSET(E533,-1,0)+1,OFFSET(E533,-1,0)))</f>
        <v>0</v>
      </c>
      <c r="G533" s="290"/>
      <c r="H533" s="291" t="s">
        <v>243</v>
      </c>
      <c r="I533" s="292" t="str">
        <f t="shared" ref="I533:I534" ca="1" si="241">IF(H533="Unidade Construtiva",TEXT(A533,"00"),IF(H533="Célula Construtiva",TEXT(B533,"00"),IF(H533="Etapa",CONCATENATE(TEXT(B533,"00"),".",TEXT(C533,"000")),IF(H533="Subetapa",CONCATENATE(TEXT(B533,"00"),".",TEXT(C533,"000"),".",TEXT(D533,"000")),IF(H533="Serviço",CONCATENATE(TEXT(B533,"00"),".",TEXT(C533,"000"),".",TEXT(D533,"000"),".",TEXT(E533,"000")),"")))))</f>
        <v>07.001.006</v>
      </c>
      <c r="J533" s="293" t="s">
        <v>177</v>
      </c>
      <c r="K533" s="294"/>
      <c r="L533" s="558"/>
      <c r="M533" s="558"/>
      <c r="N533" s="388">
        <f t="shared" ca="1" si="226"/>
        <v>1537.5800000000002</v>
      </c>
      <c r="O533" s="565"/>
      <c r="P533" s="297"/>
      <c r="Q533" s="49"/>
      <c r="R533" s="49"/>
      <c r="S533" s="49"/>
    </row>
    <row r="534" spans="1:19" s="48" customFormat="1" ht="13.9" hidden="1" customHeight="1" outlineLevel="3">
      <c r="A534" s="560">
        <f ca="1">IF($H534="UNIDADE CONSTRUTIVA",OFFSET(A534,-1,0)+1,LARGE(A$3:A533,1))</f>
        <v>0</v>
      </c>
      <c r="B534" s="560">
        <f t="shared" ca="1" si="237"/>
        <v>7</v>
      </c>
      <c r="C534" s="560">
        <f t="shared" ca="1" si="238"/>
        <v>1</v>
      </c>
      <c r="D534" s="561">
        <f t="shared" ca="1" si="239"/>
        <v>6</v>
      </c>
      <c r="E534" s="561">
        <f t="shared" ca="1" si="240"/>
        <v>1</v>
      </c>
      <c r="G534" s="290"/>
      <c r="H534" s="291" t="s">
        <v>244</v>
      </c>
      <c r="I534" s="292" t="str">
        <f t="shared" ca="1" si="241"/>
        <v>07.001.006.001</v>
      </c>
      <c r="J534" s="293" t="s">
        <v>177</v>
      </c>
      <c r="K534" s="294" t="s">
        <v>175</v>
      </c>
      <c r="L534" s="558">
        <v>1</v>
      </c>
      <c r="M534" s="558">
        <f>ELÉTRICO!AJ1</f>
        <v>1537.5800000000002</v>
      </c>
      <c r="N534" s="388">
        <f t="shared" si="226"/>
        <v>1537.5800000000002</v>
      </c>
      <c r="O534" s="565"/>
      <c r="P534" s="297" t="s">
        <v>677</v>
      </c>
      <c r="Q534" s="49"/>
      <c r="R534" s="49"/>
      <c r="S534" s="49"/>
    </row>
    <row r="535" spans="1:19" s="48" customFormat="1" ht="13.9" hidden="1" customHeight="1" outlineLevel="2">
      <c r="A535" s="560">
        <f ca="1">IF($H535="UNIDADE CONSTRUTIVA",OFFSET(A535,-1,0)+1,LARGE(A$3:A534,1))</f>
        <v>0</v>
      </c>
      <c r="B535" s="560">
        <f t="shared" ref="B535:B536" ca="1" si="242">IF(H535="UNIDADE CONSTRUTIVA",0,IF(H535="CÉLULA CONSTRUTIVA",OFFSET(B535,-1,0)+1,OFFSET(B535,-1,0)))</f>
        <v>7</v>
      </c>
      <c r="C535" s="560">
        <f t="shared" ref="C535:C536" ca="1" si="243">IF(H535="CÉLULA CONSTRUTIVA",0,IF(H535="ETAPA",OFFSET(C535,-1,0)+1,OFFSET(C535,-1,0)))</f>
        <v>1</v>
      </c>
      <c r="D535" s="561">
        <f t="shared" ref="D535:D536" ca="1" si="244">IF(H535="ETAPA",0,IF(H535="SUBETAPA",OFFSET(D535,-1,0)+1,OFFSET(D535,-1,0)))</f>
        <v>7</v>
      </c>
      <c r="E535" s="561">
        <f t="shared" ref="E535:E536" ca="1" si="245">IF(H535="Subetapa",0,IF(H535="serviço",OFFSET(E535,-1,0)+1,OFFSET(E535,-1,0)))</f>
        <v>0</v>
      </c>
      <c r="G535" s="290"/>
      <c r="H535" s="291" t="s">
        <v>243</v>
      </c>
      <c r="I535" s="292" t="str">
        <f t="shared" ref="I535:I536" ca="1" si="246">IF(H535="Unidade Construtiva",TEXT(A535,"00"),IF(H535="Célula Construtiva",TEXT(B535,"00"),IF(H535="Etapa",CONCATENATE(TEXT(B535,"00"),".",TEXT(C535,"000")),IF(H535="Subetapa",CONCATENATE(TEXT(B535,"00"),".",TEXT(C535,"000"),".",TEXT(D535,"000")),IF(H535="Serviço",CONCATENATE(TEXT(B535,"00"),".",TEXT(C535,"000"),".",TEXT(D535,"000"),".",TEXT(E535,"000")),"")))))</f>
        <v>07.001.007</v>
      </c>
      <c r="J535" s="293" t="s">
        <v>212</v>
      </c>
      <c r="K535" s="294"/>
      <c r="L535" s="558"/>
      <c r="M535" s="558"/>
      <c r="N535" s="388">
        <f t="shared" ca="1" si="226"/>
        <v>1542.24</v>
      </c>
      <c r="O535" s="565"/>
      <c r="P535" s="297"/>
      <c r="Q535" s="49"/>
      <c r="R535" s="49"/>
      <c r="S535" s="49"/>
    </row>
    <row r="536" spans="1:19" s="48" customFormat="1" ht="13.9" hidden="1" customHeight="1" outlineLevel="3">
      <c r="A536" s="560">
        <f ca="1">IF($H536="UNIDADE CONSTRUTIVA",OFFSET(A536,-1,0)+1,LARGE(A$3:A535,1))</f>
        <v>0</v>
      </c>
      <c r="B536" s="560">
        <f t="shared" ca="1" si="242"/>
        <v>7</v>
      </c>
      <c r="C536" s="560">
        <f t="shared" ca="1" si="243"/>
        <v>1</v>
      </c>
      <c r="D536" s="561">
        <f t="shared" ca="1" si="244"/>
        <v>7</v>
      </c>
      <c r="E536" s="561">
        <f t="shared" ca="1" si="245"/>
        <v>1</v>
      </c>
      <c r="G536" s="290"/>
      <c r="H536" s="291" t="s">
        <v>244</v>
      </c>
      <c r="I536" s="292" t="str">
        <f t="shared" ca="1" si="246"/>
        <v>07.001.007.001</v>
      </c>
      <c r="J536" s="293" t="s">
        <v>212</v>
      </c>
      <c r="K536" s="294" t="s">
        <v>175</v>
      </c>
      <c r="L536" s="558">
        <v>1</v>
      </c>
      <c r="M536" s="558">
        <f>ELÉTRICO!AM1</f>
        <v>1542.24</v>
      </c>
      <c r="N536" s="388">
        <f t="shared" si="226"/>
        <v>1542.24</v>
      </c>
      <c r="O536" s="565"/>
      <c r="P536" s="297" t="s">
        <v>677</v>
      </c>
      <c r="Q536" s="49"/>
      <c r="R536" s="49"/>
      <c r="S536" s="49"/>
    </row>
    <row r="537" spans="1:19" s="48" customFormat="1" ht="13.9" hidden="1" customHeight="1" outlineLevel="2">
      <c r="A537" s="560">
        <f ca="1">IF($H537="UNIDADE CONSTRUTIVA",OFFSET(A537,-1,0)+1,LARGE(A$3:A536,1))</f>
        <v>0</v>
      </c>
      <c r="B537" s="560">
        <f t="shared" ref="B537:B538" ca="1" si="247">IF(H537="UNIDADE CONSTRUTIVA",0,IF(H537="CÉLULA CONSTRUTIVA",OFFSET(B537,-1,0)+1,OFFSET(B537,-1,0)))</f>
        <v>7</v>
      </c>
      <c r="C537" s="560">
        <f t="shared" ref="C537:C538" ca="1" si="248">IF(H537="CÉLULA CONSTRUTIVA",0,IF(H537="ETAPA",OFFSET(C537,-1,0)+1,OFFSET(C537,-1,0)))</f>
        <v>1</v>
      </c>
      <c r="D537" s="561">
        <f t="shared" ref="D537:D538" ca="1" si="249">IF(H537="ETAPA",0,IF(H537="SUBETAPA",OFFSET(D537,-1,0)+1,OFFSET(D537,-1,0)))</f>
        <v>8</v>
      </c>
      <c r="E537" s="561">
        <f t="shared" ref="E537:E538" ca="1" si="250">IF(H537="Subetapa",0,IF(H537="serviço",OFFSET(E537,-1,0)+1,OFFSET(E537,-1,0)))</f>
        <v>0</v>
      </c>
      <c r="G537" s="290"/>
      <c r="H537" s="291" t="s">
        <v>243</v>
      </c>
      <c r="I537" s="292" t="str">
        <f t="shared" ref="I537:I538" ca="1" si="251">IF(H537="Unidade Construtiva",TEXT(A537,"00"),IF(H537="Célula Construtiva",TEXT(B537,"00"),IF(H537="Etapa",CONCATENATE(TEXT(B537,"00"),".",TEXT(C537,"000")),IF(H537="Subetapa",CONCATENATE(TEXT(B537,"00"),".",TEXT(C537,"000"),".",TEXT(D537,"000")),IF(H537="Serviço",CONCATENATE(TEXT(B537,"00"),".",TEXT(C537,"000"),".",TEXT(D537,"000"),".",TEXT(E537,"000")),"")))))</f>
        <v>07.001.008</v>
      </c>
      <c r="J537" s="293" t="s">
        <v>213</v>
      </c>
      <c r="K537" s="294"/>
      <c r="L537" s="558"/>
      <c r="M537" s="558"/>
      <c r="N537" s="388">
        <f t="shared" ca="1" si="226"/>
        <v>994.04</v>
      </c>
      <c r="O537" s="565"/>
      <c r="P537" s="297"/>
      <c r="Q537" s="49"/>
      <c r="R537" s="49"/>
      <c r="S537" s="49"/>
    </row>
    <row r="538" spans="1:19" s="48" customFormat="1" ht="13.9" hidden="1" customHeight="1" outlineLevel="3">
      <c r="A538" s="560">
        <f ca="1">IF($H538="UNIDADE CONSTRUTIVA",OFFSET(A538,-1,0)+1,LARGE(A$3:A537,1))</f>
        <v>0</v>
      </c>
      <c r="B538" s="560">
        <f t="shared" ca="1" si="247"/>
        <v>7</v>
      </c>
      <c r="C538" s="560">
        <f t="shared" ca="1" si="248"/>
        <v>1</v>
      </c>
      <c r="D538" s="561">
        <f t="shared" ca="1" si="249"/>
        <v>8</v>
      </c>
      <c r="E538" s="561">
        <f t="shared" ca="1" si="250"/>
        <v>1</v>
      </c>
      <c r="G538" s="290"/>
      <c r="H538" s="291" t="s">
        <v>244</v>
      </c>
      <c r="I538" s="292" t="str">
        <f t="shared" ca="1" si="251"/>
        <v>07.001.008.001</v>
      </c>
      <c r="J538" s="293" t="s">
        <v>214</v>
      </c>
      <c r="K538" s="294" t="s">
        <v>175</v>
      </c>
      <c r="L538" s="558">
        <v>1</v>
      </c>
      <c r="M538" s="558">
        <f>ELÉTRICO!AS1</f>
        <v>994.04</v>
      </c>
      <c r="N538" s="388">
        <f t="shared" si="226"/>
        <v>994.04</v>
      </c>
      <c r="O538" s="565"/>
      <c r="P538" s="297" t="s">
        <v>677</v>
      </c>
      <c r="Q538" s="49"/>
      <c r="R538" s="49"/>
      <c r="S538" s="49"/>
    </row>
    <row r="539" spans="1:19" s="48" customFormat="1" ht="13.9" hidden="1" customHeight="1" outlineLevel="2">
      <c r="A539" s="560">
        <f ca="1">IF($H539="UNIDADE CONSTRUTIVA",OFFSET(A539,-1,0)+1,LARGE(A$3:A532,1))</f>
        <v>0</v>
      </c>
      <c r="B539" s="560">
        <f t="shared" ca="1" si="197"/>
        <v>7</v>
      </c>
      <c r="C539" s="560">
        <f t="shared" ca="1" si="198"/>
        <v>1</v>
      </c>
      <c r="D539" s="561">
        <f t="shared" ca="1" si="199"/>
        <v>9</v>
      </c>
      <c r="E539" s="561">
        <f t="shared" ca="1" si="200"/>
        <v>0</v>
      </c>
      <c r="G539" s="290"/>
      <c r="H539" s="291" t="s">
        <v>243</v>
      </c>
      <c r="I539" s="292" t="str">
        <f t="shared" ca="1" si="116"/>
        <v>07.001.009</v>
      </c>
      <c r="J539" s="293" t="s">
        <v>1688</v>
      </c>
      <c r="K539" s="294"/>
      <c r="L539" s="558"/>
      <c r="M539" s="558"/>
      <c r="N539" s="388">
        <f t="shared" ca="1" si="226"/>
        <v>24490.799999999999</v>
      </c>
      <c r="O539" s="565"/>
      <c r="P539" s="297"/>
      <c r="Q539" s="49"/>
      <c r="R539" s="49"/>
      <c r="S539" s="49"/>
    </row>
    <row r="540" spans="1:19" s="48" customFormat="1" ht="13.9" hidden="1" customHeight="1" outlineLevel="3">
      <c r="A540" s="560">
        <f ca="1">IF($H540="UNIDADE CONSTRUTIVA",OFFSET(A540,-1,0)+1,LARGE(A$3:A539,1))</f>
        <v>0</v>
      </c>
      <c r="B540" s="560">
        <f t="shared" ca="1" si="197"/>
        <v>7</v>
      </c>
      <c r="C540" s="560">
        <f t="shared" ca="1" si="198"/>
        <v>1</v>
      </c>
      <c r="D540" s="561">
        <f t="shared" ca="1" si="199"/>
        <v>9</v>
      </c>
      <c r="E540" s="561">
        <f t="shared" ca="1" si="200"/>
        <v>1</v>
      </c>
      <c r="G540" s="290"/>
      <c r="H540" s="291" t="s">
        <v>244</v>
      </c>
      <c r="I540" s="292" t="str">
        <f t="shared" ca="1" si="116"/>
        <v>07.001.009.001</v>
      </c>
      <c r="J540" s="293" t="s">
        <v>1675</v>
      </c>
      <c r="K540" s="294" t="s">
        <v>175</v>
      </c>
      <c r="L540" s="558">
        <v>1</v>
      </c>
      <c r="M540" s="558">
        <f>'Obra '!E14*60</f>
        <v>24490.799999999999</v>
      </c>
      <c r="N540" s="388">
        <f t="shared" si="226"/>
        <v>24490.799999999999</v>
      </c>
      <c r="O540" s="565"/>
      <c r="P540" s="297" t="s">
        <v>677</v>
      </c>
      <c r="Q540" s="49"/>
      <c r="R540" s="49"/>
      <c r="S540" s="49"/>
    </row>
    <row r="541" spans="1:19" s="48" customFormat="1" ht="13.9" hidden="1" customHeight="1" outlineLevel="1">
      <c r="A541" s="560">
        <f ca="1">IF($H541="UNIDADE CONSTRUTIVA",OFFSET(A541,-1,0)+1,LARGE(A$3:A540,1))</f>
        <v>0</v>
      </c>
      <c r="B541" s="560">
        <f t="shared" ref="B541:B557" ca="1" si="252">IF(H541="UNIDADE CONSTRUTIVA",0,IF(H541="CÉLULA CONSTRUTIVA",OFFSET(B541,-1,0)+1,OFFSET(B541,-1,0)))</f>
        <v>7</v>
      </c>
      <c r="C541" s="560">
        <f t="shared" ref="C541:C557" ca="1" si="253">IF(H541="CÉLULA CONSTRUTIVA",0,IF(H541="ETAPA",OFFSET(C541,-1,0)+1,OFFSET(C541,-1,0)))</f>
        <v>2</v>
      </c>
      <c r="D541" s="561">
        <f t="shared" ref="D541:D557" ca="1" si="254">IF(H541="ETAPA",0,IF(H541="SUBETAPA",OFFSET(D541,-1,0)+1,OFFSET(D541,-1,0)))</f>
        <v>0</v>
      </c>
      <c r="E541" s="561">
        <f t="shared" ref="E541:E557" ca="1" si="255">IF(H541="Subetapa",0,IF(H541="serviço",OFFSET(E541,-1,0)+1,OFFSET(E541,-1,0)))</f>
        <v>1</v>
      </c>
      <c r="G541" s="290"/>
      <c r="H541" s="291" t="s">
        <v>242</v>
      </c>
      <c r="I541" s="292" t="str">
        <f t="shared" ref="I541:I557" ca="1" si="256">IF(H541="Unidade Construtiva",TEXT(A541,"00"),IF(H541="Célula Construtiva",TEXT(B541,"00"),IF(H541="Etapa",CONCATENATE(TEXT(B541,"00"),".",TEXT(C541,"000")),IF(H541="Subetapa",CONCATENATE(TEXT(B541,"00"),".",TEXT(C541,"000"),".",TEXT(D541,"000")),IF(H541="Serviço",CONCATENATE(TEXT(B541,"00"),".",TEXT(C541,"000"),".",TEXT(D541,"000"),".",TEXT(E541,"000")),"")))))</f>
        <v>07.002</v>
      </c>
      <c r="J541" s="293" t="s">
        <v>1691</v>
      </c>
      <c r="K541" s="294"/>
      <c r="L541" s="558"/>
      <c r="M541" s="558"/>
      <c r="N541" s="388">
        <f t="shared" ca="1" si="226"/>
        <v>50416.710579399994</v>
      </c>
      <c r="O541" s="565"/>
      <c r="P541" s="297"/>
      <c r="Q541" s="49"/>
      <c r="R541" s="49"/>
      <c r="S541" s="49"/>
    </row>
    <row r="542" spans="1:19" s="48" customFormat="1" ht="13.9" hidden="1" customHeight="1" outlineLevel="2">
      <c r="A542" s="560">
        <f ca="1">IF($H542="UNIDADE CONSTRUTIVA",OFFSET(A542,-1,0)+1,LARGE(A$3:A541,1))</f>
        <v>0</v>
      </c>
      <c r="B542" s="560">
        <f t="shared" ca="1" si="252"/>
        <v>7</v>
      </c>
      <c r="C542" s="560">
        <f t="shared" ca="1" si="253"/>
        <v>2</v>
      </c>
      <c r="D542" s="561">
        <f t="shared" ca="1" si="254"/>
        <v>1</v>
      </c>
      <c r="E542" s="561">
        <f t="shared" ca="1" si="255"/>
        <v>0</v>
      </c>
      <c r="G542" s="290"/>
      <c r="H542" s="291" t="s">
        <v>243</v>
      </c>
      <c r="I542" s="292" t="str">
        <f t="shared" ca="1" si="256"/>
        <v>07.002.001</v>
      </c>
      <c r="J542" s="293" t="s">
        <v>1674</v>
      </c>
      <c r="K542" s="294"/>
      <c r="L542" s="558"/>
      <c r="M542" s="558"/>
      <c r="N542" s="388">
        <f t="shared" ca="1" si="226"/>
        <v>760.9384</v>
      </c>
      <c r="O542" s="565"/>
      <c r="P542" s="297"/>
      <c r="Q542" s="49"/>
      <c r="R542" s="49"/>
      <c r="S542" s="49"/>
    </row>
    <row r="543" spans="1:19" s="48" customFormat="1" ht="13.9" hidden="1" customHeight="1" outlineLevel="3">
      <c r="A543" s="560">
        <f ca="1">IF($H543="UNIDADE CONSTRUTIVA",OFFSET(A543,-1,0)+1,LARGE(A$3:A542,1))</f>
        <v>0</v>
      </c>
      <c r="B543" s="560">
        <f t="shared" ca="1" si="252"/>
        <v>7</v>
      </c>
      <c r="C543" s="560">
        <f t="shared" ca="1" si="253"/>
        <v>2</v>
      </c>
      <c r="D543" s="561">
        <f t="shared" ca="1" si="254"/>
        <v>1</v>
      </c>
      <c r="E543" s="561">
        <f t="shared" ca="1" si="255"/>
        <v>1</v>
      </c>
      <c r="G543" s="290"/>
      <c r="H543" s="291" t="s">
        <v>244</v>
      </c>
      <c r="I543" s="292" t="str">
        <f t="shared" ca="1" si="256"/>
        <v>07.002.001.001</v>
      </c>
      <c r="J543" s="293" t="s">
        <v>1674</v>
      </c>
      <c r="K543" s="294" t="s">
        <v>175</v>
      </c>
      <c r="L543" s="558">
        <v>1</v>
      </c>
      <c r="M543" s="558">
        <f>ELÉTRICO!R2</f>
        <v>760.9384</v>
      </c>
      <c r="N543" s="388">
        <f t="shared" si="226"/>
        <v>760.9384</v>
      </c>
      <c r="O543" s="565"/>
      <c r="P543" s="297" t="s">
        <v>677</v>
      </c>
      <c r="Q543" s="49"/>
      <c r="R543" s="49"/>
      <c r="S543" s="49"/>
    </row>
    <row r="544" spans="1:19" s="48" customFormat="1" ht="13.9" hidden="1" customHeight="1" outlineLevel="2">
      <c r="A544" s="560">
        <f ca="1">IF($H544="UNIDADE CONSTRUTIVA",OFFSET(A544,-1,0)+1,LARGE(A$3:A543,1))</f>
        <v>0</v>
      </c>
      <c r="B544" s="560">
        <f t="shared" ca="1" si="252"/>
        <v>7</v>
      </c>
      <c r="C544" s="560">
        <f t="shared" ca="1" si="253"/>
        <v>2</v>
      </c>
      <c r="D544" s="561">
        <f t="shared" ca="1" si="254"/>
        <v>2</v>
      </c>
      <c r="E544" s="561">
        <f t="shared" ca="1" si="255"/>
        <v>0</v>
      </c>
      <c r="G544" s="290"/>
      <c r="H544" s="291" t="s">
        <v>243</v>
      </c>
      <c r="I544" s="292" t="str">
        <f t="shared" ca="1" si="256"/>
        <v>07.002.002</v>
      </c>
      <c r="J544" s="293" t="s">
        <v>1673</v>
      </c>
      <c r="K544" s="294"/>
      <c r="L544" s="558"/>
      <c r="M544" s="558"/>
      <c r="N544" s="388">
        <f t="shared" ca="1" si="226"/>
        <v>14902.657899999998</v>
      </c>
      <c r="O544" s="565"/>
      <c r="P544" s="297"/>
      <c r="Q544" s="49"/>
      <c r="R544" s="49"/>
      <c r="S544" s="49"/>
    </row>
    <row r="545" spans="1:19" s="48" customFormat="1" ht="13.9" hidden="1" customHeight="1" outlineLevel="3">
      <c r="A545" s="560">
        <f ca="1">IF($H545="UNIDADE CONSTRUTIVA",OFFSET(A545,-1,0)+1,LARGE(A$3:A544,1))</f>
        <v>0</v>
      </c>
      <c r="B545" s="560">
        <f t="shared" ca="1" si="252"/>
        <v>7</v>
      </c>
      <c r="C545" s="560">
        <f t="shared" ca="1" si="253"/>
        <v>2</v>
      </c>
      <c r="D545" s="561">
        <f t="shared" ca="1" si="254"/>
        <v>2</v>
      </c>
      <c r="E545" s="561">
        <f t="shared" ca="1" si="255"/>
        <v>1</v>
      </c>
      <c r="G545" s="290"/>
      <c r="H545" s="291" t="s">
        <v>244</v>
      </c>
      <c r="I545" s="292" t="str">
        <f t="shared" ca="1" si="256"/>
        <v>07.002.002.001</v>
      </c>
      <c r="J545" s="293" t="s">
        <v>1673</v>
      </c>
      <c r="K545" s="294" t="s">
        <v>175</v>
      </c>
      <c r="L545" s="558">
        <v>1</v>
      </c>
      <c r="M545" s="558">
        <f>ELÉTRICO!X2</f>
        <v>14902.657899999998</v>
      </c>
      <c r="N545" s="388">
        <f t="shared" si="226"/>
        <v>14902.657899999998</v>
      </c>
      <c r="O545" s="565"/>
      <c r="P545" s="297" t="s">
        <v>677</v>
      </c>
      <c r="Q545" s="49"/>
      <c r="R545" s="49"/>
      <c r="S545" s="49"/>
    </row>
    <row r="546" spans="1:19" s="48" customFormat="1" ht="13.9" hidden="1" customHeight="1" outlineLevel="2">
      <c r="A546" s="560">
        <f ca="1">IF($H546="UNIDADE CONSTRUTIVA",OFFSET(A546,-1,0)+1,LARGE(A$3:A545,1))</f>
        <v>0</v>
      </c>
      <c r="B546" s="560">
        <f t="shared" ca="1" si="252"/>
        <v>7</v>
      </c>
      <c r="C546" s="560">
        <f t="shared" ca="1" si="253"/>
        <v>2</v>
      </c>
      <c r="D546" s="561">
        <f t="shared" ca="1" si="254"/>
        <v>3</v>
      </c>
      <c r="E546" s="561">
        <f t="shared" ca="1" si="255"/>
        <v>0</v>
      </c>
      <c r="G546" s="290"/>
      <c r="H546" s="291" t="s">
        <v>243</v>
      </c>
      <c r="I546" s="292" t="str">
        <f t="shared" ca="1" si="256"/>
        <v>07.002.003</v>
      </c>
      <c r="J546" s="293" t="s">
        <v>1676</v>
      </c>
      <c r="K546" s="294"/>
      <c r="L546" s="558"/>
      <c r="M546" s="558"/>
      <c r="N546" s="388">
        <f t="shared" ca="1" si="226"/>
        <v>746.53587939999989</v>
      </c>
      <c r="O546" s="565"/>
      <c r="P546" s="297"/>
      <c r="Q546" s="49"/>
      <c r="R546" s="49"/>
      <c r="S546" s="49"/>
    </row>
    <row r="547" spans="1:19" s="48" customFormat="1" ht="13.9" hidden="1" customHeight="1" outlineLevel="3">
      <c r="A547" s="560">
        <f ca="1">IF($H547="UNIDADE CONSTRUTIVA",OFFSET(A547,-1,0)+1,LARGE(A$3:A546,1))</f>
        <v>0</v>
      </c>
      <c r="B547" s="560">
        <f t="shared" ca="1" si="252"/>
        <v>7</v>
      </c>
      <c r="C547" s="560">
        <f t="shared" ca="1" si="253"/>
        <v>2</v>
      </c>
      <c r="D547" s="561">
        <f t="shared" ca="1" si="254"/>
        <v>3</v>
      </c>
      <c r="E547" s="561">
        <f t="shared" ca="1" si="255"/>
        <v>1</v>
      </c>
      <c r="G547" s="290"/>
      <c r="H547" s="291" t="s">
        <v>244</v>
      </c>
      <c r="I547" s="292" t="str">
        <f t="shared" ca="1" si="256"/>
        <v>07.002.003.001</v>
      </c>
      <c r="J547" s="293" t="s">
        <v>1676</v>
      </c>
      <c r="K547" s="294" t="s">
        <v>175</v>
      </c>
      <c r="L547" s="558">
        <v>1</v>
      </c>
      <c r="M547" s="558">
        <f>ELÉTRICO!AD2</f>
        <v>746.53587939999989</v>
      </c>
      <c r="N547" s="388">
        <f t="shared" si="226"/>
        <v>746.53587939999989</v>
      </c>
      <c r="O547" s="565"/>
      <c r="P547" s="297" t="s">
        <v>677</v>
      </c>
      <c r="Q547" s="49"/>
      <c r="R547" s="49"/>
      <c r="S547" s="49"/>
    </row>
    <row r="548" spans="1:19" s="48" customFormat="1" ht="13.9" hidden="1" customHeight="1" outlineLevel="2">
      <c r="A548" s="560">
        <f ca="1">IF($H548="UNIDADE CONSTRUTIVA",OFFSET(A548,-1,0)+1,LARGE(A$3:A547,1))</f>
        <v>0</v>
      </c>
      <c r="B548" s="560">
        <f t="shared" ca="1" si="252"/>
        <v>7</v>
      </c>
      <c r="C548" s="560">
        <f t="shared" ca="1" si="253"/>
        <v>2</v>
      </c>
      <c r="D548" s="561">
        <f t="shared" ca="1" si="254"/>
        <v>4</v>
      </c>
      <c r="E548" s="561">
        <f t="shared" ca="1" si="255"/>
        <v>0</v>
      </c>
      <c r="G548" s="290"/>
      <c r="H548" s="291" t="s">
        <v>243</v>
      </c>
      <c r="I548" s="292" t="str">
        <f t="shared" ca="1" si="256"/>
        <v>07.002.004</v>
      </c>
      <c r="J548" s="293" t="s">
        <v>1686</v>
      </c>
      <c r="K548" s="294"/>
      <c r="L548" s="558"/>
      <c r="M548" s="558"/>
      <c r="N548" s="388">
        <f t="shared" ca="1" si="226"/>
        <v>6776.9883999999975</v>
      </c>
      <c r="O548" s="565"/>
      <c r="P548" s="297"/>
      <c r="Q548" s="49"/>
      <c r="R548" s="49"/>
      <c r="S548" s="49"/>
    </row>
    <row r="549" spans="1:19" s="48" customFormat="1" ht="13.9" hidden="1" customHeight="1" outlineLevel="3">
      <c r="A549" s="560">
        <f ca="1">IF($H549="UNIDADE CONSTRUTIVA",OFFSET(A549,-1,0)+1,LARGE(A$3:A548,1))</f>
        <v>0</v>
      </c>
      <c r="B549" s="560">
        <f t="shared" ca="1" si="252"/>
        <v>7</v>
      </c>
      <c r="C549" s="560">
        <f t="shared" ca="1" si="253"/>
        <v>2</v>
      </c>
      <c r="D549" s="561">
        <f t="shared" ca="1" si="254"/>
        <v>4</v>
      </c>
      <c r="E549" s="561">
        <f t="shared" ca="1" si="255"/>
        <v>1</v>
      </c>
      <c r="G549" s="290"/>
      <c r="H549" s="291" t="s">
        <v>244</v>
      </c>
      <c r="I549" s="292" t="str">
        <f t="shared" ca="1" si="256"/>
        <v>07.002.004.001</v>
      </c>
      <c r="J549" s="293" t="s">
        <v>1686</v>
      </c>
      <c r="K549" s="294" t="s">
        <v>175</v>
      </c>
      <c r="L549" s="558">
        <v>1</v>
      </c>
      <c r="M549" s="558">
        <f>ELÉTRICO!AG2</f>
        <v>6776.9883999999975</v>
      </c>
      <c r="N549" s="388">
        <f t="shared" si="226"/>
        <v>6776.9883999999975</v>
      </c>
      <c r="O549" s="565"/>
      <c r="P549" s="297" t="s">
        <v>677</v>
      </c>
      <c r="Q549" s="49"/>
      <c r="R549" s="49"/>
      <c r="S549" s="49"/>
    </row>
    <row r="550" spans="1:19" s="48" customFormat="1" ht="13.9" hidden="1" customHeight="1" outlineLevel="2">
      <c r="A550" s="560">
        <f ca="1">IF($H550="UNIDADE CONSTRUTIVA",OFFSET(A550,-1,0)+1,LARGE(A$3:A549,1))</f>
        <v>0</v>
      </c>
      <c r="B550" s="560">
        <f t="shared" ca="1" si="252"/>
        <v>7</v>
      </c>
      <c r="C550" s="560">
        <f t="shared" ca="1" si="253"/>
        <v>2</v>
      </c>
      <c r="D550" s="561">
        <f t="shared" ca="1" si="254"/>
        <v>5</v>
      </c>
      <c r="E550" s="561">
        <f t="shared" ca="1" si="255"/>
        <v>0</v>
      </c>
      <c r="G550" s="290"/>
      <c r="H550" s="291" t="s">
        <v>243</v>
      </c>
      <c r="I550" s="292" t="str">
        <f t="shared" ca="1" si="256"/>
        <v>07.002.005</v>
      </c>
      <c r="J550" s="293" t="s">
        <v>177</v>
      </c>
      <c r="K550" s="294"/>
      <c r="L550" s="558"/>
      <c r="M550" s="558"/>
      <c r="N550" s="388">
        <f t="shared" ca="1" si="226"/>
        <v>630.09999999999991</v>
      </c>
      <c r="O550" s="565"/>
      <c r="P550" s="297"/>
      <c r="Q550" s="49"/>
      <c r="R550" s="49"/>
      <c r="S550" s="49"/>
    </row>
    <row r="551" spans="1:19" s="48" customFormat="1" ht="13.9" hidden="1" customHeight="1" outlineLevel="3">
      <c r="A551" s="560">
        <f ca="1">IF($H551="UNIDADE CONSTRUTIVA",OFFSET(A551,-1,0)+1,LARGE(A$3:A550,1))</f>
        <v>0</v>
      </c>
      <c r="B551" s="560">
        <f t="shared" ca="1" si="252"/>
        <v>7</v>
      </c>
      <c r="C551" s="560">
        <f t="shared" ca="1" si="253"/>
        <v>2</v>
      </c>
      <c r="D551" s="561">
        <f t="shared" ca="1" si="254"/>
        <v>5</v>
      </c>
      <c r="E551" s="561">
        <f t="shared" ca="1" si="255"/>
        <v>1</v>
      </c>
      <c r="G551" s="290"/>
      <c r="H551" s="291" t="s">
        <v>244</v>
      </c>
      <c r="I551" s="292" t="str">
        <f t="shared" ca="1" si="256"/>
        <v>07.002.005.001</v>
      </c>
      <c r="J551" s="293" t="s">
        <v>177</v>
      </c>
      <c r="K551" s="294" t="s">
        <v>175</v>
      </c>
      <c r="L551" s="558">
        <v>1</v>
      </c>
      <c r="M551" s="558">
        <f>ELÉTRICO!AJ2</f>
        <v>630.09999999999991</v>
      </c>
      <c r="N551" s="388">
        <f t="shared" si="226"/>
        <v>630.09999999999991</v>
      </c>
      <c r="O551" s="565"/>
      <c r="P551" s="297" t="s">
        <v>677</v>
      </c>
      <c r="Q551" s="49"/>
      <c r="R551" s="49"/>
      <c r="S551" s="49"/>
    </row>
    <row r="552" spans="1:19" s="48" customFormat="1" ht="13.9" hidden="1" customHeight="1" outlineLevel="2">
      <c r="A552" s="560">
        <f ca="1">IF($H552="UNIDADE CONSTRUTIVA",OFFSET(A552,-1,0)+1,LARGE(A$3:A551,1))</f>
        <v>0</v>
      </c>
      <c r="B552" s="560">
        <f t="shared" ca="1" si="252"/>
        <v>7</v>
      </c>
      <c r="C552" s="560">
        <f t="shared" ca="1" si="253"/>
        <v>2</v>
      </c>
      <c r="D552" s="561">
        <f t="shared" ca="1" si="254"/>
        <v>6</v>
      </c>
      <c r="E552" s="561">
        <f t="shared" ca="1" si="255"/>
        <v>0</v>
      </c>
      <c r="G552" s="290"/>
      <c r="H552" s="291" t="s">
        <v>243</v>
      </c>
      <c r="I552" s="292" t="str">
        <f t="shared" ca="1" si="256"/>
        <v>07.002.006</v>
      </c>
      <c r="J552" s="293" t="s">
        <v>212</v>
      </c>
      <c r="K552" s="294"/>
      <c r="L552" s="558"/>
      <c r="M552" s="558"/>
      <c r="N552" s="388">
        <f t="shared" ca="1" si="226"/>
        <v>625.93999999999994</v>
      </c>
      <c r="O552" s="565"/>
      <c r="P552" s="297"/>
      <c r="Q552" s="49"/>
      <c r="R552" s="49"/>
      <c r="S552" s="49"/>
    </row>
    <row r="553" spans="1:19" s="48" customFormat="1" ht="13.9" hidden="1" customHeight="1" outlineLevel="3">
      <c r="A553" s="560">
        <f ca="1">IF($H553="UNIDADE CONSTRUTIVA",OFFSET(A553,-1,0)+1,LARGE(A$3:A552,1))</f>
        <v>0</v>
      </c>
      <c r="B553" s="560">
        <f t="shared" ca="1" si="252"/>
        <v>7</v>
      </c>
      <c r="C553" s="560">
        <f t="shared" ca="1" si="253"/>
        <v>2</v>
      </c>
      <c r="D553" s="561">
        <f t="shared" ca="1" si="254"/>
        <v>6</v>
      </c>
      <c r="E553" s="561">
        <f t="shared" ca="1" si="255"/>
        <v>1</v>
      </c>
      <c r="G553" s="290"/>
      <c r="H553" s="291" t="s">
        <v>244</v>
      </c>
      <c r="I553" s="292" t="str">
        <f t="shared" ca="1" si="256"/>
        <v>07.002.006.001</v>
      </c>
      <c r="J553" s="293" t="s">
        <v>212</v>
      </c>
      <c r="K553" s="294" t="s">
        <v>175</v>
      </c>
      <c r="L553" s="558">
        <v>1</v>
      </c>
      <c r="M553" s="558">
        <f>ELÉTRICO!AM2</f>
        <v>625.93999999999994</v>
      </c>
      <c r="N553" s="388">
        <f t="shared" si="226"/>
        <v>625.93999999999994</v>
      </c>
      <c r="O553" s="565"/>
      <c r="P553" s="297" t="s">
        <v>677</v>
      </c>
      <c r="Q553" s="49"/>
      <c r="R553" s="49"/>
      <c r="S553" s="49"/>
    </row>
    <row r="554" spans="1:19" s="48" customFormat="1" ht="13.9" hidden="1" customHeight="1" outlineLevel="2">
      <c r="A554" s="560">
        <f ca="1">IF($H554="UNIDADE CONSTRUTIVA",OFFSET(A554,-1,0)+1,LARGE(A$3:A553,1))</f>
        <v>0</v>
      </c>
      <c r="B554" s="560">
        <f t="shared" ca="1" si="252"/>
        <v>7</v>
      </c>
      <c r="C554" s="560">
        <f t="shared" ca="1" si="253"/>
        <v>2</v>
      </c>
      <c r="D554" s="561">
        <f t="shared" ca="1" si="254"/>
        <v>7</v>
      </c>
      <c r="E554" s="561">
        <f t="shared" ca="1" si="255"/>
        <v>0</v>
      </c>
      <c r="G554" s="290"/>
      <c r="H554" s="291" t="s">
        <v>243</v>
      </c>
      <c r="I554" s="292" t="str">
        <f t="shared" ca="1" si="256"/>
        <v>07.002.007</v>
      </c>
      <c r="J554" s="293" t="s">
        <v>213</v>
      </c>
      <c r="K554" s="294"/>
      <c r="L554" s="558"/>
      <c r="M554" s="558"/>
      <c r="N554" s="388">
        <f t="shared" ca="1" si="226"/>
        <v>957.15</v>
      </c>
      <c r="O554" s="565"/>
      <c r="P554" s="297"/>
      <c r="Q554" s="49"/>
      <c r="R554" s="49"/>
      <c r="S554" s="49"/>
    </row>
    <row r="555" spans="1:19" s="48" customFormat="1" ht="13.9" hidden="1" customHeight="1" outlineLevel="3">
      <c r="A555" s="560">
        <f ca="1">IF($H555="UNIDADE CONSTRUTIVA",OFFSET(A555,-1,0)+1,LARGE(A$3:A554,1))</f>
        <v>0</v>
      </c>
      <c r="B555" s="560">
        <f t="shared" ca="1" si="252"/>
        <v>7</v>
      </c>
      <c r="C555" s="560">
        <f t="shared" ca="1" si="253"/>
        <v>2</v>
      </c>
      <c r="D555" s="561">
        <f t="shared" ca="1" si="254"/>
        <v>7</v>
      </c>
      <c r="E555" s="561">
        <f t="shared" ca="1" si="255"/>
        <v>1</v>
      </c>
      <c r="G555" s="290"/>
      <c r="H555" s="291" t="s">
        <v>244</v>
      </c>
      <c r="I555" s="292" t="str">
        <f t="shared" ca="1" si="256"/>
        <v>07.002.007.001</v>
      </c>
      <c r="J555" s="293" t="s">
        <v>214</v>
      </c>
      <c r="K555" s="294" t="s">
        <v>175</v>
      </c>
      <c r="L555" s="558">
        <v>1</v>
      </c>
      <c r="M555" s="558">
        <f>ELÉTRICO!AS2</f>
        <v>957.15</v>
      </c>
      <c r="N555" s="388">
        <f t="shared" si="226"/>
        <v>957.15</v>
      </c>
      <c r="O555" s="565"/>
      <c r="P555" s="297" t="s">
        <v>677</v>
      </c>
      <c r="Q555" s="49"/>
      <c r="R555" s="49"/>
      <c r="S555" s="49"/>
    </row>
    <row r="556" spans="1:19" s="48" customFormat="1" ht="13.9" hidden="1" customHeight="1" outlineLevel="2">
      <c r="A556" s="560">
        <f ca="1">IF($H556="UNIDADE CONSTRUTIVA",OFFSET(A556,-1,0)+1,LARGE(A$3:A549,1))</f>
        <v>0</v>
      </c>
      <c r="B556" s="560">
        <f t="shared" ca="1" si="252"/>
        <v>7</v>
      </c>
      <c r="C556" s="560">
        <f t="shared" ca="1" si="253"/>
        <v>2</v>
      </c>
      <c r="D556" s="561">
        <f t="shared" ca="1" si="254"/>
        <v>8</v>
      </c>
      <c r="E556" s="561">
        <f t="shared" ca="1" si="255"/>
        <v>0</v>
      </c>
      <c r="G556" s="290"/>
      <c r="H556" s="291" t="s">
        <v>243</v>
      </c>
      <c r="I556" s="292" t="str">
        <f t="shared" ca="1" si="256"/>
        <v>07.002.008</v>
      </c>
      <c r="J556" s="293" t="s">
        <v>1688</v>
      </c>
      <c r="K556" s="294"/>
      <c r="L556" s="558"/>
      <c r="M556" s="558"/>
      <c r="N556" s="388">
        <f t="shared" ca="1" si="226"/>
        <v>25016.400000000001</v>
      </c>
      <c r="O556" s="565"/>
      <c r="P556" s="297"/>
      <c r="Q556" s="49"/>
      <c r="R556" s="49"/>
      <c r="S556" s="49"/>
    </row>
    <row r="557" spans="1:19" s="48" customFormat="1" ht="13.9" hidden="1" customHeight="1" outlineLevel="3">
      <c r="A557" s="560">
        <f ca="1">IF($H557="UNIDADE CONSTRUTIVA",OFFSET(A557,-1,0)+1,LARGE(A$3:A556,1))</f>
        <v>0</v>
      </c>
      <c r="B557" s="560">
        <f t="shared" ca="1" si="252"/>
        <v>7</v>
      </c>
      <c r="C557" s="560">
        <f t="shared" ca="1" si="253"/>
        <v>2</v>
      </c>
      <c r="D557" s="561">
        <f t="shared" ca="1" si="254"/>
        <v>8</v>
      </c>
      <c r="E557" s="561">
        <f t="shared" ca="1" si="255"/>
        <v>1</v>
      </c>
      <c r="G557" s="290"/>
      <c r="H557" s="291" t="s">
        <v>244</v>
      </c>
      <c r="I557" s="292" t="str">
        <f t="shared" ca="1" si="256"/>
        <v>07.002.008.001</v>
      </c>
      <c r="J557" s="293" t="s">
        <v>1675</v>
      </c>
      <c r="K557" s="294" t="s">
        <v>175</v>
      </c>
      <c r="L557" s="558">
        <v>1</v>
      </c>
      <c r="M557" s="558">
        <f>'Obra '!E15*60</f>
        <v>25016.400000000001</v>
      </c>
      <c r="N557" s="388">
        <f t="shared" si="226"/>
        <v>25016.400000000001</v>
      </c>
      <c r="O557" s="565"/>
      <c r="P557" s="297" t="s">
        <v>677</v>
      </c>
      <c r="Q557" s="49"/>
      <c r="R557" s="49"/>
      <c r="S557" s="49"/>
    </row>
    <row r="558" spans="1:19" s="48" customFormat="1" ht="13.9" hidden="1" customHeight="1" outlineLevel="1">
      <c r="A558" s="560">
        <f ca="1">IF($H558="UNIDADE CONSTRUTIVA",OFFSET(A558,-1,0)+1,LARGE(A$3:A557,1))</f>
        <v>0</v>
      </c>
      <c r="B558" s="560">
        <f t="shared" ref="B558:B574" ca="1" si="257">IF(H558="UNIDADE CONSTRUTIVA",0,IF(H558="CÉLULA CONSTRUTIVA",OFFSET(B558,-1,0)+1,OFFSET(B558,-1,0)))</f>
        <v>7</v>
      </c>
      <c r="C558" s="560">
        <f t="shared" ref="C558:C574" ca="1" si="258">IF(H558="CÉLULA CONSTRUTIVA",0,IF(H558="ETAPA",OFFSET(C558,-1,0)+1,OFFSET(C558,-1,0)))</f>
        <v>3</v>
      </c>
      <c r="D558" s="561">
        <f t="shared" ref="D558:D574" ca="1" si="259">IF(H558="ETAPA",0,IF(H558="SUBETAPA",OFFSET(D558,-1,0)+1,OFFSET(D558,-1,0)))</f>
        <v>0</v>
      </c>
      <c r="E558" s="561">
        <f t="shared" ref="E558:E574" ca="1" si="260">IF(H558="Subetapa",0,IF(H558="serviço",OFFSET(E558,-1,0)+1,OFFSET(E558,-1,0)))</f>
        <v>1</v>
      </c>
      <c r="G558" s="290"/>
      <c r="H558" s="291" t="s">
        <v>242</v>
      </c>
      <c r="I558" s="292" t="str">
        <f t="shared" ref="I558:I574" ca="1" si="261">IF(H558="Unidade Construtiva",TEXT(A558,"00"),IF(H558="Célula Construtiva",TEXT(B558,"00"),IF(H558="Etapa",CONCATENATE(TEXT(B558,"00"),".",TEXT(C558,"000")),IF(H558="Subetapa",CONCATENATE(TEXT(B558,"00"),".",TEXT(C558,"000"),".",TEXT(D558,"000")),IF(H558="Serviço",CONCATENATE(TEXT(B558,"00"),".",TEXT(C558,"000"),".",TEXT(D558,"000"),".",TEXT(E558,"000")),"")))))</f>
        <v>07.003</v>
      </c>
      <c r="J558" s="293" t="s">
        <v>1695</v>
      </c>
      <c r="K558" s="294"/>
      <c r="L558" s="558"/>
      <c r="M558" s="558"/>
      <c r="N558" s="388">
        <f t="shared" ca="1" si="226"/>
        <v>46490.607222400002</v>
      </c>
      <c r="O558" s="565"/>
      <c r="P558" s="297"/>
      <c r="Q558" s="49"/>
      <c r="R558" s="49"/>
      <c r="S558" s="49"/>
    </row>
    <row r="559" spans="1:19" s="48" customFormat="1" ht="13.9" hidden="1" customHeight="1" outlineLevel="2">
      <c r="A559" s="560">
        <f ca="1">IF($H559="UNIDADE CONSTRUTIVA",OFFSET(A559,-1,0)+1,LARGE(A$3:A558,1))</f>
        <v>0</v>
      </c>
      <c r="B559" s="560">
        <f t="shared" ca="1" si="257"/>
        <v>7</v>
      </c>
      <c r="C559" s="560">
        <f t="shared" ca="1" si="258"/>
        <v>3</v>
      </c>
      <c r="D559" s="561">
        <f t="shared" ca="1" si="259"/>
        <v>1</v>
      </c>
      <c r="E559" s="561">
        <f t="shared" ca="1" si="260"/>
        <v>0</v>
      </c>
      <c r="G559" s="290"/>
      <c r="H559" s="291" t="s">
        <v>243</v>
      </c>
      <c r="I559" s="292" t="str">
        <f t="shared" ca="1" si="261"/>
        <v>07.003.001</v>
      </c>
      <c r="J559" s="293" t="s">
        <v>1674</v>
      </c>
      <c r="K559" s="294"/>
      <c r="L559" s="558"/>
      <c r="M559" s="558"/>
      <c r="N559" s="388">
        <f t="shared" ca="1" si="226"/>
        <v>1063.3418999999999</v>
      </c>
      <c r="O559" s="565"/>
      <c r="P559" s="297"/>
      <c r="Q559" s="49"/>
      <c r="R559" s="49"/>
      <c r="S559" s="49"/>
    </row>
    <row r="560" spans="1:19" s="48" customFormat="1" ht="13.9" hidden="1" customHeight="1" outlineLevel="3">
      <c r="A560" s="560">
        <f ca="1">IF($H560="UNIDADE CONSTRUTIVA",OFFSET(A560,-1,0)+1,LARGE(A$3:A559,1))</f>
        <v>0</v>
      </c>
      <c r="B560" s="560">
        <f t="shared" ca="1" si="257"/>
        <v>7</v>
      </c>
      <c r="C560" s="560">
        <f t="shared" ca="1" si="258"/>
        <v>3</v>
      </c>
      <c r="D560" s="561">
        <f t="shared" ca="1" si="259"/>
        <v>1</v>
      </c>
      <c r="E560" s="561">
        <f t="shared" ca="1" si="260"/>
        <v>1</v>
      </c>
      <c r="G560" s="290"/>
      <c r="H560" s="291" t="s">
        <v>244</v>
      </c>
      <c r="I560" s="292" t="str">
        <f t="shared" ca="1" si="261"/>
        <v>07.003.001.001</v>
      </c>
      <c r="J560" s="293" t="s">
        <v>1674</v>
      </c>
      <c r="K560" s="294" t="s">
        <v>175</v>
      </c>
      <c r="L560" s="558">
        <v>1</v>
      </c>
      <c r="M560" s="558">
        <f>ELÉTRICO!R3</f>
        <v>1063.3418999999999</v>
      </c>
      <c r="N560" s="388">
        <f t="shared" si="226"/>
        <v>1063.3418999999999</v>
      </c>
      <c r="O560" s="565"/>
      <c r="P560" s="297" t="s">
        <v>677</v>
      </c>
      <c r="Q560" s="49"/>
      <c r="R560" s="49"/>
      <c r="S560" s="49"/>
    </row>
    <row r="561" spans="1:19" s="48" customFormat="1" ht="13.9" hidden="1" customHeight="1" outlineLevel="2">
      <c r="A561" s="560">
        <f ca="1">IF($H561="UNIDADE CONSTRUTIVA",OFFSET(A561,-1,0)+1,LARGE(A$3:A560,1))</f>
        <v>0</v>
      </c>
      <c r="B561" s="560">
        <f t="shared" ca="1" si="257"/>
        <v>7</v>
      </c>
      <c r="C561" s="560">
        <f t="shared" ca="1" si="258"/>
        <v>3</v>
      </c>
      <c r="D561" s="561">
        <f t="shared" ca="1" si="259"/>
        <v>2</v>
      </c>
      <c r="E561" s="561">
        <f t="shared" ca="1" si="260"/>
        <v>0</v>
      </c>
      <c r="G561" s="290"/>
      <c r="H561" s="291" t="s">
        <v>243</v>
      </c>
      <c r="I561" s="292" t="str">
        <f t="shared" ca="1" si="261"/>
        <v>07.003.002</v>
      </c>
      <c r="J561" s="293" t="s">
        <v>1673</v>
      </c>
      <c r="K561" s="294"/>
      <c r="L561" s="558"/>
      <c r="M561" s="558"/>
      <c r="N561" s="388">
        <f t="shared" ca="1" si="226"/>
        <v>11567.83375</v>
      </c>
      <c r="O561" s="565"/>
      <c r="P561" s="297"/>
      <c r="Q561" s="49"/>
      <c r="R561" s="49"/>
      <c r="S561" s="49"/>
    </row>
    <row r="562" spans="1:19" s="48" customFormat="1" ht="13.9" hidden="1" customHeight="1" outlineLevel="3">
      <c r="A562" s="560">
        <f ca="1">IF($H562="UNIDADE CONSTRUTIVA",OFFSET(A562,-1,0)+1,LARGE(A$3:A561,1))</f>
        <v>0</v>
      </c>
      <c r="B562" s="560">
        <f t="shared" ca="1" si="257"/>
        <v>7</v>
      </c>
      <c r="C562" s="560">
        <f t="shared" ca="1" si="258"/>
        <v>3</v>
      </c>
      <c r="D562" s="561">
        <f t="shared" ca="1" si="259"/>
        <v>2</v>
      </c>
      <c r="E562" s="561">
        <f t="shared" ca="1" si="260"/>
        <v>1</v>
      </c>
      <c r="G562" s="290"/>
      <c r="H562" s="291" t="s">
        <v>244</v>
      </c>
      <c r="I562" s="292" t="str">
        <f t="shared" ca="1" si="261"/>
        <v>07.003.002.001</v>
      </c>
      <c r="J562" s="293" t="s">
        <v>1673</v>
      </c>
      <c r="K562" s="294" t="s">
        <v>175</v>
      </c>
      <c r="L562" s="558">
        <v>1</v>
      </c>
      <c r="M562" s="558">
        <f>ELÉTRICO!X3</f>
        <v>11567.83375</v>
      </c>
      <c r="N562" s="388">
        <f t="shared" si="226"/>
        <v>11567.83375</v>
      </c>
      <c r="O562" s="565"/>
      <c r="P562" s="297" t="s">
        <v>677</v>
      </c>
      <c r="Q562" s="49"/>
      <c r="R562" s="49"/>
      <c r="S562" s="49"/>
    </row>
    <row r="563" spans="1:19" s="48" customFormat="1" ht="13.9" hidden="1" customHeight="1" outlineLevel="2">
      <c r="A563" s="560">
        <f ca="1">IF($H563="UNIDADE CONSTRUTIVA",OFFSET(A563,-1,0)+1,LARGE(A$3:A562,1))</f>
        <v>0</v>
      </c>
      <c r="B563" s="560">
        <f t="shared" ca="1" si="257"/>
        <v>7</v>
      </c>
      <c r="C563" s="560">
        <f t="shared" ca="1" si="258"/>
        <v>3</v>
      </c>
      <c r="D563" s="561">
        <f t="shared" ca="1" si="259"/>
        <v>3</v>
      </c>
      <c r="E563" s="561">
        <f t="shared" ca="1" si="260"/>
        <v>0</v>
      </c>
      <c r="G563" s="290"/>
      <c r="H563" s="291" t="s">
        <v>243</v>
      </c>
      <c r="I563" s="292" t="str">
        <f t="shared" ca="1" si="261"/>
        <v>07.003.003</v>
      </c>
      <c r="J563" s="293" t="s">
        <v>1676</v>
      </c>
      <c r="K563" s="294"/>
      <c r="L563" s="558"/>
      <c r="M563" s="558"/>
      <c r="N563" s="388">
        <f t="shared" ca="1" si="226"/>
        <v>844.81553240000005</v>
      </c>
      <c r="O563" s="565"/>
      <c r="P563" s="297"/>
      <c r="Q563" s="49"/>
      <c r="R563" s="49"/>
      <c r="S563" s="49"/>
    </row>
    <row r="564" spans="1:19" s="48" customFormat="1" ht="13.9" hidden="1" customHeight="1" outlineLevel="3">
      <c r="A564" s="560">
        <f ca="1">IF($H564="UNIDADE CONSTRUTIVA",OFFSET(A564,-1,0)+1,LARGE(A$3:A563,1))</f>
        <v>0</v>
      </c>
      <c r="B564" s="560">
        <f t="shared" ca="1" si="257"/>
        <v>7</v>
      </c>
      <c r="C564" s="560">
        <f t="shared" ca="1" si="258"/>
        <v>3</v>
      </c>
      <c r="D564" s="561">
        <f t="shared" ca="1" si="259"/>
        <v>3</v>
      </c>
      <c r="E564" s="561">
        <f t="shared" ca="1" si="260"/>
        <v>1</v>
      </c>
      <c r="G564" s="290"/>
      <c r="H564" s="291" t="s">
        <v>244</v>
      </c>
      <c r="I564" s="292" t="str">
        <f t="shared" ca="1" si="261"/>
        <v>07.003.003.001</v>
      </c>
      <c r="J564" s="293" t="s">
        <v>1676</v>
      </c>
      <c r="K564" s="294" t="s">
        <v>175</v>
      </c>
      <c r="L564" s="558">
        <v>1</v>
      </c>
      <c r="M564" s="558">
        <f>ELÉTRICO!AD3</f>
        <v>844.81553240000005</v>
      </c>
      <c r="N564" s="388">
        <f t="shared" si="226"/>
        <v>844.81553240000005</v>
      </c>
      <c r="O564" s="565"/>
      <c r="P564" s="297" t="s">
        <v>677</v>
      </c>
      <c r="Q564" s="49"/>
      <c r="R564" s="49"/>
      <c r="S564" s="49"/>
    </row>
    <row r="565" spans="1:19" s="48" customFormat="1" ht="13.9" hidden="1" customHeight="1" outlineLevel="2">
      <c r="A565" s="560">
        <f ca="1">IF($H565="UNIDADE CONSTRUTIVA",OFFSET(A565,-1,0)+1,LARGE(A$3:A564,1))</f>
        <v>0</v>
      </c>
      <c r="B565" s="560">
        <f t="shared" ca="1" si="257"/>
        <v>7</v>
      </c>
      <c r="C565" s="560">
        <f t="shared" ca="1" si="258"/>
        <v>3</v>
      </c>
      <c r="D565" s="561">
        <f t="shared" ca="1" si="259"/>
        <v>4</v>
      </c>
      <c r="E565" s="561">
        <f t="shared" ca="1" si="260"/>
        <v>0</v>
      </c>
      <c r="G565" s="290"/>
      <c r="H565" s="291" t="s">
        <v>243</v>
      </c>
      <c r="I565" s="292" t="str">
        <f t="shared" ca="1" si="261"/>
        <v>07.003.004</v>
      </c>
      <c r="J565" s="293" t="s">
        <v>1686</v>
      </c>
      <c r="K565" s="294"/>
      <c r="L565" s="558"/>
      <c r="M565" s="558"/>
      <c r="N565" s="388">
        <f t="shared" ca="1" si="226"/>
        <v>5592.4060400000008</v>
      </c>
      <c r="O565" s="565"/>
      <c r="P565" s="297"/>
      <c r="Q565" s="49"/>
      <c r="R565" s="49"/>
      <c r="S565" s="49"/>
    </row>
    <row r="566" spans="1:19" s="48" customFormat="1" ht="13.9" hidden="1" customHeight="1" outlineLevel="3">
      <c r="A566" s="560">
        <f ca="1">IF($H566="UNIDADE CONSTRUTIVA",OFFSET(A566,-1,0)+1,LARGE(A$3:A565,1))</f>
        <v>0</v>
      </c>
      <c r="B566" s="560">
        <f t="shared" ca="1" si="257"/>
        <v>7</v>
      </c>
      <c r="C566" s="560">
        <f t="shared" ca="1" si="258"/>
        <v>3</v>
      </c>
      <c r="D566" s="561">
        <f t="shared" ca="1" si="259"/>
        <v>4</v>
      </c>
      <c r="E566" s="561">
        <f t="shared" ca="1" si="260"/>
        <v>1</v>
      </c>
      <c r="G566" s="290"/>
      <c r="H566" s="291" t="s">
        <v>244</v>
      </c>
      <c r="I566" s="292" t="str">
        <f t="shared" ca="1" si="261"/>
        <v>07.003.004.001</v>
      </c>
      <c r="J566" s="293" t="s">
        <v>1686</v>
      </c>
      <c r="K566" s="294" t="s">
        <v>175</v>
      </c>
      <c r="L566" s="558">
        <v>1</v>
      </c>
      <c r="M566" s="558">
        <f>ELÉTRICO!AG3</f>
        <v>5592.4060400000008</v>
      </c>
      <c r="N566" s="388">
        <f t="shared" ref="N566:N629" si="262">IF(H566="Serviço",M566*L566,IF(H566="CÉLULA CONSTRUTIVA",SUMIFS($N$8:$N$1410,$B$8:$B$1410,B566,$H$8:$H$1410,"Serviço"),IF(H566="ETAPA",SUMIFS($N$8:$N$1410,$B$8:$B$1410,B566,$C$8:$C$1410,C566,$H$8:$H$1410,"Serviço"),IF(H566="SUBETAPA",SUMIFS($N$8:$N$1410,$B$8:$B$1410,B566,$C$8:$C$1410,C566,$D$8:$D$1410,D566,$H$8:$H$1410,"Serviço"),0))))</f>
        <v>5592.4060400000008</v>
      </c>
      <c r="O566" s="565"/>
      <c r="P566" s="297" t="s">
        <v>677</v>
      </c>
      <c r="Q566" s="49"/>
      <c r="R566" s="49"/>
      <c r="S566" s="49"/>
    </row>
    <row r="567" spans="1:19" s="48" customFormat="1" ht="13.9" hidden="1" customHeight="1" outlineLevel="2">
      <c r="A567" s="560">
        <f ca="1">IF($H567="UNIDADE CONSTRUTIVA",OFFSET(A567,-1,0)+1,LARGE(A$3:A566,1))</f>
        <v>0</v>
      </c>
      <c r="B567" s="560">
        <f t="shared" ca="1" si="257"/>
        <v>7</v>
      </c>
      <c r="C567" s="560">
        <f t="shared" ca="1" si="258"/>
        <v>3</v>
      </c>
      <c r="D567" s="561">
        <f t="shared" ca="1" si="259"/>
        <v>5</v>
      </c>
      <c r="E567" s="561">
        <f t="shared" ca="1" si="260"/>
        <v>0</v>
      </c>
      <c r="G567" s="290"/>
      <c r="H567" s="291" t="s">
        <v>243</v>
      </c>
      <c r="I567" s="292" t="str">
        <f t="shared" ca="1" si="261"/>
        <v>07.003.005</v>
      </c>
      <c r="J567" s="293" t="s">
        <v>177</v>
      </c>
      <c r="K567" s="294"/>
      <c r="L567" s="558"/>
      <c r="M567" s="558"/>
      <c r="N567" s="388">
        <f t="shared" ca="1" si="262"/>
        <v>934.8599999999999</v>
      </c>
      <c r="O567" s="565"/>
      <c r="P567" s="297"/>
      <c r="Q567" s="49"/>
      <c r="R567" s="49"/>
      <c r="S567" s="49"/>
    </row>
    <row r="568" spans="1:19" s="48" customFormat="1" ht="13.9" hidden="1" customHeight="1" outlineLevel="3">
      <c r="A568" s="560">
        <f ca="1">IF($H568="UNIDADE CONSTRUTIVA",OFFSET(A568,-1,0)+1,LARGE(A$3:A567,1))</f>
        <v>0</v>
      </c>
      <c r="B568" s="560">
        <f t="shared" ca="1" si="257"/>
        <v>7</v>
      </c>
      <c r="C568" s="560">
        <f t="shared" ca="1" si="258"/>
        <v>3</v>
      </c>
      <c r="D568" s="561">
        <f t="shared" ca="1" si="259"/>
        <v>5</v>
      </c>
      <c r="E568" s="561">
        <f t="shared" ca="1" si="260"/>
        <v>1</v>
      </c>
      <c r="G568" s="290"/>
      <c r="H568" s="291" t="s">
        <v>244</v>
      </c>
      <c r="I568" s="292" t="str">
        <f t="shared" ca="1" si="261"/>
        <v>07.003.005.001</v>
      </c>
      <c r="J568" s="293" t="s">
        <v>177</v>
      </c>
      <c r="K568" s="294" t="s">
        <v>175</v>
      </c>
      <c r="L568" s="558">
        <v>1</v>
      </c>
      <c r="M568" s="558">
        <f>ELÉTRICO!AJ3</f>
        <v>934.8599999999999</v>
      </c>
      <c r="N568" s="388">
        <f t="shared" si="262"/>
        <v>934.8599999999999</v>
      </c>
      <c r="O568" s="565"/>
      <c r="P568" s="297" t="s">
        <v>677</v>
      </c>
      <c r="Q568" s="49"/>
      <c r="R568" s="49"/>
      <c r="S568" s="49"/>
    </row>
    <row r="569" spans="1:19" s="48" customFormat="1" ht="13.9" hidden="1" customHeight="1" outlineLevel="2">
      <c r="A569" s="560">
        <f ca="1">IF($H569="UNIDADE CONSTRUTIVA",OFFSET(A569,-1,0)+1,LARGE(A$3:A568,1))</f>
        <v>0</v>
      </c>
      <c r="B569" s="560">
        <f t="shared" ca="1" si="257"/>
        <v>7</v>
      </c>
      <c r="C569" s="560">
        <f t="shared" ca="1" si="258"/>
        <v>3</v>
      </c>
      <c r="D569" s="561">
        <f t="shared" ca="1" si="259"/>
        <v>6</v>
      </c>
      <c r="E569" s="561">
        <f t="shared" ca="1" si="260"/>
        <v>0</v>
      </c>
      <c r="G569" s="290"/>
      <c r="H569" s="291" t="s">
        <v>243</v>
      </c>
      <c r="I569" s="292" t="str">
        <f t="shared" ca="1" si="261"/>
        <v>07.003.006</v>
      </c>
      <c r="J569" s="293" t="s">
        <v>212</v>
      </c>
      <c r="K569" s="294"/>
      <c r="L569" s="558"/>
      <c r="M569" s="558"/>
      <c r="N569" s="388">
        <f t="shared" ca="1" si="262"/>
        <v>474.51</v>
      </c>
      <c r="O569" s="565"/>
      <c r="P569" s="297"/>
      <c r="Q569" s="49"/>
      <c r="R569" s="49"/>
      <c r="S569" s="49"/>
    </row>
    <row r="570" spans="1:19" s="48" customFormat="1" ht="13.9" hidden="1" customHeight="1" outlineLevel="3">
      <c r="A570" s="560">
        <f ca="1">IF($H570="UNIDADE CONSTRUTIVA",OFFSET(A570,-1,0)+1,LARGE(A$3:A569,1))</f>
        <v>0</v>
      </c>
      <c r="B570" s="560">
        <f t="shared" ca="1" si="257"/>
        <v>7</v>
      </c>
      <c r="C570" s="560">
        <f t="shared" ca="1" si="258"/>
        <v>3</v>
      </c>
      <c r="D570" s="561">
        <f t="shared" ca="1" si="259"/>
        <v>6</v>
      </c>
      <c r="E570" s="561">
        <f t="shared" ca="1" si="260"/>
        <v>1</v>
      </c>
      <c r="G570" s="290"/>
      <c r="H570" s="291" t="s">
        <v>244</v>
      </c>
      <c r="I570" s="292" t="str">
        <f t="shared" ca="1" si="261"/>
        <v>07.003.006.001</v>
      </c>
      <c r="J570" s="293" t="s">
        <v>212</v>
      </c>
      <c r="K570" s="294" t="s">
        <v>175</v>
      </c>
      <c r="L570" s="558">
        <v>1</v>
      </c>
      <c r="M570" s="558">
        <f>ELÉTRICO!AM3</f>
        <v>474.51</v>
      </c>
      <c r="N570" s="388">
        <f t="shared" si="262"/>
        <v>474.51</v>
      </c>
      <c r="O570" s="565"/>
      <c r="P570" s="297" t="s">
        <v>677</v>
      </c>
      <c r="Q570" s="49"/>
      <c r="R570" s="49"/>
      <c r="S570" s="49"/>
    </row>
    <row r="571" spans="1:19" s="48" customFormat="1" ht="13.9" hidden="1" customHeight="1" outlineLevel="2">
      <c r="A571" s="560">
        <f ca="1">IF($H571="UNIDADE CONSTRUTIVA",OFFSET(A571,-1,0)+1,LARGE(A$3:A570,1))</f>
        <v>0</v>
      </c>
      <c r="B571" s="560">
        <f t="shared" ca="1" si="257"/>
        <v>7</v>
      </c>
      <c r="C571" s="560">
        <f t="shared" ca="1" si="258"/>
        <v>3</v>
      </c>
      <c r="D571" s="561">
        <f t="shared" ca="1" si="259"/>
        <v>7</v>
      </c>
      <c r="E571" s="561">
        <f t="shared" ca="1" si="260"/>
        <v>0</v>
      </c>
      <c r="G571" s="290"/>
      <c r="H571" s="291" t="s">
        <v>243</v>
      </c>
      <c r="I571" s="292" t="str">
        <f t="shared" ca="1" si="261"/>
        <v>07.003.007</v>
      </c>
      <c r="J571" s="293" t="s">
        <v>213</v>
      </c>
      <c r="K571" s="294"/>
      <c r="L571" s="558"/>
      <c r="M571" s="558"/>
      <c r="N571" s="388">
        <f t="shared" ca="1" si="262"/>
        <v>994.04</v>
      </c>
      <c r="O571" s="565"/>
      <c r="P571" s="297"/>
      <c r="Q571" s="49"/>
      <c r="R571" s="49"/>
      <c r="S571" s="49"/>
    </row>
    <row r="572" spans="1:19" s="48" customFormat="1" ht="13.9" hidden="1" customHeight="1" outlineLevel="3">
      <c r="A572" s="560">
        <f ca="1">IF($H572="UNIDADE CONSTRUTIVA",OFFSET(A572,-1,0)+1,LARGE(A$3:A571,1))</f>
        <v>0</v>
      </c>
      <c r="B572" s="560">
        <f t="shared" ca="1" si="257"/>
        <v>7</v>
      </c>
      <c r="C572" s="560">
        <f t="shared" ca="1" si="258"/>
        <v>3</v>
      </c>
      <c r="D572" s="561">
        <f t="shared" ca="1" si="259"/>
        <v>7</v>
      </c>
      <c r="E572" s="561">
        <f t="shared" ca="1" si="260"/>
        <v>1</v>
      </c>
      <c r="G572" s="290"/>
      <c r="H572" s="291" t="s">
        <v>244</v>
      </c>
      <c r="I572" s="292" t="str">
        <f t="shared" ca="1" si="261"/>
        <v>07.003.007.001</v>
      </c>
      <c r="J572" s="293" t="s">
        <v>214</v>
      </c>
      <c r="K572" s="294" t="s">
        <v>175</v>
      </c>
      <c r="L572" s="558">
        <v>1</v>
      </c>
      <c r="M572" s="558">
        <f>ELÉTRICO!AS3</f>
        <v>994.04</v>
      </c>
      <c r="N572" s="388">
        <f t="shared" si="262"/>
        <v>994.04</v>
      </c>
      <c r="O572" s="565"/>
      <c r="P572" s="297" t="s">
        <v>677</v>
      </c>
      <c r="Q572" s="49"/>
      <c r="R572" s="49"/>
      <c r="S572" s="49"/>
    </row>
    <row r="573" spans="1:19" s="48" customFormat="1" ht="13.9" hidden="1" customHeight="1" outlineLevel="2">
      <c r="A573" s="560">
        <f ca="1">IF($H573="UNIDADE CONSTRUTIVA",OFFSET(A573,-1,0)+1,LARGE(A$3:A566,1))</f>
        <v>0</v>
      </c>
      <c r="B573" s="560">
        <f t="shared" ca="1" si="257"/>
        <v>7</v>
      </c>
      <c r="C573" s="560">
        <f t="shared" ca="1" si="258"/>
        <v>3</v>
      </c>
      <c r="D573" s="561">
        <f t="shared" ca="1" si="259"/>
        <v>8</v>
      </c>
      <c r="E573" s="561">
        <f t="shared" ca="1" si="260"/>
        <v>0</v>
      </c>
      <c r="G573" s="290"/>
      <c r="H573" s="291" t="s">
        <v>243</v>
      </c>
      <c r="I573" s="292" t="str">
        <f t="shared" ca="1" si="261"/>
        <v>07.003.008</v>
      </c>
      <c r="J573" s="293" t="s">
        <v>1688</v>
      </c>
      <c r="K573" s="294"/>
      <c r="L573" s="558"/>
      <c r="M573" s="558"/>
      <c r="N573" s="388">
        <f t="shared" ca="1" si="262"/>
        <v>25018.800000000003</v>
      </c>
      <c r="O573" s="565"/>
      <c r="P573" s="297"/>
      <c r="Q573" s="49"/>
      <c r="R573" s="49"/>
      <c r="S573" s="49"/>
    </row>
    <row r="574" spans="1:19" s="48" customFormat="1" ht="13.9" hidden="1" customHeight="1" outlineLevel="3">
      <c r="A574" s="560">
        <f ca="1">IF($H574="UNIDADE CONSTRUTIVA",OFFSET(A574,-1,0)+1,LARGE(A$3:A573,1))</f>
        <v>0</v>
      </c>
      <c r="B574" s="560">
        <f t="shared" ca="1" si="257"/>
        <v>7</v>
      </c>
      <c r="C574" s="560">
        <f t="shared" ca="1" si="258"/>
        <v>3</v>
      </c>
      <c r="D574" s="561">
        <f t="shared" ca="1" si="259"/>
        <v>8</v>
      </c>
      <c r="E574" s="561">
        <f t="shared" ca="1" si="260"/>
        <v>1</v>
      </c>
      <c r="G574" s="290"/>
      <c r="H574" s="291" t="s">
        <v>244</v>
      </c>
      <c r="I574" s="292" t="str">
        <f t="shared" ca="1" si="261"/>
        <v>07.003.008.001</v>
      </c>
      <c r="J574" s="293" t="s">
        <v>1675</v>
      </c>
      <c r="K574" s="294" t="s">
        <v>175</v>
      </c>
      <c r="L574" s="558">
        <v>1</v>
      </c>
      <c r="M574" s="558">
        <f>'Obra '!E16*60</f>
        <v>25018.800000000003</v>
      </c>
      <c r="N574" s="388">
        <f t="shared" si="262"/>
        <v>25018.800000000003</v>
      </c>
      <c r="O574" s="565"/>
      <c r="P574" s="297" t="s">
        <v>677</v>
      </c>
      <c r="Q574" s="49"/>
      <c r="R574" s="49"/>
      <c r="S574" s="49"/>
    </row>
    <row r="575" spans="1:19" s="48" customFormat="1" ht="13.9" hidden="1" customHeight="1" outlineLevel="1">
      <c r="A575" s="560">
        <f ca="1">IF($H575="UNIDADE CONSTRUTIVA",OFFSET(A575,-1,0)+1,LARGE(A$3:A574,1))</f>
        <v>0</v>
      </c>
      <c r="B575" s="560">
        <f t="shared" ref="B575:B593" ca="1" si="263">IF(H575="UNIDADE CONSTRUTIVA",0,IF(H575="CÉLULA CONSTRUTIVA",OFFSET(B575,-1,0)+1,OFFSET(B575,-1,0)))</f>
        <v>7</v>
      </c>
      <c r="C575" s="560">
        <f t="shared" ref="C575:C593" ca="1" si="264">IF(H575="CÉLULA CONSTRUTIVA",0,IF(H575="ETAPA",OFFSET(C575,-1,0)+1,OFFSET(C575,-1,0)))</f>
        <v>4</v>
      </c>
      <c r="D575" s="561">
        <f t="shared" ref="D575:D593" ca="1" si="265">IF(H575="ETAPA",0,IF(H575="SUBETAPA",OFFSET(D575,-1,0)+1,OFFSET(D575,-1,0)))</f>
        <v>0</v>
      </c>
      <c r="E575" s="561">
        <f t="shared" ref="E575:E593" ca="1" si="266">IF(H575="Subetapa",0,IF(H575="serviço",OFFSET(E575,-1,0)+1,OFFSET(E575,-1,0)))</f>
        <v>1</v>
      </c>
      <c r="G575" s="290"/>
      <c r="H575" s="291" t="s">
        <v>242</v>
      </c>
      <c r="I575" s="292" t="str">
        <f t="shared" ref="I575:I593" ca="1" si="267">IF(H575="Unidade Construtiva",TEXT(A575,"00"),IF(H575="Célula Construtiva",TEXT(B575,"00"),IF(H575="Etapa",CONCATENATE(TEXT(B575,"00"),".",TEXT(C575,"000")),IF(H575="Subetapa",CONCATENATE(TEXT(B575,"00"),".",TEXT(C575,"000"),".",TEXT(D575,"000")),IF(H575="Serviço",CONCATENATE(TEXT(B575,"00"),".",TEXT(C575,"000"),".",TEXT(D575,"000"),".",TEXT(E575,"000")),"")))))</f>
        <v>07.004</v>
      </c>
      <c r="J575" s="293" t="s">
        <v>1696</v>
      </c>
      <c r="K575" s="294"/>
      <c r="L575" s="558"/>
      <c r="M575" s="558"/>
      <c r="N575" s="388">
        <f t="shared" ca="1" si="262"/>
        <v>64420.998056800003</v>
      </c>
      <c r="O575" s="565"/>
      <c r="P575" s="297"/>
      <c r="Q575" s="49"/>
      <c r="R575" s="49"/>
      <c r="S575" s="49"/>
    </row>
    <row r="576" spans="1:19" s="48" customFormat="1" ht="13.9" hidden="1" customHeight="1" outlineLevel="2">
      <c r="A576" s="560">
        <f ca="1">IF($H576="UNIDADE CONSTRUTIVA",OFFSET(A576,-1,0)+1,LARGE(A$3:A575,1))</f>
        <v>0</v>
      </c>
      <c r="B576" s="560">
        <f t="shared" ca="1" si="263"/>
        <v>7</v>
      </c>
      <c r="C576" s="560">
        <f t="shared" ca="1" si="264"/>
        <v>4</v>
      </c>
      <c r="D576" s="561">
        <f t="shared" ca="1" si="265"/>
        <v>1</v>
      </c>
      <c r="E576" s="561">
        <f t="shared" ca="1" si="266"/>
        <v>0</v>
      </c>
      <c r="G576" s="290"/>
      <c r="H576" s="291" t="s">
        <v>243</v>
      </c>
      <c r="I576" s="292" t="str">
        <f t="shared" ca="1" si="267"/>
        <v>07.004.001</v>
      </c>
      <c r="J576" s="293" t="s">
        <v>1674</v>
      </c>
      <c r="K576" s="294"/>
      <c r="L576" s="558"/>
      <c r="M576" s="558"/>
      <c r="N576" s="388">
        <f t="shared" ca="1" si="262"/>
        <v>6875.8794439999992</v>
      </c>
      <c r="O576" s="565"/>
      <c r="P576" s="297"/>
      <c r="Q576" s="49"/>
      <c r="R576" s="49"/>
      <c r="S576" s="49"/>
    </row>
    <row r="577" spans="1:19" s="48" customFormat="1" ht="13.9" hidden="1" customHeight="1" outlineLevel="3">
      <c r="A577" s="560">
        <f ca="1">IF($H577="UNIDADE CONSTRUTIVA",OFFSET(A577,-1,0)+1,LARGE(A$3:A576,1))</f>
        <v>0</v>
      </c>
      <c r="B577" s="560">
        <f t="shared" ca="1" si="263"/>
        <v>7</v>
      </c>
      <c r="C577" s="560">
        <f t="shared" ca="1" si="264"/>
        <v>4</v>
      </c>
      <c r="D577" s="561">
        <f t="shared" ca="1" si="265"/>
        <v>1</v>
      </c>
      <c r="E577" s="561">
        <f t="shared" ca="1" si="266"/>
        <v>1</v>
      </c>
      <c r="G577" s="290"/>
      <c r="H577" s="291" t="s">
        <v>244</v>
      </c>
      <c r="I577" s="292" t="str">
        <f t="shared" ca="1" si="267"/>
        <v>07.004.001.001</v>
      </c>
      <c r="J577" s="293" t="s">
        <v>1674</v>
      </c>
      <c r="K577" s="294" t="s">
        <v>175</v>
      </c>
      <c r="L577" s="558">
        <v>1</v>
      </c>
      <c r="M577" s="558">
        <f>ELÉTRICO!R4</f>
        <v>6875.8794439999992</v>
      </c>
      <c r="N577" s="388">
        <f t="shared" si="262"/>
        <v>6875.8794439999992</v>
      </c>
      <c r="O577" s="565"/>
      <c r="P577" s="297" t="s">
        <v>677</v>
      </c>
      <c r="Q577" s="49"/>
      <c r="R577" s="49"/>
      <c r="S577" s="49"/>
    </row>
    <row r="578" spans="1:19" s="48" customFormat="1" ht="13.9" hidden="1" customHeight="1" outlineLevel="2">
      <c r="A578" s="560">
        <f ca="1">IF($H578="UNIDADE CONSTRUTIVA",OFFSET(A578,-1,0)+1,LARGE(A$3:A577,1))</f>
        <v>0</v>
      </c>
      <c r="B578" s="560">
        <f t="shared" ca="1" si="263"/>
        <v>7</v>
      </c>
      <c r="C578" s="560">
        <f t="shared" ca="1" si="264"/>
        <v>4</v>
      </c>
      <c r="D578" s="561">
        <f t="shared" ca="1" si="265"/>
        <v>2</v>
      </c>
      <c r="E578" s="561">
        <f t="shared" ca="1" si="266"/>
        <v>0</v>
      </c>
      <c r="G578" s="290"/>
      <c r="H578" s="291" t="s">
        <v>243</v>
      </c>
      <c r="I578" s="292" t="str">
        <f t="shared" ca="1" si="267"/>
        <v>07.004.002</v>
      </c>
      <c r="J578" s="293" t="s">
        <v>706</v>
      </c>
      <c r="K578" s="294"/>
      <c r="L578" s="558"/>
      <c r="M578" s="558"/>
      <c r="N578" s="388">
        <f t="shared" ca="1" si="262"/>
        <v>9065.4000000000015</v>
      </c>
      <c r="O578" s="565"/>
      <c r="P578" s="297"/>
      <c r="Q578" s="49"/>
      <c r="R578" s="49"/>
      <c r="S578" s="49"/>
    </row>
    <row r="579" spans="1:19" s="48" customFormat="1" ht="13.9" hidden="1" customHeight="1" outlineLevel="3">
      <c r="A579" s="560">
        <f ca="1">IF($H579="UNIDADE CONSTRUTIVA",OFFSET(A579,-1,0)+1,LARGE(A$3:A578,1))</f>
        <v>0</v>
      </c>
      <c r="B579" s="560">
        <f t="shared" ca="1" si="263"/>
        <v>7</v>
      </c>
      <c r="C579" s="560">
        <f t="shared" ca="1" si="264"/>
        <v>4</v>
      </c>
      <c r="D579" s="561">
        <f t="shared" ca="1" si="265"/>
        <v>2</v>
      </c>
      <c r="E579" s="561">
        <f t="shared" ca="1" si="266"/>
        <v>1</v>
      </c>
      <c r="G579" s="290"/>
      <c r="H579" s="291" t="s">
        <v>244</v>
      </c>
      <c r="I579" s="292" t="str">
        <f t="shared" ca="1" si="267"/>
        <v>07.004.002.001</v>
      </c>
      <c r="J579" s="293" t="s">
        <v>1689</v>
      </c>
      <c r="K579" s="294" t="s">
        <v>175</v>
      </c>
      <c r="L579" s="558">
        <v>1</v>
      </c>
      <c r="M579" s="558">
        <f>ELÉTRICO!AP4</f>
        <v>9065.4000000000015</v>
      </c>
      <c r="N579" s="388">
        <f t="shared" si="262"/>
        <v>9065.4000000000015</v>
      </c>
      <c r="O579" s="565"/>
      <c r="P579" s="297" t="s">
        <v>677</v>
      </c>
      <c r="Q579" s="49"/>
      <c r="R579" s="49"/>
      <c r="S579" s="49"/>
    </row>
    <row r="580" spans="1:19" s="48" customFormat="1" ht="13.9" hidden="1" customHeight="1" outlineLevel="2">
      <c r="A580" s="560">
        <f ca="1">IF($H580="UNIDADE CONSTRUTIVA",OFFSET(A580,-1,0)+1,LARGE(A$3:A579,1))</f>
        <v>0</v>
      </c>
      <c r="B580" s="560">
        <f t="shared" ca="1" si="263"/>
        <v>7</v>
      </c>
      <c r="C580" s="560">
        <f t="shared" ca="1" si="264"/>
        <v>4</v>
      </c>
      <c r="D580" s="561">
        <f t="shared" ca="1" si="265"/>
        <v>3</v>
      </c>
      <c r="E580" s="561">
        <f t="shared" ca="1" si="266"/>
        <v>0</v>
      </c>
      <c r="G580" s="290"/>
      <c r="H580" s="291" t="s">
        <v>243</v>
      </c>
      <c r="I580" s="292" t="str">
        <f t="shared" ca="1" si="267"/>
        <v>07.004.003</v>
      </c>
      <c r="J580" s="293" t="s">
        <v>1673</v>
      </c>
      <c r="K580" s="294"/>
      <c r="L580" s="558"/>
      <c r="M580" s="558"/>
      <c r="N580" s="388">
        <f t="shared" ca="1" si="262"/>
        <v>3872.5898999999999</v>
      </c>
      <c r="O580" s="565"/>
      <c r="P580" s="297"/>
      <c r="Q580" s="49"/>
      <c r="R580" s="49"/>
      <c r="S580" s="49"/>
    </row>
    <row r="581" spans="1:19" s="48" customFormat="1" ht="13.9" hidden="1" customHeight="1" outlineLevel="3">
      <c r="A581" s="560">
        <f ca="1">IF($H581="UNIDADE CONSTRUTIVA",OFFSET(A581,-1,0)+1,LARGE(A$3:A580,1))</f>
        <v>0</v>
      </c>
      <c r="B581" s="560">
        <f t="shared" ca="1" si="263"/>
        <v>7</v>
      </c>
      <c r="C581" s="560">
        <f t="shared" ca="1" si="264"/>
        <v>4</v>
      </c>
      <c r="D581" s="561">
        <f t="shared" ca="1" si="265"/>
        <v>3</v>
      </c>
      <c r="E581" s="561">
        <f t="shared" ca="1" si="266"/>
        <v>1</v>
      </c>
      <c r="G581" s="290"/>
      <c r="H581" s="291" t="s">
        <v>244</v>
      </c>
      <c r="I581" s="292" t="str">
        <f t="shared" ca="1" si="267"/>
        <v>07.004.003.001</v>
      </c>
      <c r="J581" s="293" t="s">
        <v>1673</v>
      </c>
      <c r="K581" s="294" t="s">
        <v>175</v>
      </c>
      <c r="L581" s="558">
        <v>1</v>
      </c>
      <c r="M581" s="558">
        <f>ELÉTRICO!X4</f>
        <v>3872.5898999999999</v>
      </c>
      <c r="N581" s="388">
        <f t="shared" si="262"/>
        <v>3872.5898999999999</v>
      </c>
      <c r="O581" s="565"/>
      <c r="P581" s="297" t="s">
        <v>677</v>
      </c>
      <c r="Q581" s="49"/>
      <c r="R581" s="49"/>
      <c r="S581" s="49"/>
    </row>
    <row r="582" spans="1:19" s="48" customFormat="1" ht="13.9" hidden="1" customHeight="1" outlineLevel="2">
      <c r="A582" s="560">
        <f ca="1">IF($H582="UNIDADE CONSTRUTIVA",OFFSET(A582,-1,0)+1,LARGE(A$3:A581,1))</f>
        <v>0</v>
      </c>
      <c r="B582" s="560">
        <f t="shared" ca="1" si="263"/>
        <v>7</v>
      </c>
      <c r="C582" s="560">
        <f t="shared" ca="1" si="264"/>
        <v>4</v>
      </c>
      <c r="D582" s="561">
        <f t="shared" ca="1" si="265"/>
        <v>4</v>
      </c>
      <c r="E582" s="561">
        <f t="shared" ca="1" si="266"/>
        <v>0</v>
      </c>
      <c r="G582" s="290"/>
      <c r="H582" s="291" t="s">
        <v>243</v>
      </c>
      <c r="I582" s="292" t="str">
        <f t="shared" ca="1" si="267"/>
        <v>07.004.004</v>
      </c>
      <c r="J582" s="293" t="s">
        <v>1676</v>
      </c>
      <c r="K582" s="294"/>
      <c r="L582" s="558"/>
      <c r="M582" s="558"/>
      <c r="N582" s="388">
        <f t="shared" ca="1" si="262"/>
        <v>1101.7633527999999</v>
      </c>
      <c r="O582" s="565"/>
      <c r="P582" s="297"/>
      <c r="Q582" s="49"/>
      <c r="R582" s="49"/>
      <c r="S582" s="49"/>
    </row>
    <row r="583" spans="1:19" s="48" customFormat="1" ht="13.9" hidden="1" customHeight="1" outlineLevel="3">
      <c r="A583" s="560">
        <f ca="1">IF($H583="UNIDADE CONSTRUTIVA",OFFSET(A583,-1,0)+1,LARGE(A$3:A582,1))</f>
        <v>0</v>
      </c>
      <c r="B583" s="560">
        <f t="shared" ca="1" si="263"/>
        <v>7</v>
      </c>
      <c r="C583" s="560">
        <f t="shared" ca="1" si="264"/>
        <v>4</v>
      </c>
      <c r="D583" s="561">
        <f t="shared" ca="1" si="265"/>
        <v>4</v>
      </c>
      <c r="E583" s="561">
        <f t="shared" ca="1" si="266"/>
        <v>1</v>
      </c>
      <c r="G583" s="290"/>
      <c r="H583" s="291" t="s">
        <v>244</v>
      </c>
      <c r="I583" s="292" t="str">
        <f t="shared" ca="1" si="267"/>
        <v>07.004.004.001</v>
      </c>
      <c r="J583" s="293" t="s">
        <v>1676</v>
      </c>
      <c r="K583" s="294" t="s">
        <v>175</v>
      </c>
      <c r="L583" s="558">
        <v>1</v>
      </c>
      <c r="M583" s="558">
        <f>ELÉTRICO!AD4</f>
        <v>1101.7633527999999</v>
      </c>
      <c r="N583" s="388">
        <f t="shared" si="262"/>
        <v>1101.7633527999999</v>
      </c>
      <c r="O583" s="565"/>
      <c r="P583" s="297" t="s">
        <v>677</v>
      </c>
      <c r="Q583" s="49"/>
      <c r="R583" s="49"/>
      <c r="S583" s="49"/>
    </row>
    <row r="584" spans="1:19" s="48" customFormat="1" ht="13.9" hidden="1" customHeight="1" outlineLevel="2">
      <c r="A584" s="560">
        <f ca="1">IF($H584="UNIDADE CONSTRUTIVA",OFFSET(A584,-1,0)+1,LARGE(A$3:A583,1))</f>
        <v>0</v>
      </c>
      <c r="B584" s="560">
        <f t="shared" ca="1" si="263"/>
        <v>7</v>
      </c>
      <c r="C584" s="560">
        <f t="shared" ca="1" si="264"/>
        <v>4</v>
      </c>
      <c r="D584" s="561">
        <f t="shared" ca="1" si="265"/>
        <v>5</v>
      </c>
      <c r="E584" s="561">
        <f t="shared" ca="1" si="266"/>
        <v>0</v>
      </c>
      <c r="G584" s="290"/>
      <c r="H584" s="291" t="s">
        <v>243</v>
      </c>
      <c r="I584" s="292" t="str">
        <f t="shared" ca="1" si="267"/>
        <v>07.004.005</v>
      </c>
      <c r="J584" s="293" t="s">
        <v>1686</v>
      </c>
      <c r="K584" s="294"/>
      <c r="L584" s="558"/>
      <c r="M584" s="558"/>
      <c r="N584" s="388">
        <f t="shared" ca="1" si="262"/>
        <v>11390.765360000001</v>
      </c>
      <c r="O584" s="565"/>
      <c r="P584" s="297"/>
      <c r="Q584" s="49"/>
      <c r="R584" s="49"/>
      <c r="S584" s="49"/>
    </row>
    <row r="585" spans="1:19" s="48" customFormat="1" ht="13.9" hidden="1" customHeight="1" outlineLevel="3">
      <c r="A585" s="560">
        <f ca="1">IF($H585="UNIDADE CONSTRUTIVA",OFFSET(A585,-1,0)+1,LARGE(A$3:A584,1))</f>
        <v>0</v>
      </c>
      <c r="B585" s="560">
        <f t="shared" ca="1" si="263"/>
        <v>7</v>
      </c>
      <c r="C585" s="560">
        <f t="shared" ca="1" si="264"/>
        <v>4</v>
      </c>
      <c r="D585" s="561">
        <f t="shared" ca="1" si="265"/>
        <v>5</v>
      </c>
      <c r="E585" s="561">
        <f t="shared" ca="1" si="266"/>
        <v>1</v>
      </c>
      <c r="G585" s="290"/>
      <c r="H585" s="291" t="s">
        <v>244</v>
      </c>
      <c r="I585" s="292" t="str">
        <f t="shared" ca="1" si="267"/>
        <v>07.004.005.001</v>
      </c>
      <c r="J585" s="293" t="s">
        <v>1686</v>
      </c>
      <c r="K585" s="294" t="s">
        <v>175</v>
      </c>
      <c r="L585" s="558">
        <v>1</v>
      </c>
      <c r="M585" s="558">
        <f>ELÉTRICO!AG4</f>
        <v>11390.765360000001</v>
      </c>
      <c r="N585" s="388">
        <f t="shared" si="262"/>
        <v>11390.765360000001</v>
      </c>
      <c r="O585" s="565"/>
      <c r="P585" s="297" t="s">
        <v>677</v>
      </c>
      <c r="Q585" s="49"/>
      <c r="R585" s="49"/>
      <c r="S585" s="49"/>
    </row>
    <row r="586" spans="1:19" s="48" customFormat="1" ht="13.9" hidden="1" customHeight="1" outlineLevel="2">
      <c r="A586" s="560">
        <f ca="1">IF($H586="UNIDADE CONSTRUTIVA",OFFSET(A586,-1,0)+1,LARGE(A$3:A585,1))</f>
        <v>0</v>
      </c>
      <c r="B586" s="560">
        <f t="shared" ca="1" si="263"/>
        <v>7</v>
      </c>
      <c r="C586" s="560">
        <f t="shared" ca="1" si="264"/>
        <v>4</v>
      </c>
      <c r="D586" s="561">
        <f t="shared" ca="1" si="265"/>
        <v>6</v>
      </c>
      <c r="E586" s="561">
        <f t="shared" ca="1" si="266"/>
        <v>0</v>
      </c>
      <c r="G586" s="290"/>
      <c r="H586" s="291" t="s">
        <v>243</v>
      </c>
      <c r="I586" s="292" t="str">
        <f t="shared" ca="1" si="267"/>
        <v>07.004.006</v>
      </c>
      <c r="J586" s="293" t="s">
        <v>177</v>
      </c>
      <c r="K586" s="294"/>
      <c r="L586" s="558"/>
      <c r="M586" s="558"/>
      <c r="N586" s="388">
        <f t="shared" ca="1" si="262"/>
        <v>4216.8899999999994</v>
      </c>
      <c r="O586" s="565"/>
      <c r="P586" s="297"/>
      <c r="Q586" s="49"/>
      <c r="R586" s="49"/>
      <c r="S586" s="49"/>
    </row>
    <row r="587" spans="1:19" s="48" customFormat="1" ht="13.9" hidden="1" customHeight="1" outlineLevel="3">
      <c r="A587" s="560">
        <f ca="1">IF($H587="UNIDADE CONSTRUTIVA",OFFSET(A587,-1,0)+1,LARGE(A$3:A586,1))</f>
        <v>0</v>
      </c>
      <c r="B587" s="560">
        <f t="shared" ca="1" si="263"/>
        <v>7</v>
      </c>
      <c r="C587" s="560">
        <f t="shared" ca="1" si="264"/>
        <v>4</v>
      </c>
      <c r="D587" s="561">
        <f t="shared" ca="1" si="265"/>
        <v>6</v>
      </c>
      <c r="E587" s="561">
        <f t="shared" ca="1" si="266"/>
        <v>1</v>
      </c>
      <c r="G587" s="290"/>
      <c r="H587" s="291" t="s">
        <v>244</v>
      </c>
      <c r="I587" s="292" t="str">
        <f t="shared" ca="1" si="267"/>
        <v>07.004.006.001</v>
      </c>
      <c r="J587" s="293" t="s">
        <v>177</v>
      </c>
      <c r="K587" s="294" t="s">
        <v>175</v>
      </c>
      <c r="L587" s="558">
        <v>1</v>
      </c>
      <c r="M587" s="558">
        <f>ELÉTRICO!AJ4</f>
        <v>4216.8899999999994</v>
      </c>
      <c r="N587" s="388">
        <f t="shared" si="262"/>
        <v>4216.8899999999994</v>
      </c>
      <c r="O587" s="565"/>
      <c r="P587" s="297" t="s">
        <v>677</v>
      </c>
      <c r="Q587" s="49"/>
      <c r="R587" s="49"/>
      <c r="S587" s="49"/>
    </row>
    <row r="588" spans="1:19" s="48" customFormat="1" ht="13.9" hidden="1" customHeight="1" outlineLevel="2">
      <c r="A588" s="560">
        <f ca="1">IF($H588="UNIDADE CONSTRUTIVA",OFFSET(A588,-1,0)+1,LARGE(A$3:A587,1))</f>
        <v>0</v>
      </c>
      <c r="B588" s="560">
        <f t="shared" ca="1" si="263"/>
        <v>7</v>
      </c>
      <c r="C588" s="560">
        <f t="shared" ca="1" si="264"/>
        <v>4</v>
      </c>
      <c r="D588" s="561">
        <f t="shared" ca="1" si="265"/>
        <v>7</v>
      </c>
      <c r="E588" s="561">
        <f t="shared" ca="1" si="266"/>
        <v>0</v>
      </c>
      <c r="G588" s="290"/>
      <c r="H588" s="291" t="s">
        <v>243</v>
      </c>
      <c r="I588" s="292" t="str">
        <f t="shared" ca="1" si="267"/>
        <v>07.004.007</v>
      </c>
      <c r="J588" s="293" t="s">
        <v>212</v>
      </c>
      <c r="K588" s="294"/>
      <c r="L588" s="558"/>
      <c r="M588" s="558"/>
      <c r="N588" s="388">
        <f t="shared" ca="1" si="262"/>
        <v>1757.4799999999998</v>
      </c>
      <c r="O588" s="565"/>
      <c r="P588" s="297"/>
      <c r="Q588" s="49"/>
      <c r="R588" s="49"/>
      <c r="S588" s="49"/>
    </row>
    <row r="589" spans="1:19" s="48" customFormat="1" ht="13.9" hidden="1" customHeight="1" outlineLevel="3">
      <c r="A589" s="560">
        <f ca="1">IF($H589="UNIDADE CONSTRUTIVA",OFFSET(A589,-1,0)+1,LARGE(A$3:A588,1))</f>
        <v>0</v>
      </c>
      <c r="B589" s="560">
        <f t="shared" ca="1" si="263"/>
        <v>7</v>
      </c>
      <c r="C589" s="560">
        <f t="shared" ca="1" si="264"/>
        <v>4</v>
      </c>
      <c r="D589" s="561">
        <f t="shared" ca="1" si="265"/>
        <v>7</v>
      </c>
      <c r="E589" s="561">
        <f t="shared" ca="1" si="266"/>
        <v>1</v>
      </c>
      <c r="G589" s="290"/>
      <c r="H589" s="291" t="s">
        <v>244</v>
      </c>
      <c r="I589" s="292" t="str">
        <f t="shared" ca="1" si="267"/>
        <v>07.004.007.001</v>
      </c>
      <c r="J589" s="293" t="s">
        <v>212</v>
      </c>
      <c r="K589" s="294" t="s">
        <v>175</v>
      </c>
      <c r="L589" s="558">
        <v>1</v>
      </c>
      <c r="M589" s="558">
        <f>ELÉTRICO!AM4</f>
        <v>1757.4799999999998</v>
      </c>
      <c r="N589" s="388">
        <f t="shared" si="262"/>
        <v>1757.4799999999998</v>
      </c>
      <c r="O589" s="565"/>
      <c r="P589" s="297" t="s">
        <v>677</v>
      </c>
      <c r="Q589" s="49"/>
      <c r="R589" s="49"/>
      <c r="S589" s="49"/>
    </row>
    <row r="590" spans="1:19" s="48" customFormat="1" ht="13.9" hidden="1" customHeight="1" outlineLevel="2">
      <c r="A590" s="560">
        <f ca="1">IF($H590="UNIDADE CONSTRUTIVA",OFFSET(A590,-1,0)+1,LARGE(A$3:A589,1))</f>
        <v>0</v>
      </c>
      <c r="B590" s="560">
        <f t="shared" ca="1" si="263"/>
        <v>7</v>
      </c>
      <c r="C590" s="560">
        <f t="shared" ca="1" si="264"/>
        <v>4</v>
      </c>
      <c r="D590" s="561">
        <f t="shared" ca="1" si="265"/>
        <v>8</v>
      </c>
      <c r="E590" s="561">
        <f t="shared" ca="1" si="266"/>
        <v>0</v>
      </c>
      <c r="G590" s="290"/>
      <c r="H590" s="291" t="s">
        <v>243</v>
      </c>
      <c r="I590" s="292" t="str">
        <f t="shared" ca="1" si="267"/>
        <v>07.004.008</v>
      </c>
      <c r="J590" s="293" t="s">
        <v>213</v>
      </c>
      <c r="K590" s="294"/>
      <c r="L590" s="558"/>
      <c r="M590" s="558"/>
      <c r="N590" s="388">
        <f t="shared" ca="1" si="262"/>
        <v>1039.83</v>
      </c>
      <c r="O590" s="565"/>
      <c r="P590" s="297"/>
      <c r="Q590" s="49"/>
      <c r="R590" s="49"/>
      <c r="S590" s="49"/>
    </row>
    <row r="591" spans="1:19" s="48" customFormat="1" ht="13.9" hidden="1" customHeight="1" outlineLevel="3">
      <c r="A591" s="560">
        <f ca="1">IF($H591="UNIDADE CONSTRUTIVA",OFFSET(A591,-1,0)+1,LARGE(A$3:A590,1))</f>
        <v>0</v>
      </c>
      <c r="B591" s="560">
        <f t="shared" ca="1" si="263"/>
        <v>7</v>
      </c>
      <c r="C591" s="560">
        <f t="shared" ca="1" si="264"/>
        <v>4</v>
      </c>
      <c r="D591" s="561">
        <f t="shared" ca="1" si="265"/>
        <v>8</v>
      </c>
      <c r="E591" s="561">
        <f t="shared" ca="1" si="266"/>
        <v>1</v>
      </c>
      <c r="G591" s="290"/>
      <c r="H591" s="291" t="s">
        <v>244</v>
      </c>
      <c r="I591" s="292" t="str">
        <f t="shared" ca="1" si="267"/>
        <v>07.004.008.001</v>
      </c>
      <c r="J591" s="293" t="s">
        <v>214</v>
      </c>
      <c r="K591" s="294" t="s">
        <v>175</v>
      </c>
      <c r="L591" s="558">
        <v>1</v>
      </c>
      <c r="M591" s="558">
        <f>ELÉTRICO!AS4</f>
        <v>1039.83</v>
      </c>
      <c r="N591" s="388">
        <f t="shared" si="262"/>
        <v>1039.83</v>
      </c>
      <c r="O591" s="565"/>
      <c r="P591" s="297" t="s">
        <v>677</v>
      </c>
      <c r="Q591" s="49"/>
      <c r="R591" s="49"/>
      <c r="S591" s="49"/>
    </row>
    <row r="592" spans="1:19" s="48" customFormat="1" ht="13.9" hidden="1" customHeight="1" outlineLevel="2">
      <c r="A592" s="560">
        <f ca="1">IF($H592="UNIDADE CONSTRUTIVA",OFFSET(A592,-1,0)+1,LARGE(A$3:A585,1))</f>
        <v>0</v>
      </c>
      <c r="B592" s="560">
        <f t="shared" ca="1" si="263"/>
        <v>7</v>
      </c>
      <c r="C592" s="560">
        <f t="shared" ca="1" si="264"/>
        <v>4</v>
      </c>
      <c r="D592" s="561">
        <f t="shared" ca="1" si="265"/>
        <v>9</v>
      </c>
      <c r="E592" s="561">
        <f t="shared" ca="1" si="266"/>
        <v>0</v>
      </c>
      <c r="G592" s="290"/>
      <c r="H592" s="291" t="s">
        <v>243</v>
      </c>
      <c r="I592" s="292" t="str">
        <f t="shared" ca="1" si="267"/>
        <v>07.004.009</v>
      </c>
      <c r="J592" s="293" t="s">
        <v>1688</v>
      </c>
      <c r="K592" s="294"/>
      <c r="L592" s="558"/>
      <c r="M592" s="558"/>
      <c r="N592" s="388">
        <f t="shared" ca="1" si="262"/>
        <v>25100.399999999998</v>
      </c>
      <c r="O592" s="565"/>
      <c r="P592" s="297"/>
      <c r="Q592" s="49"/>
      <c r="R592" s="49"/>
      <c r="S592" s="49"/>
    </row>
    <row r="593" spans="1:19" s="48" customFormat="1" ht="13.9" hidden="1" customHeight="1" outlineLevel="3">
      <c r="A593" s="560">
        <f ca="1">IF($H593="UNIDADE CONSTRUTIVA",OFFSET(A593,-1,0)+1,LARGE(A$3:A592,1))</f>
        <v>0</v>
      </c>
      <c r="B593" s="560">
        <f t="shared" ca="1" si="263"/>
        <v>7</v>
      </c>
      <c r="C593" s="560">
        <f t="shared" ca="1" si="264"/>
        <v>4</v>
      </c>
      <c r="D593" s="561">
        <f t="shared" ca="1" si="265"/>
        <v>9</v>
      </c>
      <c r="E593" s="561">
        <f t="shared" ca="1" si="266"/>
        <v>1</v>
      </c>
      <c r="G593" s="290"/>
      <c r="H593" s="291" t="s">
        <v>244</v>
      </c>
      <c r="I593" s="292" t="str">
        <f t="shared" ca="1" si="267"/>
        <v>07.004.009.001</v>
      </c>
      <c r="J593" s="293" t="s">
        <v>1675</v>
      </c>
      <c r="K593" s="294" t="s">
        <v>175</v>
      </c>
      <c r="L593" s="558">
        <v>1</v>
      </c>
      <c r="M593" s="558">
        <f>'Obra '!E17*60</f>
        <v>25100.399999999998</v>
      </c>
      <c r="N593" s="388">
        <f t="shared" si="262"/>
        <v>25100.399999999998</v>
      </c>
      <c r="O593" s="565"/>
      <c r="P593" s="297" t="s">
        <v>677</v>
      </c>
      <c r="Q593" s="49"/>
      <c r="R593" s="49"/>
      <c r="S593" s="49"/>
    </row>
    <row r="594" spans="1:19" s="48" customFormat="1" ht="13.9" hidden="1" customHeight="1" outlineLevel="1">
      <c r="A594" s="560">
        <f ca="1">IF($H594="UNIDADE CONSTRUTIVA",OFFSET(A594,-1,0)+1,LARGE(A$3:A593,1))</f>
        <v>0</v>
      </c>
      <c r="B594" s="560">
        <f t="shared" ref="B594:B612" ca="1" si="268">IF(H594="UNIDADE CONSTRUTIVA",0,IF(H594="CÉLULA CONSTRUTIVA",OFFSET(B594,-1,0)+1,OFFSET(B594,-1,0)))</f>
        <v>7</v>
      </c>
      <c r="C594" s="560">
        <f t="shared" ref="C594:C612" ca="1" si="269">IF(H594="CÉLULA CONSTRUTIVA",0,IF(H594="ETAPA",OFFSET(C594,-1,0)+1,OFFSET(C594,-1,0)))</f>
        <v>5</v>
      </c>
      <c r="D594" s="561">
        <f t="shared" ref="D594:D612" ca="1" si="270">IF(H594="ETAPA",0,IF(H594="SUBETAPA",OFFSET(D594,-1,0)+1,OFFSET(D594,-1,0)))</f>
        <v>0</v>
      </c>
      <c r="E594" s="561">
        <f t="shared" ref="E594:E612" ca="1" si="271">IF(H594="Subetapa",0,IF(H594="serviço",OFFSET(E594,-1,0)+1,OFFSET(E594,-1,0)))</f>
        <v>1</v>
      </c>
      <c r="G594" s="290"/>
      <c r="H594" s="291" t="s">
        <v>242</v>
      </c>
      <c r="I594" s="292" t="str">
        <f t="shared" ref="I594:I612" ca="1" si="272">IF(H594="Unidade Construtiva",TEXT(A594,"00"),IF(H594="Célula Construtiva",TEXT(B594,"00"),IF(H594="Etapa",CONCATENATE(TEXT(B594,"00"),".",TEXT(C594,"000")),IF(H594="Subetapa",CONCATENATE(TEXT(B594,"00"),".",TEXT(C594,"000"),".",TEXT(D594,"000")),IF(H594="Serviço",CONCATENATE(TEXT(B594,"00"),".",TEXT(C594,"000"),".",TEXT(D594,"000"),".",TEXT(E594,"000")),"")))))</f>
        <v>07.005</v>
      </c>
      <c r="J594" s="293" t="s">
        <v>1692</v>
      </c>
      <c r="K594" s="294"/>
      <c r="L594" s="558"/>
      <c r="M594" s="558"/>
      <c r="N594" s="388">
        <f t="shared" ca="1" si="262"/>
        <v>484269.68711520004</v>
      </c>
      <c r="O594" s="565"/>
      <c r="P594" s="297"/>
      <c r="Q594" s="49"/>
      <c r="R594" s="49"/>
      <c r="S594" s="49"/>
    </row>
    <row r="595" spans="1:19" s="48" customFormat="1" ht="13.9" hidden="1" customHeight="1" outlineLevel="2">
      <c r="A595" s="560">
        <f ca="1">IF($H595="UNIDADE CONSTRUTIVA",OFFSET(A595,-1,0)+1,LARGE(A$3:A594,1))</f>
        <v>0</v>
      </c>
      <c r="B595" s="560">
        <f t="shared" ca="1" si="268"/>
        <v>7</v>
      </c>
      <c r="C595" s="560">
        <f t="shared" ca="1" si="269"/>
        <v>5</v>
      </c>
      <c r="D595" s="561">
        <f t="shared" ca="1" si="270"/>
        <v>1</v>
      </c>
      <c r="E595" s="561">
        <f t="shared" ca="1" si="271"/>
        <v>0</v>
      </c>
      <c r="G595" s="290"/>
      <c r="H595" s="291" t="s">
        <v>243</v>
      </c>
      <c r="I595" s="292" t="str">
        <f t="shared" ca="1" si="272"/>
        <v>07.005.001</v>
      </c>
      <c r="J595" s="293" t="s">
        <v>1674</v>
      </c>
      <c r="K595" s="294"/>
      <c r="L595" s="558"/>
      <c r="M595" s="558"/>
      <c r="N595" s="388">
        <f t="shared" ca="1" si="262"/>
        <v>17314.446643200001</v>
      </c>
      <c r="O595" s="565"/>
      <c r="P595" s="297"/>
      <c r="Q595" s="49"/>
      <c r="R595" s="49"/>
      <c r="S595" s="49"/>
    </row>
    <row r="596" spans="1:19" s="48" customFormat="1" ht="13.9" hidden="1" customHeight="1" outlineLevel="3">
      <c r="A596" s="560">
        <f ca="1">IF($H596="UNIDADE CONSTRUTIVA",OFFSET(A596,-1,0)+1,LARGE(A$3:A595,1))</f>
        <v>0</v>
      </c>
      <c r="B596" s="560">
        <f t="shared" ca="1" si="268"/>
        <v>7</v>
      </c>
      <c r="C596" s="560">
        <f t="shared" ca="1" si="269"/>
        <v>5</v>
      </c>
      <c r="D596" s="561">
        <f t="shared" ca="1" si="270"/>
        <v>1</v>
      </c>
      <c r="E596" s="561">
        <f t="shared" ca="1" si="271"/>
        <v>1</v>
      </c>
      <c r="G596" s="290"/>
      <c r="H596" s="291" t="s">
        <v>244</v>
      </c>
      <c r="I596" s="292" t="str">
        <f t="shared" ca="1" si="272"/>
        <v>07.005.001.001</v>
      </c>
      <c r="J596" s="293" t="s">
        <v>1674</v>
      </c>
      <c r="K596" s="294" t="s">
        <v>175</v>
      </c>
      <c r="L596" s="558">
        <v>1</v>
      </c>
      <c r="M596" s="558">
        <f>ELÉTRICO!R5</f>
        <v>17314.446643200001</v>
      </c>
      <c r="N596" s="388">
        <f t="shared" si="262"/>
        <v>17314.446643200001</v>
      </c>
      <c r="O596" s="565"/>
      <c r="P596" s="297" t="s">
        <v>677</v>
      </c>
      <c r="Q596" s="49"/>
      <c r="R596" s="49"/>
      <c r="S596" s="49"/>
    </row>
    <row r="597" spans="1:19" s="48" customFormat="1" ht="13.9" hidden="1" customHeight="1" outlineLevel="2">
      <c r="A597" s="560">
        <f ca="1">IF($H597="UNIDADE CONSTRUTIVA",OFFSET(A597,-1,0)+1,LARGE(A$3:A596,1))</f>
        <v>0</v>
      </c>
      <c r="B597" s="560">
        <f t="shared" ca="1" si="268"/>
        <v>7</v>
      </c>
      <c r="C597" s="560">
        <f t="shared" ca="1" si="269"/>
        <v>5</v>
      </c>
      <c r="D597" s="561">
        <f t="shared" ca="1" si="270"/>
        <v>2</v>
      </c>
      <c r="E597" s="561">
        <f t="shared" ca="1" si="271"/>
        <v>0</v>
      </c>
      <c r="G597" s="290"/>
      <c r="H597" s="291" t="s">
        <v>243</v>
      </c>
      <c r="I597" s="292" t="str">
        <f t="shared" ca="1" si="272"/>
        <v>07.005.002</v>
      </c>
      <c r="J597" s="293" t="s">
        <v>706</v>
      </c>
      <c r="K597" s="294"/>
      <c r="L597" s="558"/>
      <c r="M597" s="558"/>
      <c r="N597" s="388">
        <f t="shared" ca="1" si="262"/>
        <v>135981</v>
      </c>
      <c r="O597" s="565"/>
      <c r="P597" s="297"/>
      <c r="Q597" s="49"/>
      <c r="R597" s="49"/>
      <c r="S597" s="49"/>
    </row>
    <row r="598" spans="1:19" s="48" customFormat="1" ht="13.9" hidden="1" customHeight="1" outlineLevel="3">
      <c r="A598" s="560">
        <f ca="1">IF($H598="UNIDADE CONSTRUTIVA",OFFSET(A598,-1,0)+1,LARGE(A$3:A597,1))</f>
        <v>0</v>
      </c>
      <c r="B598" s="560">
        <f t="shared" ca="1" si="268"/>
        <v>7</v>
      </c>
      <c r="C598" s="560">
        <f t="shared" ca="1" si="269"/>
        <v>5</v>
      </c>
      <c r="D598" s="561">
        <f t="shared" ca="1" si="270"/>
        <v>2</v>
      </c>
      <c r="E598" s="561">
        <f t="shared" ca="1" si="271"/>
        <v>1</v>
      </c>
      <c r="G598" s="290"/>
      <c r="H598" s="291" t="s">
        <v>244</v>
      </c>
      <c r="I598" s="292" t="str">
        <f t="shared" ca="1" si="272"/>
        <v>07.005.002.001</v>
      </c>
      <c r="J598" s="293" t="s">
        <v>1689</v>
      </c>
      <c r="K598" s="294" t="s">
        <v>175</v>
      </c>
      <c r="L598" s="558">
        <v>1</v>
      </c>
      <c r="M598" s="558">
        <f>ELÉTRICO!AP5</f>
        <v>135981</v>
      </c>
      <c r="N598" s="388">
        <f t="shared" si="262"/>
        <v>135981</v>
      </c>
      <c r="O598" s="565"/>
      <c r="P598" s="297" t="s">
        <v>677</v>
      </c>
      <c r="Q598" s="49"/>
      <c r="R598" s="49"/>
      <c r="S598" s="49"/>
    </row>
    <row r="599" spans="1:19" s="48" customFormat="1" ht="13.9" hidden="1" customHeight="1" outlineLevel="2">
      <c r="A599" s="560">
        <f ca="1">IF($H599="UNIDADE CONSTRUTIVA",OFFSET(A599,-1,0)+1,LARGE(A$3:A598,1))</f>
        <v>0</v>
      </c>
      <c r="B599" s="560">
        <f t="shared" ca="1" si="268"/>
        <v>7</v>
      </c>
      <c r="C599" s="560">
        <f t="shared" ca="1" si="269"/>
        <v>5</v>
      </c>
      <c r="D599" s="561">
        <f t="shared" ca="1" si="270"/>
        <v>3</v>
      </c>
      <c r="E599" s="561">
        <f t="shared" ca="1" si="271"/>
        <v>0</v>
      </c>
      <c r="G599" s="290"/>
      <c r="H599" s="291" t="s">
        <v>243</v>
      </c>
      <c r="I599" s="292" t="str">
        <f t="shared" ca="1" si="272"/>
        <v>07.005.003</v>
      </c>
      <c r="J599" s="293" t="s">
        <v>1673</v>
      </c>
      <c r="K599" s="294"/>
      <c r="L599" s="558"/>
      <c r="M599" s="558"/>
      <c r="N599" s="388">
        <f t="shared" ca="1" si="262"/>
        <v>45011.638710000014</v>
      </c>
      <c r="O599" s="565"/>
      <c r="P599" s="297"/>
      <c r="Q599" s="49"/>
      <c r="R599" s="49"/>
      <c r="S599" s="49"/>
    </row>
    <row r="600" spans="1:19" s="48" customFormat="1" ht="13.9" hidden="1" customHeight="1" outlineLevel="3">
      <c r="A600" s="560">
        <f ca="1">IF($H600="UNIDADE CONSTRUTIVA",OFFSET(A600,-1,0)+1,LARGE(A$3:A599,1))</f>
        <v>0</v>
      </c>
      <c r="B600" s="560">
        <f t="shared" ca="1" si="268"/>
        <v>7</v>
      </c>
      <c r="C600" s="560">
        <f t="shared" ca="1" si="269"/>
        <v>5</v>
      </c>
      <c r="D600" s="561">
        <f t="shared" ca="1" si="270"/>
        <v>3</v>
      </c>
      <c r="E600" s="561">
        <f t="shared" ca="1" si="271"/>
        <v>1</v>
      </c>
      <c r="G600" s="290"/>
      <c r="H600" s="291" t="s">
        <v>244</v>
      </c>
      <c r="I600" s="292" t="str">
        <f t="shared" ca="1" si="272"/>
        <v>07.005.003.001</v>
      </c>
      <c r="J600" s="293" t="s">
        <v>1673</v>
      </c>
      <c r="K600" s="294" t="s">
        <v>175</v>
      </c>
      <c r="L600" s="558">
        <v>1</v>
      </c>
      <c r="M600" s="558">
        <f>ELÉTRICO!X5</f>
        <v>45011.638710000014</v>
      </c>
      <c r="N600" s="388">
        <f t="shared" si="262"/>
        <v>45011.638710000014</v>
      </c>
      <c r="O600" s="565"/>
      <c r="P600" s="297" t="s">
        <v>677</v>
      </c>
      <c r="Q600" s="49"/>
      <c r="R600" s="49"/>
      <c r="S600" s="49"/>
    </row>
    <row r="601" spans="1:19" s="48" customFormat="1" ht="13.9" hidden="1" customHeight="1" outlineLevel="2">
      <c r="A601" s="560">
        <f ca="1">IF($H601="UNIDADE CONSTRUTIVA",OFFSET(A601,-1,0)+1,LARGE(A$3:A600,1))</f>
        <v>0</v>
      </c>
      <c r="B601" s="560">
        <f t="shared" ca="1" si="268"/>
        <v>7</v>
      </c>
      <c r="C601" s="560">
        <f t="shared" ca="1" si="269"/>
        <v>5</v>
      </c>
      <c r="D601" s="561">
        <f t="shared" ca="1" si="270"/>
        <v>4</v>
      </c>
      <c r="E601" s="561">
        <f t="shared" ca="1" si="271"/>
        <v>0</v>
      </c>
      <c r="G601" s="290"/>
      <c r="H601" s="291" t="s">
        <v>243</v>
      </c>
      <c r="I601" s="292" t="str">
        <f t="shared" ca="1" si="272"/>
        <v>07.005.004</v>
      </c>
      <c r="J601" s="293" t="s">
        <v>1676</v>
      </c>
      <c r="K601" s="294"/>
      <c r="L601" s="558"/>
      <c r="M601" s="558"/>
      <c r="N601" s="388">
        <f t="shared" ca="1" si="262"/>
        <v>16841.028131999999</v>
      </c>
      <c r="O601" s="565"/>
      <c r="P601" s="297"/>
      <c r="Q601" s="49"/>
      <c r="R601" s="49"/>
      <c r="S601" s="49"/>
    </row>
    <row r="602" spans="1:19" s="48" customFormat="1" ht="13.9" hidden="1" customHeight="1" outlineLevel="3">
      <c r="A602" s="560">
        <f ca="1">IF($H602="UNIDADE CONSTRUTIVA",OFFSET(A602,-1,0)+1,LARGE(A$3:A601,1))</f>
        <v>0</v>
      </c>
      <c r="B602" s="560">
        <f t="shared" ca="1" si="268"/>
        <v>7</v>
      </c>
      <c r="C602" s="560">
        <f t="shared" ca="1" si="269"/>
        <v>5</v>
      </c>
      <c r="D602" s="561">
        <f t="shared" ca="1" si="270"/>
        <v>4</v>
      </c>
      <c r="E602" s="561">
        <f t="shared" ca="1" si="271"/>
        <v>1</v>
      </c>
      <c r="G602" s="290"/>
      <c r="H602" s="291" t="s">
        <v>244</v>
      </c>
      <c r="I602" s="292" t="str">
        <f t="shared" ca="1" si="272"/>
        <v>07.005.004.001</v>
      </c>
      <c r="J602" s="293" t="s">
        <v>1676</v>
      </c>
      <c r="K602" s="294" t="s">
        <v>175</v>
      </c>
      <c r="L602" s="558">
        <v>1</v>
      </c>
      <c r="M602" s="558">
        <f>ELÉTRICO!AD5</f>
        <v>16841.028131999999</v>
      </c>
      <c r="N602" s="388">
        <f t="shared" si="262"/>
        <v>16841.028131999999</v>
      </c>
      <c r="O602" s="565"/>
      <c r="P602" s="297" t="s">
        <v>677</v>
      </c>
      <c r="Q602" s="49"/>
      <c r="R602" s="49"/>
      <c r="S602" s="49"/>
    </row>
    <row r="603" spans="1:19" s="48" customFormat="1" ht="13.9" hidden="1" customHeight="1" outlineLevel="2">
      <c r="A603" s="560">
        <f ca="1">IF($H603="UNIDADE CONSTRUTIVA",OFFSET(A603,-1,0)+1,LARGE(A$3:A602,1))</f>
        <v>0</v>
      </c>
      <c r="B603" s="560">
        <f t="shared" ca="1" si="268"/>
        <v>7</v>
      </c>
      <c r="C603" s="560">
        <f t="shared" ca="1" si="269"/>
        <v>5</v>
      </c>
      <c r="D603" s="561">
        <f t="shared" ca="1" si="270"/>
        <v>5</v>
      </c>
      <c r="E603" s="561">
        <f t="shared" ca="1" si="271"/>
        <v>0</v>
      </c>
      <c r="G603" s="290"/>
      <c r="H603" s="291" t="s">
        <v>243</v>
      </c>
      <c r="I603" s="292" t="str">
        <f t="shared" ca="1" si="272"/>
        <v>07.005.005</v>
      </c>
      <c r="J603" s="293" t="s">
        <v>1686</v>
      </c>
      <c r="K603" s="294"/>
      <c r="L603" s="558"/>
      <c r="M603" s="558"/>
      <c r="N603" s="388">
        <f t="shared" ca="1" si="262"/>
        <v>90771.453630000004</v>
      </c>
      <c r="O603" s="565"/>
      <c r="P603" s="297"/>
      <c r="Q603" s="49"/>
      <c r="R603" s="49"/>
      <c r="S603" s="49"/>
    </row>
    <row r="604" spans="1:19" s="48" customFormat="1" ht="13.9" hidden="1" customHeight="1" outlineLevel="3">
      <c r="A604" s="560">
        <f ca="1">IF($H604="UNIDADE CONSTRUTIVA",OFFSET(A604,-1,0)+1,LARGE(A$3:A603,1))</f>
        <v>0</v>
      </c>
      <c r="B604" s="560">
        <f t="shared" ca="1" si="268"/>
        <v>7</v>
      </c>
      <c r="C604" s="560">
        <f t="shared" ca="1" si="269"/>
        <v>5</v>
      </c>
      <c r="D604" s="561">
        <f t="shared" ca="1" si="270"/>
        <v>5</v>
      </c>
      <c r="E604" s="561">
        <f t="shared" ca="1" si="271"/>
        <v>1</v>
      </c>
      <c r="G604" s="290"/>
      <c r="H604" s="291" t="s">
        <v>244</v>
      </c>
      <c r="I604" s="292" t="str">
        <f t="shared" ca="1" si="272"/>
        <v>07.005.005.001</v>
      </c>
      <c r="J604" s="293" t="s">
        <v>1686</v>
      </c>
      <c r="K604" s="294" t="s">
        <v>175</v>
      </c>
      <c r="L604" s="558">
        <v>1</v>
      </c>
      <c r="M604" s="558">
        <f>ELÉTRICO!AG5</f>
        <v>90771.453630000004</v>
      </c>
      <c r="N604" s="388">
        <f t="shared" si="262"/>
        <v>90771.453630000004</v>
      </c>
      <c r="O604" s="565"/>
      <c r="P604" s="297" t="s">
        <v>677</v>
      </c>
      <c r="Q604" s="49"/>
      <c r="R604" s="49"/>
      <c r="S604" s="49"/>
    </row>
    <row r="605" spans="1:19" s="48" customFormat="1" ht="13.9" hidden="1" customHeight="1" outlineLevel="2">
      <c r="A605" s="560">
        <f ca="1">IF($H605="UNIDADE CONSTRUTIVA",OFFSET(A605,-1,0)+1,LARGE(A$3:A604,1))</f>
        <v>0</v>
      </c>
      <c r="B605" s="560">
        <f t="shared" ca="1" si="268"/>
        <v>7</v>
      </c>
      <c r="C605" s="560">
        <f t="shared" ca="1" si="269"/>
        <v>5</v>
      </c>
      <c r="D605" s="561">
        <f t="shared" ca="1" si="270"/>
        <v>6</v>
      </c>
      <c r="E605" s="561">
        <f t="shared" ca="1" si="271"/>
        <v>0</v>
      </c>
      <c r="G605" s="290"/>
      <c r="H605" s="291" t="s">
        <v>243</v>
      </c>
      <c r="I605" s="292" t="str">
        <f t="shared" ca="1" si="272"/>
        <v>07.005.006</v>
      </c>
      <c r="J605" s="293" t="s">
        <v>177</v>
      </c>
      <c r="K605" s="294"/>
      <c r="L605" s="558"/>
      <c r="M605" s="558"/>
      <c r="N605" s="388">
        <f t="shared" ca="1" si="262"/>
        <v>27865.71</v>
      </c>
      <c r="O605" s="565"/>
      <c r="P605" s="297"/>
      <c r="Q605" s="49"/>
      <c r="R605" s="49"/>
      <c r="S605" s="49"/>
    </row>
    <row r="606" spans="1:19" s="48" customFormat="1" ht="13.9" hidden="1" customHeight="1" outlineLevel="3">
      <c r="A606" s="560">
        <f ca="1">IF($H606="UNIDADE CONSTRUTIVA",OFFSET(A606,-1,0)+1,LARGE(A$3:A605,1))</f>
        <v>0</v>
      </c>
      <c r="B606" s="560">
        <f t="shared" ca="1" si="268"/>
        <v>7</v>
      </c>
      <c r="C606" s="560">
        <f t="shared" ca="1" si="269"/>
        <v>5</v>
      </c>
      <c r="D606" s="561">
        <f t="shared" ca="1" si="270"/>
        <v>6</v>
      </c>
      <c r="E606" s="561">
        <f t="shared" ca="1" si="271"/>
        <v>1</v>
      </c>
      <c r="G606" s="290"/>
      <c r="H606" s="291" t="s">
        <v>244</v>
      </c>
      <c r="I606" s="292" t="str">
        <f t="shared" ca="1" si="272"/>
        <v>07.005.006.001</v>
      </c>
      <c r="J606" s="293" t="s">
        <v>177</v>
      </c>
      <c r="K606" s="294" t="s">
        <v>175</v>
      </c>
      <c r="L606" s="558">
        <v>1</v>
      </c>
      <c r="M606" s="558">
        <f>ELÉTRICO!AJ5</f>
        <v>27865.71</v>
      </c>
      <c r="N606" s="388">
        <f t="shared" si="262"/>
        <v>27865.71</v>
      </c>
      <c r="O606" s="565"/>
      <c r="P606" s="297" t="s">
        <v>677</v>
      </c>
      <c r="Q606" s="49"/>
      <c r="R606" s="49"/>
      <c r="S606" s="49"/>
    </row>
    <row r="607" spans="1:19" s="48" customFormat="1" ht="13.9" hidden="1" customHeight="1" outlineLevel="2">
      <c r="A607" s="560">
        <f ca="1">IF($H607="UNIDADE CONSTRUTIVA",OFFSET(A607,-1,0)+1,LARGE(A$3:A606,1))</f>
        <v>0</v>
      </c>
      <c r="B607" s="560">
        <f t="shared" ca="1" si="268"/>
        <v>7</v>
      </c>
      <c r="C607" s="560">
        <f t="shared" ca="1" si="269"/>
        <v>5</v>
      </c>
      <c r="D607" s="561">
        <f t="shared" ca="1" si="270"/>
        <v>7</v>
      </c>
      <c r="E607" s="561">
        <f t="shared" ca="1" si="271"/>
        <v>0</v>
      </c>
      <c r="G607" s="290"/>
      <c r="H607" s="291" t="s">
        <v>243</v>
      </c>
      <c r="I607" s="292" t="str">
        <f t="shared" ca="1" si="272"/>
        <v>07.005.007</v>
      </c>
      <c r="J607" s="293" t="s">
        <v>212</v>
      </c>
      <c r="K607" s="294"/>
      <c r="L607" s="558"/>
      <c r="M607" s="558"/>
      <c r="N607" s="388">
        <f t="shared" ca="1" si="262"/>
        <v>17095.5</v>
      </c>
      <c r="O607" s="565"/>
      <c r="P607" s="297"/>
      <c r="Q607" s="49"/>
      <c r="R607" s="49"/>
      <c r="S607" s="49"/>
    </row>
    <row r="608" spans="1:19" s="48" customFormat="1" ht="13.9" hidden="1" customHeight="1" outlineLevel="3">
      <c r="A608" s="560">
        <f ca="1">IF($H608="UNIDADE CONSTRUTIVA",OFFSET(A608,-1,0)+1,LARGE(A$3:A607,1))</f>
        <v>0</v>
      </c>
      <c r="B608" s="560">
        <f t="shared" ca="1" si="268"/>
        <v>7</v>
      </c>
      <c r="C608" s="560">
        <f t="shared" ca="1" si="269"/>
        <v>5</v>
      </c>
      <c r="D608" s="561">
        <f t="shared" ca="1" si="270"/>
        <v>7</v>
      </c>
      <c r="E608" s="561">
        <f t="shared" ca="1" si="271"/>
        <v>1</v>
      </c>
      <c r="G608" s="290"/>
      <c r="H608" s="291" t="s">
        <v>244</v>
      </c>
      <c r="I608" s="292" t="str">
        <f t="shared" ca="1" si="272"/>
        <v>07.005.007.001</v>
      </c>
      <c r="J608" s="293" t="s">
        <v>212</v>
      </c>
      <c r="K608" s="294" t="s">
        <v>175</v>
      </c>
      <c r="L608" s="558">
        <v>1</v>
      </c>
      <c r="M608" s="558">
        <f>ELÉTRICO!AM5</f>
        <v>17095.5</v>
      </c>
      <c r="N608" s="388">
        <f t="shared" si="262"/>
        <v>17095.5</v>
      </c>
      <c r="O608" s="565"/>
      <c r="P608" s="297" t="s">
        <v>677</v>
      </c>
      <c r="Q608" s="49"/>
      <c r="R608" s="49"/>
      <c r="S608" s="49"/>
    </row>
    <row r="609" spans="1:19" s="48" customFormat="1" ht="13.9" hidden="1" customHeight="1" outlineLevel="2">
      <c r="A609" s="560">
        <f ca="1">IF($H609="UNIDADE CONSTRUTIVA",OFFSET(A609,-1,0)+1,LARGE(A$3:A608,1))</f>
        <v>0</v>
      </c>
      <c r="B609" s="560">
        <f t="shared" ca="1" si="268"/>
        <v>7</v>
      </c>
      <c r="C609" s="560">
        <f t="shared" ca="1" si="269"/>
        <v>5</v>
      </c>
      <c r="D609" s="561">
        <f t="shared" ca="1" si="270"/>
        <v>8</v>
      </c>
      <c r="E609" s="561">
        <f t="shared" ca="1" si="271"/>
        <v>0</v>
      </c>
      <c r="G609" s="290"/>
      <c r="H609" s="291" t="s">
        <v>243</v>
      </c>
      <c r="I609" s="292" t="str">
        <f t="shared" ca="1" si="272"/>
        <v>07.005.008</v>
      </c>
      <c r="J609" s="293" t="s">
        <v>213</v>
      </c>
      <c r="K609" s="294"/>
      <c r="L609" s="558"/>
      <c r="M609" s="558"/>
      <c r="N609" s="388">
        <f t="shared" ca="1" si="262"/>
        <v>2401.11</v>
      </c>
      <c r="O609" s="565"/>
      <c r="P609" s="297"/>
      <c r="Q609" s="49"/>
      <c r="R609" s="49"/>
      <c r="S609" s="49"/>
    </row>
    <row r="610" spans="1:19" s="48" customFormat="1" ht="13.9" hidden="1" customHeight="1" outlineLevel="3">
      <c r="A610" s="560">
        <f ca="1">IF($H610="UNIDADE CONSTRUTIVA",OFFSET(A610,-1,0)+1,LARGE(A$3:A609,1))</f>
        <v>0</v>
      </c>
      <c r="B610" s="560">
        <f t="shared" ca="1" si="268"/>
        <v>7</v>
      </c>
      <c r="C610" s="560">
        <f t="shared" ca="1" si="269"/>
        <v>5</v>
      </c>
      <c r="D610" s="561">
        <f t="shared" ca="1" si="270"/>
        <v>8</v>
      </c>
      <c r="E610" s="561">
        <f t="shared" ca="1" si="271"/>
        <v>1</v>
      </c>
      <c r="G610" s="290"/>
      <c r="H610" s="291" t="s">
        <v>244</v>
      </c>
      <c r="I610" s="292" t="str">
        <f t="shared" ca="1" si="272"/>
        <v>07.005.008.001</v>
      </c>
      <c r="J610" s="293" t="s">
        <v>214</v>
      </c>
      <c r="K610" s="294" t="s">
        <v>175</v>
      </c>
      <c r="L610" s="558">
        <v>1</v>
      </c>
      <c r="M610" s="558">
        <f>ELÉTRICO!AS5</f>
        <v>2401.11</v>
      </c>
      <c r="N610" s="388">
        <f t="shared" si="262"/>
        <v>2401.11</v>
      </c>
      <c r="O610" s="565"/>
      <c r="P610" s="297" t="s">
        <v>677</v>
      </c>
      <c r="Q610" s="49"/>
      <c r="R610" s="49"/>
      <c r="S610" s="49"/>
    </row>
    <row r="611" spans="1:19" s="48" customFormat="1" ht="13.9" hidden="1" customHeight="1" outlineLevel="2">
      <c r="A611" s="560">
        <f ca="1">IF($H611="UNIDADE CONSTRUTIVA",OFFSET(A611,-1,0)+1,LARGE(A$3:A604,1))</f>
        <v>0</v>
      </c>
      <c r="B611" s="560">
        <f t="shared" ca="1" si="268"/>
        <v>7</v>
      </c>
      <c r="C611" s="560">
        <f t="shared" ca="1" si="269"/>
        <v>5</v>
      </c>
      <c r="D611" s="561">
        <f t="shared" ca="1" si="270"/>
        <v>9</v>
      </c>
      <c r="E611" s="561">
        <f t="shared" ca="1" si="271"/>
        <v>0</v>
      </c>
      <c r="G611" s="290"/>
      <c r="H611" s="291" t="s">
        <v>243</v>
      </c>
      <c r="I611" s="292" t="str">
        <f t="shared" ca="1" si="272"/>
        <v>07.005.009</v>
      </c>
      <c r="J611" s="293" t="s">
        <v>1688</v>
      </c>
      <c r="K611" s="294"/>
      <c r="L611" s="558"/>
      <c r="M611" s="558"/>
      <c r="N611" s="388">
        <f t="shared" ca="1" si="262"/>
        <v>130987.8</v>
      </c>
      <c r="O611" s="565"/>
      <c r="P611" s="297"/>
      <c r="Q611" s="49"/>
      <c r="R611" s="49"/>
      <c r="S611" s="49"/>
    </row>
    <row r="612" spans="1:19" s="48" customFormat="1" ht="13.9" hidden="1" customHeight="1" outlineLevel="3">
      <c r="A612" s="560">
        <f ca="1">IF($H612="UNIDADE CONSTRUTIVA",OFFSET(A612,-1,0)+1,LARGE(A$3:A611,1))</f>
        <v>0</v>
      </c>
      <c r="B612" s="560">
        <f t="shared" ca="1" si="268"/>
        <v>7</v>
      </c>
      <c r="C612" s="560">
        <f t="shared" ca="1" si="269"/>
        <v>5</v>
      </c>
      <c r="D612" s="561">
        <f t="shared" ca="1" si="270"/>
        <v>9</v>
      </c>
      <c r="E612" s="561">
        <f t="shared" ca="1" si="271"/>
        <v>1</v>
      </c>
      <c r="G612" s="290"/>
      <c r="H612" s="291" t="s">
        <v>244</v>
      </c>
      <c r="I612" s="292" t="str">
        <f t="shared" ca="1" si="272"/>
        <v>07.005.009.001</v>
      </c>
      <c r="J612" s="293" t="s">
        <v>1675</v>
      </c>
      <c r="K612" s="294" t="s">
        <v>175</v>
      </c>
      <c r="L612" s="558">
        <v>1</v>
      </c>
      <c r="M612" s="558">
        <f>'Obra '!E18*60</f>
        <v>130987.8</v>
      </c>
      <c r="N612" s="388">
        <f t="shared" si="262"/>
        <v>130987.8</v>
      </c>
      <c r="O612" s="565"/>
      <c r="P612" s="297" t="s">
        <v>677</v>
      </c>
      <c r="Q612" s="49"/>
      <c r="R612" s="49"/>
      <c r="S612" s="49"/>
    </row>
    <row r="613" spans="1:19" s="48" customFormat="1" ht="13.9" hidden="1" customHeight="1" outlineLevel="1">
      <c r="A613" s="560">
        <f ca="1">IF($H613="UNIDADE CONSTRUTIVA",OFFSET(A613,-1,0)+1,LARGE(A$3:A612,1))</f>
        <v>0</v>
      </c>
      <c r="B613" s="560">
        <f t="shared" ref="B613:B631" ca="1" si="273">IF(H613="UNIDADE CONSTRUTIVA",0,IF(H613="CÉLULA CONSTRUTIVA",OFFSET(B613,-1,0)+1,OFFSET(B613,-1,0)))</f>
        <v>7</v>
      </c>
      <c r="C613" s="560">
        <f t="shared" ref="C613:C631" ca="1" si="274">IF(H613="CÉLULA CONSTRUTIVA",0,IF(H613="ETAPA",OFFSET(C613,-1,0)+1,OFFSET(C613,-1,0)))</f>
        <v>6</v>
      </c>
      <c r="D613" s="561">
        <f t="shared" ref="D613:D631" ca="1" si="275">IF(H613="ETAPA",0,IF(H613="SUBETAPA",OFFSET(D613,-1,0)+1,OFFSET(D613,-1,0)))</f>
        <v>0</v>
      </c>
      <c r="E613" s="561">
        <f t="shared" ref="E613:E631" ca="1" si="276">IF(H613="Subetapa",0,IF(H613="serviço",OFFSET(E613,-1,0)+1,OFFSET(E613,-1,0)))</f>
        <v>1</v>
      </c>
      <c r="G613" s="290"/>
      <c r="H613" s="291" t="s">
        <v>242</v>
      </c>
      <c r="I613" s="292" t="str">
        <f t="shared" ref="I613:I631" ca="1" si="277">IF(H613="Unidade Construtiva",TEXT(A613,"00"),IF(H613="Célula Construtiva",TEXT(B613,"00"),IF(H613="Etapa",CONCATENATE(TEXT(B613,"00"),".",TEXT(C613,"000")),IF(H613="Subetapa",CONCATENATE(TEXT(B613,"00"),".",TEXT(C613,"000"),".",TEXT(D613,"000")),IF(H613="Serviço",CONCATENATE(TEXT(B613,"00"),".",TEXT(C613,"000"),".",TEXT(D613,"000"),".",TEXT(E613,"000")),"")))))</f>
        <v>07.006</v>
      </c>
      <c r="J613" s="293" t="s">
        <v>1693</v>
      </c>
      <c r="K613" s="294"/>
      <c r="L613" s="558"/>
      <c r="M613" s="558"/>
      <c r="N613" s="388">
        <f t="shared" ca="1" si="262"/>
        <v>41229.423850399995</v>
      </c>
      <c r="O613" s="565"/>
      <c r="P613" s="297"/>
      <c r="Q613" s="49"/>
      <c r="R613" s="49"/>
      <c r="S613" s="49"/>
    </row>
    <row r="614" spans="1:19" s="48" customFormat="1" ht="13.9" hidden="1" customHeight="1" outlineLevel="2">
      <c r="A614" s="560">
        <f ca="1">IF($H614="UNIDADE CONSTRUTIVA",OFFSET(A614,-1,0)+1,LARGE(A$3:A613,1))</f>
        <v>0</v>
      </c>
      <c r="B614" s="560">
        <f t="shared" ca="1" si="273"/>
        <v>7</v>
      </c>
      <c r="C614" s="560">
        <f t="shared" ca="1" si="274"/>
        <v>6</v>
      </c>
      <c r="D614" s="561">
        <f t="shared" ca="1" si="275"/>
        <v>1</v>
      </c>
      <c r="E614" s="561">
        <f t="shared" ca="1" si="276"/>
        <v>0</v>
      </c>
      <c r="G614" s="290"/>
      <c r="H614" s="291" t="s">
        <v>243</v>
      </c>
      <c r="I614" s="292" t="str">
        <f t="shared" ca="1" si="277"/>
        <v>07.006.001</v>
      </c>
      <c r="J614" s="293" t="s">
        <v>1674</v>
      </c>
      <c r="K614" s="294"/>
      <c r="L614" s="558"/>
      <c r="M614" s="558"/>
      <c r="N614" s="388">
        <f t="shared" ca="1" si="262"/>
        <v>3202.6316256</v>
      </c>
      <c r="O614" s="565"/>
      <c r="P614" s="297"/>
      <c r="Q614" s="49"/>
      <c r="R614" s="49"/>
      <c r="S614" s="49"/>
    </row>
    <row r="615" spans="1:19" s="48" customFormat="1" ht="13.9" hidden="1" customHeight="1" outlineLevel="3">
      <c r="A615" s="560">
        <f ca="1">IF($H615="UNIDADE CONSTRUTIVA",OFFSET(A615,-1,0)+1,LARGE(A$3:A614,1))</f>
        <v>0</v>
      </c>
      <c r="B615" s="560">
        <f t="shared" ca="1" si="273"/>
        <v>7</v>
      </c>
      <c r="C615" s="560">
        <f t="shared" ca="1" si="274"/>
        <v>6</v>
      </c>
      <c r="D615" s="561">
        <f t="shared" ca="1" si="275"/>
        <v>1</v>
      </c>
      <c r="E615" s="561">
        <f t="shared" ca="1" si="276"/>
        <v>1</v>
      </c>
      <c r="G615" s="290"/>
      <c r="H615" s="291" t="s">
        <v>244</v>
      </c>
      <c r="I615" s="292" t="str">
        <f t="shared" ca="1" si="277"/>
        <v>07.006.001.001</v>
      </c>
      <c r="J615" s="293" t="s">
        <v>1674</v>
      </c>
      <c r="K615" s="294" t="s">
        <v>175</v>
      </c>
      <c r="L615" s="558">
        <v>1</v>
      </c>
      <c r="M615" s="558">
        <f>ELÉTRICO!R6</f>
        <v>3202.6316256</v>
      </c>
      <c r="N615" s="388">
        <f t="shared" si="262"/>
        <v>3202.6316256</v>
      </c>
      <c r="O615" s="565"/>
      <c r="P615" s="297" t="s">
        <v>677</v>
      </c>
      <c r="Q615" s="49"/>
      <c r="R615" s="49"/>
      <c r="S615" s="49"/>
    </row>
    <row r="616" spans="1:19" s="48" customFormat="1" ht="13.9" hidden="1" customHeight="1" outlineLevel="2">
      <c r="A616" s="560">
        <f ca="1">IF($H616="UNIDADE CONSTRUTIVA",OFFSET(A616,-1,0)+1,LARGE(A$3:A615,1))</f>
        <v>0</v>
      </c>
      <c r="B616" s="560">
        <f t="shared" ca="1" si="273"/>
        <v>7</v>
      </c>
      <c r="C616" s="560">
        <f t="shared" ca="1" si="274"/>
        <v>6</v>
      </c>
      <c r="D616" s="561">
        <f t="shared" ca="1" si="275"/>
        <v>2</v>
      </c>
      <c r="E616" s="561">
        <f t="shared" ca="1" si="276"/>
        <v>0</v>
      </c>
      <c r="G616" s="290"/>
      <c r="H616" s="291" t="s">
        <v>243</v>
      </c>
      <c r="I616" s="292" t="str">
        <f t="shared" ca="1" si="277"/>
        <v>07.006.002</v>
      </c>
      <c r="J616" s="293" t="s">
        <v>706</v>
      </c>
      <c r="K616" s="294"/>
      <c r="L616" s="558"/>
      <c r="M616" s="558"/>
      <c r="N616" s="388">
        <f t="shared" ca="1" si="262"/>
        <v>6043.6</v>
      </c>
      <c r="O616" s="565"/>
      <c r="P616" s="297"/>
      <c r="Q616" s="49"/>
      <c r="R616" s="49"/>
      <c r="S616" s="49"/>
    </row>
    <row r="617" spans="1:19" s="48" customFormat="1" ht="13.9" hidden="1" customHeight="1" outlineLevel="3">
      <c r="A617" s="560">
        <f ca="1">IF($H617="UNIDADE CONSTRUTIVA",OFFSET(A617,-1,0)+1,LARGE(A$3:A616,1))</f>
        <v>0</v>
      </c>
      <c r="B617" s="560">
        <f t="shared" ca="1" si="273"/>
        <v>7</v>
      </c>
      <c r="C617" s="560">
        <f t="shared" ca="1" si="274"/>
        <v>6</v>
      </c>
      <c r="D617" s="561">
        <f t="shared" ca="1" si="275"/>
        <v>2</v>
      </c>
      <c r="E617" s="561">
        <f t="shared" ca="1" si="276"/>
        <v>1</v>
      </c>
      <c r="G617" s="290"/>
      <c r="H617" s="291" t="s">
        <v>244</v>
      </c>
      <c r="I617" s="292" t="str">
        <f t="shared" ca="1" si="277"/>
        <v>07.006.002.001</v>
      </c>
      <c r="J617" s="293" t="s">
        <v>1689</v>
      </c>
      <c r="K617" s="294" t="s">
        <v>175</v>
      </c>
      <c r="L617" s="558">
        <v>1</v>
      </c>
      <c r="M617" s="558">
        <f>ELÉTRICO!AP6</f>
        <v>6043.6</v>
      </c>
      <c r="N617" s="388">
        <f t="shared" si="262"/>
        <v>6043.6</v>
      </c>
      <c r="O617" s="565"/>
      <c r="P617" s="297" t="s">
        <v>677</v>
      </c>
      <c r="Q617" s="49"/>
      <c r="R617" s="49"/>
      <c r="S617" s="49"/>
    </row>
    <row r="618" spans="1:19" s="48" customFormat="1" ht="13.9" hidden="1" customHeight="1" outlineLevel="2">
      <c r="A618" s="560">
        <f ca="1">IF($H618="UNIDADE CONSTRUTIVA",OFFSET(A618,-1,0)+1,LARGE(A$3:A617,1))</f>
        <v>0</v>
      </c>
      <c r="B618" s="560">
        <f t="shared" ca="1" si="273"/>
        <v>7</v>
      </c>
      <c r="C618" s="560">
        <f t="shared" ca="1" si="274"/>
        <v>6</v>
      </c>
      <c r="D618" s="561">
        <f t="shared" ca="1" si="275"/>
        <v>3</v>
      </c>
      <c r="E618" s="561">
        <f t="shared" ca="1" si="276"/>
        <v>0</v>
      </c>
      <c r="G618" s="290"/>
      <c r="H618" s="291" t="s">
        <v>243</v>
      </c>
      <c r="I618" s="292" t="str">
        <f t="shared" ca="1" si="277"/>
        <v>07.006.003</v>
      </c>
      <c r="J618" s="293" t="s">
        <v>1673</v>
      </c>
      <c r="K618" s="294"/>
      <c r="L618" s="558"/>
      <c r="M618" s="558"/>
      <c r="N618" s="388">
        <f t="shared" ca="1" si="262"/>
        <v>882.48889999999994</v>
      </c>
      <c r="O618" s="565"/>
      <c r="P618" s="297"/>
      <c r="Q618" s="49"/>
      <c r="R618" s="49"/>
      <c r="S618" s="49"/>
    </row>
    <row r="619" spans="1:19" s="48" customFormat="1" ht="13.9" hidden="1" customHeight="1" outlineLevel="3">
      <c r="A619" s="560">
        <f ca="1">IF($H619="UNIDADE CONSTRUTIVA",OFFSET(A619,-1,0)+1,LARGE(A$3:A618,1))</f>
        <v>0</v>
      </c>
      <c r="B619" s="560">
        <f t="shared" ca="1" si="273"/>
        <v>7</v>
      </c>
      <c r="C619" s="560">
        <f t="shared" ca="1" si="274"/>
        <v>6</v>
      </c>
      <c r="D619" s="561">
        <f t="shared" ca="1" si="275"/>
        <v>3</v>
      </c>
      <c r="E619" s="561">
        <f t="shared" ca="1" si="276"/>
        <v>1</v>
      </c>
      <c r="G619" s="290"/>
      <c r="H619" s="291" t="s">
        <v>244</v>
      </c>
      <c r="I619" s="292" t="str">
        <f t="shared" ca="1" si="277"/>
        <v>07.006.003.001</v>
      </c>
      <c r="J619" s="293" t="s">
        <v>1673</v>
      </c>
      <c r="K619" s="294" t="s">
        <v>175</v>
      </c>
      <c r="L619" s="558">
        <v>1</v>
      </c>
      <c r="M619" s="558">
        <f>ELÉTRICO!X6</f>
        <v>882.48889999999994</v>
      </c>
      <c r="N619" s="388">
        <f t="shared" si="262"/>
        <v>882.48889999999994</v>
      </c>
      <c r="O619" s="565"/>
      <c r="P619" s="297" t="s">
        <v>677</v>
      </c>
      <c r="Q619" s="49"/>
      <c r="R619" s="49"/>
      <c r="S619" s="49"/>
    </row>
    <row r="620" spans="1:19" s="48" customFormat="1" ht="13.9" hidden="1" customHeight="1" outlineLevel="2">
      <c r="A620" s="560">
        <f ca="1">IF($H620="UNIDADE CONSTRUTIVA",OFFSET(A620,-1,0)+1,LARGE(A$3:A619,1))</f>
        <v>0</v>
      </c>
      <c r="B620" s="560">
        <f t="shared" ca="1" si="273"/>
        <v>7</v>
      </c>
      <c r="C620" s="560">
        <f t="shared" ca="1" si="274"/>
        <v>6</v>
      </c>
      <c r="D620" s="561">
        <f t="shared" ca="1" si="275"/>
        <v>4</v>
      </c>
      <c r="E620" s="561">
        <f t="shared" ca="1" si="276"/>
        <v>0</v>
      </c>
      <c r="G620" s="290"/>
      <c r="H620" s="291" t="s">
        <v>243</v>
      </c>
      <c r="I620" s="292" t="str">
        <f t="shared" ca="1" si="277"/>
        <v>07.006.004</v>
      </c>
      <c r="J620" s="293" t="s">
        <v>1676</v>
      </c>
      <c r="K620" s="294"/>
      <c r="L620" s="558"/>
      <c r="M620" s="558"/>
      <c r="N620" s="388">
        <f t="shared" ca="1" si="262"/>
        <v>1819.2237748</v>
      </c>
      <c r="O620" s="565"/>
      <c r="P620" s="297"/>
      <c r="Q620" s="49"/>
      <c r="R620" s="49"/>
      <c r="S620" s="49"/>
    </row>
    <row r="621" spans="1:19" s="48" customFormat="1" ht="13.9" hidden="1" customHeight="1" outlineLevel="3">
      <c r="A621" s="560">
        <f ca="1">IF($H621="UNIDADE CONSTRUTIVA",OFFSET(A621,-1,0)+1,LARGE(A$3:A620,1))</f>
        <v>0</v>
      </c>
      <c r="B621" s="560">
        <f t="shared" ca="1" si="273"/>
        <v>7</v>
      </c>
      <c r="C621" s="560">
        <f t="shared" ca="1" si="274"/>
        <v>6</v>
      </c>
      <c r="D621" s="561">
        <f t="shared" ca="1" si="275"/>
        <v>4</v>
      </c>
      <c r="E621" s="561">
        <f t="shared" ca="1" si="276"/>
        <v>1</v>
      </c>
      <c r="G621" s="290"/>
      <c r="H621" s="291" t="s">
        <v>244</v>
      </c>
      <c r="I621" s="292" t="str">
        <f t="shared" ca="1" si="277"/>
        <v>07.006.004.001</v>
      </c>
      <c r="J621" s="293" t="s">
        <v>1676</v>
      </c>
      <c r="K621" s="294" t="s">
        <v>175</v>
      </c>
      <c r="L621" s="558">
        <v>1</v>
      </c>
      <c r="M621" s="558">
        <f>ELÉTRICO!AD6</f>
        <v>1819.2237748</v>
      </c>
      <c r="N621" s="388">
        <f t="shared" si="262"/>
        <v>1819.2237748</v>
      </c>
      <c r="O621" s="565"/>
      <c r="P621" s="297" t="s">
        <v>677</v>
      </c>
      <c r="Q621" s="49"/>
      <c r="R621" s="49"/>
      <c r="S621" s="49"/>
    </row>
    <row r="622" spans="1:19" s="48" customFormat="1" ht="13.9" hidden="1" customHeight="1" outlineLevel="2">
      <c r="A622" s="560">
        <f ca="1">IF($H622="UNIDADE CONSTRUTIVA",OFFSET(A622,-1,0)+1,LARGE(A$3:A621,1))</f>
        <v>0</v>
      </c>
      <c r="B622" s="560">
        <f t="shared" ca="1" si="273"/>
        <v>7</v>
      </c>
      <c r="C622" s="560">
        <f t="shared" ca="1" si="274"/>
        <v>6</v>
      </c>
      <c r="D622" s="561">
        <f t="shared" ca="1" si="275"/>
        <v>5</v>
      </c>
      <c r="E622" s="561">
        <f t="shared" ca="1" si="276"/>
        <v>0</v>
      </c>
      <c r="G622" s="290"/>
      <c r="H622" s="291" t="s">
        <v>243</v>
      </c>
      <c r="I622" s="292" t="str">
        <f t="shared" ca="1" si="277"/>
        <v>07.006.005</v>
      </c>
      <c r="J622" s="293" t="s">
        <v>1686</v>
      </c>
      <c r="K622" s="294"/>
      <c r="L622" s="558"/>
      <c r="M622" s="558"/>
      <c r="N622" s="388">
        <f t="shared" ca="1" si="262"/>
        <v>10002.139549999998</v>
      </c>
      <c r="O622" s="565"/>
      <c r="P622" s="297"/>
      <c r="Q622" s="49"/>
      <c r="R622" s="49"/>
      <c r="S622" s="49"/>
    </row>
    <row r="623" spans="1:19" s="48" customFormat="1" ht="13.9" hidden="1" customHeight="1" outlineLevel="3">
      <c r="A623" s="560">
        <f ca="1">IF($H623="UNIDADE CONSTRUTIVA",OFFSET(A623,-1,0)+1,LARGE(A$3:A622,1))</f>
        <v>0</v>
      </c>
      <c r="B623" s="560">
        <f t="shared" ca="1" si="273"/>
        <v>7</v>
      </c>
      <c r="C623" s="560">
        <f t="shared" ca="1" si="274"/>
        <v>6</v>
      </c>
      <c r="D623" s="561">
        <f t="shared" ca="1" si="275"/>
        <v>5</v>
      </c>
      <c r="E623" s="561">
        <f t="shared" ca="1" si="276"/>
        <v>1</v>
      </c>
      <c r="G623" s="290"/>
      <c r="H623" s="291" t="s">
        <v>244</v>
      </c>
      <c r="I623" s="292" t="str">
        <f t="shared" ca="1" si="277"/>
        <v>07.006.005.001</v>
      </c>
      <c r="J623" s="293" t="s">
        <v>1686</v>
      </c>
      <c r="K623" s="294" t="s">
        <v>175</v>
      </c>
      <c r="L623" s="558">
        <v>1</v>
      </c>
      <c r="M623" s="558">
        <f>ELÉTRICO!AG6</f>
        <v>10002.139549999998</v>
      </c>
      <c r="N623" s="388">
        <f t="shared" si="262"/>
        <v>10002.139549999998</v>
      </c>
      <c r="O623" s="565"/>
      <c r="P623" s="297" t="s">
        <v>677</v>
      </c>
      <c r="Q623" s="49"/>
      <c r="R623" s="49"/>
      <c r="S623" s="49"/>
    </row>
    <row r="624" spans="1:19" s="48" customFormat="1" ht="13.9" hidden="1" customHeight="1" outlineLevel="2">
      <c r="A624" s="560">
        <f ca="1">IF($H624="UNIDADE CONSTRUTIVA",OFFSET(A624,-1,0)+1,LARGE(A$3:A623,1))</f>
        <v>0</v>
      </c>
      <c r="B624" s="560">
        <f t="shared" ca="1" si="273"/>
        <v>7</v>
      </c>
      <c r="C624" s="560">
        <f t="shared" ca="1" si="274"/>
        <v>6</v>
      </c>
      <c r="D624" s="561">
        <f t="shared" ca="1" si="275"/>
        <v>6</v>
      </c>
      <c r="E624" s="561">
        <f t="shared" ca="1" si="276"/>
        <v>0</v>
      </c>
      <c r="G624" s="290"/>
      <c r="H624" s="291" t="s">
        <v>243</v>
      </c>
      <c r="I624" s="292" t="str">
        <f t="shared" ca="1" si="277"/>
        <v>07.006.006</v>
      </c>
      <c r="J624" s="293" t="s">
        <v>177</v>
      </c>
      <c r="K624" s="294"/>
      <c r="L624" s="558"/>
      <c r="M624" s="558"/>
      <c r="N624" s="388">
        <f t="shared" ca="1" si="262"/>
        <v>2234.1699999999996</v>
      </c>
      <c r="O624" s="565"/>
      <c r="P624" s="297"/>
      <c r="Q624" s="49"/>
      <c r="R624" s="49"/>
      <c r="S624" s="49"/>
    </row>
    <row r="625" spans="1:19" s="48" customFormat="1" ht="13.9" hidden="1" customHeight="1" outlineLevel="3">
      <c r="A625" s="560">
        <f ca="1">IF($H625="UNIDADE CONSTRUTIVA",OFFSET(A625,-1,0)+1,LARGE(A$3:A624,1))</f>
        <v>0</v>
      </c>
      <c r="B625" s="560">
        <f t="shared" ca="1" si="273"/>
        <v>7</v>
      </c>
      <c r="C625" s="560">
        <f t="shared" ca="1" si="274"/>
        <v>6</v>
      </c>
      <c r="D625" s="561">
        <f t="shared" ca="1" si="275"/>
        <v>6</v>
      </c>
      <c r="E625" s="561">
        <f t="shared" ca="1" si="276"/>
        <v>1</v>
      </c>
      <c r="G625" s="290"/>
      <c r="H625" s="291" t="s">
        <v>244</v>
      </c>
      <c r="I625" s="292" t="str">
        <f t="shared" ca="1" si="277"/>
        <v>07.006.006.001</v>
      </c>
      <c r="J625" s="293" t="s">
        <v>177</v>
      </c>
      <c r="K625" s="294" t="s">
        <v>175</v>
      </c>
      <c r="L625" s="558">
        <v>1</v>
      </c>
      <c r="M625" s="558">
        <f>ELÉTRICO!AJ6</f>
        <v>2234.1699999999996</v>
      </c>
      <c r="N625" s="388">
        <f t="shared" si="262"/>
        <v>2234.1699999999996</v>
      </c>
      <c r="O625" s="565"/>
      <c r="P625" s="297" t="s">
        <v>677</v>
      </c>
      <c r="Q625" s="49"/>
      <c r="R625" s="49"/>
      <c r="S625" s="49"/>
    </row>
    <row r="626" spans="1:19" s="48" customFormat="1" ht="13.9" hidden="1" customHeight="1" outlineLevel="2">
      <c r="A626" s="560">
        <f ca="1">IF($H626="UNIDADE CONSTRUTIVA",OFFSET(A626,-1,0)+1,LARGE(A$3:A625,1))</f>
        <v>0</v>
      </c>
      <c r="B626" s="560">
        <f t="shared" ca="1" si="273"/>
        <v>7</v>
      </c>
      <c r="C626" s="560">
        <f t="shared" ca="1" si="274"/>
        <v>6</v>
      </c>
      <c r="D626" s="561">
        <f t="shared" ca="1" si="275"/>
        <v>7</v>
      </c>
      <c r="E626" s="561">
        <f t="shared" ca="1" si="276"/>
        <v>0</v>
      </c>
      <c r="G626" s="290"/>
      <c r="H626" s="291" t="s">
        <v>243</v>
      </c>
      <c r="I626" s="292" t="str">
        <f t="shared" ca="1" si="277"/>
        <v>07.006.007</v>
      </c>
      <c r="J626" s="293" t="s">
        <v>212</v>
      </c>
      <c r="K626" s="294"/>
      <c r="L626" s="558"/>
      <c r="M626" s="558"/>
      <c r="N626" s="388">
        <f t="shared" ca="1" si="262"/>
        <v>1679.5400000000002</v>
      </c>
      <c r="O626" s="565"/>
      <c r="P626" s="297"/>
      <c r="Q626" s="49"/>
      <c r="R626" s="49"/>
      <c r="S626" s="49"/>
    </row>
    <row r="627" spans="1:19" s="48" customFormat="1" ht="13.9" hidden="1" customHeight="1" outlineLevel="3">
      <c r="A627" s="560">
        <f ca="1">IF($H627="UNIDADE CONSTRUTIVA",OFFSET(A627,-1,0)+1,LARGE(A$3:A626,1))</f>
        <v>0</v>
      </c>
      <c r="B627" s="560">
        <f t="shared" ca="1" si="273"/>
        <v>7</v>
      </c>
      <c r="C627" s="560">
        <f t="shared" ca="1" si="274"/>
        <v>6</v>
      </c>
      <c r="D627" s="561">
        <f t="shared" ca="1" si="275"/>
        <v>7</v>
      </c>
      <c r="E627" s="561">
        <f t="shared" ca="1" si="276"/>
        <v>1</v>
      </c>
      <c r="G627" s="290"/>
      <c r="H627" s="291" t="s">
        <v>244</v>
      </c>
      <c r="I627" s="292" t="str">
        <f t="shared" ca="1" si="277"/>
        <v>07.006.007.001</v>
      </c>
      <c r="J627" s="293" t="s">
        <v>212</v>
      </c>
      <c r="K627" s="294" t="s">
        <v>175</v>
      </c>
      <c r="L627" s="558">
        <v>1</v>
      </c>
      <c r="M627" s="558">
        <f>ELÉTRICO!AM6</f>
        <v>1679.5400000000002</v>
      </c>
      <c r="N627" s="388">
        <f t="shared" si="262"/>
        <v>1679.5400000000002</v>
      </c>
      <c r="O627" s="565"/>
      <c r="P627" s="297" t="s">
        <v>677</v>
      </c>
      <c r="Q627" s="49"/>
      <c r="R627" s="49"/>
      <c r="S627" s="49"/>
    </row>
    <row r="628" spans="1:19" s="48" customFormat="1" ht="13.9" hidden="1" customHeight="1" outlineLevel="2">
      <c r="A628" s="560">
        <f ca="1">IF($H628="UNIDADE CONSTRUTIVA",OFFSET(A628,-1,0)+1,LARGE(A$3:A627,1))</f>
        <v>0</v>
      </c>
      <c r="B628" s="560">
        <f t="shared" ca="1" si="273"/>
        <v>7</v>
      </c>
      <c r="C628" s="560">
        <f t="shared" ca="1" si="274"/>
        <v>6</v>
      </c>
      <c r="D628" s="561">
        <f t="shared" ca="1" si="275"/>
        <v>8</v>
      </c>
      <c r="E628" s="561">
        <f t="shared" ca="1" si="276"/>
        <v>0</v>
      </c>
      <c r="G628" s="290"/>
      <c r="H628" s="291" t="s">
        <v>243</v>
      </c>
      <c r="I628" s="292" t="str">
        <f t="shared" ca="1" si="277"/>
        <v>07.006.008</v>
      </c>
      <c r="J628" s="293" t="s">
        <v>213</v>
      </c>
      <c r="K628" s="294"/>
      <c r="L628" s="558"/>
      <c r="M628" s="558"/>
      <c r="N628" s="388">
        <f t="shared" ca="1" si="262"/>
        <v>920.02999999999986</v>
      </c>
      <c r="O628" s="565"/>
      <c r="P628" s="297"/>
      <c r="Q628" s="49"/>
      <c r="R628" s="49"/>
      <c r="S628" s="49"/>
    </row>
    <row r="629" spans="1:19" s="48" customFormat="1" ht="13.9" hidden="1" customHeight="1" outlineLevel="3">
      <c r="A629" s="560">
        <f ca="1">IF($H629="UNIDADE CONSTRUTIVA",OFFSET(A629,-1,0)+1,LARGE(A$3:A628,1))</f>
        <v>0</v>
      </c>
      <c r="B629" s="560">
        <f t="shared" ca="1" si="273"/>
        <v>7</v>
      </c>
      <c r="C629" s="560">
        <f t="shared" ca="1" si="274"/>
        <v>6</v>
      </c>
      <c r="D629" s="561">
        <f t="shared" ca="1" si="275"/>
        <v>8</v>
      </c>
      <c r="E629" s="561">
        <f t="shared" ca="1" si="276"/>
        <v>1</v>
      </c>
      <c r="G629" s="290"/>
      <c r="H629" s="291" t="s">
        <v>244</v>
      </c>
      <c r="I629" s="292" t="str">
        <f t="shared" ca="1" si="277"/>
        <v>07.006.008.001</v>
      </c>
      <c r="J629" s="293" t="s">
        <v>214</v>
      </c>
      <c r="K629" s="294" t="s">
        <v>175</v>
      </c>
      <c r="L629" s="558">
        <v>1</v>
      </c>
      <c r="M629" s="558">
        <f>ELÉTRICO!AS6</f>
        <v>920.02999999999986</v>
      </c>
      <c r="N629" s="388">
        <f t="shared" si="262"/>
        <v>920.02999999999986</v>
      </c>
      <c r="O629" s="565"/>
      <c r="P629" s="297" t="s">
        <v>677</v>
      </c>
      <c r="Q629" s="49"/>
      <c r="R629" s="49"/>
      <c r="S629" s="49"/>
    </row>
    <row r="630" spans="1:19" s="48" customFormat="1" ht="13.9" hidden="1" customHeight="1" outlineLevel="2">
      <c r="A630" s="560">
        <f ca="1">IF($H630="UNIDADE CONSTRUTIVA",OFFSET(A630,-1,0)+1,LARGE(A$3:A623,1))</f>
        <v>0</v>
      </c>
      <c r="B630" s="560">
        <f t="shared" ca="1" si="273"/>
        <v>7</v>
      </c>
      <c r="C630" s="560">
        <f t="shared" ca="1" si="274"/>
        <v>6</v>
      </c>
      <c r="D630" s="561">
        <f t="shared" ca="1" si="275"/>
        <v>9</v>
      </c>
      <c r="E630" s="561">
        <f t="shared" ca="1" si="276"/>
        <v>0</v>
      </c>
      <c r="G630" s="290"/>
      <c r="H630" s="291" t="s">
        <v>243</v>
      </c>
      <c r="I630" s="292" t="str">
        <f t="shared" ca="1" si="277"/>
        <v>07.006.009</v>
      </c>
      <c r="J630" s="293" t="s">
        <v>1688</v>
      </c>
      <c r="K630" s="294"/>
      <c r="L630" s="558"/>
      <c r="M630" s="558"/>
      <c r="N630" s="388">
        <f t="shared" ref="N630:N693" ca="1" si="278">IF(H630="Serviço",M630*L630,IF(H630="CÉLULA CONSTRUTIVA",SUMIFS($N$8:$N$1410,$B$8:$B$1410,B630,$H$8:$H$1410,"Serviço"),IF(H630="ETAPA",SUMIFS($N$8:$N$1410,$B$8:$B$1410,B630,$C$8:$C$1410,C630,$H$8:$H$1410,"Serviço"),IF(H630="SUBETAPA",SUMIFS($N$8:$N$1410,$B$8:$B$1410,B630,$C$8:$C$1410,C630,$D$8:$D$1410,D630,$H$8:$H$1410,"Serviço"),0))))</f>
        <v>14445.599999999999</v>
      </c>
      <c r="O630" s="565"/>
      <c r="P630" s="297"/>
      <c r="Q630" s="49"/>
      <c r="R630" s="49"/>
      <c r="S630" s="49"/>
    </row>
    <row r="631" spans="1:19" s="48" customFormat="1" ht="13.9" hidden="1" customHeight="1" outlineLevel="3">
      <c r="A631" s="560">
        <f ca="1">IF($H631="UNIDADE CONSTRUTIVA",OFFSET(A631,-1,0)+1,LARGE(A$3:A630,1))</f>
        <v>0</v>
      </c>
      <c r="B631" s="560">
        <f t="shared" ca="1" si="273"/>
        <v>7</v>
      </c>
      <c r="C631" s="560">
        <f t="shared" ca="1" si="274"/>
        <v>6</v>
      </c>
      <c r="D631" s="561">
        <f t="shared" ca="1" si="275"/>
        <v>9</v>
      </c>
      <c r="E631" s="561">
        <f t="shared" ca="1" si="276"/>
        <v>1</v>
      </c>
      <c r="G631" s="290"/>
      <c r="H631" s="291" t="s">
        <v>244</v>
      </c>
      <c r="I631" s="292" t="str">
        <f t="shared" ca="1" si="277"/>
        <v>07.006.009.001</v>
      </c>
      <c r="J631" s="293" t="s">
        <v>1675</v>
      </c>
      <c r="K631" s="294" t="s">
        <v>175</v>
      </c>
      <c r="L631" s="558">
        <v>1</v>
      </c>
      <c r="M631" s="558">
        <f>'Obra '!E19*60</f>
        <v>14445.599999999999</v>
      </c>
      <c r="N631" s="388">
        <f t="shared" si="278"/>
        <v>14445.599999999999</v>
      </c>
      <c r="O631" s="565"/>
      <c r="P631" s="297" t="s">
        <v>677</v>
      </c>
      <c r="Q631" s="49"/>
      <c r="R631" s="49"/>
      <c r="S631" s="49"/>
    </row>
    <row r="632" spans="1:19" s="48" customFormat="1" ht="13.9" hidden="1" customHeight="1" outlineLevel="1">
      <c r="A632" s="560">
        <f ca="1">IF($H632="UNIDADE CONSTRUTIVA",OFFSET(A632,-1,0)+1,LARGE(A$3:A631,1))</f>
        <v>0</v>
      </c>
      <c r="B632" s="560">
        <f t="shared" ref="B632:B646" ca="1" si="279">IF(H632="UNIDADE CONSTRUTIVA",0,IF(H632="CÉLULA CONSTRUTIVA",OFFSET(B632,-1,0)+1,OFFSET(B632,-1,0)))</f>
        <v>7</v>
      </c>
      <c r="C632" s="560">
        <f t="shared" ref="C632:C646" ca="1" si="280">IF(H632="CÉLULA CONSTRUTIVA",0,IF(H632="ETAPA",OFFSET(C632,-1,0)+1,OFFSET(C632,-1,0)))</f>
        <v>7</v>
      </c>
      <c r="D632" s="561">
        <f t="shared" ref="D632:D646" ca="1" si="281">IF(H632="ETAPA",0,IF(H632="SUBETAPA",OFFSET(D632,-1,0)+1,OFFSET(D632,-1,0)))</f>
        <v>0</v>
      </c>
      <c r="E632" s="561">
        <f t="shared" ref="E632:E646" ca="1" si="282">IF(H632="Subetapa",0,IF(H632="serviço",OFFSET(E632,-1,0)+1,OFFSET(E632,-1,0)))</f>
        <v>1</v>
      </c>
      <c r="G632" s="290"/>
      <c r="H632" s="291" t="s">
        <v>242</v>
      </c>
      <c r="I632" s="292" t="str">
        <f t="shared" ref="I632:I646" ca="1" si="283">IF(H632="Unidade Construtiva",TEXT(A632,"00"),IF(H632="Célula Construtiva",TEXT(B632,"00"),IF(H632="Etapa",CONCATENATE(TEXT(B632,"00"),".",TEXT(C632,"000")),IF(H632="Subetapa",CONCATENATE(TEXT(B632,"00"),".",TEXT(C632,"000"),".",TEXT(D632,"000")),IF(H632="Serviço",CONCATENATE(TEXT(B632,"00"),".",TEXT(C632,"000"),".",TEXT(D632,"000"),".",TEXT(E632,"000")),"")))))</f>
        <v>07.007</v>
      </c>
      <c r="J632" s="293" t="s">
        <v>1694</v>
      </c>
      <c r="K632" s="294"/>
      <c r="L632" s="558"/>
      <c r="M632" s="558"/>
      <c r="N632" s="388">
        <f t="shared" ca="1" si="278"/>
        <v>12492.454264</v>
      </c>
      <c r="O632" s="565"/>
      <c r="P632" s="297"/>
      <c r="Q632" s="49"/>
      <c r="R632" s="49"/>
      <c r="S632" s="49"/>
    </row>
    <row r="633" spans="1:19" s="48" customFormat="1" ht="13.9" hidden="1" customHeight="1" outlineLevel="2">
      <c r="A633" s="560">
        <f ca="1">IF($H633="UNIDADE CONSTRUTIVA",OFFSET(A633,-1,0)+1,LARGE(A$3:A632,1))</f>
        <v>0</v>
      </c>
      <c r="B633" s="560">
        <f t="shared" ca="1" si="279"/>
        <v>7</v>
      </c>
      <c r="C633" s="560">
        <f t="shared" ca="1" si="280"/>
        <v>7</v>
      </c>
      <c r="D633" s="561">
        <f t="shared" ca="1" si="281"/>
        <v>1</v>
      </c>
      <c r="E633" s="561">
        <f t="shared" ca="1" si="282"/>
        <v>0</v>
      </c>
      <c r="G633" s="290"/>
      <c r="H633" s="291" t="s">
        <v>243</v>
      </c>
      <c r="I633" s="292" t="str">
        <f t="shared" ca="1" si="283"/>
        <v>07.007.001</v>
      </c>
      <c r="J633" s="293" t="s">
        <v>1674</v>
      </c>
      <c r="K633" s="294"/>
      <c r="L633" s="558"/>
      <c r="M633" s="558"/>
      <c r="N633" s="388">
        <f t="shared" ca="1" si="278"/>
        <v>552.82137999999998</v>
      </c>
      <c r="O633" s="565"/>
      <c r="P633" s="297"/>
      <c r="Q633" s="49"/>
      <c r="R633" s="49"/>
      <c r="S633" s="49"/>
    </row>
    <row r="634" spans="1:19" s="48" customFormat="1" ht="13.9" hidden="1" customHeight="1" outlineLevel="3">
      <c r="A634" s="560">
        <f ca="1">IF($H634="UNIDADE CONSTRUTIVA",OFFSET(A634,-1,0)+1,LARGE(A$3:A633,1))</f>
        <v>0</v>
      </c>
      <c r="B634" s="560">
        <f t="shared" ca="1" si="279"/>
        <v>7</v>
      </c>
      <c r="C634" s="560">
        <f t="shared" ca="1" si="280"/>
        <v>7</v>
      </c>
      <c r="D634" s="561">
        <f t="shared" ca="1" si="281"/>
        <v>1</v>
      </c>
      <c r="E634" s="561">
        <f t="shared" ca="1" si="282"/>
        <v>1</v>
      </c>
      <c r="G634" s="290"/>
      <c r="H634" s="291" t="s">
        <v>244</v>
      </c>
      <c r="I634" s="292" t="str">
        <f t="shared" ca="1" si="283"/>
        <v>07.007.001.001</v>
      </c>
      <c r="J634" s="293" t="s">
        <v>1674</v>
      </c>
      <c r="K634" s="294" t="s">
        <v>175</v>
      </c>
      <c r="L634" s="558">
        <v>1</v>
      </c>
      <c r="M634" s="558">
        <f>ELÉTRICO!R7</f>
        <v>552.82137999999998</v>
      </c>
      <c r="N634" s="388">
        <f t="shared" si="278"/>
        <v>552.82137999999998</v>
      </c>
      <c r="O634" s="565"/>
      <c r="P634" s="297" t="s">
        <v>677</v>
      </c>
      <c r="Q634" s="49"/>
      <c r="R634" s="49"/>
      <c r="S634" s="49"/>
    </row>
    <row r="635" spans="1:19" s="48" customFormat="1" ht="13.9" hidden="1" customHeight="1" outlineLevel="2">
      <c r="A635" s="560">
        <f ca="1">IF($H635="UNIDADE CONSTRUTIVA",OFFSET(A635,-1,0)+1,LARGE(A$3:A634,1))</f>
        <v>0</v>
      </c>
      <c r="B635" s="560">
        <f t="shared" ca="1" si="279"/>
        <v>7</v>
      </c>
      <c r="C635" s="560">
        <f t="shared" ca="1" si="280"/>
        <v>7</v>
      </c>
      <c r="D635" s="561">
        <f t="shared" ca="1" si="281"/>
        <v>2</v>
      </c>
      <c r="E635" s="561">
        <f t="shared" ca="1" si="282"/>
        <v>0</v>
      </c>
      <c r="G635" s="290"/>
      <c r="H635" s="291" t="s">
        <v>243</v>
      </c>
      <c r="I635" s="292" t="str">
        <f t="shared" ca="1" si="283"/>
        <v>07.007.002</v>
      </c>
      <c r="J635" s="293" t="s">
        <v>1676</v>
      </c>
      <c r="K635" s="294"/>
      <c r="L635" s="558"/>
      <c r="M635" s="558"/>
      <c r="N635" s="388">
        <f t="shared" ca="1" si="278"/>
        <v>893.66210400000011</v>
      </c>
      <c r="O635" s="565"/>
      <c r="P635" s="297"/>
      <c r="Q635" s="49"/>
      <c r="R635" s="49"/>
      <c r="S635" s="49"/>
    </row>
    <row r="636" spans="1:19" s="48" customFormat="1" ht="13.9" hidden="1" customHeight="1" outlineLevel="3">
      <c r="A636" s="560">
        <f ca="1">IF($H636="UNIDADE CONSTRUTIVA",OFFSET(A636,-1,0)+1,LARGE(A$3:A635,1))</f>
        <v>0</v>
      </c>
      <c r="B636" s="560">
        <f t="shared" ca="1" si="279"/>
        <v>7</v>
      </c>
      <c r="C636" s="560">
        <f t="shared" ca="1" si="280"/>
        <v>7</v>
      </c>
      <c r="D636" s="561">
        <f t="shared" ca="1" si="281"/>
        <v>2</v>
      </c>
      <c r="E636" s="561">
        <f t="shared" ca="1" si="282"/>
        <v>1</v>
      </c>
      <c r="G636" s="290"/>
      <c r="H636" s="291" t="s">
        <v>244</v>
      </c>
      <c r="I636" s="292" t="str">
        <f t="shared" ca="1" si="283"/>
        <v>07.007.002.001</v>
      </c>
      <c r="J636" s="293" t="s">
        <v>1676</v>
      </c>
      <c r="K636" s="294" t="s">
        <v>175</v>
      </c>
      <c r="L636" s="558">
        <v>1</v>
      </c>
      <c r="M636" s="558">
        <f>ELÉTRICO!AD7</f>
        <v>893.66210400000011</v>
      </c>
      <c r="N636" s="388">
        <f t="shared" si="278"/>
        <v>893.66210400000011</v>
      </c>
      <c r="O636" s="565"/>
      <c r="P636" s="297" t="s">
        <v>677</v>
      </c>
      <c r="Q636" s="49"/>
      <c r="R636" s="49"/>
      <c r="S636" s="49"/>
    </row>
    <row r="637" spans="1:19" s="48" customFormat="1" ht="13.9" hidden="1" customHeight="1" outlineLevel="2">
      <c r="A637" s="560">
        <f ca="1">IF($H637="UNIDADE CONSTRUTIVA",OFFSET(A637,-1,0)+1,LARGE(A$3:A636,1))</f>
        <v>0</v>
      </c>
      <c r="B637" s="560">
        <f t="shared" ca="1" si="279"/>
        <v>7</v>
      </c>
      <c r="C637" s="560">
        <f t="shared" ca="1" si="280"/>
        <v>7</v>
      </c>
      <c r="D637" s="561">
        <f t="shared" ca="1" si="281"/>
        <v>3</v>
      </c>
      <c r="E637" s="561">
        <f t="shared" ca="1" si="282"/>
        <v>0</v>
      </c>
      <c r="G637" s="290"/>
      <c r="H637" s="291" t="s">
        <v>243</v>
      </c>
      <c r="I637" s="292" t="str">
        <f t="shared" ca="1" si="283"/>
        <v>07.007.003</v>
      </c>
      <c r="J637" s="293" t="s">
        <v>1686</v>
      </c>
      <c r="K637" s="294"/>
      <c r="L637" s="558"/>
      <c r="M637" s="558"/>
      <c r="N637" s="388">
        <f t="shared" ca="1" si="278"/>
        <v>2667.34078</v>
      </c>
      <c r="O637" s="565"/>
      <c r="P637" s="297"/>
      <c r="Q637" s="49"/>
      <c r="R637" s="49"/>
      <c r="S637" s="49"/>
    </row>
    <row r="638" spans="1:19" s="48" customFormat="1" ht="13.9" hidden="1" customHeight="1" outlineLevel="3">
      <c r="A638" s="560">
        <f ca="1">IF($H638="UNIDADE CONSTRUTIVA",OFFSET(A638,-1,0)+1,LARGE(A$3:A637,1))</f>
        <v>0</v>
      </c>
      <c r="B638" s="560">
        <f t="shared" ca="1" si="279"/>
        <v>7</v>
      </c>
      <c r="C638" s="560">
        <f t="shared" ca="1" si="280"/>
        <v>7</v>
      </c>
      <c r="D638" s="561">
        <f t="shared" ca="1" si="281"/>
        <v>3</v>
      </c>
      <c r="E638" s="561">
        <f t="shared" ca="1" si="282"/>
        <v>1</v>
      </c>
      <c r="G638" s="290"/>
      <c r="H638" s="291" t="s">
        <v>244</v>
      </c>
      <c r="I638" s="292" t="str">
        <f t="shared" ca="1" si="283"/>
        <v>07.007.003.001</v>
      </c>
      <c r="J638" s="293" t="s">
        <v>1686</v>
      </c>
      <c r="K638" s="294" t="s">
        <v>175</v>
      </c>
      <c r="L638" s="558">
        <v>1</v>
      </c>
      <c r="M638" s="558">
        <f>ELÉTRICO!AG7</f>
        <v>2667.34078</v>
      </c>
      <c r="N638" s="388">
        <f t="shared" si="278"/>
        <v>2667.34078</v>
      </c>
      <c r="O638" s="565"/>
      <c r="P638" s="297" t="s">
        <v>677</v>
      </c>
      <c r="Q638" s="49"/>
      <c r="R638" s="49"/>
      <c r="S638" s="49"/>
    </row>
    <row r="639" spans="1:19" s="48" customFormat="1" ht="13.9" hidden="1" customHeight="1" outlineLevel="2">
      <c r="A639" s="560">
        <f ca="1">IF($H639="UNIDADE CONSTRUTIVA",OFFSET(A639,-1,0)+1,LARGE(A$3:A638,1))</f>
        <v>0</v>
      </c>
      <c r="B639" s="560">
        <f t="shared" ca="1" si="279"/>
        <v>7</v>
      </c>
      <c r="C639" s="560">
        <f t="shared" ca="1" si="280"/>
        <v>7</v>
      </c>
      <c r="D639" s="561">
        <f t="shared" ca="1" si="281"/>
        <v>4</v>
      </c>
      <c r="E639" s="561">
        <f t="shared" ca="1" si="282"/>
        <v>0</v>
      </c>
      <c r="G639" s="290"/>
      <c r="H639" s="291" t="s">
        <v>243</v>
      </c>
      <c r="I639" s="292" t="str">
        <f t="shared" ca="1" si="283"/>
        <v>07.007.004</v>
      </c>
      <c r="J639" s="293" t="s">
        <v>177</v>
      </c>
      <c r="K639" s="294"/>
      <c r="L639" s="558"/>
      <c r="M639" s="558"/>
      <c r="N639" s="388">
        <f t="shared" ca="1" si="278"/>
        <v>756.38000000000022</v>
      </c>
      <c r="O639" s="565"/>
      <c r="P639" s="297"/>
      <c r="Q639" s="49"/>
      <c r="R639" s="49"/>
      <c r="S639" s="49"/>
    </row>
    <row r="640" spans="1:19" s="48" customFormat="1" ht="13.9" hidden="1" customHeight="1" outlineLevel="3">
      <c r="A640" s="560">
        <f ca="1">IF($H640="UNIDADE CONSTRUTIVA",OFFSET(A640,-1,0)+1,LARGE(A$3:A639,1))</f>
        <v>0</v>
      </c>
      <c r="B640" s="560">
        <f t="shared" ca="1" si="279"/>
        <v>7</v>
      </c>
      <c r="C640" s="560">
        <f t="shared" ca="1" si="280"/>
        <v>7</v>
      </c>
      <c r="D640" s="561">
        <f t="shared" ca="1" si="281"/>
        <v>4</v>
      </c>
      <c r="E640" s="561">
        <f t="shared" ca="1" si="282"/>
        <v>1</v>
      </c>
      <c r="G640" s="290"/>
      <c r="H640" s="291" t="s">
        <v>244</v>
      </c>
      <c r="I640" s="292" t="str">
        <f t="shared" ca="1" si="283"/>
        <v>07.007.004.001</v>
      </c>
      <c r="J640" s="293" t="s">
        <v>177</v>
      </c>
      <c r="K640" s="294" t="s">
        <v>175</v>
      </c>
      <c r="L640" s="558">
        <v>1</v>
      </c>
      <c r="M640" s="558">
        <f>ELÉTRICO!AJ7</f>
        <v>756.38000000000022</v>
      </c>
      <c r="N640" s="388">
        <f t="shared" si="278"/>
        <v>756.38000000000022</v>
      </c>
      <c r="O640" s="565"/>
      <c r="P640" s="297" t="s">
        <v>677</v>
      </c>
      <c r="Q640" s="49"/>
      <c r="R640" s="49"/>
      <c r="S640" s="49"/>
    </row>
    <row r="641" spans="1:19" s="48" customFormat="1" ht="13.9" hidden="1" customHeight="1" outlineLevel="2">
      <c r="A641" s="560">
        <f ca="1">IF($H641="UNIDADE CONSTRUTIVA",OFFSET(A641,-1,0)+1,LARGE(A$3:A640,1))</f>
        <v>0</v>
      </c>
      <c r="B641" s="560">
        <f t="shared" ca="1" si="279"/>
        <v>7</v>
      </c>
      <c r="C641" s="560">
        <f t="shared" ca="1" si="280"/>
        <v>7</v>
      </c>
      <c r="D641" s="561">
        <f t="shared" ca="1" si="281"/>
        <v>5</v>
      </c>
      <c r="E641" s="561">
        <f t="shared" ca="1" si="282"/>
        <v>0</v>
      </c>
      <c r="G641" s="290"/>
      <c r="H641" s="291" t="s">
        <v>243</v>
      </c>
      <c r="I641" s="292" t="str">
        <f t="shared" ca="1" si="283"/>
        <v>07.007.005</v>
      </c>
      <c r="J641" s="293" t="s">
        <v>212</v>
      </c>
      <c r="K641" s="294"/>
      <c r="L641" s="558"/>
      <c r="M641" s="558"/>
      <c r="N641" s="388">
        <f t="shared" ca="1" si="278"/>
        <v>1212.3700000000001</v>
      </c>
      <c r="O641" s="565"/>
      <c r="P641" s="297"/>
      <c r="Q641" s="49"/>
      <c r="R641" s="49"/>
      <c r="S641" s="49"/>
    </row>
    <row r="642" spans="1:19" s="48" customFormat="1" ht="13.9" hidden="1" customHeight="1" outlineLevel="3">
      <c r="A642" s="560">
        <f ca="1">IF($H642="UNIDADE CONSTRUTIVA",OFFSET(A642,-1,0)+1,LARGE(A$3:A641,1))</f>
        <v>0</v>
      </c>
      <c r="B642" s="560">
        <f t="shared" ca="1" si="279"/>
        <v>7</v>
      </c>
      <c r="C642" s="560">
        <f t="shared" ca="1" si="280"/>
        <v>7</v>
      </c>
      <c r="D642" s="561">
        <f t="shared" ca="1" si="281"/>
        <v>5</v>
      </c>
      <c r="E642" s="561">
        <f t="shared" ca="1" si="282"/>
        <v>1</v>
      </c>
      <c r="G642" s="290"/>
      <c r="H642" s="291" t="s">
        <v>244</v>
      </c>
      <c r="I642" s="292" t="str">
        <f t="shared" ca="1" si="283"/>
        <v>07.007.005.001</v>
      </c>
      <c r="J642" s="293" t="s">
        <v>212</v>
      </c>
      <c r="K642" s="294" t="s">
        <v>175</v>
      </c>
      <c r="L642" s="558">
        <v>1</v>
      </c>
      <c r="M642" s="558">
        <f>ELÉTRICO!AM7</f>
        <v>1212.3700000000001</v>
      </c>
      <c r="N642" s="388">
        <f t="shared" si="278"/>
        <v>1212.3700000000001</v>
      </c>
      <c r="O642" s="565"/>
      <c r="P642" s="297" t="s">
        <v>677</v>
      </c>
      <c r="Q642" s="49"/>
      <c r="R642" s="49"/>
      <c r="S642" s="49"/>
    </row>
    <row r="643" spans="1:19" s="48" customFormat="1" ht="13.9" hidden="1" customHeight="1" outlineLevel="2">
      <c r="A643" s="560">
        <f ca="1">IF($H643="UNIDADE CONSTRUTIVA",OFFSET(A643,-1,0)+1,LARGE(A$3:A642,1))</f>
        <v>0</v>
      </c>
      <c r="B643" s="560">
        <f t="shared" ca="1" si="279"/>
        <v>7</v>
      </c>
      <c r="C643" s="560">
        <f t="shared" ca="1" si="280"/>
        <v>7</v>
      </c>
      <c r="D643" s="561">
        <f t="shared" ca="1" si="281"/>
        <v>6</v>
      </c>
      <c r="E643" s="561">
        <f t="shared" ca="1" si="282"/>
        <v>0</v>
      </c>
      <c r="G643" s="290"/>
      <c r="H643" s="291" t="s">
        <v>243</v>
      </c>
      <c r="I643" s="292" t="str">
        <f t="shared" ca="1" si="283"/>
        <v>07.007.006</v>
      </c>
      <c r="J643" s="293" t="s">
        <v>213</v>
      </c>
      <c r="K643" s="294"/>
      <c r="L643" s="558"/>
      <c r="M643" s="558"/>
      <c r="N643" s="388">
        <f t="shared" ca="1" si="278"/>
        <v>979.88</v>
      </c>
      <c r="O643" s="565"/>
      <c r="P643" s="297"/>
      <c r="Q643" s="49"/>
      <c r="R643" s="49"/>
      <c r="S643" s="49"/>
    </row>
    <row r="644" spans="1:19" s="48" customFormat="1" ht="13.9" hidden="1" customHeight="1" outlineLevel="3">
      <c r="A644" s="560">
        <f ca="1">IF($H644="UNIDADE CONSTRUTIVA",OFFSET(A644,-1,0)+1,LARGE(A$3:A643,1))</f>
        <v>0</v>
      </c>
      <c r="B644" s="560">
        <f t="shared" ca="1" si="279"/>
        <v>7</v>
      </c>
      <c r="C644" s="560">
        <f t="shared" ca="1" si="280"/>
        <v>7</v>
      </c>
      <c r="D644" s="561">
        <f t="shared" ca="1" si="281"/>
        <v>6</v>
      </c>
      <c r="E644" s="561">
        <f t="shared" ca="1" si="282"/>
        <v>1</v>
      </c>
      <c r="G644" s="290"/>
      <c r="H644" s="291" t="s">
        <v>244</v>
      </c>
      <c r="I644" s="292" t="str">
        <f t="shared" ca="1" si="283"/>
        <v>07.007.006.001</v>
      </c>
      <c r="J644" s="293" t="s">
        <v>214</v>
      </c>
      <c r="K644" s="294" t="s">
        <v>175</v>
      </c>
      <c r="L644" s="558">
        <v>1</v>
      </c>
      <c r="M644" s="558">
        <f>ELÉTRICO!AS7</f>
        <v>979.88</v>
      </c>
      <c r="N644" s="388">
        <f t="shared" si="278"/>
        <v>979.88</v>
      </c>
      <c r="O644" s="565"/>
      <c r="P644" s="297" t="s">
        <v>677</v>
      </c>
      <c r="Q644" s="49"/>
      <c r="R644" s="49"/>
      <c r="S644" s="49"/>
    </row>
    <row r="645" spans="1:19" s="48" customFormat="1" ht="13.9" hidden="1" customHeight="1" outlineLevel="2">
      <c r="A645" s="560">
        <f ca="1">IF($H645="UNIDADE CONSTRUTIVA",OFFSET(A645,-1,0)+1,LARGE(A$3:A638,1))</f>
        <v>0</v>
      </c>
      <c r="B645" s="560">
        <f t="shared" ca="1" si="279"/>
        <v>7</v>
      </c>
      <c r="C645" s="560">
        <f t="shared" ca="1" si="280"/>
        <v>7</v>
      </c>
      <c r="D645" s="561">
        <f t="shared" ca="1" si="281"/>
        <v>7</v>
      </c>
      <c r="E645" s="561">
        <f t="shared" ca="1" si="282"/>
        <v>0</v>
      </c>
      <c r="G645" s="290"/>
      <c r="H645" s="291" t="s">
        <v>243</v>
      </c>
      <c r="I645" s="292" t="str">
        <f t="shared" ca="1" si="283"/>
        <v>07.007.007</v>
      </c>
      <c r="J645" s="293" t="s">
        <v>1688</v>
      </c>
      <c r="K645" s="294"/>
      <c r="L645" s="558"/>
      <c r="M645" s="558"/>
      <c r="N645" s="388">
        <f t="shared" ca="1" si="278"/>
        <v>5430</v>
      </c>
      <c r="O645" s="565"/>
      <c r="P645" s="297"/>
      <c r="Q645" s="49"/>
      <c r="R645" s="49"/>
      <c r="S645" s="49"/>
    </row>
    <row r="646" spans="1:19" s="48" customFormat="1" ht="13.9" hidden="1" customHeight="1" outlineLevel="3">
      <c r="A646" s="560">
        <f ca="1">IF($H646="UNIDADE CONSTRUTIVA",OFFSET(A646,-1,0)+1,LARGE(A$3:A645,1))</f>
        <v>0</v>
      </c>
      <c r="B646" s="560">
        <f t="shared" ca="1" si="279"/>
        <v>7</v>
      </c>
      <c r="C646" s="560">
        <f t="shared" ca="1" si="280"/>
        <v>7</v>
      </c>
      <c r="D646" s="561">
        <f t="shared" ca="1" si="281"/>
        <v>7</v>
      </c>
      <c r="E646" s="561">
        <f t="shared" ca="1" si="282"/>
        <v>1</v>
      </c>
      <c r="G646" s="290"/>
      <c r="H646" s="291" t="s">
        <v>244</v>
      </c>
      <c r="I646" s="292" t="str">
        <f t="shared" ca="1" si="283"/>
        <v>07.007.007.001</v>
      </c>
      <c r="J646" s="293" t="s">
        <v>1675</v>
      </c>
      <c r="K646" s="294" t="s">
        <v>175</v>
      </c>
      <c r="L646" s="558">
        <v>1</v>
      </c>
      <c r="M646" s="558">
        <f>('Obra '!E20+'Obra '!E21+'Obra '!E22)*60</f>
        <v>5430</v>
      </c>
      <c r="N646" s="388">
        <f t="shared" si="278"/>
        <v>5430</v>
      </c>
      <c r="O646" s="565"/>
      <c r="P646" s="297" t="s">
        <v>677</v>
      </c>
      <c r="Q646" s="49"/>
      <c r="R646" s="49"/>
      <c r="S646" s="49"/>
    </row>
    <row r="647" spans="1:19" s="48" customFormat="1" ht="13.9" customHeight="1" collapsed="1">
      <c r="A647" s="560">
        <f ca="1">IF($H647="UNIDADE CONSTRUTIVA",OFFSET(A647,-1,0)+1,LARGE(A$3:A540,1))</f>
        <v>0</v>
      </c>
      <c r="B647" s="560">
        <f t="shared" ca="1" si="197"/>
        <v>8</v>
      </c>
      <c r="C647" s="560">
        <f t="shared" ca="1" si="198"/>
        <v>0</v>
      </c>
      <c r="D647" s="561">
        <f t="shared" ca="1" si="199"/>
        <v>7</v>
      </c>
      <c r="E647" s="561">
        <f t="shared" ca="1" si="200"/>
        <v>1</v>
      </c>
      <c r="G647" s="290"/>
      <c r="H647" s="291" t="s">
        <v>241</v>
      </c>
      <c r="I647" s="292" t="str">
        <f t="shared" ca="1" si="116"/>
        <v>08</v>
      </c>
      <c r="J647" s="293" t="s">
        <v>1652</v>
      </c>
      <c r="K647" s="294"/>
      <c r="L647" s="558"/>
      <c r="M647" s="558"/>
      <c r="N647" s="388">
        <f t="shared" ca="1" si="278"/>
        <v>231943.84746387124</v>
      </c>
      <c r="O647" s="565"/>
      <c r="P647" s="297"/>
      <c r="Q647" s="566"/>
      <c r="R647" s="566"/>
      <c r="S647" s="49"/>
    </row>
    <row r="648" spans="1:19" s="48" customFormat="1" ht="13.9" hidden="1" customHeight="1" outlineLevel="1">
      <c r="A648" s="560">
        <f ca="1">IF($H648="UNIDADE CONSTRUTIVA",OFFSET(A648,-1,0)+1,LARGE(A$3:A647,1))</f>
        <v>0</v>
      </c>
      <c r="B648" s="560">
        <f t="shared" ca="1" si="197"/>
        <v>8</v>
      </c>
      <c r="C648" s="560">
        <f t="shared" ca="1" si="198"/>
        <v>1</v>
      </c>
      <c r="D648" s="561">
        <f t="shared" ca="1" si="199"/>
        <v>0</v>
      </c>
      <c r="E648" s="561">
        <f t="shared" ca="1" si="200"/>
        <v>1</v>
      </c>
      <c r="G648" s="290"/>
      <c r="H648" s="291" t="s">
        <v>242</v>
      </c>
      <c r="I648" s="292" t="str">
        <f t="shared" ca="1" si="116"/>
        <v>08.001</v>
      </c>
      <c r="J648" s="293" t="s">
        <v>1653</v>
      </c>
      <c r="K648" s="294"/>
      <c r="L648" s="558"/>
      <c r="M648" s="558"/>
      <c r="N648" s="388">
        <f t="shared" ca="1" si="278"/>
        <v>26327.727319430247</v>
      </c>
      <c r="O648" s="565"/>
      <c r="P648" s="297"/>
      <c r="Q648" s="49"/>
      <c r="R648" s="49"/>
      <c r="S648" s="49"/>
    </row>
    <row r="649" spans="1:19" s="48" customFormat="1" ht="13.9" hidden="1" customHeight="1" outlineLevel="1">
      <c r="A649" s="560">
        <f ca="1">IF($H649="UNIDADE CONSTRUTIVA",OFFSET(A649,-1,0)+1,LARGE(A$3:A648,1))</f>
        <v>0</v>
      </c>
      <c r="B649" s="560">
        <f t="shared" ca="1" si="197"/>
        <v>8</v>
      </c>
      <c r="C649" s="560">
        <f t="shared" ca="1" si="198"/>
        <v>1</v>
      </c>
      <c r="D649" s="561">
        <f t="shared" ca="1" si="199"/>
        <v>1</v>
      </c>
      <c r="E649" s="561">
        <f t="shared" ca="1" si="200"/>
        <v>0</v>
      </c>
      <c r="G649" s="290"/>
      <c r="H649" s="291" t="s">
        <v>243</v>
      </c>
      <c r="I649" s="292" t="str">
        <f ca="1">IF(H649="Unidade Construtiva",TEXT(A649,"00"),IF(H649="Célula Construtiva",TEXT(B649,"00"),IF(H649="Etapa",CONCATENATE(TEXT(B649,"00"),".",TEXT(C649,"000")),IF(H649="Subetapa",CONCATENATE(TEXT(B649,"00"),".",TEXT(C649,"000"),".",TEXT(D649,"000")),IF(H649="Serviço",CONCATENATE(TEXT(B649,"00"),".",TEXT(C649,"000"),".",TEXT(D649,"000"),".",TEXT(E649,"000")),"")))))</f>
        <v>08.001.001</v>
      </c>
      <c r="J649" s="293" t="s">
        <v>1654</v>
      </c>
      <c r="K649" s="294"/>
      <c r="L649" s="558"/>
      <c r="M649" s="558"/>
      <c r="N649" s="388">
        <f t="shared" ca="1" si="278"/>
        <v>7843.9399999999987</v>
      </c>
      <c r="O649" s="565"/>
      <c r="P649" s="297"/>
      <c r="Q649" s="49"/>
      <c r="R649" s="49"/>
      <c r="S649" s="49"/>
    </row>
    <row r="650" spans="1:19" s="48" customFormat="1" ht="13.9" hidden="1" customHeight="1" outlineLevel="2">
      <c r="A650" s="560">
        <f ca="1">IF($H650="UNIDADE CONSTRUTIVA",OFFSET(A650,-1,0)+1,LARGE(A$3:A649,1))</f>
        <v>0</v>
      </c>
      <c r="B650" s="560">
        <f t="shared" ca="1" si="197"/>
        <v>8</v>
      </c>
      <c r="C650" s="560">
        <f t="shared" ca="1" si="198"/>
        <v>1</v>
      </c>
      <c r="D650" s="561">
        <f t="shared" ca="1" si="199"/>
        <v>1</v>
      </c>
      <c r="E650" s="561">
        <f t="shared" ca="1" si="200"/>
        <v>1</v>
      </c>
      <c r="G650" s="290"/>
      <c r="H650" s="291" t="s">
        <v>244</v>
      </c>
      <c r="I650" s="292" t="str">
        <f ca="1">IF(H650="Unidade Construtiva",TEXT(A650,"00"),IF(H650="Célula Construtiva",TEXT(B650,"00"),IF(H650="Etapa",CONCATENATE(TEXT(B650,"00"),".",TEXT(C650,"000")),IF(H650="Subetapa",CONCATENATE(TEXT(B650,"00"),".",TEXT(C650,"000"),".",TEXT(D650,"000")),IF(H650="Serviço",CONCATENATE(TEXT(B650,"00"),".",TEXT(C650,"000"),".",TEXT(D650,"000"),".",TEXT(E650,"000")),"")))))</f>
        <v>08.001.001.001</v>
      </c>
      <c r="J650" s="293" t="s">
        <v>1654</v>
      </c>
      <c r="K650" s="294" t="s">
        <v>175</v>
      </c>
      <c r="L650" s="558">
        <v>1</v>
      </c>
      <c r="M650" s="558">
        <f>PCI!Q5</f>
        <v>7843.9399999999987</v>
      </c>
      <c r="N650" s="388">
        <f t="shared" si="278"/>
        <v>7843.9399999999987</v>
      </c>
      <c r="O650" s="565"/>
      <c r="P650" s="297" t="s">
        <v>677</v>
      </c>
      <c r="Q650" s="49"/>
      <c r="R650" s="49"/>
      <c r="S650" s="49"/>
    </row>
    <row r="651" spans="1:19" s="48" customFormat="1" ht="13.9" hidden="1" customHeight="1" outlineLevel="1">
      <c r="A651" s="560">
        <f ca="1">IF($H651="UNIDADE CONSTRUTIVA",OFFSET(A651,-1,0)+1,LARGE(A$3:A648,1))</f>
        <v>0</v>
      </c>
      <c r="B651" s="560">
        <f t="shared" ref="B651:B652" ca="1" si="284">IF(H651="UNIDADE CONSTRUTIVA",0,IF(H651="CÉLULA CONSTRUTIVA",OFFSET(B651,-1,0)+1,OFFSET(B651,-1,0)))</f>
        <v>8</v>
      </c>
      <c r="C651" s="560">
        <f t="shared" ref="C651:C652" ca="1" si="285">IF(H651="CÉLULA CONSTRUTIVA",0,IF(H651="ETAPA",OFFSET(C651,-1,0)+1,OFFSET(C651,-1,0)))</f>
        <v>1</v>
      </c>
      <c r="D651" s="561">
        <f t="shared" ref="D651:D652" ca="1" si="286">IF(H651="ETAPA",0,IF(H651="SUBETAPA",OFFSET(D651,-1,0)+1,OFFSET(D651,-1,0)))</f>
        <v>2</v>
      </c>
      <c r="E651" s="561">
        <f t="shared" ref="E651:E652" ca="1" si="287">IF(H651="Subetapa",0,IF(H651="serviço",OFFSET(E651,-1,0)+1,OFFSET(E651,-1,0)))</f>
        <v>0</v>
      </c>
      <c r="G651" s="290"/>
      <c r="H651" s="291" t="s">
        <v>243</v>
      </c>
      <c r="I651" s="292" t="str">
        <f t="shared" ref="I651:I652" ca="1" si="288">IF(H651="Unidade Construtiva",TEXT(A651,"00"),IF(H651="Célula Construtiva",TEXT(B651,"00"),IF(H651="Etapa",CONCATENATE(TEXT(B651,"00"),".",TEXT(C651,"000")),IF(H651="Subetapa",CONCATENATE(TEXT(B651,"00"),".",TEXT(C651,"000"),".",TEXT(D651,"000")),IF(H651="Serviço",CONCATENATE(TEXT(B651,"00"),".",TEXT(C651,"000"),".",TEXT(D651,"000"),".",TEXT(E651,"000")),"")))))</f>
        <v>08.001.002</v>
      </c>
      <c r="J651" s="293" t="s">
        <v>1677</v>
      </c>
      <c r="K651" s="294"/>
      <c r="L651" s="558"/>
      <c r="M651" s="558"/>
      <c r="N651" s="388">
        <f t="shared" ca="1" si="278"/>
        <v>2380.58</v>
      </c>
      <c r="O651" s="565"/>
      <c r="P651" s="297"/>
      <c r="Q651" s="49"/>
      <c r="R651" s="49"/>
      <c r="S651" s="49"/>
    </row>
    <row r="652" spans="1:19" s="48" customFormat="1" ht="13.9" hidden="1" customHeight="1" outlineLevel="2">
      <c r="A652" s="560">
        <f ca="1">IF($H652="UNIDADE CONSTRUTIVA",OFFSET(A652,-1,0)+1,LARGE(A$3:A651,1))</f>
        <v>0</v>
      </c>
      <c r="B652" s="560">
        <f t="shared" ca="1" si="284"/>
        <v>8</v>
      </c>
      <c r="C652" s="560">
        <f t="shared" ca="1" si="285"/>
        <v>1</v>
      </c>
      <c r="D652" s="561">
        <f t="shared" ca="1" si="286"/>
        <v>2</v>
      </c>
      <c r="E652" s="561">
        <f t="shared" ca="1" si="287"/>
        <v>1</v>
      </c>
      <c r="G652" s="290"/>
      <c r="H652" s="291" t="s">
        <v>244</v>
      </c>
      <c r="I652" s="292" t="str">
        <f t="shared" ca="1" si="288"/>
        <v>08.001.002.001</v>
      </c>
      <c r="J652" s="293" t="s">
        <v>1680</v>
      </c>
      <c r="K652" s="294" t="s">
        <v>175</v>
      </c>
      <c r="L652" s="558">
        <v>1</v>
      </c>
      <c r="M652" s="558">
        <f>ELÉTRICO!AA1</f>
        <v>2380.58</v>
      </c>
      <c r="N652" s="388">
        <f t="shared" si="278"/>
        <v>2380.58</v>
      </c>
      <c r="O652" s="565"/>
      <c r="P652" s="297" t="s">
        <v>677</v>
      </c>
      <c r="Q652" s="568"/>
      <c r="R652" s="568"/>
      <c r="S652" s="49"/>
    </row>
    <row r="653" spans="1:19" s="48" customFormat="1" ht="13.9" hidden="1" customHeight="1" outlineLevel="1">
      <c r="A653" s="560">
        <f ca="1">IF($H653="UNIDADE CONSTRUTIVA",OFFSET(A653,-1,0)+1,LARGE(A$3:A650,1))</f>
        <v>0</v>
      </c>
      <c r="B653" s="560">
        <f t="shared" ca="1" si="197"/>
        <v>8</v>
      </c>
      <c r="C653" s="560">
        <f t="shared" ca="1" si="198"/>
        <v>1</v>
      </c>
      <c r="D653" s="561">
        <f t="shared" ca="1" si="199"/>
        <v>3</v>
      </c>
      <c r="E653" s="561">
        <f t="shared" ca="1" si="200"/>
        <v>0</v>
      </c>
      <c r="G653" s="290"/>
      <c r="H653" s="291" t="s">
        <v>243</v>
      </c>
      <c r="I653" s="292" t="str">
        <f t="shared" ref="I653:I749" ca="1" si="289">IF(H653="Unidade Construtiva",TEXT(A653,"00"),IF(H653="Célula Construtiva",TEXT(B653,"00"),IF(H653="Etapa",CONCATENATE(TEXT(B653,"00"),".",TEXT(C653,"000")),IF(H653="Subetapa",CONCATENATE(TEXT(B653,"00"),".",TEXT(C653,"000"),".",TEXT(D653,"000")),IF(H653="Serviço",CONCATENATE(TEXT(B653,"00"),".",TEXT(C653,"000"),".",TEXT(D653,"000"),".",TEXT(E653,"000")),"")))))</f>
        <v>08.001.003</v>
      </c>
      <c r="J653" s="293" t="s">
        <v>1655</v>
      </c>
      <c r="K653" s="294"/>
      <c r="L653" s="558"/>
      <c r="M653" s="558"/>
      <c r="N653" s="388">
        <f t="shared" ca="1" si="278"/>
        <v>2233.5289999999995</v>
      </c>
      <c r="O653" s="565"/>
      <c r="P653" s="297"/>
      <c r="Q653" s="49"/>
      <c r="R653" s="49"/>
      <c r="S653" s="49"/>
    </row>
    <row r="654" spans="1:19" s="48" customFormat="1" ht="13.9" hidden="1" customHeight="1" outlineLevel="2">
      <c r="A654" s="560">
        <f ca="1">IF($H654="UNIDADE CONSTRUTIVA",OFFSET(A654,-1,0)+1,LARGE(A$3:A653,1))</f>
        <v>0</v>
      </c>
      <c r="B654" s="560">
        <f t="shared" ca="1" si="197"/>
        <v>8</v>
      </c>
      <c r="C654" s="560">
        <f t="shared" ca="1" si="198"/>
        <v>1</v>
      </c>
      <c r="D654" s="561">
        <f t="shared" ca="1" si="199"/>
        <v>3</v>
      </c>
      <c r="E654" s="561">
        <f t="shared" ca="1" si="200"/>
        <v>1</v>
      </c>
      <c r="G654" s="290"/>
      <c r="H654" s="291" t="s">
        <v>244</v>
      </c>
      <c r="I654" s="292" t="str">
        <f t="shared" ca="1" si="289"/>
        <v>08.001.003.001</v>
      </c>
      <c r="J654" s="293" t="s">
        <v>703</v>
      </c>
      <c r="K654" s="294" t="s">
        <v>175</v>
      </c>
      <c r="L654" s="558">
        <v>1</v>
      </c>
      <c r="M654" s="558">
        <f>PCI!Q4</f>
        <v>2233.5289999999995</v>
      </c>
      <c r="N654" s="388">
        <f t="shared" si="278"/>
        <v>2233.5289999999995</v>
      </c>
      <c r="O654" s="565"/>
      <c r="P654" s="297" t="s">
        <v>677</v>
      </c>
      <c r="Q654" s="568"/>
      <c r="R654" s="568"/>
      <c r="S654" s="49"/>
    </row>
    <row r="655" spans="1:19" s="48" customFormat="1" ht="13.9" hidden="1" customHeight="1" outlineLevel="1">
      <c r="A655" s="560">
        <f ca="1">IF($H655="UNIDADE CONSTRUTIVA",OFFSET(A655,-1,0)+1,LARGE(A$3:A654,1))</f>
        <v>0</v>
      </c>
      <c r="B655" s="560">
        <f t="shared" ref="B655:B658" ca="1" si="290">IF(H655="UNIDADE CONSTRUTIVA",0,IF(H655="CÉLULA CONSTRUTIVA",OFFSET(B655,-1,0)+1,OFFSET(B655,-1,0)))</f>
        <v>8</v>
      </c>
      <c r="C655" s="560">
        <f t="shared" ref="C655:C658" ca="1" si="291">IF(H655="CÉLULA CONSTRUTIVA",0,IF(H655="ETAPA",OFFSET(C655,-1,0)+1,OFFSET(C655,-1,0)))</f>
        <v>1</v>
      </c>
      <c r="D655" s="561">
        <f t="shared" ref="D655:D658" ca="1" si="292">IF(H655="ETAPA",0,IF(H655="SUBETAPA",OFFSET(D655,-1,0)+1,OFFSET(D655,-1,0)))</f>
        <v>4</v>
      </c>
      <c r="E655" s="561">
        <f t="shared" ref="E655:E658" ca="1" si="293">IF(H655="Subetapa",0,IF(H655="serviço",OFFSET(E655,-1,0)+1,OFFSET(E655,-1,0)))</f>
        <v>0</v>
      </c>
      <c r="G655" s="290"/>
      <c r="H655" s="291" t="s">
        <v>243</v>
      </c>
      <c r="I655" s="292" t="str">
        <f t="shared" ref="I655:I658" ca="1" si="294">IF(H655="Unidade Construtiva",TEXT(A655,"00"),IF(H655="Célula Construtiva",TEXT(B655,"00"),IF(H655="Etapa",CONCATENATE(TEXT(B655,"00"),".",TEXT(C655,"000")),IF(H655="Subetapa",CONCATENATE(TEXT(B655,"00"),".",TEXT(C655,"000"),".",TEXT(D655,"000")),IF(H655="Serviço",CONCATENATE(TEXT(B655,"00"),".",TEXT(C655,"000"),".",TEXT(D655,"000"),".",TEXT(E655,"000")),"")))))</f>
        <v>08.001.004</v>
      </c>
      <c r="J655" s="293" t="s">
        <v>1656</v>
      </c>
      <c r="K655" s="294"/>
      <c r="L655" s="558"/>
      <c r="M655" s="558"/>
      <c r="N655" s="388">
        <f t="shared" ca="1" si="278"/>
        <v>5442.7921194302471</v>
      </c>
      <c r="O655" s="565"/>
      <c r="P655" s="297"/>
      <c r="Q655" s="49"/>
      <c r="R655" s="49"/>
      <c r="S655" s="49"/>
    </row>
    <row r="656" spans="1:19" s="48" customFormat="1" ht="13.9" hidden="1" customHeight="1" outlineLevel="2">
      <c r="A656" s="560">
        <f ca="1">IF($H656="UNIDADE CONSTRUTIVA",OFFSET(A656,-1,0)+1,LARGE(A$3:A655,1))</f>
        <v>0</v>
      </c>
      <c r="B656" s="560">
        <f t="shared" ca="1" si="290"/>
        <v>8</v>
      </c>
      <c r="C656" s="560">
        <f t="shared" ca="1" si="291"/>
        <v>1</v>
      </c>
      <c r="D656" s="561">
        <f t="shared" ca="1" si="292"/>
        <v>4</v>
      </c>
      <c r="E656" s="561">
        <f t="shared" ca="1" si="293"/>
        <v>1</v>
      </c>
      <c r="G656" s="290"/>
      <c r="H656" s="291" t="s">
        <v>244</v>
      </c>
      <c r="I656" s="292" t="str">
        <f t="shared" ca="1" si="294"/>
        <v>08.001.004.001</v>
      </c>
      <c r="J656" s="293" t="s">
        <v>1744</v>
      </c>
      <c r="K656" s="294" t="s">
        <v>175</v>
      </c>
      <c r="L656" s="558">
        <v>1</v>
      </c>
      <c r="M656" s="558">
        <f>'ESTIMATIVA - SPDA'!J10</f>
        <v>5442.7921194302471</v>
      </c>
      <c r="N656" s="388">
        <f t="shared" si="278"/>
        <v>5442.7921194302471</v>
      </c>
      <c r="O656" s="565"/>
      <c r="P656" s="297" t="s">
        <v>677</v>
      </c>
      <c r="Q656" s="49"/>
      <c r="R656" s="49"/>
      <c r="S656" s="49"/>
    </row>
    <row r="657" spans="1:19" s="48" customFormat="1" ht="13.9" hidden="1" customHeight="1" outlineLevel="1">
      <c r="A657" s="560">
        <f ca="1">IF($H657="UNIDADE CONSTRUTIVA",OFFSET(A657,-1,0)+1,LARGE(A$3:A656,1))</f>
        <v>0</v>
      </c>
      <c r="B657" s="560">
        <f t="shared" ca="1" si="290"/>
        <v>8</v>
      </c>
      <c r="C657" s="560">
        <f t="shared" ca="1" si="291"/>
        <v>1</v>
      </c>
      <c r="D657" s="561">
        <f t="shared" ca="1" si="292"/>
        <v>5</v>
      </c>
      <c r="E657" s="561">
        <f t="shared" ca="1" si="293"/>
        <v>0</v>
      </c>
      <c r="G657" s="290"/>
      <c r="H657" s="291" t="s">
        <v>243</v>
      </c>
      <c r="I657" s="292" t="str">
        <f t="shared" ca="1" si="294"/>
        <v>08.001.005</v>
      </c>
      <c r="J657" s="293" t="s">
        <v>704</v>
      </c>
      <c r="K657" s="294"/>
      <c r="L657" s="558"/>
      <c r="M657" s="558"/>
      <c r="N657" s="388">
        <f t="shared" ca="1" si="278"/>
        <v>3528.7262000000001</v>
      </c>
      <c r="O657" s="565"/>
      <c r="P657" s="297"/>
      <c r="Q657" s="49"/>
      <c r="R657" s="49"/>
      <c r="S657" s="49"/>
    </row>
    <row r="658" spans="1:19" s="48" customFormat="1" ht="13.9" hidden="1" customHeight="1" outlineLevel="2">
      <c r="A658" s="560">
        <f ca="1">IF($H658="UNIDADE CONSTRUTIVA",OFFSET(A658,-1,0)+1,LARGE(A$3:A657,1))</f>
        <v>0</v>
      </c>
      <c r="B658" s="560">
        <f t="shared" ca="1" si="290"/>
        <v>8</v>
      </c>
      <c r="C658" s="560">
        <f t="shared" ca="1" si="291"/>
        <v>1</v>
      </c>
      <c r="D658" s="561">
        <f t="shared" ca="1" si="292"/>
        <v>5</v>
      </c>
      <c r="E658" s="561">
        <f t="shared" ca="1" si="293"/>
        <v>1</v>
      </c>
      <c r="G658" s="290"/>
      <c r="H658" s="291" t="s">
        <v>244</v>
      </c>
      <c r="I658" s="292" t="str">
        <f t="shared" ca="1" si="294"/>
        <v>08.001.005.001</v>
      </c>
      <c r="J658" s="293" t="s">
        <v>1651</v>
      </c>
      <c r="K658" s="294" t="s">
        <v>175</v>
      </c>
      <c r="L658" s="558">
        <v>1</v>
      </c>
      <c r="M658" s="558">
        <f>PCI!Q3</f>
        <v>3528.7262000000001</v>
      </c>
      <c r="N658" s="388">
        <f t="shared" si="278"/>
        <v>3528.7262000000001</v>
      </c>
      <c r="O658" s="565"/>
      <c r="P658" s="297" t="s">
        <v>677</v>
      </c>
      <c r="Q658" s="49"/>
      <c r="R658" s="49"/>
      <c r="S658" s="49"/>
    </row>
    <row r="659" spans="1:19" s="48" customFormat="1" ht="13.9" hidden="1" customHeight="1" outlineLevel="1">
      <c r="A659" s="560">
        <f ca="1">IF($H659="UNIDADE CONSTRUTIVA",OFFSET(A659,-1,0)+1,LARGE(A$3:A654,1))</f>
        <v>0</v>
      </c>
      <c r="B659" s="560">
        <f t="shared" ca="1" si="197"/>
        <v>8</v>
      </c>
      <c r="C659" s="560">
        <f t="shared" ca="1" si="198"/>
        <v>1</v>
      </c>
      <c r="D659" s="561">
        <f t="shared" ca="1" si="199"/>
        <v>6</v>
      </c>
      <c r="E659" s="561">
        <f t="shared" ca="1" si="200"/>
        <v>0</v>
      </c>
      <c r="G659" s="290"/>
      <c r="H659" s="291" t="s">
        <v>243</v>
      </c>
      <c r="I659" s="292" t="str">
        <f t="shared" ca="1" si="289"/>
        <v>08.001.006</v>
      </c>
      <c r="J659" s="293" t="s">
        <v>154</v>
      </c>
      <c r="K659" s="294"/>
      <c r="L659" s="558"/>
      <c r="M659" s="558"/>
      <c r="N659" s="388">
        <f t="shared" ca="1" si="278"/>
        <v>4898.16</v>
      </c>
      <c r="O659" s="565"/>
      <c r="P659" s="297"/>
      <c r="Q659" s="49"/>
      <c r="R659" s="49"/>
      <c r="S659" s="49"/>
    </row>
    <row r="660" spans="1:19" s="48" customFormat="1" ht="13.9" hidden="1" customHeight="1" outlineLevel="2">
      <c r="A660" s="560">
        <f ca="1">IF($H660="UNIDADE CONSTRUTIVA",OFFSET(A660,-1,0)+1,LARGE(A$3:A656,1))</f>
        <v>0</v>
      </c>
      <c r="B660" s="560">
        <f t="shared" ref="B660" ca="1" si="295">IF(H660="UNIDADE CONSTRUTIVA",0,IF(H660="CÉLULA CONSTRUTIVA",OFFSET(B660,-1,0)+1,OFFSET(B660,-1,0)))</f>
        <v>8</v>
      </c>
      <c r="C660" s="560">
        <f t="shared" ref="C660" ca="1" si="296">IF(H660="CÉLULA CONSTRUTIVA",0,IF(H660="ETAPA",OFFSET(C660,-1,0)+1,OFFSET(C660,-1,0)))</f>
        <v>1</v>
      </c>
      <c r="D660" s="561">
        <f t="shared" ref="D660" ca="1" si="297">IF(H660="ETAPA",0,IF(H660="SUBETAPA",OFFSET(D660,-1,0)+1,OFFSET(D660,-1,0)))</f>
        <v>6</v>
      </c>
      <c r="E660" s="561">
        <f t="shared" ref="E660" ca="1" si="298">IF(H660="Subetapa",0,IF(H660="serviço",OFFSET(E660,-1,0)+1,OFFSET(E660,-1,0)))</f>
        <v>1</v>
      </c>
      <c r="G660" s="290"/>
      <c r="H660" s="291" t="s">
        <v>244</v>
      </c>
      <c r="I660" s="292" t="str">
        <f t="shared" ref="I660" ca="1" si="299">IF(H660="Unidade Construtiva",TEXT(A660,"00"),IF(H660="Célula Construtiva",TEXT(B660,"00"),IF(H660="Etapa",CONCATENATE(TEXT(B660,"00"),".",TEXT(C660,"000")),IF(H660="Subetapa",CONCATENATE(TEXT(B660,"00"),".",TEXT(C660,"000"),".",TEXT(D660,"000")),IF(H660="Serviço",CONCATENATE(TEXT(B660,"00"),".",TEXT(C660,"000"),".",TEXT(D660,"000"),".",TEXT(E660,"000")),"")))))</f>
        <v>08.001.006.001</v>
      </c>
      <c r="J660" s="293" t="s">
        <v>1658</v>
      </c>
      <c r="K660" s="294" t="s">
        <v>175</v>
      </c>
      <c r="L660" s="558">
        <v>1</v>
      </c>
      <c r="M660" s="558">
        <f>'Obra '!E14*8</f>
        <v>3265.44</v>
      </c>
      <c r="N660" s="388">
        <f t="shared" si="278"/>
        <v>3265.44</v>
      </c>
      <c r="O660" s="565"/>
      <c r="P660" s="297" t="s">
        <v>677</v>
      </c>
      <c r="Q660" s="49"/>
      <c r="R660" s="49"/>
      <c r="S660" s="49"/>
    </row>
    <row r="661" spans="1:19" s="48" customFormat="1" ht="13.9" hidden="1" customHeight="1" outlineLevel="2">
      <c r="A661" s="560">
        <f ca="1">IF($H661="UNIDADE CONSTRUTIVA",OFFSET(A661,-1,0)+1,LARGE(A$3:A660,1))</f>
        <v>0</v>
      </c>
      <c r="B661" s="560">
        <f t="shared" ref="B661:B674" ca="1" si="300">IF(H661="UNIDADE CONSTRUTIVA",0,IF(H661="CÉLULA CONSTRUTIVA",OFFSET(B661,-1,0)+1,OFFSET(B661,-1,0)))</f>
        <v>8</v>
      </c>
      <c r="C661" s="560">
        <f t="shared" ref="C661:C674" ca="1" si="301">IF(H661="CÉLULA CONSTRUTIVA",0,IF(H661="ETAPA",OFFSET(C661,-1,0)+1,OFFSET(C661,-1,0)))</f>
        <v>1</v>
      </c>
      <c r="D661" s="561">
        <f t="shared" ref="D661:D674" ca="1" si="302">IF(H661="ETAPA",0,IF(H661="SUBETAPA",OFFSET(D661,-1,0)+1,OFFSET(D661,-1,0)))</f>
        <v>6</v>
      </c>
      <c r="E661" s="561">
        <f t="shared" ref="E661:E674" ca="1" si="303">IF(H661="Subetapa",0,IF(H661="serviço",OFFSET(E661,-1,0)+1,OFFSET(E661,-1,0)))</f>
        <v>2</v>
      </c>
      <c r="G661" s="290"/>
      <c r="H661" s="291" t="s">
        <v>244</v>
      </c>
      <c r="I661" s="292" t="str">
        <f t="shared" ref="I661:I662" ca="1" si="304">IF(H661="Unidade Construtiva",TEXT(A661,"00"),IF(H661="Célula Construtiva",TEXT(B661,"00"),IF(H661="Etapa",CONCATENATE(TEXT(B661,"00"),".",TEXT(C661,"000")),IF(H661="Subetapa",CONCATENATE(TEXT(B661,"00"),".",TEXT(C661,"000"),".",TEXT(D661,"000")),IF(H661="Serviço",CONCATENATE(TEXT(B661,"00"),".",TEXT(C661,"000"),".",TEXT(D661,"000"),".",TEXT(E661,"000")),"")))))</f>
        <v>08.001.006.002</v>
      </c>
      <c r="J661" s="293" t="s">
        <v>705</v>
      </c>
      <c r="K661" s="294" t="s">
        <v>175</v>
      </c>
      <c r="L661" s="558">
        <v>1</v>
      </c>
      <c r="M661" s="558">
        <f>'Obra '!E14*4</f>
        <v>1632.72</v>
      </c>
      <c r="N661" s="388">
        <f t="shared" si="278"/>
        <v>1632.72</v>
      </c>
      <c r="O661" s="565"/>
      <c r="P661" s="297" t="s">
        <v>677</v>
      </c>
      <c r="Q661" s="49"/>
      <c r="R661" s="49"/>
      <c r="S661" s="49"/>
    </row>
    <row r="662" spans="1:19" s="48" customFormat="1" ht="13.9" hidden="1" customHeight="1" outlineLevel="1">
      <c r="A662" s="560">
        <f ca="1">IF($H662="UNIDADE CONSTRUTIVA",OFFSET(A662,-1,0)+1,LARGE(A$3:A661,1))</f>
        <v>0</v>
      </c>
      <c r="B662" s="560">
        <f t="shared" ca="1" si="300"/>
        <v>8</v>
      </c>
      <c r="C662" s="560">
        <f t="shared" ca="1" si="301"/>
        <v>2</v>
      </c>
      <c r="D662" s="561">
        <f t="shared" ca="1" si="302"/>
        <v>0</v>
      </c>
      <c r="E662" s="561">
        <f t="shared" ca="1" si="303"/>
        <v>2</v>
      </c>
      <c r="G662" s="290"/>
      <c r="H662" s="291" t="s">
        <v>242</v>
      </c>
      <c r="I662" s="292" t="str">
        <f t="shared" ca="1" si="304"/>
        <v>08.002</v>
      </c>
      <c r="J662" s="293" t="s">
        <v>1659</v>
      </c>
      <c r="K662" s="294"/>
      <c r="L662" s="558"/>
      <c r="M662" s="558"/>
      <c r="N662" s="388">
        <f t="shared" ca="1" si="278"/>
        <v>14004.204534752433</v>
      </c>
      <c r="O662" s="565"/>
      <c r="P662" s="297"/>
      <c r="Q662" s="49"/>
      <c r="R662" s="49"/>
      <c r="S662" s="49"/>
    </row>
    <row r="663" spans="1:19" s="48" customFormat="1" ht="13.9" hidden="1" customHeight="1" outlineLevel="1">
      <c r="A663" s="560">
        <f ca="1">IF($H663="UNIDADE CONSTRUTIVA",OFFSET(A663,-1,0)+1,LARGE(A$3:A662,1))</f>
        <v>0</v>
      </c>
      <c r="B663" s="560">
        <f t="shared" ca="1" si="300"/>
        <v>8</v>
      </c>
      <c r="C663" s="560">
        <f t="shared" ca="1" si="301"/>
        <v>2</v>
      </c>
      <c r="D663" s="561">
        <f t="shared" ca="1" si="302"/>
        <v>1</v>
      </c>
      <c r="E663" s="561">
        <f t="shared" ca="1" si="303"/>
        <v>0</v>
      </c>
      <c r="G663" s="290"/>
      <c r="H663" s="291" t="s">
        <v>243</v>
      </c>
      <c r="I663" s="292" t="str">
        <f ca="1">IF(H663="Unidade Construtiva",TEXT(A663,"00"),IF(H663="Célula Construtiva",TEXT(B663,"00"),IF(H663="Etapa",CONCATENATE(TEXT(B663,"00"),".",TEXT(C663,"000")),IF(H663="Subetapa",CONCATENATE(TEXT(B663,"00"),".",TEXT(C663,"000"),".",TEXT(D663,"000")),IF(H663="Serviço",CONCATENATE(TEXT(B663,"00"),".",TEXT(C663,"000"),".",TEXT(D663,"000"),".",TEXT(E663,"000")),"")))))</f>
        <v>08.002.001</v>
      </c>
      <c r="J663" s="293" t="s">
        <v>1654</v>
      </c>
      <c r="K663" s="294"/>
      <c r="L663" s="558"/>
      <c r="M663" s="558"/>
      <c r="N663" s="388">
        <f t="shared" ca="1" si="278"/>
        <v>1771.2800000000002</v>
      </c>
      <c r="O663" s="565"/>
      <c r="P663" s="297"/>
      <c r="Q663" s="49"/>
      <c r="R663" s="49"/>
      <c r="S663" s="49"/>
    </row>
    <row r="664" spans="1:19" s="48" customFormat="1" ht="13.9" hidden="1" customHeight="1" outlineLevel="2">
      <c r="A664" s="560">
        <f ca="1">IF($H664="UNIDADE CONSTRUTIVA",OFFSET(A664,-1,0)+1,LARGE(A$3:A663,1))</f>
        <v>0</v>
      </c>
      <c r="B664" s="560">
        <f t="shared" ca="1" si="300"/>
        <v>8</v>
      </c>
      <c r="C664" s="560">
        <f t="shared" ca="1" si="301"/>
        <v>2</v>
      </c>
      <c r="D664" s="561">
        <f t="shared" ca="1" si="302"/>
        <v>1</v>
      </c>
      <c r="E664" s="561">
        <f t="shared" ca="1" si="303"/>
        <v>1</v>
      </c>
      <c r="G664" s="290"/>
      <c r="H664" s="291" t="s">
        <v>244</v>
      </c>
      <c r="I664" s="292" t="str">
        <f ca="1">IF(H664="Unidade Construtiva",TEXT(A664,"00"),IF(H664="Célula Construtiva",TEXT(B664,"00"),IF(H664="Etapa",CONCATENATE(TEXT(B664,"00"),".",TEXT(C664,"000")),IF(H664="Subetapa",CONCATENATE(TEXT(B664,"00"),".",TEXT(C664,"000"),".",TEXT(D664,"000")),IF(H664="Serviço",CONCATENATE(TEXT(B664,"00"),".",TEXT(C664,"000"),".",TEXT(D664,"000"),".",TEXT(E664,"000")),"")))))</f>
        <v>08.002.001.001</v>
      </c>
      <c r="J664" s="293" t="s">
        <v>1654</v>
      </c>
      <c r="K664" s="294" t="s">
        <v>175</v>
      </c>
      <c r="L664" s="558">
        <v>1</v>
      </c>
      <c r="M664" s="558">
        <f>PCI!S5</f>
        <v>1771.2800000000002</v>
      </c>
      <c r="N664" s="388">
        <f t="shared" si="278"/>
        <v>1771.2800000000002</v>
      </c>
      <c r="O664" s="565"/>
      <c r="P664" s="297" t="s">
        <v>677</v>
      </c>
      <c r="Q664" s="49"/>
      <c r="R664" s="49"/>
      <c r="S664" s="49"/>
    </row>
    <row r="665" spans="1:19" s="48" customFormat="1" ht="13.9" hidden="1" customHeight="1" outlineLevel="1">
      <c r="A665" s="560">
        <f ca="1">IF($H665="UNIDADE CONSTRUTIVA",OFFSET(A665,-1,0)+1,LARGE(A$3:A664,1))</f>
        <v>0</v>
      </c>
      <c r="B665" s="560">
        <f t="shared" ref="B665:B666" ca="1" si="305">IF(H665="UNIDADE CONSTRUTIVA",0,IF(H665="CÉLULA CONSTRUTIVA",OFFSET(B665,-1,0)+1,OFFSET(B665,-1,0)))</f>
        <v>8</v>
      </c>
      <c r="C665" s="560">
        <f t="shared" ref="C665:C666" ca="1" si="306">IF(H665="CÉLULA CONSTRUTIVA",0,IF(H665="ETAPA",OFFSET(C665,-1,0)+1,OFFSET(C665,-1,0)))</f>
        <v>2</v>
      </c>
      <c r="D665" s="561">
        <f t="shared" ref="D665:D666" ca="1" si="307">IF(H665="ETAPA",0,IF(H665="SUBETAPA",OFFSET(D665,-1,0)+1,OFFSET(D665,-1,0)))</f>
        <v>2</v>
      </c>
      <c r="E665" s="561">
        <f t="shared" ref="E665:E666" ca="1" si="308">IF(H665="Subetapa",0,IF(H665="serviço",OFFSET(E665,-1,0)+1,OFFSET(E665,-1,0)))</f>
        <v>0</v>
      </c>
      <c r="G665" s="290"/>
      <c r="H665" s="291" t="s">
        <v>243</v>
      </c>
      <c r="I665" s="292" t="str">
        <f ca="1">IF(H665="Unidade Construtiva",TEXT(A665,"00"),IF(H665="Célula Construtiva",TEXT(B665,"00"),IF(H665="Etapa",CONCATENATE(TEXT(B665,"00"),".",TEXT(C665,"000")),IF(H665="Subetapa",CONCATENATE(TEXT(B665,"00"),".",TEXT(C665,"000"),".",TEXT(D665,"000")),IF(H665="Serviço",CONCATENATE(TEXT(B665,"00"),".",TEXT(C665,"000"),".",TEXT(D665,"000"),".",TEXT(E665,"000")),"")))))</f>
        <v>08.002.002</v>
      </c>
      <c r="J665" s="293" t="s">
        <v>1677</v>
      </c>
      <c r="K665" s="294"/>
      <c r="L665" s="558"/>
      <c r="M665" s="558"/>
      <c r="N665" s="388">
        <f t="shared" ca="1" si="278"/>
        <v>1076.904</v>
      </c>
      <c r="O665" s="565"/>
      <c r="P665" s="297"/>
      <c r="Q665" s="49"/>
      <c r="R665" s="49"/>
      <c r="S665" s="49"/>
    </row>
    <row r="666" spans="1:19" s="48" customFormat="1" ht="13.9" hidden="1" customHeight="1" outlineLevel="2">
      <c r="A666" s="560">
        <f ca="1">IF($H666="UNIDADE CONSTRUTIVA",OFFSET(A666,-1,0)+1,LARGE(A$3:A665,1))</f>
        <v>0</v>
      </c>
      <c r="B666" s="560">
        <f t="shared" ca="1" si="305"/>
        <v>8</v>
      </c>
      <c r="C666" s="560">
        <f t="shared" ca="1" si="306"/>
        <v>2</v>
      </c>
      <c r="D666" s="561">
        <f t="shared" ca="1" si="307"/>
        <v>2</v>
      </c>
      <c r="E666" s="561">
        <f t="shared" ca="1" si="308"/>
        <v>1</v>
      </c>
      <c r="G666" s="290"/>
      <c r="H666" s="291" t="s">
        <v>244</v>
      </c>
      <c r="I666" s="292" t="str">
        <f ca="1">IF(H666="Unidade Construtiva",TEXT(A666,"00"),IF(H666="Célula Construtiva",TEXT(B666,"00"),IF(H666="Etapa",CONCATENATE(TEXT(B666,"00"),".",TEXT(C666,"000")),IF(H666="Subetapa",CONCATENATE(TEXT(B666,"00"),".",TEXT(C666,"000"),".",TEXT(D666,"000")),IF(H666="Serviço",CONCATENATE(TEXT(B666,"00"),".",TEXT(C666,"000"),".",TEXT(D666,"000"),".",TEXT(E666,"000")),"")))))</f>
        <v>08.002.002.001</v>
      </c>
      <c r="J666" s="293" t="s">
        <v>1680</v>
      </c>
      <c r="K666" s="294" t="s">
        <v>175</v>
      </c>
      <c r="L666" s="558">
        <v>1</v>
      </c>
      <c r="M666" s="558">
        <f>ELÉTRICO!AA2</f>
        <v>1076.904</v>
      </c>
      <c r="N666" s="388">
        <f t="shared" si="278"/>
        <v>1076.904</v>
      </c>
      <c r="O666" s="565"/>
      <c r="P666" s="297" t="s">
        <v>677</v>
      </c>
      <c r="Q666" s="49"/>
      <c r="R666" s="49"/>
      <c r="S666" s="49"/>
    </row>
    <row r="667" spans="1:19" s="48" customFormat="1" ht="13.9" hidden="1" customHeight="1" outlineLevel="1">
      <c r="A667" s="560">
        <f ca="1">IF($H667="UNIDADE CONSTRUTIVA",OFFSET(A667,-1,0)+1,LARGE(A$3:A664,1))</f>
        <v>0</v>
      </c>
      <c r="B667" s="560">
        <f t="shared" ca="1" si="300"/>
        <v>8</v>
      </c>
      <c r="C667" s="560">
        <f t="shared" ca="1" si="301"/>
        <v>2</v>
      </c>
      <c r="D667" s="561">
        <f t="shared" ca="1" si="302"/>
        <v>3</v>
      </c>
      <c r="E667" s="561">
        <f t="shared" ca="1" si="303"/>
        <v>0</v>
      </c>
      <c r="G667" s="290"/>
      <c r="H667" s="291" t="s">
        <v>243</v>
      </c>
      <c r="I667" s="292" t="str">
        <f t="shared" ref="I667:I676" ca="1" si="309">IF(H667="Unidade Construtiva",TEXT(A667,"00"),IF(H667="Célula Construtiva",TEXT(B667,"00"),IF(H667="Etapa",CONCATENATE(TEXT(B667,"00"),".",TEXT(C667,"000")),IF(H667="Subetapa",CONCATENATE(TEXT(B667,"00"),".",TEXT(C667,"000"),".",TEXT(D667,"000")),IF(H667="Serviço",CONCATENATE(TEXT(B667,"00"),".",TEXT(C667,"000"),".",TEXT(D667,"000"),".",TEXT(E667,"000")),"")))))</f>
        <v>08.002.003</v>
      </c>
      <c r="J667" s="293" t="s">
        <v>1655</v>
      </c>
      <c r="K667" s="294"/>
      <c r="L667" s="558"/>
      <c r="M667" s="558"/>
      <c r="N667" s="388">
        <f t="shared" ca="1" si="278"/>
        <v>417.17200000000003</v>
      </c>
      <c r="O667" s="565"/>
      <c r="P667" s="297"/>
      <c r="Q667" s="49"/>
      <c r="R667" s="49"/>
      <c r="S667" s="49"/>
    </row>
    <row r="668" spans="1:19" s="48" customFormat="1" ht="13.9" hidden="1" customHeight="1" outlineLevel="2">
      <c r="A668" s="560">
        <f ca="1">IF($H668="UNIDADE CONSTRUTIVA",OFFSET(A668,-1,0)+1,LARGE(A$3:A667,1))</f>
        <v>0</v>
      </c>
      <c r="B668" s="560">
        <f t="shared" ca="1" si="300"/>
        <v>8</v>
      </c>
      <c r="C668" s="560">
        <f t="shared" ca="1" si="301"/>
        <v>2</v>
      </c>
      <c r="D668" s="561">
        <f t="shared" ca="1" si="302"/>
        <v>3</v>
      </c>
      <c r="E668" s="561">
        <f t="shared" ca="1" si="303"/>
        <v>1</v>
      </c>
      <c r="G668" s="290"/>
      <c r="H668" s="291" t="s">
        <v>244</v>
      </c>
      <c r="I668" s="292" t="str">
        <f t="shared" ca="1" si="309"/>
        <v>08.002.003.001</v>
      </c>
      <c r="J668" s="293" t="s">
        <v>703</v>
      </c>
      <c r="K668" s="294" t="s">
        <v>175</v>
      </c>
      <c r="L668" s="558">
        <v>1</v>
      </c>
      <c r="M668" s="558">
        <f>PCI!S4</f>
        <v>417.17200000000003</v>
      </c>
      <c r="N668" s="388">
        <f t="shared" si="278"/>
        <v>417.17200000000003</v>
      </c>
      <c r="O668" s="565"/>
      <c r="P668" s="297" t="s">
        <v>677</v>
      </c>
      <c r="Q668" s="568"/>
      <c r="R668" s="568"/>
      <c r="S668" s="49"/>
    </row>
    <row r="669" spans="1:19" s="48" customFormat="1" ht="13.9" hidden="1" customHeight="1" outlineLevel="1">
      <c r="A669" s="560">
        <f ca="1">IF($H669="UNIDADE CONSTRUTIVA",OFFSET(A669,-1,0)+1,LARGE(A$3:A668,1))</f>
        <v>0</v>
      </c>
      <c r="B669" s="560">
        <f t="shared" ca="1" si="300"/>
        <v>8</v>
      </c>
      <c r="C669" s="560">
        <f t="shared" ca="1" si="301"/>
        <v>2</v>
      </c>
      <c r="D669" s="561">
        <f t="shared" ca="1" si="302"/>
        <v>4</v>
      </c>
      <c r="E669" s="561">
        <f t="shared" ca="1" si="303"/>
        <v>0</v>
      </c>
      <c r="G669" s="290"/>
      <c r="H669" s="291" t="s">
        <v>243</v>
      </c>
      <c r="I669" s="292" t="str">
        <f t="shared" ca="1" si="309"/>
        <v>08.002.004</v>
      </c>
      <c r="J669" s="293" t="s">
        <v>1656</v>
      </c>
      <c r="K669" s="294"/>
      <c r="L669" s="558"/>
      <c r="M669" s="558"/>
      <c r="N669" s="388">
        <f t="shared" ca="1" si="278"/>
        <v>5559.6005347524306</v>
      </c>
      <c r="O669" s="565"/>
      <c r="P669" s="297"/>
      <c r="Q669" s="49"/>
      <c r="R669" s="49"/>
      <c r="S669" s="49"/>
    </row>
    <row r="670" spans="1:19" s="48" customFormat="1" ht="13.9" hidden="1" customHeight="1" outlineLevel="2">
      <c r="A670" s="560">
        <f ca="1">IF($H670="UNIDADE CONSTRUTIVA",OFFSET(A670,-1,0)+1,LARGE(A$3:A669,1))</f>
        <v>0</v>
      </c>
      <c r="B670" s="560">
        <f t="shared" ca="1" si="300"/>
        <v>8</v>
      </c>
      <c r="C670" s="560">
        <f t="shared" ca="1" si="301"/>
        <v>2</v>
      </c>
      <c r="D670" s="561">
        <f t="shared" ca="1" si="302"/>
        <v>4</v>
      </c>
      <c r="E670" s="561">
        <f t="shared" ca="1" si="303"/>
        <v>1</v>
      </c>
      <c r="G670" s="290"/>
      <c r="H670" s="291" t="s">
        <v>244</v>
      </c>
      <c r="I670" s="292" t="str">
        <f t="shared" ca="1" si="309"/>
        <v>08.002.004.001</v>
      </c>
      <c r="J670" s="293" t="s">
        <v>1657</v>
      </c>
      <c r="K670" s="294" t="s">
        <v>175</v>
      </c>
      <c r="L670" s="558">
        <v>1</v>
      </c>
      <c r="M670" s="558">
        <f>'ESTIMATIVA - SPDA'!K10</f>
        <v>5559.6005347524306</v>
      </c>
      <c r="N670" s="388">
        <f t="shared" si="278"/>
        <v>5559.6005347524306</v>
      </c>
      <c r="O670" s="565"/>
      <c r="P670" s="297" t="s">
        <v>677</v>
      </c>
      <c r="Q670" s="49"/>
      <c r="R670" s="49"/>
      <c r="S670" s="49"/>
    </row>
    <row r="671" spans="1:19" s="48" customFormat="1" ht="13.9" hidden="1" customHeight="1" outlineLevel="1">
      <c r="A671" s="560">
        <f ca="1">IF($H671="UNIDADE CONSTRUTIVA",OFFSET(A671,-1,0)+1,LARGE(A$3:A670,1))</f>
        <v>0</v>
      </c>
      <c r="B671" s="560">
        <f t="shared" ca="1" si="300"/>
        <v>8</v>
      </c>
      <c r="C671" s="560">
        <f t="shared" ca="1" si="301"/>
        <v>2</v>
      </c>
      <c r="D671" s="561">
        <f t="shared" ca="1" si="302"/>
        <v>5</v>
      </c>
      <c r="E671" s="561">
        <f t="shared" ca="1" si="303"/>
        <v>0</v>
      </c>
      <c r="G671" s="290"/>
      <c r="H671" s="291" t="s">
        <v>243</v>
      </c>
      <c r="I671" s="292" t="str">
        <f t="shared" ca="1" si="309"/>
        <v>08.002.005</v>
      </c>
      <c r="J671" s="293" t="s">
        <v>704</v>
      </c>
      <c r="K671" s="294"/>
      <c r="L671" s="558"/>
      <c r="M671" s="558"/>
      <c r="N671" s="388">
        <f t="shared" ca="1" si="278"/>
        <v>175.96799999999999</v>
      </c>
      <c r="O671" s="565"/>
      <c r="P671" s="297"/>
      <c r="Q671" s="49"/>
      <c r="R671" s="49"/>
      <c r="S671" s="49"/>
    </row>
    <row r="672" spans="1:19" s="48" customFormat="1" ht="13.9" hidden="1" customHeight="1" outlineLevel="2">
      <c r="A672" s="560">
        <f ca="1">IF($H672="UNIDADE CONSTRUTIVA",OFFSET(A672,-1,0)+1,LARGE(A$3:A671,1))</f>
        <v>0</v>
      </c>
      <c r="B672" s="560">
        <f t="shared" ca="1" si="300"/>
        <v>8</v>
      </c>
      <c r="C672" s="560">
        <f t="shared" ca="1" si="301"/>
        <v>2</v>
      </c>
      <c r="D672" s="561">
        <f t="shared" ca="1" si="302"/>
        <v>5</v>
      </c>
      <c r="E672" s="561">
        <f t="shared" ca="1" si="303"/>
        <v>1</v>
      </c>
      <c r="G672" s="290"/>
      <c r="H672" s="291" t="s">
        <v>244</v>
      </c>
      <c r="I672" s="292" t="str">
        <f t="shared" ca="1" si="309"/>
        <v>08.002.005.001</v>
      </c>
      <c r="J672" s="293" t="s">
        <v>1651</v>
      </c>
      <c r="K672" s="294" t="s">
        <v>175</v>
      </c>
      <c r="L672" s="558">
        <v>1</v>
      </c>
      <c r="M672" s="558">
        <f>PCI!S3</f>
        <v>175.96799999999999</v>
      </c>
      <c r="N672" s="388">
        <f t="shared" si="278"/>
        <v>175.96799999999999</v>
      </c>
      <c r="O672" s="565"/>
      <c r="P672" s="297" t="s">
        <v>677</v>
      </c>
      <c r="Q672" s="49"/>
      <c r="R672" s="49"/>
      <c r="S672" s="49"/>
    </row>
    <row r="673" spans="1:19" s="48" customFormat="1" ht="13.9" hidden="1" customHeight="1" outlineLevel="1">
      <c r="A673" s="560">
        <f ca="1">IF($H673="UNIDADE CONSTRUTIVA",OFFSET(A673,-1,0)+1,LARGE(A$3:A668,1))</f>
        <v>0</v>
      </c>
      <c r="B673" s="560">
        <f t="shared" ca="1" si="300"/>
        <v>8</v>
      </c>
      <c r="C673" s="560">
        <f t="shared" ca="1" si="301"/>
        <v>2</v>
      </c>
      <c r="D673" s="561">
        <f t="shared" ca="1" si="302"/>
        <v>6</v>
      </c>
      <c r="E673" s="561">
        <f t="shared" ca="1" si="303"/>
        <v>0</v>
      </c>
      <c r="G673" s="290"/>
      <c r="H673" s="291" t="s">
        <v>243</v>
      </c>
      <c r="I673" s="292" t="str">
        <f t="shared" ca="1" si="309"/>
        <v>08.002.006</v>
      </c>
      <c r="J673" s="293" t="s">
        <v>154</v>
      </c>
      <c r="K673" s="294"/>
      <c r="L673" s="558"/>
      <c r="M673" s="558"/>
      <c r="N673" s="388">
        <f t="shared" ca="1" si="278"/>
        <v>5003.28</v>
      </c>
      <c r="O673" s="565"/>
      <c r="P673" s="297"/>
      <c r="Q673" s="49"/>
      <c r="R673" s="49"/>
      <c r="S673" s="49"/>
    </row>
    <row r="674" spans="1:19" s="48" customFormat="1" ht="13.9" hidden="1" customHeight="1" outlineLevel="2">
      <c r="A674" s="560">
        <f ca="1">IF($H674="UNIDADE CONSTRUTIVA",OFFSET(A674,-1,0)+1,LARGE(A$3:A670,1))</f>
        <v>0</v>
      </c>
      <c r="B674" s="560">
        <f t="shared" ca="1" si="300"/>
        <v>8</v>
      </c>
      <c r="C674" s="560">
        <f t="shared" ca="1" si="301"/>
        <v>2</v>
      </c>
      <c r="D674" s="561">
        <f t="shared" ca="1" si="302"/>
        <v>6</v>
      </c>
      <c r="E674" s="561">
        <f t="shared" ca="1" si="303"/>
        <v>1</v>
      </c>
      <c r="G674" s="290"/>
      <c r="H674" s="291" t="s">
        <v>244</v>
      </c>
      <c r="I674" s="292" t="str">
        <f t="shared" ca="1" si="309"/>
        <v>08.002.006.001</v>
      </c>
      <c r="J674" s="293" t="s">
        <v>1658</v>
      </c>
      <c r="K674" s="294" t="s">
        <v>175</v>
      </c>
      <c r="L674" s="558">
        <v>1</v>
      </c>
      <c r="M674" s="558">
        <f>'Obra '!E15*8</f>
        <v>3335.52</v>
      </c>
      <c r="N674" s="388">
        <f t="shared" si="278"/>
        <v>3335.52</v>
      </c>
      <c r="O674" s="565"/>
      <c r="P674" s="297" t="s">
        <v>677</v>
      </c>
      <c r="Q674" s="49"/>
      <c r="R674" s="49"/>
      <c r="S674" s="49"/>
    </row>
    <row r="675" spans="1:19" s="48" customFormat="1" ht="13.9" hidden="1" customHeight="1" outlineLevel="2">
      <c r="A675" s="560">
        <f ca="1">IF($H675="UNIDADE CONSTRUTIVA",OFFSET(A675,-1,0)+1,LARGE(A$3:A674,1))</f>
        <v>0</v>
      </c>
      <c r="B675" s="560">
        <f t="shared" ref="B675:B688" ca="1" si="310">IF(H675="UNIDADE CONSTRUTIVA",0,IF(H675="CÉLULA CONSTRUTIVA",OFFSET(B675,-1,0)+1,OFFSET(B675,-1,0)))</f>
        <v>8</v>
      </c>
      <c r="C675" s="560">
        <f t="shared" ref="C675:C688" ca="1" si="311">IF(H675="CÉLULA CONSTRUTIVA",0,IF(H675="ETAPA",OFFSET(C675,-1,0)+1,OFFSET(C675,-1,0)))</f>
        <v>2</v>
      </c>
      <c r="D675" s="561">
        <f t="shared" ref="D675:D688" ca="1" si="312">IF(H675="ETAPA",0,IF(H675="SUBETAPA",OFFSET(D675,-1,0)+1,OFFSET(D675,-1,0)))</f>
        <v>6</v>
      </c>
      <c r="E675" s="561">
        <f t="shared" ref="E675:E688" ca="1" si="313">IF(H675="Subetapa",0,IF(H675="serviço",OFFSET(E675,-1,0)+1,OFFSET(E675,-1,0)))</f>
        <v>2</v>
      </c>
      <c r="G675" s="290"/>
      <c r="H675" s="291" t="s">
        <v>244</v>
      </c>
      <c r="I675" s="292" t="str">
        <f t="shared" ca="1" si="309"/>
        <v>08.002.006.002</v>
      </c>
      <c r="J675" s="293" t="s">
        <v>705</v>
      </c>
      <c r="K675" s="294" t="s">
        <v>175</v>
      </c>
      <c r="L675" s="558">
        <v>1</v>
      </c>
      <c r="M675" s="558">
        <f>'Obra '!E15*4</f>
        <v>1667.76</v>
      </c>
      <c r="N675" s="388">
        <f t="shared" si="278"/>
        <v>1667.76</v>
      </c>
      <c r="O675" s="565"/>
      <c r="P675" s="297" t="s">
        <v>677</v>
      </c>
      <c r="Q675" s="49"/>
      <c r="R675" s="49"/>
      <c r="S675" s="49"/>
    </row>
    <row r="676" spans="1:19" s="48" customFormat="1" ht="13.9" hidden="1" customHeight="1" outlineLevel="1">
      <c r="A676" s="560">
        <f ca="1">IF($H676="UNIDADE CONSTRUTIVA",OFFSET(A676,-1,0)+1,LARGE(A$3:A675,1))</f>
        <v>0</v>
      </c>
      <c r="B676" s="560">
        <f t="shared" ca="1" si="310"/>
        <v>8</v>
      </c>
      <c r="C676" s="560">
        <f t="shared" ca="1" si="311"/>
        <v>3</v>
      </c>
      <c r="D676" s="561">
        <f t="shared" ca="1" si="312"/>
        <v>0</v>
      </c>
      <c r="E676" s="561">
        <f t="shared" ca="1" si="313"/>
        <v>2</v>
      </c>
      <c r="G676" s="290"/>
      <c r="H676" s="291" t="s">
        <v>242</v>
      </c>
      <c r="I676" s="292" t="str">
        <f t="shared" ca="1" si="309"/>
        <v>08.003</v>
      </c>
      <c r="J676" s="293" t="s">
        <v>1660</v>
      </c>
      <c r="K676" s="294"/>
      <c r="L676" s="558"/>
      <c r="M676" s="558"/>
      <c r="N676" s="388">
        <f t="shared" ca="1" si="278"/>
        <v>14375.228906511893</v>
      </c>
      <c r="O676" s="565"/>
      <c r="P676" s="297"/>
      <c r="Q676" s="49"/>
      <c r="R676" s="49"/>
      <c r="S676" s="49"/>
    </row>
    <row r="677" spans="1:19" s="48" customFormat="1" ht="13.9" hidden="1" customHeight="1" outlineLevel="1">
      <c r="A677" s="560">
        <f ca="1">IF($H677="UNIDADE CONSTRUTIVA",OFFSET(A677,-1,0)+1,LARGE(A$3:A676,1))</f>
        <v>0</v>
      </c>
      <c r="B677" s="560">
        <f t="shared" ca="1" si="310"/>
        <v>8</v>
      </c>
      <c r="C677" s="560">
        <f t="shared" ca="1" si="311"/>
        <v>3</v>
      </c>
      <c r="D677" s="561">
        <f t="shared" ca="1" si="312"/>
        <v>1</v>
      </c>
      <c r="E677" s="561">
        <f t="shared" ca="1" si="313"/>
        <v>0</v>
      </c>
      <c r="G677" s="290"/>
      <c r="H677" s="291" t="s">
        <v>243</v>
      </c>
      <c r="I677" s="292" t="str">
        <f ca="1">IF(H677="Unidade Construtiva",TEXT(A677,"00"),IF(H677="Célula Construtiva",TEXT(B677,"00"),IF(H677="Etapa",CONCATENATE(TEXT(B677,"00"),".",TEXT(C677,"000")),IF(H677="Subetapa",CONCATENATE(TEXT(B677,"00"),".",TEXT(C677,"000"),".",TEXT(D677,"000")),IF(H677="Serviço",CONCATENATE(TEXT(B677,"00"),".",TEXT(C677,"000"),".",TEXT(D677,"000"),".",TEXT(E677,"000")),"")))))</f>
        <v>08.003.001</v>
      </c>
      <c r="J677" s="293" t="s">
        <v>1654</v>
      </c>
      <c r="K677" s="294"/>
      <c r="L677" s="558"/>
      <c r="M677" s="558"/>
      <c r="N677" s="388">
        <f t="shared" ca="1" si="278"/>
        <v>1771.2800000000002</v>
      </c>
      <c r="O677" s="565"/>
      <c r="P677" s="297"/>
      <c r="Q677" s="49"/>
      <c r="R677" s="49"/>
      <c r="S677" s="49"/>
    </row>
    <row r="678" spans="1:19" s="48" customFormat="1" ht="13.9" hidden="1" customHeight="1" outlineLevel="2">
      <c r="A678" s="560">
        <f ca="1">IF($H678="UNIDADE CONSTRUTIVA",OFFSET(A678,-1,0)+1,LARGE(A$3:A677,1))</f>
        <v>0</v>
      </c>
      <c r="B678" s="560">
        <f t="shared" ca="1" si="310"/>
        <v>8</v>
      </c>
      <c r="C678" s="560">
        <f t="shared" ca="1" si="311"/>
        <v>3</v>
      </c>
      <c r="D678" s="561">
        <f t="shared" ca="1" si="312"/>
        <v>1</v>
      </c>
      <c r="E678" s="561">
        <f t="shared" ca="1" si="313"/>
        <v>1</v>
      </c>
      <c r="G678" s="290"/>
      <c r="H678" s="291" t="s">
        <v>244</v>
      </c>
      <c r="I678" s="292" t="str">
        <f ca="1">IF(H678="Unidade Construtiva",TEXT(A678,"00"),IF(H678="Célula Construtiva",TEXT(B678,"00"),IF(H678="Etapa",CONCATENATE(TEXT(B678,"00"),".",TEXT(C678,"000")),IF(H678="Subetapa",CONCATENATE(TEXT(B678,"00"),".",TEXT(C678,"000"),".",TEXT(D678,"000")),IF(H678="Serviço",CONCATENATE(TEXT(B678,"00"),".",TEXT(C678,"000"),".",TEXT(D678,"000"),".",TEXT(E678,"000")),"")))))</f>
        <v>08.003.001.001</v>
      </c>
      <c r="J678" s="293" t="s">
        <v>1654</v>
      </c>
      <c r="K678" s="294" t="s">
        <v>175</v>
      </c>
      <c r="L678" s="558">
        <v>1</v>
      </c>
      <c r="M678" s="558">
        <f>PCI!U5</f>
        <v>1771.2800000000002</v>
      </c>
      <c r="N678" s="388">
        <f t="shared" si="278"/>
        <v>1771.2800000000002</v>
      </c>
      <c r="O678" s="565"/>
      <c r="P678" s="297" t="s">
        <v>677</v>
      </c>
      <c r="Q678" s="49"/>
      <c r="R678" s="49"/>
      <c r="S678" s="49"/>
    </row>
    <row r="679" spans="1:19" s="48" customFormat="1" ht="13.9" hidden="1" customHeight="1" outlineLevel="1">
      <c r="A679" s="560">
        <f ca="1">IF($H679="UNIDADE CONSTRUTIVA",OFFSET(A679,-1,0)+1,LARGE(A$3:A678,1))</f>
        <v>0</v>
      </c>
      <c r="B679" s="560">
        <f t="shared" ca="1" si="310"/>
        <v>8</v>
      </c>
      <c r="C679" s="560">
        <f t="shared" ca="1" si="311"/>
        <v>3</v>
      </c>
      <c r="D679" s="561">
        <f t="shared" ca="1" si="312"/>
        <v>2</v>
      </c>
      <c r="E679" s="561">
        <f t="shared" ca="1" si="313"/>
        <v>0</v>
      </c>
      <c r="G679" s="290"/>
      <c r="H679" s="291" t="s">
        <v>243</v>
      </c>
      <c r="I679" s="292" t="str">
        <f ca="1">IF(H679="Unidade Construtiva",TEXT(A679,"00"),IF(H679="Célula Construtiva",TEXT(B679,"00"),IF(H679="Etapa",CONCATENATE(TEXT(B679,"00"),".",TEXT(C679,"000")),IF(H679="Subetapa",CONCATENATE(TEXT(B679,"00"),".",TEXT(C679,"000"),".",TEXT(D679,"000")),IF(H679="Serviço",CONCATENATE(TEXT(B679,"00"),".",TEXT(C679,"000"),".",TEXT(D679,"000"),".",TEXT(E679,"000")),"")))))</f>
        <v>08.003.002</v>
      </c>
      <c r="J679" s="293" t="s">
        <v>1677</v>
      </c>
      <c r="K679" s="294"/>
      <c r="L679" s="558"/>
      <c r="M679" s="558"/>
      <c r="N679" s="388">
        <f t="shared" ca="1" si="278"/>
        <v>1075.2720000000002</v>
      </c>
      <c r="O679" s="565"/>
      <c r="P679" s="297"/>
      <c r="Q679" s="49"/>
      <c r="R679" s="49"/>
      <c r="S679" s="49"/>
    </row>
    <row r="680" spans="1:19" s="48" customFormat="1" ht="13.9" hidden="1" customHeight="1" outlineLevel="2">
      <c r="A680" s="560">
        <f ca="1">IF($H680="UNIDADE CONSTRUTIVA",OFFSET(A680,-1,0)+1,LARGE(A$3:A679,1))</f>
        <v>0</v>
      </c>
      <c r="B680" s="560">
        <f t="shared" ca="1" si="310"/>
        <v>8</v>
      </c>
      <c r="C680" s="560">
        <f t="shared" ca="1" si="311"/>
        <v>3</v>
      </c>
      <c r="D680" s="561">
        <f t="shared" ca="1" si="312"/>
        <v>2</v>
      </c>
      <c r="E680" s="561">
        <f t="shared" ca="1" si="313"/>
        <v>1</v>
      </c>
      <c r="G680" s="290"/>
      <c r="H680" s="291" t="s">
        <v>244</v>
      </c>
      <c r="I680" s="292" t="str">
        <f ca="1">IF(H680="Unidade Construtiva",TEXT(A680,"00"),IF(H680="Célula Construtiva",TEXT(B680,"00"),IF(H680="Etapa",CONCATENATE(TEXT(B680,"00"),".",TEXT(C680,"000")),IF(H680="Subetapa",CONCATENATE(TEXT(B680,"00"),".",TEXT(C680,"000"),".",TEXT(D680,"000")),IF(H680="Serviço",CONCATENATE(TEXT(B680,"00"),".",TEXT(C680,"000"),".",TEXT(D680,"000"),".",TEXT(E680,"000")),"")))))</f>
        <v>08.003.002.001</v>
      </c>
      <c r="J680" s="293" t="s">
        <v>1680</v>
      </c>
      <c r="K680" s="294" t="s">
        <v>175</v>
      </c>
      <c r="L680" s="558">
        <v>1</v>
      </c>
      <c r="M680" s="558">
        <f>ELÉTRICO!AA3</f>
        <v>1075.2720000000002</v>
      </c>
      <c r="N680" s="388">
        <f t="shared" si="278"/>
        <v>1075.2720000000002</v>
      </c>
      <c r="O680" s="565"/>
      <c r="P680" s="297" t="s">
        <v>677</v>
      </c>
      <c r="Q680" s="49"/>
      <c r="R680" s="49"/>
      <c r="S680" s="49"/>
    </row>
    <row r="681" spans="1:19" s="48" customFormat="1" ht="13.9" hidden="1" customHeight="1" outlineLevel="1">
      <c r="A681" s="560">
        <f ca="1">IF($H681="UNIDADE CONSTRUTIVA",OFFSET(A681,-1,0)+1,LARGE(A$3:A678,1))</f>
        <v>0</v>
      </c>
      <c r="B681" s="560">
        <f t="shared" ca="1" si="310"/>
        <v>8</v>
      </c>
      <c r="C681" s="560">
        <f t="shared" ca="1" si="311"/>
        <v>3</v>
      </c>
      <c r="D681" s="561">
        <f t="shared" ca="1" si="312"/>
        <v>3</v>
      </c>
      <c r="E681" s="561">
        <f t="shared" ca="1" si="313"/>
        <v>0</v>
      </c>
      <c r="G681" s="290"/>
      <c r="H681" s="291" t="s">
        <v>243</v>
      </c>
      <c r="I681" s="292" t="str">
        <f t="shared" ref="I681:I690" ca="1" si="314">IF(H681="Unidade Construtiva",TEXT(A681,"00"),IF(H681="Célula Construtiva",TEXT(B681,"00"),IF(H681="Etapa",CONCATENATE(TEXT(B681,"00"),".",TEXT(C681,"000")),IF(H681="Subetapa",CONCATENATE(TEXT(B681,"00"),".",TEXT(C681,"000"),".",TEXT(D681,"000")),IF(H681="Serviço",CONCATENATE(TEXT(B681,"00"),".",TEXT(C681,"000"),".",TEXT(D681,"000"),".",TEXT(E681,"000")),"")))))</f>
        <v>08.003.003</v>
      </c>
      <c r="J681" s="293" t="s">
        <v>1655</v>
      </c>
      <c r="K681" s="294"/>
      <c r="L681" s="558"/>
      <c r="M681" s="558"/>
      <c r="N681" s="388">
        <f t="shared" ca="1" si="278"/>
        <v>432.19400000000002</v>
      </c>
      <c r="O681" s="565"/>
      <c r="P681" s="297"/>
      <c r="Q681" s="49"/>
      <c r="R681" s="49"/>
      <c r="S681" s="49"/>
    </row>
    <row r="682" spans="1:19" s="48" customFormat="1" ht="13.9" hidden="1" customHeight="1" outlineLevel="2">
      <c r="A682" s="560">
        <f ca="1">IF($H682="UNIDADE CONSTRUTIVA",OFFSET(A682,-1,0)+1,LARGE(A$3:A681,1))</f>
        <v>0</v>
      </c>
      <c r="B682" s="560">
        <f t="shared" ca="1" si="310"/>
        <v>8</v>
      </c>
      <c r="C682" s="560">
        <f t="shared" ca="1" si="311"/>
        <v>3</v>
      </c>
      <c r="D682" s="561">
        <f t="shared" ca="1" si="312"/>
        <v>3</v>
      </c>
      <c r="E682" s="561">
        <f t="shared" ca="1" si="313"/>
        <v>1</v>
      </c>
      <c r="G682" s="290"/>
      <c r="H682" s="291" t="s">
        <v>244</v>
      </c>
      <c r="I682" s="292" t="str">
        <f t="shared" ca="1" si="314"/>
        <v>08.003.003.001</v>
      </c>
      <c r="J682" s="293" t="s">
        <v>703</v>
      </c>
      <c r="K682" s="294" t="s">
        <v>175</v>
      </c>
      <c r="L682" s="558">
        <v>1</v>
      </c>
      <c r="M682" s="558">
        <f>PCI!U4</f>
        <v>432.19400000000002</v>
      </c>
      <c r="N682" s="388">
        <f t="shared" si="278"/>
        <v>432.19400000000002</v>
      </c>
      <c r="O682" s="565"/>
      <c r="P682" s="297" t="s">
        <v>677</v>
      </c>
      <c r="Q682" s="568"/>
      <c r="R682" s="568"/>
      <c r="S682" s="49"/>
    </row>
    <row r="683" spans="1:19" s="48" customFormat="1" ht="13.9" hidden="1" customHeight="1" outlineLevel="1">
      <c r="A683" s="560">
        <f ca="1">IF($H683="UNIDADE CONSTRUTIVA",OFFSET(A683,-1,0)+1,LARGE(A$3:A682,1))</f>
        <v>0</v>
      </c>
      <c r="B683" s="560">
        <f t="shared" ca="1" si="310"/>
        <v>8</v>
      </c>
      <c r="C683" s="560">
        <f t="shared" ca="1" si="311"/>
        <v>3</v>
      </c>
      <c r="D683" s="561">
        <f t="shared" ca="1" si="312"/>
        <v>4</v>
      </c>
      <c r="E683" s="561">
        <f t="shared" ca="1" si="313"/>
        <v>0</v>
      </c>
      <c r="G683" s="290"/>
      <c r="H683" s="291" t="s">
        <v>243</v>
      </c>
      <c r="I683" s="292" t="str">
        <f t="shared" ca="1" si="314"/>
        <v>08.003.004</v>
      </c>
      <c r="J683" s="293" t="s">
        <v>1656</v>
      </c>
      <c r="K683" s="294"/>
      <c r="L683" s="558"/>
      <c r="M683" s="558"/>
      <c r="N683" s="388">
        <f t="shared" ca="1" si="278"/>
        <v>5560.1339065118927</v>
      </c>
      <c r="O683" s="565"/>
      <c r="P683" s="297"/>
      <c r="Q683" s="49"/>
      <c r="R683" s="49"/>
      <c r="S683" s="49"/>
    </row>
    <row r="684" spans="1:19" s="48" customFormat="1" ht="13.9" hidden="1" customHeight="1" outlineLevel="2">
      <c r="A684" s="560">
        <f ca="1">IF($H684="UNIDADE CONSTRUTIVA",OFFSET(A684,-1,0)+1,LARGE(A$3:A683,1))</f>
        <v>0</v>
      </c>
      <c r="B684" s="560">
        <f t="shared" ca="1" si="310"/>
        <v>8</v>
      </c>
      <c r="C684" s="560">
        <f t="shared" ca="1" si="311"/>
        <v>3</v>
      </c>
      <c r="D684" s="561">
        <f t="shared" ca="1" si="312"/>
        <v>4</v>
      </c>
      <c r="E684" s="561">
        <f t="shared" ca="1" si="313"/>
        <v>1</v>
      </c>
      <c r="G684" s="290"/>
      <c r="H684" s="291" t="s">
        <v>244</v>
      </c>
      <c r="I684" s="292" t="str">
        <f t="shared" ca="1" si="314"/>
        <v>08.003.004.001</v>
      </c>
      <c r="J684" s="293" t="s">
        <v>1657</v>
      </c>
      <c r="K684" s="294" t="s">
        <v>175</v>
      </c>
      <c r="L684" s="558">
        <v>1</v>
      </c>
      <c r="M684" s="558">
        <f>'ESTIMATIVA - SPDA'!L10</f>
        <v>5560.1339065118927</v>
      </c>
      <c r="N684" s="388">
        <f t="shared" si="278"/>
        <v>5560.1339065118927</v>
      </c>
      <c r="O684" s="565"/>
      <c r="P684" s="297" t="s">
        <v>677</v>
      </c>
      <c r="Q684" s="49"/>
      <c r="R684" s="49"/>
      <c r="S684" s="49"/>
    </row>
    <row r="685" spans="1:19" s="48" customFormat="1" ht="13.9" hidden="1" customHeight="1" outlineLevel="1">
      <c r="A685" s="560">
        <f ca="1">IF($H685="UNIDADE CONSTRUTIVA",OFFSET(A685,-1,0)+1,LARGE(A$3:A684,1))</f>
        <v>0</v>
      </c>
      <c r="B685" s="560">
        <f t="shared" ca="1" si="310"/>
        <v>8</v>
      </c>
      <c r="C685" s="560">
        <f t="shared" ca="1" si="311"/>
        <v>3</v>
      </c>
      <c r="D685" s="561">
        <f t="shared" ca="1" si="312"/>
        <v>5</v>
      </c>
      <c r="E685" s="561">
        <f t="shared" ca="1" si="313"/>
        <v>0</v>
      </c>
      <c r="G685" s="290"/>
      <c r="H685" s="291" t="s">
        <v>243</v>
      </c>
      <c r="I685" s="292" t="str">
        <f t="shared" ca="1" si="314"/>
        <v>08.003.005</v>
      </c>
      <c r="J685" s="293" t="s">
        <v>704</v>
      </c>
      <c r="K685" s="294"/>
      <c r="L685" s="558"/>
      <c r="M685" s="558"/>
      <c r="N685" s="388">
        <f t="shared" ca="1" si="278"/>
        <v>532.58900000000006</v>
      </c>
      <c r="O685" s="565"/>
      <c r="P685" s="297"/>
      <c r="Q685" s="49"/>
      <c r="R685" s="49"/>
      <c r="S685" s="49"/>
    </row>
    <row r="686" spans="1:19" s="48" customFormat="1" ht="13.9" hidden="1" customHeight="1" outlineLevel="2">
      <c r="A686" s="560">
        <f ca="1">IF($H686="UNIDADE CONSTRUTIVA",OFFSET(A686,-1,0)+1,LARGE(A$3:A685,1))</f>
        <v>0</v>
      </c>
      <c r="B686" s="560">
        <f t="shared" ca="1" si="310"/>
        <v>8</v>
      </c>
      <c r="C686" s="560">
        <f t="shared" ca="1" si="311"/>
        <v>3</v>
      </c>
      <c r="D686" s="561">
        <f t="shared" ca="1" si="312"/>
        <v>5</v>
      </c>
      <c r="E686" s="561">
        <f t="shared" ca="1" si="313"/>
        <v>1</v>
      </c>
      <c r="G686" s="290"/>
      <c r="H686" s="291" t="s">
        <v>244</v>
      </c>
      <c r="I686" s="292" t="str">
        <f t="shared" ca="1" si="314"/>
        <v>08.003.005.001</v>
      </c>
      <c r="J686" s="293" t="s">
        <v>1651</v>
      </c>
      <c r="K686" s="294" t="s">
        <v>175</v>
      </c>
      <c r="L686" s="558">
        <v>1</v>
      </c>
      <c r="M686" s="558">
        <f>PCI!U3</f>
        <v>532.58900000000006</v>
      </c>
      <c r="N686" s="388">
        <f t="shared" si="278"/>
        <v>532.58900000000006</v>
      </c>
      <c r="O686" s="565"/>
      <c r="P686" s="297" t="s">
        <v>677</v>
      </c>
      <c r="Q686" s="49"/>
      <c r="R686" s="49"/>
      <c r="S686" s="49"/>
    </row>
    <row r="687" spans="1:19" s="48" customFormat="1" ht="13.9" hidden="1" customHeight="1" outlineLevel="1">
      <c r="A687" s="560">
        <f ca="1">IF($H687="UNIDADE CONSTRUTIVA",OFFSET(A687,-1,0)+1,LARGE(A$3:A682,1))</f>
        <v>0</v>
      </c>
      <c r="B687" s="560">
        <f t="shared" ca="1" si="310"/>
        <v>8</v>
      </c>
      <c r="C687" s="560">
        <f t="shared" ca="1" si="311"/>
        <v>3</v>
      </c>
      <c r="D687" s="561">
        <f t="shared" ca="1" si="312"/>
        <v>6</v>
      </c>
      <c r="E687" s="561">
        <f t="shared" ca="1" si="313"/>
        <v>0</v>
      </c>
      <c r="G687" s="290"/>
      <c r="H687" s="291" t="s">
        <v>243</v>
      </c>
      <c r="I687" s="292" t="str">
        <f t="shared" ca="1" si="314"/>
        <v>08.003.006</v>
      </c>
      <c r="J687" s="293" t="s">
        <v>154</v>
      </c>
      <c r="K687" s="294"/>
      <c r="L687" s="558"/>
      <c r="M687" s="558"/>
      <c r="N687" s="388">
        <f t="shared" ca="1" si="278"/>
        <v>5003.76</v>
      </c>
      <c r="O687" s="565"/>
      <c r="P687" s="297"/>
      <c r="Q687" s="49"/>
      <c r="R687" s="49"/>
      <c r="S687" s="49"/>
    </row>
    <row r="688" spans="1:19" s="48" customFormat="1" ht="13.9" hidden="1" customHeight="1" outlineLevel="2">
      <c r="A688" s="560">
        <f ca="1">IF($H688="UNIDADE CONSTRUTIVA",OFFSET(A688,-1,0)+1,LARGE(A$3:A684,1))</f>
        <v>0</v>
      </c>
      <c r="B688" s="560">
        <f t="shared" ca="1" si="310"/>
        <v>8</v>
      </c>
      <c r="C688" s="560">
        <f t="shared" ca="1" si="311"/>
        <v>3</v>
      </c>
      <c r="D688" s="561">
        <f t="shared" ca="1" si="312"/>
        <v>6</v>
      </c>
      <c r="E688" s="561">
        <f t="shared" ca="1" si="313"/>
        <v>1</v>
      </c>
      <c r="G688" s="290"/>
      <c r="H688" s="291" t="s">
        <v>244</v>
      </c>
      <c r="I688" s="292" t="str">
        <f t="shared" ca="1" si="314"/>
        <v>08.003.006.001</v>
      </c>
      <c r="J688" s="293" t="s">
        <v>1658</v>
      </c>
      <c r="K688" s="294" t="s">
        <v>175</v>
      </c>
      <c r="L688" s="558">
        <v>1</v>
      </c>
      <c r="M688" s="558">
        <f>'Obra '!E16*8</f>
        <v>3335.84</v>
      </c>
      <c r="N688" s="388">
        <f t="shared" si="278"/>
        <v>3335.84</v>
      </c>
      <c r="O688" s="565"/>
      <c r="P688" s="297" t="s">
        <v>677</v>
      </c>
      <c r="Q688" s="49"/>
      <c r="R688" s="49"/>
      <c r="S688" s="49"/>
    </row>
    <row r="689" spans="1:19" s="48" customFormat="1" ht="13.9" hidden="1" customHeight="1" outlineLevel="2">
      <c r="A689" s="560">
        <f ca="1">IF($H689="UNIDADE CONSTRUTIVA",OFFSET(A689,-1,0)+1,LARGE(A$3:A688,1))</f>
        <v>0</v>
      </c>
      <c r="B689" s="560">
        <f t="shared" ref="B689:B702" ca="1" si="315">IF(H689="UNIDADE CONSTRUTIVA",0,IF(H689="CÉLULA CONSTRUTIVA",OFFSET(B689,-1,0)+1,OFFSET(B689,-1,0)))</f>
        <v>8</v>
      </c>
      <c r="C689" s="560">
        <f t="shared" ref="C689:C702" ca="1" si="316">IF(H689="CÉLULA CONSTRUTIVA",0,IF(H689="ETAPA",OFFSET(C689,-1,0)+1,OFFSET(C689,-1,0)))</f>
        <v>3</v>
      </c>
      <c r="D689" s="561">
        <f t="shared" ref="D689:D702" ca="1" si="317">IF(H689="ETAPA",0,IF(H689="SUBETAPA",OFFSET(D689,-1,0)+1,OFFSET(D689,-1,0)))</f>
        <v>6</v>
      </c>
      <c r="E689" s="561">
        <f t="shared" ref="E689:E702" ca="1" si="318">IF(H689="Subetapa",0,IF(H689="serviço",OFFSET(E689,-1,0)+1,OFFSET(E689,-1,0)))</f>
        <v>2</v>
      </c>
      <c r="G689" s="290"/>
      <c r="H689" s="291" t="s">
        <v>244</v>
      </c>
      <c r="I689" s="292" t="str">
        <f t="shared" ca="1" si="314"/>
        <v>08.003.006.002</v>
      </c>
      <c r="J689" s="293" t="s">
        <v>705</v>
      </c>
      <c r="K689" s="294" t="s">
        <v>175</v>
      </c>
      <c r="L689" s="558">
        <v>1</v>
      </c>
      <c r="M689" s="558">
        <f>'Obra '!E16*4</f>
        <v>1667.92</v>
      </c>
      <c r="N689" s="388">
        <f t="shared" si="278"/>
        <v>1667.92</v>
      </c>
      <c r="O689" s="565"/>
      <c r="P689" s="297" t="s">
        <v>677</v>
      </c>
      <c r="Q689" s="49"/>
      <c r="R689" s="49"/>
      <c r="S689" s="49"/>
    </row>
    <row r="690" spans="1:19" s="48" customFormat="1" ht="13.9" hidden="1" customHeight="1" outlineLevel="1">
      <c r="A690" s="560">
        <f ca="1">IF($H690="UNIDADE CONSTRUTIVA",OFFSET(A690,-1,0)+1,LARGE(A$3:A689,1))</f>
        <v>0</v>
      </c>
      <c r="B690" s="560">
        <f t="shared" ca="1" si="315"/>
        <v>8</v>
      </c>
      <c r="C690" s="560">
        <f t="shared" ca="1" si="316"/>
        <v>4</v>
      </c>
      <c r="D690" s="561">
        <f t="shared" ca="1" si="317"/>
        <v>0</v>
      </c>
      <c r="E690" s="561">
        <f t="shared" ca="1" si="318"/>
        <v>2</v>
      </c>
      <c r="G690" s="290"/>
      <c r="H690" s="291" t="s">
        <v>242</v>
      </c>
      <c r="I690" s="292" t="str">
        <f t="shared" ca="1" si="314"/>
        <v>08.004</v>
      </c>
      <c r="J690" s="293" t="s">
        <v>1661</v>
      </c>
      <c r="K690" s="294"/>
      <c r="L690" s="558"/>
      <c r="M690" s="558"/>
      <c r="N690" s="388">
        <f t="shared" ca="1" si="278"/>
        <v>18826.753146333602</v>
      </c>
      <c r="O690" s="565"/>
      <c r="P690" s="297"/>
      <c r="Q690" s="49"/>
      <c r="R690" s="49"/>
      <c r="S690" s="49"/>
    </row>
    <row r="691" spans="1:19" s="48" customFormat="1" ht="13.9" hidden="1" customHeight="1" outlineLevel="1">
      <c r="A691" s="560">
        <f ca="1">IF($H691="UNIDADE CONSTRUTIVA",OFFSET(A691,-1,0)+1,LARGE(A$3:A690,1))</f>
        <v>0</v>
      </c>
      <c r="B691" s="560">
        <f t="shared" ca="1" si="315"/>
        <v>8</v>
      </c>
      <c r="C691" s="560">
        <f t="shared" ca="1" si="316"/>
        <v>4</v>
      </c>
      <c r="D691" s="561">
        <f t="shared" ca="1" si="317"/>
        <v>1</v>
      </c>
      <c r="E691" s="561">
        <f t="shared" ca="1" si="318"/>
        <v>0</v>
      </c>
      <c r="G691" s="290"/>
      <c r="H691" s="291" t="s">
        <v>243</v>
      </c>
      <c r="I691" s="292" t="str">
        <f ca="1">IF(H691="Unidade Construtiva",TEXT(A691,"00"),IF(H691="Célula Construtiva",TEXT(B691,"00"),IF(H691="Etapa",CONCATENATE(TEXT(B691,"00"),".",TEXT(C691,"000")),IF(H691="Subetapa",CONCATENATE(TEXT(B691,"00"),".",TEXT(C691,"000"),".",TEXT(D691,"000")),IF(H691="Serviço",CONCATENATE(TEXT(B691,"00"),".",TEXT(C691,"000"),".",TEXT(D691,"000"),".",TEXT(E691,"000")),"")))))</f>
        <v>08.004.001</v>
      </c>
      <c r="J691" s="293" t="s">
        <v>1654</v>
      </c>
      <c r="K691" s="294"/>
      <c r="L691" s="558"/>
      <c r="M691" s="558"/>
      <c r="N691" s="388">
        <f t="shared" ca="1" si="278"/>
        <v>5128.12</v>
      </c>
      <c r="O691" s="565"/>
      <c r="P691" s="297"/>
      <c r="Q691" s="49"/>
      <c r="R691" s="49"/>
      <c r="S691" s="49"/>
    </row>
    <row r="692" spans="1:19" s="48" customFormat="1" ht="13.9" hidden="1" customHeight="1" outlineLevel="2">
      <c r="A692" s="560">
        <f ca="1">IF($H692="UNIDADE CONSTRUTIVA",OFFSET(A692,-1,0)+1,LARGE(A$3:A691,1))</f>
        <v>0</v>
      </c>
      <c r="B692" s="560">
        <f t="shared" ca="1" si="315"/>
        <v>8</v>
      </c>
      <c r="C692" s="560">
        <f t="shared" ca="1" si="316"/>
        <v>4</v>
      </c>
      <c r="D692" s="561">
        <f t="shared" ca="1" si="317"/>
        <v>1</v>
      </c>
      <c r="E692" s="561">
        <f t="shared" ca="1" si="318"/>
        <v>1</v>
      </c>
      <c r="G692" s="290"/>
      <c r="H692" s="291" t="s">
        <v>244</v>
      </c>
      <c r="I692" s="292" t="str">
        <f ca="1">IF(H692="Unidade Construtiva",TEXT(A692,"00"),IF(H692="Célula Construtiva",TEXT(B692,"00"),IF(H692="Etapa",CONCATENATE(TEXT(B692,"00"),".",TEXT(C692,"000")),IF(H692="Subetapa",CONCATENATE(TEXT(B692,"00"),".",TEXT(C692,"000"),".",TEXT(D692,"000")),IF(H692="Serviço",CONCATENATE(TEXT(B692,"00"),".",TEXT(C692,"000"),".",TEXT(D692,"000"),".",TEXT(E692,"000")),"")))))</f>
        <v>08.004.001.001</v>
      </c>
      <c r="J692" s="293" t="s">
        <v>1654</v>
      </c>
      <c r="K692" s="294" t="s">
        <v>175</v>
      </c>
      <c r="L692" s="558">
        <v>1</v>
      </c>
      <c r="M692" s="558">
        <f>PCI!W5</f>
        <v>5128.12</v>
      </c>
      <c r="N692" s="388">
        <f t="shared" si="278"/>
        <v>5128.12</v>
      </c>
      <c r="O692" s="565"/>
      <c r="P692" s="297" t="s">
        <v>677</v>
      </c>
      <c r="Q692" s="49"/>
      <c r="R692" s="49"/>
      <c r="S692" s="49"/>
    </row>
    <row r="693" spans="1:19" s="48" customFormat="1" ht="13.9" hidden="1" customHeight="1" outlineLevel="1">
      <c r="A693" s="560">
        <f ca="1">IF($H693="UNIDADE CONSTRUTIVA",OFFSET(A693,-1,0)+1,LARGE(A$3:A692,1))</f>
        <v>0</v>
      </c>
      <c r="B693" s="560">
        <f t="shared" ca="1" si="315"/>
        <v>8</v>
      </c>
      <c r="C693" s="560">
        <f t="shared" ca="1" si="316"/>
        <v>4</v>
      </c>
      <c r="D693" s="561">
        <f t="shared" ca="1" si="317"/>
        <v>2</v>
      </c>
      <c r="E693" s="561">
        <f t="shared" ca="1" si="318"/>
        <v>0</v>
      </c>
      <c r="G693" s="290"/>
      <c r="H693" s="291" t="s">
        <v>243</v>
      </c>
      <c r="I693" s="292" t="str">
        <f ca="1">IF(H693="Unidade Construtiva",TEXT(A693,"00"),IF(H693="Célula Construtiva",TEXT(B693,"00"),IF(H693="Etapa",CONCATENATE(TEXT(B693,"00"),".",TEXT(C693,"000")),IF(H693="Subetapa",CONCATENATE(TEXT(B693,"00"),".",TEXT(C693,"000"),".",TEXT(D693,"000")),IF(H693="Serviço",CONCATENATE(TEXT(B693,"00"),".",TEXT(C693,"000"),".",TEXT(D693,"000"),".",TEXT(E693,"000")),"")))))</f>
        <v>08.004.002</v>
      </c>
      <c r="J693" s="293" t="s">
        <v>1677</v>
      </c>
      <c r="K693" s="294"/>
      <c r="L693" s="558"/>
      <c r="M693" s="558"/>
      <c r="N693" s="388">
        <f t="shared" ca="1" si="278"/>
        <v>1286.7771999999998</v>
      </c>
      <c r="O693" s="565"/>
      <c r="P693" s="297"/>
      <c r="Q693" s="49"/>
      <c r="R693" s="49"/>
      <c r="S693" s="49"/>
    </row>
    <row r="694" spans="1:19" s="48" customFormat="1" ht="13.9" hidden="1" customHeight="1" outlineLevel="2">
      <c r="A694" s="560">
        <f ca="1">IF($H694="UNIDADE CONSTRUTIVA",OFFSET(A694,-1,0)+1,LARGE(A$3:A693,1))</f>
        <v>0</v>
      </c>
      <c r="B694" s="560">
        <f t="shared" ca="1" si="315"/>
        <v>8</v>
      </c>
      <c r="C694" s="560">
        <f t="shared" ca="1" si="316"/>
        <v>4</v>
      </c>
      <c r="D694" s="561">
        <f t="shared" ca="1" si="317"/>
        <v>2</v>
      </c>
      <c r="E694" s="561">
        <f t="shared" ca="1" si="318"/>
        <v>1</v>
      </c>
      <c r="G694" s="290"/>
      <c r="H694" s="291" t="s">
        <v>244</v>
      </c>
      <c r="I694" s="292" t="str">
        <f ca="1">IF(H694="Unidade Construtiva",TEXT(A694,"00"),IF(H694="Célula Construtiva",TEXT(B694,"00"),IF(H694="Etapa",CONCATENATE(TEXT(B694,"00"),".",TEXT(C694,"000")),IF(H694="Subetapa",CONCATENATE(TEXT(B694,"00"),".",TEXT(C694,"000"),".",TEXT(D694,"000")),IF(H694="Serviço",CONCATENATE(TEXT(B694,"00"),".",TEXT(C694,"000"),".",TEXT(D694,"000"),".",TEXT(E694,"000")),"")))))</f>
        <v>08.004.002.001</v>
      </c>
      <c r="J694" s="293" t="s">
        <v>1680</v>
      </c>
      <c r="K694" s="294" t="s">
        <v>175</v>
      </c>
      <c r="L694" s="558">
        <v>1</v>
      </c>
      <c r="M694" s="558">
        <f>ELÉTRICO!AA4</f>
        <v>1286.7771999999998</v>
      </c>
      <c r="N694" s="388">
        <f t="shared" ref="N694:N757" si="319">IF(H694="Serviço",M694*L694,IF(H694="CÉLULA CONSTRUTIVA",SUMIFS($N$8:$N$1410,$B$8:$B$1410,B694,$H$8:$H$1410,"Serviço"),IF(H694="ETAPA",SUMIFS($N$8:$N$1410,$B$8:$B$1410,B694,$C$8:$C$1410,C694,$H$8:$H$1410,"Serviço"),IF(H694="SUBETAPA",SUMIFS($N$8:$N$1410,$B$8:$B$1410,B694,$C$8:$C$1410,C694,$D$8:$D$1410,D694,$H$8:$H$1410,"Serviço"),0))))</f>
        <v>1286.7771999999998</v>
      </c>
      <c r="O694" s="565"/>
      <c r="P694" s="297" t="s">
        <v>677</v>
      </c>
      <c r="Q694" s="49"/>
      <c r="R694" s="49"/>
      <c r="S694" s="49"/>
    </row>
    <row r="695" spans="1:19" s="48" customFormat="1" ht="13.9" hidden="1" customHeight="1" outlineLevel="1">
      <c r="A695" s="560">
        <f ca="1">IF($H695="UNIDADE CONSTRUTIVA",OFFSET(A695,-1,0)+1,LARGE(A$3:A692,1))</f>
        <v>0</v>
      </c>
      <c r="B695" s="560">
        <f t="shared" ca="1" si="315"/>
        <v>8</v>
      </c>
      <c r="C695" s="560">
        <f t="shared" ca="1" si="316"/>
        <v>4</v>
      </c>
      <c r="D695" s="561">
        <f t="shared" ca="1" si="317"/>
        <v>3</v>
      </c>
      <c r="E695" s="561">
        <f t="shared" ca="1" si="318"/>
        <v>0</v>
      </c>
      <c r="G695" s="290"/>
      <c r="H695" s="291" t="s">
        <v>243</v>
      </c>
      <c r="I695" s="292" t="str">
        <f t="shared" ref="I695:I704" ca="1" si="320">IF(H695="Unidade Construtiva",TEXT(A695,"00"),IF(H695="Célula Construtiva",TEXT(B695,"00"),IF(H695="Etapa",CONCATENATE(TEXT(B695,"00"),".",TEXT(C695,"000")),IF(H695="Subetapa",CONCATENATE(TEXT(B695,"00"),".",TEXT(C695,"000"),".",TEXT(D695,"000")),IF(H695="Serviço",CONCATENATE(TEXT(B695,"00"),".",TEXT(C695,"000"),".",TEXT(D695,"000"),".",TEXT(E695,"000")),"")))))</f>
        <v>08.004.003</v>
      </c>
      <c r="J695" s="293" t="s">
        <v>1655</v>
      </c>
      <c r="K695" s="294"/>
      <c r="L695" s="558"/>
      <c r="M695" s="558"/>
      <c r="N695" s="388">
        <f t="shared" ca="1" si="319"/>
        <v>442.92399999999998</v>
      </c>
      <c r="O695" s="565"/>
      <c r="P695" s="297"/>
      <c r="Q695" s="49"/>
      <c r="R695" s="49"/>
      <c r="S695" s="49"/>
    </row>
    <row r="696" spans="1:19" s="48" customFormat="1" ht="13.9" hidden="1" customHeight="1" outlineLevel="2">
      <c r="A696" s="560">
        <f ca="1">IF($H696="UNIDADE CONSTRUTIVA",OFFSET(A696,-1,0)+1,LARGE(A$3:A695,1))</f>
        <v>0</v>
      </c>
      <c r="B696" s="560">
        <f t="shared" ca="1" si="315"/>
        <v>8</v>
      </c>
      <c r="C696" s="560">
        <f t="shared" ca="1" si="316"/>
        <v>4</v>
      </c>
      <c r="D696" s="561">
        <f t="shared" ca="1" si="317"/>
        <v>3</v>
      </c>
      <c r="E696" s="561">
        <f t="shared" ca="1" si="318"/>
        <v>1</v>
      </c>
      <c r="G696" s="290"/>
      <c r="H696" s="291" t="s">
        <v>244</v>
      </c>
      <c r="I696" s="292" t="str">
        <f t="shared" ca="1" si="320"/>
        <v>08.004.003.001</v>
      </c>
      <c r="J696" s="293" t="s">
        <v>703</v>
      </c>
      <c r="K696" s="294" t="s">
        <v>175</v>
      </c>
      <c r="L696" s="558">
        <v>1</v>
      </c>
      <c r="M696" s="558">
        <f>PCI!W4</f>
        <v>442.92399999999998</v>
      </c>
      <c r="N696" s="388">
        <f t="shared" si="319"/>
        <v>442.92399999999998</v>
      </c>
      <c r="O696" s="565"/>
      <c r="P696" s="297" t="s">
        <v>677</v>
      </c>
      <c r="Q696" s="568"/>
      <c r="R696" s="568"/>
      <c r="S696" s="49"/>
    </row>
    <row r="697" spans="1:19" s="48" customFormat="1" ht="13.9" hidden="1" customHeight="1" outlineLevel="1">
      <c r="A697" s="560">
        <f ca="1">IF($H697="UNIDADE CONSTRUTIVA",OFFSET(A697,-1,0)+1,LARGE(A$3:A696,1))</f>
        <v>0</v>
      </c>
      <c r="B697" s="560">
        <f t="shared" ca="1" si="315"/>
        <v>8</v>
      </c>
      <c r="C697" s="560">
        <f t="shared" ca="1" si="316"/>
        <v>4</v>
      </c>
      <c r="D697" s="561">
        <f t="shared" ca="1" si="317"/>
        <v>4</v>
      </c>
      <c r="E697" s="561">
        <f t="shared" ca="1" si="318"/>
        <v>0</v>
      </c>
      <c r="G697" s="290"/>
      <c r="H697" s="291" t="s">
        <v>243</v>
      </c>
      <c r="I697" s="292" t="str">
        <f t="shared" ca="1" si="320"/>
        <v>08.004.004</v>
      </c>
      <c r="J697" s="293" t="s">
        <v>1656</v>
      </c>
      <c r="K697" s="294"/>
      <c r="L697" s="558"/>
      <c r="M697" s="558"/>
      <c r="N697" s="388">
        <f t="shared" ca="1" si="319"/>
        <v>5578.2685463336011</v>
      </c>
      <c r="O697" s="565"/>
      <c r="P697" s="297"/>
      <c r="Q697" s="49"/>
      <c r="R697" s="49"/>
      <c r="S697" s="49"/>
    </row>
    <row r="698" spans="1:19" s="48" customFormat="1" ht="13.9" hidden="1" customHeight="1" outlineLevel="2">
      <c r="A698" s="560">
        <f ca="1">IF($H698="UNIDADE CONSTRUTIVA",OFFSET(A698,-1,0)+1,LARGE(A$3:A697,1))</f>
        <v>0</v>
      </c>
      <c r="B698" s="560">
        <f t="shared" ca="1" si="315"/>
        <v>8</v>
      </c>
      <c r="C698" s="560">
        <f t="shared" ca="1" si="316"/>
        <v>4</v>
      </c>
      <c r="D698" s="561">
        <f t="shared" ca="1" si="317"/>
        <v>4</v>
      </c>
      <c r="E698" s="561">
        <f t="shared" ca="1" si="318"/>
        <v>1</v>
      </c>
      <c r="G698" s="290"/>
      <c r="H698" s="291" t="s">
        <v>244</v>
      </c>
      <c r="I698" s="292" t="str">
        <f t="shared" ca="1" si="320"/>
        <v>08.004.004.001</v>
      </c>
      <c r="J698" s="293" t="s">
        <v>1657</v>
      </c>
      <c r="K698" s="294" t="s">
        <v>175</v>
      </c>
      <c r="L698" s="558">
        <v>1</v>
      </c>
      <c r="M698" s="558">
        <f>'ESTIMATIVA - SPDA'!M10</f>
        <v>5578.2685463336011</v>
      </c>
      <c r="N698" s="388">
        <f t="shared" si="319"/>
        <v>5578.2685463336011</v>
      </c>
      <c r="O698" s="565"/>
      <c r="P698" s="297" t="s">
        <v>677</v>
      </c>
      <c r="Q698" s="49"/>
      <c r="R698" s="49"/>
      <c r="S698" s="49"/>
    </row>
    <row r="699" spans="1:19" s="48" customFormat="1" ht="13.9" hidden="1" customHeight="1" outlineLevel="1">
      <c r="A699" s="560">
        <f ca="1">IF($H699="UNIDADE CONSTRUTIVA",OFFSET(A699,-1,0)+1,LARGE(A$3:A698,1))</f>
        <v>0</v>
      </c>
      <c r="B699" s="560">
        <f t="shared" ca="1" si="315"/>
        <v>8</v>
      </c>
      <c r="C699" s="560">
        <f t="shared" ca="1" si="316"/>
        <v>4</v>
      </c>
      <c r="D699" s="561">
        <f t="shared" ca="1" si="317"/>
        <v>5</v>
      </c>
      <c r="E699" s="561">
        <f t="shared" ca="1" si="318"/>
        <v>0</v>
      </c>
      <c r="G699" s="290"/>
      <c r="H699" s="291" t="s">
        <v>243</v>
      </c>
      <c r="I699" s="292" t="str">
        <f t="shared" ca="1" si="320"/>
        <v>08.004.005</v>
      </c>
      <c r="J699" s="293" t="s">
        <v>704</v>
      </c>
      <c r="K699" s="294"/>
      <c r="L699" s="558"/>
      <c r="M699" s="558"/>
      <c r="N699" s="388">
        <f t="shared" ca="1" si="319"/>
        <v>1370.5834</v>
      </c>
      <c r="O699" s="565"/>
      <c r="P699" s="297"/>
      <c r="Q699" s="49"/>
      <c r="R699" s="49"/>
      <c r="S699" s="49"/>
    </row>
    <row r="700" spans="1:19" s="48" customFormat="1" ht="13.9" hidden="1" customHeight="1" outlineLevel="2">
      <c r="A700" s="560">
        <f ca="1">IF($H700="UNIDADE CONSTRUTIVA",OFFSET(A700,-1,0)+1,LARGE(A$3:A699,1))</f>
        <v>0</v>
      </c>
      <c r="B700" s="560">
        <f t="shared" ca="1" si="315"/>
        <v>8</v>
      </c>
      <c r="C700" s="560">
        <f t="shared" ca="1" si="316"/>
        <v>4</v>
      </c>
      <c r="D700" s="561">
        <f t="shared" ca="1" si="317"/>
        <v>5</v>
      </c>
      <c r="E700" s="561">
        <f t="shared" ca="1" si="318"/>
        <v>1</v>
      </c>
      <c r="G700" s="290"/>
      <c r="H700" s="291" t="s">
        <v>244</v>
      </c>
      <c r="I700" s="292" t="str">
        <f t="shared" ca="1" si="320"/>
        <v>08.004.005.001</v>
      </c>
      <c r="J700" s="293" t="s">
        <v>1651</v>
      </c>
      <c r="K700" s="294" t="s">
        <v>175</v>
      </c>
      <c r="L700" s="558">
        <v>1</v>
      </c>
      <c r="M700" s="558">
        <f>PCI!W3</f>
        <v>1370.5834</v>
      </c>
      <c r="N700" s="388">
        <f t="shared" si="319"/>
        <v>1370.5834</v>
      </c>
      <c r="O700" s="565"/>
      <c r="P700" s="297" t="s">
        <v>677</v>
      </c>
      <c r="Q700" s="49"/>
      <c r="R700" s="49"/>
      <c r="S700" s="49"/>
    </row>
    <row r="701" spans="1:19" s="48" customFormat="1" ht="13.9" hidden="1" customHeight="1" outlineLevel="1">
      <c r="A701" s="560">
        <f ca="1">IF($H701="UNIDADE CONSTRUTIVA",OFFSET(A701,-1,0)+1,LARGE(A$3:A696,1))</f>
        <v>0</v>
      </c>
      <c r="B701" s="560">
        <f t="shared" ca="1" si="315"/>
        <v>8</v>
      </c>
      <c r="C701" s="560">
        <f t="shared" ca="1" si="316"/>
        <v>4</v>
      </c>
      <c r="D701" s="561">
        <f t="shared" ca="1" si="317"/>
        <v>6</v>
      </c>
      <c r="E701" s="561">
        <f t="shared" ca="1" si="318"/>
        <v>0</v>
      </c>
      <c r="G701" s="290"/>
      <c r="H701" s="291" t="s">
        <v>243</v>
      </c>
      <c r="I701" s="292" t="str">
        <f t="shared" ca="1" si="320"/>
        <v>08.004.006</v>
      </c>
      <c r="J701" s="293" t="s">
        <v>154</v>
      </c>
      <c r="K701" s="294"/>
      <c r="L701" s="558"/>
      <c r="M701" s="558"/>
      <c r="N701" s="388">
        <f t="shared" ca="1" si="319"/>
        <v>5020.08</v>
      </c>
      <c r="O701" s="565"/>
      <c r="P701" s="297"/>
      <c r="Q701" s="49"/>
      <c r="R701" s="49"/>
      <c r="S701" s="49"/>
    </row>
    <row r="702" spans="1:19" s="48" customFormat="1" ht="13.9" hidden="1" customHeight="1" outlineLevel="2">
      <c r="A702" s="560">
        <f ca="1">IF($H702="UNIDADE CONSTRUTIVA",OFFSET(A702,-1,0)+1,LARGE(A$3:A698,1))</f>
        <v>0</v>
      </c>
      <c r="B702" s="560">
        <f t="shared" ca="1" si="315"/>
        <v>8</v>
      </c>
      <c r="C702" s="560">
        <f t="shared" ca="1" si="316"/>
        <v>4</v>
      </c>
      <c r="D702" s="561">
        <f t="shared" ca="1" si="317"/>
        <v>6</v>
      </c>
      <c r="E702" s="561">
        <f t="shared" ca="1" si="318"/>
        <v>1</v>
      </c>
      <c r="G702" s="290"/>
      <c r="H702" s="291" t="s">
        <v>244</v>
      </c>
      <c r="I702" s="292" t="str">
        <f t="shared" ca="1" si="320"/>
        <v>08.004.006.001</v>
      </c>
      <c r="J702" s="293" t="s">
        <v>1658</v>
      </c>
      <c r="K702" s="294" t="s">
        <v>175</v>
      </c>
      <c r="L702" s="558">
        <v>1</v>
      </c>
      <c r="M702" s="558">
        <f>'Obra '!E17*8</f>
        <v>3346.72</v>
      </c>
      <c r="N702" s="388">
        <f t="shared" si="319"/>
        <v>3346.72</v>
      </c>
      <c r="O702" s="565"/>
      <c r="P702" s="297" t="s">
        <v>677</v>
      </c>
      <c r="Q702" s="49"/>
      <c r="R702" s="49"/>
      <c r="S702" s="49"/>
    </row>
    <row r="703" spans="1:19" s="48" customFormat="1" ht="13.9" hidden="1" customHeight="1" outlineLevel="2">
      <c r="A703" s="560">
        <f ca="1">IF($H703="UNIDADE CONSTRUTIVA",OFFSET(A703,-1,0)+1,LARGE(A$3:A702,1))</f>
        <v>0</v>
      </c>
      <c r="B703" s="560">
        <f t="shared" ref="B703:B716" ca="1" si="321">IF(H703="UNIDADE CONSTRUTIVA",0,IF(H703="CÉLULA CONSTRUTIVA",OFFSET(B703,-1,0)+1,OFFSET(B703,-1,0)))</f>
        <v>8</v>
      </c>
      <c r="C703" s="560">
        <f t="shared" ref="C703:C716" ca="1" si="322">IF(H703="CÉLULA CONSTRUTIVA",0,IF(H703="ETAPA",OFFSET(C703,-1,0)+1,OFFSET(C703,-1,0)))</f>
        <v>4</v>
      </c>
      <c r="D703" s="561">
        <f t="shared" ref="D703:D716" ca="1" si="323">IF(H703="ETAPA",0,IF(H703="SUBETAPA",OFFSET(D703,-1,0)+1,OFFSET(D703,-1,0)))</f>
        <v>6</v>
      </c>
      <c r="E703" s="561">
        <f t="shared" ref="E703:E716" ca="1" si="324">IF(H703="Subetapa",0,IF(H703="serviço",OFFSET(E703,-1,0)+1,OFFSET(E703,-1,0)))</f>
        <v>2</v>
      </c>
      <c r="G703" s="290"/>
      <c r="H703" s="291" t="s">
        <v>244</v>
      </c>
      <c r="I703" s="292" t="str">
        <f t="shared" ca="1" si="320"/>
        <v>08.004.006.002</v>
      </c>
      <c r="J703" s="293" t="s">
        <v>705</v>
      </c>
      <c r="K703" s="294" t="s">
        <v>175</v>
      </c>
      <c r="L703" s="558">
        <v>1</v>
      </c>
      <c r="M703" s="558">
        <f>'Obra '!E17*4</f>
        <v>1673.36</v>
      </c>
      <c r="N703" s="388">
        <f t="shared" si="319"/>
        <v>1673.36</v>
      </c>
      <c r="O703" s="565"/>
      <c r="P703" s="297" t="s">
        <v>677</v>
      </c>
      <c r="Q703" s="49"/>
      <c r="R703" s="49"/>
      <c r="S703" s="49"/>
    </row>
    <row r="704" spans="1:19" s="48" customFormat="1" ht="13.9" hidden="1" customHeight="1" outlineLevel="1">
      <c r="A704" s="560">
        <f ca="1">IF($H704="UNIDADE CONSTRUTIVA",OFFSET(A704,-1,0)+1,LARGE(A$3:A703,1))</f>
        <v>0</v>
      </c>
      <c r="B704" s="560">
        <f t="shared" ca="1" si="321"/>
        <v>8</v>
      </c>
      <c r="C704" s="560">
        <f t="shared" ca="1" si="322"/>
        <v>5</v>
      </c>
      <c r="D704" s="561">
        <f t="shared" ca="1" si="323"/>
        <v>0</v>
      </c>
      <c r="E704" s="561">
        <f t="shared" ca="1" si="324"/>
        <v>2</v>
      </c>
      <c r="G704" s="290"/>
      <c r="H704" s="291" t="s">
        <v>242</v>
      </c>
      <c r="I704" s="292" t="str">
        <f t="shared" ca="1" si="320"/>
        <v>08.005</v>
      </c>
      <c r="J704" s="293" t="s">
        <v>1662</v>
      </c>
      <c r="K704" s="294"/>
      <c r="L704" s="558"/>
      <c r="M704" s="558"/>
      <c r="N704" s="388">
        <f t="shared" ca="1" si="319"/>
        <v>127742.73373085835</v>
      </c>
      <c r="O704" s="565"/>
      <c r="P704" s="297"/>
      <c r="Q704" s="49"/>
      <c r="R704" s="49"/>
      <c r="S704" s="49"/>
    </row>
    <row r="705" spans="1:19" s="48" customFormat="1" ht="13.9" hidden="1" customHeight="1" outlineLevel="1">
      <c r="A705" s="560">
        <f ca="1">IF($H705="UNIDADE CONSTRUTIVA",OFFSET(A705,-1,0)+1,LARGE(A$3:A704,1))</f>
        <v>0</v>
      </c>
      <c r="B705" s="560">
        <f t="shared" ca="1" si="321"/>
        <v>8</v>
      </c>
      <c r="C705" s="560">
        <f t="shared" ca="1" si="322"/>
        <v>5</v>
      </c>
      <c r="D705" s="561">
        <f t="shared" ca="1" si="323"/>
        <v>1</v>
      </c>
      <c r="E705" s="561">
        <f t="shared" ca="1" si="324"/>
        <v>0</v>
      </c>
      <c r="G705" s="290"/>
      <c r="H705" s="291" t="s">
        <v>243</v>
      </c>
      <c r="I705" s="292" t="str">
        <f ca="1">IF(H705="Unidade Construtiva",TEXT(A705,"00"),IF(H705="Célula Construtiva",TEXT(B705,"00"),IF(H705="Etapa",CONCATENATE(TEXT(B705,"00"),".",TEXT(C705,"000")),IF(H705="Subetapa",CONCATENATE(TEXT(B705,"00"),".",TEXT(C705,"000"),".",TEXT(D705,"000")),IF(H705="Serviço",CONCATENATE(TEXT(B705,"00"),".",TEXT(C705,"000"),".",TEXT(D705,"000"),".",TEXT(E705,"000")),"")))))</f>
        <v>08.005.001</v>
      </c>
      <c r="J705" s="293" t="s">
        <v>1654</v>
      </c>
      <c r="K705" s="294"/>
      <c r="L705" s="558"/>
      <c r="M705" s="558"/>
      <c r="N705" s="388">
        <f t="shared" ca="1" si="319"/>
        <v>49091.040000000001</v>
      </c>
      <c r="O705" s="565"/>
      <c r="P705" s="297"/>
      <c r="Q705" s="49"/>
      <c r="R705" s="49"/>
      <c r="S705" s="49"/>
    </row>
    <row r="706" spans="1:19" s="48" customFormat="1" ht="13.9" hidden="1" customHeight="1" outlineLevel="2">
      <c r="A706" s="560">
        <f ca="1">IF($H706="UNIDADE CONSTRUTIVA",OFFSET(A706,-1,0)+1,LARGE(A$3:A705,1))</f>
        <v>0</v>
      </c>
      <c r="B706" s="560">
        <f t="shared" ca="1" si="321"/>
        <v>8</v>
      </c>
      <c r="C706" s="560">
        <f t="shared" ca="1" si="322"/>
        <v>5</v>
      </c>
      <c r="D706" s="561">
        <f t="shared" ca="1" si="323"/>
        <v>1</v>
      </c>
      <c r="E706" s="561">
        <f t="shared" ca="1" si="324"/>
        <v>1</v>
      </c>
      <c r="G706" s="290"/>
      <c r="H706" s="291" t="s">
        <v>244</v>
      </c>
      <c r="I706" s="292" t="str">
        <f ca="1">IF(H706="Unidade Construtiva",TEXT(A706,"00"),IF(H706="Célula Construtiva",TEXT(B706,"00"),IF(H706="Etapa",CONCATENATE(TEXT(B706,"00"),".",TEXT(C706,"000")),IF(H706="Subetapa",CONCATENATE(TEXT(B706,"00"),".",TEXT(C706,"000"),".",TEXT(D706,"000")),IF(H706="Serviço",CONCATENATE(TEXT(B706,"00"),".",TEXT(C706,"000"),".",TEXT(D706,"000"),".",TEXT(E706,"000")),"")))))</f>
        <v>08.005.001.001</v>
      </c>
      <c r="J706" s="293" t="s">
        <v>1654</v>
      </c>
      <c r="K706" s="294" t="s">
        <v>175</v>
      </c>
      <c r="L706" s="558">
        <v>1</v>
      </c>
      <c r="M706" s="558">
        <f>PCI!Y5*9</f>
        <v>49091.040000000001</v>
      </c>
      <c r="N706" s="388">
        <f t="shared" si="319"/>
        <v>49091.040000000001</v>
      </c>
      <c r="O706" s="565"/>
      <c r="P706" s="297" t="s">
        <v>677</v>
      </c>
      <c r="Q706" s="49"/>
      <c r="R706" s="49"/>
      <c r="S706" s="49"/>
    </row>
    <row r="707" spans="1:19" s="48" customFormat="1" ht="13.9" hidden="1" customHeight="1" outlineLevel="1">
      <c r="A707" s="560">
        <f ca="1">IF($H707="UNIDADE CONSTRUTIVA",OFFSET(A707,-1,0)+1,LARGE(A$3:A706,1))</f>
        <v>0</v>
      </c>
      <c r="B707" s="560">
        <f t="shared" ca="1" si="321"/>
        <v>8</v>
      </c>
      <c r="C707" s="560">
        <f t="shared" ca="1" si="322"/>
        <v>5</v>
      </c>
      <c r="D707" s="561">
        <f t="shared" ca="1" si="323"/>
        <v>2</v>
      </c>
      <c r="E707" s="561">
        <f t="shared" ca="1" si="324"/>
        <v>0</v>
      </c>
      <c r="G707" s="290"/>
      <c r="H707" s="291" t="s">
        <v>243</v>
      </c>
      <c r="I707" s="292" t="str">
        <f ca="1">IF(H707="Unidade Construtiva",TEXT(A707,"00"),IF(H707="Célula Construtiva",TEXT(B707,"00"),IF(H707="Etapa",CONCATENATE(TEXT(B707,"00"),".",TEXT(C707,"000")),IF(H707="Subetapa",CONCATENATE(TEXT(B707,"00"),".",TEXT(C707,"000"),".",TEXT(D707,"000")),IF(H707="Serviço",CONCATENATE(TEXT(B707,"00"),".",TEXT(C707,"000"),".",TEXT(D707,"000"),".",TEXT(E707,"000")),"")))))</f>
        <v>08.005.002</v>
      </c>
      <c r="J707" s="293" t="s">
        <v>1677</v>
      </c>
      <c r="K707" s="294"/>
      <c r="L707" s="558"/>
      <c r="M707" s="558"/>
      <c r="N707" s="388">
        <f t="shared" ca="1" si="319"/>
        <v>8408.5632000000005</v>
      </c>
      <c r="O707" s="565"/>
      <c r="P707" s="297"/>
      <c r="Q707" s="49"/>
      <c r="R707" s="49"/>
      <c r="S707" s="49"/>
    </row>
    <row r="708" spans="1:19" s="48" customFormat="1" ht="13.9" hidden="1" customHeight="1" outlineLevel="2">
      <c r="A708" s="560">
        <f ca="1">IF($H708="UNIDADE CONSTRUTIVA",OFFSET(A708,-1,0)+1,LARGE(A$3:A707,1))</f>
        <v>0</v>
      </c>
      <c r="B708" s="560">
        <f t="shared" ca="1" si="321"/>
        <v>8</v>
      </c>
      <c r="C708" s="560">
        <f t="shared" ca="1" si="322"/>
        <v>5</v>
      </c>
      <c r="D708" s="561">
        <f t="shared" ca="1" si="323"/>
        <v>2</v>
      </c>
      <c r="E708" s="561">
        <f t="shared" ca="1" si="324"/>
        <v>1</v>
      </c>
      <c r="G708" s="290"/>
      <c r="H708" s="291" t="s">
        <v>244</v>
      </c>
      <c r="I708" s="292" t="str">
        <f ca="1">IF(H708="Unidade Construtiva",TEXT(A708,"00"),IF(H708="Célula Construtiva",TEXT(B708,"00"),IF(H708="Etapa",CONCATENATE(TEXT(B708,"00"),".",TEXT(C708,"000")),IF(H708="Subetapa",CONCATENATE(TEXT(B708,"00"),".",TEXT(C708,"000"),".",TEXT(D708,"000")),IF(H708="Serviço",CONCATENATE(TEXT(B708,"00"),".",TEXT(C708,"000"),".",TEXT(D708,"000"),".",TEXT(E708,"000")),"")))))</f>
        <v>08.005.002.001</v>
      </c>
      <c r="J708" s="293" t="s">
        <v>1680</v>
      </c>
      <c r="K708" s="294" t="s">
        <v>175</v>
      </c>
      <c r="L708" s="558">
        <v>1</v>
      </c>
      <c r="M708" s="558">
        <f>ELÉTRICO!AA5</f>
        <v>8408.5632000000005</v>
      </c>
      <c r="N708" s="388">
        <f t="shared" si="319"/>
        <v>8408.5632000000005</v>
      </c>
      <c r="O708" s="565"/>
      <c r="P708" s="297" t="s">
        <v>677</v>
      </c>
      <c r="Q708" s="49"/>
      <c r="R708" s="49"/>
      <c r="S708" s="49"/>
    </row>
    <row r="709" spans="1:19" s="48" customFormat="1" ht="13.9" hidden="1" customHeight="1" outlineLevel="1">
      <c r="A709" s="560">
        <f ca="1">IF($H709="UNIDADE CONSTRUTIVA",OFFSET(A709,-1,0)+1,LARGE(A$3:A706,1))</f>
        <v>0</v>
      </c>
      <c r="B709" s="560">
        <f t="shared" ca="1" si="321"/>
        <v>8</v>
      </c>
      <c r="C709" s="560">
        <f t="shared" ca="1" si="322"/>
        <v>5</v>
      </c>
      <c r="D709" s="561">
        <f t="shared" ca="1" si="323"/>
        <v>3</v>
      </c>
      <c r="E709" s="561">
        <f t="shared" ca="1" si="324"/>
        <v>0</v>
      </c>
      <c r="G709" s="290"/>
      <c r="H709" s="291" t="s">
        <v>243</v>
      </c>
      <c r="I709" s="292" t="str">
        <f t="shared" ref="I709:I718" ca="1" si="325">IF(H709="Unidade Construtiva",TEXT(A709,"00"),IF(H709="Célula Construtiva",TEXT(B709,"00"),IF(H709="Etapa",CONCATENATE(TEXT(B709,"00"),".",TEXT(C709,"000")),IF(H709="Subetapa",CONCATENATE(TEXT(B709,"00"),".",TEXT(C709,"000"),".",TEXT(D709,"000")),IF(H709="Serviço",CONCATENATE(TEXT(B709,"00"),".",TEXT(C709,"000"),".",TEXT(D709,"000"),".",TEXT(E709,"000")),"")))))</f>
        <v>08.005.003</v>
      </c>
      <c r="J709" s="293" t="s">
        <v>1655</v>
      </c>
      <c r="K709" s="294"/>
      <c r="L709" s="558"/>
      <c r="M709" s="558"/>
      <c r="N709" s="388">
        <f t="shared" ca="1" si="319"/>
        <v>3870.4319999999998</v>
      </c>
      <c r="O709" s="565"/>
      <c r="P709" s="297"/>
      <c r="Q709" s="49"/>
      <c r="R709" s="49"/>
      <c r="S709" s="49"/>
    </row>
    <row r="710" spans="1:19" s="48" customFormat="1" ht="13.9" hidden="1" customHeight="1" outlineLevel="2">
      <c r="A710" s="560">
        <f ca="1">IF($H710="UNIDADE CONSTRUTIVA",OFFSET(A710,-1,0)+1,LARGE(A$3:A709,1))</f>
        <v>0</v>
      </c>
      <c r="B710" s="560">
        <f t="shared" ca="1" si="321"/>
        <v>8</v>
      </c>
      <c r="C710" s="560">
        <f t="shared" ca="1" si="322"/>
        <v>5</v>
      </c>
      <c r="D710" s="561">
        <f t="shared" ca="1" si="323"/>
        <v>3</v>
      </c>
      <c r="E710" s="561">
        <f t="shared" ca="1" si="324"/>
        <v>1</v>
      </c>
      <c r="G710" s="290"/>
      <c r="H710" s="291" t="s">
        <v>244</v>
      </c>
      <c r="I710" s="292" t="str">
        <f t="shared" ca="1" si="325"/>
        <v>08.005.003.001</v>
      </c>
      <c r="J710" s="293" t="s">
        <v>703</v>
      </c>
      <c r="K710" s="294" t="s">
        <v>175</v>
      </c>
      <c r="L710" s="558">
        <v>1</v>
      </c>
      <c r="M710" s="558">
        <f>PCI!Y4*9</f>
        <v>3870.4319999999998</v>
      </c>
      <c r="N710" s="388">
        <f t="shared" si="319"/>
        <v>3870.4319999999998</v>
      </c>
      <c r="O710" s="565"/>
      <c r="P710" s="297" t="s">
        <v>677</v>
      </c>
      <c r="Q710" s="568"/>
      <c r="R710" s="568"/>
      <c r="S710" s="49"/>
    </row>
    <row r="711" spans="1:19" s="48" customFormat="1" ht="13.9" hidden="1" customHeight="1" outlineLevel="1">
      <c r="A711" s="560">
        <f ca="1">IF($H711="UNIDADE CONSTRUTIVA",OFFSET(A711,-1,0)+1,LARGE(A$3:A710,1))</f>
        <v>0</v>
      </c>
      <c r="B711" s="560">
        <f t="shared" ca="1" si="321"/>
        <v>8</v>
      </c>
      <c r="C711" s="560">
        <f t="shared" ca="1" si="322"/>
        <v>5</v>
      </c>
      <c r="D711" s="561">
        <f t="shared" ca="1" si="323"/>
        <v>4</v>
      </c>
      <c r="E711" s="561">
        <f t="shared" ca="1" si="324"/>
        <v>0</v>
      </c>
      <c r="G711" s="290"/>
      <c r="H711" s="291" t="s">
        <v>243</v>
      </c>
      <c r="I711" s="292" t="str">
        <f t="shared" ca="1" si="325"/>
        <v>08.005.004</v>
      </c>
      <c r="J711" s="293" t="s">
        <v>1656</v>
      </c>
      <c r="K711" s="294"/>
      <c r="L711" s="558"/>
      <c r="M711" s="558"/>
      <c r="N711" s="388">
        <f t="shared" ca="1" si="319"/>
        <v>29110.497230858338</v>
      </c>
      <c r="O711" s="565"/>
      <c r="P711" s="297"/>
      <c r="Q711" s="49"/>
      <c r="R711" s="49"/>
      <c r="S711" s="49"/>
    </row>
    <row r="712" spans="1:19" s="48" customFormat="1" ht="13.9" hidden="1" customHeight="1" outlineLevel="2">
      <c r="A712" s="560">
        <f ca="1">IF($H712="UNIDADE CONSTRUTIVA",OFFSET(A712,-1,0)+1,LARGE(A$3:A711,1))</f>
        <v>0</v>
      </c>
      <c r="B712" s="560">
        <f t="shared" ca="1" si="321"/>
        <v>8</v>
      </c>
      <c r="C712" s="560">
        <f t="shared" ca="1" si="322"/>
        <v>5</v>
      </c>
      <c r="D712" s="561">
        <f t="shared" ca="1" si="323"/>
        <v>4</v>
      </c>
      <c r="E712" s="561">
        <f t="shared" ca="1" si="324"/>
        <v>1</v>
      </c>
      <c r="G712" s="290"/>
      <c r="H712" s="291" t="s">
        <v>244</v>
      </c>
      <c r="I712" s="292" t="str">
        <f t="shared" ca="1" si="325"/>
        <v>08.005.004.001</v>
      </c>
      <c r="J712" s="293" t="s">
        <v>1657</v>
      </c>
      <c r="K712" s="294" t="s">
        <v>175</v>
      </c>
      <c r="L712" s="558">
        <v>1</v>
      </c>
      <c r="M712" s="558">
        <f>'ESTIMATIVA - SPDA'!N10</f>
        <v>29110.497230858338</v>
      </c>
      <c r="N712" s="388">
        <f t="shared" si="319"/>
        <v>29110.497230858338</v>
      </c>
      <c r="O712" s="565"/>
      <c r="P712" s="297" t="s">
        <v>677</v>
      </c>
      <c r="Q712" s="49"/>
      <c r="R712" s="49"/>
      <c r="S712" s="49"/>
    </row>
    <row r="713" spans="1:19" s="48" customFormat="1" ht="13.9" hidden="1" customHeight="1" outlineLevel="1">
      <c r="A713" s="560">
        <f ca="1">IF($H713="UNIDADE CONSTRUTIVA",OFFSET(A713,-1,0)+1,LARGE(A$3:A712,1))</f>
        <v>0</v>
      </c>
      <c r="B713" s="560">
        <f t="shared" ca="1" si="321"/>
        <v>8</v>
      </c>
      <c r="C713" s="560">
        <f t="shared" ca="1" si="322"/>
        <v>5</v>
      </c>
      <c r="D713" s="561">
        <f t="shared" ca="1" si="323"/>
        <v>5</v>
      </c>
      <c r="E713" s="561">
        <f t="shared" ca="1" si="324"/>
        <v>0</v>
      </c>
      <c r="G713" s="290"/>
      <c r="H713" s="291" t="s">
        <v>243</v>
      </c>
      <c r="I713" s="292" t="str">
        <f t="shared" ca="1" si="325"/>
        <v>08.005.005</v>
      </c>
      <c r="J713" s="293" t="s">
        <v>704</v>
      </c>
      <c r="K713" s="294"/>
      <c r="L713" s="558"/>
      <c r="M713" s="558"/>
      <c r="N713" s="388">
        <f t="shared" ca="1" si="319"/>
        <v>18123.801299999999</v>
      </c>
      <c r="O713" s="565"/>
      <c r="P713" s="297"/>
      <c r="Q713" s="49"/>
      <c r="R713" s="49"/>
      <c r="S713" s="49"/>
    </row>
    <row r="714" spans="1:19" s="48" customFormat="1" ht="13.9" hidden="1" customHeight="1" outlineLevel="2">
      <c r="A714" s="560">
        <f ca="1">IF($H714="UNIDADE CONSTRUTIVA",OFFSET(A714,-1,0)+1,LARGE(A$3:A713,1))</f>
        <v>0</v>
      </c>
      <c r="B714" s="560">
        <f t="shared" ca="1" si="321"/>
        <v>8</v>
      </c>
      <c r="C714" s="560">
        <f t="shared" ca="1" si="322"/>
        <v>5</v>
      </c>
      <c r="D714" s="561">
        <f t="shared" ca="1" si="323"/>
        <v>5</v>
      </c>
      <c r="E714" s="561">
        <f t="shared" ca="1" si="324"/>
        <v>1</v>
      </c>
      <c r="G714" s="290"/>
      <c r="H714" s="291" t="s">
        <v>244</v>
      </c>
      <c r="I714" s="292" t="str">
        <f t="shared" ca="1" si="325"/>
        <v>08.005.005.001</v>
      </c>
      <c r="J714" s="293" t="s">
        <v>1651</v>
      </c>
      <c r="K714" s="294" t="s">
        <v>175</v>
      </c>
      <c r="L714" s="558">
        <v>1</v>
      </c>
      <c r="M714" s="558">
        <f>PCI!Y3*9</f>
        <v>18123.801299999999</v>
      </c>
      <c r="N714" s="388">
        <f t="shared" si="319"/>
        <v>18123.801299999999</v>
      </c>
      <c r="O714" s="565"/>
      <c r="P714" s="297" t="s">
        <v>677</v>
      </c>
      <c r="Q714" s="49"/>
      <c r="R714" s="49"/>
      <c r="S714" s="49"/>
    </row>
    <row r="715" spans="1:19" s="48" customFormat="1" ht="13.9" hidden="1" customHeight="1" outlineLevel="1">
      <c r="A715" s="560">
        <f ca="1">IF($H715="UNIDADE CONSTRUTIVA",OFFSET(A715,-1,0)+1,LARGE(A$3:A710,1))</f>
        <v>0</v>
      </c>
      <c r="B715" s="560">
        <f t="shared" ca="1" si="321"/>
        <v>8</v>
      </c>
      <c r="C715" s="560">
        <f t="shared" ca="1" si="322"/>
        <v>5</v>
      </c>
      <c r="D715" s="561">
        <f t="shared" ca="1" si="323"/>
        <v>6</v>
      </c>
      <c r="E715" s="561">
        <f t="shared" ca="1" si="324"/>
        <v>0</v>
      </c>
      <c r="G715" s="290"/>
      <c r="H715" s="291" t="s">
        <v>243</v>
      </c>
      <c r="I715" s="292" t="str">
        <f t="shared" ca="1" si="325"/>
        <v>08.005.006</v>
      </c>
      <c r="J715" s="293" t="s">
        <v>154</v>
      </c>
      <c r="K715" s="294"/>
      <c r="L715" s="558"/>
      <c r="M715" s="558"/>
      <c r="N715" s="388">
        <f t="shared" ca="1" si="319"/>
        <v>19138.400000000001</v>
      </c>
      <c r="O715" s="565"/>
      <c r="P715" s="297"/>
      <c r="Q715" s="49"/>
      <c r="R715" s="49"/>
      <c r="S715" s="49"/>
    </row>
    <row r="716" spans="1:19" s="48" customFormat="1" ht="13.9" hidden="1" customHeight="1" outlineLevel="2">
      <c r="A716" s="560">
        <f ca="1">IF($H716="UNIDADE CONSTRUTIVA",OFFSET(A716,-1,0)+1,LARGE(A$3:A712,1))</f>
        <v>0</v>
      </c>
      <c r="B716" s="560">
        <f t="shared" ca="1" si="321"/>
        <v>8</v>
      </c>
      <c r="C716" s="560">
        <f t="shared" ca="1" si="322"/>
        <v>5</v>
      </c>
      <c r="D716" s="561">
        <f t="shared" ca="1" si="323"/>
        <v>6</v>
      </c>
      <c r="E716" s="561">
        <f t="shared" ca="1" si="324"/>
        <v>1</v>
      </c>
      <c r="G716" s="290"/>
      <c r="H716" s="291" t="s">
        <v>244</v>
      </c>
      <c r="I716" s="292" t="str">
        <f t="shared" ca="1" si="325"/>
        <v>08.005.006.001</v>
      </c>
      <c r="J716" s="293" t="s">
        <v>1658</v>
      </c>
      <c r="K716" s="294" t="s">
        <v>175</v>
      </c>
      <c r="L716" s="558">
        <v>1</v>
      </c>
      <c r="M716" s="558">
        <f>'Obra '!E18*8</f>
        <v>17465.04</v>
      </c>
      <c r="N716" s="388">
        <f t="shared" si="319"/>
        <v>17465.04</v>
      </c>
      <c r="O716" s="565"/>
      <c r="P716" s="297" t="s">
        <v>677</v>
      </c>
      <c r="Q716" s="49"/>
      <c r="R716" s="49"/>
      <c r="S716" s="49"/>
    </row>
    <row r="717" spans="1:19" s="48" customFormat="1" ht="13.9" hidden="1" customHeight="1" outlineLevel="2">
      <c r="A717" s="560">
        <f ca="1">IF($H717="UNIDADE CONSTRUTIVA",OFFSET(A717,-1,0)+1,LARGE(A$3:A716,1))</f>
        <v>0</v>
      </c>
      <c r="B717" s="560">
        <f t="shared" ref="B717:B730" ca="1" si="326">IF(H717="UNIDADE CONSTRUTIVA",0,IF(H717="CÉLULA CONSTRUTIVA",OFFSET(B717,-1,0)+1,OFFSET(B717,-1,0)))</f>
        <v>8</v>
      </c>
      <c r="C717" s="560">
        <f t="shared" ref="C717:C730" ca="1" si="327">IF(H717="CÉLULA CONSTRUTIVA",0,IF(H717="ETAPA",OFFSET(C717,-1,0)+1,OFFSET(C717,-1,0)))</f>
        <v>5</v>
      </c>
      <c r="D717" s="561">
        <f t="shared" ref="D717:D730" ca="1" si="328">IF(H717="ETAPA",0,IF(H717="SUBETAPA",OFFSET(D717,-1,0)+1,OFFSET(D717,-1,0)))</f>
        <v>6</v>
      </c>
      <c r="E717" s="561">
        <f t="shared" ref="E717:E730" ca="1" si="329">IF(H717="Subetapa",0,IF(H717="serviço",OFFSET(E717,-1,0)+1,OFFSET(E717,-1,0)))</f>
        <v>2</v>
      </c>
      <c r="G717" s="290"/>
      <c r="H717" s="291" t="s">
        <v>244</v>
      </c>
      <c r="I717" s="292" t="str">
        <f t="shared" ca="1" si="325"/>
        <v>08.005.006.002</v>
      </c>
      <c r="J717" s="293" t="s">
        <v>705</v>
      </c>
      <c r="K717" s="294" t="s">
        <v>175</v>
      </c>
      <c r="L717" s="558">
        <v>1</v>
      </c>
      <c r="M717" s="558">
        <f>'Obra '!E17*4</f>
        <v>1673.36</v>
      </c>
      <c r="N717" s="388">
        <f t="shared" si="319"/>
        <v>1673.36</v>
      </c>
      <c r="O717" s="565"/>
      <c r="P717" s="297" t="s">
        <v>677</v>
      </c>
      <c r="Q717" s="49"/>
      <c r="R717" s="49"/>
      <c r="S717" s="49"/>
    </row>
    <row r="718" spans="1:19" s="48" customFormat="1" ht="13.9" hidden="1" customHeight="1" outlineLevel="1">
      <c r="A718" s="560">
        <f ca="1">IF($H718="UNIDADE CONSTRUTIVA",OFFSET(A718,-1,0)+1,LARGE(A$3:A717,1))</f>
        <v>0</v>
      </c>
      <c r="B718" s="560">
        <f t="shared" ca="1" si="326"/>
        <v>8</v>
      </c>
      <c r="C718" s="560">
        <f t="shared" ca="1" si="327"/>
        <v>6</v>
      </c>
      <c r="D718" s="561">
        <f t="shared" ca="1" si="328"/>
        <v>0</v>
      </c>
      <c r="E718" s="561">
        <f t="shared" ca="1" si="329"/>
        <v>2</v>
      </c>
      <c r="G718" s="290"/>
      <c r="H718" s="291" t="s">
        <v>242</v>
      </c>
      <c r="I718" s="292" t="str">
        <f t="shared" ca="1" si="325"/>
        <v>08.006</v>
      </c>
      <c r="J718" s="293" t="s">
        <v>1663</v>
      </c>
      <c r="K718" s="294"/>
      <c r="L718" s="558"/>
      <c r="M718" s="558"/>
      <c r="N718" s="388">
        <f t="shared" ca="1" si="319"/>
        <v>23678.238820201936</v>
      </c>
      <c r="O718" s="565"/>
      <c r="P718" s="297"/>
      <c r="Q718" s="49"/>
      <c r="R718" s="49"/>
      <c r="S718" s="49"/>
    </row>
    <row r="719" spans="1:19" s="48" customFormat="1" ht="13.9" hidden="1" customHeight="1" outlineLevel="1">
      <c r="A719" s="560">
        <f ca="1">IF($H719="UNIDADE CONSTRUTIVA",OFFSET(A719,-1,0)+1,LARGE(A$3:A718,1))</f>
        <v>0</v>
      </c>
      <c r="B719" s="560">
        <f t="shared" ca="1" si="326"/>
        <v>8</v>
      </c>
      <c r="C719" s="560">
        <f t="shared" ca="1" si="327"/>
        <v>6</v>
      </c>
      <c r="D719" s="561">
        <f t="shared" ca="1" si="328"/>
        <v>1</v>
      </c>
      <c r="E719" s="561">
        <f t="shared" ca="1" si="329"/>
        <v>0</v>
      </c>
      <c r="G719" s="290"/>
      <c r="H719" s="291" t="s">
        <v>243</v>
      </c>
      <c r="I719" s="292" t="str">
        <f ca="1">IF(H719="Unidade Construtiva",TEXT(A719,"00"),IF(H719="Célula Construtiva",TEXT(B719,"00"),IF(H719="Etapa",CONCATENATE(TEXT(B719,"00"),".",TEXT(C719,"000")),IF(H719="Subetapa",CONCATENATE(TEXT(B719,"00"),".",TEXT(C719,"000"),".",TEXT(D719,"000")),IF(H719="Serviço",CONCATENATE(TEXT(B719,"00"),".",TEXT(C719,"000"),".",TEXT(D719,"000"),".",TEXT(E719,"000")),"")))))</f>
        <v>08.006.001</v>
      </c>
      <c r="J719" s="293" t="s">
        <v>1654</v>
      </c>
      <c r="K719" s="294"/>
      <c r="L719" s="558"/>
      <c r="M719" s="558"/>
      <c r="N719" s="388">
        <f t="shared" ca="1" si="319"/>
        <v>6394.32</v>
      </c>
      <c r="O719" s="565"/>
      <c r="P719" s="297"/>
      <c r="Q719" s="49"/>
      <c r="R719" s="49"/>
      <c r="S719" s="49"/>
    </row>
    <row r="720" spans="1:19" s="48" customFormat="1" ht="13.9" hidden="1" customHeight="1" outlineLevel="2">
      <c r="A720" s="560">
        <f ca="1">IF($H720="UNIDADE CONSTRUTIVA",OFFSET(A720,-1,0)+1,LARGE(A$3:A719,1))</f>
        <v>0</v>
      </c>
      <c r="B720" s="560">
        <f t="shared" ca="1" si="326"/>
        <v>8</v>
      </c>
      <c r="C720" s="560">
        <f t="shared" ca="1" si="327"/>
        <v>6</v>
      </c>
      <c r="D720" s="561">
        <f t="shared" ca="1" si="328"/>
        <v>1</v>
      </c>
      <c r="E720" s="561">
        <f t="shared" ca="1" si="329"/>
        <v>1</v>
      </c>
      <c r="G720" s="290"/>
      <c r="H720" s="291" t="s">
        <v>244</v>
      </c>
      <c r="I720" s="292" t="str">
        <f ca="1">IF(H720="Unidade Construtiva",TEXT(A720,"00"),IF(H720="Célula Construtiva",TEXT(B720,"00"),IF(H720="Etapa",CONCATENATE(TEXT(B720,"00"),".",TEXT(C720,"000")),IF(H720="Subetapa",CONCATENATE(TEXT(B720,"00"),".",TEXT(C720,"000"),".",TEXT(D720,"000")),IF(H720="Serviço",CONCATENATE(TEXT(B720,"00"),".",TEXT(C720,"000"),".",TEXT(D720,"000"),".",TEXT(E720,"000")),"")))))</f>
        <v>08.006.001.001</v>
      </c>
      <c r="J720" s="293" t="s">
        <v>1654</v>
      </c>
      <c r="K720" s="294" t="s">
        <v>175</v>
      </c>
      <c r="L720" s="558">
        <v>1</v>
      </c>
      <c r="M720" s="558">
        <f>PCI!AA5</f>
        <v>6394.32</v>
      </c>
      <c r="N720" s="388">
        <f t="shared" si="319"/>
        <v>6394.32</v>
      </c>
      <c r="O720" s="565"/>
      <c r="P720" s="297" t="s">
        <v>677</v>
      </c>
      <c r="Q720" s="49"/>
      <c r="R720" s="49"/>
      <c r="S720" s="49"/>
    </row>
    <row r="721" spans="1:19" s="48" customFormat="1" ht="13.9" hidden="1" customHeight="1" outlineLevel="1">
      <c r="A721" s="560">
        <f ca="1">IF($H721="UNIDADE CONSTRUTIVA",OFFSET(A721,-1,0)+1,LARGE(A$3:A720,1))</f>
        <v>0</v>
      </c>
      <c r="B721" s="560">
        <f t="shared" ca="1" si="326"/>
        <v>8</v>
      </c>
      <c r="C721" s="560">
        <f t="shared" ca="1" si="327"/>
        <v>6</v>
      </c>
      <c r="D721" s="561">
        <f t="shared" ca="1" si="328"/>
        <v>2</v>
      </c>
      <c r="E721" s="561">
        <f t="shared" ca="1" si="329"/>
        <v>0</v>
      </c>
      <c r="G721" s="290"/>
      <c r="H721" s="291" t="s">
        <v>243</v>
      </c>
      <c r="I721" s="292" t="str">
        <f ca="1">IF(H721="Unidade Construtiva",TEXT(A721,"00"),IF(H721="Célula Construtiva",TEXT(B721,"00"),IF(H721="Etapa",CONCATENATE(TEXT(B721,"00"),".",TEXT(C721,"000")),IF(H721="Subetapa",CONCATENATE(TEXT(B721,"00"),".",TEXT(C721,"000"),".",TEXT(D721,"000")),IF(H721="Serviço",CONCATENATE(TEXT(B721,"00"),".",TEXT(C721,"000"),".",TEXT(D721,"000"),".",TEXT(E721,"000")),"")))))</f>
        <v>08.006.002</v>
      </c>
      <c r="J721" s="293" t="s">
        <v>1677</v>
      </c>
      <c r="K721" s="294"/>
      <c r="L721" s="558"/>
      <c r="M721" s="558"/>
      <c r="N721" s="388">
        <f t="shared" ca="1" si="319"/>
        <v>1336.3705999999997</v>
      </c>
      <c r="O721" s="565"/>
      <c r="P721" s="297"/>
      <c r="Q721" s="49"/>
      <c r="R721" s="49"/>
      <c r="S721" s="49"/>
    </row>
    <row r="722" spans="1:19" s="48" customFormat="1" ht="13.9" hidden="1" customHeight="1" outlineLevel="2">
      <c r="A722" s="560">
        <f ca="1">IF($H722="UNIDADE CONSTRUTIVA",OFFSET(A722,-1,0)+1,LARGE(A$3:A721,1))</f>
        <v>0</v>
      </c>
      <c r="B722" s="560">
        <f t="shared" ca="1" si="326"/>
        <v>8</v>
      </c>
      <c r="C722" s="560">
        <f t="shared" ca="1" si="327"/>
        <v>6</v>
      </c>
      <c r="D722" s="561">
        <f t="shared" ca="1" si="328"/>
        <v>2</v>
      </c>
      <c r="E722" s="561">
        <f t="shared" ca="1" si="329"/>
        <v>1</v>
      </c>
      <c r="G722" s="290"/>
      <c r="H722" s="291" t="s">
        <v>244</v>
      </c>
      <c r="I722" s="292" t="str">
        <f ca="1">IF(H722="Unidade Construtiva",TEXT(A722,"00"),IF(H722="Célula Construtiva",TEXT(B722,"00"),IF(H722="Etapa",CONCATENATE(TEXT(B722,"00"),".",TEXT(C722,"000")),IF(H722="Subetapa",CONCATENATE(TEXT(B722,"00"),".",TEXT(C722,"000"),".",TEXT(D722,"000")),IF(H722="Serviço",CONCATENATE(TEXT(B722,"00"),".",TEXT(C722,"000"),".",TEXT(D722,"000"),".",TEXT(E722,"000")),"")))))</f>
        <v>08.006.002.001</v>
      </c>
      <c r="J722" s="293" t="s">
        <v>1680</v>
      </c>
      <c r="K722" s="294" t="s">
        <v>175</v>
      </c>
      <c r="L722" s="558">
        <v>1</v>
      </c>
      <c r="M722" s="558">
        <f>ELÉTRICO!AA6</f>
        <v>1336.3705999999997</v>
      </c>
      <c r="N722" s="388">
        <f t="shared" si="319"/>
        <v>1336.3705999999997</v>
      </c>
      <c r="O722" s="565"/>
      <c r="P722" s="297" t="s">
        <v>677</v>
      </c>
      <c r="Q722" s="49"/>
      <c r="R722" s="49"/>
      <c r="S722" s="49"/>
    </row>
    <row r="723" spans="1:19" s="48" customFormat="1" ht="13.9" hidden="1" customHeight="1" outlineLevel="1">
      <c r="A723" s="560">
        <f ca="1">IF($H723="UNIDADE CONSTRUTIVA",OFFSET(A723,-1,0)+1,LARGE(A$3:A720,1))</f>
        <v>0</v>
      </c>
      <c r="B723" s="560">
        <f t="shared" ca="1" si="326"/>
        <v>8</v>
      </c>
      <c r="C723" s="560">
        <f t="shared" ca="1" si="327"/>
        <v>6</v>
      </c>
      <c r="D723" s="561">
        <f t="shared" ca="1" si="328"/>
        <v>3</v>
      </c>
      <c r="E723" s="561">
        <f t="shared" ca="1" si="329"/>
        <v>0</v>
      </c>
      <c r="G723" s="290"/>
      <c r="H723" s="291" t="s">
        <v>243</v>
      </c>
      <c r="I723" s="292" t="str">
        <f t="shared" ref="I723:I732" ca="1" si="330">IF(H723="Unidade Construtiva",TEXT(A723,"00"),IF(H723="Célula Construtiva",TEXT(B723,"00"),IF(H723="Etapa",CONCATENATE(TEXT(B723,"00"),".",TEXT(C723,"000")),IF(H723="Subetapa",CONCATENATE(TEXT(B723,"00"),".",TEXT(C723,"000"),".",TEXT(D723,"000")),IF(H723="Serviço",CONCATENATE(TEXT(B723,"00"),".",TEXT(C723,"000"),".",TEXT(D723,"000"),".",TEXT(E723,"000")),"")))))</f>
        <v>08.006.003</v>
      </c>
      <c r="J723" s="293" t="s">
        <v>1655</v>
      </c>
      <c r="K723" s="294"/>
      <c r="L723" s="558"/>
      <c r="M723" s="558"/>
      <c r="N723" s="388">
        <f t="shared" ca="1" si="319"/>
        <v>451.50800000000004</v>
      </c>
      <c r="O723" s="565"/>
      <c r="P723" s="297"/>
      <c r="Q723" s="49"/>
      <c r="R723" s="49"/>
      <c r="S723" s="49"/>
    </row>
    <row r="724" spans="1:19" s="48" customFormat="1" ht="13.9" hidden="1" customHeight="1" outlineLevel="2">
      <c r="A724" s="560">
        <f ca="1">IF($H724="UNIDADE CONSTRUTIVA",OFFSET(A724,-1,0)+1,LARGE(A$3:A723,1))</f>
        <v>0</v>
      </c>
      <c r="B724" s="560">
        <f t="shared" ca="1" si="326"/>
        <v>8</v>
      </c>
      <c r="C724" s="560">
        <f t="shared" ca="1" si="327"/>
        <v>6</v>
      </c>
      <c r="D724" s="561">
        <f t="shared" ca="1" si="328"/>
        <v>3</v>
      </c>
      <c r="E724" s="561">
        <f t="shared" ca="1" si="329"/>
        <v>1</v>
      </c>
      <c r="G724" s="290"/>
      <c r="H724" s="291" t="s">
        <v>244</v>
      </c>
      <c r="I724" s="292" t="str">
        <f t="shared" ca="1" si="330"/>
        <v>08.006.003.001</v>
      </c>
      <c r="J724" s="293" t="s">
        <v>703</v>
      </c>
      <c r="K724" s="294" t="s">
        <v>175</v>
      </c>
      <c r="L724" s="558">
        <v>1</v>
      </c>
      <c r="M724" s="558">
        <f>PCI!AA4</f>
        <v>451.50800000000004</v>
      </c>
      <c r="N724" s="388">
        <f t="shared" si="319"/>
        <v>451.50800000000004</v>
      </c>
      <c r="O724" s="565"/>
      <c r="P724" s="297" t="s">
        <v>677</v>
      </c>
      <c r="Q724" s="568"/>
      <c r="R724" s="568"/>
      <c r="S724" s="49"/>
    </row>
    <row r="725" spans="1:19" s="48" customFormat="1" ht="13.9" hidden="1" customHeight="1" outlineLevel="1">
      <c r="A725" s="560">
        <f ca="1">IF($H725="UNIDADE CONSTRUTIVA",OFFSET(A725,-1,0)+1,LARGE(A$3:A724,1))</f>
        <v>0</v>
      </c>
      <c r="B725" s="560">
        <f t="shared" ca="1" si="326"/>
        <v>8</v>
      </c>
      <c r="C725" s="560">
        <f t="shared" ca="1" si="327"/>
        <v>6</v>
      </c>
      <c r="D725" s="561">
        <f t="shared" ca="1" si="328"/>
        <v>4</v>
      </c>
      <c r="E725" s="561">
        <f t="shared" ca="1" si="329"/>
        <v>0</v>
      </c>
      <c r="G725" s="290"/>
      <c r="H725" s="291" t="s">
        <v>243</v>
      </c>
      <c r="I725" s="292" t="str">
        <f t="shared" ca="1" si="330"/>
        <v>08.006.004</v>
      </c>
      <c r="J725" s="293" t="s">
        <v>1656</v>
      </c>
      <c r="K725" s="294"/>
      <c r="L725" s="558"/>
      <c r="M725" s="558"/>
      <c r="N725" s="388">
        <f t="shared" ca="1" si="319"/>
        <v>3210.3646202019358</v>
      </c>
      <c r="O725" s="565"/>
      <c r="P725" s="297"/>
      <c r="Q725" s="49"/>
      <c r="R725" s="49"/>
      <c r="S725" s="49"/>
    </row>
    <row r="726" spans="1:19" s="48" customFormat="1" ht="13.9" hidden="1" customHeight="1" outlineLevel="2">
      <c r="A726" s="560">
        <f ca="1">IF($H726="UNIDADE CONSTRUTIVA",OFFSET(A726,-1,0)+1,LARGE(A$3:A725,1))</f>
        <v>0</v>
      </c>
      <c r="B726" s="560">
        <f t="shared" ca="1" si="326"/>
        <v>8</v>
      </c>
      <c r="C726" s="560">
        <f t="shared" ca="1" si="327"/>
        <v>6</v>
      </c>
      <c r="D726" s="561">
        <f t="shared" ca="1" si="328"/>
        <v>4</v>
      </c>
      <c r="E726" s="561">
        <f t="shared" ca="1" si="329"/>
        <v>1</v>
      </c>
      <c r="G726" s="290"/>
      <c r="H726" s="291" t="s">
        <v>244</v>
      </c>
      <c r="I726" s="292" t="str">
        <f t="shared" ca="1" si="330"/>
        <v>08.006.004.001</v>
      </c>
      <c r="J726" s="293" t="s">
        <v>1657</v>
      </c>
      <c r="K726" s="294" t="s">
        <v>175</v>
      </c>
      <c r="L726" s="558">
        <v>1</v>
      </c>
      <c r="M726" s="558">
        <f>'ESTIMATIVA - SPDA'!O10</f>
        <v>3210.3646202019358</v>
      </c>
      <c r="N726" s="388">
        <f t="shared" si="319"/>
        <v>3210.3646202019358</v>
      </c>
      <c r="O726" s="565"/>
      <c r="P726" s="297" t="s">
        <v>677</v>
      </c>
      <c r="Q726" s="49"/>
      <c r="R726" s="49"/>
      <c r="S726" s="49"/>
    </row>
    <row r="727" spans="1:19" s="48" customFormat="1" ht="13.9" hidden="1" customHeight="1" outlineLevel="1">
      <c r="A727" s="560">
        <f ca="1">IF($H727="UNIDADE CONSTRUTIVA",OFFSET(A727,-1,0)+1,LARGE(A$3:A726,1))</f>
        <v>0</v>
      </c>
      <c r="B727" s="560">
        <f t="shared" ca="1" si="326"/>
        <v>8</v>
      </c>
      <c r="C727" s="560">
        <f t="shared" ca="1" si="327"/>
        <v>6</v>
      </c>
      <c r="D727" s="561">
        <f t="shared" ca="1" si="328"/>
        <v>5</v>
      </c>
      <c r="E727" s="561">
        <f t="shared" ca="1" si="329"/>
        <v>0</v>
      </c>
      <c r="G727" s="290"/>
      <c r="H727" s="291" t="s">
        <v>243</v>
      </c>
      <c r="I727" s="292" t="str">
        <f t="shared" ca="1" si="330"/>
        <v>08.006.005</v>
      </c>
      <c r="J727" s="293" t="s">
        <v>704</v>
      </c>
      <c r="K727" s="294"/>
      <c r="L727" s="558"/>
      <c r="M727" s="558"/>
      <c r="N727" s="388">
        <f t="shared" ca="1" si="319"/>
        <v>1627.0756000000001</v>
      </c>
      <c r="O727" s="565"/>
      <c r="P727" s="297"/>
      <c r="Q727" s="49"/>
      <c r="R727" s="49"/>
      <c r="S727" s="49"/>
    </row>
    <row r="728" spans="1:19" s="48" customFormat="1" ht="13.9" hidden="1" customHeight="1" outlineLevel="2">
      <c r="A728" s="560">
        <f ca="1">IF($H728="UNIDADE CONSTRUTIVA",OFFSET(A728,-1,0)+1,LARGE(A$3:A727,1))</f>
        <v>0</v>
      </c>
      <c r="B728" s="560">
        <f t="shared" ca="1" si="326"/>
        <v>8</v>
      </c>
      <c r="C728" s="560">
        <f t="shared" ca="1" si="327"/>
        <v>6</v>
      </c>
      <c r="D728" s="561">
        <f t="shared" ca="1" si="328"/>
        <v>5</v>
      </c>
      <c r="E728" s="561">
        <f t="shared" ca="1" si="329"/>
        <v>1</v>
      </c>
      <c r="G728" s="290"/>
      <c r="H728" s="291" t="s">
        <v>244</v>
      </c>
      <c r="I728" s="292" t="str">
        <f t="shared" ca="1" si="330"/>
        <v>08.006.005.001</v>
      </c>
      <c r="J728" s="293" t="s">
        <v>1651</v>
      </c>
      <c r="K728" s="294" t="s">
        <v>175</v>
      </c>
      <c r="L728" s="558">
        <v>1</v>
      </c>
      <c r="M728" s="558">
        <f>PCI!AA3</f>
        <v>1627.0756000000001</v>
      </c>
      <c r="N728" s="388">
        <f t="shared" si="319"/>
        <v>1627.0756000000001</v>
      </c>
      <c r="O728" s="565"/>
      <c r="P728" s="297" t="s">
        <v>677</v>
      </c>
      <c r="Q728" s="49"/>
      <c r="R728" s="49"/>
      <c r="S728" s="49"/>
    </row>
    <row r="729" spans="1:19" s="48" customFormat="1" ht="13.9" hidden="1" customHeight="1" outlineLevel="1">
      <c r="A729" s="560">
        <f ca="1">IF($H729="UNIDADE CONSTRUTIVA",OFFSET(A729,-1,0)+1,LARGE(A$3:A724,1))</f>
        <v>0</v>
      </c>
      <c r="B729" s="560">
        <f t="shared" ca="1" si="326"/>
        <v>8</v>
      </c>
      <c r="C729" s="560">
        <f t="shared" ca="1" si="327"/>
        <v>6</v>
      </c>
      <c r="D729" s="561">
        <f t="shared" ca="1" si="328"/>
        <v>6</v>
      </c>
      <c r="E729" s="561">
        <f t="shared" ca="1" si="329"/>
        <v>0</v>
      </c>
      <c r="G729" s="290"/>
      <c r="H729" s="291" t="s">
        <v>243</v>
      </c>
      <c r="I729" s="292" t="str">
        <f t="shared" ca="1" si="330"/>
        <v>08.006.006</v>
      </c>
      <c r="J729" s="293" t="s">
        <v>154</v>
      </c>
      <c r="K729" s="294"/>
      <c r="L729" s="558"/>
      <c r="M729" s="558"/>
      <c r="N729" s="388">
        <f t="shared" ca="1" si="319"/>
        <v>10658.6</v>
      </c>
      <c r="O729" s="565"/>
      <c r="P729" s="297"/>
      <c r="Q729" s="49"/>
      <c r="R729" s="49"/>
      <c r="S729" s="49"/>
    </row>
    <row r="730" spans="1:19" s="48" customFormat="1" ht="13.9" hidden="1" customHeight="1" outlineLevel="2">
      <c r="A730" s="560">
        <f ca="1">IF($H730="UNIDADE CONSTRUTIVA",OFFSET(A730,-1,0)+1,LARGE(A$3:A726,1))</f>
        <v>0</v>
      </c>
      <c r="B730" s="560">
        <f t="shared" ca="1" si="326"/>
        <v>8</v>
      </c>
      <c r="C730" s="560">
        <f t="shared" ca="1" si="327"/>
        <v>6</v>
      </c>
      <c r="D730" s="561">
        <f t="shared" ca="1" si="328"/>
        <v>6</v>
      </c>
      <c r="E730" s="561">
        <f t="shared" ca="1" si="329"/>
        <v>1</v>
      </c>
      <c r="G730" s="290"/>
      <c r="H730" s="291" t="s">
        <v>244</v>
      </c>
      <c r="I730" s="292" t="str">
        <f t="shared" ca="1" si="330"/>
        <v>08.006.006.001</v>
      </c>
      <c r="J730" s="293" t="s">
        <v>1658</v>
      </c>
      <c r="K730" s="294" t="s">
        <v>175</v>
      </c>
      <c r="L730" s="558">
        <v>1</v>
      </c>
      <c r="M730" s="558">
        <f>'Obra '!E19*8</f>
        <v>1926.08</v>
      </c>
      <c r="N730" s="388">
        <f t="shared" si="319"/>
        <v>1926.08</v>
      </c>
      <c r="O730" s="565"/>
      <c r="P730" s="297" t="s">
        <v>677</v>
      </c>
      <c r="Q730" s="49"/>
      <c r="R730" s="49"/>
      <c r="S730" s="49"/>
    </row>
    <row r="731" spans="1:19" s="48" customFormat="1" ht="13.9" hidden="1" customHeight="1" outlineLevel="2">
      <c r="A731" s="560">
        <f ca="1">IF($H731="UNIDADE CONSTRUTIVA",OFFSET(A731,-1,0)+1,LARGE(A$3:A730,1))</f>
        <v>0</v>
      </c>
      <c r="B731" s="560">
        <f t="shared" ref="B731:B744" ca="1" si="331">IF(H731="UNIDADE CONSTRUTIVA",0,IF(H731="CÉLULA CONSTRUTIVA",OFFSET(B731,-1,0)+1,OFFSET(B731,-1,0)))</f>
        <v>8</v>
      </c>
      <c r="C731" s="560">
        <f t="shared" ref="C731:C744" ca="1" si="332">IF(H731="CÉLULA CONSTRUTIVA",0,IF(H731="ETAPA",OFFSET(C731,-1,0)+1,OFFSET(C731,-1,0)))</f>
        <v>6</v>
      </c>
      <c r="D731" s="561">
        <f t="shared" ref="D731:D744" ca="1" si="333">IF(H731="ETAPA",0,IF(H731="SUBETAPA",OFFSET(D731,-1,0)+1,OFFSET(D731,-1,0)))</f>
        <v>6</v>
      </c>
      <c r="E731" s="561">
        <f t="shared" ref="E731:E744" ca="1" si="334">IF(H731="Subetapa",0,IF(H731="serviço",OFFSET(E731,-1,0)+1,OFFSET(E731,-1,0)))</f>
        <v>2</v>
      </c>
      <c r="G731" s="290"/>
      <c r="H731" s="291" t="s">
        <v>244</v>
      </c>
      <c r="I731" s="292" t="str">
        <f t="shared" ca="1" si="330"/>
        <v>08.006.006.002</v>
      </c>
      <c r="J731" s="293" t="s">
        <v>705</v>
      </c>
      <c r="K731" s="294" t="s">
        <v>175</v>
      </c>
      <c r="L731" s="558">
        <v>1</v>
      </c>
      <c r="M731" s="558">
        <f>'Obra '!E18*4</f>
        <v>8732.52</v>
      </c>
      <c r="N731" s="388">
        <f t="shared" si="319"/>
        <v>8732.52</v>
      </c>
      <c r="O731" s="565"/>
      <c r="P731" s="297" t="s">
        <v>677</v>
      </c>
      <c r="Q731" s="49"/>
      <c r="R731" s="49"/>
      <c r="S731" s="49"/>
    </row>
    <row r="732" spans="1:19" s="48" customFormat="1" ht="13.9" hidden="1" customHeight="1" outlineLevel="1">
      <c r="A732" s="560">
        <f ca="1">IF($H732="UNIDADE CONSTRUTIVA",OFFSET(A732,-1,0)+1,LARGE(A$3:A731,1))</f>
        <v>0</v>
      </c>
      <c r="B732" s="560">
        <f t="shared" ca="1" si="331"/>
        <v>8</v>
      </c>
      <c r="C732" s="560">
        <f t="shared" ca="1" si="332"/>
        <v>7</v>
      </c>
      <c r="D732" s="561">
        <f t="shared" ca="1" si="333"/>
        <v>0</v>
      </c>
      <c r="E732" s="561">
        <f t="shared" ca="1" si="334"/>
        <v>2</v>
      </c>
      <c r="G732" s="290"/>
      <c r="H732" s="291" t="s">
        <v>242</v>
      </c>
      <c r="I732" s="292" t="str">
        <f t="shared" ca="1" si="330"/>
        <v>08.007</v>
      </c>
      <c r="J732" s="293" t="s">
        <v>1664</v>
      </c>
      <c r="K732" s="294"/>
      <c r="L732" s="558"/>
      <c r="M732" s="558"/>
      <c r="N732" s="388">
        <f t="shared" ca="1" si="319"/>
        <v>6988.961005782834</v>
      </c>
      <c r="O732" s="565"/>
      <c r="P732" s="297"/>
      <c r="Q732" s="49"/>
      <c r="R732" s="49"/>
      <c r="S732" s="49"/>
    </row>
    <row r="733" spans="1:19" s="48" customFormat="1" ht="13.9" hidden="1" customHeight="1" outlineLevel="1">
      <c r="A733" s="560">
        <f ca="1">IF($H733="UNIDADE CONSTRUTIVA",OFFSET(A733,-1,0)+1,LARGE(A$3:A732,1))</f>
        <v>0</v>
      </c>
      <c r="B733" s="560">
        <f t="shared" ca="1" si="331"/>
        <v>8</v>
      </c>
      <c r="C733" s="560">
        <f t="shared" ca="1" si="332"/>
        <v>7</v>
      </c>
      <c r="D733" s="561">
        <f t="shared" ca="1" si="333"/>
        <v>1</v>
      </c>
      <c r="E733" s="561">
        <f t="shared" ca="1" si="334"/>
        <v>0</v>
      </c>
      <c r="G733" s="290"/>
      <c r="H733" s="291" t="s">
        <v>243</v>
      </c>
      <c r="I733" s="292" t="str">
        <f ca="1">IF(H733="Unidade Construtiva",TEXT(A733,"00"),IF(H733="Célula Construtiva",TEXT(B733,"00"),IF(H733="Etapa",CONCATENATE(TEXT(B733,"00"),".",TEXT(C733,"000")),IF(H733="Subetapa",CONCATENATE(TEXT(B733,"00"),".",TEXT(C733,"000"),".",TEXT(D733,"000")),IF(H733="Serviço",CONCATENATE(TEXT(B733,"00"),".",TEXT(C733,"000"),".",TEXT(D733,"000"),".",TEXT(E733,"000")),"")))))</f>
        <v>08.007.001</v>
      </c>
      <c r="J733" s="293" t="s">
        <v>1654</v>
      </c>
      <c r="K733" s="294"/>
      <c r="L733" s="558"/>
      <c r="M733" s="558"/>
      <c r="N733" s="388">
        <f t="shared" ca="1" si="319"/>
        <v>1088.07</v>
      </c>
      <c r="O733" s="565"/>
      <c r="P733" s="297"/>
      <c r="Q733" s="49"/>
      <c r="R733" s="49"/>
      <c r="S733" s="49"/>
    </row>
    <row r="734" spans="1:19" s="48" customFormat="1" ht="13.9" hidden="1" customHeight="1" outlineLevel="2">
      <c r="A734" s="560">
        <f ca="1">IF($H734="UNIDADE CONSTRUTIVA",OFFSET(A734,-1,0)+1,LARGE(A$3:A733,1))</f>
        <v>0</v>
      </c>
      <c r="B734" s="560">
        <f t="shared" ca="1" si="331"/>
        <v>8</v>
      </c>
      <c r="C734" s="560">
        <f t="shared" ca="1" si="332"/>
        <v>7</v>
      </c>
      <c r="D734" s="561">
        <f t="shared" ca="1" si="333"/>
        <v>1</v>
      </c>
      <c r="E734" s="561">
        <f t="shared" ca="1" si="334"/>
        <v>1</v>
      </c>
      <c r="G734" s="290"/>
      <c r="H734" s="291" t="s">
        <v>244</v>
      </c>
      <c r="I734" s="292" t="str">
        <f ca="1">IF(H734="Unidade Construtiva",TEXT(A734,"00"),IF(H734="Célula Construtiva",TEXT(B734,"00"),IF(H734="Etapa",CONCATENATE(TEXT(B734,"00"),".",TEXT(C734,"000")),IF(H734="Subetapa",CONCATENATE(TEXT(B734,"00"),".",TEXT(C734,"000"),".",TEXT(D734,"000")),IF(H734="Serviço",CONCATENATE(TEXT(B734,"00"),".",TEXT(C734,"000"),".",TEXT(D734,"000"),".",TEXT(E734,"000")),"")))))</f>
        <v>08.007.001.001</v>
      </c>
      <c r="J734" s="293" t="s">
        <v>1654</v>
      </c>
      <c r="K734" s="294" t="s">
        <v>175</v>
      </c>
      <c r="L734" s="558">
        <v>1</v>
      </c>
      <c r="M734" s="558">
        <f>PCI!AC5</f>
        <v>1088.07</v>
      </c>
      <c r="N734" s="388">
        <f t="shared" si="319"/>
        <v>1088.07</v>
      </c>
      <c r="O734" s="565"/>
      <c r="P734" s="297" t="s">
        <v>677</v>
      </c>
      <c r="Q734" s="49"/>
      <c r="R734" s="49"/>
      <c r="S734" s="49"/>
    </row>
    <row r="735" spans="1:19" s="48" customFormat="1" ht="13.9" hidden="1" customHeight="1" outlineLevel="1">
      <c r="A735" s="560">
        <f ca="1">IF($H735="UNIDADE CONSTRUTIVA",OFFSET(A735,-1,0)+1,LARGE(A$3:A734,1))</f>
        <v>0</v>
      </c>
      <c r="B735" s="560">
        <f t="shared" ca="1" si="331"/>
        <v>8</v>
      </c>
      <c r="C735" s="560">
        <f t="shared" ca="1" si="332"/>
        <v>7</v>
      </c>
      <c r="D735" s="561">
        <f t="shared" ca="1" si="333"/>
        <v>2</v>
      </c>
      <c r="E735" s="561">
        <f t="shared" ca="1" si="334"/>
        <v>0</v>
      </c>
      <c r="G735" s="290"/>
      <c r="H735" s="291" t="s">
        <v>243</v>
      </c>
      <c r="I735" s="292" t="str">
        <f ca="1">IF(H735="Unidade Construtiva",TEXT(A735,"00"),IF(H735="Célula Construtiva",TEXT(B735,"00"),IF(H735="Etapa",CONCATENATE(TEXT(B735,"00"),".",TEXT(C735,"000")),IF(H735="Subetapa",CONCATENATE(TEXT(B735,"00"),".",TEXT(C735,"000"),".",TEXT(D735,"000")),IF(H735="Serviço",CONCATENATE(TEXT(B735,"00"),".",TEXT(C735,"000"),".",TEXT(D735,"000"),".",TEXT(E735,"000")),"")))))</f>
        <v>08.007.002</v>
      </c>
      <c r="J735" s="293" t="s">
        <v>1677</v>
      </c>
      <c r="K735" s="294"/>
      <c r="L735" s="558"/>
      <c r="M735" s="558"/>
      <c r="N735" s="388">
        <f t="shared" ca="1" si="319"/>
        <v>419.50839999999994</v>
      </c>
      <c r="O735" s="565"/>
      <c r="P735" s="297"/>
      <c r="Q735" s="49"/>
      <c r="R735" s="49"/>
      <c r="S735" s="49"/>
    </row>
    <row r="736" spans="1:19" s="48" customFormat="1" ht="13.9" hidden="1" customHeight="1" outlineLevel="2">
      <c r="A736" s="560">
        <f ca="1">IF($H736="UNIDADE CONSTRUTIVA",OFFSET(A736,-1,0)+1,LARGE(A$3:A735,1))</f>
        <v>0</v>
      </c>
      <c r="B736" s="560">
        <f t="shared" ca="1" si="331"/>
        <v>8</v>
      </c>
      <c r="C736" s="560">
        <f t="shared" ca="1" si="332"/>
        <v>7</v>
      </c>
      <c r="D736" s="561">
        <f t="shared" ca="1" si="333"/>
        <v>2</v>
      </c>
      <c r="E736" s="561">
        <f t="shared" ca="1" si="334"/>
        <v>1</v>
      </c>
      <c r="G736" s="290"/>
      <c r="H736" s="291" t="s">
        <v>244</v>
      </c>
      <c r="I736" s="292" t="str">
        <f ca="1">IF(H736="Unidade Construtiva",TEXT(A736,"00"),IF(H736="Célula Construtiva",TEXT(B736,"00"),IF(H736="Etapa",CONCATENATE(TEXT(B736,"00"),".",TEXT(C736,"000")),IF(H736="Subetapa",CONCATENATE(TEXT(B736,"00"),".",TEXT(C736,"000"),".",TEXT(D736,"000")),IF(H736="Serviço",CONCATENATE(TEXT(B736,"00"),".",TEXT(C736,"000"),".",TEXT(D736,"000"),".",TEXT(E736,"000")),"")))))</f>
        <v>08.007.002.001</v>
      </c>
      <c r="J736" s="293" t="s">
        <v>1680</v>
      </c>
      <c r="K736" s="294" t="s">
        <v>175</v>
      </c>
      <c r="L736" s="558">
        <v>1</v>
      </c>
      <c r="M736" s="558">
        <f>ELÉTRICO!AA7</f>
        <v>419.50839999999994</v>
      </c>
      <c r="N736" s="388">
        <f t="shared" si="319"/>
        <v>419.50839999999994</v>
      </c>
      <c r="O736" s="565"/>
      <c r="P736" s="297" t="s">
        <v>677</v>
      </c>
      <c r="Q736" s="49"/>
      <c r="R736" s="49"/>
      <c r="S736" s="49"/>
    </row>
    <row r="737" spans="1:19" s="48" customFormat="1" ht="13.9" hidden="1" customHeight="1" outlineLevel="1">
      <c r="A737" s="560">
        <f ca="1">IF($H737="UNIDADE CONSTRUTIVA",OFFSET(A737,-1,0)+1,LARGE(A$3:A734,1))</f>
        <v>0</v>
      </c>
      <c r="B737" s="560">
        <f t="shared" ca="1" si="331"/>
        <v>8</v>
      </c>
      <c r="C737" s="560">
        <f t="shared" ca="1" si="332"/>
        <v>7</v>
      </c>
      <c r="D737" s="561">
        <f t="shared" ca="1" si="333"/>
        <v>3</v>
      </c>
      <c r="E737" s="561">
        <f t="shared" ca="1" si="334"/>
        <v>0</v>
      </c>
      <c r="G737" s="290"/>
      <c r="H737" s="291" t="s">
        <v>243</v>
      </c>
      <c r="I737" s="292" t="str">
        <f t="shared" ref="I737:I745" ca="1" si="335">IF(H737="Unidade Construtiva",TEXT(A737,"00"),IF(H737="Célula Construtiva",TEXT(B737,"00"),IF(H737="Etapa",CONCATENATE(TEXT(B737,"00"),".",TEXT(C737,"000")),IF(H737="Subetapa",CONCATENATE(TEXT(B737,"00"),".",TEXT(C737,"000"),".",TEXT(D737,"000")),IF(H737="Serviço",CONCATENATE(TEXT(B737,"00"),".",TEXT(C737,"000"),".",TEXT(D737,"000"),".",TEXT(E737,"000")),"")))))</f>
        <v>08.007.003</v>
      </c>
      <c r="J737" s="293" t="s">
        <v>1655</v>
      </c>
      <c r="K737" s="294"/>
      <c r="L737" s="558"/>
      <c r="M737" s="558"/>
      <c r="N737" s="388">
        <f t="shared" ca="1" si="319"/>
        <v>3188.6289999999999</v>
      </c>
      <c r="O737" s="565"/>
      <c r="P737" s="297"/>
      <c r="Q737" s="49"/>
      <c r="R737" s="49"/>
      <c r="S737" s="49"/>
    </row>
    <row r="738" spans="1:19" s="48" customFormat="1" ht="13.9" hidden="1" customHeight="1" outlineLevel="2">
      <c r="A738" s="560">
        <f ca="1">IF($H738="UNIDADE CONSTRUTIVA",OFFSET(A738,-1,0)+1,LARGE(A$3:A737,1))</f>
        <v>0</v>
      </c>
      <c r="B738" s="560">
        <f t="shared" ca="1" si="331"/>
        <v>8</v>
      </c>
      <c r="C738" s="560">
        <f t="shared" ca="1" si="332"/>
        <v>7</v>
      </c>
      <c r="D738" s="561">
        <f t="shared" ca="1" si="333"/>
        <v>3</v>
      </c>
      <c r="E738" s="561">
        <f t="shared" ca="1" si="334"/>
        <v>1</v>
      </c>
      <c r="G738" s="290"/>
      <c r="H738" s="291" t="s">
        <v>244</v>
      </c>
      <c r="I738" s="292" t="str">
        <f t="shared" ca="1" si="335"/>
        <v>08.007.003.001</v>
      </c>
      <c r="J738" s="293" t="s">
        <v>703</v>
      </c>
      <c r="K738" s="294" t="s">
        <v>175</v>
      </c>
      <c r="L738" s="558">
        <v>1</v>
      </c>
      <c r="M738" s="558">
        <f>PCI!AC4</f>
        <v>3188.6289999999999</v>
      </c>
      <c r="N738" s="388">
        <f t="shared" si="319"/>
        <v>3188.6289999999999</v>
      </c>
      <c r="O738" s="565"/>
      <c r="P738" s="297" t="s">
        <v>677</v>
      </c>
      <c r="Q738" s="568"/>
      <c r="R738" s="568"/>
      <c r="S738" s="49"/>
    </row>
    <row r="739" spans="1:19" s="48" customFormat="1" ht="13.9" hidden="1" customHeight="1" outlineLevel="1">
      <c r="A739" s="560">
        <f ca="1">IF($H739="UNIDADE CONSTRUTIVA",OFFSET(A739,-1,0)+1,LARGE(A$3:A738,1))</f>
        <v>0</v>
      </c>
      <c r="B739" s="560">
        <f t="shared" ca="1" si="331"/>
        <v>8</v>
      </c>
      <c r="C739" s="560">
        <f t="shared" ca="1" si="332"/>
        <v>7</v>
      </c>
      <c r="D739" s="561">
        <f t="shared" ca="1" si="333"/>
        <v>4</v>
      </c>
      <c r="E739" s="561">
        <f t="shared" ca="1" si="334"/>
        <v>0</v>
      </c>
      <c r="G739" s="290"/>
      <c r="H739" s="291" t="s">
        <v>243</v>
      </c>
      <c r="I739" s="292" t="str">
        <f t="shared" ca="1" si="335"/>
        <v>08.007.004</v>
      </c>
      <c r="J739" s="293" t="s">
        <v>1656</v>
      </c>
      <c r="K739" s="294"/>
      <c r="L739" s="558"/>
      <c r="M739" s="558"/>
      <c r="N739" s="388">
        <f t="shared" ca="1" si="319"/>
        <v>1206.7536057828345</v>
      </c>
      <c r="O739" s="565"/>
      <c r="P739" s="297"/>
      <c r="Q739" s="49"/>
      <c r="R739" s="49"/>
      <c r="S739" s="49"/>
    </row>
    <row r="740" spans="1:19" s="48" customFormat="1" ht="13.9" hidden="1" customHeight="1" outlineLevel="2">
      <c r="A740" s="560">
        <f ca="1">IF($H740="UNIDADE CONSTRUTIVA",OFFSET(A740,-1,0)+1,LARGE(A$3:A739,1))</f>
        <v>0</v>
      </c>
      <c r="B740" s="560">
        <f t="shared" ca="1" si="331"/>
        <v>8</v>
      </c>
      <c r="C740" s="560">
        <f t="shared" ca="1" si="332"/>
        <v>7</v>
      </c>
      <c r="D740" s="561">
        <f t="shared" ca="1" si="333"/>
        <v>4</v>
      </c>
      <c r="E740" s="561">
        <f t="shared" ca="1" si="334"/>
        <v>1</v>
      </c>
      <c r="G740" s="290"/>
      <c r="H740" s="291" t="s">
        <v>244</v>
      </c>
      <c r="I740" s="292" t="str">
        <f t="shared" ca="1" si="335"/>
        <v>08.007.004.001</v>
      </c>
      <c r="J740" s="293" t="s">
        <v>1657</v>
      </c>
      <c r="K740" s="294" t="s">
        <v>175</v>
      </c>
      <c r="L740" s="558">
        <v>1</v>
      </c>
      <c r="M740" s="558">
        <f>'ESTIMATIVA - SPDA'!P10</f>
        <v>1206.7536057828345</v>
      </c>
      <c r="N740" s="388">
        <f t="shared" si="319"/>
        <v>1206.7536057828345</v>
      </c>
      <c r="O740" s="565"/>
      <c r="P740" s="297" t="s">
        <v>677</v>
      </c>
      <c r="Q740" s="49"/>
      <c r="R740" s="49"/>
      <c r="S740" s="49"/>
    </row>
    <row r="741" spans="1:19" s="48" customFormat="1" ht="13.9" hidden="1" customHeight="1" outlineLevel="1">
      <c r="A741" s="560">
        <f ca="1">IF($H741="UNIDADE CONSTRUTIVA",OFFSET(A741,-1,0)+1,LARGE(A$3:A740,1))</f>
        <v>0</v>
      </c>
      <c r="B741" s="560">
        <f t="shared" ca="1" si="331"/>
        <v>8</v>
      </c>
      <c r="C741" s="560">
        <f t="shared" ca="1" si="332"/>
        <v>7</v>
      </c>
      <c r="D741" s="561">
        <f t="shared" ca="1" si="333"/>
        <v>5</v>
      </c>
      <c r="E741" s="561">
        <f t="shared" ca="1" si="334"/>
        <v>0</v>
      </c>
      <c r="G741" s="290"/>
      <c r="H741" s="291" t="s">
        <v>243</v>
      </c>
      <c r="I741" s="292" t="str">
        <f t="shared" ca="1" si="335"/>
        <v>08.007.005</v>
      </c>
      <c r="J741" s="293" t="s">
        <v>704</v>
      </c>
      <c r="K741" s="294"/>
      <c r="L741" s="558"/>
      <c r="M741" s="558"/>
      <c r="N741" s="388">
        <f t="shared" ca="1" si="319"/>
        <v>0</v>
      </c>
      <c r="O741" s="565"/>
      <c r="P741" s="297"/>
      <c r="Q741" s="49"/>
      <c r="R741" s="49"/>
      <c r="S741" s="49"/>
    </row>
    <row r="742" spans="1:19" s="48" customFormat="1" ht="13.9" hidden="1" customHeight="1" outlineLevel="2">
      <c r="A742" s="560">
        <f ca="1">IF($H742="UNIDADE CONSTRUTIVA",OFFSET(A742,-1,0)+1,LARGE(A$3:A741,1))</f>
        <v>0</v>
      </c>
      <c r="B742" s="560">
        <f t="shared" ca="1" si="331"/>
        <v>8</v>
      </c>
      <c r="C742" s="560">
        <f t="shared" ca="1" si="332"/>
        <v>7</v>
      </c>
      <c r="D742" s="561">
        <f t="shared" ca="1" si="333"/>
        <v>5</v>
      </c>
      <c r="E742" s="561">
        <f t="shared" ca="1" si="334"/>
        <v>1</v>
      </c>
      <c r="G742" s="290"/>
      <c r="H742" s="291" t="s">
        <v>244</v>
      </c>
      <c r="I742" s="292" t="str">
        <f t="shared" ca="1" si="335"/>
        <v>08.007.005.001</v>
      </c>
      <c r="J742" s="293" t="s">
        <v>1651</v>
      </c>
      <c r="K742" s="294" t="s">
        <v>175</v>
      </c>
      <c r="L742" s="558">
        <v>1</v>
      </c>
      <c r="M742" s="558">
        <f>PCI!AC3</f>
        <v>0</v>
      </c>
      <c r="N742" s="388">
        <f t="shared" si="319"/>
        <v>0</v>
      </c>
      <c r="O742" s="565"/>
      <c r="P742" s="297" t="s">
        <v>677</v>
      </c>
      <c r="Q742" s="49"/>
      <c r="R742" s="49"/>
      <c r="S742" s="49"/>
    </row>
    <row r="743" spans="1:19" s="48" customFormat="1" ht="13.9" hidden="1" customHeight="1" outlineLevel="1">
      <c r="A743" s="560">
        <f ca="1">IF($H743="UNIDADE CONSTRUTIVA",OFFSET(A743,-1,0)+1,LARGE(A$3:A738,1))</f>
        <v>0</v>
      </c>
      <c r="B743" s="560">
        <f t="shared" ca="1" si="331"/>
        <v>8</v>
      </c>
      <c r="C743" s="560">
        <f t="shared" ca="1" si="332"/>
        <v>7</v>
      </c>
      <c r="D743" s="561">
        <f t="shared" ca="1" si="333"/>
        <v>6</v>
      </c>
      <c r="E743" s="561">
        <f t="shared" ca="1" si="334"/>
        <v>0</v>
      </c>
      <c r="G743" s="290"/>
      <c r="H743" s="291" t="s">
        <v>243</v>
      </c>
      <c r="I743" s="292" t="str">
        <f t="shared" ca="1" si="335"/>
        <v>08.007.006</v>
      </c>
      <c r="J743" s="293" t="s">
        <v>154</v>
      </c>
      <c r="K743" s="294"/>
      <c r="L743" s="558"/>
      <c r="M743" s="558"/>
      <c r="N743" s="388">
        <f t="shared" ca="1" si="319"/>
        <v>1086</v>
      </c>
      <c r="O743" s="565"/>
      <c r="P743" s="297"/>
      <c r="Q743" s="49"/>
      <c r="R743" s="49"/>
      <c r="S743" s="49"/>
    </row>
    <row r="744" spans="1:19" s="48" customFormat="1" ht="13.9" hidden="1" customHeight="1" outlineLevel="2">
      <c r="A744" s="560">
        <f ca="1">IF($H744="UNIDADE CONSTRUTIVA",OFFSET(A744,-1,0)+1,LARGE(A$3:A740,1))</f>
        <v>0</v>
      </c>
      <c r="B744" s="560">
        <f t="shared" ca="1" si="331"/>
        <v>8</v>
      </c>
      <c r="C744" s="560">
        <f t="shared" ca="1" si="332"/>
        <v>7</v>
      </c>
      <c r="D744" s="561">
        <f t="shared" ca="1" si="333"/>
        <v>6</v>
      </c>
      <c r="E744" s="561">
        <f t="shared" ca="1" si="334"/>
        <v>1</v>
      </c>
      <c r="G744" s="290"/>
      <c r="H744" s="291" t="s">
        <v>244</v>
      </c>
      <c r="I744" s="292" t="str">
        <f t="shared" ca="1" si="335"/>
        <v>08.007.006.001</v>
      </c>
      <c r="J744" s="293" t="s">
        <v>1658</v>
      </c>
      <c r="K744" s="294" t="s">
        <v>175</v>
      </c>
      <c r="L744" s="558">
        <v>1</v>
      </c>
      <c r="M744" s="558">
        <f>('Obra '!E20+'Obra '!E21+'Obra '!E22)*8</f>
        <v>724</v>
      </c>
      <c r="N744" s="388">
        <f t="shared" si="319"/>
        <v>724</v>
      </c>
      <c r="O744" s="565"/>
      <c r="P744" s="297" t="s">
        <v>677</v>
      </c>
      <c r="Q744" s="49"/>
      <c r="R744" s="49"/>
      <c r="S744" s="49"/>
    </row>
    <row r="745" spans="1:19" s="48" customFormat="1" ht="13.9" hidden="1" customHeight="1" outlineLevel="2">
      <c r="A745" s="560">
        <f ca="1">IF($H745="UNIDADE CONSTRUTIVA",OFFSET(A745,-1,0)+1,LARGE(A$3:A744,1))</f>
        <v>0</v>
      </c>
      <c r="B745" s="560">
        <f t="shared" ref="B745" ca="1" si="336">IF(H745="UNIDADE CONSTRUTIVA",0,IF(H745="CÉLULA CONSTRUTIVA",OFFSET(B745,-1,0)+1,OFFSET(B745,-1,0)))</f>
        <v>8</v>
      </c>
      <c r="C745" s="560">
        <f t="shared" ref="C745" ca="1" si="337">IF(H745="CÉLULA CONSTRUTIVA",0,IF(H745="ETAPA",OFFSET(C745,-1,0)+1,OFFSET(C745,-1,0)))</f>
        <v>7</v>
      </c>
      <c r="D745" s="561">
        <f t="shared" ref="D745" ca="1" si="338">IF(H745="ETAPA",0,IF(H745="SUBETAPA",OFFSET(D745,-1,0)+1,OFFSET(D745,-1,0)))</f>
        <v>6</v>
      </c>
      <c r="E745" s="561">
        <f t="shared" ref="E745" ca="1" si="339">IF(H745="Subetapa",0,IF(H745="serviço",OFFSET(E745,-1,0)+1,OFFSET(E745,-1,0)))</f>
        <v>2</v>
      </c>
      <c r="G745" s="290"/>
      <c r="H745" s="291" t="s">
        <v>244</v>
      </c>
      <c r="I745" s="292" t="str">
        <f t="shared" ca="1" si="335"/>
        <v>08.007.006.002</v>
      </c>
      <c r="J745" s="293" t="s">
        <v>705</v>
      </c>
      <c r="K745" s="294" t="s">
        <v>175</v>
      </c>
      <c r="L745" s="558">
        <v>1</v>
      </c>
      <c r="M745" s="558">
        <f>('Obra '!E20+'Obra '!E21+'Obra '!E22)*4</f>
        <v>362</v>
      </c>
      <c r="N745" s="388">
        <f t="shared" si="319"/>
        <v>362</v>
      </c>
      <c r="O745" s="565"/>
      <c r="P745" s="297" t="s">
        <v>677</v>
      </c>
      <c r="Q745" s="49"/>
      <c r="R745" s="49"/>
      <c r="S745" s="49"/>
    </row>
    <row r="746" spans="1:19" s="48" customFormat="1" ht="13.9" customHeight="1" collapsed="1">
      <c r="A746" s="560">
        <f ca="1">IF($H746="UNIDADE CONSTRUTIVA",OFFSET(A746,-1,0)+1,LARGE(A$3:A745,1))</f>
        <v>0</v>
      </c>
      <c r="B746" s="560">
        <f t="shared" ca="1" si="197"/>
        <v>9</v>
      </c>
      <c r="C746" s="560">
        <f t="shared" ca="1" si="198"/>
        <v>0</v>
      </c>
      <c r="D746" s="561">
        <f t="shared" ca="1" si="199"/>
        <v>6</v>
      </c>
      <c r="E746" s="561">
        <f t="shared" ca="1" si="200"/>
        <v>2</v>
      </c>
      <c r="G746" s="290"/>
      <c r="H746" s="291" t="s">
        <v>241</v>
      </c>
      <c r="I746" s="292" t="str">
        <f t="shared" ca="1" si="289"/>
        <v>09</v>
      </c>
      <c r="J746" s="293" t="s">
        <v>215</v>
      </c>
      <c r="K746" s="294"/>
      <c r="L746" s="558"/>
      <c r="M746" s="558"/>
      <c r="N746" s="388">
        <f t="shared" ca="1" si="319"/>
        <v>361469.35</v>
      </c>
      <c r="O746" s="565"/>
      <c r="P746" s="297"/>
      <c r="Q746" s="566"/>
      <c r="R746" s="566"/>
      <c r="S746" s="49"/>
    </row>
    <row r="747" spans="1:19" s="48" customFormat="1" ht="13.9" hidden="1" customHeight="1" outlineLevel="1">
      <c r="A747" s="560">
        <f ca="1">IF($H747="UNIDADE CONSTRUTIVA",OFFSET(A747,-1,0)+1,LARGE(A$3:A746,1))</f>
        <v>0</v>
      </c>
      <c r="B747" s="560">
        <f t="shared" ca="1" si="197"/>
        <v>9</v>
      </c>
      <c r="C747" s="560">
        <f t="shared" ca="1" si="198"/>
        <v>1</v>
      </c>
      <c r="D747" s="561">
        <f t="shared" ca="1" si="199"/>
        <v>0</v>
      </c>
      <c r="E747" s="561">
        <f t="shared" ca="1" si="200"/>
        <v>2</v>
      </c>
      <c r="G747" s="290"/>
      <c r="H747" s="291" t="s">
        <v>242</v>
      </c>
      <c r="I747" s="292" t="str">
        <f t="shared" ca="1" si="289"/>
        <v>09.001</v>
      </c>
      <c r="J747" s="293" t="s">
        <v>215</v>
      </c>
      <c r="K747" s="294"/>
      <c r="L747" s="558"/>
      <c r="M747" s="558"/>
      <c r="N747" s="388">
        <f t="shared" ca="1" si="319"/>
        <v>361469.35</v>
      </c>
      <c r="O747" s="565"/>
      <c r="P747" s="297"/>
      <c r="Q747" s="49"/>
      <c r="R747" s="49"/>
      <c r="S747" s="49"/>
    </row>
    <row r="748" spans="1:19" s="48" customFormat="1" ht="13.9" hidden="1" customHeight="1" outlineLevel="1">
      <c r="A748" s="560">
        <f ca="1">IF($H748="UNIDADE CONSTRUTIVA",OFFSET(A748,-1,0)+1,LARGE(A$3:A747,1))</f>
        <v>0</v>
      </c>
      <c r="B748" s="560">
        <f t="shared" ca="1" si="197"/>
        <v>9</v>
      </c>
      <c r="C748" s="560">
        <f t="shared" ca="1" si="198"/>
        <v>1</v>
      </c>
      <c r="D748" s="561">
        <f t="shared" ca="1" si="199"/>
        <v>1</v>
      </c>
      <c r="E748" s="561">
        <f t="shared" ca="1" si="200"/>
        <v>0</v>
      </c>
      <c r="G748" s="290"/>
      <c r="H748" s="291" t="s">
        <v>243</v>
      </c>
      <c r="I748" s="292" t="str">
        <f t="shared" ca="1" si="289"/>
        <v>09.001.001</v>
      </c>
      <c r="J748" s="293" t="s">
        <v>707</v>
      </c>
      <c r="K748" s="294"/>
      <c r="L748" s="558"/>
      <c r="M748" s="558"/>
      <c r="N748" s="388">
        <f t="shared" ca="1" si="319"/>
        <v>29284</v>
      </c>
      <c r="O748" s="565"/>
      <c r="P748" s="297"/>
      <c r="Q748" s="49"/>
      <c r="R748" s="49"/>
      <c r="S748" s="49"/>
    </row>
    <row r="749" spans="1:19" s="48" customFormat="1" ht="13.9" hidden="1" customHeight="1" outlineLevel="2">
      <c r="A749" s="560">
        <f ca="1">IF($H749="UNIDADE CONSTRUTIVA",OFFSET(A749,-1,0)+1,LARGE(A$3:A748,1))</f>
        <v>0</v>
      </c>
      <c r="B749" s="560">
        <f t="shared" ca="1" si="197"/>
        <v>9</v>
      </c>
      <c r="C749" s="560">
        <f t="shared" ca="1" si="198"/>
        <v>1</v>
      </c>
      <c r="D749" s="561">
        <f t="shared" ca="1" si="199"/>
        <v>1</v>
      </c>
      <c r="E749" s="561">
        <f t="shared" ca="1" si="200"/>
        <v>1</v>
      </c>
      <c r="G749" s="290"/>
      <c r="H749" s="291" t="s">
        <v>244</v>
      </c>
      <c r="I749" s="292" t="str">
        <f t="shared" ca="1" si="289"/>
        <v>09.001.001.001</v>
      </c>
      <c r="J749" s="293" t="s">
        <v>216</v>
      </c>
      <c r="K749" s="294" t="s">
        <v>175</v>
      </c>
      <c r="L749" s="558">
        <v>1</v>
      </c>
      <c r="M749" s="558">
        <f>1730+1897+2148+830+7880+710+5000+1550+636+200+1897+2756+1253+797</f>
        <v>29284</v>
      </c>
      <c r="N749" s="388">
        <f t="shared" si="319"/>
        <v>29284</v>
      </c>
      <c r="O749" s="565" t="s">
        <v>4438</v>
      </c>
      <c r="P749" s="297" t="s">
        <v>402</v>
      </c>
      <c r="Q749" s="49"/>
      <c r="R749" s="49"/>
      <c r="S749" s="49"/>
    </row>
    <row r="750" spans="1:19" s="48" customFormat="1" ht="13.9" hidden="1" customHeight="1" outlineLevel="1">
      <c r="A750" s="560">
        <f ca="1">IF($H750="UNIDADE CONSTRUTIVA",OFFSET(A750,-1,0)+1,LARGE(A$3:A749,1))</f>
        <v>0</v>
      </c>
      <c r="B750" s="560">
        <f t="shared" ca="1" si="197"/>
        <v>9</v>
      </c>
      <c r="C750" s="560">
        <f t="shared" ca="1" si="198"/>
        <v>1</v>
      </c>
      <c r="D750" s="561">
        <f t="shared" ca="1" si="199"/>
        <v>2</v>
      </c>
      <c r="E750" s="561">
        <f t="shared" ca="1" si="200"/>
        <v>0</v>
      </c>
      <c r="G750" s="290"/>
      <c r="H750" s="291" t="s">
        <v>243</v>
      </c>
      <c r="I750" s="292" t="str">
        <f t="shared" ref="I750:I945" ca="1" si="340">IF(H750="Unidade Construtiva",TEXT(A750,"00"),IF(H750="Célula Construtiva",TEXT(B750,"00"),IF(H750="Etapa",CONCATENATE(TEXT(B750,"00"),".",TEXT(C750,"000")),IF(H750="Subetapa",CONCATENATE(TEXT(B750,"00"),".",TEXT(C750,"000"),".",TEXT(D750,"000")),IF(H750="Serviço",CONCATENATE(TEXT(B750,"00"),".",TEXT(C750,"000"),".",TEXT(D750,"000"),".",TEXT(E750,"000")),"")))))</f>
        <v>09.001.002</v>
      </c>
      <c r="J750" s="293" t="s">
        <v>4442</v>
      </c>
      <c r="K750" s="294"/>
      <c r="L750" s="558"/>
      <c r="M750" s="558"/>
      <c r="N750" s="388">
        <f t="shared" ca="1" si="319"/>
        <v>332185.34999999998</v>
      </c>
      <c r="O750" s="565"/>
      <c r="P750" s="297"/>
      <c r="Q750" s="49"/>
      <c r="R750" s="49"/>
      <c r="S750" s="49"/>
    </row>
    <row r="751" spans="1:19" s="48" customFormat="1" ht="13.9" hidden="1" customHeight="1" outlineLevel="2">
      <c r="A751" s="560">
        <f ca="1">IF($H751="UNIDADE CONSTRUTIVA",OFFSET(A751,-1,0)+1,LARGE(A$3:A750,1))</f>
        <v>0</v>
      </c>
      <c r="B751" s="560">
        <f t="shared" ca="1" si="197"/>
        <v>9</v>
      </c>
      <c r="C751" s="560">
        <f t="shared" ca="1" si="198"/>
        <v>1</v>
      </c>
      <c r="D751" s="561">
        <f t="shared" ca="1" si="199"/>
        <v>2</v>
      </c>
      <c r="E751" s="561">
        <f t="shared" ca="1" si="200"/>
        <v>1</v>
      </c>
      <c r="G751" s="290"/>
      <c r="H751" s="291" t="s">
        <v>244</v>
      </c>
      <c r="I751" s="292" t="str">
        <f t="shared" ca="1" si="340"/>
        <v>09.001.002.001</v>
      </c>
      <c r="J751" s="293" t="s">
        <v>4442</v>
      </c>
      <c r="K751" s="294" t="s">
        <v>2</v>
      </c>
      <c r="L751" s="558">
        <v>1</v>
      </c>
      <c r="M751" s="558">
        <v>332185.34999999998</v>
      </c>
      <c r="N751" s="388">
        <f t="shared" si="319"/>
        <v>332185.34999999998</v>
      </c>
      <c r="O751" s="565" t="s">
        <v>5524</v>
      </c>
      <c r="P751" s="297" t="s">
        <v>402</v>
      </c>
      <c r="Q751" s="49"/>
      <c r="R751" s="49"/>
      <c r="S751" s="49"/>
    </row>
    <row r="752" spans="1:19" s="48" customFormat="1" ht="13.9" customHeight="1" collapsed="1">
      <c r="A752" s="560">
        <f ca="1">IF($H752="UNIDADE CONSTRUTIVA",OFFSET(A752,-1,0)+1,LARGE(A$3:A751,1))</f>
        <v>0</v>
      </c>
      <c r="B752" s="560">
        <f t="shared" ca="1" si="197"/>
        <v>10</v>
      </c>
      <c r="C752" s="560">
        <f t="shared" ca="1" si="198"/>
        <v>0</v>
      </c>
      <c r="D752" s="561">
        <f t="shared" ca="1" si="199"/>
        <v>2</v>
      </c>
      <c r="E752" s="561">
        <f t="shared" ca="1" si="200"/>
        <v>1</v>
      </c>
      <c r="G752" s="290"/>
      <c r="H752" s="291" t="s">
        <v>241</v>
      </c>
      <c r="I752" s="292" t="str">
        <f t="shared" ca="1" si="340"/>
        <v>10</v>
      </c>
      <c r="J752" s="293" t="s">
        <v>217</v>
      </c>
      <c r="K752" s="294"/>
      <c r="L752" s="558"/>
      <c r="M752" s="558"/>
      <c r="N752" s="388">
        <f t="shared" ca="1" si="319"/>
        <v>121116.6112</v>
      </c>
      <c r="O752" s="565"/>
      <c r="P752" s="297"/>
      <c r="Q752" s="566"/>
      <c r="R752" s="566"/>
      <c r="S752" s="49"/>
    </row>
    <row r="753" spans="1:19" s="48" customFormat="1" ht="13.9" hidden="1" customHeight="1" outlineLevel="1">
      <c r="A753" s="560">
        <f ca="1">IF($H753="UNIDADE CONSTRUTIVA",OFFSET(A753,-1,0)+1,LARGE(A$3:A752,1))</f>
        <v>0</v>
      </c>
      <c r="B753" s="560">
        <f t="shared" ca="1" si="197"/>
        <v>10</v>
      </c>
      <c r="C753" s="560">
        <f t="shared" ca="1" si="198"/>
        <v>1</v>
      </c>
      <c r="D753" s="561">
        <f t="shared" ca="1" si="199"/>
        <v>0</v>
      </c>
      <c r="E753" s="561">
        <f t="shared" ca="1" si="200"/>
        <v>1</v>
      </c>
      <c r="G753" s="290"/>
      <c r="H753" s="291" t="s">
        <v>242</v>
      </c>
      <c r="I753" s="292" t="str">
        <f t="shared" ca="1" si="340"/>
        <v>10.001</v>
      </c>
      <c r="J753" s="293" t="s">
        <v>1642</v>
      </c>
      <c r="K753" s="294"/>
      <c r="L753" s="558"/>
      <c r="M753" s="558"/>
      <c r="N753" s="388">
        <f t="shared" ca="1" si="319"/>
        <v>24477.797300000002</v>
      </c>
      <c r="O753" s="565"/>
      <c r="P753" s="297"/>
      <c r="Q753" s="49"/>
      <c r="R753" s="49"/>
      <c r="S753" s="49"/>
    </row>
    <row r="754" spans="1:19" s="48" customFormat="1" ht="13.9" hidden="1" customHeight="1" outlineLevel="1">
      <c r="A754" s="560">
        <f ca="1">IF($H754="UNIDADE CONSTRUTIVA",OFFSET(A754,-1,0)+1,LARGE(A$3:A753,1))</f>
        <v>0</v>
      </c>
      <c r="B754" s="560">
        <f t="shared" ref="B754:B946" ca="1" si="341">IF(H754="UNIDADE CONSTRUTIVA",0,IF(H754="CÉLULA CONSTRUTIVA",OFFSET(B754,-1,0)+1,OFFSET(B754,-1,0)))</f>
        <v>10</v>
      </c>
      <c r="C754" s="560">
        <f t="shared" ref="C754:C946" ca="1" si="342">IF(H754="CÉLULA CONSTRUTIVA",0,IF(H754="ETAPA",OFFSET(C754,-1,0)+1,OFFSET(C754,-1,0)))</f>
        <v>1</v>
      </c>
      <c r="D754" s="561">
        <f t="shared" ref="D754:D946" ca="1" si="343">IF(H754="ETAPA",0,IF(H754="SUBETAPA",OFFSET(D754,-1,0)+1,OFFSET(D754,-1,0)))</f>
        <v>1</v>
      </c>
      <c r="E754" s="561">
        <f t="shared" ref="E754:E946" ca="1" si="344">IF(H754="Subetapa",0,IF(H754="serviço",OFFSET(E754,-1,0)+1,OFFSET(E754,-1,0)))</f>
        <v>0</v>
      </c>
      <c r="G754" s="290"/>
      <c r="H754" s="291" t="s">
        <v>243</v>
      </c>
      <c r="I754" s="292" t="str">
        <f t="shared" ca="1" si="340"/>
        <v>10.001.001</v>
      </c>
      <c r="J754" s="293" t="s">
        <v>218</v>
      </c>
      <c r="K754" s="294"/>
      <c r="L754" s="558"/>
      <c r="M754" s="558"/>
      <c r="N754" s="388">
        <f t="shared" ca="1" si="319"/>
        <v>19177.827300000001</v>
      </c>
      <c r="O754" s="565"/>
      <c r="P754" s="297"/>
      <c r="Q754" s="49"/>
      <c r="R754" s="49"/>
      <c r="S754" s="49"/>
    </row>
    <row r="755" spans="1:19" s="48" customFormat="1" ht="13.9" hidden="1" customHeight="1" outlineLevel="2">
      <c r="A755" s="560">
        <f ca="1">IF($H755="UNIDADE CONSTRUTIVA",OFFSET(A755,-1,0)+1,LARGE(A$3:A754,1))</f>
        <v>0</v>
      </c>
      <c r="B755" s="560">
        <f t="shared" ca="1" si="341"/>
        <v>10</v>
      </c>
      <c r="C755" s="560">
        <f t="shared" ca="1" si="342"/>
        <v>1</v>
      </c>
      <c r="D755" s="561">
        <f t="shared" ca="1" si="343"/>
        <v>1</v>
      </c>
      <c r="E755" s="561">
        <f t="shared" ca="1" si="344"/>
        <v>1</v>
      </c>
      <c r="G755" s="290"/>
      <c r="H755" s="291" t="s">
        <v>244</v>
      </c>
      <c r="I755" s="292" t="str">
        <f t="shared" ca="1" si="340"/>
        <v>10.001.001.001</v>
      </c>
      <c r="J755" s="293" t="s">
        <v>552</v>
      </c>
      <c r="K755" s="294" t="s">
        <v>175</v>
      </c>
      <c r="L755" s="558">
        <v>1</v>
      </c>
      <c r="M755" s="558">
        <f>Climatização!B105+Climatização!B106</f>
        <v>3721.7273000000005</v>
      </c>
      <c r="N755" s="388">
        <f t="shared" si="319"/>
        <v>3721.7273000000005</v>
      </c>
      <c r="O755" s="565"/>
      <c r="P755" s="297" t="s">
        <v>677</v>
      </c>
      <c r="Q755" s="49"/>
      <c r="R755" s="49"/>
      <c r="S755" s="49"/>
    </row>
    <row r="756" spans="1:19" s="48" customFormat="1" ht="13.9" hidden="1" customHeight="1" outlineLevel="2">
      <c r="A756" s="560">
        <f ca="1">IF($H756="UNIDADE CONSTRUTIVA",OFFSET(A756,-1,0)+1,LARGE(A$3:A755,1))</f>
        <v>0</v>
      </c>
      <c r="B756" s="560">
        <f t="shared" ref="B756" ca="1" si="345">IF(H756="UNIDADE CONSTRUTIVA",0,IF(H756="CÉLULA CONSTRUTIVA",OFFSET(B756,-1,0)+1,OFFSET(B756,-1,0)))</f>
        <v>10</v>
      </c>
      <c r="C756" s="560">
        <f t="shared" ref="C756" ca="1" si="346">IF(H756="CÉLULA CONSTRUTIVA",0,IF(H756="ETAPA",OFFSET(C756,-1,0)+1,OFFSET(C756,-1,0)))</f>
        <v>1</v>
      </c>
      <c r="D756" s="561">
        <f t="shared" ref="D756" ca="1" si="347">IF(H756="ETAPA",0,IF(H756="SUBETAPA",OFFSET(D756,-1,0)+1,OFFSET(D756,-1,0)))</f>
        <v>1</v>
      </c>
      <c r="E756" s="561">
        <f t="shared" ref="E756" ca="1" si="348">IF(H756="Subetapa",0,IF(H756="serviço",OFFSET(E756,-1,0)+1,OFFSET(E756,-1,0)))</f>
        <v>2</v>
      </c>
      <c r="G756" s="290"/>
      <c r="H756" s="291" t="s">
        <v>244</v>
      </c>
      <c r="I756" s="292" t="str">
        <f t="shared" ref="I756" ca="1" si="349">IF(H756="Unidade Construtiva",TEXT(A756,"00"),IF(H756="Célula Construtiva",TEXT(B756,"00"),IF(H756="Etapa",CONCATENATE(TEXT(B756,"00"),".",TEXT(C756,"000")),IF(H756="Subetapa",CONCATENATE(TEXT(B756,"00"),".",TEXT(C756,"000"),".",TEXT(D756,"000")),IF(H756="Serviço",CONCATENATE(TEXT(B756,"00"),".",TEXT(C756,"000"),".",TEXT(D756,"000"),".",TEXT(E756,"000")),"")))))</f>
        <v>10.001.001.002</v>
      </c>
      <c r="J756" s="293" t="s">
        <v>1751</v>
      </c>
      <c r="K756" s="294" t="s">
        <v>175</v>
      </c>
      <c r="L756" s="558">
        <v>1</v>
      </c>
      <c r="M756" s="558">
        <f>Climatização!B107</f>
        <v>15456.1</v>
      </c>
      <c r="N756" s="388">
        <f t="shared" si="319"/>
        <v>15456.1</v>
      </c>
      <c r="O756" s="565"/>
      <c r="P756" s="297" t="s">
        <v>677</v>
      </c>
      <c r="Q756" s="49"/>
      <c r="R756" s="49"/>
      <c r="S756" s="49"/>
    </row>
    <row r="757" spans="1:19" s="48" customFormat="1" ht="13.9" hidden="1" customHeight="1" outlineLevel="1">
      <c r="A757" s="560">
        <f ca="1">IF($H757="UNIDADE CONSTRUTIVA",OFFSET(A757,-1,0)+1,LARGE(A$3:A755,1))</f>
        <v>0</v>
      </c>
      <c r="B757" s="560">
        <f t="shared" ca="1" si="341"/>
        <v>10</v>
      </c>
      <c r="C757" s="560">
        <f t="shared" ca="1" si="342"/>
        <v>1</v>
      </c>
      <c r="D757" s="561">
        <f t="shared" ca="1" si="343"/>
        <v>2</v>
      </c>
      <c r="E757" s="561">
        <f t="shared" ca="1" si="344"/>
        <v>0</v>
      </c>
      <c r="G757" s="290"/>
      <c r="H757" s="291" t="s">
        <v>243</v>
      </c>
      <c r="I757" s="292" t="str">
        <f t="shared" ca="1" si="340"/>
        <v>10.001.002</v>
      </c>
      <c r="J757" s="293" t="s">
        <v>219</v>
      </c>
      <c r="K757" s="294"/>
      <c r="L757" s="558"/>
      <c r="M757" s="558"/>
      <c r="N757" s="388">
        <f t="shared" ca="1" si="319"/>
        <v>5299.97</v>
      </c>
      <c r="O757" s="565"/>
      <c r="P757" s="297"/>
      <c r="Q757" s="49"/>
      <c r="R757" s="49"/>
      <c r="S757" s="49"/>
    </row>
    <row r="758" spans="1:19" s="48" customFormat="1" ht="13.9" hidden="1" customHeight="1" outlineLevel="2">
      <c r="A758" s="560">
        <f ca="1">IF($H758="UNIDADE CONSTRUTIVA",OFFSET(A758,-1,0)+1,LARGE(A$3:A757,1))</f>
        <v>0</v>
      </c>
      <c r="B758" s="560">
        <f t="shared" ca="1" si="341"/>
        <v>10</v>
      </c>
      <c r="C758" s="560">
        <f t="shared" ca="1" si="342"/>
        <v>1</v>
      </c>
      <c r="D758" s="561">
        <f t="shared" ca="1" si="343"/>
        <v>2</v>
      </c>
      <c r="E758" s="561">
        <f t="shared" ca="1" si="344"/>
        <v>1</v>
      </c>
      <c r="G758" s="290"/>
      <c r="H758" s="291" t="s">
        <v>244</v>
      </c>
      <c r="I758" s="292" t="str">
        <f t="shared" ca="1" si="340"/>
        <v>10.001.002.001</v>
      </c>
      <c r="J758" s="293" t="s">
        <v>550</v>
      </c>
      <c r="K758" s="294" t="s">
        <v>175</v>
      </c>
      <c r="L758" s="558">
        <v>1</v>
      </c>
      <c r="M758" s="558">
        <f>Climatização!B108</f>
        <v>4199.97</v>
      </c>
      <c r="N758" s="388">
        <f t="shared" ref="N758:N780" si="350">IF(H758="Serviço",M758*L758,IF(H758="CÉLULA CONSTRUTIVA",SUMIFS($N$8:$N$1410,$B$8:$B$1410,B758,$H$8:$H$1410,"Serviço"),IF(H758="ETAPA",SUMIFS($N$8:$N$1410,$B$8:$B$1410,B758,$C$8:$C$1410,C758,$H$8:$H$1410,"Serviço"),IF(H758="SUBETAPA",SUMIFS($N$8:$N$1410,$B$8:$B$1410,B758,$C$8:$C$1410,C758,$D$8:$D$1410,D758,$H$8:$H$1410,"Serviço"),0))))</f>
        <v>4199.97</v>
      </c>
      <c r="O758" s="565"/>
      <c r="P758" s="297" t="s">
        <v>677</v>
      </c>
      <c r="Q758" s="49"/>
      <c r="R758" s="49"/>
      <c r="S758" s="49"/>
    </row>
    <row r="759" spans="1:19" s="48" customFormat="1" ht="13.9" hidden="1" customHeight="1" outlineLevel="2">
      <c r="A759" s="560">
        <f ca="1">IF($H759="UNIDADE CONSTRUTIVA",OFFSET(A759,-1,0)+1,LARGE(A$3:A758,1))</f>
        <v>0</v>
      </c>
      <c r="B759" s="560">
        <f t="shared" ref="B759" ca="1" si="351">IF(H759="UNIDADE CONSTRUTIVA",0,IF(H759="CÉLULA CONSTRUTIVA",OFFSET(B759,-1,0)+1,OFFSET(B759,-1,0)))</f>
        <v>10</v>
      </c>
      <c r="C759" s="560">
        <f t="shared" ref="C759" ca="1" si="352">IF(H759="CÉLULA CONSTRUTIVA",0,IF(H759="ETAPA",OFFSET(C759,-1,0)+1,OFFSET(C759,-1,0)))</f>
        <v>1</v>
      </c>
      <c r="D759" s="561">
        <f t="shared" ref="D759" ca="1" si="353">IF(H759="ETAPA",0,IF(H759="SUBETAPA",OFFSET(D759,-1,0)+1,OFFSET(D759,-1,0)))</f>
        <v>2</v>
      </c>
      <c r="E759" s="561">
        <f t="shared" ref="E759" ca="1" si="354">IF(H759="Subetapa",0,IF(H759="serviço",OFFSET(E759,-1,0)+1,OFFSET(E759,-1,0)))</f>
        <v>2</v>
      </c>
      <c r="G759" s="290"/>
      <c r="H759" s="291" t="s">
        <v>244</v>
      </c>
      <c r="I759" s="292" t="str">
        <f t="shared" ref="I759" ca="1" si="355">IF(H759="Unidade Construtiva",TEXT(A759,"00"),IF(H759="Célula Construtiva",TEXT(B759,"00"),IF(H759="Etapa",CONCATENATE(TEXT(B759,"00"),".",TEXT(C759,"000")),IF(H759="Subetapa",CONCATENATE(TEXT(B759,"00"),".",TEXT(C759,"000"),".",TEXT(D759,"000")),IF(H759="Serviço",CONCATENATE(TEXT(B759,"00"),".",TEXT(C759,"000"),".",TEXT(D759,"000"),".",TEXT(E759,"000")),"")))))</f>
        <v>10.001.002.002</v>
      </c>
      <c r="J759" s="293" t="s">
        <v>5521</v>
      </c>
      <c r="K759" s="294" t="s">
        <v>2</v>
      </c>
      <c r="L759" s="558">
        <v>2</v>
      </c>
      <c r="M759" s="558">
        <v>550</v>
      </c>
      <c r="N759" s="388">
        <f t="shared" si="350"/>
        <v>1100</v>
      </c>
      <c r="O759" s="565"/>
      <c r="P759" s="297" t="s">
        <v>677</v>
      </c>
      <c r="Q759" s="49"/>
      <c r="R759" s="49"/>
      <c r="S759" s="49"/>
    </row>
    <row r="760" spans="1:19" s="48" customFormat="1" ht="13.9" hidden="1" customHeight="1" outlineLevel="1">
      <c r="A760" s="560">
        <f ca="1">IF($H760="UNIDADE CONSTRUTIVA",OFFSET(A760,-1,0)+1,LARGE(A$3:A758,1))</f>
        <v>0</v>
      </c>
      <c r="B760" s="560">
        <f t="shared" ca="1" si="341"/>
        <v>10</v>
      </c>
      <c r="C760" s="560">
        <f t="shared" ca="1" si="342"/>
        <v>2</v>
      </c>
      <c r="D760" s="561">
        <f t="shared" ca="1" si="343"/>
        <v>0</v>
      </c>
      <c r="E760" s="561">
        <f t="shared" ca="1" si="344"/>
        <v>2</v>
      </c>
      <c r="G760" s="290"/>
      <c r="H760" s="291" t="s">
        <v>242</v>
      </c>
      <c r="I760" s="292" t="str">
        <f t="shared" ref="I760:I765" ca="1" si="356">IF(H760="Unidade Construtiva",TEXT(A760,"00"),IF(H760="Célula Construtiva",TEXT(B760,"00"),IF(H760="Etapa",CONCATENATE(TEXT(B760,"00"),".",TEXT(C760,"000")),IF(H760="Subetapa",CONCATENATE(TEXT(B760,"00"),".",TEXT(C760,"000"),".",TEXT(D760,"000")),IF(H760="Serviço",CONCATENATE(TEXT(B760,"00"),".",TEXT(C760,"000"),".",TEXT(D760,"000"),".",TEXT(E760,"000")),"")))))</f>
        <v>10.002</v>
      </c>
      <c r="J760" s="293" t="s">
        <v>1643</v>
      </c>
      <c r="K760" s="294"/>
      <c r="L760" s="558"/>
      <c r="M760" s="558"/>
      <c r="N760" s="388">
        <f t="shared" ca="1" si="350"/>
        <v>67879.121899999998</v>
      </c>
      <c r="O760" s="565"/>
      <c r="P760" s="297"/>
      <c r="Q760" s="49"/>
      <c r="R760" s="49"/>
      <c r="S760" s="49"/>
    </row>
    <row r="761" spans="1:19" s="48" customFormat="1" ht="13.9" hidden="1" customHeight="1" outlineLevel="1">
      <c r="A761" s="560">
        <f ca="1">IF($H761="UNIDADE CONSTRUTIVA",OFFSET(A761,-1,0)+1,LARGE(A$3:A760,1))</f>
        <v>0</v>
      </c>
      <c r="B761" s="560">
        <f t="shared" ref="B761:B766" ca="1" si="357">IF(H761="UNIDADE CONSTRUTIVA",0,IF(H761="CÉLULA CONSTRUTIVA",OFFSET(B761,-1,0)+1,OFFSET(B761,-1,0)))</f>
        <v>10</v>
      </c>
      <c r="C761" s="560">
        <f t="shared" ref="C761:C766" ca="1" si="358">IF(H761="CÉLULA CONSTRUTIVA",0,IF(H761="ETAPA",OFFSET(C761,-1,0)+1,OFFSET(C761,-1,0)))</f>
        <v>2</v>
      </c>
      <c r="D761" s="561">
        <f t="shared" ref="D761:D766" ca="1" si="359">IF(H761="ETAPA",0,IF(H761="SUBETAPA",OFFSET(D761,-1,0)+1,OFFSET(D761,-1,0)))</f>
        <v>1</v>
      </c>
      <c r="E761" s="561">
        <f t="shared" ref="E761:E766" ca="1" si="360">IF(H761="Subetapa",0,IF(H761="serviço",OFFSET(E761,-1,0)+1,OFFSET(E761,-1,0)))</f>
        <v>0</v>
      </c>
      <c r="G761" s="290"/>
      <c r="H761" s="291" t="s">
        <v>243</v>
      </c>
      <c r="I761" s="292" t="str">
        <f t="shared" ca="1" si="356"/>
        <v>10.002.001</v>
      </c>
      <c r="J761" s="293" t="s">
        <v>218</v>
      </c>
      <c r="K761" s="294"/>
      <c r="L761" s="558"/>
      <c r="M761" s="558"/>
      <c r="N761" s="388">
        <f t="shared" ca="1" si="350"/>
        <v>32779.301899999999</v>
      </c>
      <c r="O761" s="565"/>
      <c r="P761" s="297"/>
      <c r="Q761" s="49"/>
      <c r="R761" s="49"/>
      <c r="S761" s="49"/>
    </row>
    <row r="762" spans="1:19" s="48" customFormat="1" ht="13.9" hidden="1" customHeight="1" outlineLevel="2">
      <c r="A762" s="560">
        <f ca="1">IF($H762="UNIDADE CONSTRUTIVA",OFFSET(A762,-1,0)+1,LARGE(A$3:A761,1))</f>
        <v>0</v>
      </c>
      <c r="B762" s="560">
        <f t="shared" ca="1" si="357"/>
        <v>10</v>
      </c>
      <c r="C762" s="560">
        <f t="shared" ca="1" si="358"/>
        <v>2</v>
      </c>
      <c r="D762" s="561">
        <f t="shared" ca="1" si="359"/>
        <v>1</v>
      </c>
      <c r="E762" s="561">
        <f t="shared" ca="1" si="360"/>
        <v>1</v>
      </c>
      <c r="G762" s="290"/>
      <c r="H762" s="291" t="s">
        <v>244</v>
      </c>
      <c r="I762" s="292" t="str">
        <f t="shared" ca="1" si="356"/>
        <v>10.002.001.001</v>
      </c>
      <c r="J762" s="293" t="s">
        <v>552</v>
      </c>
      <c r="K762" s="294" t="s">
        <v>175</v>
      </c>
      <c r="L762" s="558">
        <v>1</v>
      </c>
      <c r="M762" s="558">
        <f>Climatização!D105+Climatização!D106</f>
        <v>32779.301899999999</v>
      </c>
      <c r="N762" s="388">
        <f t="shared" si="350"/>
        <v>32779.301899999999</v>
      </c>
      <c r="O762" s="565"/>
      <c r="P762" s="297" t="s">
        <v>677</v>
      </c>
      <c r="Q762" s="49"/>
      <c r="R762" s="49"/>
      <c r="S762" s="49"/>
    </row>
    <row r="763" spans="1:19" s="48" customFormat="1" ht="13.9" hidden="1" customHeight="1" outlineLevel="1">
      <c r="A763" s="560">
        <f ca="1">IF($H763="UNIDADE CONSTRUTIVA",OFFSET(A763,-1,0)+1,LARGE(A$3:A762,1))</f>
        <v>0</v>
      </c>
      <c r="B763" s="560">
        <f t="shared" ca="1" si="357"/>
        <v>10</v>
      </c>
      <c r="C763" s="560">
        <f t="shared" ca="1" si="358"/>
        <v>2</v>
      </c>
      <c r="D763" s="561">
        <f t="shared" ca="1" si="359"/>
        <v>2</v>
      </c>
      <c r="E763" s="561">
        <f t="shared" ca="1" si="360"/>
        <v>0</v>
      </c>
      <c r="G763" s="290"/>
      <c r="H763" s="291" t="s">
        <v>243</v>
      </c>
      <c r="I763" s="292" t="str">
        <f t="shared" ca="1" si="356"/>
        <v>10.002.002</v>
      </c>
      <c r="J763" s="293" t="s">
        <v>219</v>
      </c>
      <c r="K763" s="294"/>
      <c r="L763" s="558"/>
      <c r="M763" s="558"/>
      <c r="N763" s="388">
        <f t="shared" ca="1" si="350"/>
        <v>35099.82</v>
      </c>
      <c r="O763" s="565"/>
      <c r="P763" s="297"/>
      <c r="Q763" s="49"/>
      <c r="R763" s="49"/>
      <c r="S763" s="49"/>
    </row>
    <row r="764" spans="1:19" s="48" customFormat="1" ht="13.9" hidden="1" customHeight="1" outlineLevel="2">
      <c r="A764" s="560">
        <f ca="1">IF($H764="UNIDADE CONSTRUTIVA",OFFSET(A764,-1,0)+1,LARGE(A$3:A763,1))</f>
        <v>0</v>
      </c>
      <c r="B764" s="560">
        <f t="shared" ca="1" si="357"/>
        <v>10</v>
      </c>
      <c r="C764" s="560">
        <f t="shared" ca="1" si="358"/>
        <v>2</v>
      </c>
      <c r="D764" s="561">
        <f t="shared" ca="1" si="359"/>
        <v>2</v>
      </c>
      <c r="E764" s="561">
        <f t="shared" ca="1" si="360"/>
        <v>1</v>
      </c>
      <c r="G764" s="290"/>
      <c r="H764" s="291" t="s">
        <v>244</v>
      </c>
      <c r="I764" s="292" t="str">
        <f t="shared" ca="1" si="356"/>
        <v>10.002.002.001</v>
      </c>
      <c r="J764" s="293" t="s">
        <v>550</v>
      </c>
      <c r="K764" s="294" t="s">
        <v>175</v>
      </c>
      <c r="L764" s="558">
        <v>1</v>
      </c>
      <c r="M764" s="558">
        <f>Climatização!D108</f>
        <v>25199.82</v>
      </c>
      <c r="N764" s="388">
        <f t="shared" si="350"/>
        <v>25199.82</v>
      </c>
      <c r="O764" s="565"/>
      <c r="P764" s="297" t="s">
        <v>677</v>
      </c>
      <c r="Q764" s="49"/>
      <c r="R764" s="49"/>
      <c r="S764" s="49"/>
    </row>
    <row r="765" spans="1:19" s="48" customFormat="1" ht="13.9" hidden="1" customHeight="1" outlineLevel="2">
      <c r="A765" s="560">
        <f ca="1">IF($H765="UNIDADE CONSTRUTIVA",OFFSET(A765,-1,0)+1,LARGE(A$3:A764,1))</f>
        <v>0</v>
      </c>
      <c r="B765" s="560">
        <f t="shared" ca="1" si="357"/>
        <v>10</v>
      </c>
      <c r="C765" s="560">
        <f t="shared" ca="1" si="358"/>
        <v>2</v>
      </c>
      <c r="D765" s="561">
        <f t="shared" ca="1" si="359"/>
        <v>2</v>
      </c>
      <c r="E765" s="561">
        <f t="shared" ca="1" si="360"/>
        <v>2</v>
      </c>
      <c r="G765" s="290"/>
      <c r="H765" s="291" t="s">
        <v>244</v>
      </c>
      <c r="I765" s="292" t="str">
        <f t="shared" ca="1" si="356"/>
        <v>10.002.002.002</v>
      </c>
      <c r="J765" s="293" t="s">
        <v>5521</v>
      </c>
      <c r="K765" s="294" t="s">
        <v>2</v>
      </c>
      <c r="L765" s="558">
        <f>2*9</f>
        <v>18</v>
      </c>
      <c r="M765" s="558">
        <v>550</v>
      </c>
      <c r="N765" s="388">
        <f t="shared" si="350"/>
        <v>9900</v>
      </c>
      <c r="O765" s="565"/>
      <c r="P765" s="297" t="s">
        <v>677</v>
      </c>
      <c r="Q765" s="49"/>
      <c r="R765" s="49"/>
      <c r="S765" s="49"/>
    </row>
    <row r="766" spans="1:19" s="48" customFormat="1" ht="13.9" hidden="1" customHeight="1" outlineLevel="1">
      <c r="A766" s="560">
        <f ca="1">IF($H766="UNIDADE CONSTRUTIVA",OFFSET(A766,-1,0)+1,LARGE(A$3:A764,1))</f>
        <v>0</v>
      </c>
      <c r="B766" s="560">
        <f t="shared" ca="1" si="357"/>
        <v>10</v>
      </c>
      <c r="C766" s="560">
        <f t="shared" ca="1" si="358"/>
        <v>3</v>
      </c>
      <c r="D766" s="561">
        <f t="shared" ca="1" si="359"/>
        <v>0</v>
      </c>
      <c r="E766" s="561">
        <f t="shared" ca="1" si="360"/>
        <v>2</v>
      </c>
      <c r="G766" s="290"/>
      <c r="H766" s="291" t="s">
        <v>242</v>
      </c>
      <c r="I766" s="292" t="str">
        <f t="shared" ref="I766:I772" ca="1" si="361">IF(H766="Unidade Construtiva",TEXT(A766,"00"),IF(H766="Célula Construtiva",TEXT(B766,"00"),IF(H766="Etapa",CONCATENATE(TEXT(B766,"00"),".",TEXT(C766,"000")),IF(H766="Subetapa",CONCATENATE(TEXT(B766,"00"),".",TEXT(C766,"000"),".",TEXT(D766,"000")),IF(H766="Serviço",CONCATENATE(TEXT(B766,"00"),".",TEXT(C766,"000"),".",TEXT(D766,"000"),".",TEXT(E766,"000")),"")))))</f>
        <v>10.003</v>
      </c>
      <c r="J766" s="293" t="s">
        <v>1644</v>
      </c>
      <c r="K766" s="294"/>
      <c r="L766" s="558"/>
      <c r="M766" s="558"/>
      <c r="N766" s="388">
        <f t="shared" ca="1" si="350"/>
        <v>23054.642100000001</v>
      </c>
      <c r="O766" s="565"/>
      <c r="P766" s="297"/>
      <c r="Q766" s="49"/>
      <c r="R766" s="49"/>
      <c r="S766" s="49"/>
    </row>
    <row r="767" spans="1:19" s="48" customFormat="1" ht="13.9" hidden="1" customHeight="1" outlineLevel="1">
      <c r="A767" s="560">
        <f ca="1">IF($H767="UNIDADE CONSTRUTIVA",OFFSET(A767,-1,0)+1,LARGE(A$3:A766,1))</f>
        <v>0</v>
      </c>
      <c r="B767" s="560">
        <f t="shared" ref="B767:B773" ca="1" si="362">IF(H767="UNIDADE CONSTRUTIVA",0,IF(H767="CÉLULA CONSTRUTIVA",OFFSET(B767,-1,0)+1,OFFSET(B767,-1,0)))</f>
        <v>10</v>
      </c>
      <c r="C767" s="560">
        <f t="shared" ref="C767:C773" ca="1" si="363">IF(H767="CÉLULA CONSTRUTIVA",0,IF(H767="ETAPA",OFFSET(C767,-1,0)+1,OFFSET(C767,-1,0)))</f>
        <v>3</v>
      </c>
      <c r="D767" s="561">
        <f t="shared" ref="D767:D773" ca="1" si="364">IF(H767="ETAPA",0,IF(H767="SUBETAPA",OFFSET(D767,-1,0)+1,OFFSET(D767,-1,0)))</f>
        <v>1</v>
      </c>
      <c r="E767" s="561">
        <f t="shared" ref="E767:E773" ca="1" si="365">IF(H767="Subetapa",0,IF(H767="serviço",OFFSET(E767,-1,0)+1,OFFSET(E767,-1,0)))</f>
        <v>0</v>
      </c>
      <c r="G767" s="290"/>
      <c r="H767" s="291" t="s">
        <v>243</v>
      </c>
      <c r="I767" s="292" t="str">
        <f t="shared" ca="1" si="361"/>
        <v>10.003.001</v>
      </c>
      <c r="J767" s="293" t="s">
        <v>218</v>
      </c>
      <c r="K767" s="294"/>
      <c r="L767" s="558"/>
      <c r="M767" s="558"/>
      <c r="N767" s="388">
        <f t="shared" ca="1" si="350"/>
        <v>17204.6721</v>
      </c>
      <c r="O767" s="565"/>
      <c r="P767" s="297"/>
      <c r="Q767" s="49"/>
      <c r="R767" s="49"/>
      <c r="S767" s="49"/>
    </row>
    <row r="768" spans="1:19" s="48" customFormat="1" ht="13.9" hidden="1" customHeight="1" outlineLevel="2">
      <c r="A768" s="560">
        <f ca="1">IF($H768="UNIDADE CONSTRUTIVA",OFFSET(A768,-1,0)+1,LARGE(A$3:A767,1))</f>
        <v>0</v>
      </c>
      <c r="B768" s="560">
        <f t="shared" ca="1" si="362"/>
        <v>10</v>
      </c>
      <c r="C768" s="560">
        <f t="shared" ca="1" si="363"/>
        <v>3</v>
      </c>
      <c r="D768" s="561">
        <f t="shared" ca="1" si="364"/>
        <v>1</v>
      </c>
      <c r="E768" s="561">
        <f t="shared" ca="1" si="365"/>
        <v>1</v>
      </c>
      <c r="G768" s="290"/>
      <c r="H768" s="291" t="s">
        <v>244</v>
      </c>
      <c r="I768" s="292" t="str">
        <f t="shared" ca="1" si="361"/>
        <v>10.003.001.001</v>
      </c>
      <c r="J768" s="293" t="s">
        <v>552</v>
      </c>
      <c r="K768" s="294" t="s">
        <v>175</v>
      </c>
      <c r="L768" s="558">
        <v>1</v>
      </c>
      <c r="M768" s="558">
        <f>Climatização!F105+Climatização!F106</f>
        <v>2105.6721000000002</v>
      </c>
      <c r="N768" s="388">
        <f t="shared" si="350"/>
        <v>2105.6721000000002</v>
      </c>
      <c r="O768" s="565"/>
      <c r="P768" s="297" t="s">
        <v>677</v>
      </c>
      <c r="Q768" s="49"/>
      <c r="R768" s="49"/>
      <c r="S768" s="49"/>
    </row>
    <row r="769" spans="1:19" s="48" customFormat="1" ht="13.9" hidden="1" customHeight="1" outlineLevel="2">
      <c r="A769" s="560">
        <f ca="1">IF($H769="UNIDADE CONSTRUTIVA",OFFSET(A769,-1,0)+1,LARGE(A$3:A768,1))</f>
        <v>0</v>
      </c>
      <c r="B769" s="560">
        <f t="shared" ca="1" si="362"/>
        <v>10</v>
      </c>
      <c r="C769" s="560">
        <f t="shared" ca="1" si="363"/>
        <v>3</v>
      </c>
      <c r="D769" s="561">
        <f t="shared" ca="1" si="364"/>
        <v>1</v>
      </c>
      <c r="E769" s="561">
        <f t="shared" ca="1" si="365"/>
        <v>2</v>
      </c>
      <c r="G769" s="290"/>
      <c r="H769" s="291" t="s">
        <v>244</v>
      </c>
      <c r="I769" s="292" t="str">
        <f t="shared" ca="1" si="361"/>
        <v>10.003.001.002</v>
      </c>
      <c r="J769" s="293" t="s">
        <v>1751</v>
      </c>
      <c r="K769" s="294" t="s">
        <v>175</v>
      </c>
      <c r="L769" s="558">
        <v>1</v>
      </c>
      <c r="M769" s="558">
        <f>Climatização!F107</f>
        <v>15099</v>
      </c>
      <c r="N769" s="388">
        <f t="shared" si="350"/>
        <v>15099</v>
      </c>
      <c r="O769" s="565"/>
      <c r="P769" s="297" t="s">
        <v>677</v>
      </c>
      <c r="Q769" s="49"/>
      <c r="R769" s="49"/>
      <c r="S769" s="49"/>
    </row>
    <row r="770" spans="1:19" s="48" customFormat="1" ht="13.9" hidden="1" customHeight="1" outlineLevel="1">
      <c r="A770" s="560">
        <f ca="1">IF($H770="UNIDADE CONSTRUTIVA",OFFSET(A770,-1,0)+1,LARGE(A$3:A768,1))</f>
        <v>0</v>
      </c>
      <c r="B770" s="560">
        <f t="shared" ca="1" si="362"/>
        <v>10</v>
      </c>
      <c r="C770" s="560">
        <f t="shared" ca="1" si="363"/>
        <v>3</v>
      </c>
      <c r="D770" s="561">
        <f t="shared" ca="1" si="364"/>
        <v>2</v>
      </c>
      <c r="E770" s="561">
        <f t="shared" ca="1" si="365"/>
        <v>0</v>
      </c>
      <c r="G770" s="290"/>
      <c r="H770" s="291" t="s">
        <v>243</v>
      </c>
      <c r="I770" s="292" t="str">
        <f t="shared" ca="1" si="361"/>
        <v>10.003.002</v>
      </c>
      <c r="J770" s="293" t="s">
        <v>219</v>
      </c>
      <c r="K770" s="294"/>
      <c r="L770" s="558"/>
      <c r="M770" s="558"/>
      <c r="N770" s="388">
        <f t="shared" ca="1" si="350"/>
        <v>5849.97</v>
      </c>
      <c r="O770" s="565"/>
      <c r="P770" s="297"/>
      <c r="Q770" s="49"/>
      <c r="R770" s="49"/>
      <c r="S770" s="49"/>
    </row>
    <row r="771" spans="1:19" s="48" customFormat="1" ht="13.9" hidden="1" customHeight="1" outlineLevel="2">
      <c r="A771" s="560">
        <f ca="1">IF($H771="UNIDADE CONSTRUTIVA",OFFSET(A771,-1,0)+1,LARGE(A$3:A770,1))</f>
        <v>0</v>
      </c>
      <c r="B771" s="560">
        <f t="shared" ca="1" si="362"/>
        <v>10</v>
      </c>
      <c r="C771" s="560">
        <f t="shared" ca="1" si="363"/>
        <v>3</v>
      </c>
      <c r="D771" s="561">
        <f t="shared" ca="1" si="364"/>
        <v>2</v>
      </c>
      <c r="E771" s="561">
        <f t="shared" ca="1" si="365"/>
        <v>1</v>
      </c>
      <c r="G771" s="290"/>
      <c r="H771" s="291" t="s">
        <v>244</v>
      </c>
      <c r="I771" s="292" t="str">
        <f t="shared" ca="1" si="361"/>
        <v>10.003.002.001</v>
      </c>
      <c r="J771" s="293" t="s">
        <v>550</v>
      </c>
      <c r="K771" s="294" t="s">
        <v>175</v>
      </c>
      <c r="L771" s="558">
        <v>1</v>
      </c>
      <c r="M771" s="558">
        <f>Climatização!F108</f>
        <v>4199.97</v>
      </c>
      <c r="N771" s="388">
        <f t="shared" si="350"/>
        <v>4199.97</v>
      </c>
      <c r="O771" s="565"/>
      <c r="P771" s="297" t="s">
        <v>677</v>
      </c>
      <c r="Q771" s="49"/>
      <c r="R771" s="49"/>
      <c r="S771" s="49"/>
    </row>
    <row r="772" spans="1:19" s="48" customFormat="1" ht="13.9" hidden="1" customHeight="1" outlineLevel="2">
      <c r="A772" s="560">
        <f ca="1">IF($H772="UNIDADE CONSTRUTIVA",OFFSET(A772,-1,0)+1,LARGE(A$3:A771,1))</f>
        <v>0</v>
      </c>
      <c r="B772" s="560">
        <f t="shared" ca="1" si="362"/>
        <v>10</v>
      </c>
      <c r="C772" s="560">
        <f t="shared" ca="1" si="363"/>
        <v>3</v>
      </c>
      <c r="D772" s="561">
        <f t="shared" ca="1" si="364"/>
        <v>2</v>
      </c>
      <c r="E772" s="561">
        <f t="shared" ca="1" si="365"/>
        <v>2</v>
      </c>
      <c r="G772" s="290"/>
      <c r="H772" s="291" t="s">
        <v>244</v>
      </c>
      <c r="I772" s="292" t="str">
        <f t="shared" ca="1" si="361"/>
        <v>10.003.002.002</v>
      </c>
      <c r="J772" s="293" t="s">
        <v>5521</v>
      </c>
      <c r="K772" s="294" t="s">
        <v>2</v>
      </c>
      <c r="L772" s="558">
        <v>3</v>
      </c>
      <c r="M772" s="558">
        <v>550</v>
      </c>
      <c r="N772" s="388">
        <f t="shared" si="350"/>
        <v>1650</v>
      </c>
      <c r="O772" s="565"/>
      <c r="P772" s="297" t="s">
        <v>677</v>
      </c>
      <c r="Q772" s="49"/>
      <c r="R772" s="49"/>
      <c r="S772" s="49"/>
    </row>
    <row r="773" spans="1:19" s="48" customFormat="1" ht="13.9" hidden="1" customHeight="1" outlineLevel="1">
      <c r="A773" s="560">
        <f ca="1">IF($H773="UNIDADE CONSTRUTIVA",OFFSET(A773,-1,0)+1,LARGE(A$3:A771,1))</f>
        <v>0</v>
      </c>
      <c r="B773" s="560">
        <f t="shared" ca="1" si="362"/>
        <v>10</v>
      </c>
      <c r="C773" s="560">
        <f t="shared" ca="1" si="363"/>
        <v>4</v>
      </c>
      <c r="D773" s="561">
        <f t="shared" ca="1" si="364"/>
        <v>0</v>
      </c>
      <c r="E773" s="561">
        <f t="shared" ca="1" si="365"/>
        <v>2</v>
      </c>
      <c r="G773" s="290"/>
      <c r="H773" s="291" t="s">
        <v>242</v>
      </c>
      <c r="I773" s="292" t="str">
        <f t="shared" ref="I773:I777" ca="1" si="366">IF(H773="Unidade Construtiva",TEXT(A773,"00"),IF(H773="Célula Construtiva",TEXT(B773,"00"),IF(H773="Etapa",CONCATENATE(TEXT(B773,"00"),".",TEXT(C773,"000")),IF(H773="Subetapa",CONCATENATE(TEXT(B773,"00"),".",TEXT(C773,"000"),".",TEXT(D773,"000")),IF(H773="Serviço",CONCATENATE(TEXT(B773,"00"),".",TEXT(C773,"000"),".",TEXT(D773,"000"),".",TEXT(E773,"000")),"")))))</f>
        <v>10.004</v>
      </c>
      <c r="J773" s="293" t="s">
        <v>1645</v>
      </c>
      <c r="K773" s="294"/>
      <c r="L773" s="558"/>
      <c r="M773" s="558"/>
      <c r="N773" s="388">
        <f t="shared" ca="1" si="350"/>
        <v>5705.0499</v>
      </c>
      <c r="O773" s="565"/>
      <c r="P773" s="297"/>
      <c r="Q773" s="49"/>
      <c r="R773" s="49"/>
      <c r="S773" s="49"/>
    </row>
    <row r="774" spans="1:19" s="48" customFormat="1" ht="13.9" hidden="1" customHeight="1" outlineLevel="1">
      <c r="A774" s="560">
        <f ca="1">IF($H774="UNIDADE CONSTRUTIVA",OFFSET(A774,-1,0)+1,LARGE(A$3:A773,1))</f>
        <v>0</v>
      </c>
      <c r="B774" s="560">
        <f t="shared" ref="B774:B777" ca="1" si="367">IF(H774="UNIDADE CONSTRUTIVA",0,IF(H774="CÉLULA CONSTRUTIVA",OFFSET(B774,-1,0)+1,OFFSET(B774,-1,0)))</f>
        <v>10</v>
      </c>
      <c r="C774" s="560">
        <f t="shared" ref="C774:C777" ca="1" si="368">IF(H774="CÉLULA CONSTRUTIVA",0,IF(H774="ETAPA",OFFSET(C774,-1,0)+1,OFFSET(C774,-1,0)))</f>
        <v>4</v>
      </c>
      <c r="D774" s="561">
        <f t="shared" ref="D774:D777" ca="1" si="369">IF(H774="ETAPA",0,IF(H774="SUBETAPA",OFFSET(D774,-1,0)+1,OFFSET(D774,-1,0)))</f>
        <v>1</v>
      </c>
      <c r="E774" s="561">
        <f t="shared" ref="E774:E777" ca="1" si="370">IF(H774="Subetapa",0,IF(H774="serviço",OFFSET(E774,-1,0)+1,OFFSET(E774,-1,0)))</f>
        <v>0</v>
      </c>
      <c r="G774" s="290"/>
      <c r="H774" s="291" t="s">
        <v>243</v>
      </c>
      <c r="I774" s="292" t="str">
        <f t="shared" ca="1" si="366"/>
        <v>10.004.001</v>
      </c>
      <c r="J774" s="293" t="s">
        <v>218</v>
      </c>
      <c r="K774" s="294"/>
      <c r="L774" s="558"/>
      <c r="M774" s="558"/>
      <c r="N774" s="388">
        <f t="shared" ca="1" si="350"/>
        <v>105.04990000000001</v>
      </c>
      <c r="O774" s="565"/>
      <c r="P774" s="297"/>
      <c r="Q774" s="49"/>
      <c r="R774" s="49"/>
      <c r="S774" s="49"/>
    </row>
    <row r="775" spans="1:19" s="48" customFormat="1" ht="13.9" hidden="1" customHeight="1" outlineLevel="2">
      <c r="A775" s="560">
        <f ca="1">IF($H775="UNIDADE CONSTRUTIVA",OFFSET(A775,-1,0)+1,LARGE(A$3:A774,1))</f>
        <v>0</v>
      </c>
      <c r="B775" s="560">
        <f t="shared" ca="1" si="367"/>
        <v>10</v>
      </c>
      <c r="C775" s="560">
        <f t="shared" ca="1" si="368"/>
        <v>4</v>
      </c>
      <c r="D775" s="561">
        <f t="shared" ca="1" si="369"/>
        <v>1</v>
      </c>
      <c r="E775" s="561">
        <f t="shared" ca="1" si="370"/>
        <v>1</v>
      </c>
      <c r="G775" s="290"/>
      <c r="H775" s="291" t="s">
        <v>244</v>
      </c>
      <c r="I775" s="292" t="str">
        <f t="shared" ca="1" si="366"/>
        <v>10.004.001.001</v>
      </c>
      <c r="J775" s="293" t="s">
        <v>552</v>
      </c>
      <c r="K775" s="294" t="s">
        <v>175</v>
      </c>
      <c r="L775" s="558">
        <v>1</v>
      </c>
      <c r="M775" s="558">
        <f>Climatização!H105+Climatização!H106</f>
        <v>105.04990000000001</v>
      </c>
      <c r="N775" s="388">
        <f t="shared" si="350"/>
        <v>105.04990000000001</v>
      </c>
      <c r="O775" s="565"/>
      <c r="P775" s="297" t="s">
        <v>677</v>
      </c>
      <c r="Q775" s="49"/>
      <c r="R775" s="49"/>
      <c r="S775" s="49"/>
    </row>
    <row r="776" spans="1:19" s="48" customFormat="1" ht="13.9" hidden="1" customHeight="1" outlineLevel="1">
      <c r="A776" s="560">
        <f ca="1">IF($H776="UNIDADE CONSTRUTIVA",OFFSET(A776,-1,0)+1,LARGE(A$3:A774,1))</f>
        <v>0</v>
      </c>
      <c r="B776" s="560">
        <f t="shared" ca="1" si="367"/>
        <v>10</v>
      </c>
      <c r="C776" s="560">
        <f t="shared" ca="1" si="368"/>
        <v>4</v>
      </c>
      <c r="D776" s="561">
        <f t="shared" ca="1" si="369"/>
        <v>2</v>
      </c>
      <c r="E776" s="561">
        <f t="shared" ca="1" si="370"/>
        <v>0</v>
      </c>
      <c r="G776" s="290"/>
      <c r="H776" s="291" t="s">
        <v>243</v>
      </c>
      <c r="I776" s="292" t="str">
        <f t="shared" ca="1" si="366"/>
        <v>10.004.002</v>
      </c>
      <c r="J776" s="293" t="s">
        <v>219</v>
      </c>
      <c r="K776" s="294"/>
      <c r="L776" s="558"/>
      <c r="M776" s="558"/>
      <c r="N776" s="388">
        <f t="shared" ca="1" si="350"/>
        <v>5600</v>
      </c>
      <c r="O776" s="565"/>
      <c r="P776" s="297"/>
      <c r="Q776" s="49"/>
      <c r="R776" s="49"/>
      <c r="S776" s="49"/>
    </row>
    <row r="777" spans="1:19" s="48" customFormat="1" ht="13.9" hidden="1" customHeight="1" outlineLevel="2">
      <c r="A777" s="560">
        <f ca="1">IF($H777="UNIDADE CONSTRUTIVA",OFFSET(A777,-1,0)+1,LARGE(A$3:A776,1))</f>
        <v>0</v>
      </c>
      <c r="B777" s="560">
        <f t="shared" ca="1" si="367"/>
        <v>10</v>
      </c>
      <c r="C777" s="560">
        <f t="shared" ca="1" si="368"/>
        <v>4</v>
      </c>
      <c r="D777" s="561">
        <f t="shared" ca="1" si="369"/>
        <v>2</v>
      </c>
      <c r="E777" s="561">
        <f t="shared" ca="1" si="370"/>
        <v>1</v>
      </c>
      <c r="G777" s="290"/>
      <c r="H777" s="291" t="s">
        <v>244</v>
      </c>
      <c r="I777" s="292" t="str">
        <f t="shared" ca="1" si="366"/>
        <v>10.004.002.001</v>
      </c>
      <c r="J777" s="293" t="s">
        <v>5522</v>
      </c>
      <c r="K777" s="294" t="s">
        <v>2</v>
      </c>
      <c r="L777" s="558">
        <v>2</v>
      </c>
      <c r="M777" s="558">
        <v>2800</v>
      </c>
      <c r="N777" s="388">
        <f t="shared" si="350"/>
        <v>5600</v>
      </c>
      <c r="O777" s="565"/>
      <c r="P777" s="297" t="s">
        <v>677</v>
      </c>
      <c r="Q777" s="49"/>
      <c r="R777" s="49"/>
      <c r="S777" s="49"/>
    </row>
    <row r="778" spans="1:19" s="48" customFormat="1" ht="13.9" customHeight="1">
      <c r="A778" s="560">
        <f ca="1">IF($H778="UNIDADE CONSTRUTIVA",OFFSET(A778,-1,0)+1,LARGE(A$3:A758,1))</f>
        <v>0</v>
      </c>
      <c r="B778" s="560">
        <f t="shared" ca="1" si="341"/>
        <v>11</v>
      </c>
      <c r="C778" s="560">
        <f t="shared" ca="1" si="342"/>
        <v>0</v>
      </c>
      <c r="D778" s="561">
        <f t="shared" ca="1" si="343"/>
        <v>2</v>
      </c>
      <c r="E778" s="561">
        <f t="shared" ca="1" si="344"/>
        <v>1</v>
      </c>
      <c r="G778" s="290"/>
      <c r="H778" s="291" t="s">
        <v>241</v>
      </c>
      <c r="I778" s="292" t="str">
        <f t="shared" ca="1" si="340"/>
        <v>11</v>
      </c>
      <c r="J778" s="293" t="s">
        <v>708</v>
      </c>
      <c r="K778" s="294"/>
      <c r="L778" s="558"/>
      <c r="M778" s="558"/>
      <c r="N778" s="388">
        <f t="shared" ca="1" si="350"/>
        <v>558904.9013599999</v>
      </c>
      <c r="O778" s="565"/>
      <c r="P778" s="297"/>
      <c r="Q778" s="566"/>
      <c r="R778" s="566"/>
      <c r="S778" s="49"/>
    </row>
    <row r="779" spans="1:19" s="48" customFormat="1" ht="13.9" customHeight="1" outlineLevel="1">
      <c r="A779" s="560">
        <f ca="1">IF($H779="UNIDADE CONSTRUTIVA",OFFSET(A779,-1,0)+1,LARGE(A$3:A778,1))</f>
        <v>0</v>
      </c>
      <c r="B779" s="560">
        <f t="shared" ca="1" si="341"/>
        <v>11</v>
      </c>
      <c r="C779" s="560">
        <f t="shared" ca="1" si="342"/>
        <v>1</v>
      </c>
      <c r="D779" s="561">
        <f t="shared" ca="1" si="343"/>
        <v>0</v>
      </c>
      <c r="E779" s="561">
        <f t="shared" ca="1" si="344"/>
        <v>1</v>
      </c>
      <c r="G779" s="290"/>
      <c r="H779" s="291" t="s">
        <v>242</v>
      </c>
      <c r="I779" s="292" t="str">
        <f t="shared" ca="1" si="340"/>
        <v>11.001</v>
      </c>
      <c r="J779" s="293" t="s">
        <v>4234</v>
      </c>
      <c r="K779" s="294"/>
      <c r="L779" s="558"/>
      <c r="M779" s="558"/>
      <c r="N779" s="388">
        <f t="shared" ca="1" si="350"/>
        <v>34140.846918000003</v>
      </c>
      <c r="O779" s="565"/>
      <c r="P779" s="297"/>
      <c r="Q779" s="49"/>
      <c r="R779" s="49"/>
      <c r="S779" s="49"/>
    </row>
    <row r="780" spans="1:19" s="48" customFormat="1" ht="13.9" customHeight="1" outlineLevel="1">
      <c r="A780" s="560">
        <f ca="1">IF($H780="UNIDADE CONSTRUTIVA",OFFSET(A780,-1,0)+1,LARGE(A$3:A779,1))</f>
        <v>0</v>
      </c>
      <c r="B780" s="560">
        <f t="shared" ca="1" si="341"/>
        <v>11</v>
      </c>
      <c r="C780" s="560">
        <f t="shared" ca="1" si="342"/>
        <v>1</v>
      </c>
      <c r="D780" s="561">
        <f t="shared" ca="1" si="343"/>
        <v>1</v>
      </c>
      <c r="E780" s="561">
        <f t="shared" ca="1" si="344"/>
        <v>0</v>
      </c>
      <c r="G780" s="290"/>
      <c r="H780" s="291" t="s">
        <v>243</v>
      </c>
      <c r="I780" s="292" t="str">
        <f t="shared" ca="1" si="340"/>
        <v>11.001.001</v>
      </c>
      <c r="J780" s="293" t="s">
        <v>575</v>
      </c>
      <c r="K780" s="294"/>
      <c r="L780" s="558"/>
      <c r="M780" s="558"/>
      <c r="N780" s="388">
        <f t="shared" ca="1" si="350"/>
        <v>2289.9230299999999</v>
      </c>
      <c r="O780" s="565"/>
      <c r="P780" s="297"/>
      <c r="Q780" s="49"/>
      <c r="R780" s="49"/>
      <c r="S780" s="49"/>
    </row>
    <row r="781" spans="1:19" s="48" customFormat="1" ht="13.9" customHeight="1" outlineLevel="2">
      <c r="A781" s="560">
        <f ca="1">IF($H781="UNIDADE CONSTRUTIVA",OFFSET(A781,-1,0)+1,LARGE(A$3:A780,1))</f>
        <v>0</v>
      </c>
      <c r="B781" s="560">
        <f t="shared" ca="1" si="341"/>
        <v>11</v>
      </c>
      <c r="C781" s="560">
        <f t="shared" ca="1" si="342"/>
        <v>1</v>
      </c>
      <c r="D781" s="561">
        <f t="shared" ca="1" si="343"/>
        <v>1</v>
      </c>
      <c r="E781" s="561">
        <f t="shared" ca="1" si="344"/>
        <v>1</v>
      </c>
      <c r="G781" s="290"/>
      <c r="H781" s="291" t="s">
        <v>244</v>
      </c>
      <c r="I781" s="292" t="str">
        <f t="shared" ca="1" si="340"/>
        <v>11.001.001.001</v>
      </c>
      <c r="J781" s="572" t="s">
        <v>5516</v>
      </c>
      <c r="K781" s="294" t="s">
        <v>1</v>
      </c>
      <c r="L781" s="558">
        <f>'Arquitetura R01'!D443</f>
        <v>143.87</v>
      </c>
      <c r="M781" s="558">
        <v>7.7489999999999997</v>
      </c>
      <c r="N781" s="388">
        <f>L781*M781</f>
        <v>1114.84863</v>
      </c>
      <c r="O781" s="565"/>
      <c r="P781" s="297" t="s">
        <v>402</v>
      </c>
      <c r="Q781" s="49"/>
      <c r="R781" s="49"/>
      <c r="S781" s="49"/>
    </row>
    <row r="782" spans="1:19" s="48" customFormat="1" ht="13.9" customHeight="1" outlineLevel="2">
      <c r="A782" s="560">
        <f ca="1">IF($H782="UNIDADE CONSTRUTIVA",OFFSET(A782,-1,0)+1,LARGE(A$3:A781,1))</f>
        <v>0</v>
      </c>
      <c r="B782" s="560">
        <f t="shared" ca="1" si="341"/>
        <v>11</v>
      </c>
      <c r="C782" s="560">
        <f t="shared" ca="1" si="342"/>
        <v>1</v>
      </c>
      <c r="D782" s="561">
        <f t="shared" ca="1" si="343"/>
        <v>1</v>
      </c>
      <c r="E782" s="561">
        <f t="shared" ca="1" si="344"/>
        <v>2</v>
      </c>
      <c r="G782" s="290"/>
      <c r="H782" s="291" t="s">
        <v>244</v>
      </c>
      <c r="I782" s="292" t="str">
        <f t="shared" ca="1" si="340"/>
        <v>11.001.001.002</v>
      </c>
      <c r="J782" s="572" t="s">
        <v>4427</v>
      </c>
      <c r="K782" s="294" t="s">
        <v>1</v>
      </c>
      <c r="L782" s="558">
        <f>'Arquitetura R01'!D442</f>
        <v>581.72</v>
      </c>
      <c r="M782" s="558">
        <v>2.02</v>
      </c>
      <c r="N782" s="388">
        <f t="shared" ref="N782:N797" si="371">IF(H782="Serviço",M782*L782,IF(H782="CÉLULA CONSTRUTIVA",SUMIFS($N$8:$N$1410,$B$8:$B$1410,B782,$H$8:$H$1410,"Serviço"),IF(H782="ETAPA",SUMIFS($N$8:$N$1410,$B$8:$B$1410,B782,$C$8:$C$1410,C782,$H$8:$H$1410,"Serviço"),IF(H782="SUBETAPA",SUMIFS($N$8:$N$1410,$B$8:$B$1410,B782,$C$8:$C$1410,C782,$D$8:$D$1410,D782,$H$8:$H$1410,"Serviço"),0))))</f>
        <v>1175.0744</v>
      </c>
      <c r="O782" s="565"/>
      <c r="P782" s="297" t="s">
        <v>402</v>
      </c>
      <c r="Q782" s="49"/>
      <c r="R782" s="49"/>
      <c r="S782" s="49"/>
    </row>
    <row r="783" spans="1:19" s="48" customFormat="1" ht="13.9" customHeight="1" outlineLevel="1">
      <c r="A783" s="560">
        <f ca="1">IF($H783="UNIDADE CONSTRUTIVA",OFFSET(A783,-1,0)+1,LARGE(A$3:A782,1))</f>
        <v>0</v>
      </c>
      <c r="B783" s="560">
        <f t="shared" ca="1" si="341"/>
        <v>11</v>
      </c>
      <c r="C783" s="560">
        <f t="shared" ca="1" si="342"/>
        <v>1</v>
      </c>
      <c r="D783" s="561">
        <f t="shared" ca="1" si="343"/>
        <v>2</v>
      </c>
      <c r="E783" s="561">
        <f t="shared" ca="1" si="344"/>
        <v>0</v>
      </c>
      <c r="G783" s="290"/>
      <c r="H783" s="291" t="s">
        <v>243</v>
      </c>
      <c r="I783" s="292" t="str">
        <f t="shared" ca="1" si="340"/>
        <v>11.001.002</v>
      </c>
      <c r="J783" s="293" t="s">
        <v>576</v>
      </c>
      <c r="K783" s="294"/>
      <c r="L783" s="558"/>
      <c r="M783" s="558"/>
      <c r="N783" s="388">
        <f t="shared" ca="1" si="371"/>
        <v>11822.151819999999</v>
      </c>
      <c r="O783" s="565"/>
      <c r="P783" s="297"/>
      <c r="Q783" s="49"/>
      <c r="R783" s="49"/>
      <c r="S783" s="49"/>
    </row>
    <row r="784" spans="1:19" s="48" customFormat="1" ht="13.9" customHeight="1" outlineLevel="2">
      <c r="A784" s="560">
        <f ca="1">IF($H784="UNIDADE CONSTRUTIVA",OFFSET(A784,-1,0)+1,LARGE(A$3:A783,1))</f>
        <v>0</v>
      </c>
      <c r="B784" s="560">
        <f t="shared" ca="1" si="341"/>
        <v>11</v>
      </c>
      <c r="C784" s="560">
        <f t="shared" ca="1" si="342"/>
        <v>1</v>
      </c>
      <c r="D784" s="561">
        <f t="shared" ca="1" si="343"/>
        <v>2</v>
      </c>
      <c r="E784" s="561">
        <f t="shared" ca="1" si="344"/>
        <v>1</v>
      </c>
      <c r="G784" s="290"/>
      <c r="H784" s="291" t="s">
        <v>244</v>
      </c>
      <c r="I784" s="292" t="str">
        <f t="shared" ca="1" si="340"/>
        <v>11.001.002.001</v>
      </c>
      <c r="J784" s="293" t="s">
        <v>709</v>
      </c>
      <c r="K784" s="294" t="s">
        <v>1</v>
      </c>
      <c r="L784" s="558">
        <f>'Arquitetura R01'!D493</f>
        <v>725.59</v>
      </c>
      <c r="M784" s="558">
        <v>15.898</v>
      </c>
      <c r="N784" s="388">
        <f t="shared" si="371"/>
        <v>11535.429819999999</v>
      </c>
      <c r="O784" s="565"/>
      <c r="P784" s="297" t="s">
        <v>402</v>
      </c>
      <c r="Q784" s="573"/>
      <c r="R784" s="573"/>
      <c r="S784" s="49"/>
    </row>
    <row r="785" spans="1:19" s="48" customFormat="1" ht="13.9" customHeight="1" outlineLevel="2">
      <c r="A785" s="560">
        <f ca="1">IF($H785="UNIDADE CONSTRUTIVA",OFFSET(A785,-1,0)+1,LARGE(A$3:A784,1))</f>
        <v>0</v>
      </c>
      <c r="B785" s="560">
        <f t="shared" ca="1" si="341"/>
        <v>11</v>
      </c>
      <c r="C785" s="560">
        <f t="shared" ca="1" si="342"/>
        <v>1</v>
      </c>
      <c r="D785" s="561">
        <f t="shared" ca="1" si="343"/>
        <v>2</v>
      </c>
      <c r="E785" s="561">
        <f t="shared" ca="1" si="344"/>
        <v>2</v>
      </c>
      <c r="G785" s="290"/>
      <c r="H785" s="291" t="s">
        <v>244</v>
      </c>
      <c r="I785" s="292" t="str">
        <f t="shared" ca="1" si="340"/>
        <v>11.001.002.002</v>
      </c>
      <c r="J785" s="293" t="s">
        <v>577</v>
      </c>
      <c r="K785" s="294" t="s">
        <v>1</v>
      </c>
      <c r="L785" s="558">
        <f>'Arquitetura R01'!D528</f>
        <v>56.22</v>
      </c>
      <c r="M785" s="558">
        <v>5.0999999999999996</v>
      </c>
      <c r="N785" s="388">
        <f t="shared" si="371"/>
        <v>286.72199999999998</v>
      </c>
      <c r="O785" s="565"/>
      <c r="P785" s="297" t="s">
        <v>402</v>
      </c>
      <c r="Q785" s="49"/>
      <c r="R785" s="49"/>
      <c r="S785" s="49"/>
    </row>
    <row r="786" spans="1:19" s="48" customFormat="1" ht="13.9" customHeight="1" outlineLevel="1">
      <c r="A786" s="560">
        <f ca="1">IF($H786="UNIDADE CONSTRUTIVA",OFFSET(A786,-1,0)+1,LARGE(A$3:A785,1))</f>
        <v>0</v>
      </c>
      <c r="B786" s="560">
        <f t="shared" ca="1" si="341"/>
        <v>11</v>
      </c>
      <c r="C786" s="560">
        <f t="shared" ca="1" si="342"/>
        <v>1</v>
      </c>
      <c r="D786" s="561">
        <f t="shared" ca="1" si="343"/>
        <v>3</v>
      </c>
      <c r="E786" s="561">
        <f t="shared" ca="1" si="344"/>
        <v>0</v>
      </c>
      <c r="G786" s="290"/>
      <c r="H786" s="291" t="s">
        <v>243</v>
      </c>
      <c r="I786" s="292" t="str">
        <f t="shared" ca="1" si="340"/>
        <v>11.001.003</v>
      </c>
      <c r="J786" s="293" t="s">
        <v>581</v>
      </c>
      <c r="K786" s="294"/>
      <c r="L786" s="558"/>
      <c r="M786" s="558"/>
      <c r="N786" s="388">
        <f t="shared" ca="1" si="371"/>
        <v>1318.2524680000001</v>
      </c>
      <c r="O786" s="565"/>
      <c r="P786" s="297"/>
      <c r="Q786" s="49"/>
      <c r="R786" s="49"/>
      <c r="S786" s="49"/>
    </row>
    <row r="787" spans="1:19" s="48" customFormat="1" ht="13.9" customHeight="1" outlineLevel="2">
      <c r="A787" s="560">
        <f ca="1">IF($H787="UNIDADE CONSTRUTIVA",OFFSET(A787,-1,0)+1,LARGE(A$3:A786,1))</f>
        <v>0</v>
      </c>
      <c r="B787" s="560">
        <f t="shared" ca="1" si="341"/>
        <v>11</v>
      </c>
      <c r="C787" s="560">
        <f t="shared" ca="1" si="342"/>
        <v>1</v>
      </c>
      <c r="D787" s="561">
        <f t="shared" ca="1" si="343"/>
        <v>3</v>
      </c>
      <c r="E787" s="561">
        <f t="shared" ca="1" si="344"/>
        <v>1</v>
      </c>
      <c r="G787" s="290"/>
      <c r="H787" s="291" t="s">
        <v>244</v>
      </c>
      <c r="I787" s="292" t="str">
        <f t="shared" ca="1" si="340"/>
        <v>11.001.003.001</v>
      </c>
      <c r="J787" s="293" t="s">
        <v>4244</v>
      </c>
      <c r="K787" s="294" t="s">
        <v>1</v>
      </c>
      <c r="L787" s="558">
        <f>'Arquitetura R01'!D536</f>
        <v>4.96</v>
      </c>
      <c r="M787" s="558">
        <v>90.203299999999999</v>
      </c>
      <c r="N787" s="388">
        <f t="shared" si="371"/>
        <v>447.408368</v>
      </c>
      <c r="O787" s="565" t="s">
        <v>4430</v>
      </c>
      <c r="P787" s="297" t="s">
        <v>402</v>
      </c>
      <c r="Q787" s="49"/>
      <c r="R787" s="49"/>
      <c r="S787" s="49"/>
    </row>
    <row r="788" spans="1:19" s="48" customFormat="1" ht="13.9" customHeight="1" outlineLevel="2">
      <c r="A788" s="560">
        <f ca="1">IF($H788="UNIDADE CONSTRUTIVA",OFFSET(A788,-1,0)+1,LARGE(A$3:A787,1))</f>
        <v>0</v>
      </c>
      <c r="B788" s="560">
        <f t="shared" ref="B788:B790" ca="1" si="372">IF(H788="UNIDADE CONSTRUTIVA",0,IF(H788="CÉLULA CONSTRUTIVA",OFFSET(B788,-1,0)+1,OFFSET(B788,-1,0)))</f>
        <v>11</v>
      </c>
      <c r="C788" s="560">
        <f t="shared" ref="C788:C790" ca="1" si="373">IF(H788="CÉLULA CONSTRUTIVA",0,IF(H788="ETAPA",OFFSET(C788,-1,0)+1,OFFSET(C788,-1,0)))</f>
        <v>1</v>
      </c>
      <c r="D788" s="561">
        <f t="shared" ref="D788:D790" ca="1" si="374">IF(H788="ETAPA",0,IF(H788="SUBETAPA",OFFSET(D788,-1,0)+1,OFFSET(D788,-1,0)))</f>
        <v>3</v>
      </c>
      <c r="E788" s="561">
        <f t="shared" ref="E788:E790" ca="1" si="375">IF(H788="Subetapa",0,IF(H788="serviço",OFFSET(E788,-1,0)+1,OFFSET(E788,-1,0)))</f>
        <v>2</v>
      </c>
      <c r="G788" s="290"/>
      <c r="H788" s="291" t="s">
        <v>244</v>
      </c>
      <c r="I788" s="292" t="str">
        <f t="shared" ref="I788:I790" ca="1" si="376">IF(H788="Unidade Construtiva",TEXT(A788,"00"),IF(H788="Célula Construtiva",TEXT(B788,"00"),IF(H788="Etapa",CONCATENATE(TEXT(B788,"00"),".",TEXT(C788,"000")),IF(H788="Subetapa",CONCATENATE(TEXT(B788,"00"),".",TEXT(C788,"000"),".",TEXT(D788,"000")),IF(H788="Serviço",CONCATENATE(TEXT(B788,"00"),".",TEXT(C788,"000"),".",TEXT(D788,"000"),".",TEXT(E788,"000")),"")))))</f>
        <v>11.001.003.002</v>
      </c>
      <c r="J788" s="293" t="s">
        <v>4426</v>
      </c>
      <c r="K788" s="294" t="s">
        <v>1</v>
      </c>
      <c r="L788" s="558">
        <f>'Arquitetura R01'!D535</f>
        <v>11.48</v>
      </c>
      <c r="M788" s="558">
        <v>75.857500000000002</v>
      </c>
      <c r="N788" s="388">
        <f t="shared" si="371"/>
        <v>870.84410000000003</v>
      </c>
      <c r="O788" s="565" t="s">
        <v>4429</v>
      </c>
      <c r="P788" s="297" t="s">
        <v>402</v>
      </c>
      <c r="Q788" s="49"/>
      <c r="R788" s="49"/>
      <c r="S788" s="49"/>
    </row>
    <row r="789" spans="1:19" s="48" customFormat="1" ht="13.9" customHeight="1" outlineLevel="1">
      <c r="A789" s="560">
        <f ca="1">IF($H789="UNIDADE CONSTRUTIVA",OFFSET(A789,-1,0)+1,LARGE(A$3:A788,1))</f>
        <v>0</v>
      </c>
      <c r="B789" s="560">
        <f t="shared" ca="1" si="372"/>
        <v>11</v>
      </c>
      <c r="C789" s="560">
        <f t="shared" ca="1" si="373"/>
        <v>1</v>
      </c>
      <c r="D789" s="561">
        <f t="shared" ca="1" si="374"/>
        <v>4</v>
      </c>
      <c r="E789" s="561">
        <f t="shared" ca="1" si="375"/>
        <v>0</v>
      </c>
      <c r="G789" s="290"/>
      <c r="H789" s="291" t="s">
        <v>243</v>
      </c>
      <c r="I789" s="292" t="str">
        <f t="shared" ca="1" si="376"/>
        <v>11.001.004</v>
      </c>
      <c r="J789" s="293" t="s">
        <v>582</v>
      </c>
      <c r="K789" s="294"/>
      <c r="L789" s="558"/>
      <c r="M789" s="558"/>
      <c r="N789" s="388">
        <f t="shared" ca="1" si="371"/>
        <v>355.9896</v>
      </c>
      <c r="O789" s="565"/>
      <c r="P789" s="297"/>
      <c r="Q789" s="49"/>
      <c r="R789" s="49"/>
      <c r="S789" s="49"/>
    </row>
    <row r="790" spans="1:19" s="48" customFormat="1" ht="13.9" customHeight="1" outlineLevel="2">
      <c r="A790" s="560">
        <f ca="1">IF($H790="UNIDADE CONSTRUTIVA",OFFSET(A790,-1,0)+1,LARGE(A$3:A789,1))</f>
        <v>0</v>
      </c>
      <c r="B790" s="560">
        <f t="shared" ca="1" si="372"/>
        <v>11</v>
      </c>
      <c r="C790" s="560">
        <f t="shared" ca="1" si="373"/>
        <v>1</v>
      </c>
      <c r="D790" s="561">
        <f t="shared" ca="1" si="374"/>
        <v>4</v>
      </c>
      <c r="E790" s="561">
        <f t="shared" ca="1" si="375"/>
        <v>1</v>
      </c>
      <c r="G790" s="290"/>
      <c r="H790" s="291" t="s">
        <v>244</v>
      </c>
      <c r="I790" s="292" t="str">
        <f t="shared" ca="1" si="376"/>
        <v>11.001.004.001</v>
      </c>
      <c r="J790" s="293" t="s">
        <v>584</v>
      </c>
      <c r="K790" s="294" t="s">
        <v>1</v>
      </c>
      <c r="L790" s="558">
        <f>'Arquitetura R01'!D574</f>
        <v>0.72</v>
      </c>
      <c r="M790" s="558">
        <v>494.43</v>
      </c>
      <c r="N790" s="388">
        <f t="shared" si="371"/>
        <v>355.9896</v>
      </c>
      <c r="O790" s="565" t="s">
        <v>4496</v>
      </c>
      <c r="P790" s="297" t="s">
        <v>402</v>
      </c>
      <c r="Q790" s="49"/>
      <c r="R790" s="49"/>
      <c r="S790" s="49"/>
    </row>
    <row r="791" spans="1:19" s="48" customFormat="1" ht="13.9" customHeight="1" outlineLevel="1">
      <c r="A791" s="560">
        <f ca="1">IF($H791="UNIDADE CONSTRUTIVA",OFFSET(A791,-1,0)+1,LARGE(A$3:A787,1))</f>
        <v>0</v>
      </c>
      <c r="B791" s="560">
        <f t="shared" ca="1" si="341"/>
        <v>11</v>
      </c>
      <c r="C791" s="560">
        <f t="shared" ca="1" si="342"/>
        <v>1</v>
      </c>
      <c r="D791" s="561">
        <f t="shared" ca="1" si="343"/>
        <v>5</v>
      </c>
      <c r="E791" s="561">
        <f t="shared" ca="1" si="344"/>
        <v>0</v>
      </c>
      <c r="G791" s="290"/>
      <c r="H791" s="291" t="s">
        <v>243</v>
      </c>
      <c r="I791" s="292" t="str">
        <f t="shared" ca="1" si="340"/>
        <v>11.001.005</v>
      </c>
      <c r="J791" s="293" t="s">
        <v>583</v>
      </c>
      <c r="K791" s="294"/>
      <c r="L791" s="558"/>
      <c r="M791" s="558"/>
      <c r="N791" s="388">
        <f t="shared" ca="1" si="371"/>
        <v>18354.53</v>
      </c>
      <c r="O791" s="565"/>
      <c r="P791" s="297"/>
      <c r="Q791" s="49"/>
      <c r="R791" s="49"/>
      <c r="S791" s="49"/>
    </row>
    <row r="792" spans="1:19" s="48" customFormat="1" ht="13.9" customHeight="1" outlineLevel="2">
      <c r="A792" s="560">
        <f ca="1">IF($H792="UNIDADE CONSTRUTIVA",OFFSET(A792,-1,0)+1,LARGE(A$3:A791,1))</f>
        <v>0</v>
      </c>
      <c r="B792" s="560">
        <f t="shared" ca="1" si="341"/>
        <v>11</v>
      </c>
      <c r="C792" s="560">
        <f t="shared" ca="1" si="342"/>
        <v>1</v>
      </c>
      <c r="D792" s="561">
        <f t="shared" ca="1" si="343"/>
        <v>5</v>
      </c>
      <c r="E792" s="561">
        <f t="shared" ca="1" si="344"/>
        <v>1</v>
      </c>
      <c r="G792" s="290"/>
      <c r="H792" s="291" t="s">
        <v>244</v>
      </c>
      <c r="I792" s="292" t="str">
        <f t="shared" ca="1" si="340"/>
        <v>11.001.005.001</v>
      </c>
      <c r="J792" s="293" t="s">
        <v>580</v>
      </c>
      <c r="K792" s="294" t="s">
        <v>1</v>
      </c>
      <c r="L792" s="558">
        <f>L784</f>
        <v>725.59</v>
      </c>
      <c r="M792" s="558">
        <v>23</v>
      </c>
      <c r="N792" s="388">
        <f t="shared" si="371"/>
        <v>16688.57</v>
      </c>
      <c r="O792" s="565"/>
      <c r="P792" s="297" t="s">
        <v>402</v>
      </c>
      <c r="Q792" s="49"/>
      <c r="R792" s="49"/>
      <c r="S792" s="49"/>
    </row>
    <row r="793" spans="1:19" s="48" customFormat="1" ht="13.9" customHeight="1" outlineLevel="2">
      <c r="A793" s="560">
        <f ca="1">IF($H793="UNIDADE CONSTRUTIVA",OFFSET(A793,-1,0)+1,LARGE(A$3:A792,1))</f>
        <v>0</v>
      </c>
      <c r="B793" s="560">
        <f t="shared" ca="1" si="341"/>
        <v>11</v>
      </c>
      <c r="C793" s="560">
        <f t="shared" ca="1" si="342"/>
        <v>1</v>
      </c>
      <c r="D793" s="561">
        <f t="shared" ca="1" si="343"/>
        <v>5</v>
      </c>
      <c r="E793" s="561">
        <f t="shared" ca="1" si="344"/>
        <v>2</v>
      </c>
      <c r="G793" s="290"/>
      <c r="H793" s="291" t="s">
        <v>244</v>
      </c>
      <c r="I793" s="292" t="str">
        <f t="shared" ca="1" si="340"/>
        <v>11.001.005.002</v>
      </c>
      <c r="J793" s="293" t="s">
        <v>4447</v>
      </c>
      <c r="K793" s="294" t="s">
        <v>1</v>
      </c>
      <c r="L793" s="558">
        <f>L785</f>
        <v>56.22</v>
      </c>
      <c r="M793" s="558">
        <v>16</v>
      </c>
      <c r="N793" s="388">
        <f t="shared" si="371"/>
        <v>899.52</v>
      </c>
      <c r="O793" s="565"/>
      <c r="P793" s="297" t="s">
        <v>402</v>
      </c>
      <c r="Q793" s="49"/>
      <c r="R793" s="49"/>
      <c r="S793" s="49"/>
    </row>
    <row r="794" spans="1:19" s="48" customFormat="1" ht="13.9" customHeight="1" outlineLevel="2">
      <c r="A794" s="560">
        <f ca="1">IF($H794="UNIDADE CONSTRUTIVA",OFFSET(A794,-1,0)+1,LARGE(A$3:A793,1))</f>
        <v>0</v>
      </c>
      <c r="B794" s="560">
        <f t="shared" ca="1" si="341"/>
        <v>11</v>
      </c>
      <c r="C794" s="560">
        <f t="shared" ca="1" si="342"/>
        <v>1</v>
      </c>
      <c r="D794" s="561">
        <f t="shared" ca="1" si="343"/>
        <v>5</v>
      </c>
      <c r="E794" s="561">
        <f t="shared" ca="1" si="344"/>
        <v>3</v>
      </c>
      <c r="G794" s="290"/>
      <c r="H794" s="291" t="s">
        <v>244</v>
      </c>
      <c r="I794" s="292" t="str">
        <f t="shared" ca="1" si="340"/>
        <v>11.001.005.003</v>
      </c>
      <c r="J794" s="293" t="s">
        <v>4448</v>
      </c>
      <c r="K794" s="294" t="s">
        <v>1</v>
      </c>
      <c r="L794" s="558">
        <f>L787+L788</f>
        <v>16.440000000000001</v>
      </c>
      <c r="M794" s="558">
        <v>45</v>
      </c>
      <c r="N794" s="388">
        <f t="shared" si="371"/>
        <v>739.80000000000007</v>
      </c>
      <c r="O794" s="565"/>
      <c r="P794" s="297" t="s">
        <v>402</v>
      </c>
      <c r="Q794" s="49"/>
      <c r="R794" s="49"/>
      <c r="S794" s="49"/>
    </row>
    <row r="795" spans="1:19" s="48" customFormat="1" ht="13.9" customHeight="1" outlineLevel="2">
      <c r="A795" s="560">
        <f ca="1">IF($H795="UNIDADE CONSTRUTIVA",OFFSET(A795,-1,0)+1,LARGE(A$3:A794,1))</f>
        <v>0</v>
      </c>
      <c r="B795" s="560">
        <f t="shared" ca="1" si="341"/>
        <v>11</v>
      </c>
      <c r="C795" s="560">
        <f t="shared" ca="1" si="342"/>
        <v>1</v>
      </c>
      <c r="D795" s="561">
        <f t="shared" ca="1" si="343"/>
        <v>5</v>
      </c>
      <c r="E795" s="561">
        <f t="shared" ca="1" si="344"/>
        <v>4</v>
      </c>
      <c r="G795" s="290"/>
      <c r="H795" s="291" t="s">
        <v>244</v>
      </c>
      <c r="I795" s="292" t="str">
        <f t="shared" ca="1" si="340"/>
        <v>11.001.005.004</v>
      </c>
      <c r="J795" s="293" t="s">
        <v>585</v>
      </c>
      <c r="K795" s="294" t="s">
        <v>1</v>
      </c>
      <c r="L795" s="558">
        <f>L790</f>
        <v>0.72</v>
      </c>
      <c r="M795" s="558">
        <v>37</v>
      </c>
      <c r="N795" s="388">
        <f t="shared" si="371"/>
        <v>26.64</v>
      </c>
      <c r="O795" s="565"/>
      <c r="P795" s="297" t="s">
        <v>402</v>
      </c>
      <c r="Q795" s="49"/>
      <c r="R795" s="49"/>
      <c r="S795" s="49"/>
    </row>
    <row r="796" spans="1:19" s="48" customFormat="1" ht="13.9" customHeight="1" outlineLevel="1">
      <c r="A796" s="560">
        <f ca="1">IF($H796="UNIDADE CONSTRUTIVA",OFFSET(A796,-1,0)+1,LARGE(A$3:A794,1))</f>
        <v>0</v>
      </c>
      <c r="B796" s="560">
        <f t="shared" ref="B796:B805" ca="1" si="377">IF(H796="UNIDADE CONSTRUTIVA",0,IF(H796="CÉLULA CONSTRUTIVA",OFFSET(B796,-1,0)+1,OFFSET(B796,-1,0)))</f>
        <v>11</v>
      </c>
      <c r="C796" s="560">
        <f t="shared" ref="C796:C805" ca="1" si="378">IF(H796="CÉLULA CONSTRUTIVA",0,IF(H796="ETAPA",OFFSET(C796,-1,0)+1,OFFSET(C796,-1,0)))</f>
        <v>2</v>
      </c>
      <c r="D796" s="561">
        <f t="shared" ref="D796:D805" ca="1" si="379">IF(H796="ETAPA",0,IF(H796="SUBETAPA",OFFSET(D796,-1,0)+1,OFFSET(D796,-1,0)))</f>
        <v>0</v>
      </c>
      <c r="E796" s="561">
        <f t="shared" ref="E796:E805" ca="1" si="380">IF(H796="Subetapa",0,IF(H796="serviço",OFFSET(E796,-1,0)+1,OFFSET(E796,-1,0)))</f>
        <v>4</v>
      </c>
      <c r="G796" s="290"/>
      <c r="H796" s="291" t="s">
        <v>242</v>
      </c>
      <c r="I796" s="292" t="str">
        <f t="shared" ref="I796:I805" ca="1" si="381">IF(H796="Unidade Construtiva",TEXT(A796,"00"),IF(H796="Célula Construtiva",TEXT(B796,"00"),IF(H796="Etapa",CONCATENATE(TEXT(B796,"00"),".",TEXT(C796,"000")),IF(H796="Subetapa",CONCATENATE(TEXT(B796,"00"),".",TEXT(C796,"000"),".",TEXT(D796,"000")),IF(H796="Serviço",CONCATENATE(TEXT(B796,"00"),".",TEXT(C796,"000"),".",TEXT(D796,"000"),".",TEXT(E796,"000")),"")))))</f>
        <v>11.002</v>
      </c>
      <c r="J796" s="293" t="s">
        <v>4235</v>
      </c>
      <c r="K796" s="294"/>
      <c r="L796" s="558"/>
      <c r="M796" s="558"/>
      <c r="N796" s="388">
        <f t="shared" ca="1" si="371"/>
        <v>20863.767660000001</v>
      </c>
      <c r="O796" s="565"/>
      <c r="P796" s="297"/>
      <c r="Q796" s="49"/>
      <c r="R796" s="49"/>
      <c r="S796" s="49"/>
    </row>
    <row r="797" spans="1:19" s="48" customFormat="1" ht="13.9" customHeight="1" outlineLevel="1">
      <c r="A797" s="560">
        <f ca="1">IF($H797="UNIDADE CONSTRUTIVA",OFFSET(A797,-1,0)+1,LARGE(A$3:A796,1))</f>
        <v>0</v>
      </c>
      <c r="B797" s="560">
        <f t="shared" ca="1" si="377"/>
        <v>11</v>
      </c>
      <c r="C797" s="560">
        <f t="shared" ca="1" si="378"/>
        <v>2</v>
      </c>
      <c r="D797" s="561">
        <f t="shared" ca="1" si="379"/>
        <v>1</v>
      </c>
      <c r="E797" s="561">
        <f t="shared" ca="1" si="380"/>
        <v>0</v>
      </c>
      <c r="G797" s="290"/>
      <c r="H797" s="291" t="s">
        <v>243</v>
      </c>
      <c r="I797" s="292" t="str">
        <f t="shared" ca="1" si="381"/>
        <v>11.002.001</v>
      </c>
      <c r="J797" s="293" t="s">
        <v>575</v>
      </c>
      <c r="K797" s="294"/>
      <c r="L797" s="558"/>
      <c r="M797" s="558"/>
      <c r="N797" s="388">
        <f t="shared" ca="1" si="371"/>
        <v>1845.3995599999998</v>
      </c>
      <c r="O797" s="565"/>
      <c r="P797" s="297"/>
      <c r="Q797" s="49"/>
      <c r="R797" s="49"/>
      <c r="S797" s="49"/>
    </row>
    <row r="798" spans="1:19" s="48" customFormat="1" ht="13.9" customHeight="1" outlineLevel="2">
      <c r="A798" s="560">
        <f ca="1">IF($H798="UNIDADE CONSTRUTIVA",OFFSET(A798,-1,0)+1,LARGE(A$3:A797,1))</f>
        <v>0</v>
      </c>
      <c r="B798" s="560">
        <f t="shared" ca="1" si="377"/>
        <v>11</v>
      </c>
      <c r="C798" s="560">
        <f t="shared" ca="1" si="378"/>
        <v>2</v>
      </c>
      <c r="D798" s="561">
        <f t="shared" ca="1" si="379"/>
        <v>1</v>
      </c>
      <c r="E798" s="561">
        <f t="shared" ca="1" si="380"/>
        <v>1</v>
      </c>
      <c r="G798" s="290"/>
      <c r="H798" s="291" t="s">
        <v>244</v>
      </c>
      <c r="I798" s="292" t="str">
        <f t="shared" ca="1" si="381"/>
        <v>11.002.001.001</v>
      </c>
      <c r="J798" s="572" t="s">
        <v>5516</v>
      </c>
      <c r="K798" s="294" t="s">
        <v>1</v>
      </c>
      <c r="L798" s="558">
        <f>'Arquitetura R01'!D446</f>
        <v>166.64</v>
      </c>
      <c r="M798" s="558">
        <v>7.7489999999999997</v>
      </c>
      <c r="N798" s="388">
        <f>M798*L798</f>
        <v>1291.2933599999999</v>
      </c>
      <c r="O798" s="565"/>
      <c r="P798" s="297" t="s">
        <v>402</v>
      </c>
      <c r="Q798" s="49"/>
      <c r="R798" s="49"/>
      <c r="S798" s="49"/>
    </row>
    <row r="799" spans="1:19" s="48" customFormat="1" ht="13.9" customHeight="1" outlineLevel="2">
      <c r="A799" s="560">
        <f ca="1">IF($H799="UNIDADE CONSTRUTIVA",OFFSET(A799,-1,0)+1,LARGE(A$3:A798,1))</f>
        <v>0</v>
      </c>
      <c r="B799" s="560">
        <f t="shared" ca="1" si="377"/>
        <v>11</v>
      </c>
      <c r="C799" s="560">
        <f t="shared" ca="1" si="378"/>
        <v>2</v>
      </c>
      <c r="D799" s="561">
        <f t="shared" ca="1" si="379"/>
        <v>1</v>
      </c>
      <c r="E799" s="561">
        <f t="shared" ca="1" si="380"/>
        <v>2</v>
      </c>
      <c r="G799" s="290"/>
      <c r="H799" s="291" t="s">
        <v>244</v>
      </c>
      <c r="I799" s="292" t="str">
        <f t="shared" ca="1" si="381"/>
        <v>11.002.001.002</v>
      </c>
      <c r="J799" s="572" t="s">
        <v>4427</v>
      </c>
      <c r="K799" s="294" t="s">
        <v>1</v>
      </c>
      <c r="L799" s="558">
        <f>'Arquitetura R01'!D445</f>
        <v>274.31</v>
      </c>
      <c r="M799" s="558">
        <v>2.02</v>
      </c>
      <c r="N799" s="388">
        <f t="shared" ref="N799:N807" si="382">IF(H799="Serviço",M799*L799,IF(H799="CÉLULA CONSTRUTIVA",SUMIFS($N$8:$N$1410,$B$8:$B$1410,B799,$H$8:$H$1410,"Serviço"),IF(H799="ETAPA",SUMIFS($N$8:$N$1410,$B$8:$B$1410,B799,$C$8:$C$1410,C799,$H$8:$H$1410,"Serviço"),IF(H799="SUBETAPA",SUMIFS($N$8:$N$1410,$B$8:$B$1410,B799,$C$8:$C$1410,C799,$D$8:$D$1410,D799,$H$8:$H$1410,"Serviço"),0))))</f>
        <v>554.10620000000006</v>
      </c>
      <c r="O799" s="565"/>
      <c r="P799" s="297" t="s">
        <v>402</v>
      </c>
      <c r="Q799" s="49"/>
      <c r="R799" s="49"/>
      <c r="S799" s="49"/>
    </row>
    <row r="800" spans="1:19" s="48" customFormat="1" ht="13.9" customHeight="1" outlineLevel="1">
      <c r="A800" s="560">
        <f ca="1">IF($H800="UNIDADE CONSTRUTIVA",OFFSET(A800,-1,0)+1,LARGE(A$3:A799,1))</f>
        <v>0</v>
      </c>
      <c r="B800" s="560">
        <f t="shared" ca="1" si="377"/>
        <v>11</v>
      </c>
      <c r="C800" s="560">
        <f t="shared" ca="1" si="378"/>
        <v>2</v>
      </c>
      <c r="D800" s="561">
        <f t="shared" ca="1" si="379"/>
        <v>2</v>
      </c>
      <c r="E800" s="561">
        <f t="shared" ca="1" si="380"/>
        <v>0</v>
      </c>
      <c r="G800" s="290"/>
      <c r="H800" s="291" t="s">
        <v>243</v>
      </c>
      <c r="I800" s="292" t="str">
        <f t="shared" ca="1" si="381"/>
        <v>11.002.002</v>
      </c>
      <c r="J800" s="293" t="s">
        <v>576</v>
      </c>
      <c r="K800" s="294"/>
      <c r="L800" s="558"/>
      <c r="M800" s="558"/>
      <c r="N800" s="388">
        <f t="shared" ca="1" si="382"/>
        <v>7461.3180999999995</v>
      </c>
      <c r="O800" s="565"/>
      <c r="P800" s="297"/>
      <c r="Q800" s="49"/>
      <c r="R800" s="49"/>
      <c r="S800" s="49"/>
    </row>
    <row r="801" spans="1:19" s="48" customFormat="1" ht="13.9" customHeight="1" outlineLevel="2">
      <c r="A801" s="560">
        <f ca="1">IF($H801="UNIDADE CONSTRUTIVA",OFFSET(A801,-1,0)+1,LARGE(A$3:A800,1))</f>
        <v>0</v>
      </c>
      <c r="B801" s="560">
        <f t="shared" ca="1" si="377"/>
        <v>11</v>
      </c>
      <c r="C801" s="560">
        <f t="shared" ca="1" si="378"/>
        <v>2</v>
      </c>
      <c r="D801" s="561">
        <f t="shared" ca="1" si="379"/>
        <v>2</v>
      </c>
      <c r="E801" s="561">
        <f t="shared" ca="1" si="380"/>
        <v>1</v>
      </c>
      <c r="G801" s="290"/>
      <c r="H801" s="291" t="s">
        <v>244</v>
      </c>
      <c r="I801" s="292" t="str">
        <f t="shared" ca="1" si="381"/>
        <v>11.002.002.001</v>
      </c>
      <c r="J801" s="293" t="s">
        <v>709</v>
      </c>
      <c r="K801" s="294" t="s">
        <v>1</v>
      </c>
      <c r="L801" s="558">
        <f>'Arquitetura R01'!D495</f>
        <v>440.95</v>
      </c>
      <c r="M801" s="558">
        <v>15.898</v>
      </c>
      <c r="N801" s="388">
        <f t="shared" si="382"/>
        <v>7010.2230999999992</v>
      </c>
      <c r="O801" s="565"/>
      <c r="P801" s="297" t="s">
        <v>402</v>
      </c>
      <c r="Q801" s="573"/>
      <c r="R801" s="573"/>
      <c r="S801" s="49"/>
    </row>
    <row r="802" spans="1:19" s="48" customFormat="1" ht="13.9" customHeight="1" outlineLevel="2">
      <c r="A802" s="560">
        <f ca="1">IF($H802="UNIDADE CONSTRUTIVA",OFFSET(A802,-1,0)+1,LARGE(A$3:A801,1))</f>
        <v>0</v>
      </c>
      <c r="B802" s="560">
        <f t="shared" ca="1" si="377"/>
        <v>11</v>
      </c>
      <c r="C802" s="560">
        <f t="shared" ca="1" si="378"/>
        <v>2</v>
      </c>
      <c r="D802" s="561">
        <f t="shared" ca="1" si="379"/>
        <v>2</v>
      </c>
      <c r="E802" s="561">
        <f t="shared" ca="1" si="380"/>
        <v>2</v>
      </c>
      <c r="G802" s="290"/>
      <c r="H802" s="291" t="s">
        <v>244</v>
      </c>
      <c r="I802" s="292" t="str">
        <f t="shared" ca="1" si="381"/>
        <v>11.002.002.002</v>
      </c>
      <c r="J802" s="293" t="s">
        <v>577</v>
      </c>
      <c r="K802" s="294" t="s">
        <v>1</v>
      </c>
      <c r="L802" s="558">
        <f>'Arquitetura R01'!D530</f>
        <v>88.45</v>
      </c>
      <c r="M802" s="558">
        <v>5.0999999999999996</v>
      </c>
      <c r="N802" s="388">
        <f t="shared" si="382"/>
        <v>451.09499999999997</v>
      </c>
      <c r="O802" s="565"/>
      <c r="P802" s="297" t="s">
        <v>402</v>
      </c>
      <c r="Q802" s="49"/>
      <c r="R802" s="49"/>
      <c r="S802" s="49"/>
    </row>
    <row r="803" spans="1:19" s="48" customFormat="1" ht="13.9" customHeight="1" outlineLevel="1">
      <c r="A803" s="560">
        <f ca="1">IF($H803="UNIDADE CONSTRUTIVA",OFFSET(A803,-1,0)+1,LARGE(A$3:A802,1))</f>
        <v>0</v>
      </c>
      <c r="B803" s="560">
        <f t="shared" ca="1" si="377"/>
        <v>11</v>
      </c>
      <c r="C803" s="560">
        <f t="shared" ca="1" si="378"/>
        <v>2</v>
      </c>
      <c r="D803" s="561">
        <f t="shared" ca="1" si="379"/>
        <v>3</v>
      </c>
      <c r="E803" s="561">
        <f t="shared" ca="1" si="380"/>
        <v>0</v>
      </c>
      <c r="G803" s="290"/>
      <c r="H803" s="291" t="s">
        <v>243</v>
      </c>
      <c r="I803" s="292" t="str">
        <f t="shared" ca="1" si="381"/>
        <v>11.002.003</v>
      </c>
      <c r="J803" s="293" t="s">
        <v>583</v>
      </c>
      <c r="K803" s="294"/>
      <c r="L803" s="558"/>
      <c r="M803" s="558"/>
      <c r="N803" s="388">
        <f t="shared" ca="1" si="382"/>
        <v>11557.050000000001</v>
      </c>
      <c r="O803" s="565"/>
      <c r="P803" s="297"/>
      <c r="Q803" s="49"/>
      <c r="R803" s="49"/>
      <c r="S803" s="49"/>
    </row>
    <row r="804" spans="1:19" s="48" customFormat="1" ht="13.9" customHeight="1" outlineLevel="2">
      <c r="A804" s="560">
        <f ca="1">IF($H804="UNIDADE CONSTRUTIVA",OFFSET(A804,-1,0)+1,LARGE(A$3:A803,1))</f>
        <v>0</v>
      </c>
      <c r="B804" s="560">
        <f t="shared" ca="1" si="377"/>
        <v>11</v>
      </c>
      <c r="C804" s="560">
        <f t="shared" ca="1" si="378"/>
        <v>2</v>
      </c>
      <c r="D804" s="561">
        <f t="shared" ca="1" si="379"/>
        <v>3</v>
      </c>
      <c r="E804" s="561">
        <f t="shared" ca="1" si="380"/>
        <v>1</v>
      </c>
      <c r="G804" s="290"/>
      <c r="H804" s="291" t="s">
        <v>244</v>
      </c>
      <c r="I804" s="292" t="str">
        <f t="shared" ca="1" si="381"/>
        <v>11.002.003.001</v>
      </c>
      <c r="J804" s="293" t="s">
        <v>580</v>
      </c>
      <c r="K804" s="294" t="s">
        <v>1</v>
      </c>
      <c r="L804" s="558">
        <f>L801</f>
        <v>440.95</v>
      </c>
      <c r="M804" s="558">
        <v>23</v>
      </c>
      <c r="N804" s="388">
        <f t="shared" si="382"/>
        <v>10141.85</v>
      </c>
      <c r="O804" s="565"/>
      <c r="P804" s="297" t="s">
        <v>402</v>
      </c>
      <c r="Q804" s="49"/>
      <c r="R804" s="49"/>
      <c r="S804" s="49"/>
    </row>
    <row r="805" spans="1:19" s="48" customFormat="1" ht="13.9" customHeight="1" outlineLevel="2">
      <c r="A805" s="560">
        <f ca="1">IF($H805="UNIDADE CONSTRUTIVA",OFFSET(A805,-1,0)+1,LARGE(A$3:A804,1))</f>
        <v>0</v>
      </c>
      <c r="B805" s="560">
        <f t="shared" ca="1" si="377"/>
        <v>11</v>
      </c>
      <c r="C805" s="560">
        <f t="shared" ca="1" si="378"/>
        <v>2</v>
      </c>
      <c r="D805" s="561">
        <f t="shared" ca="1" si="379"/>
        <v>3</v>
      </c>
      <c r="E805" s="561">
        <f t="shared" ca="1" si="380"/>
        <v>2</v>
      </c>
      <c r="G805" s="290"/>
      <c r="H805" s="291" t="s">
        <v>244</v>
      </c>
      <c r="I805" s="292" t="str">
        <f t="shared" ca="1" si="381"/>
        <v>11.002.003.002</v>
      </c>
      <c r="J805" s="293" t="s">
        <v>4447</v>
      </c>
      <c r="K805" s="294" t="s">
        <v>1</v>
      </c>
      <c r="L805" s="558">
        <f>L802</f>
        <v>88.45</v>
      </c>
      <c r="M805" s="558">
        <v>16</v>
      </c>
      <c r="N805" s="388">
        <f t="shared" si="382"/>
        <v>1415.2</v>
      </c>
      <c r="O805" s="565"/>
      <c r="P805" s="297" t="s">
        <v>402</v>
      </c>
      <c r="Q805" s="49"/>
      <c r="R805" s="49"/>
      <c r="S805" s="49"/>
    </row>
    <row r="806" spans="1:19" s="48" customFormat="1" ht="13.9" customHeight="1" outlineLevel="1">
      <c r="A806" s="560">
        <f ca="1">IF($H806="UNIDADE CONSTRUTIVA",OFFSET(A806,-1,0)+1,LARGE(A$3:A805,1))</f>
        <v>0</v>
      </c>
      <c r="B806" s="560">
        <f t="shared" ref="B806:B818" ca="1" si="383">IF(H806="UNIDADE CONSTRUTIVA",0,IF(H806="CÉLULA CONSTRUTIVA",OFFSET(B806,-1,0)+1,OFFSET(B806,-1,0)))</f>
        <v>11</v>
      </c>
      <c r="C806" s="560">
        <f t="shared" ref="C806:C818" ca="1" si="384">IF(H806="CÉLULA CONSTRUTIVA",0,IF(H806="ETAPA",OFFSET(C806,-1,0)+1,OFFSET(C806,-1,0)))</f>
        <v>3</v>
      </c>
      <c r="D806" s="561">
        <f t="shared" ref="D806:D818" ca="1" si="385">IF(H806="ETAPA",0,IF(H806="SUBETAPA",OFFSET(D806,-1,0)+1,OFFSET(D806,-1,0)))</f>
        <v>0</v>
      </c>
      <c r="E806" s="561">
        <f t="shared" ref="E806:E818" ca="1" si="386">IF(H806="Subetapa",0,IF(H806="serviço",OFFSET(E806,-1,0)+1,OFFSET(E806,-1,0)))</f>
        <v>2</v>
      </c>
      <c r="G806" s="290"/>
      <c r="H806" s="291" t="s">
        <v>242</v>
      </c>
      <c r="I806" s="292" t="str">
        <f t="shared" ref="I806:I818" ca="1" si="387">IF(H806="Unidade Construtiva",TEXT(A806,"00"),IF(H806="Célula Construtiva",TEXT(B806,"00"),IF(H806="Etapa",CONCATENATE(TEXT(B806,"00"),".",TEXT(C806,"000")),IF(H806="Subetapa",CONCATENATE(TEXT(B806,"00"),".",TEXT(C806,"000"),".",TEXT(D806,"000")),IF(H806="Serviço",CONCATENATE(TEXT(B806,"00"),".",TEXT(C806,"000"),".",TEXT(D806,"000"),".",TEXT(E806,"000")),"")))))</f>
        <v>11.003</v>
      </c>
      <c r="J806" s="293" t="s">
        <v>4236</v>
      </c>
      <c r="K806" s="294"/>
      <c r="L806" s="558"/>
      <c r="M806" s="558"/>
      <c r="N806" s="388">
        <f t="shared" ca="1" si="382"/>
        <v>25767.673029999998</v>
      </c>
      <c r="O806" s="565"/>
      <c r="P806" s="297"/>
      <c r="Q806" s="49"/>
      <c r="R806" s="49"/>
      <c r="S806" s="49"/>
    </row>
    <row r="807" spans="1:19" s="48" customFormat="1" ht="13.9" customHeight="1" outlineLevel="1">
      <c r="A807" s="560">
        <f ca="1">IF($H807="UNIDADE CONSTRUTIVA",OFFSET(A807,-1,0)+1,LARGE(A$3:A806,1))</f>
        <v>0</v>
      </c>
      <c r="B807" s="560">
        <f t="shared" ca="1" si="383"/>
        <v>11</v>
      </c>
      <c r="C807" s="560">
        <f t="shared" ca="1" si="384"/>
        <v>3</v>
      </c>
      <c r="D807" s="561">
        <f t="shared" ca="1" si="385"/>
        <v>1</v>
      </c>
      <c r="E807" s="561">
        <f t="shared" ca="1" si="386"/>
        <v>0</v>
      </c>
      <c r="G807" s="290"/>
      <c r="H807" s="291" t="s">
        <v>243</v>
      </c>
      <c r="I807" s="292" t="str">
        <f t="shared" ca="1" si="387"/>
        <v>11.003.001</v>
      </c>
      <c r="J807" s="293" t="s">
        <v>575</v>
      </c>
      <c r="K807" s="294"/>
      <c r="L807" s="558"/>
      <c r="M807" s="558"/>
      <c r="N807" s="388">
        <f t="shared" ca="1" si="382"/>
        <v>2156.47523</v>
      </c>
      <c r="O807" s="565"/>
      <c r="P807" s="297"/>
      <c r="Q807" s="49"/>
      <c r="R807" s="49"/>
      <c r="S807" s="49"/>
    </row>
    <row r="808" spans="1:19" s="48" customFormat="1" ht="13.9" customHeight="1" outlineLevel="2">
      <c r="A808" s="560">
        <f ca="1">IF($H808="UNIDADE CONSTRUTIVA",OFFSET(A808,-1,0)+1,LARGE(A$3:A807,1))</f>
        <v>0</v>
      </c>
      <c r="B808" s="560">
        <f t="shared" ca="1" si="383"/>
        <v>11</v>
      </c>
      <c r="C808" s="560">
        <f t="shared" ca="1" si="384"/>
        <v>3</v>
      </c>
      <c r="D808" s="561">
        <f t="shared" ca="1" si="385"/>
        <v>1</v>
      </c>
      <c r="E808" s="561">
        <f t="shared" ca="1" si="386"/>
        <v>1</v>
      </c>
      <c r="G808" s="290"/>
      <c r="H808" s="291" t="s">
        <v>244</v>
      </c>
      <c r="I808" s="292" t="str">
        <f t="shared" ca="1" si="387"/>
        <v>11.003.001.001</v>
      </c>
      <c r="J808" s="572" t="s">
        <v>5516</v>
      </c>
      <c r="K808" s="294" t="s">
        <v>1</v>
      </c>
      <c r="L808" s="558">
        <f>'Arquitetura R01'!D449</f>
        <v>206.87</v>
      </c>
      <c r="M808" s="558">
        <v>7.7489999999999997</v>
      </c>
      <c r="N808" s="388">
        <f>M808*L808</f>
        <v>1603.0356299999999</v>
      </c>
      <c r="O808" s="565"/>
      <c r="P808" s="297" t="s">
        <v>402</v>
      </c>
      <c r="Q808" s="49"/>
      <c r="R808" s="49"/>
      <c r="S808" s="49"/>
    </row>
    <row r="809" spans="1:19" s="48" customFormat="1" ht="13.9" customHeight="1" outlineLevel="2">
      <c r="A809" s="560">
        <f ca="1">IF($H809="UNIDADE CONSTRUTIVA",OFFSET(A809,-1,0)+1,LARGE(A$3:A808,1))</f>
        <v>0</v>
      </c>
      <c r="B809" s="560">
        <f t="shared" ca="1" si="383"/>
        <v>11</v>
      </c>
      <c r="C809" s="560">
        <f t="shared" ca="1" si="384"/>
        <v>3</v>
      </c>
      <c r="D809" s="561">
        <f t="shared" ca="1" si="385"/>
        <v>1</v>
      </c>
      <c r="E809" s="561">
        <f t="shared" ca="1" si="386"/>
        <v>2</v>
      </c>
      <c r="G809" s="290"/>
      <c r="H809" s="291" t="s">
        <v>244</v>
      </c>
      <c r="I809" s="292" t="str">
        <f t="shared" ca="1" si="387"/>
        <v>11.003.001.002</v>
      </c>
      <c r="J809" s="572" t="s">
        <v>4427</v>
      </c>
      <c r="K809" s="294" t="s">
        <v>1</v>
      </c>
      <c r="L809" s="558">
        <f>'Arquitetura R01'!D448</f>
        <v>273.98</v>
      </c>
      <c r="M809" s="558">
        <v>2.02</v>
      </c>
      <c r="N809" s="388">
        <f t="shared" ref="N809:N820" si="388">IF(H809="Serviço",M809*L809,IF(H809="CÉLULA CONSTRUTIVA",SUMIFS($N$8:$N$1410,$B$8:$B$1410,B809,$H$8:$H$1410,"Serviço"),IF(H809="ETAPA",SUMIFS($N$8:$N$1410,$B$8:$B$1410,B809,$C$8:$C$1410,C809,$H$8:$H$1410,"Serviço"),IF(H809="SUBETAPA",SUMIFS($N$8:$N$1410,$B$8:$B$1410,B809,$C$8:$C$1410,C809,$D$8:$D$1410,D809,$H$8:$H$1410,"Serviço"),0))))</f>
        <v>553.43960000000004</v>
      </c>
      <c r="O809" s="565"/>
      <c r="P809" s="297" t="s">
        <v>402</v>
      </c>
      <c r="Q809" s="49"/>
      <c r="R809" s="49"/>
      <c r="S809" s="49"/>
    </row>
    <row r="810" spans="1:19" s="48" customFormat="1" ht="13.9" customHeight="1" outlineLevel="1">
      <c r="A810" s="560">
        <f ca="1">IF($H810="UNIDADE CONSTRUTIVA",OFFSET(A810,-1,0)+1,LARGE(A$3:A809,1))</f>
        <v>0</v>
      </c>
      <c r="B810" s="560">
        <f t="shared" ca="1" si="383"/>
        <v>11</v>
      </c>
      <c r="C810" s="560">
        <f t="shared" ca="1" si="384"/>
        <v>3</v>
      </c>
      <c r="D810" s="561">
        <f t="shared" ca="1" si="385"/>
        <v>2</v>
      </c>
      <c r="E810" s="561">
        <f t="shared" ca="1" si="386"/>
        <v>0</v>
      </c>
      <c r="G810" s="290"/>
      <c r="H810" s="291" t="s">
        <v>243</v>
      </c>
      <c r="I810" s="292" t="str">
        <f t="shared" ca="1" si="387"/>
        <v>11.003.002</v>
      </c>
      <c r="J810" s="293" t="s">
        <v>576</v>
      </c>
      <c r="K810" s="294"/>
      <c r="L810" s="558"/>
      <c r="M810" s="558"/>
      <c r="N810" s="388">
        <f t="shared" ca="1" si="388"/>
        <v>8117.7313000000004</v>
      </c>
      <c r="O810" s="565"/>
      <c r="P810" s="297"/>
      <c r="Q810" s="49"/>
      <c r="R810" s="49"/>
      <c r="S810" s="49"/>
    </row>
    <row r="811" spans="1:19" s="48" customFormat="1" ht="13.9" customHeight="1" outlineLevel="2">
      <c r="A811" s="560">
        <f ca="1">IF($H811="UNIDADE CONSTRUTIVA",OFFSET(A811,-1,0)+1,LARGE(A$3:A810,1))</f>
        <v>0</v>
      </c>
      <c r="B811" s="560">
        <f t="shared" ca="1" si="383"/>
        <v>11</v>
      </c>
      <c r="C811" s="560">
        <f t="shared" ca="1" si="384"/>
        <v>3</v>
      </c>
      <c r="D811" s="561">
        <f t="shared" ca="1" si="385"/>
        <v>2</v>
      </c>
      <c r="E811" s="561">
        <f t="shared" ca="1" si="386"/>
        <v>1</v>
      </c>
      <c r="G811" s="290"/>
      <c r="H811" s="291" t="s">
        <v>244</v>
      </c>
      <c r="I811" s="292" t="str">
        <f t="shared" ca="1" si="387"/>
        <v>11.003.002.001</v>
      </c>
      <c r="J811" s="293" t="s">
        <v>709</v>
      </c>
      <c r="K811" s="294" t="s">
        <v>1</v>
      </c>
      <c r="L811" s="558">
        <f>'Arquitetura R01'!D497</f>
        <v>480.85</v>
      </c>
      <c r="M811" s="558">
        <v>15.898</v>
      </c>
      <c r="N811" s="388">
        <f t="shared" si="388"/>
        <v>7644.5533000000005</v>
      </c>
      <c r="O811" s="565"/>
      <c r="P811" s="297" t="s">
        <v>402</v>
      </c>
      <c r="Q811" s="573"/>
      <c r="R811" s="573"/>
      <c r="S811" s="49"/>
    </row>
    <row r="812" spans="1:19" s="48" customFormat="1" ht="13.9" customHeight="1" outlineLevel="2">
      <c r="A812" s="560">
        <f ca="1">IF($H812="UNIDADE CONSTRUTIVA",OFFSET(A812,-1,0)+1,LARGE(A$3:A811,1))</f>
        <v>0</v>
      </c>
      <c r="B812" s="560">
        <f t="shared" ca="1" si="383"/>
        <v>11</v>
      </c>
      <c r="C812" s="560">
        <f t="shared" ca="1" si="384"/>
        <v>3</v>
      </c>
      <c r="D812" s="561">
        <f t="shared" ca="1" si="385"/>
        <v>2</v>
      </c>
      <c r="E812" s="561">
        <f t="shared" ca="1" si="386"/>
        <v>2</v>
      </c>
      <c r="G812" s="290"/>
      <c r="H812" s="291" t="s">
        <v>244</v>
      </c>
      <c r="I812" s="292" t="str">
        <f t="shared" ca="1" si="387"/>
        <v>11.003.002.002</v>
      </c>
      <c r="J812" s="293" t="s">
        <v>577</v>
      </c>
      <c r="K812" s="294" t="s">
        <v>1</v>
      </c>
      <c r="L812" s="558">
        <f>'Arquitetura R01'!D532</f>
        <v>92.78</v>
      </c>
      <c r="M812" s="558">
        <v>5.0999999999999996</v>
      </c>
      <c r="N812" s="388">
        <f t="shared" si="388"/>
        <v>473.178</v>
      </c>
      <c r="O812" s="565"/>
      <c r="P812" s="297" t="s">
        <v>402</v>
      </c>
      <c r="Q812" s="49"/>
      <c r="R812" s="49"/>
      <c r="S812" s="49"/>
    </row>
    <row r="813" spans="1:19" s="48" customFormat="1" ht="13.9" customHeight="1" outlineLevel="1">
      <c r="A813" s="560">
        <f ca="1">IF($H813="UNIDADE CONSTRUTIVA",OFFSET(A813,-1,0)+1,LARGE(A$3:A812,1))</f>
        <v>0</v>
      </c>
      <c r="B813" s="560">
        <f t="shared" ca="1" si="383"/>
        <v>11</v>
      </c>
      <c r="C813" s="560">
        <f t="shared" ca="1" si="384"/>
        <v>3</v>
      </c>
      <c r="D813" s="561">
        <f t="shared" ca="1" si="385"/>
        <v>3</v>
      </c>
      <c r="E813" s="561">
        <f t="shared" ca="1" si="386"/>
        <v>0</v>
      </c>
      <c r="G813" s="290"/>
      <c r="H813" s="291" t="s">
        <v>243</v>
      </c>
      <c r="I813" s="292" t="str">
        <f t="shared" ca="1" si="387"/>
        <v>11.003.003</v>
      </c>
      <c r="J813" s="293" t="s">
        <v>582</v>
      </c>
      <c r="K813" s="294"/>
      <c r="L813" s="558"/>
      <c r="M813" s="558"/>
      <c r="N813" s="388">
        <f t="shared" ca="1" si="388"/>
        <v>2744.0864999999999</v>
      </c>
      <c r="O813" s="565"/>
      <c r="P813" s="297"/>
      <c r="Q813" s="49"/>
      <c r="R813" s="49"/>
      <c r="S813" s="49"/>
    </row>
    <row r="814" spans="1:19" s="48" customFormat="1" ht="13.9" customHeight="1" outlineLevel="2">
      <c r="A814" s="560">
        <f ca="1">IF($H814="UNIDADE CONSTRUTIVA",OFFSET(A814,-1,0)+1,LARGE(A$3:A813,1))</f>
        <v>0</v>
      </c>
      <c r="B814" s="560">
        <f t="shared" ca="1" si="383"/>
        <v>11</v>
      </c>
      <c r="C814" s="560">
        <f t="shared" ca="1" si="384"/>
        <v>3</v>
      </c>
      <c r="D814" s="561">
        <f t="shared" ca="1" si="385"/>
        <v>3</v>
      </c>
      <c r="E814" s="561">
        <f t="shared" ca="1" si="386"/>
        <v>1</v>
      </c>
      <c r="G814" s="290"/>
      <c r="H814" s="291" t="s">
        <v>244</v>
      </c>
      <c r="I814" s="292" t="str">
        <f t="shared" ca="1" si="387"/>
        <v>11.003.003.001</v>
      </c>
      <c r="J814" s="293" t="s">
        <v>584</v>
      </c>
      <c r="K814" s="294" t="s">
        <v>1</v>
      </c>
      <c r="L814" s="558">
        <f>'Arquitetura R01'!D576</f>
        <v>5.55</v>
      </c>
      <c r="M814" s="558">
        <v>494.43</v>
      </c>
      <c r="N814" s="388">
        <f t="shared" si="388"/>
        <v>2744.0864999999999</v>
      </c>
      <c r="O814" s="565" t="s">
        <v>4495</v>
      </c>
      <c r="P814" s="297" t="s">
        <v>402</v>
      </c>
      <c r="Q814" s="49"/>
      <c r="R814" s="49"/>
      <c r="S814" s="49"/>
    </row>
    <row r="815" spans="1:19" s="48" customFormat="1" ht="13.9" customHeight="1" outlineLevel="1">
      <c r="A815" s="560">
        <f ca="1">IF($H815="UNIDADE CONSTRUTIVA",OFFSET(A815,-1,0)+1,LARGE(A$3:A812,1))</f>
        <v>0</v>
      </c>
      <c r="B815" s="560">
        <f t="shared" ca="1" si="383"/>
        <v>11</v>
      </c>
      <c r="C815" s="560">
        <f t="shared" ca="1" si="384"/>
        <v>3</v>
      </c>
      <c r="D815" s="561">
        <f t="shared" ca="1" si="385"/>
        <v>4</v>
      </c>
      <c r="E815" s="561">
        <f t="shared" ca="1" si="386"/>
        <v>0</v>
      </c>
      <c r="G815" s="290"/>
      <c r="H815" s="291" t="s">
        <v>243</v>
      </c>
      <c r="I815" s="292" t="str">
        <f t="shared" ca="1" si="387"/>
        <v>11.003.004</v>
      </c>
      <c r="J815" s="293" t="s">
        <v>583</v>
      </c>
      <c r="K815" s="294"/>
      <c r="L815" s="558"/>
      <c r="M815" s="558"/>
      <c r="N815" s="388">
        <f t="shared" ca="1" si="388"/>
        <v>12749.380000000001</v>
      </c>
      <c r="O815" s="565"/>
      <c r="P815" s="297"/>
      <c r="Q815" s="49"/>
      <c r="R815" s="49"/>
      <c r="S815" s="49"/>
    </row>
    <row r="816" spans="1:19" s="48" customFormat="1" ht="13.9" customHeight="1" outlineLevel="2">
      <c r="A816" s="560">
        <f ca="1">IF($H816="UNIDADE CONSTRUTIVA",OFFSET(A816,-1,0)+1,LARGE(A$3:A815,1))</f>
        <v>0</v>
      </c>
      <c r="B816" s="560">
        <f t="shared" ca="1" si="383"/>
        <v>11</v>
      </c>
      <c r="C816" s="560">
        <f t="shared" ca="1" si="384"/>
        <v>3</v>
      </c>
      <c r="D816" s="561">
        <f t="shared" ca="1" si="385"/>
        <v>4</v>
      </c>
      <c r="E816" s="561">
        <f t="shared" ca="1" si="386"/>
        <v>1</v>
      </c>
      <c r="G816" s="290"/>
      <c r="H816" s="291" t="s">
        <v>244</v>
      </c>
      <c r="I816" s="292" t="str">
        <f t="shared" ca="1" si="387"/>
        <v>11.003.004.001</v>
      </c>
      <c r="J816" s="293" t="s">
        <v>580</v>
      </c>
      <c r="K816" s="294" t="s">
        <v>1</v>
      </c>
      <c r="L816" s="558">
        <f>L811</f>
        <v>480.85</v>
      </c>
      <c r="M816" s="558">
        <v>23</v>
      </c>
      <c r="N816" s="388">
        <f t="shared" si="388"/>
        <v>11059.550000000001</v>
      </c>
      <c r="O816" s="565"/>
      <c r="P816" s="297" t="s">
        <v>402</v>
      </c>
      <c r="Q816" s="49"/>
      <c r="R816" s="49"/>
      <c r="S816" s="49"/>
    </row>
    <row r="817" spans="1:19" s="48" customFormat="1" ht="13.9" customHeight="1" outlineLevel="2">
      <c r="A817" s="560">
        <f ca="1">IF($H817="UNIDADE CONSTRUTIVA",OFFSET(A817,-1,0)+1,LARGE(A$3:A816,1))</f>
        <v>0</v>
      </c>
      <c r="B817" s="560">
        <f t="shared" ca="1" si="383"/>
        <v>11</v>
      </c>
      <c r="C817" s="560">
        <f t="shared" ca="1" si="384"/>
        <v>3</v>
      </c>
      <c r="D817" s="561">
        <f t="shared" ca="1" si="385"/>
        <v>4</v>
      </c>
      <c r="E817" s="561">
        <f t="shared" ca="1" si="386"/>
        <v>2</v>
      </c>
      <c r="G817" s="290"/>
      <c r="H817" s="291" t="s">
        <v>244</v>
      </c>
      <c r="I817" s="292" t="str">
        <f t="shared" ca="1" si="387"/>
        <v>11.003.004.002</v>
      </c>
      <c r="J817" s="293" t="s">
        <v>4447</v>
      </c>
      <c r="K817" s="294" t="s">
        <v>1</v>
      </c>
      <c r="L817" s="558">
        <f>L812</f>
        <v>92.78</v>
      </c>
      <c r="M817" s="558">
        <v>16</v>
      </c>
      <c r="N817" s="388">
        <f t="shared" si="388"/>
        <v>1484.48</v>
      </c>
      <c r="O817" s="565"/>
      <c r="P817" s="297" t="s">
        <v>402</v>
      </c>
      <c r="Q817" s="49"/>
      <c r="R817" s="49"/>
      <c r="S817" s="49"/>
    </row>
    <row r="818" spans="1:19" s="48" customFormat="1" ht="13.9" customHeight="1" outlineLevel="2">
      <c r="A818" s="560">
        <f ca="1">IF($H818="UNIDADE CONSTRUTIVA",OFFSET(A818,-1,0)+1,LARGE(A$3:A817,1))</f>
        <v>0</v>
      </c>
      <c r="B818" s="560">
        <f t="shared" ca="1" si="383"/>
        <v>11</v>
      </c>
      <c r="C818" s="560">
        <f t="shared" ca="1" si="384"/>
        <v>3</v>
      </c>
      <c r="D818" s="561">
        <f t="shared" ca="1" si="385"/>
        <v>4</v>
      </c>
      <c r="E818" s="561">
        <f t="shared" ca="1" si="386"/>
        <v>3</v>
      </c>
      <c r="G818" s="290"/>
      <c r="H818" s="291" t="s">
        <v>244</v>
      </c>
      <c r="I818" s="292" t="str">
        <f t="shared" ca="1" si="387"/>
        <v>11.003.004.003</v>
      </c>
      <c r="J818" s="293" t="s">
        <v>585</v>
      </c>
      <c r="K818" s="294" t="s">
        <v>1</v>
      </c>
      <c r="L818" s="558">
        <f>L814</f>
        <v>5.55</v>
      </c>
      <c r="M818" s="558">
        <v>37</v>
      </c>
      <c r="N818" s="388">
        <f t="shared" si="388"/>
        <v>205.35</v>
      </c>
      <c r="O818" s="565"/>
      <c r="P818" s="297" t="s">
        <v>402</v>
      </c>
      <c r="Q818" s="49"/>
      <c r="R818" s="49"/>
      <c r="S818" s="49"/>
    </row>
    <row r="819" spans="1:19" s="48" customFormat="1" ht="13.9" customHeight="1" outlineLevel="1">
      <c r="A819" s="560">
        <f ca="1">IF($H819="UNIDADE CONSTRUTIVA",OFFSET(A819,-1,0)+1,LARGE(A$3:A817,1))</f>
        <v>0</v>
      </c>
      <c r="B819" s="560">
        <f t="shared" ref="B819:B835" ca="1" si="389">IF(H819="UNIDADE CONSTRUTIVA",0,IF(H819="CÉLULA CONSTRUTIVA",OFFSET(B819,-1,0)+1,OFFSET(B819,-1,0)))</f>
        <v>11</v>
      </c>
      <c r="C819" s="560">
        <f t="shared" ref="C819:C835" ca="1" si="390">IF(H819="CÉLULA CONSTRUTIVA",0,IF(H819="ETAPA",OFFSET(C819,-1,0)+1,OFFSET(C819,-1,0)))</f>
        <v>4</v>
      </c>
      <c r="D819" s="561">
        <f t="shared" ref="D819:D835" ca="1" si="391">IF(H819="ETAPA",0,IF(H819="SUBETAPA",OFFSET(D819,-1,0)+1,OFFSET(D819,-1,0)))</f>
        <v>0</v>
      </c>
      <c r="E819" s="561">
        <f t="shared" ref="E819:E835" ca="1" si="392">IF(H819="Subetapa",0,IF(H819="serviço",OFFSET(E819,-1,0)+1,OFFSET(E819,-1,0)))</f>
        <v>3</v>
      </c>
      <c r="G819" s="290"/>
      <c r="H819" s="291" t="s">
        <v>242</v>
      </c>
      <c r="I819" s="292" t="str">
        <f t="shared" ref="I819:I835" ca="1" si="393">IF(H819="Unidade Construtiva",TEXT(A819,"00"),IF(H819="Célula Construtiva",TEXT(B819,"00"),IF(H819="Etapa",CONCATENATE(TEXT(B819,"00"),".",TEXT(C819,"000")),IF(H819="Subetapa",CONCATENATE(TEXT(B819,"00"),".",TEXT(C819,"000"),".",TEXT(D819,"000")),IF(H819="Serviço",CONCATENATE(TEXT(B819,"00"),".",TEXT(C819,"000"),".",TEXT(D819,"000"),".",TEXT(E819,"000")),"")))))</f>
        <v>11.004</v>
      </c>
      <c r="J819" s="293" t="s">
        <v>4237</v>
      </c>
      <c r="K819" s="294"/>
      <c r="L819" s="558"/>
      <c r="M819" s="558"/>
      <c r="N819" s="388">
        <f t="shared" ca="1" si="388"/>
        <v>41205.815796999996</v>
      </c>
      <c r="O819" s="565"/>
      <c r="P819" s="297"/>
      <c r="Q819" s="49"/>
      <c r="R819" s="49"/>
      <c r="S819" s="49"/>
    </row>
    <row r="820" spans="1:19" s="48" customFormat="1" ht="13.9" customHeight="1" outlineLevel="1">
      <c r="A820" s="560">
        <f ca="1">IF($H820="UNIDADE CONSTRUTIVA",OFFSET(A820,-1,0)+1,LARGE(A$3:A819,1))</f>
        <v>0</v>
      </c>
      <c r="B820" s="560">
        <f t="shared" ca="1" si="389"/>
        <v>11</v>
      </c>
      <c r="C820" s="560">
        <f t="shared" ca="1" si="390"/>
        <v>4</v>
      </c>
      <c r="D820" s="561">
        <f t="shared" ca="1" si="391"/>
        <v>1</v>
      </c>
      <c r="E820" s="561">
        <f t="shared" ca="1" si="392"/>
        <v>0</v>
      </c>
      <c r="G820" s="290"/>
      <c r="H820" s="291" t="s">
        <v>243</v>
      </c>
      <c r="I820" s="292" t="str">
        <f t="shared" ca="1" si="393"/>
        <v>11.004.001</v>
      </c>
      <c r="J820" s="293" t="s">
        <v>575</v>
      </c>
      <c r="K820" s="294"/>
      <c r="L820" s="558"/>
      <c r="M820" s="558"/>
      <c r="N820" s="388">
        <f t="shared" ca="1" si="388"/>
        <v>1740.54252</v>
      </c>
      <c r="O820" s="565"/>
      <c r="P820" s="297"/>
      <c r="Q820" s="49"/>
      <c r="R820" s="49"/>
      <c r="S820" s="49"/>
    </row>
    <row r="821" spans="1:19" s="48" customFormat="1" ht="13.9" customHeight="1" outlineLevel="2">
      <c r="A821" s="560">
        <f ca="1">IF($H821="UNIDADE CONSTRUTIVA",OFFSET(A821,-1,0)+1,LARGE(A$3:A820,1))</f>
        <v>0</v>
      </c>
      <c r="B821" s="560">
        <f t="shared" ca="1" si="389"/>
        <v>11</v>
      </c>
      <c r="C821" s="560">
        <f t="shared" ca="1" si="390"/>
        <v>4</v>
      </c>
      <c r="D821" s="561">
        <f t="shared" ca="1" si="391"/>
        <v>1</v>
      </c>
      <c r="E821" s="561">
        <f t="shared" ca="1" si="392"/>
        <v>1</v>
      </c>
      <c r="G821" s="290"/>
      <c r="H821" s="291" t="s">
        <v>244</v>
      </c>
      <c r="I821" s="292" t="str">
        <f t="shared" ca="1" si="393"/>
        <v>11.004.001.001</v>
      </c>
      <c r="J821" s="572" t="s">
        <v>5516</v>
      </c>
      <c r="K821" s="294" t="s">
        <v>1</v>
      </c>
      <c r="L821" s="558">
        <f>'Arquitetura R01'!D452</f>
        <v>102.68</v>
      </c>
      <c r="M821" s="558">
        <v>7.7489999999999997</v>
      </c>
      <c r="N821" s="388">
        <f>M821*L821</f>
        <v>795.66732000000002</v>
      </c>
      <c r="O821" s="565"/>
      <c r="P821" s="297" t="s">
        <v>402</v>
      </c>
      <c r="Q821" s="49"/>
      <c r="R821" s="49"/>
      <c r="S821" s="49"/>
    </row>
    <row r="822" spans="1:19" s="48" customFormat="1" ht="13.9" customHeight="1" outlineLevel="2">
      <c r="A822" s="560">
        <f ca="1">IF($H822="UNIDADE CONSTRUTIVA",OFFSET(A822,-1,0)+1,LARGE(A$3:A821,1))</f>
        <v>0</v>
      </c>
      <c r="B822" s="560">
        <f t="shared" ca="1" si="389"/>
        <v>11</v>
      </c>
      <c r="C822" s="560">
        <f t="shared" ca="1" si="390"/>
        <v>4</v>
      </c>
      <c r="D822" s="561">
        <f t="shared" ca="1" si="391"/>
        <v>1</v>
      </c>
      <c r="E822" s="561">
        <f t="shared" ca="1" si="392"/>
        <v>2</v>
      </c>
      <c r="G822" s="290"/>
      <c r="H822" s="291" t="s">
        <v>244</v>
      </c>
      <c r="I822" s="292" t="str">
        <f t="shared" ca="1" si="393"/>
        <v>11.004.001.002</v>
      </c>
      <c r="J822" s="572" t="s">
        <v>4427</v>
      </c>
      <c r="K822" s="294" t="s">
        <v>1</v>
      </c>
      <c r="L822" s="558">
        <f>'Arquitetura R01'!D451</f>
        <v>467.76</v>
      </c>
      <c r="M822" s="558">
        <v>2.02</v>
      </c>
      <c r="N822" s="388">
        <f t="shared" ref="N822:N837" si="394">IF(H822="Serviço",M822*L822,IF(H822="CÉLULA CONSTRUTIVA",SUMIFS($N$8:$N$1410,$B$8:$B$1410,B822,$H$8:$H$1410,"Serviço"),IF(H822="ETAPA",SUMIFS($N$8:$N$1410,$B$8:$B$1410,B822,$C$8:$C$1410,C822,$H$8:$H$1410,"Serviço"),IF(H822="SUBETAPA",SUMIFS($N$8:$N$1410,$B$8:$B$1410,B822,$C$8:$C$1410,C822,$D$8:$D$1410,D822,$H$8:$H$1410,"Serviço"),0))))</f>
        <v>944.87519999999995</v>
      </c>
      <c r="O822" s="565"/>
      <c r="P822" s="297" t="s">
        <v>402</v>
      </c>
      <c r="Q822" s="49"/>
      <c r="R822" s="49"/>
      <c r="S822" s="49"/>
    </row>
    <row r="823" spans="1:19" s="48" customFormat="1" ht="13.9" customHeight="1" outlineLevel="1">
      <c r="A823" s="560">
        <f ca="1">IF($H823="UNIDADE CONSTRUTIVA",OFFSET(A823,-1,0)+1,LARGE(A$3:A822,1))</f>
        <v>0</v>
      </c>
      <c r="B823" s="560">
        <f t="shared" ca="1" si="389"/>
        <v>11</v>
      </c>
      <c r="C823" s="560">
        <f t="shared" ca="1" si="390"/>
        <v>4</v>
      </c>
      <c r="D823" s="561">
        <f t="shared" ca="1" si="391"/>
        <v>2</v>
      </c>
      <c r="E823" s="561">
        <f t="shared" ca="1" si="392"/>
        <v>0</v>
      </c>
      <c r="G823" s="290"/>
      <c r="H823" s="291" t="s">
        <v>243</v>
      </c>
      <c r="I823" s="292" t="str">
        <f t="shared" ca="1" si="393"/>
        <v>11.004.002</v>
      </c>
      <c r="J823" s="293" t="s">
        <v>576</v>
      </c>
      <c r="K823" s="294"/>
      <c r="L823" s="558"/>
      <c r="M823" s="558"/>
      <c r="N823" s="388">
        <f t="shared" ca="1" si="394"/>
        <v>9329.7711199999994</v>
      </c>
      <c r="O823" s="565"/>
      <c r="P823" s="297"/>
      <c r="Q823" s="49"/>
      <c r="R823" s="49"/>
      <c r="S823" s="49"/>
    </row>
    <row r="824" spans="1:19" s="48" customFormat="1" ht="13.9" customHeight="1" outlineLevel="2">
      <c r="A824" s="560">
        <f ca="1">IF($H824="UNIDADE CONSTRUTIVA",OFFSET(A824,-1,0)+1,LARGE(A$3:A823,1))</f>
        <v>0</v>
      </c>
      <c r="B824" s="560">
        <f t="shared" ca="1" si="389"/>
        <v>11</v>
      </c>
      <c r="C824" s="560">
        <f t="shared" ca="1" si="390"/>
        <v>4</v>
      </c>
      <c r="D824" s="561">
        <f t="shared" ca="1" si="391"/>
        <v>2</v>
      </c>
      <c r="E824" s="561">
        <f t="shared" ca="1" si="392"/>
        <v>1</v>
      </c>
      <c r="G824" s="290"/>
      <c r="H824" s="291" t="s">
        <v>244</v>
      </c>
      <c r="I824" s="292" t="str">
        <f t="shared" ca="1" si="393"/>
        <v>11.004.002.001</v>
      </c>
      <c r="J824" s="293" t="s">
        <v>709</v>
      </c>
      <c r="K824" s="294" t="s">
        <v>1</v>
      </c>
      <c r="L824" s="558">
        <f>'Arquitetura R01'!D499</f>
        <v>570.44000000000005</v>
      </c>
      <c r="M824" s="558">
        <v>15.898</v>
      </c>
      <c r="N824" s="388">
        <f t="shared" si="394"/>
        <v>9068.8551200000002</v>
      </c>
      <c r="O824" s="565"/>
      <c r="P824" s="297" t="s">
        <v>402</v>
      </c>
      <c r="Q824" s="573"/>
      <c r="R824" s="573"/>
      <c r="S824" s="49"/>
    </row>
    <row r="825" spans="1:19" s="48" customFormat="1" ht="13.9" customHeight="1" outlineLevel="2">
      <c r="A825" s="560">
        <f ca="1">IF($H825="UNIDADE CONSTRUTIVA",OFFSET(A825,-1,0)+1,LARGE(A$3:A824,1))</f>
        <v>0</v>
      </c>
      <c r="B825" s="560">
        <f t="shared" ca="1" si="389"/>
        <v>11</v>
      </c>
      <c r="C825" s="560">
        <f t="shared" ca="1" si="390"/>
        <v>4</v>
      </c>
      <c r="D825" s="561">
        <f t="shared" ca="1" si="391"/>
        <v>2</v>
      </c>
      <c r="E825" s="561">
        <f t="shared" ca="1" si="392"/>
        <v>2</v>
      </c>
      <c r="G825" s="290"/>
      <c r="H825" s="291" t="s">
        <v>244</v>
      </c>
      <c r="I825" s="292" t="str">
        <f t="shared" ca="1" si="393"/>
        <v>11.004.002.002</v>
      </c>
      <c r="J825" s="293" t="s">
        <v>577</v>
      </c>
      <c r="K825" s="294" t="s">
        <v>1</v>
      </c>
      <c r="L825" s="558">
        <f>'Arquitetura R01'!D1229+'Arquitetura R01'!D1231</f>
        <v>51.16</v>
      </c>
      <c r="M825" s="558">
        <v>5.0999999999999996</v>
      </c>
      <c r="N825" s="388">
        <f t="shared" si="394"/>
        <v>260.91599999999994</v>
      </c>
      <c r="O825" s="565" t="s">
        <v>4762</v>
      </c>
      <c r="P825" s="297" t="s">
        <v>402</v>
      </c>
      <c r="Q825" s="49"/>
      <c r="R825" s="49"/>
      <c r="S825" s="49"/>
    </row>
    <row r="826" spans="1:19" s="48" customFormat="1" ht="13.9" customHeight="1" outlineLevel="1">
      <c r="A826" s="560">
        <f ca="1">IF($H826="UNIDADE CONSTRUTIVA",OFFSET(A826,-1,0)+1,LARGE(A$3:A824,1))</f>
        <v>0</v>
      </c>
      <c r="B826" s="560">
        <f t="shared" ca="1" si="389"/>
        <v>11</v>
      </c>
      <c r="C826" s="560">
        <f t="shared" ca="1" si="390"/>
        <v>4</v>
      </c>
      <c r="D826" s="561">
        <f t="shared" ca="1" si="391"/>
        <v>3</v>
      </c>
      <c r="E826" s="561">
        <f t="shared" ca="1" si="392"/>
        <v>0</v>
      </c>
      <c r="G826" s="290"/>
      <c r="H826" s="291" t="s">
        <v>243</v>
      </c>
      <c r="I826" s="292" t="str">
        <f t="shared" ca="1" si="393"/>
        <v>11.004.003</v>
      </c>
      <c r="J826" s="293" t="s">
        <v>581</v>
      </c>
      <c r="K826" s="294"/>
      <c r="L826" s="558"/>
      <c r="M826" s="558"/>
      <c r="N826" s="388">
        <f t="shared" ca="1" si="394"/>
        <v>7873.8460569999997</v>
      </c>
      <c r="O826" s="565"/>
      <c r="P826" s="297"/>
      <c r="Q826" s="49"/>
      <c r="R826" s="49"/>
      <c r="S826" s="49"/>
    </row>
    <row r="827" spans="1:19" s="48" customFormat="1" ht="13.9" customHeight="1" outlineLevel="2">
      <c r="A827" s="560">
        <f ca="1">IF($H827="UNIDADE CONSTRUTIVA",OFFSET(A827,-1,0)+1,LARGE(A$3:A826,1))</f>
        <v>0</v>
      </c>
      <c r="B827" s="560">
        <f t="shared" ca="1" si="389"/>
        <v>11</v>
      </c>
      <c r="C827" s="560">
        <f t="shared" ca="1" si="390"/>
        <v>4</v>
      </c>
      <c r="D827" s="561">
        <f t="shared" ca="1" si="391"/>
        <v>3</v>
      </c>
      <c r="E827" s="561">
        <f t="shared" ca="1" si="392"/>
        <v>1</v>
      </c>
      <c r="G827" s="290"/>
      <c r="H827" s="291" t="s">
        <v>244</v>
      </c>
      <c r="I827" s="292" t="str">
        <f t="shared" ca="1" si="393"/>
        <v>11.004.003.001</v>
      </c>
      <c r="J827" s="293" t="s">
        <v>4244</v>
      </c>
      <c r="K827" s="294" t="s">
        <v>1</v>
      </c>
      <c r="L827" s="558">
        <f>'Arquitetura R01'!D538</f>
        <v>45.93</v>
      </c>
      <c r="M827" s="558">
        <v>90.203299999999999</v>
      </c>
      <c r="N827" s="388">
        <f t="shared" si="394"/>
        <v>4143.0375690000001</v>
      </c>
      <c r="O827" s="565"/>
      <c r="P827" s="297" t="s">
        <v>402</v>
      </c>
      <c r="Q827" s="49"/>
      <c r="R827" s="49"/>
      <c r="S827" s="49"/>
    </row>
    <row r="828" spans="1:19" s="48" customFormat="1" ht="13.9" customHeight="1" outlineLevel="2">
      <c r="A828" s="560">
        <f ca="1">IF($H828="UNIDADE CONSTRUTIVA",OFFSET(A828,-1,0)+1,LARGE(A$3:A827,1))</f>
        <v>0</v>
      </c>
      <c r="B828" s="560">
        <f t="shared" ref="B828" ca="1" si="395">IF(H828="UNIDADE CONSTRUTIVA",0,IF(H828="CÉLULA CONSTRUTIVA",OFFSET(B828,-1,0)+1,OFFSET(B828,-1,0)))</f>
        <v>11</v>
      </c>
      <c r="C828" s="560">
        <f t="shared" ref="C828" ca="1" si="396">IF(H828="CÉLULA CONSTRUTIVA",0,IF(H828="ETAPA",OFFSET(C828,-1,0)+1,OFFSET(C828,-1,0)))</f>
        <v>4</v>
      </c>
      <c r="D828" s="561">
        <f t="shared" ref="D828" ca="1" si="397">IF(H828="ETAPA",0,IF(H828="SUBETAPA",OFFSET(D828,-1,0)+1,OFFSET(D828,-1,0)))</f>
        <v>3</v>
      </c>
      <c r="E828" s="561">
        <f t="shared" ref="E828" ca="1" si="398">IF(H828="Subetapa",0,IF(H828="serviço",OFFSET(E828,-1,0)+1,OFFSET(E828,-1,0)))</f>
        <v>2</v>
      </c>
      <c r="G828" s="290"/>
      <c r="H828" s="291" t="s">
        <v>244</v>
      </c>
      <c r="I828" s="292" t="str">
        <f t="shared" ref="I828" ca="1" si="399">IF(H828="Unidade Construtiva",TEXT(A828,"00"),IF(H828="Célula Construtiva",TEXT(B828,"00"),IF(H828="Etapa",CONCATENATE(TEXT(B828,"00"),".",TEXT(C828,"000")),IF(H828="Subetapa",CONCATENATE(TEXT(B828,"00"),".",TEXT(C828,"000"),".",TEXT(D828,"000")),IF(H828="Serviço",CONCATENATE(TEXT(B828,"00"),".",TEXT(C828,"000"),".",TEXT(D828,"000"),".",TEXT(E828,"000")),"")))))</f>
        <v>11.004.003.002</v>
      </c>
      <c r="J828" s="293" t="s">
        <v>5503</v>
      </c>
      <c r="K828" s="294" t="s">
        <v>1</v>
      </c>
      <c r="L828" s="558">
        <f>'Arquitetura R01'!D539+'Arquitetura R01'!D540</f>
        <v>41.36</v>
      </c>
      <c r="M828" s="558">
        <v>90.203299999999999</v>
      </c>
      <c r="N828" s="388">
        <f t="shared" si="394"/>
        <v>3730.8084879999997</v>
      </c>
      <c r="O828" s="565"/>
      <c r="P828" s="297" t="s">
        <v>402</v>
      </c>
      <c r="Q828" s="49"/>
      <c r="R828" s="49"/>
      <c r="S828" s="49"/>
    </row>
    <row r="829" spans="1:19" s="48" customFormat="1" ht="13.9" customHeight="1" outlineLevel="1">
      <c r="A829" s="560">
        <f ca="1">IF($H829="UNIDADE CONSTRUTIVA",OFFSET(A829,-1,0)+1,LARGE(A$3:A828,1))</f>
        <v>0</v>
      </c>
      <c r="B829" s="560">
        <f t="shared" ca="1" si="389"/>
        <v>11</v>
      </c>
      <c r="C829" s="560">
        <f t="shared" ca="1" si="390"/>
        <v>4</v>
      </c>
      <c r="D829" s="561">
        <f t="shared" ca="1" si="391"/>
        <v>4</v>
      </c>
      <c r="E829" s="561">
        <f t="shared" ca="1" si="392"/>
        <v>0</v>
      </c>
      <c r="G829" s="290"/>
      <c r="H829" s="291" t="s">
        <v>243</v>
      </c>
      <c r="I829" s="292" t="str">
        <f t="shared" ca="1" si="393"/>
        <v>11.004.004</v>
      </c>
      <c r="J829" s="293" t="s">
        <v>582</v>
      </c>
      <c r="K829" s="294"/>
      <c r="L829" s="558"/>
      <c r="M829" s="558"/>
      <c r="N829" s="388">
        <f t="shared" ca="1" si="394"/>
        <v>4088.9360999999999</v>
      </c>
      <c r="O829" s="565"/>
      <c r="P829" s="297"/>
      <c r="Q829" s="49"/>
      <c r="R829" s="49"/>
      <c r="S829" s="49"/>
    </row>
    <row r="830" spans="1:19" s="48" customFormat="1" ht="13.9" customHeight="1" outlineLevel="2">
      <c r="A830" s="560">
        <f ca="1">IF($H830="UNIDADE CONSTRUTIVA",OFFSET(A830,-1,0)+1,LARGE(A$3:A829,1))</f>
        <v>0</v>
      </c>
      <c r="B830" s="560">
        <f t="shared" ca="1" si="389"/>
        <v>11</v>
      </c>
      <c r="C830" s="560">
        <f t="shared" ca="1" si="390"/>
        <v>4</v>
      </c>
      <c r="D830" s="561">
        <f t="shared" ca="1" si="391"/>
        <v>4</v>
      </c>
      <c r="E830" s="561">
        <f t="shared" ca="1" si="392"/>
        <v>1</v>
      </c>
      <c r="G830" s="290"/>
      <c r="H830" s="291" t="s">
        <v>244</v>
      </c>
      <c r="I830" s="292" t="str">
        <f t="shared" ca="1" si="393"/>
        <v>11.004.004.001</v>
      </c>
      <c r="J830" s="293" t="s">
        <v>584</v>
      </c>
      <c r="K830" s="294" t="s">
        <v>1</v>
      </c>
      <c r="L830" s="558">
        <f>'Arquitetura R01'!D578</f>
        <v>8.27</v>
      </c>
      <c r="M830" s="558">
        <v>494.43</v>
      </c>
      <c r="N830" s="388">
        <f t="shared" si="394"/>
        <v>4088.9360999999999</v>
      </c>
      <c r="O830" s="565" t="s">
        <v>4495</v>
      </c>
      <c r="P830" s="297" t="s">
        <v>402</v>
      </c>
      <c r="Q830" s="49"/>
      <c r="R830" s="49"/>
      <c r="S830" s="49"/>
    </row>
    <row r="831" spans="1:19" s="48" customFormat="1" ht="13.9" customHeight="1" outlineLevel="1">
      <c r="A831" s="560">
        <f ca="1">IF($H831="UNIDADE CONSTRUTIVA",OFFSET(A831,-1,0)+1,LARGE(A$3:A830,1))</f>
        <v>0</v>
      </c>
      <c r="B831" s="560">
        <f t="shared" ca="1" si="389"/>
        <v>11</v>
      </c>
      <c r="C831" s="560">
        <f t="shared" ca="1" si="390"/>
        <v>4</v>
      </c>
      <c r="D831" s="561">
        <f t="shared" ca="1" si="391"/>
        <v>5</v>
      </c>
      <c r="E831" s="561">
        <f t="shared" ca="1" si="392"/>
        <v>0</v>
      </c>
      <c r="G831" s="290"/>
      <c r="H831" s="291" t="s">
        <v>243</v>
      </c>
      <c r="I831" s="292" t="str">
        <f t="shared" ca="1" si="393"/>
        <v>11.004.005</v>
      </c>
      <c r="J831" s="293" t="s">
        <v>583</v>
      </c>
      <c r="K831" s="294"/>
      <c r="L831" s="558"/>
      <c r="M831" s="558"/>
      <c r="N831" s="388">
        <f t="shared" ca="1" si="394"/>
        <v>18172.72</v>
      </c>
      <c r="O831" s="565"/>
      <c r="P831" s="297"/>
      <c r="Q831" s="49"/>
      <c r="R831" s="49"/>
      <c r="S831" s="49"/>
    </row>
    <row r="832" spans="1:19" s="48" customFormat="1" ht="13.9" customHeight="1" outlineLevel="2">
      <c r="A832" s="560">
        <f ca="1">IF($H832="UNIDADE CONSTRUTIVA",OFFSET(A832,-1,0)+1,LARGE(A$3:A831,1))</f>
        <v>0</v>
      </c>
      <c r="B832" s="560">
        <f t="shared" ca="1" si="389"/>
        <v>11</v>
      </c>
      <c r="C832" s="560">
        <f t="shared" ca="1" si="390"/>
        <v>4</v>
      </c>
      <c r="D832" s="561">
        <f t="shared" ca="1" si="391"/>
        <v>5</v>
      </c>
      <c r="E832" s="561">
        <f t="shared" ca="1" si="392"/>
        <v>1</v>
      </c>
      <c r="G832" s="290"/>
      <c r="H832" s="291" t="s">
        <v>244</v>
      </c>
      <c r="I832" s="292" t="str">
        <f t="shared" ca="1" si="393"/>
        <v>11.004.005.001</v>
      </c>
      <c r="J832" s="293" t="s">
        <v>580</v>
      </c>
      <c r="K832" s="294" t="s">
        <v>1</v>
      </c>
      <c r="L832" s="558">
        <f>L824</f>
        <v>570.44000000000005</v>
      </c>
      <c r="M832" s="558">
        <v>23</v>
      </c>
      <c r="N832" s="388">
        <f t="shared" si="394"/>
        <v>13120.12</v>
      </c>
      <c r="O832" s="565"/>
      <c r="P832" s="297" t="s">
        <v>402</v>
      </c>
      <c r="Q832" s="49"/>
      <c r="R832" s="49"/>
      <c r="S832" s="49"/>
    </row>
    <row r="833" spans="1:19" s="48" customFormat="1" ht="13.9" customHeight="1" outlineLevel="2">
      <c r="A833" s="560">
        <f ca="1">IF($H833="UNIDADE CONSTRUTIVA",OFFSET(A833,-1,0)+1,LARGE(A$3:A832,1))</f>
        <v>0</v>
      </c>
      <c r="B833" s="560">
        <f t="shared" ca="1" si="389"/>
        <v>11</v>
      </c>
      <c r="C833" s="560">
        <f t="shared" ca="1" si="390"/>
        <v>4</v>
      </c>
      <c r="D833" s="561">
        <f t="shared" ca="1" si="391"/>
        <v>5</v>
      </c>
      <c r="E833" s="561">
        <f t="shared" ca="1" si="392"/>
        <v>2</v>
      </c>
      <c r="G833" s="290"/>
      <c r="H833" s="291" t="s">
        <v>244</v>
      </c>
      <c r="I833" s="292" t="str">
        <f t="shared" ca="1" si="393"/>
        <v>11.004.005.002</v>
      </c>
      <c r="J833" s="293" t="s">
        <v>4447</v>
      </c>
      <c r="K833" s="294" t="s">
        <v>1</v>
      </c>
      <c r="L833" s="558">
        <f>L825</f>
        <v>51.16</v>
      </c>
      <c r="M833" s="558">
        <v>16</v>
      </c>
      <c r="N833" s="388">
        <f t="shared" si="394"/>
        <v>818.56</v>
      </c>
      <c r="O833" s="565" t="s">
        <v>4762</v>
      </c>
      <c r="P833" s="297" t="s">
        <v>402</v>
      </c>
      <c r="Q833" s="49"/>
      <c r="R833" s="49"/>
      <c r="S833" s="49"/>
    </row>
    <row r="834" spans="1:19" s="48" customFormat="1" ht="13.9" customHeight="1" outlineLevel="2">
      <c r="A834" s="560">
        <f ca="1">IF($H834="UNIDADE CONSTRUTIVA",OFFSET(A834,-1,0)+1,LARGE(A$3:A832,1))</f>
        <v>0</v>
      </c>
      <c r="B834" s="560">
        <f t="shared" ca="1" si="389"/>
        <v>11</v>
      </c>
      <c r="C834" s="560">
        <f t="shared" ca="1" si="390"/>
        <v>4</v>
      </c>
      <c r="D834" s="561">
        <f t="shared" ca="1" si="391"/>
        <v>5</v>
      </c>
      <c r="E834" s="561">
        <f t="shared" ca="1" si="392"/>
        <v>3</v>
      </c>
      <c r="G834" s="290"/>
      <c r="H834" s="291" t="s">
        <v>244</v>
      </c>
      <c r="I834" s="292" t="str">
        <f t="shared" ca="1" si="393"/>
        <v>11.004.005.003</v>
      </c>
      <c r="J834" s="293" t="s">
        <v>4448</v>
      </c>
      <c r="K834" s="294" t="s">
        <v>1</v>
      </c>
      <c r="L834" s="558">
        <f>SUM(L827:L828)</f>
        <v>87.289999999999992</v>
      </c>
      <c r="M834" s="558">
        <v>45</v>
      </c>
      <c r="N834" s="388">
        <f t="shared" si="394"/>
        <v>3928.0499999999997</v>
      </c>
      <c r="O834" s="565"/>
      <c r="P834" s="297" t="s">
        <v>402</v>
      </c>
      <c r="Q834" s="49"/>
      <c r="R834" s="49"/>
      <c r="S834" s="49"/>
    </row>
    <row r="835" spans="1:19" s="48" customFormat="1" ht="13.9" customHeight="1" outlineLevel="2">
      <c r="A835" s="560">
        <f ca="1">IF($H835="UNIDADE CONSTRUTIVA",OFFSET(A835,-1,0)+1,LARGE(A$3:A834,1))</f>
        <v>0</v>
      </c>
      <c r="B835" s="560">
        <f t="shared" ca="1" si="389"/>
        <v>11</v>
      </c>
      <c r="C835" s="560">
        <f t="shared" ca="1" si="390"/>
        <v>4</v>
      </c>
      <c r="D835" s="561">
        <f t="shared" ca="1" si="391"/>
        <v>5</v>
      </c>
      <c r="E835" s="561">
        <f t="shared" ca="1" si="392"/>
        <v>4</v>
      </c>
      <c r="G835" s="290"/>
      <c r="H835" s="291" t="s">
        <v>244</v>
      </c>
      <c r="I835" s="292" t="str">
        <f t="shared" ca="1" si="393"/>
        <v>11.004.005.004</v>
      </c>
      <c r="J835" s="293" t="s">
        <v>585</v>
      </c>
      <c r="K835" s="294" t="s">
        <v>1</v>
      </c>
      <c r="L835" s="558">
        <f>L830</f>
        <v>8.27</v>
      </c>
      <c r="M835" s="558">
        <v>37</v>
      </c>
      <c r="N835" s="388">
        <f t="shared" si="394"/>
        <v>305.99</v>
      </c>
      <c r="O835" s="565"/>
      <c r="P835" s="297" t="s">
        <v>402</v>
      </c>
      <c r="Q835" s="49"/>
      <c r="R835" s="49"/>
      <c r="S835" s="49"/>
    </row>
    <row r="836" spans="1:19" s="48" customFormat="1" ht="13.9" customHeight="1" outlineLevel="1">
      <c r="A836" s="560">
        <f ca="1">IF($H836="UNIDADE CONSTRUTIVA",OFFSET(A836,-1,0)+1,LARGE(A$3:A835,1))</f>
        <v>0</v>
      </c>
      <c r="B836" s="560">
        <f t="shared" ref="B836:B851" ca="1" si="400">IF(H836="UNIDADE CONSTRUTIVA",0,IF(H836="CÉLULA CONSTRUTIVA",OFFSET(B836,-1,0)+1,OFFSET(B836,-1,0)))</f>
        <v>11</v>
      </c>
      <c r="C836" s="560">
        <f t="shared" ref="C836:C851" ca="1" si="401">IF(H836="CÉLULA CONSTRUTIVA",0,IF(H836="ETAPA",OFFSET(C836,-1,0)+1,OFFSET(C836,-1,0)))</f>
        <v>5</v>
      </c>
      <c r="D836" s="561">
        <f t="shared" ref="D836:D851" ca="1" si="402">IF(H836="ETAPA",0,IF(H836="SUBETAPA",OFFSET(D836,-1,0)+1,OFFSET(D836,-1,0)))</f>
        <v>0</v>
      </c>
      <c r="E836" s="561">
        <f t="shared" ref="E836:E851" ca="1" si="403">IF(H836="Subetapa",0,IF(H836="serviço",OFFSET(E836,-1,0)+1,OFFSET(E836,-1,0)))</f>
        <v>4</v>
      </c>
      <c r="G836" s="290"/>
      <c r="H836" s="291" t="s">
        <v>242</v>
      </c>
      <c r="I836" s="292" t="str">
        <f t="shared" ref="I836:I851" ca="1" si="404">IF(H836="Unidade Construtiva",TEXT(A836,"00"),IF(H836="Célula Construtiva",TEXT(B836,"00"),IF(H836="Etapa",CONCATENATE(TEXT(B836,"00"),".",TEXT(C836,"000")),IF(H836="Subetapa",CONCATENATE(TEXT(B836,"00"),".",TEXT(C836,"000"),".",TEXT(D836,"000")),IF(H836="Serviço",CONCATENATE(TEXT(B836,"00"),".",TEXT(C836,"000"),".",TEXT(D836,"000"),".",TEXT(E836,"000")),"")))))</f>
        <v>11.005</v>
      </c>
      <c r="J836" s="293" t="s">
        <v>4238</v>
      </c>
      <c r="K836" s="294"/>
      <c r="L836" s="558"/>
      <c r="M836" s="558"/>
      <c r="N836" s="388">
        <f t="shared" ca="1" si="394"/>
        <v>393758.7944500001</v>
      </c>
      <c r="O836" s="565"/>
      <c r="P836" s="297"/>
      <c r="Q836" s="49"/>
      <c r="R836" s="49"/>
      <c r="S836" s="49"/>
    </row>
    <row r="837" spans="1:19" s="48" customFormat="1" ht="13.9" customHeight="1" outlineLevel="1">
      <c r="A837" s="560">
        <f ca="1">IF($H837="UNIDADE CONSTRUTIVA",OFFSET(A837,-1,0)+1,LARGE(A$3:A836,1))</f>
        <v>0</v>
      </c>
      <c r="B837" s="560">
        <f t="shared" ca="1" si="400"/>
        <v>11</v>
      </c>
      <c r="C837" s="560">
        <f t="shared" ca="1" si="401"/>
        <v>5</v>
      </c>
      <c r="D837" s="561">
        <f t="shared" ca="1" si="402"/>
        <v>1</v>
      </c>
      <c r="E837" s="561">
        <f t="shared" ca="1" si="403"/>
        <v>0</v>
      </c>
      <c r="G837" s="290"/>
      <c r="H837" s="291" t="s">
        <v>243</v>
      </c>
      <c r="I837" s="292" t="str">
        <f t="shared" ca="1" si="404"/>
        <v>11.005.001</v>
      </c>
      <c r="J837" s="293" t="s">
        <v>575</v>
      </c>
      <c r="K837" s="294"/>
      <c r="L837" s="558"/>
      <c r="M837" s="558"/>
      <c r="N837" s="388">
        <f t="shared" ca="1" si="394"/>
        <v>17836.723190000004</v>
      </c>
      <c r="O837" s="565"/>
      <c r="P837" s="297"/>
      <c r="Q837" s="49"/>
      <c r="R837" s="49"/>
      <c r="S837" s="49"/>
    </row>
    <row r="838" spans="1:19" s="48" customFormat="1" ht="13.9" customHeight="1" outlineLevel="2">
      <c r="A838" s="560">
        <f ca="1">IF($H838="UNIDADE CONSTRUTIVA",OFFSET(A838,-1,0)+1,LARGE(A$3:A837,1))</f>
        <v>0</v>
      </c>
      <c r="B838" s="560">
        <f t="shared" ca="1" si="400"/>
        <v>11</v>
      </c>
      <c r="C838" s="560">
        <f t="shared" ca="1" si="401"/>
        <v>5</v>
      </c>
      <c r="D838" s="561">
        <f t="shared" ca="1" si="402"/>
        <v>1</v>
      </c>
      <c r="E838" s="561">
        <f t="shared" ca="1" si="403"/>
        <v>1</v>
      </c>
      <c r="G838" s="290"/>
      <c r="H838" s="291" t="s">
        <v>244</v>
      </c>
      <c r="I838" s="292" t="str">
        <f t="shared" ca="1" si="404"/>
        <v>11.005.001.001</v>
      </c>
      <c r="J838" s="572" t="s">
        <v>5516</v>
      </c>
      <c r="K838" s="294" t="s">
        <v>1</v>
      </c>
      <c r="L838" s="558">
        <f>'Arquitetura R01'!G455</f>
        <v>1115.51</v>
      </c>
      <c r="M838" s="558">
        <v>7.7489999999999997</v>
      </c>
      <c r="N838" s="388">
        <f>M838*L838</f>
        <v>8644.0869899999998</v>
      </c>
      <c r="O838" s="565"/>
      <c r="P838" s="297" t="s">
        <v>402</v>
      </c>
      <c r="Q838" s="49"/>
      <c r="R838" s="49"/>
      <c r="S838" s="49"/>
    </row>
    <row r="839" spans="1:19" s="48" customFormat="1" ht="13.9" customHeight="1" outlineLevel="2">
      <c r="A839" s="560">
        <f ca="1">IF($H839="UNIDADE CONSTRUTIVA",OFFSET(A839,-1,0)+1,LARGE(A$3:A838,1))</f>
        <v>0</v>
      </c>
      <c r="B839" s="560">
        <f t="shared" ca="1" si="400"/>
        <v>11</v>
      </c>
      <c r="C839" s="560">
        <f t="shared" ca="1" si="401"/>
        <v>5</v>
      </c>
      <c r="D839" s="561">
        <f t="shared" ca="1" si="402"/>
        <v>1</v>
      </c>
      <c r="E839" s="561">
        <f t="shared" ca="1" si="403"/>
        <v>2</v>
      </c>
      <c r="G839" s="290"/>
      <c r="H839" s="291" t="s">
        <v>244</v>
      </c>
      <c r="I839" s="292" t="str">
        <f t="shared" ca="1" si="404"/>
        <v>11.005.001.002</v>
      </c>
      <c r="J839" s="572" t="s">
        <v>4427</v>
      </c>
      <c r="K839" s="294" t="s">
        <v>1</v>
      </c>
      <c r="L839" s="558">
        <f>'Arquitetura R01'!G454</f>
        <v>4550.8100000000013</v>
      </c>
      <c r="M839" s="558">
        <v>2.02</v>
      </c>
      <c r="N839" s="388">
        <f t="shared" ref="N839:N853" si="405">IF(H839="Serviço",M839*L839,IF(H839="CÉLULA CONSTRUTIVA",SUMIFS($N$8:$N$1410,$B$8:$B$1410,B839,$H$8:$H$1410,"Serviço"),IF(H839="ETAPA",SUMIFS($N$8:$N$1410,$B$8:$B$1410,B839,$C$8:$C$1410,C839,$H$8:$H$1410,"Serviço"),IF(H839="SUBETAPA",SUMIFS($N$8:$N$1410,$B$8:$B$1410,B839,$C$8:$C$1410,C839,$D$8:$D$1410,D839,$H$8:$H$1410,"Serviço"),0))))</f>
        <v>9192.6362000000026</v>
      </c>
      <c r="O839" s="565"/>
      <c r="P839" s="297" t="s">
        <v>402</v>
      </c>
      <c r="Q839" s="49"/>
      <c r="R839" s="49"/>
      <c r="S839" s="49"/>
    </row>
    <row r="840" spans="1:19" s="48" customFormat="1" ht="13.9" customHeight="1" outlineLevel="1">
      <c r="A840" s="560">
        <f ca="1">IF($H840="UNIDADE CONSTRUTIVA",OFFSET(A840,-1,0)+1,LARGE(A$3:A839,1))</f>
        <v>0</v>
      </c>
      <c r="B840" s="560">
        <f t="shared" ca="1" si="400"/>
        <v>11</v>
      </c>
      <c r="C840" s="560">
        <f t="shared" ca="1" si="401"/>
        <v>5</v>
      </c>
      <c r="D840" s="561">
        <f t="shared" ca="1" si="402"/>
        <v>2</v>
      </c>
      <c r="E840" s="561">
        <f t="shared" ca="1" si="403"/>
        <v>0</v>
      </c>
      <c r="G840" s="290"/>
      <c r="H840" s="291" t="s">
        <v>243</v>
      </c>
      <c r="I840" s="292" t="str">
        <f t="shared" ca="1" si="404"/>
        <v>11.005.002</v>
      </c>
      <c r="J840" s="293" t="s">
        <v>576</v>
      </c>
      <c r="K840" s="294"/>
      <c r="L840" s="558"/>
      <c r="M840" s="558"/>
      <c r="N840" s="388">
        <f t="shared" ca="1" si="405"/>
        <v>92561.704360000018</v>
      </c>
      <c r="O840" s="565"/>
      <c r="P840" s="297"/>
      <c r="Q840" s="49"/>
      <c r="R840" s="49"/>
      <c r="S840" s="49"/>
    </row>
    <row r="841" spans="1:19" s="48" customFormat="1" ht="13.9" customHeight="1" outlineLevel="2">
      <c r="A841" s="560">
        <f ca="1">IF($H841="UNIDADE CONSTRUTIVA",OFFSET(A841,-1,0)+1,LARGE(A$3:A840,1))</f>
        <v>0</v>
      </c>
      <c r="B841" s="560">
        <f t="shared" ca="1" si="400"/>
        <v>11</v>
      </c>
      <c r="C841" s="560">
        <f t="shared" ca="1" si="401"/>
        <v>5</v>
      </c>
      <c r="D841" s="561">
        <f t="shared" ca="1" si="402"/>
        <v>2</v>
      </c>
      <c r="E841" s="561">
        <f t="shared" ca="1" si="403"/>
        <v>1</v>
      </c>
      <c r="G841" s="290"/>
      <c r="H841" s="291" t="s">
        <v>244</v>
      </c>
      <c r="I841" s="292" t="str">
        <f t="shared" ca="1" si="404"/>
        <v>11.005.002.001</v>
      </c>
      <c r="J841" s="293" t="s">
        <v>709</v>
      </c>
      <c r="K841" s="294" t="s">
        <v>1</v>
      </c>
      <c r="L841" s="558">
        <f>SUM('Arquitetura R01'!D501:D517)</f>
        <v>5666.3200000000015</v>
      </c>
      <c r="M841" s="558">
        <v>15.898</v>
      </c>
      <c r="N841" s="388">
        <f t="shared" si="405"/>
        <v>90083.155360000019</v>
      </c>
      <c r="O841" s="565"/>
      <c r="P841" s="297" t="s">
        <v>402</v>
      </c>
      <c r="Q841" s="573"/>
      <c r="R841" s="573"/>
      <c r="S841" s="49"/>
    </row>
    <row r="842" spans="1:19" s="48" customFormat="1" ht="13.9" customHeight="1" outlineLevel="2">
      <c r="A842" s="560">
        <f ca="1">IF($H842="UNIDADE CONSTRUTIVA",OFFSET(A842,-1,0)+1,LARGE(A$3:A841,1))</f>
        <v>0</v>
      </c>
      <c r="B842" s="560">
        <f t="shared" ca="1" si="400"/>
        <v>11</v>
      </c>
      <c r="C842" s="560">
        <f t="shared" ca="1" si="401"/>
        <v>5</v>
      </c>
      <c r="D842" s="561">
        <f t="shared" ca="1" si="402"/>
        <v>2</v>
      </c>
      <c r="E842" s="561">
        <f t="shared" ca="1" si="403"/>
        <v>2</v>
      </c>
      <c r="G842" s="290"/>
      <c r="H842" s="291" t="s">
        <v>244</v>
      </c>
      <c r="I842" s="292" t="str">
        <f t="shared" ca="1" si="404"/>
        <v>11.005.002.002</v>
      </c>
      <c r="J842" s="293" t="s">
        <v>577</v>
      </c>
      <c r="K842" s="294" t="s">
        <v>1</v>
      </c>
      <c r="L842" s="558">
        <f>'Arquitetura R01'!G1235+'Arquitetura R01'!G1237</f>
        <v>485.99</v>
      </c>
      <c r="M842" s="558">
        <v>5.0999999999999996</v>
      </c>
      <c r="N842" s="388">
        <f t="shared" si="405"/>
        <v>2478.549</v>
      </c>
      <c r="O842" s="565" t="s">
        <v>4762</v>
      </c>
      <c r="P842" s="297" t="s">
        <v>402</v>
      </c>
      <c r="Q842" s="49"/>
      <c r="R842" s="49"/>
      <c r="S842" s="49"/>
    </row>
    <row r="843" spans="1:19" s="48" customFormat="1" ht="13.9" customHeight="1" outlineLevel="1">
      <c r="A843" s="560">
        <f ca="1">IF($H843="UNIDADE CONSTRUTIVA",OFFSET(A843,-1,0)+1,LARGE(A$3:A841,1))</f>
        <v>0</v>
      </c>
      <c r="B843" s="560">
        <f t="shared" ca="1" si="400"/>
        <v>11</v>
      </c>
      <c r="C843" s="560">
        <f t="shared" ca="1" si="401"/>
        <v>5</v>
      </c>
      <c r="D843" s="561">
        <f t="shared" ca="1" si="402"/>
        <v>3</v>
      </c>
      <c r="E843" s="561">
        <f t="shared" ca="1" si="403"/>
        <v>0</v>
      </c>
      <c r="G843" s="290"/>
      <c r="H843" s="291" t="s">
        <v>243</v>
      </c>
      <c r="I843" s="292" t="str">
        <f t="shared" ca="1" si="404"/>
        <v>11.005.003</v>
      </c>
      <c r="J843" s="293" t="s">
        <v>581</v>
      </c>
      <c r="K843" s="294"/>
      <c r="L843" s="558"/>
      <c r="M843" s="558"/>
      <c r="N843" s="388">
        <f t="shared" ca="1" si="405"/>
        <v>72990.656200000012</v>
      </c>
      <c r="O843" s="565"/>
      <c r="P843" s="297"/>
      <c r="Q843" s="49"/>
      <c r="R843" s="49"/>
      <c r="S843" s="49"/>
    </row>
    <row r="844" spans="1:19" s="48" customFormat="1" ht="13.9" customHeight="1" outlineLevel="2">
      <c r="A844" s="560">
        <f ca="1">IF($H844="UNIDADE CONSTRUTIVA",OFFSET(A844,-1,0)+1,LARGE(A$3:A843,1))</f>
        <v>0</v>
      </c>
      <c r="B844" s="560">
        <f t="shared" ca="1" si="400"/>
        <v>11</v>
      </c>
      <c r="C844" s="560">
        <f t="shared" ca="1" si="401"/>
        <v>5</v>
      </c>
      <c r="D844" s="561">
        <f t="shared" ca="1" si="402"/>
        <v>3</v>
      </c>
      <c r="E844" s="561">
        <f t="shared" ca="1" si="403"/>
        <v>1</v>
      </c>
      <c r="G844" s="290"/>
      <c r="H844" s="291" t="s">
        <v>244</v>
      </c>
      <c r="I844" s="292" t="str">
        <f t="shared" ca="1" si="404"/>
        <v>11.005.003.001</v>
      </c>
      <c r="J844" s="293" t="s">
        <v>5503</v>
      </c>
      <c r="K844" s="294" t="s">
        <v>1</v>
      </c>
      <c r="L844" s="558">
        <f>SUM('Arquitetura R01'!D542:D567)</f>
        <v>808.94000000000017</v>
      </c>
      <c r="M844" s="558">
        <v>90.23</v>
      </c>
      <c r="N844" s="388">
        <f t="shared" si="405"/>
        <v>72990.656200000012</v>
      </c>
      <c r="O844" s="565"/>
      <c r="P844" s="297" t="s">
        <v>402</v>
      </c>
      <c r="Q844" s="49"/>
      <c r="R844" s="49"/>
      <c r="S844" s="49"/>
    </row>
    <row r="845" spans="1:19" s="48" customFormat="1" ht="13.9" customHeight="1" outlineLevel="1">
      <c r="A845" s="560">
        <f ca="1">IF($H845="UNIDADE CONSTRUTIVA",OFFSET(A845,-1,0)+1,LARGE(A$3:A844,1))</f>
        <v>0</v>
      </c>
      <c r="B845" s="560">
        <f t="shared" ca="1" si="400"/>
        <v>11</v>
      </c>
      <c r="C845" s="560">
        <f t="shared" ca="1" si="401"/>
        <v>5</v>
      </c>
      <c r="D845" s="561">
        <f t="shared" ca="1" si="402"/>
        <v>4</v>
      </c>
      <c r="E845" s="561">
        <f t="shared" ca="1" si="403"/>
        <v>0</v>
      </c>
      <c r="G845" s="290"/>
      <c r="H845" s="291" t="s">
        <v>243</v>
      </c>
      <c r="I845" s="292" t="str">
        <f t="shared" ca="1" si="404"/>
        <v>11.005.004</v>
      </c>
      <c r="J845" s="293" t="s">
        <v>582</v>
      </c>
      <c r="K845" s="294"/>
      <c r="L845" s="558"/>
      <c r="M845" s="558"/>
      <c r="N845" s="388">
        <f t="shared" ca="1" si="405"/>
        <v>33369.080699999999</v>
      </c>
      <c r="O845" s="565"/>
      <c r="P845" s="297"/>
      <c r="Q845" s="49"/>
      <c r="R845" s="49"/>
      <c r="S845" s="49"/>
    </row>
    <row r="846" spans="1:19" s="48" customFormat="1" ht="13.9" customHeight="1" outlineLevel="2">
      <c r="A846" s="560">
        <f ca="1">IF($H846="UNIDADE CONSTRUTIVA",OFFSET(A846,-1,0)+1,LARGE(A$3:A845,1))</f>
        <v>0</v>
      </c>
      <c r="B846" s="560">
        <f t="shared" ca="1" si="400"/>
        <v>11</v>
      </c>
      <c r="C846" s="560">
        <f t="shared" ca="1" si="401"/>
        <v>5</v>
      </c>
      <c r="D846" s="561">
        <f t="shared" ca="1" si="402"/>
        <v>4</v>
      </c>
      <c r="E846" s="561">
        <f t="shared" ca="1" si="403"/>
        <v>1</v>
      </c>
      <c r="G846" s="290"/>
      <c r="H846" s="291" t="s">
        <v>244</v>
      </c>
      <c r="I846" s="292" t="str">
        <f t="shared" ca="1" si="404"/>
        <v>11.005.004.001</v>
      </c>
      <c r="J846" s="293" t="s">
        <v>584</v>
      </c>
      <c r="K846" s="294" t="s">
        <v>1</v>
      </c>
      <c r="L846" s="558">
        <f>SUM('Arquitetura R01'!D580:D596)</f>
        <v>67.489999999999995</v>
      </c>
      <c r="M846" s="558">
        <v>494.43</v>
      </c>
      <c r="N846" s="388">
        <f t="shared" si="405"/>
        <v>33369.080699999999</v>
      </c>
      <c r="O846" s="565"/>
      <c r="P846" s="297" t="s">
        <v>402</v>
      </c>
      <c r="Q846" s="49"/>
      <c r="R846" s="49"/>
      <c r="S846" s="49"/>
    </row>
    <row r="847" spans="1:19" s="48" customFormat="1" ht="13.9" customHeight="1" outlineLevel="1">
      <c r="A847" s="560">
        <f ca="1">IF($H847="UNIDADE CONSTRUTIVA",OFFSET(A847,-1,0)+1,LARGE(A$3:A846,1))</f>
        <v>0</v>
      </c>
      <c r="B847" s="560">
        <f t="shared" ca="1" si="400"/>
        <v>11</v>
      </c>
      <c r="C847" s="560">
        <f t="shared" ca="1" si="401"/>
        <v>5</v>
      </c>
      <c r="D847" s="561">
        <f t="shared" ca="1" si="402"/>
        <v>5</v>
      </c>
      <c r="E847" s="561">
        <f t="shared" ca="1" si="403"/>
        <v>0</v>
      </c>
      <c r="G847" s="290"/>
      <c r="H847" s="291" t="s">
        <v>243</v>
      </c>
      <c r="I847" s="292" t="str">
        <f t="shared" ca="1" si="404"/>
        <v>11.005.005</v>
      </c>
      <c r="J847" s="293" t="s">
        <v>583</v>
      </c>
      <c r="K847" s="294"/>
      <c r="L847" s="558"/>
      <c r="M847" s="558"/>
      <c r="N847" s="388">
        <f t="shared" ca="1" si="405"/>
        <v>177000.63000000006</v>
      </c>
      <c r="O847" s="565"/>
      <c r="P847" s="297"/>
      <c r="Q847" s="49"/>
      <c r="R847" s="49"/>
      <c r="S847" s="49"/>
    </row>
    <row r="848" spans="1:19" s="48" customFormat="1" ht="13.9" customHeight="1" outlineLevel="2">
      <c r="A848" s="560">
        <f ca="1">IF($H848="UNIDADE CONSTRUTIVA",OFFSET(A848,-1,0)+1,LARGE(A$3:A847,1))</f>
        <v>0</v>
      </c>
      <c r="B848" s="560">
        <f t="shared" ca="1" si="400"/>
        <v>11</v>
      </c>
      <c r="C848" s="560">
        <f t="shared" ca="1" si="401"/>
        <v>5</v>
      </c>
      <c r="D848" s="561">
        <f t="shared" ca="1" si="402"/>
        <v>5</v>
      </c>
      <c r="E848" s="561">
        <f t="shared" ca="1" si="403"/>
        <v>1</v>
      </c>
      <c r="G848" s="290"/>
      <c r="H848" s="291" t="s">
        <v>244</v>
      </c>
      <c r="I848" s="292" t="str">
        <f t="shared" ca="1" si="404"/>
        <v>11.005.005.001</v>
      </c>
      <c r="J848" s="293" t="s">
        <v>580</v>
      </c>
      <c r="K848" s="294" t="s">
        <v>1</v>
      </c>
      <c r="L848" s="558">
        <f>L841</f>
        <v>5666.3200000000015</v>
      </c>
      <c r="M848" s="558">
        <v>23</v>
      </c>
      <c r="N848" s="388">
        <f t="shared" si="405"/>
        <v>130325.36000000003</v>
      </c>
      <c r="O848" s="565"/>
      <c r="P848" s="297" t="s">
        <v>402</v>
      </c>
      <c r="Q848" s="49"/>
      <c r="R848" s="49"/>
      <c r="S848" s="49"/>
    </row>
    <row r="849" spans="1:19" s="48" customFormat="1" ht="13.9" customHeight="1" outlineLevel="2">
      <c r="A849" s="560">
        <f ca="1">IF($H849="UNIDADE CONSTRUTIVA",OFFSET(A849,-1,0)+1,LARGE(A$3:A848,1))</f>
        <v>0</v>
      </c>
      <c r="B849" s="560">
        <f t="shared" ca="1" si="400"/>
        <v>11</v>
      </c>
      <c r="C849" s="560">
        <f t="shared" ca="1" si="401"/>
        <v>5</v>
      </c>
      <c r="D849" s="561">
        <f t="shared" ca="1" si="402"/>
        <v>5</v>
      </c>
      <c r="E849" s="561">
        <f t="shared" ca="1" si="403"/>
        <v>2</v>
      </c>
      <c r="G849" s="290"/>
      <c r="H849" s="291" t="s">
        <v>244</v>
      </c>
      <c r="I849" s="292" t="str">
        <f t="shared" ca="1" si="404"/>
        <v>11.005.005.002</v>
      </c>
      <c r="J849" s="293" t="s">
        <v>4447</v>
      </c>
      <c r="K849" s="294" t="s">
        <v>1</v>
      </c>
      <c r="L849" s="558">
        <f>L842</f>
        <v>485.99</v>
      </c>
      <c r="M849" s="558">
        <v>16</v>
      </c>
      <c r="N849" s="388">
        <f t="shared" si="405"/>
        <v>7775.84</v>
      </c>
      <c r="O849" s="565" t="s">
        <v>4762</v>
      </c>
      <c r="P849" s="297" t="s">
        <v>402</v>
      </c>
      <c r="Q849" s="49"/>
      <c r="R849" s="49"/>
      <c r="S849" s="49"/>
    </row>
    <row r="850" spans="1:19" s="48" customFormat="1" ht="13.9" customHeight="1" outlineLevel="2">
      <c r="A850" s="560">
        <f ca="1">IF($H850="UNIDADE CONSTRUTIVA",OFFSET(A850,-1,0)+1,LARGE(A$3:A848,1))</f>
        <v>0</v>
      </c>
      <c r="B850" s="560">
        <f t="shared" ca="1" si="400"/>
        <v>11</v>
      </c>
      <c r="C850" s="560">
        <f t="shared" ca="1" si="401"/>
        <v>5</v>
      </c>
      <c r="D850" s="561">
        <f t="shared" ca="1" si="402"/>
        <v>5</v>
      </c>
      <c r="E850" s="561">
        <f t="shared" ca="1" si="403"/>
        <v>3</v>
      </c>
      <c r="G850" s="290"/>
      <c r="H850" s="291" t="s">
        <v>244</v>
      </c>
      <c r="I850" s="292" t="str">
        <f t="shared" ca="1" si="404"/>
        <v>11.005.005.003</v>
      </c>
      <c r="J850" s="293" t="s">
        <v>4448</v>
      </c>
      <c r="K850" s="294" t="s">
        <v>1</v>
      </c>
      <c r="L850" s="558">
        <f>SUM(L844:L844)</f>
        <v>808.94000000000017</v>
      </c>
      <c r="M850" s="558">
        <v>45</v>
      </c>
      <c r="N850" s="388">
        <f t="shared" si="405"/>
        <v>36402.30000000001</v>
      </c>
      <c r="O850" s="565"/>
      <c r="P850" s="297" t="s">
        <v>402</v>
      </c>
      <c r="Q850" s="49"/>
      <c r="R850" s="49"/>
      <c r="S850" s="49"/>
    </row>
    <row r="851" spans="1:19" s="48" customFormat="1" ht="13.9" customHeight="1" outlineLevel="2">
      <c r="A851" s="560">
        <f ca="1">IF($H851="UNIDADE CONSTRUTIVA",OFFSET(A851,-1,0)+1,LARGE(A$3:A850,1))</f>
        <v>0</v>
      </c>
      <c r="B851" s="560">
        <f t="shared" ca="1" si="400"/>
        <v>11</v>
      </c>
      <c r="C851" s="560">
        <f t="shared" ca="1" si="401"/>
        <v>5</v>
      </c>
      <c r="D851" s="561">
        <f t="shared" ca="1" si="402"/>
        <v>5</v>
      </c>
      <c r="E851" s="561">
        <f t="shared" ca="1" si="403"/>
        <v>4</v>
      </c>
      <c r="G851" s="290"/>
      <c r="H851" s="291" t="s">
        <v>244</v>
      </c>
      <c r="I851" s="292" t="str">
        <f t="shared" ca="1" si="404"/>
        <v>11.005.005.004</v>
      </c>
      <c r="J851" s="293" t="s">
        <v>585</v>
      </c>
      <c r="K851" s="294" t="s">
        <v>1</v>
      </c>
      <c r="L851" s="558">
        <f>L846</f>
        <v>67.489999999999995</v>
      </c>
      <c r="M851" s="558">
        <v>37</v>
      </c>
      <c r="N851" s="388">
        <f t="shared" si="405"/>
        <v>2497.1299999999997</v>
      </c>
      <c r="O851" s="565"/>
      <c r="P851" s="297" t="s">
        <v>402</v>
      </c>
      <c r="Q851" s="49"/>
      <c r="R851" s="49"/>
      <c r="S851" s="49"/>
    </row>
    <row r="852" spans="1:19" s="48" customFormat="1" ht="13.9" customHeight="1" outlineLevel="1">
      <c r="A852" s="560">
        <f ca="1">IF($H852="UNIDADE CONSTRUTIVA",OFFSET(A852,-1,0)+1,LARGE(A$3:A851,1))</f>
        <v>0</v>
      </c>
      <c r="B852" s="560">
        <f t="shared" ref="B852:B868" ca="1" si="406">IF(H852="UNIDADE CONSTRUTIVA",0,IF(H852="CÉLULA CONSTRUTIVA",OFFSET(B852,-1,0)+1,OFFSET(B852,-1,0)))</f>
        <v>11</v>
      </c>
      <c r="C852" s="560">
        <f t="shared" ref="C852:C868" ca="1" si="407">IF(H852="CÉLULA CONSTRUTIVA",0,IF(H852="ETAPA",OFFSET(C852,-1,0)+1,OFFSET(C852,-1,0)))</f>
        <v>6</v>
      </c>
      <c r="D852" s="561">
        <f t="shared" ref="D852:D868" ca="1" si="408">IF(H852="ETAPA",0,IF(H852="SUBETAPA",OFFSET(D852,-1,0)+1,OFFSET(D852,-1,0)))</f>
        <v>0</v>
      </c>
      <c r="E852" s="561">
        <f t="shared" ref="E852:E868" ca="1" si="409">IF(H852="Subetapa",0,IF(H852="serviço",OFFSET(E852,-1,0)+1,OFFSET(E852,-1,0)))</f>
        <v>4</v>
      </c>
      <c r="G852" s="290"/>
      <c r="H852" s="291" t="s">
        <v>242</v>
      </c>
      <c r="I852" s="292" t="str">
        <f t="shared" ref="I852:I868" ca="1" si="410">IF(H852="Unidade Construtiva",TEXT(A852,"00"),IF(H852="Célula Construtiva",TEXT(B852,"00"),IF(H852="Etapa",CONCATENATE(TEXT(B852,"00"),".",TEXT(C852,"000")),IF(H852="Subetapa",CONCATENATE(TEXT(B852,"00"),".",TEXT(C852,"000"),".",TEXT(D852,"000")),IF(H852="Serviço",CONCATENATE(TEXT(B852,"00"),".",TEXT(C852,"000"),".",TEXT(D852,"000"),".",TEXT(E852,"000")),"")))))</f>
        <v>11.006</v>
      </c>
      <c r="J852" s="293" t="s">
        <v>4239</v>
      </c>
      <c r="K852" s="294"/>
      <c r="L852" s="558"/>
      <c r="M852" s="558"/>
      <c r="N852" s="388">
        <f t="shared" ca="1" si="405"/>
        <v>34446.699295000006</v>
      </c>
      <c r="O852" s="565"/>
      <c r="P852" s="297"/>
      <c r="Q852" s="49"/>
      <c r="R852" s="49"/>
      <c r="S852" s="49"/>
    </row>
    <row r="853" spans="1:19" s="48" customFormat="1" ht="13.9" customHeight="1" outlineLevel="1">
      <c r="A853" s="560">
        <f ca="1">IF($H853="UNIDADE CONSTRUTIVA",OFFSET(A853,-1,0)+1,LARGE(A$3:A852,1))</f>
        <v>0</v>
      </c>
      <c r="B853" s="560">
        <f t="shared" ca="1" si="406"/>
        <v>11</v>
      </c>
      <c r="C853" s="560">
        <f t="shared" ca="1" si="407"/>
        <v>6</v>
      </c>
      <c r="D853" s="561">
        <f t="shared" ca="1" si="408"/>
        <v>1</v>
      </c>
      <c r="E853" s="561">
        <f t="shared" ca="1" si="409"/>
        <v>0</v>
      </c>
      <c r="G853" s="290"/>
      <c r="H853" s="291" t="s">
        <v>243</v>
      </c>
      <c r="I853" s="292" t="str">
        <f t="shared" ca="1" si="410"/>
        <v>11.006.001</v>
      </c>
      <c r="J853" s="293" t="s">
        <v>575</v>
      </c>
      <c r="K853" s="294"/>
      <c r="L853" s="558"/>
      <c r="M853" s="558"/>
      <c r="N853" s="388">
        <f t="shared" ca="1" si="405"/>
        <v>1550.1723099999999</v>
      </c>
      <c r="O853" s="565"/>
      <c r="P853" s="297"/>
      <c r="Q853" s="49"/>
      <c r="R853" s="49"/>
      <c r="S853" s="49"/>
    </row>
    <row r="854" spans="1:19" s="48" customFormat="1" ht="13.9" customHeight="1" outlineLevel="2">
      <c r="A854" s="560">
        <f ca="1">IF($H854="UNIDADE CONSTRUTIVA",OFFSET(A854,-1,0)+1,LARGE(A$3:A853,1))</f>
        <v>0</v>
      </c>
      <c r="B854" s="560">
        <f t="shared" ca="1" si="406"/>
        <v>11</v>
      </c>
      <c r="C854" s="560">
        <f t="shared" ca="1" si="407"/>
        <v>6</v>
      </c>
      <c r="D854" s="561">
        <f t="shared" ca="1" si="408"/>
        <v>1</v>
      </c>
      <c r="E854" s="561">
        <f t="shared" ca="1" si="409"/>
        <v>1</v>
      </c>
      <c r="G854" s="290"/>
      <c r="H854" s="291" t="s">
        <v>244</v>
      </c>
      <c r="I854" s="292" t="str">
        <f t="shared" ca="1" si="410"/>
        <v>11.006.001.001</v>
      </c>
      <c r="J854" s="572" t="s">
        <v>5516</v>
      </c>
      <c r="K854" s="294" t="s">
        <v>1</v>
      </c>
      <c r="L854" s="558">
        <f>'Arquitetura R01'!D482</f>
        <v>115.39</v>
      </c>
      <c r="M854" s="558">
        <v>7.7489999999999997</v>
      </c>
      <c r="N854" s="388">
        <f>M854*L854</f>
        <v>894.15710999999999</v>
      </c>
      <c r="O854" s="565"/>
      <c r="P854" s="297" t="s">
        <v>402</v>
      </c>
      <c r="Q854" s="49"/>
      <c r="R854" s="49"/>
      <c r="S854" s="49"/>
    </row>
    <row r="855" spans="1:19" s="48" customFormat="1" ht="13.9" customHeight="1" outlineLevel="2">
      <c r="A855" s="560">
        <f ca="1">IF($H855="UNIDADE CONSTRUTIVA",OFFSET(A855,-1,0)+1,LARGE(A$3:A854,1))</f>
        <v>0</v>
      </c>
      <c r="B855" s="560">
        <f t="shared" ca="1" si="406"/>
        <v>11</v>
      </c>
      <c r="C855" s="560">
        <f t="shared" ca="1" si="407"/>
        <v>6</v>
      </c>
      <c r="D855" s="561">
        <f t="shared" ca="1" si="408"/>
        <v>1</v>
      </c>
      <c r="E855" s="561">
        <f t="shared" ca="1" si="409"/>
        <v>2</v>
      </c>
      <c r="G855" s="290"/>
      <c r="H855" s="291" t="s">
        <v>244</v>
      </c>
      <c r="I855" s="292" t="str">
        <f t="shared" ca="1" si="410"/>
        <v>11.006.001.002</v>
      </c>
      <c r="J855" s="572" t="s">
        <v>4427</v>
      </c>
      <c r="K855" s="294" t="s">
        <v>1</v>
      </c>
      <c r="L855" s="558">
        <f>'Arquitetura R01'!D481</f>
        <v>324.76</v>
      </c>
      <c r="M855" s="558">
        <v>2.02</v>
      </c>
      <c r="N855" s="388">
        <f t="shared" ref="N855:N870" si="411">IF(H855="Serviço",M855*L855,IF(H855="CÉLULA CONSTRUTIVA",SUMIFS($N$8:$N$1410,$B$8:$B$1410,B855,$H$8:$H$1410,"Serviço"),IF(H855="ETAPA",SUMIFS($N$8:$N$1410,$B$8:$B$1410,B855,$C$8:$C$1410,C855,$H$8:$H$1410,"Serviço"),IF(H855="SUBETAPA",SUMIFS($N$8:$N$1410,$B$8:$B$1410,B855,$C$8:$C$1410,C855,$D$8:$D$1410,D855,$H$8:$H$1410,"Serviço"),0))))</f>
        <v>656.01519999999994</v>
      </c>
      <c r="O855" s="565"/>
      <c r="P855" s="297" t="s">
        <v>402</v>
      </c>
      <c r="Q855" s="49"/>
      <c r="R855" s="49"/>
      <c r="S855" s="49"/>
    </row>
    <row r="856" spans="1:19" s="48" customFormat="1" ht="13.9" customHeight="1" outlineLevel="1">
      <c r="A856" s="560">
        <f ca="1">IF($H856="UNIDADE CONSTRUTIVA",OFFSET(A856,-1,0)+1,LARGE(A$3:A855,1))</f>
        <v>0</v>
      </c>
      <c r="B856" s="560">
        <f t="shared" ca="1" si="406"/>
        <v>11</v>
      </c>
      <c r="C856" s="560">
        <f t="shared" ca="1" si="407"/>
        <v>6</v>
      </c>
      <c r="D856" s="561">
        <f t="shared" ca="1" si="408"/>
        <v>2</v>
      </c>
      <c r="E856" s="561">
        <f t="shared" ca="1" si="409"/>
        <v>0</v>
      </c>
      <c r="G856" s="290"/>
      <c r="H856" s="291" t="s">
        <v>243</v>
      </c>
      <c r="I856" s="292" t="str">
        <f t="shared" ca="1" si="410"/>
        <v>11.006.002</v>
      </c>
      <c r="J856" s="293" t="s">
        <v>576</v>
      </c>
      <c r="K856" s="294"/>
      <c r="L856" s="558"/>
      <c r="M856" s="558"/>
      <c r="N856" s="388">
        <f t="shared" ca="1" si="411"/>
        <v>7298.5066999999999</v>
      </c>
      <c r="O856" s="565"/>
      <c r="P856" s="297"/>
      <c r="Q856" s="49"/>
      <c r="R856" s="49"/>
      <c r="S856" s="49"/>
    </row>
    <row r="857" spans="1:19" s="48" customFormat="1" ht="13.9" customHeight="1" outlineLevel="2">
      <c r="A857" s="560">
        <f ca="1">IF($H857="UNIDADE CONSTRUTIVA",OFFSET(A857,-1,0)+1,LARGE(A$3:A856,1))</f>
        <v>0</v>
      </c>
      <c r="B857" s="560">
        <f t="shared" ca="1" si="406"/>
        <v>11</v>
      </c>
      <c r="C857" s="560">
        <f t="shared" ca="1" si="407"/>
        <v>6</v>
      </c>
      <c r="D857" s="561">
        <f t="shared" ca="1" si="408"/>
        <v>2</v>
      </c>
      <c r="E857" s="561">
        <f t="shared" ca="1" si="409"/>
        <v>1</v>
      </c>
      <c r="G857" s="290"/>
      <c r="H857" s="291" t="s">
        <v>244</v>
      </c>
      <c r="I857" s="292" t="str">
        <f t="shared" ca="1" si="410"/>
        <v>11.006.002.001</v>
      </c>
      <c r="J857" s="293" t="s">
        <v>709</v>
      </c>
      <c r="K857" s="294" t="s">
        <v>1</v>
      </c>
      <c r="L857" s="558">
        <f>'Arquitetura R01'!D519</f>
        <v>440.15</v>
      </c>
      <c r="M857" s="558">
        <v>15.898</v>
      </c>
      <c r="N857" s="388">
        <f t="shared" si="411"/>
        <v>6997.5046999999995</v>
      </c>
      <c r="O857" s="565"/>
      <c r="P857" s="297" t="s">
        <v>402</v>
      </c>
      <c r="Q857" s="573"/>
      <c r="R857" s="573"/>
      <c r="S857" s="49"/>
    </row>
    <row r="858" spans="1:19" s="48" customFormat="1" ht="13.9" customHeight="1" outlineLevel="2">
      <c r="A858" s="560">
        <f ca="1">IF($H858="UNIDADE CONSTRUTIVA",OFFSET(A858,-1,0)+1,LARGE(A$3:A857,1))</f>
        <v>0</v>
      </c>
      <c r="B858" s="560">
        <f t="shared" ca="1" si="406"/>
        <v>11</v>
      </c>
      <c r="C858" s="560">
        <f t="shared" ca="1" si="407"/>
        <v>6</v>
      </c>
      <c r="D858" s="561">
        <f t="shared" ca="1" si="408"/>
        <v>2</v>
      </c>
      <c r="E858" s="561">
        <f t="shared" ca="1" si="409"/>
        <v>2</v>
      </c>
      <c r="G858" s="290"/>
      <c r="H858" s="291" t="s">
        <v>244</v>
      </c>
      <c r="I858" s="292" t="str">
        <f t="shared" ca="1" si="410"/>
        <v>11.006.002.002</v>
      </c>
      <c r="J858" s="293" t="s">
        <v>577</v>
      </c>
      <c r="K858" s="294" t="s">
        <v>1</v>
      </c>
      <c r="L858" s="558">
        <f>'Arquitetura R01'!D1290+'Arquitetura R01'!D1292</f>
        <v>59.019999999999996</v>
      </c>
      <c r="M858" s="558">
        <v>5.0999999999999996</v>
      </c>
      <c r="N858" s="388">
        <f t="shared" si="411"/>
        <v>301.00199999999995</v>
      </c>
      <c r="O858" s="565" t="s">
        <v>4762</v>
      </c>
      <c r="P858" s="297" t="s">
        <v>402</v>
      </c>
      <c r="Q858" s="49"/>
      <c r="R858" s="49"/>
      <c r="S858" s="49"/>
    </row>
    <row r="859" spans="1:19" s="48" customFormat="1" ht="13.9" customHeight="1" outlineLevel="1">
      <c r="A859" s="560">
        <f ca="1">IF($H859="UNIDADE CONSTRUTIVA",OFFSET(A859,-1,0)+1,LARGE(A$3:A857,1))</f>
        <v>0</v>
      </c>
      <c r="B859" s="560">
        <f t="shared" ca="1" si="406"/>
        <v>11</v>
      </c>
      <c r="C859" s="560">
        <f t="shared" ca="1" si="407"/>
        <v>6</v>
      </c>
      <c r="D859" s="561">
        <f t="shared" ca="1" si="408"/>
        <v>3</v>
      </c>
      <c r="E859" s="561">
        <f t="shared" ca="1" si="409"/>
        <v>0</v>
      </c>
      <c r="G859" s="290"/>
      <c r="H859" s="291" t="s">
        <v>243</v>
      </c>
      <c r="I859" s="292" t="str">
        <f t="shared" ca="1" si="410"/>
        <v>11.006.003</v>
      </c>
      <c r="J859" s="293" t="s">
        <v>581</v>
      </c>
      <c r="K859" s="294"/>
      <c r="L859" s="558"/>
      <c r="M859" s="558"/>
      <c r="N859" s="388">
        <f t="shared" ca="1" si="411"/>
        <v>6371.9511849999999</v>
      </c>
      <c r="O859" s="565"/>
      <c r="P859" s="297"/>
      <c r="Q859" s="49"/>
      <c r="R859" s="49"/>
      <c r="S859" s="49"/>
    </row>
    <row r="860" spans="1:19" s="48" customFormat="1" ht="13.9" customHeight="1" outlineLevel="2">
      <c r="A860" s="560">
        <f ca="1">IF($H860="UNIDADE CONSTRUTIVA",OFFSET(A860,-1,0)+1,LARGE(A$3:A857,1))</f>
        <v>0</v>
      </c>
      <c r="B860" s="560">
        <f t="shared" ref="B860" ca="1" si="412">IF(H860="UNIDADE CONSTRUTIVA",0,IF(H860="CÉLULA CONSTRUTIVA",OFFSET(B860,-1,0)+1,OFFSET(B860,-1,0)))</f>
        <v>11</v>
      </c>
      <c r="C860" s="560">
        <f t="shared" ref="C860" ca="1" si="413">IF(H860="CÉLULA CONSTRUTIVA",0,IF(H860="ETAPA",OFFSET(C860,-1,0)+1,OFFSET(C860,-1,0)))</f>
        <v>6</v>
      </c>
      <c r="D860" s="561">
        <f t="shared" ref="D860" ca="1" si="414">IF(H860="ETAPA",0,IF(H860="SUBETAPA",OFFSET(D860,-1,0)+1,OFFSET(D860,-1,0)))</f>
        <v>3</v>
      </c>
      <c r="E860" s="561">
        <f t="shared" ref="E860" ca="1" si="415">IF(H860="Subetapa",0,IF(H860="serviço",OFFSET(E860,-1,0)+1,OFFSET(E860,-1,0)))</f>
        <v>1</v>
      </c>
      <c r="G860" s="290"/>
      <c r="H860" s="291" t="s">
        <v>244</v>
      </c>
      <c r="I860" s="292" t="str">
        <f t="shared" ref="I860" ca="1" si="416">IF(H860="Unidade Construtiva",TEXT(A860,"00"),IF(H860="Célula Construtiva",TEXT(B860,"00"),IF(H860="Etapa",CONCATENATE(TEXT(B860,"00"),".",TEXT(C860,"000")),IF(H860="Subetapa",CONCATENATE(TEXT(B860,"00"),".",TEXT(C860,"000"),".",TEXT(D860,"000")),IF(H860="Serviço",CONCATENATE(TEXT(B860,"00"),".",TEXT(C860,"000"),".",TEXT(D860,"000"),".",TEXT(E860,"000")),"")))))</f>
        <v>11.006.003.001</v>
      </c>
      <c r="J860" s="293" t="s">
        <v>5504</v>
      </c>
      <c r="K860" s="294" t="s">
        <v>1</v>
      </c>
      <c r="L860" s="558">
        <f>'Arquitetura R01'!D569</f>
        <v>33.090000000000003</v>
      </c>
      <c r="M860" s="558">
        <v>90.203000000000003</v>
      </c>
      <c r="N860" s="388">
        <f t="shared" si="411"/>
        <v>2984.8172700000005</v>
      </c>
      <c r="O860" s="565"/>
      <c r="P860" s="297" t="s">
        <v>402</v>
      </c>
      <c r="Q860" s="49"/>
      <c r="R860" s="49"/>
      <c r="S860" s="49"/>
    </row>
    <row r="861" spans="1:19" s="48" customFormat="1" ht="13.9" customHeight="1" outlineLevel="2">
      <c r="A861" s="560">
        <f ca="1">IF($H861="UNIDADE CONSTRUTIVA",OFFSET(A861,-1,0)+1,LARGE(A$3:A859,1))</f>
        <v>0</v>
      </c>
      <c r="B861" s="560">
        <f t="shared" ca="1" si="406"/>
        <v>11</v>
      </c>
      <c r="C861" s="560">
        <f t="shared" ca="1" si="407"/>
        <v>6</v>
      </c>
      <c r="D861" s="561">
        <f t="shared" ca="1" si="408"/>
        <v>3</v>
      </c>
      <c r="E861" s="561">
        <f t="shared" ca="1" si="409"/>
        <v>2</v>
      </c>
      <c r="G861" s="290"/>
      <c r="H861" s="291" t="s">
        <v>244</v>
      </c>
      <c r="I861" s="292" t="str">
        <f t="shared" ca="1" si="410"/>
        <v>11.006.003.002</v>
      </c>
      <c r="J861" s="293" t="s">
        <v>5503</v>
      </c>
      <c r="K861" s="294" t="s">
        <v>1</v>
      </c>
      <c r="L861" s="558">
        <f>'Arquitetura R01'!D570+'Arquitetura R01'!D571</f>
        <v>37.549999999999997</v>
      </c>
      <c r="M861" s="558">
        <v>90.203299999999999</v>
      </c>
      <c r="N861" s="388">
        <f t="shared" si="411"/>
        <v>3387.1339149999999</v>
      </c>
      <c r="O861" s="565"/>
      <c r="P861" s="297" t="s">
        <v>402</v>
      </c>
      <c r="Q861" s="49"/>
      <c r="R861" s="49"/>
      <c r="S861" s="49"/>
    </row>
    <row r="862" spans="1:19" s="48" customFormat="1" ht="13.9" customHeight="1" outlineLevel="1">
      <c r="A862" s="560">
        <f ca="1">IF($H862="UNIDADE CONSTRUTIVA",OFFSET(A862,-1,0)+1,LARGE(A$3:A861,1))</f>
        <v>0</v>
      </c>
      <c r="B862" s="560">
        <f t="shared" ca="1" si="406"/>
        <v>11</v>
      </c>
      <c r="C862" s="560">
        <f t="shared" ca="1" si="407"/>
        <v>6</v>
      </c>
      <c r="D862" s="561">
        <f t="shared" ca="1" si="408"/>
        <v>4</v>
      </c>
      <c r="E862" s="561">
        <f t="shared" ca="1" si="409"/>
        <v>0</v>
      </c>
      <c r="G862" s="290"/>
      <c r="H862" s="291" t="s">
        <v>243</v>
      </c>
      <c r="I862" s="292" t="str">
        <f t="shared" ca="1" si="410"/>
        <v>11.006.004</v>
      </c>
      <c r="J862" s="293" t="s">
        <v>582</v>
      </c>
      <c r="K862" s="294"/>
      <c r="L862" s="558"/>
      <c r="M862" s="558"/>
      <c r="N862" s="388">
        <f t="shared" ca="1" si="411"/>
        <v>4632.8090999999995</v>
      </c>
      <c r="O862" s="565"/>
      <c r="P862" s="297"/>
      <c r="Q862" s="49"/>
      <c r="R862" s="49"/>
      <c r="S862" s="49"/>
    </row>
    <row r="863" spans="1:19" s="48" customFormat="1" ht="13.9" customHeight="1" outlineLevel="2">
      <c r="A863" s="560">
        <f ca="1">IF($H863="UNIDADE CONSTRUTIVA",OFFSET(A863,-1,0)+1,LARGE(A$3:A862,1))</f>
        <v>0</v>
      </c>
      <c r="B863" s="560">
        <f t="shared" ca="1" si="406"/>
        <v>11</v>
      </c>
      <c r="C863" s="560">
        <f t="shared" ca="1" si="407"/>
        <v>6</v>
      </c>
      <c r="D863" s="561">
        <f t="shared" ca="1" si="408"/>
        <v>4</v>
      </c>
      <c r="E863" s="561">
        <f t="shared" ca="1" si="409"/>
        <v>1</v>
      </c>
      <c r="G863" s="290"/>
      <c r="H863" s="291" t="s">
        <v>244</v>
      </c>
      <c r="I863" s="292" t="str">
        <f t="shared" ca="1" si="410"/>
        <v>11.006.004.001</v>
      </c>
      <c r="J863" s="293" t="s">
        <v>584</v>
      </c>
      <c r="K863" s="294" t="s">
        <v>1</v>
      </c>
      <c r="L863" s="558">
        <f>'Arquitetura R01'!D598</f>
        <v>9.3699999999999992</v>
      </c>
      <c r="M863" s="558">
        <v>494.43</v>
      </c>
      <c r="N863" s="388">
        <f t="shared" si="411"/>
        <v>4632.8090999999995</v>
      </c>
      <c r="O863" s="565"/>
      <c r="P863" s="297" t="s">
        <v>402</v>
      </c>
      <c r="Q863" s="49"/>
      <c r="R863" s="49"/>
      <c r="S863" s="49"/>
    </row>
    <row r="864" spans="1:19" s="48" customFormat="1" ht="13.9" customHeight="1" outlineLevel="1">
      <c r="A864" s="560">
        <f ca="1">IF($H864="UNIDADE CONSTRUTIVA",OFFSET(A864,-1,0)+1,LARGE(A$3:A863,1))</f>
        <v>0</v>
      </c>
      <c r="B864" s="560">
        <f t="shared" ca="1" si="406"/>
        <v>11</v>
      </c>
      <c r="C864" s="560">
        <f t="shared" ca="1" si="407"/>
        <v>6</v>
      </c>
      <c r="D864" s="561">
        <f t="shared" ca="1" si="408"/>
        <v>5</v>
      </c>
      <c r="E864" s="561">
        <f t="shared" ca="1" si="409"/>
        <v>0</v>
      </c>
      <c r="G864" s="290"/>
      <c r="H864" s="291" t="s">
        <v>243</v>
      </c>
      <c r="I864" s="292" t="str">
        <f t="shared" ca="1" si="410"/>
        <v>11.006.005</v>
      </c>
      <c r="J864" s="293" t="s">
        <v>583</v>
      </c>
      <c r="K864" s="294"/>
      <c r="L864" s="558"/>
      <c r="M864" s="558"/>
      <c r="N864" s="388">
        <f t="shared" ca="1" si="411"/>
        <v>14593.26</v>
      </c>
      <c r="O864" s="565"/>
      <c r="P864" s="297"/>
      <c r="Q864" s="49"/>
      <c r="R864" s="49"/>
      <c r="S864" s="49"/>
    </row>
    <row r="865" spans="1:19" s="48" customFormat="1" ht="13.9" customHeight="1" outlineLevel="2">
      <c r="A865" s="560">
        <f ca="1">IF($H865="UNIDADE CONSTRUTIVA",OFFSET(A865,-1,0)+1,LARGE(A$3:A864,1))</f>
        <v>0</v>
      </c>
      <c r="B865" s="560">
        <f t="shared" ca="1" si="406"/>
        <v>11</v>
      </c>
      <c r="C865" s="560">
        <f t="shared" ca="1" si="407"/>
        <v>6</v>
      </c>
      <c r="D865" s="561">
        <f t="shared" ca="1" si="408"/>
        <v>5</v>
      </c>
      <c r="E865" s="561">
        <f t="shared" ca="1" si="409"/>
        <v>1</v>
      </c>
      <c r="G865" s="290"/>
      <c r="H865" s="291" t="s">
        <v>244</v>
      </c>
      <c r="I865" s="292" t="str">
        <f t="shared" ca="1" si="410"/>
        <v>11.006.005.001</v>
      </c>
      <c r="J865" s="293" t="s">
        <v>580</v>
      </c>
      <c r="K865" s="294" t="s">
        <v>1</v>
      </c>
      <c r="L865" s="558">
        <f>L857</f>
        <v>440.15</v>
      </c>
      <c r="M865" s="558">
        <v>23</v>
      </c>
      <c r="N865" s="388">
        <f t="shared" si="411"/>
        <v>10123.449999999999</v>
      </c>
      <c r="O865" s="565"/>
      <c r="P865" s="297" t="s">
        <v>402</v>
      </c>
      <c r="Q865" s="49"/>
      <c r="R865" s="49"/>
      <c r="S865" s="49"/>
    </row>
    <row r="866" spans="1:19" s="48" customFormat="1" ht="13.9" customHeight="1" outlineLevel="2">
      <c r="A866" s="560">
        <f ca="1">IF($H866="UNIDADE CONSTRUTIVA",OFFSET(A866,-1,0)+1,LARGE(A$3:A865,1))</f>
        <v>0</v>
      </c>
      <c r="B866" s="560">
        <f t="shared" ca="1" si="406"/>
        <v>11</v>
      </c>
      <c r="C866" s="560">
        <f t="shared" ca="1" si="407"/>
        <v>6</v>
      </c>
      <c r="D866" s="561">
        <f t="shared" ca="1" si="408"/>
        <v>5</v>
      </c>
      <c r="E866" s="561">
        <f t="shared" ca="1" si="409"/>
        <v>2</v>
      </c>
      <c r="G866" s="290"/>
      <c r="H866" s="291" t="s">
        <v>244</v>
      </c>
      <c r="I866" s="292" t="str">
        <f t="shared" ca="1" si="410"/>
        <v>11.006.005.002</v>
      </c>
      <c r="J866" s="293" t="s">
        <v>4447</v>
      </c>
      <c r="K866" s="294" t="s">
        <v>1</v>
      </c>
      <c r="L866" s="558">
        <f>L858</f>
        <v>59.019999999999996</v>
      </c>
      <c r="M866" s="558">
        <v>16</v>
      </c>
      <c r="N866" s="388">
        <f t="shared" si="411"/>
        <v>944.31999999999994</v>
      </c>
      <c r="O866" s="565" t="s">
        <v>4762</v>
      </c>
      <c r="P866" s="297" t="s">
        <v>402</v>
      </c>
      <c r="Q866" s="49"/>
      <c r="R866" s="49"/>
      <c r="S866" s="49"/>
    </row>
    <row r="867" spans="1:19" s="48" customFormat="1" ht="13.9" customHeight="1" outlineLevel="2">
      <c r="A867" s="560">
        <f ca="1">IF($H867="UNIDADE CONSTRUTIVA",OFFSET(A867,-1,0)+1,LARGE(A$3:A865,1))</f>
        <v>0</v>
      </c>
      <c r="B867" s="560">
        <f t="shared" ca="1" si="406"/>
        <v>11</v>
      </c>
      <c r="C867" s="560">
        <f t="shared" ca="1" si="407"/>
        <v>6</v>
      </c>
      <c r="D867" s="561">
        <f t="shared" ca="1" si="408"/>
        <v>5</v>
      </c>
      <c r="E867" s="561">
        <f t="shared" ca="1" si="409"/>
        <v>3</v>
      </c>
      <c r="G867" s="290"/>
      <c r="H867" s="291" t="s">
        <v>244</v>
      </c>
      <c r="I867" s="292" t="str">
        <f t="shared" ca="1" si="410"/>
        <v>11.006.005.003</v>
      </c>
      <c r="J867" s="293" t="s">
        <v>4448</v>
      </c>
      <c r="K867" s="294" t="s">
        <v>1</v>
      </c>
      <c r="L867" s="558">
        <f>SUM(L860:L861)</f>
        <v>70.64</v>
      </c>
      <c r="M867" s="558">
        <v>45</v>
      </c>
      <c r="N867" s="388">
        <f t="shared" si="411"/>
        <v>3178.8</v>
      </c>
      <c r="O867" s="565"/>
      <c r="P867" s="297" t="s">
        <v>402</v>
      </c>
      <c r="Q867" s="49"/>
      <c r="R867" s="49"/>
      <c r="S867" s="49"/>
    </row>
    <row r="868" spans="1:19" s="48" customFormat="1" ht="13.9" customHeight="1" outlineLevel="2">
      <c r="A868" s="560">
        <f ca="1">IF($H868="UNIDADE CONSTRUTIVA",OFFSET(A868,-1,0)+1,LARGE(A$3:A867,1))</f>
        <v>0</v>
      </c>
      <c r="B868" s="560">
        <f t="shared" ca="1" si="406"/>
        <v>11</v>
      </c>
      <c r="C868" s="560">
        <f t="shared" ca="1" si="407"/>
        <v>6</v>
      </c>
      <c r="D868" s="561">
        <f t="shared" ca="1" si="408"/>
        <v>5</v>
      </c>
      <c r="E868" s="561">
        <f t="shared" ca="1" si="409"/>
        <v>4</v>
      </c>
      <c r="G868" s="290"/>
      <c r="H868" s="291" t="s">
        <v>244</v>
      </c>
      <c r="I868" s="292" t="str">
        <f t="shared" ca="1" si="410"/>
        <v>11.006.005.004</v>
      </c>
      <c r="J868" s="293" t="s">
        <v>585</v>
      </c>
      <c r="K868" s="294" t="s">
        <v>1</v>
      </c>
      <c r="L868" s="558">
        <f>L863</f>
        <v>9.3699999999999992</v>
      </c>
      <c r="M868" s="558">
        <v>37</v>
      </c>
      <c r="N868" s="388">
        <f t="shared" si="411"/>
        <v>346.69</v>
      </c>
      <c r="O868" s="565"/>
      <c r="P868" s="297" t="s">
        <v>402</v>
      </c>
      <c r="Q868" s="49"/>
      <c r="R868" s="49"/>
      <c r="S868" s="49"/>
    </row>
    <row r="869" spans="1:19" s="48" customFormat="1" ht="13.9" customHeight="1" outlineLevel="1">
      <c r="A869" s="560">
        <f ca="1">IF($H869="UNIDADE CONSTRUTIVA",OFFSET(A869,-1,0)+1,LARGE(A$3:A868,1))</f>
        <v>0</v>
      </c>
      <c r="B869" s="560">
        <f t="shared" ref="B869:B878" ca="1" si="417">IF(H869="UNIDADE CONSTRUTIVA",0,IF(H869="CÉLULA CONSTRUTIVA",OFFSET(B869,-1,0)+1,OFFSET(B869,-1,0)))</f>
        <v>11</v>
      </c>
      <c r="C869" s="560">
        <f t="shared" ref="C869:C878" ca="1" si="418">IF(H869="CÉLULA CONSTRUTIVA",0,IF(H869="ETAPA",OFFSET(C869,-1,0)+1,OFFSET(C869,-1,0)))</f>
        <v>7</v>
      </c>
      <c r="D869" s="561">
        <f t="shared" ref="D869:D878" ca="1" si="419">IF(H869="ETAPA",0,IF(H869="SUBETAPA",OFFSET(D869,-1,0)+1,OFFSET(D869,-1,0)))</f>
        <v>0</v>
      </c>
      <c r="E869" s="561">
        <f t="shared" ref="E869:E878" ca="1" si="420">IF(H869="Subetapa",0,IF(H869="serviço",OFFSET(E869,-1,0)+1,OFFSET(E869,-1,0)))</f>
        <v>4</v>
      </c>
      <c r="G869" s="290"/>
      <c r="H869" s="291" t="s">
        <v>242</v>
      </c>
      <c r="I869" s="292" t="str">
        <f t="shared" ref="I869:I878" ca="1" si="421">IF(H869="Unidade Construtiva",TEXT(A869,"00"),IF(H869="Célula Construtiva",TEXT(B869,"00"),IF(H869="Etapa",CONCATENATE(TEXT(B869,"00"),".",TEXT(C869,"000")),IF(H869="Subetapa",CONCATENATE(TEXT(B869,"00"),".",TEXT(C869,"000"),".",TEXT(D869,"000")),IF(H869="Serviço",CONCATENATE(TEXT(B869,"00"),".",TEXT(C869,"000"),".",TEXT(D869,"000"),".",TEXT(E869,"000")),"")))))</f>
        <v>11.007</v>
      </c>
      <c r="J869" s="293" t="s">
        <v>4241</v>
      </c>
      <c r="K869" s="294"/>
      <c r="L869" s="558"/>
      <c r="M869" s="558"/>
      <c r="N869" s="388">
        <f t="shared" ca="1" si="411"/>
        <v>8721.3042100000021</v>
      </c>
      <c r="O869" s="565"/>
      <c r="P869" s="297"/>
      <c r="Q869" s="49"/>
      <c r="R869" s="49"/>
      <c r="S869" s="49"/>
    </row>
    <row r="870" spans="1:19" s="48" customFormat="1" ht="13.9" customHeight="1" outlineLevel="1">
      <c r="A870" s="560">
        <f ca="1">IF($H870="UNIDADE CONSTRUTIVA",OFFSET(A870,-1,0)+1,LARGE(A$3:A869,1))</f>
        <v>0</v>
      </c>
      <c r="B870" s="560">
        <f t="shared" ca="1" si="417"/>
        <v>11</v>
      </c>
      <c r="C870" s="560">
        <f t="shared" ca="1" si="418"/>
        <v>7</v>
      </c>
      <c r="D870" s="561">
        <f t="shared" ca="1" si="419"/>
        <v>1</v>
      </c>
      <c r="E870" s="561">
        <f t="shared" ca="1" si="420"/>
        <v>0</v>
      </c>
      <c r="G870" s="290"/>
      <c r="H870" s="291" t="s">
        <v>243</v>
      </c>
      <c r="I870" s="292" t="str">
        <f t="shared" ca="1" si="421"/>
        <v>11.007.001</v>
      </c>
      <c r="J870" s="293" t="s">
        <v>575</v>
      </c>
      <c r="K870" s="294"/>
      <c r="L870" s="558"/>
      <c r="M870" s="558"/>
      <c r="N870" s="388">
        <f t="shared" ca="1" si="411"/>
        <v>802.25188999999989</v>
      </c>
      <c r="O870" s="565"/>
      <c r="P870" s="297"/>
      <c r="Q870" s="49"/>
      <c r="R870" s="49"/>
      <c r="S870" s="49"/>
    </row>
    <row r="871" spans="1:19" s="48" customFormat="1" ht="13.9" customHeight="1" outlineLevel="2">
      <c r="A871" s="560">
        <f ca="1">IF($H871="UNIDADE CONSTRUTIVA",OFFSET(A871,-1,0)+1,LARGE(A$3:A870,1))</f>
        <v>0</v>
      </c>
      <c r="B871" s="560">
        <f t="shared" ca="1" si="417"/>
        <v>11</v>
      </c>
      <c r="C871" s="560">
        <f t="shared" ca="1" si="418"/>
        <v>7</v>
      </c>
      <c r="D871" s="561">
        <f t="shared" ca="1" si="419"/>
        <v>1</v>
      </c>
      <c r="E871" s="561">
        <f t="shared" ca="1" si="420"/>
        <v>1</v>
      </c>
      <c r="G871" s="290"/>
      <c r="H871" s="291" t="s">
        <v>244</v>
      </c>
      <c r="I871" s="292" t="str">
        <f t="shared" ca="1" si="421"/>
        <v>11.007.001.001</v>
      </c>
      <c r="J871" s="572" t="s">
        <v>5516</v>
      </c>
      <c r="K871" s="294" t="s">
        <v>1</v>
      </c>
      <c r="L871" s="558">
        <f>'Arquitetura R01'!D485+'Arquitetura R01'!D488+'Arquitetura R01'!D490</f>
        <v>78.209999999999994</v>
      </c>
      <c r="M871" s="558">
        <v>7.7489999999999997</v>
      </c>
      <c r="N871" s="388">
        <f>M871*L871</f>
        <v>606.04928999999993</v>
      </c>
      <c r="O871" s="565"/>
      <c r="P871" s="297" t="s">
        <v>402</v>
      </c>
      <c r="Q871" s="49"/>
      <c r="R871" s="49"/>
      <c r="S871" s="49"/>
    </row>
    <row r="872" spans="1:19" s="48" customFormat="1" ht="13.9" customHeight="1" outlineLevel="2">
      <c r="A872" s="560">
        <f ca="1">IF($H872="UNIDADE CONSTRUTIVA",OFFSET(A872,-1,0)+1,LARGE(A$3:A871,1))</f>
        <v>0</v>
      </c>
      <c r="B872" s="560">
        <f t="shared" ca="1" si="417"/>
        <v>11</v>
      </c>
      <c r="C872" s="560">
        <f t="shared" ca="1" si="418"/>
        <v>7</v>
      </c>
      <c r="D872" s="561">
        <f t="shared" ca="1" si="419"/>
        <v>1</v>
      </c>
      <c r="E872" s="561">
        <f t="shared" ca="1" si="420"/>
        <v>2</v>
      </c>
      <c r="G872" s="290"/>
      <c r="H872" s="291" t="s">
        <v>244</v>
      </c>
      <c r="I872" s="292" t="str">
        <f t="shared" ca="1" si="421"/>
        <v>11.007.001.002</v>
      </c>
      <c r="J872" s="572" t="s">
        <v>4427</v>
      </c>
      <c r="K872" s="294" t="s">
        <v>1</v>
      </c>
      <c r="L872" s="558">
        <f>'Arquitetura R01'!D484+'Arquitetura R01'!D487</f>
        <v>97.13</v>
      </c>
      <c r="M872" s="558">
        <v>2.02</v>
      </c>
      <c r="N872" s="388">
        <f t="shared" ref="N872:N935" si="422">IF(H872="Serviço",M872*L872,IF(H872="CÉLULA CONSTRUTIVA",SUMIFS($N$8:$N$1410,$B$8:$B$1410,B872,$H$8:$H$1410,"Serviço"),IF(H872="ETAPA",SUMIFS($N$8:$N$1410,$B$8:$B$1410,B872,$C$8:$C$1410,C872,$H$8:$H$1410,"Serviço"),IF(H872="SUBETAPA",SUMIFS($N$8:$N$1410,$B$8:$B$1410,B872,$C$8:$C$1410,C872,$D$8:$D$1410,D872,$H$8:$H$1410,"Serviço"),0))))</f>
        <v>196.20259999999999</v>
      </c>
      <c r="O872" s="565"/>
      <c r="P872" s="297" t="s">
        <v>402</v>
      </c>
      <c r="Q872" s="49"/>
      <c r="R872" s="49"/>
      <c r="S872" s="49"/>
    </row>
    <row r="873" spans="1:19" s="48" customFormat="1" ht="13.9" customHeight="1" outlineLevel="1">
      <c r="A873" s="560">
        <f ca="1">IF($H873="UNIDADE CONSTRUTIVA",OFFSET(A873,-1,0)+1,LARGE(A$3:A872,1))</f>
        <v>0</v>
      </c>
      <c r="B873" s="560">
        <f t="shared" ca="1" si="417"/>
        <v>11</v>
      </c>
      <c r="C873" s="560">
        <f t="shared" ca="1" si="418"/>
        <v>7</v>
      </c>
      <c r="D873" s="561">
        <f t="shared" ca="1" si="419"/>
        <v>2</v>
      </c>
      <c r="E873" s="561">
        <f t="shared" ca="1" si="420"/>
        <v>0</v>
      </c>
      <c r="G873" s="290"/>
      <c r="H873" s="291" t="s">
        <v>243</v>
      </c>
      <c r="I873" s="292" t="str">
        <f t="shared" ca="1" si="421"/>
        <v>11.007.002</v>
      </c>
      <c r="J873" s="293" t="s">
        <v>576</v>
      </c>
      <c r="K873" s="294"/>
      <c r="L873" s="558"/>
      <c r="M873" s="558"/>
      <c r="N873" s="388">
        <f t="shared" ca="1" si="422"/>
        <v>3053.1123200000002</v>
      </c>
      <c r="O873" s="565"/>
      <c r="P873" s="297"/>
      <c r="Q873" s="49"/>
      <c r="R873" s="49"/>
      <c r="S873" s="49"/>
    </row>
    <row r="874" spans="1:19" s="48" customFormat="1" ht="13.9" customHeight="1" outlineLevel="2">
      <c r="A874" s="560">
        <f ca="1">IF($H874="UNIDADE CONSTRUTIVA",OFFSET(A874,-1,0)+1,LARGE(A$3:A873,1))</f>
        <v>0</v>
      </c>
      <c r="B874" s="560">
        <f t="shared" ca="1" si="417"/>
        <v>11</v>
      </c>
      <c r="C874" s="560">
        <f t="shared" ca="1" si="418"/>
        <v>7</v>
      </c>
      <c r="D874" s="561">
        <f t="shared" ca="1" si="419"/>
        <v>2</v>
      </c>
      <c r="E874" s="561">
        <f t="shared" ca="1" si="420"/>
        <v>1</v>
      </c>
      <c r="G874" s="290"/>
      <c r="H874" s="291" t="s">
        <v>244</v>
      </c>
      <c r="I874" s="292" t="str">
        <f t="shared" ca="1" si="421"/>
        <v>11.007.002.001</v>
      </c>
      <c r="J874" s="293" t="s">
        <v>709</v>
      </c>
      <c r="K874" s="294" t="s">
        <v>1</v>
      </c>
      <c r="L874" s="558">
        <f>'Arquitetura R01'!D521+'Arquitetura R01'!D523+'Arquitetura R01'!D525</f>
        <v>175.34000000000003</v>
      </c>
      <c r="M874" s="558">
        <v>15.898</v>
      </c>
      <c r="N874" s="388">
        <f t="shared" si="422"/>
        <v>2787.5553200000004</v>
      </c>
      <c r="O874" s="565"/>
      <c r="P874" s="297" t="s">
        <v>402</v>
      </c>
      <c r="Q874" s="573"/>
      <c r="R874" s="573"/>
      <c r="S874" s="49"/>
    </row>
    <row r="875" spans="1:19" s="48" customFormat="1" ht="13.9" customHeight="1" outlineLevel="2">
      <c r="A875" s="560">
        <f ca="1">IF($H875="UNIDADE CONSTRUTIVA",OFFSET(A875,-1,0)+1,LARGE(A$3:A874,1))</f>
        <v>0</v>
      </c>
      <c r="B875" s="560">
        <f t="shared" ca="1" si="417"/>
        <v>11</v>
      </c>
      <c r="C875" s="560">
        <f t="shared" ca="1" si="418"/>
        <v>7</v>
      </c>
      <c r="D875" s="561">
        <f t="shared" ca="1" si="419"/>
        <v>2</v>
      </c>
      <c r="E875" s="561">
        <f t="shared" ca="1" si="420"/>
        <v>2</v>
      </c>
      <c r="G875" s="290"/>
      <c r="H875" s="291" t="s">
        <v>244</v>
      </c>
      <c r="I875" s="292" t="str">
        <f t="shared" ca="1" si="421"/>
        <v>11.007.002.002</v>
      </c>
      <c r="J875" s="293" t="s">
        <v>577</v>
      </c>
      <c r="K875" s="294" t="s">
        <v>1</v>
      </c>
      <c r="L875" s="558">
        <f>'Arquitetura R01'!D1296+'Arquitetura R01'!D1298+'Arquitetura R01'!D1301+'Arquitetura R01'!D1304</f>
        <v>52.07</v>
      </c>
      <c r="M875" s="558">
        <v>5.0999999999999996</v>
      </c>
      <c r="N875" s="388">
        <f t="shared" si="422"/>
        <v>265.55699999999996</v>
      </c>
      <c r="O875" s="565" t="s">
        <v>4762</v>
      </c>
      <c r="P875" s="297" t="s">
        <v>402</v>
      </c>
      <c r="Q875" s="49"/>
      <c r="R875" s="49"/>
      <c r="S875" s="49"/>
    </row>
    <row r="876" spans="1:19" s="48" customFormat="1" ht="13.9" customHeight="1" outlineLevel="1">
      <c r="A876" s="560">
        <f ca="1">IF($H876="UNIDADE CONSTRUTIVA",OFFSET(A876,-1,0)+1,LARGE(A$3:A874,1))</f>
        <v>0</v>
      </c>
      <c r="B876" s="560">
        <f t="shared" ca="1" si="417"/>
        <v>11</v>
      </c>
      <c r="C876" s="560">
        <f t="shared" ca="1" si="418"/>
        <v>7</v>
      </c>
      <c r="D876" s="561">
        <f t="shared" ca="1" si="419"/>
        <v>3</v>
      </c>
      <c r="E876" s="561">
        <f t="shared" ca="1" si="420"/>
        <v>0</v>
      </c>
      <c r="G876" s="290"/>
      <c r="H876" s="291" t="s">
        <v>243</v>
      </c>
      <c r="I876" s="292" t="str">
        <f t="shared" ca="1" si="421"/>
        <v>11.007.003</v>
      </c>
      <c r="J876" s="293" t="s">
        <v>583</v>
      </c>
      <c r="K876" s="294"/>
      <c r="L876" s="558"/>
      <c r="M876" s="558"/>
      <c r="N876" s="388">
        <f t="shared" ca="1" si="422"/>
        <v>4865.9400000000005</v>
      </c>
      <c r="O876" s="565"/>
      <c r="P876" s="297"/>
      <c r="Q876" s="49"/>
      <c r="R876" s="49"/>
      <c r="S876" s="49"/>
    </row>
    <row r="877" spans="1:19" s="48" customFormat="1" ht="13.9" customHeight="1" outlineLevel="2">
      <c r="A877" s="560">
        <f ca="1">IF($H877="UNIDADE CONSTRUTIVA",OFFSET(A877,-1,0)+1,LARGE(A$3:A876,1))</f>
        <v>0</v>
      </c>
      <c r="B877" s="560">
        <f t="shared" ca="1" si="417"/>
        <v>11</v>
      </c>
      <c r="C877" s="560">
        <f t="shared" ca="1" si="418"/>
        <v>7</v>
      </c>
      <c r="D877" s="561">
        <f t="shared" ca="1" si="419"/>
        <v>3</v>
      </c>
      <c r="E877" s="561">
        <f t="shared" ca="1" si="420"/>
        <v>1</v>
      </c>
      <c r="G877" s="290"/>
      <c r="H877" s="291" t="s">
        <v>244</v>
      </c>
      <c r="I877" s="292" t="str">
        <f t="shared" ca="1" si="421"/>
        <v>11.007.003.001</v>
      </c>
      <c r="J877" s="293" t="s">
        <v>580</v>
      </c>
      <c r="K877" s="294" t="s">
        <v>1</v>
      </c>
      <c r="L877" s="558">
        <f>L874</f>
        <v>175.34000000000003</v>
      </c>
      <c r="M877" s="558">
        <v>23</v>
      </c>
      <c r="N877" s="388">
        <f t="shared" si="422"/>
        <v>4032.8200000000006</v>
      </c>
      <c r="O877" s="565"/>
      <c r="P877" s="297" t="s">
        <v>402</v>
      </c>
      <c r="Q877" s="49"/>
      <c r="R877" s="49"/>
      <c r="S877" s="49"/>
    </row>
    <row r="878" spans="1:19" s="48" customFormat="1" ht="13.9" customHeight="1" outlineLevel="2">
      <c r="A878" s="560">
        <f ca="1">IF($H878="UNIDADE CONSTRUTIVA",OFFSET(A878,-1,0)+1,LARGE(A$3:A877,1))</f>
        <v>0</v>
      </c>
      <c r="B878" s="560">
        <f t="shared" ca="1" si="417"/>
        <v>11</v>
      </c>
      <c r="C878" s="560">
        <f t="shared" ca="1" si="418"/>
        <v>7</v>
      </c>
      <c r="D878" s="561">
        <f t="shared" ca="1" si="419"/>
        <v>3</v>
      </c>
      <c r="E878" s="561">
        <f t="shared" ca="1" si="420"/>
        <v>2</v>
      </c>
      <c r="G878" s="290"/>
      <c r="H878" s="291" t="s">
        <v>244</v>
      </c>
      <c r="I878" s="292" t="str">
        <f t="shared" ca="1" si="421"/>
        <v>11.007.003.002</v>
      </c>
      <c r="J878" s="293" t="s">
        <v>4447</v>
      </c>
      <c r="K878" s="294" t="s">
        <v>1</v>
      </c>
      <c r="L878" s="558">
        <f>L875</f>
        <v>52.07</v>
      </c>
      <c r="M878" s="558">
        <v>16</v>
      </c>
      <c r="N878" s="388">
        <f t="shared" si="422"/>
        <v>833.12</v>
      </c>
      <c r="O878" s="565" t="s">
        <v>4762</v>
      </c>
      <c r="P878" s="297" t="s">
        <v>402</v>
      </c>
      <c r="Q878" s="49"/>
      <c r="R878" s="49"/>
      <c r="S878" s="49"/>
    </row>
    <row r="879" spans="1:19" s="48" customFormat="1" ht="13.9" customHeight="1" collapsed="1">
      <c r="A879" s="560">
        <f ca="1">IF($H879="UNIDADE CONSTRUTIVA",OFFSET(A879,-1,0)+1,LARGE(A$3:A794,1))</f>
        <v>0</v>
      </c>
      <c r="B879" s="560">
        <f t="shared" ca="1" si="341"/>
        <v>12</v>
      </c>
      <c r="C879" s="560">
        <f t="shared" ca="1" si="342"/>
        <v>0</v>
      </c>
      <c r="D879" s="561">
        <f t="shared" ca="1" si="343"/>
        <v>3</v>
      </c>
      <c r="E879" s="561">
        <f t="shared" ca="1" si="344"/>
        <v>2</v>
      </c>
      <c r="G879" s="290"/>
      <c r="H879" s="291" t="s">
        <v>241</v>
      </c>
      <c r="I879" s="292" t="str">
        <f t="shared" ca="1" si="340"/>
        <v>12</v>
      </c>
      <c r="J879" s="293" t="s">
        <v>710</v>
      </c>
      <c r="K879" s="294"/>
      <c r="L879" s="558"/>
      <c r="M879" s="558"/>
      <c r="N879" s="388">
        <f t="shared" ca="1" si="422"/>
        <v>267746.81619999994</v>
      </c>
      <c r="O879" s="565"/>
      <c r="P879" s="297"/>
      <c r="Q879" s="566"/>
      <c r="R879" s="566"/>
      <c r="S879" s="49"/>
    </row>
    <row r="880" spans="1:19" s="48" customFormat="1" ht="13.9" hidden="1" customHeight="1" outlineLevel="1">
      <c r="A880" s="560">
        <f ca="1">IF($H880="UNIDADE CONSTRUTIVA",OFFSET(A880,-1,0)+1,LARGE(A$3:A879,1))</f>
        <v>0</v>
      </c>
      <c r="B880" s="560">
        <f t="shared" ca="1" si="341"/>
        <v>12</v>
      </c>
      <c r="C880" s="560">
        <f t="shared" ca="1" si="342"/>
        <v>1</v>
      </c>
      <c r="D880" s="561">
        <f t="shared" ca="1" si="343"/>
        <v>0</v>
      </c>
      <c r="E880" s="561">
        <f t="shared" ca="1" si="344"/>
        <v>2</v>
      </c>
      <c r="G880" s="290"/>
      <c r="H880" s="291" t="s">
        <v>242</v>
      </c>
      <c r="I880" s="292" t="str">
        <f t="shared" ca="1" si="340"/>
        <v>12.001</v>
      </c>
      <c r="J880" s="293" t="s">
        <v>4247</v>
      </c>
      <c r="K880" s="294"/>
      <c r="L880" s="558"/>
      <c r="M880" s="558"/>
      <c r="N880" s="388">
        <f t="shared" ca="1" si="422"/>
        <v>11547.395199999999</v>
      </c>
      <c r="O880" s="565"/>
      <c r="P880" s="297"/>
      <c r="Q880" s="49"/>
      <c r="R880" s="49"/>
      <c r="S880" s="49"/>
    </row>
    <row r="881" spans="1:19" s="48" customFormat="1" ht="13.9" hidden="1" customHeight="1" outlineLevel="1">
      <c r="A881" s="560">
        <f ca="1">IF($H881="UNIDADE CONSTRUTIVA",OFFSET(A881,-1,0)+1,LARGE(A$3:A880,1))</f>
        <v>0</v>
      </c>
      <c r="B881" s="560">
        <f t="shared" ca="1" si="341"/>
        <v>12</v>
      </c>
      <c r="C881" s="560">
        <f t="shared" ca="1" si="342"/>
        <v>1</v>
      </c>
      <c r="D881" s="561">
        <f t="shared" ca="1" si="343"/>
        <v>1</v>
      </c>
      <c r="E881" s="561">
        <f t="shared" ca="1" si="344"/>
        <v>0</v>
      </c>
      <c r="G881" s="290"/>
      <c r="H881" s="291" t="s">
        <v>243</v>
      </c>
      <c r="I881" s="292" t="str">
        <f t="shared" ca="1" si="340"/>
        <v>12.001.001</v>
      </c>
      <c r="J881" s="293" t="s">
        <v>711</v>
      </c>
      <c r="K881" s="294"/>
      <c r="L881" s="558"/>
      <c r="M881" s="558"/>
      <c r="N881" s="388">
        <f t="shared" ca="1" si="422"/>
        <v>2366.0832</v>
      </c>
      <c r="O881" s="565"/>
      <c r="P881" s="297"/>
      <c r="Q881" s="49"/>
      <c r="R881" s="49"/>
      <c r="S881" s="49"/>
    </row>
    <row r="882" spans="1:19" s="48" customFormat="1" ht="13.9" hidden="1" customHeight="1" outlineLevel="2">
      <c r="A882" s="560">
        <f ca="1">IF($H882="UNIDADE CONSTRUTIVA",OFFSET(A882,-1,0)+1,LARGE(A$3:A881,1))</f>
        <v>0</v>
      </c>
      <c r="B882" s="560">
        <f t="shared" ca="1" si="341"/>
        <v>12</v>
      </c>
      <c r="C882" s="560">
        <f t="shared" ca="1" si="342"/>
        <v>1</v>
      </c>
      <c r="D882" s="561">
        <f t="shared" ca="1" si="343"/>
        <v>1</v>
      </c>
      <c r="E882" s="561">
        <f t="shared" ca="1" si="344"/>
        <v>1</v>
      </c>
      <c r="G882" s="290"/>
      <c r="H882" s="291" t="s">
        <v>244</v>
      </c>
      <c r="I882" s="292" t="str">
        <f t="shared" ca="1" si="340"/>
        <v>12.001.001.001</v>
      </c>
      <c r="J882" s="293" t="s">
        <v>4254</v>
      </c>
      <c r="K882" s="294" t="s">
        <v>1</v>
      </c>
      <c r="L882" s="558">
        <f>'Arquitetura R01'!D715+'Arquitetura R01'!D716</f>
        <v>289.83999999999997</v>
      </c>
      <c r="M882" s="558">
        <v>5.0999999999999996</v>
      </c>
      <c r="N882" s="388">
        <f t="shared" si="422"/>
        <v>1478.1839999999997</v>
      </c>
      <c r="O882" s="565"/>
      <c r="P882" s="297" t="s">
        <v>402</v>
      </c>
      <c r="Q882" s="49"/>
      <c r="R882" s="49"/>
      <c r="S882" s="49"/>
    </row>
    <row r="883" spans="1:19" s="48" customFormat="1" ht="13.9" hidden="1" customHeight="1" outlineLevel="2">
      <c r="A883" s="560">
        <f ca="1">IF($H883="UNIDADE CONSTRUTIVA",OFFSET(A883,-1,0)+1,LARGE(A$3:A882,1))</f>
        <v>0</v>
      </c>
      <c r="B883" s="560">
        <f t="shared" ref="B883" ca="1" si="423">IF(H883="UNIDADE CONSTRUTIVA",0,IF(H883="CÉLULA CONSTRUTIVA",OFFSET(B883,-1,0)+1,OFFSET(B883,-1,0)))</f>
        <v>12</v>
      </c>
      <c r="C883" s="560">
        <f t="shared" ref="C883" ca="1" si="424">IF(H883="CÉLULA CONSTRUTIVA",0,IF(H883="ETAPA",OFFSET(C883,-1,0)+1,OFFSET(C883,-1,0)))</f>
        <v>1</v>
      </c>
      <c r="D883" s="561">
        <f t="shared" ref="D883" ca="1" si="425">IF(H883="ETAPA",0,IF(H883="SUBETAPA",OFFSET(D883,-1,0)+1,OFFSET(D883,-1,0)))</f>
        <v>1</v>
      </c>
      <c r="E883" s="561">
        <f t="shared" ref="E883" ca="1" si="426">IF(H883="Subetapa",0,IF(H883="serviço",OFFSET(E883,-1,0)+1,OFFSET(E883,-1,0)))</f>
        <v>2</v>
      </c>
      <c r="G883" s="290"/>
      <c r="H883" s="291" t="s">
        <v>244</v>
      </c>
      <c r="I883" s="292" t="str">
        <f t="shared" ref="I883" ca="1" si="427">IF(H883="Unidade Construtiva",TEXT(A883,"00"),IF(H883="Célula Construtiva",TEXT(B883,"00"),IF(H883="Etapa",CONCATENATE(TEXT(B883,"00"),".",TEXT(C883,"000")),IF(H883="Subetapa",CONCATENATE(TEXT(B883,"00"),".",TEXT(C883,"000"),".",TEXT(D883,"000")),IF(H883="Serviço",CONCATENATE(TEXT(B883,"00"),".",TEXT(C883,"000"),".",TEXT(D883,"000"),".",TEXT(E883,"000")),"")))))</f>
        <v>12.001.001.002</v>
      </c>
      <c r="J883" s="293" t="s">
        <v>711</v>
      </c>
      <c r="K883" s="294" t="s">
        <v>1</v>
      </c>
      <c r="L883" s="558">
        <f>'Arquitetura R01'!D717</f>
        <v>38.14</v>
      </c>
      <c r="M883" s="558">
        <v>23.28</v>
      </c>
      <c r="N883" s="388">
        <f t="shared" si="422"/>
        <v>887.89920000000006</v>
      </c>
      <c r="O883" s="565"/>
      <c r="P883" s="297" t="s">
        <v>402</v>
      </c>
      <c r="Q883" s="49"/>
      <c r="R883" s="49"/>
      <c r="S883" s="49"/>
    </row>
    <row r="884" spans="1:19" s="48" customFormat="1" ht="13.9" hidden="1" customHeight="1" outlineLevel="1">
      <c r="A884" s="560">
        <f ca="1">IF($H884="UNIDADE CONSTRUTIVA",OFFSET(A884,-1,0)+1,LARGE(A$3:A882,1))</f>
        <v>0</v>
      </c>
      <c r="B884" s="560">
        <f t="shared" ca="1" si="341"/>
        <v>12</v>
      </c>
      <c r="C884" s="560">
        <f t="shared" ca="1" si="342"/>
        <v>1</v>
      </c>
      <c r="D884" s="561">
        <f t="shared" ca="1" si="343"/>
        <v>2</v>
      </c>
      <c r="E884" s="561">
        <f t="shared" ca="1" si="344"/>
        <v>0</v>
      </c>
      <c r="G884" s="290"/>
      <c r="H884" s="291" t="s">
        <v>243</v>
      </c>
      <c r="I884" s="292" t="str">
        <f t="shared" ca="1" si="340"/>
        <v>12.001.002</v>
      </c>
      <c r="J884" s="293" t="s">
        <v>586</v>
      </c>
      <c r="K884" s="294"/>
      <c r="L884" s="558"/>
      <c r="M884" s="558"/>
      <c r="N884" s="388">
        <f t="shared" ca="1" si="422"/>
        <v>1721.6319999999998</v>
      </c>
      <c r="O884" s="565"/>
      <c r="P884" s="297"/>
      <c r="Q884" s="49"/>
      <c r="R884" s="49"/>
      <c r="S884" s="49"/>
    </row>
    <row r="885" spans="1:19" s="48" customFormat="1" ht="13.9" hidden="1" customHeight="1" outlineLevel="2">
      <c r="A885" s="560">
        <f ca="1">IF($H885="UNIDADE CONSTRUTIVA",OFFSET(A885,-1,0)+1,LARGE(A$3:A884,1))</f>
        <v>0</v>
      </c>
      <c r="B885" s="560">
        <f t="shared" ca="1" si="341"/>
        <v>12</v>
      </c>
      <c r="C885" s="560">
        <f t="shared" ca="1" si="342"/>
        <v>1</v>
      </c>
      <c r="D885" s="561">
        <f t="shared" ca="1" si="343"/>
        <v>2</v>
      </c>
      <c r="E885" s="561">
        <f t="shared" ca="1" si="344"/>
        <v>1</v>
      </c>
      <c r="G885" s="290"/>
      <c r="H885" s="291" t="s">
        <v>244</v>
      </c>
      <c r="I885" s="292" t="str">
        <f t="shared" ca="1" si="340"/>
        <v>12.001.002.001</v>
      </c>
      <c r="J885" s="293" t="s">
        <v>712</v>
      </c>
      <c r="K885" s="294" t="s">
        <v>1</v>
      </c>
      <c r="L885" s="558">
        <f>'Arquitetura R01'!D686</f>
        <v>16.059999999999999</v>
      </c>
      <c r="M885" s="558">
        <v>64</v>
      </c>
      <c r="N885" s="388">
        <f t="shared" si="422"/>
        <v>1027.8399999999999</v>
      </c>
      <c r="O885" s="565"/>
      <c r="P885" s="297" t="s">
        <v>402</v>
      </c>
      <c r="Q885" s="49"/>
      <c r="R885" s="49"/>
      <c r="S885" s="49"/>
    </row>
    <row r="886" spans="1:19" s="48" customFormat="1" ht="13.9" hidden="1" customHeight="1" outlineLevel="2">
      <c r="A886" s="560">
        <f ca="1">IF($H886="UNIDADE CONSTRUTIVA",OFFSET(A886,-1,0)+1,LARGE(A$3:A885,1))</f>
        <v>0</v>
      </c>
      <c r="B886" s="560">
        <f t="shared" ref="B886" ca="1" si="428">IF(H886="UNIDADE CONSTRUTIVA",0,IF(H886="CÉLULA CONSTRUTIVA",OFFSET(B886,-1,0)+1,OFFSET(B886,-1,0)))</f>
        <v>12</v>
      </c>
      <c r="C886" s="560">
        <f t="shared" ref="C886" ca="1" si="429">IF(H886="CÉLULA CONSTRUTIVA",0,IF(H886="ETAPA",OFFSET(C886,-1,0)+1,OFFSET(C886,-1,0)))</f>
        <v>1</v>
      </c>
      <c r="D886" s="561">
        <f t="shared" ref="D886" ca="1" si="430">IF(H886="ETAPA",0,IF(H886="SUBETAPA",OFFSET(D886,-1,0)+1,OFFSET(D886,-1,0)))</f>
        <v>2</v>
      </c>
      <c r="E886" s="561">
        <f t="shared" ref="E886" ca="1" si="431">IF(H886="Subetapa",0,IF(H886="serviço",OFFSET(E886,-1,0)+1,OFFSET(E886,-1,0)))</f>
        <v>2</v>
      </c>
      <c r="G886" s="290"/>
      <c r="H886" s="291" t="s">
        <v>244</v>
      </c>
      <c r="I886" s="292" t="str">
        <f t="shared" ref="I886" ca="1" si="432">IF(H886="Unidade Construtiva",TEXT(A886,"00"),IF(H886="Célula Construtiva",TEXT(B886,"00"),IF(H886="Etapa",CONCATENATE(TEXT(B886,"00"),".",TEXT(C886,"000")),IF(H886="Subetapa",CONCATENATE(TEXT(B886,"00"),".",TEXT(C886,"000"),".",TEXT(D886,"000")),IF(H886="Serviço",CONCATENATE(TEXT(B886,"00"),".",TEXT(C886,"000"),".",TEXT(D886,"000"),".",TEXT(E886,"000")),"")))))</f>
        <v>12.001.002.002</v>
      </c>
      <c r="J886" s="293" t="s">
        <v>4799</v>
      </c>
      <c r="K886" s="294" t="s">
        <v>1</v>
      </c>
      <c r="L886" s="558">
        <f>1.2*L885</f>
        <v>19.271999999999998</v>
      </c>
      <c r="M886" s="558">
        <v>36</v>
      </c>
      <c r="N886" s="388">
        <f t="shared" si="422"/>
        <v>693.79199999999992</v>
      </c>
      <c r="O886" s="565"/>
      <c r="P886" s="297" t="s">
        <v>402</v>
      </c>
      <c r="Q886" s="49"/>
      <c r="R886" s="49"/>
      <c r="S886" s="49"/>
    </row>
    <row r="887" spans="1:19" s="48" customFormat="1" ht="13.9" hidden="1" customHeight="1" outlineLevel="1">
      <c r="A887" s="560">
        <f ca="1">IF($H887="UNIDADE CONSTRUTIVA",OFFSET(A887,-1,0)+1,LARGE(A$3:A885,1))</f>
        <v>0</v>
      </c>
      <c r="B887" s="560">
        <f t="shared" ca="1" si="341"/>
        <v>12</v>
      </c>
      <c r="C887" s="560">
        <f t="shared" ca="1" si="342"/>
        <v>1</v>
      </c>
      <c r="D887" s="561">
        <f t="shared" ca="1" si="343"/>
        <v>3</v>
      </c>
      <c r="E887" s="561">
        <f t="shared" ca="1" si="344"/>
        <v>0</v>
      </c>
      <c r="G887" s="290"/>
      <c r="H887" s="291" t="s">
        <v>243</v>
      </c>
      <c r="I887" s="292" t="str">
        <f t="shared" ca="1" si="340"/>
        <v>12.001.003</v>
      </c>
      <c r="J887" s="293" t="s">
        <v>587</v>
      </c>
      <c r="K887" s="294"/>
      <c r="L887" s="558"/>
      <c r="M887" s="558"/>
      <c r="N887" s="388">
        <f t="shared" ca="1" si="422"/>
        <v>7459.6799999999994</v>
      </c>
      <c r="O887" s="565"/>
      <c r="P887" s="297"/>
      <c r="Q887" s="49"/>
      <c r="R887" s="49"/>
      <c r="S887" s="49"/>
    </row>
    <row r="888" spans="1:19" s="48" customFormat="1" ht="13.9" hidden="1" customHeight="1" outlineLevel="2">
      <c r="A888" s="560">
        <f ca="1">IF($H888="UNIDADE CONSTRUTIVA",OFFSET(A888,-1,0)+1,LARGE(A$3:A887,1))</f>
        <v>0</v>
      </c>
      <c r="B888" s="560">
        <f t="shared" ca="1" si="341"/>
        <v>12</v>
      </c>
      <c r="C888" s="560">
        <f t="shared" ca="1" si="342"/>
        <v>1</v>
      </c>
      <c r="D888" s="561">
        <f t="shared" ca="1" si="343"/>
        <v>3</v>
      </c>
      <c r="E888" s="561">
        <f t="shared" ca="1" si="344"/>
        <v>1</v>
      </c>
      <c r="G888" s="290"/>
      <c r="H888" s="291" t="s">
        <v>244</v>
      </c>
      <c r="I888" s="292" t="str">
        <f t="shared" ca="1" si="340"/>
        <v>12.001.003.001</v>
      </c>
      <c r="J888" s="293" t="s">
        <v>713</v>
      </c>
      <c r="K888" s="294" t="s">
        <v>1</v>
      </c>
      <c r="L888" s="558">
        <f>L882</f>
        <v>289.83999999999997</v>
      </c>
      <c r="M888" s="558">
        <v>21</v>
      </c>
      <c r="N888" s="388">
        <f t="shared" si="422"/>
        <v>6086.6399999999994</v>
      </c>
      <c r="O888" s="565"/>
      <c r="P888" s="297" t="s">
        <v>402</v>
      </c>
      <c r="Q888" s="49"/>
      <c r="R888" s="49"/>
      <c r="S888" s="49"/>
    </row>
    <row r="889" spans="1:19" s="48" customFormat="1" ht="13.9" hidden="1" customHeight="1" outlineLevel="2">
      <c r="A889" s="560">
        <f ca="1">IF($H889="UNIDADE CONSTRUTIVA",OFFSET(A889,-1,0)+1,LARGE(A$3:A888,1))</f>
        <v>0</v>
      </c>
      <c r="B889" s="560">
        <f t="shared" ref="B889" ca="1" si="433">IF(H889="UNIDADE CONSTRUTIVA",0,IF(H889="CÉLULA CONSTRUTIVA",OFFSET(B889,-1,0)+1,OFFSET(B889,-1,0)))</f>
        <v>12</v>
      </c>
      <c r="C889" s="560">
        <f t="shared" ref="C889" ca="1" si="434">IF(H889="CÉLULA CONSTRUTIVA",0,IF(H889="ETAPA",OFFSET(C889,-1,0)+1,OFFSET(C889,-1,0)))</f>
        <v>1</v>
      </c>
      <c r="D889" s="561">
        <f t="shared" ref="D889" ca="1" si="435">IF(H889="ETAPA",0,IF(H889="SUBETAPA",OFFSET(D889,-1,0)+1,OFFSET(D889,-1,0)))</f>
        <v>3</v>
      </c>
      <c r="E889" s="561">
        <f t="shared" ref="E889" ca="1" si="436">IF(H889="Subetapa",0,IF(H889="serviço",OFFSET(E889,-1,0)+1,OFFSET(E889,-1,0)))</f>
        <v>2</v>
      </c>
      <c r="G889" s="290"/>
      <c r="H889" s="291" t="s">
        <v>244</v>
      </c>
      <c r="I889" s="292" t="str">
        <f t="shared" ref="I889" ca="1" si="437">IF(H889="Unidade Construtiva",TEXT(A889,"00"),IF(H889="Célula Construtiva",TEXT(B889,"00"),IF(H889="Etapa",CONCATENATE(TEXT(B889,"00"),".",TEXT(C889,"000")),IF(H889="Subetapa",CONCATENATE(TEXT(B889,"00"),".",TEXT(C889,"000"),".",TEXT(D889,"000")),IF(H889="Serviço",CONCATENATE(TEXT(B889,"00"),".",TEXT(C889,"000"),".",TEXT(D889,"000"),".",TEXT(E889,"000")),"")))))</f>
        <v>12.001.003.002</v>
      </c>
      <c r="J889" s="293" t="s">
        <v>4257</v>
      </c>
      <c r="K889" s="294" t="s">
        <v>1</v>
      </c>
      <c r="L889" s="558">
        <f>L883</f>
        <v>38.14</v>
      </c>
      <c r="M889" s="558">
        <v>36</v>
      </c>
      <c r="N889" s="388">
        <f t="shared" si="422"/>
        <v>1373.04</v>
      </c>
      <c r="O889" s="565"/>
      <c r="P889" s="297" t="s">
        <v>402</v>
      </c>
      <c r="Q889" s="49"/>
      <c r="R889" s="49"/>
      <c r="S889" s="49"/>
    </row>
    <row r="890" spans="1:19" s="48" customFormat="1" ht="13.9" hidden="1" customHeight="1" outlineLevel="1">
      <c r="A890" s="560">
        <f ca="1">IF($H890="UNIDADE CONSTRUTIVA",OFFSET(A890,-1,0)+1,LARGE(A$3:A888,1))</f>
        <v>0</v>
      </c>
      <c r="B890" s="560">
        <f t="shared" ref="B890:B897" ca="1" si="438">IF(H890="UNIDADE CONSTRUTIVA",0,IF(H890="CÉLULA CONSTRUTIVA",OFFSET(B890,-1,0)+1,OFFSET(B890,-1,0)))</f>
        <v>12</v>
      </c>
      <c r="C890" s="560">
        <f t="shared" ref="C890:C897" ca="1" si="439">IF(H890="CÉLULA CONSTRUTIVA",0,IF(H890="ETAPA",OFFSET(C890,-1,0)+1,OFFSET(C890,-1,0)))</f>
        <v>2</v>
      </c>
      <c r="D890" s="561">
        <f t="shared" ref="D890:D897" ca="1" si="440">IF(H890="ETAPA",0,IF(H890="SUBETAPA",OFFSET(D890,-1,0)+1,OFFSET(D890,-1,0)))</f>
        <v>0</v>
      </c>
      <c r="E890" s="561">
        <f t="shared" ref="E890:E897" ca="1" si="441">IF(H890="Subetapa",0,IF(H890="serviço",OFFSET(E890,-1,0)+1,OFFSET(E890,-1,0)))</f>
        <v>2</v>
      </c>
      <c r="G890" s="290"/>
      <c r="H890" s="291" t="s">
        <v>242</v>
      </c>
      <c r="I890" s="292" t="str">
        <f t="shared" ref="I890:I897" ca="1" si="442">IF(H890="Unidade Construtiva",TEXT(A890,"00"),IF(H890="Célula Construtiva",TEXT(B890,"00"),IF(H890="Etapa",CONCATENATE(TEXT(B890,"00"),".",TEXT(C890,"000")),IF(H890="Subetapa",CONCATENATE(TEXT(B890,"00"),".",TEXT(C890,"000"),".",TEXT(D890,"000")),IF(H890="Serviço",CONCATENATE(TEXT(B890,"00"),".",TEXT(C890,"000"),".",TEXT(D890,"000"),".",TEXT(E890,"000")),"")))))</f>
        <v>12.002</v>
      </c>
      <c r="J890" s="293" t="s">
        <v>4248</v>
      </c>
      <c r="K890" s="294"/>
      <c r="L890" s="558"/>
      <c r="M890" s="558"/>
      <c r="N890" s="388">
        <f t="shared" ca="1" si="422"/>
        <v>12102.655999999999</v>
      </c>
      <c r="O890" s="565"/>
      <c r="P890" s="297"/>
      <c r="Q890" s="49"/>
      <c r="R890" s="49"/>
      <c r="S890" s="49"/>
    </row>
    <row r="891" spans="1:19" s="48" customFormat="1" ht="13.9" hidden="1" customHeight="1" outlineLevel="1">
      <c r="A891" s="560">
        <f ca="1">IF($H891="UNIDADE CONSTRUTIVA",OFFSET(A891,-1,0)+1,LARGE(A$3:A890,1))</f>
        <v>0</v>
      </c>
      <c r="B891" s="560">
        <f t="shared" ca="1" si="438"/>
        <v>12</v>
      </c>
      <c r="C891" s="560">
        <f t="shared" ca="1" si="439"/>
        <v>2</v>
      </c>
      <c r="D891" s="561">
        <f t="shared" ca="1" si="440"/>
        <v>1</v>
      </c>
      <c r="E891" s="561">
        <f t="shared" ca="1" si="441"/>
        <v>0</v>
      </c>
      <c r="G891" s="290"/>
      <c r="H891" s="291" t="s">
        <v>243</v>
      </c>
      <c r="I891" s="292" t="str">
        <f t="shared" ca="1" si="442"/>
        <v>12.002.001</v>
      </c>
      <c r="J891" s="293" t="s">
        <v>711</v>
      </c>
      <c r="K891" s="294"/>
      <c r="L891" s="558"/>
      <c r="M891" s="558"/>
      <c r="N891" s="388">
        <f t="shared" ca="1" si="422"/>
        <v>1532.4479999999996</v>
      </c>
      <c r="O891" s="565"/>
      <c r="P891" s="297"/>
      <c r="Q891" s="49"/>
      <c r="R891" s="49"/>
      <c r="S891" s="49"/>
    </row>
    <row r="892" spans="1:19" s="48" customFormat="1" ht="13.9" hidden="1" customHeight="1" outlineLevel="2">
      <c r="A892" s="560">
        <f ca="1">IF($H892="UNIDADE CONSTRUTIVA",OFFSET(A892,-1,0)+1,LARGE(A$3:A891,1))</f>
        <v>0</v>
      </c>
      <c r="B892" s="560">
        <f t="shared" ca="1" si="438"/>
        <v>12</v>
      </c>
      <c r="C892" s="560">
        <f t="shared" ca="1" si="439"/>
        <v>2</v>
      </c>
      <c r="D892" s="561">
        <f t="shared" ca="1" si="440"/>
        <v>1</v>
      </c>
      <c r="E892" s="561">
        <f t="shared" ca="1" si="441"/>
        <v>1</v>
      </c>
      <c r="G892" s="290"/>
      <c r="H892" s="291" t="s">
        <v>244</v>
      </c>
      <c r="I892" s="292" t="str">
        <f t="shared" ca="1" si="442"/>
        <v>12.002.001.001</v>
      </c>
      <c r="J892" s="293" t="s">
        <v>4254</v>
      </c>
      <c r="K892" s="294" t="s">
        <v>1</v>
      </c>
      <c r="L892" s="558">
        <f>'Arquitetura R01'!D719+'Arquitetura R01'!D720</f>
        <v>300.47999999999996</v>
      </c>
      <c r="M892" s="558">
        <v>5.0999999999999996</v>
      </c>
      <c r="N892" s="388">
        <f t="shared" si="422"/>
        <v>1532.4479999999996</v>
      </c>
      <c r="O892" s="565"/>
      <c r="P892" s="297" t="s">
        <v>402</v>
      </c>
      <c r="Q892" s="49"/>
      <c r="R892" s="49"/>
      <c r="S892" s="49"/>
    </row>
    <row r="893" spans="1:19" s="48" customFormat="1" ht="13.9" hidden="1" customHeight="1" outlineLevel="1">
      <c r="A893" s="560">
        <f ca="1">IF($H893="UNIDADE CONSTRUTIVA",OFFSET(A893,-1,0)+1,LARGE(A$3:A892,1))</f>
        <v>0</v>
      </c>
      <c r="B893" s="560">
        <f t="shared" ca="1" si="438"/>
        <v>12</v>
      </c>
      <c r="C893" s="560">
        <f t="shared" ca="1" si="439"/>
        <v>2</v>
      </c>
      <c r="D893" s="561">
        <f t="shared" ca="1" si="440"/>
        <v>2</v>
      </c>
      <c r="E893" s="561">
        <f t="shared" ca="1" si="441"/>
        <v>0</v>
      </c>
      <c r="G893" s="290"/>
      <c r="H893" s="291" t="s">
        <v>243</v>
      </c>
      <c r="I893" s="292" t="str">
        <f t="shared" ca="1" si="442"/>
        <v>12.002.002</v>
      </c>
      <c r="J893" s="293" t="s">
        <v>586</v>
      </c>
      <c r="K893" s="294"/>
      <c r="L893" s="558"/>
      <c r="M893" s="558"/>
      <c r="N893" s="388">
        <f t="shared" ca="1" si="422"/>
        <v>4260.1280000000006</v>
      </c>
      <c r="O893" s="565"/>
      <c r="P893" s="297"/>
      <c r="Q893" s="49"/>
      <c r="R893" s="49"/>
      <c r="S893" s="49"/>
    </row>
    <row r="894" spans="1:19" s="48" customFormat="1" ht="13.9" hidden="1" customHeight="1" outlineLevel="2">
      <c r="A894" s="560">
        <f ca="1">IF($H894="UNIDADE CONSTRUTIVA",OFFSET(A894,-1,0)+1,LARGE(A$3:A893,1))</f>
        <v>0</v>
      </c>
      <c r="B894" s="560">
        <f t="shared" ca="1" si="438"/>
        <v>12</v>
      </c>
      <c r="C894" s="560">
        <f t="shared" ca="1" si="439"/>
        <v>2</v>
      </c>
      <c r="D894" s="561">
        <f t="shared" ca="1" si="440"/>
        <v>2</v>
      </c>
      <c r="E894" s="561">
        <f t="shared" ca="1" si="441"/>
        <v>1</v>
      </c>
      <c r="G894" s="290"/>
      <c r="H894" s="291" t="s">
        <v>244</v>
      </c>
      <c r="I894" s="292" t="str">
        <f t="shared" ca="1" si="442"/>
        <v>12.002.002.001</v>
      </c>
      <c r="J894" s="293" t="s">
        <v>712</v>
      </c>
      <c r="K894" s="294" t="s">
        <v>1</v>
      </c>
      <c r="L894" s="558">
        <f>'Arquitetura R01'!D688</f>
        <v>39.74</v>
      </c>
      <c r="M894" s="558">
        <v>64</v>
      </c>
      <c r="N894" s="388">
        <f t="shared" si="422"/>
        <v>2543.36</v>
      </c>
      <c r="O894" s="565"/>
      <c r="P894" s="297" t="s">
        <v>402</v>
      </c>
      <c r="Q894" s="49"/>
      <c r="R894" s="49"/>
      <c r="S894" s="49"/>
    </row>
    <row r="895" spans="1:19" s="48" customFormat="1" ht="13.9" hidden="1" customHeight="1" outlineLevel="2">
      <c r="A895" s="560">
        <f ca="1">IF($H895="UNIDADE CONSTRUTIVA",OFFSET(A895,-1,0)+1,LARGE(A$3:A894,1))</f>
        <v>0</v>
      </c>
      <c r="B895" s="560">
        <f t="shared" ca="1" si="438"/>
        <v>12</v>
      </c>
      <c r="C895" s="560">
        <f t="shared" ca="1" si="439"/>
        <v>2</v>
      </c>
      <c r="D895" s="561">
        <f t="shared" ca="1" si="440"/>
        <v>2</v>
      </c>
      <c r="E895" s="561">
        <f t="shared" ca="1" si="441"/>
        <v>2</v>
      </c>
      <c r="G895" s="290"/>
      <c r="H895" s="291" t="s">
        <v>244</v>
      </c>
      <c r="I895" s="292" t="str">
        <f t="shared" ca="1" si="442"/>
        <v>12.002.002.002</v>
      </c>
      <c r="J895" s="293" t="s">
        <v>4799</v>
      </c>
      <c r="K895" s="294" t="s">
        <v>1</v>
      </c>
      <c r="L895" s="558">
        <f>1.2*L894</f>
        <v>47.688000000000002</v>
      </c>
      <c r="M895" s="558">
        <v>36</v>
      </c>
      <c r="N895" s="388">
        <f t="shared" si="422"/>
        <v>1716.768</v>
      </c>
      <c r="O895" s="565"/>
      <c r="P895" s="297" t="s">
        <v>402</v>
      </c>
      <c r="Q895" s="49"/>
      <c r="R895" s="49"/>
      <c r="S895" s="49"/>
    </row>
    <row r="896" spans="1:19" s="48" customFormat="1" ht="13.9" hidden="1" customHeight="1" outlineLevel="1">
      <c r="A896" s="560">
        <f ca="1">IF($H896="UNIDADE CONSTRUTIVA",OFFSET(A896,-1,0)+1,LARGE(A$3:A894,1))</f>
        <v>0</v>
      </c>
      <c r="B896" s="560">
        <f t="shared" ca="1" si="438"/>
        <v>12</v>
      </c>
      <c r="C896" s="560">
        <f t="shared" ca="1" si="439"/>
        <v>2</v>
      </c>
      <c r="D896" s="561">
        <f t="shared" ca="1" si="440"/>
        <v>3</v>
      </c>
      <c r="E896" s="561">
        <f t="shared" ca="1" si="441"/>
        <v>0</v>
      </c>
      <c r="G896" s="290"/>
      <c r="H896" s="291" t="s">
        <v>243</v>
      </c>
      <c r="I896" s="292" t="str">
        <f t="shared" ca="1" si="442"/>
        <v>12.002.003</v>
      </c>
      <c r="J896" s="293" t="s">
        <v>587</v>
      </c>
      <c r="K896" s="294"/>
      <c r="L896" s="558"/>
      <c r="M896" s="558"/>
      <c r="N896" s="388">
        <f t="shared" ca="1" si="422"/>
        <v>6310.079999999999</v>
      </c>
      <c r="O896" s="565"/>
      <c r="P896" s="297"/>
      <c r="Q896" s="49"/>
      <c r="R896" s="49"/>
      <c r="S896" s="49"/>
    </row>
    <row r="897" spans="1:19" s="48" customFormat="1" ht="13.9" hidden="1" customHeight="1" outlineLevel="2">
      <c r="A897" s="560">
        <f ca="1">IF($H897="UNIDADE CONSTRUTIVA",OFFSET(A897,-1,0)+1,LARGE(A$3:A896,1))</f>
        <v>0</v>
      </c>
      <c r="B897" s="560">
        <f t="shared" ca="1" si="438"/>
        <v>12</v>
      </c>
      <c r="C897" s="560">
        <f t="shared" ca="1" si="439"/>
        <v>2</v>
      </c>
      <c r="D897" s="561">
        <f t="shared" ca="1" si="440"/>
        <v>3</v>
      </c>
      <c r="E897" s="561">
        <f t="shared" ca="1" si="441"/>
        <v>1</v>
      </c>
      <c r="G897" s="290"/>
      <c r="H897" s="291" t="s">
        <v>244</v>
      </c>
      <c r="I897" s="292" t="str">
        <f t="shared" ca="1" si="442"/>
        <v>12.002.003.001</v>
      </c>
      <c r="J897" s="293" t="s">
        <v>713</v>
      </c>
      <c r="K897" s="294" t="s">
        <v>1</v>
      </c>
      <c r="L897" s="558">
        <f>L892</f>
        <v>300.47999999999996</v>
      </c>
      <c r="M897" s="558">
        <v>21</v>
      </c>
      <c r="N897" s="388">
        <f t="shared" si="422"/>
        <v>6310.079999999999</v>
      </c>
      <c r="O897" s="565"/>
      <c r="P897" s="297" t="s">
        <v>402</v>
      </c>
      <c r="Q897" s="49"/>
      <c r="R897" s="49"/>
      <c r="S897" s="49"/>
    </row>
    <row r="898" spans="1:19" s="48" customFormat="1" ht="13.9" hidden="1" customHeight="1" outlineLevel="1">
      <c r="A898" s="560">
        <f ca="1">IF($H898="UNIDADE CONSTRUTIVA",OFFSET(A898,-1,0)+1,LARGE(A$3:A897,1))</f>
        <v>0</v>
      </c>
      <c r="B898" s="560">
        <f t="shared" ref="B898:B905" ca="1" si="443">IF(H898="UNIDADE CONSTRUTIVA",0,IF(H898="CÉLULA CONSTRUTIVA",OFFSET(B898,-1,0)+1,OFFSET(B898,-1,0)))</f>
        <v>12</v>
      </c>
      <c r="C898" s="560">
        <f t="shared" ref="C898:C905" ca="1" si="444">IF(H898="CÉLULA CONSTRUTIVA",0,IF(H898="ETAPA",OFFSET(C898,-1,0)+1,OFFSET(C898,-1,0)))</f>
        <v>3</v>
      </c>
      <c r="D898" s="561">
        <f t="shared" ref="D898:D905" ca="1" si="445">IF(H898="ETAPA",0,IF(H898="SUBETAPA",OFFSET(D898,-1,0)+1,OFFSET(D898,-1,0)))</f>
        <v>0</v>
      </c>
      <c r="E898" s="561">
        <f t="shared" ref="E898:E905" ca="1" si="446">IF(H898="Subetapa",0,IF(H898="serviço",OFFSET(E898,-1,0)+1,OFFSET(E898,-1,0)))</f>
        <v>1</v>
      </c>
      <c r="G898" s="290"/>
      <c r="H898" s="291" t="s">
        <v>242</v>
      </c>
      <c r="I898" s="292" t="str">
        <f t="shared" ref="I898:I905" ca="1" si="447">IF(H898="Unidade Construtiva",TEXT(A898,"00"),IF(H898="Célula Construtiva",TEXT(B898,"00"),IF(H898="Etapa",CONCATENATE(TEXT(B898,"00"),".",TEXT(C898,"000")),IF(H898="Subetapa",CONCATENATE(TEXT(B898,"00"),".",TEXT(C898,"000"),".",TEXT(D898,"000")),IF(H898="Serviço",CONCATENATE(TEXT(B898,"00"),".",TEXT(C898,"000"),".",TEXT(D898,"000"),".",TEXT(E898,"000")),"")))))</f>
        <v>12.003</v>
      </c>
      <c r="J898" s="293" t="s">
        <v>4249</v>
      </c>
      <c r="K898" s="294"/>
      <c r="L898" s="558"/>
      <c r="M898" s="558"/>
      <c r="N898" s="388">
        <f t="shared" ca="1" si="422"/>
        <v>14693.487999999998</v>
      </c>
      <c r="O898" s="565"/>
      <c r="P898" s="297"/>
      <c r="Q898" s="49"/>
      <c r="R898" s="49"/>
      <c r="S898" s="49"/>
    </row>
    <row r="899" spans="1:19" s="48" customFormat="1" ht="13.9" hidden="1" customHeight="1" outlineLevel="1">
      <c r="A899" s="560">
        <f ca="1">IF($H899="UNIDADE CONSTRUTIVA",OFFSET(A899,-1,0)+1,LARGE(A$3:A898,1))</f>
        <v>0</v>
      </c>
      <c r="B899" s="560">
        <f t="shared" ca="1" si="443"/>
        <v>12</v>
      </c>
      <c r="C899" s="560">
        <f t="shared" ca="1" si="444"/>
        <v>3</v>
      </c>
      <c r="D899" s="561">
        <f t="shared" ca="1" si="445"/>
        <v>1</v>
      </c>
      <c r="E899" s="561">
        <f t="shared" ca="1" si="446"/>
        <v>0</v>
      </c>
      <c r="G899" s="290"/>
      <c r="H899" s="291" t="s">
        <v>243</v>
      </c>
      <c r="I899" s="292" t="str">
        <f t="shared" ca="1" si="447"/>
        <v>12.003.001</v>
      </c>
      <c r="J899" s="293" t="s">
        <v>711</v>
      </c>
      <c r="K899" s="294"/>
      <c r="L899" s="558"/>
      <c r="M899" s="558"/>
      <c r="N899" s="388">
        <f t="shared" ca="1" si="422"/>
        <v>1947.7919999999997</v>
      </c>
      <c r="O899" s="565"/>
      <c r="P899" s="297"/>
      <c r="Q899" s="49"/>
      <c r="R899" s="49"/>
      <c r="S899" s="49"/>
    </row>
    <row r="900" spans="1:19" s="48" customFormat="1" ht="13.9" hidden="1" customHeight="1" outlineLevel="2">
      <c r="A900" s="560">
        <f ca="1">IF($H900="UNIDADE CONSTRUTIVA",OFFSET(A900,-1,0)+1,LARGE(A$3:A899,1))</f>
        <v>0</v>
      </c>
      <c r="B900" s="560">
        <f t="shared" ca="1" si="443"/>
        <v>12</v>
      </c>
      <c r="C900" s="560">
        <f t="shared" ca="1" si="444"/>
        <v>3</v>
      </c>
      <c r="D900" s="561">
        <f t="shared" ca="1" si="445"/>
        <v>1</v>
      </c>
      <c r="E900" s="561">
        <f t="shared" ca="1" si="446"/>
        <v>1</v>
      </c>
      <c r="G900" s="290"/>
      <c r="H900" s="291" t="s">
        <v>244</v>
      </c>
      <c r="I900" s="292" t="str">
        <f t="shared" ca="1" si="447"/>
        <v>12.003.001.001</v>
      </c>
      <c r="J900" s="293" t="s">
        <v>4254</v>
      </c>
      <c r="K900" s="294" t="s">
        <v>1</v>
      </c>
      <c r="L900" s="558">
        <f>'Arquitetura R01'!D722+'Arquitetura R01'!D723</f>
        <v>381.91999999999996</v>
      </c>
      <c r="M900" s="558">
        <v>5.0999999999999996</v>
      </c>
      <c r="N900" s="388">
        <f t="shared" si="422"/>
        <v>1947.7919999999997</v>
      </c>
      <c r="O900" s="565"/>
      <c r="P900" s="297" t="s">
        <v>402</v>
      </c>
      <c r="Q900" s="49"/>
      <c r="R900" s="49"/>
      <c r="S900" s="49"/>
    </row>
    <row r="901" spans="1:19" s="48" customFormat="1" ht="13.9" hidden="1" customHeight="1" outlineLevel="1">
      <c r="A901" s="560">
        <f ca="1">IF($H901="UNIDADE CONSTRUTIVA",OFFSET(A901,-1,0)+1,LARGE(A$3:A900,1))</f>
        <v>0</v>
      </c>
      <c r="B901" s="560">
        <f t="shared" ca="1" si="443"/>
        <v>12</v>
      </c>
      <c r="C901" s="560">
        <f t="shared" ca="1" si="444"/>
        <v>3</v>
      </c>
      <c r="D901" s="561">
        <f t="shared" ca="1" si="445"/>
        <v>2</v>
      </c>
      <c r="E901" s="561">
        <f t="shared" ca="1" si="446"/>
        <v>0</v>
      </c>
      <c r="G901" s="290"/>
      <c r="H901" s="291" t="s">
        <v>243</v>
      </c>
      <c r="I901" s="292" t="str">
        <f t="shared" ca="1" si="447"/>
        <v>12.003.002</v>
      </c>
      <c r="J901" s="293" t="s">
        <v>586</v>
      </c>
      <c r="K901" s="294"/>
      <c r="L901" s="558"/>
      <c r="M901" s="558"/>
      <c r="N901" s="388">
        <f t="shared" ca="1" si="422"/>
        <v>4725.3760000000002</v>
      </c>
      <c r="O901" s="565"/>
      <c r="P901" s="297"/>
      <c r="Q901" s="49"/>
      <c r="R901" s="49"/>
      <c r="S901" s="49"/>
    </row>
    <row r="902" spans="1:19" s="48" customFormat="1" ht="13.9" hidden="1" customHeight="1" outlineLevel="2">
      <c r="A902" s="560">
        <f ca="1">IF($H902="UNIDADE CONSTRUTIVA",OFFSET(A902,-1,0)+1,LARGE(A$3:A901,1))</f>
        <v>0</v>
      </c>
      <c r="B902" s="560">
        <f t="shared" ca="1" si="443"/>
        <v>12</v>
      </c>
      <c r="C902" s="560">
        <f t="shared" ca="1" si="444"/>
        <v>3</v>
      </c>
      <c r="D902" s="561">
        <f t="shared" ca="1" si="445"/>
        <v>2</v>
      </c>
      <c r="E902" s="561">
        <f t="shared" ca="1" si="446"/>
        <v>1</v>
      </c>
      <c r="G902" s="290"/>
      <c r="H902" s="291" t="s">
        <v>244</v>
      </c>
      <c r="I902" s="292" t="str">
        <f t="shared" ca="1" si="447"/>
        <v>12.003.002.001</v>
      </c>
      <c r="J902" s="293" t="s">
        <v>712</v>
      </c>
      <c r="K902" s="294" t="s">
        <v>1</v>
      </c>
      <c r="L902" s="558">
        <f>'Arquitetura R01'!D690</f>
        <v>44.08</v>
      </c>
      <c r="M902" s="558">
        <v>64</v>
      </c>
      <c r="N902" s="388">
        <f t="shared" si="422"/>
        <v>2821.12</v>
      </c>
      <c r="O902" s="565"/>
      <c r="P902" s="297" t="s">
        <v>402</v>
      </c>
      <c r="Q902" s="49"/>
      <c r="R902" s="49"/>
      <c r="S902" s="49"/>
    </row>
    <row r="903" spans="1:19" s="48" customFormat="1" ht="13.9" hidden="1" customHeight="1" outlineLevel="2">
      <c r="A903" s="560">
        <f ca="1">IF($H903="UNIDADE CONSTRUTIVA",OFFSET(A903,-1,0)+1,LARGE(A$3:A902,1))</f>
        <v>0</v>
      </c>
      <c r="B903" s="560">
        <f t="shared" ca="1" si="443"/>
        <v>12</v>
      </c>
      <c r="C903" s="560">
        <f t="shared" ca="1" si="444"/>
        <v>3</v>
      </c>
      <c r="D903" s="561">
        <f t="shared" ca="1" si="445"/>
        <v>2</v>
      </c>
      <c r="E903" s="561">
        <f t="shared" ca="1" si="446"/>
        <v>2</v>
      </c>
      <c r="G903" s="290"/>
      <c r="H903" s="291" t="s">
        <v>244</v>
      </c>
      <c r="I903" s="292" t="str">
        <f t="shared" ca="1" si="447"/>
        <v>12.003.002.002</v>
      </c>
      <c r="J903" s="293" t="s">
        <v>4799</v>
      </c>
      <c r="K903" s="294" t="s">
        <v>1</v>
      </c>
      <c r="L903" s="558">
        <f>1.2*L902</f>
        <v>52.895999999999994</v>
      </c>
      <c r="M903" s="558">
        <v>36</v>
      </c>
      <c r="N903" s="388">
        <f t="shared" si="422"/>
        <v>1904.2559999999999</v>
      </c>
      <c r="O903" s="565"/>
      <c r="P903" s="297" t="s">
        <v>402</v>
      </c>
      <c r="Q903" s="49"/>
      <c r="R903" s="49"/>
      <c r="S903" s="49"/>
    </row>
    <row r="904" spans="1:19" s="48" customFormat="1" ht="13.9" hidden="1" customHeight="1" outlineLevel="1">
      <c r="A904" s="560">
        <f ca="1">IF($H904="UNIDADE CONSTRUTIVA",OFFSET(A904,-1,0)+1,LARGE(A$3:A902,1))</f>
        <v>0</v>
      </c>
      <c r="B904" s="560">
        <f t="shared" ca="1" si="443"/>
        <v>12</v>
      </c>
      <c r="C904" s="560">
        <f t="shared" ca="1" si="444"/>
        <v>3</v>
      </c>
      <c r="D904" s="561">
        <f t="shared" ca="1" si="445"/>
        <v>3</v>
      </c>
      <c r="E904" s="561">
        <f t="shared" ca="1" si="446"/>
        <v>0</v>
      </c>
      <c r="G904" s="290"/>
      <c r="H904" s="291" t="s">
        <v>243</v>
      </c>
      <c r="I904" s="292" t="str">
        <f t="shared" ca="1" si="447"/>
        <v>12.003.003</v>
      </c>
      <c r="J904" s="293" t="s">
        <v>587</v>
      </c>
      <c r="K904" s="294"/>
      <c r="L904" s="558"/>
      <c r="M904" s="558"/>
      <c r="N904" s="388">
        <f t="shared" ca="1" si="422"/>
        <v>8020.3199999999988</v>
      </c>
      <c r="O904" s="565"/>
      <c r="P904" s="297"/>
      <c r="Q904" s="49"/>
      <c r="R904" s="49"/>
      <c r="S904" s="49"/>
    </row>
    <row r="905" spans="1:19" s="48" customFormat="1" ht="13.9" hidden="1" customHeight="1" outlineLevel="2">
      <c r="A905" s="560">
        <f ca="1">IF($H905="UNIDADE CONSTRUTIVA",OFFSET(A905,-1,0)+1,LARGE(A$3:A904,1))</f>
        <v>0</v>
      </c>
      <c r="B905" s="560">
        <f t="shared" ca="1" si="443"/>
        <v>12</v>
      </c>
      <c r="C905" s="560">
        <f t="shared" ca="1" si="444"/>
        <v>3</v>
      </c>
      <c r="D905" s="561">
        <f t="shared" ca="1" si="445"/>
        <v>3</v>
      </c>
      <c r="E905" s="561">
        <f t="shared" ca="1" si="446"/>
        <v>1</v>
      </c>
      <c r="G905" s="290"/>
      <c r="H905" s="291" t="s">
        <v>244</v>
      </c>
      <c r="I905" s="292" t="str">
        <f t="shared" ca="1" si="447"/>
        <v>12.003.003.001</v>
      </c>
      <c r="J905" s="293" t="s">
        <v>713</v>
      </c>
      <c r="K905" s="294" t="s">
        <v>1</v>
      </c>
      <c r="L905" s="558">
        <f>L900</f>
        <v>381.91999999999996</v>
      </c>
      <c r="M905" s="558">
        <v>21</v>
      </c>
      <c r="N905" s="388">
        <f t="shared" si="422"/>
        <v>8020.3199999999988</v>
      </c>
      <c r="O905" s="565"/>
      <c r="P905" s="297" t="s">
        <v>402</v>
      </c>
      <c r="Q905" s="49"/>
      <c r="R905" s="49"/>
      <c r="S905" s="49"/>
    </row>
    <row r="906" spans="1:19" s="48" customFormat="1" ht="13.9" hidden="1" customHeight="1" outlineLevel="1">
      <c r="A906" s="560">
        <f ca="1">IF($H906="UNIDADE CONSTRUTIVA",OFFSET(A906,-1,0)+1,LARGE(A$3:A905,1))</f>
        <v>0</v>
      </c>
      <c r="B906" s="560">
        <f t="shared" ref="B906:B913" ca="1" si="448">IF(H906="UNIDADE CONSTRUTIVA",0,IF(H906="CÉLULA CONSTRUTIVA",OFFSET(B906,-1,0)+1,OFFSET(B906,-1,0)))</f>
        <v>12</v>
      </c>
      <c r="C906" s="560">
        <f t="shared" ref="C906:C913" ca="1" si="449">IF(H906="CÉLULA CONSTRUTIVA",0,IF(H906="ETAPA",OFFSET(C906,-1,0)+1,OFFSET(C906,-1,0)))</f>
        <v>4</v>
      </c>
      <c r="D906" s="561">
        <f t="shared" ref="D906:D913" ca="1" si="450">IF(H906="ETAPA",0,IF(H906="SUBETAPA",OFFSET(D906,-1,0)+1,OFFSET(D906,-1,0)))</f>
        <v>0</v>
      </c>
      <c r="E906" s="561">
        <f t="shared" ref="E906:E913" ca="1" si="451">IF(H906="Subetapa",0,IF(H906="serviço",OFFSET(E906,-1,0)+1,OFFSET(E906,-1,0)))</f>
        <v>1</v>
      </c>
      <c r="G906" s="290"/>
      <c r="H906" s="291" t="s">
        <v>242</v>
      </c>
      <c r="I906" s="292" t="str">
        <f t="shared" ref="I906:I913" ca="1" si="452">IF(H906="Unidade Construtiva",TEXT(A906,"00"),IF(H906="Célula Construtiva",TEXT(B906,"00"),IF(H906="Etapa",CONCATENATE(TEXT(B906,"00"),".",TEXT(C906,"000")),IF(H906="Subetapa",CONCATENATE(TEXT(B906,"00"),".",TEXT(C906,"000"),".",TEXT(D906,"000")),IF(H906="Serviço",CONCATENATE(TEXT(B906,"00"),".",TEXT(C906,"000"),".",TEXT(D906,"000"),".",TEXT(E906,"000")),"")))))</f>
        <v>12.004</v>
      </c>
      <c r="J906" s="293" t="s">
        <v>4250</v>
      </c>
      <c r="K906" s="294"/>
      <c r="L906" s="558"/>
      <c r="M906" s="558"/>
      <c r="N906" s="388">
        <f t="shared" ca="1" si="422"/>
        <v>21100.311999999998</v>
      </c>
      <c r="O906" s="565"/>
      <c r="P906" s="297"/>
      <c r="Q906" s="49"/>
      <c r="R906" s="49"/>
      <c r="S906" s="49"/>
    </row>
    <row r="907" spans="1:19" s="48" customFormat="1" ht="13.9" hidden="1" customHeight="1" outlineLevel="1">
      <c r="A907" s="560">
        <f ca="1">IF($H907="UNIDADE CONSTRUTIVA",OFFSET(A907,-1,0)+1,LARGE(A$3:A906,1))</f>
        <v>0</v>
      </c>
      <c r="B907" s="560">
        <f t="shared" ca="1" si="448"/>
        <v>12</v>
      </c>
      <c r="C907" s="560">
        <f t="shared" ca="1" si="449"/>
        <v>4</v>
      </c>
      <c r="D907" s="561">
        <f t="shared" ca="1" si="450"/>
        <v>1</v>
      </c>
      <c r="E907" s="561">
        <f t="shared" ca="1" si="451"/>
        <v>0</v>
      </c>
      <c r="G907" s="290"/>
      <c r="H907" s="291" t="s">
        <v>243</v>
      </c>
      <c r="I907" s="292" t="str">
        <f t="shared" ca="1" si="452"/>
        <v>12.004.001</v>
      </c>
      <c r="J907" s="293" t="s">
        <v>711</v>
      </c>
      <c r="K907" s="294"/>
      <c r="L907" s="558"/>
      <c r="M907" s="558"/>
      <c r="N907" s="388">
        <f t="shared" ca="1" si="422"/>
        <v>22.44</v>
      </c>
      <c r="O907" s="565"/>
      <c r="P907" s="297"/>
      <c r="Q907" s="49"/>
      <c r="R907" s="49"/>
      <c r="S907" s="49"/>
    </row>
    <row r="908" spans="1:19" s="48" customFormat="1" ht="13.9" hidden="1" customHeight="1" outlineLevel="2">
      <c r="A908" s="560">
        <f ca="1">IF($H908="UNIDADE CONSTRUTIVA",OFFSET(A908,-1,0)+1,LARGE(A$3:A907,1))</f>
        <v>0</v>
      </c>
      <c r="B908" s="560">
        <f t="shared" ca="1" si="448"/>
        <v>12</v>
      </c>
      <c r="C908" s="560">
        <f t="shared" ca="1" si="449"/>
        <v>4</v>
      </c>
      <c r="D908" s="561">
        <f t="shared" ca="1" si="450"/>
        <v>1</v>
      </c>
      <c r="E908" s="561">
        <f t="shared" ca="1" si="451"/>
        <v>1</v>
      </c>
      <c r="G908" s="290"/>
      <c r="H908" s="291" t="s">
        <v>244</v>
      </c>
      <c r="I908" s="292" t="str">
        <f t="shared" ca="1" si="452"/>
        <v>12.004.001.001</v>
      </c>
      <c r="J908" s="293" t="s">
        <v>4255</v>
      </c>
      <c r="K908" s="294" t="s">
        <v>1</v>
      </c>
      <c r="L908" s="558">
        <f>'Arquitetura R01'!D725</f>
        <v>4.4000000000000004</v>
      </c>
      <c r="M908" s="558">
        <v>5.0999999999999996</v>
      </c>
      <c r="N908" s="388">
        <f t="shared" si="422"/>
        <v>22.44</v>
      </c>
      <c r="O908" s="565"/>
      <c r="P908" s="297" t="s">
        <v>402</v>
      </c>
      <c r="Q908" s="49"/>
      <c r="R908" s="49"/>
      <c r="S908" s="49"/>
    </row>
    <row r="909" spans="1:19" s="48" customFormat="1" ht="13.9" hidden="1" customHeight="1" outlineLevel="1">
      <c r="A909" s="560">
        <f ca="1">IF($H909="UNIDADE CONSTRUTIVA",OFFSET(A909,-1,0)+1,LARGE(A$3:A908,1))</f>
        <v>0</v>
      </c>
      <c r="B909" s="560">
        <f t="shared" ca="1" si="448"/>
        <v>12</v>
      </c>
      <c r="C909" s="560">
        <f t="shared" ca="1" si="449"/>
        <v>4</v>
      </c>
      <c r="D909" s="561">
        <f t="shared" ca="1" si="450"/>
        <v>2</v>
      </c>
      <c r="E909" s="561">
        <f t="shared" ca="1" si="451"/>
        <v>0</v>
      </c>
      <c r="G909" s="290"/>
      <c r="H909" s="291" t="s">
        <v>243</v>
      </c>
      <c r="I909" s="292" t="str">
        <f t="shared" ca="1" si="452"/>
        <v>12.004.002</v>
      </c>
      <c r="J909" s="293" t="s">
        <v>586</v>
      </c>
      <c r="K909" s="294"/>
      <c r="L909" s="558"/>
      <c r="M909" s="558"/>
      <c r="N909" s="388">
        <f t="shared" ca="1" si="422"/>
        <v>20985.471999999998</v>
      </c>
      <c r="O909" s="565"/>
      <c r="P909" s="297"/>
      <c r="Q909" s="49"/>
      <c r="R909" s="49"/>
      <c r="S909" s="49"/>
    </row>
    <row r="910" spans="1:19" s="48" customFormat="1" ht="13.9" hidden="1" customHeight="1" outlineLevel="2">
      <c r="A910" s="560">
        <f ca="1">IF($H910="UNIDADE CONSTRUTIVA",OFFSET(A910,-1,0)+1,LARGE(A$3:A909,1))</f>
        <v>0</v>
      </c>
      <c r="B910" s="560">
        <f t="shared" ca="1" si="448"/>
        <v>12</v>
      </c>
      <c r="C910" s="560">
        <f t="shared" ca="1" si="449"/>
        <v>4</v>
      </c>
      <c r="D910" s="561">
        <f t="shared" ca="1" si="450"/>
        <v>2</v>
      </c>
      <c r="E910" s="561">
        <f t="shared" ca="1" si="451"/>
        <v>1</v>
      </c>
      <c r="G910" s="290"/>
      <c r="H910" s="291" t="s">
        <v>244</v>
      </c>
      <c r="I910" s="292" t="str">
        <f t="shared" ca="1" si="452"/>
        <v>12.004.002.001</v>
      </c>
      <c r="J910" s="293" t="s">
        <v>712</v>
      </c>
      <c r="K910" s="294" t="s">
        <v>1</v>
      </c>
      <c r="L910" s="558">
        <f>'Arquitetura R01'!D692</f>
        <v>195.76</v>
      </c>
      <c r="M910" s="558">
        <v>64</v>
      </c>
      <c r="N910" s="388">
        <f t="shared" si="422"/>
        <v>12528.64</v>
      </c>
      <c r="O910" s="565"/>
      <c r="P910" s="297" t="s">
        <v>402</v>
      </c>
      <c r="Q910" s="49"/>
      <c r="R910" s="49"/>
      <c r="S910" s="49"/>
    </row>
    <row r="911" spans="1:19" s="48" customFormat="1" ht="13.9" hidden="1" customHeight="1" outlineLevel="2">
      <c r="A911" s="560">
        <f ca="1">IF($H911="UNIDADE CONSTRUTIVA",OFFSET(A911,-1,0)+1,LARGE(A$3:A910,1))</f>
        <v>0</v>
      </c>
      <c r="B911" s="560">
        <f t="shared" ca="1" si="448"/>
        <v>12</v>
      </c>
      <c r="C911" s="560">
        <f t="shared" ca="1" si="449"/>
        <v>4</v>
      </c>
      <c r="D911" s="561">
        <f t="shared" ca="1" si="450"/>
        <v>2</v>
      </c>
      <c r="E911" s="561">
        <f t="shared" ca="1" si="451"/>
        <v>2</v>
      </c>
      <c r="G911" s="290"/>
      <c r="H911" s="291" t="s">
        <v>244</v>
      </c>
      <c r="I911" s="292" t="str">
        <f t="shared" ca="1" si="452"/>
        <v>12.004.002.002</v>
      </c>
      <c r="J911" s="293" t="s">
        <v>4799</v>
      </c>
      <c r="K911" s="294" t="s">
        <v>1</v>
      </c>
      <c r="L911" s="558">
        <f>1.2*L910</f>
        <v>234.91199999999998</v>
      </c>
      <c r="M911" s="558">
        <v>36</v>
      </c>
      <c r="N911" s="388">
        <f t="shared" si="422"/>
        <v>8456.8319999999985</v>
      </c>
      <c r="O911" s="565"/>
      <c r="P911" s="297" t="s">
        <v>402</v>
      </c>
      <c r="Q911" s="49"/>
      <c r="R911" s="49"/>
      <c r="S911" s="49"/>
    </row>
    <row r="912" spans="1:19" s="48" customFormat="1" ht="13.9" hidden="1" customHeight="1" outlineLevel="1">
      <c r="A912" s="560">
        <f ca="1">IF($H912="UNIDADE CONSTRUTIVA",OFFSET(A912,-1,0)+1,LARGE(A$3:A910,1))</f>
        <v>0</v>
      </c>
      <c r="B912" s="560">
        <f t="shared" ca="1" si="448"/>
        <v>12</v>
      </c>
      <c r="C912" s="560">
        <f t="shared" ca="1" si="449"/>
        <v>4</v>
      </c>
      <c r="D912" s="561">
        <f t="shared" ca="1" si="450"/>
        <v>3</v>
      </c>
      <c r="E912" s="561">
        <f t="shared" ca="1" si="451"/>
        <v>0</v>
      </c>
      <c r="G912" s="290"/>
      <c r="H912" s="291" t="s">
        <v>243</v>
      </c>
      <c r="I912" s="292" t="str">
        <f t="shared" ca="1" si="452"/>
        <v>12.004.003</v>
      </c>
      <c r="J912" s="293" t="s">
        <v>587</v>
      </c>
      <c r="K912" s="294"/>
      <c r="L912" s="558"/>
      <c r="M912" s="558"/>
      <c r="N912" s="388">
        <f t="shared" ca="1" si="422"/>
        <v>92.4</v>
      </c>
      <c r="O912" s="565"/>
      <c r="P912" s="297"/>
      <c r="Q912" s="49"/>
      <c r="R912" s="49"/>
      <c r="S912" s="49"/>
    </row>
    <row r="913" spans="1:19" s="48" customFormat="1" ht="13.9" hidden="1" customHeight="1" outlineLevel="2">
      <c r="A913" s="560">
        <f ca="1">IF($H913="UNIDADE CONSTRUTIVA",OFFSET(A913,-1,0)+1,LARGE(A$3:A912,1))</f>
        <v>0</v>
      </c>
      <c r="B913" s="560">
        <f t="shared" ca="1" si="448"/>
        <v>12</v>
      </c>
      <c r="C913" s="560">
        <f t="shared" ca="1" si="449"/>
        <v>4</v>
      </c>
      <c r="D913" s="561">
        <f t="shared" ca="1" si="450"/>
        <v>3</v>
      </c>
      <c r="E913" s="561">
        <f t="shared" ca="1" si="451"/>
        <v>1</v>
      </c>
      <c r="G913" s="290"/>
      <c r="H913" s="291" t="s">
        <v>244</v>
      </c>
      <c r="I913" s="292" t="str">
        <f t="shared" ca="1" si="452"/>
        <v>12.004.003.001</v>
      </c>
      <c r="J913" s="293" t="s">
        <v>713</v>
      </c>
      <c r="K913" s="294" t="s">
        <v>1</v>
      </c>
      <c r="L913" s="558">
        <f>L908</f>
        <v>4.4000000000000004</v>
      </c>
      <c r="M913" s="558">
        <v>21</v>
      </c>
      <c r="N913" s="388">
        <f t="shared" si="422"/>
        <v>92.4</v>
      </c>
      <c r="O913" s="565"/>
      <c r="P913" s="297" t="s">
        <v>402</v>
      </c>
      <c r="Q913" s="49"/>
      <c r="R913" s="49"/>
      <c r="S913" s="49"/>
    </row>
    <row r="914" spans="1:19" s="48" customFormat="1" ht="13.9" hidden="1" customHeight="1" outlineLevel="1">
      <c r="A914" s="560">
        <f ca="1">IF($H914="UNIDADE CONSTRUTIVA",OFFSET(A914,-1,0)+1,LARGE(A$3:A913,1))</f>
        <v>0</v>
      </c>
      <c r="B914" s="560">
        <f t="shared" ref="B914:B921" ca="1" si="453">IF(H914="UNIDADE CONSTRUTIVA",0,IF(H914="CÉLULA CONSTRUTIVA",OFFSET(B914,-1,0)+1,OFFSET(B914,-1,0)))</f>
        <v>12</v>
      </c>
      <c r="C914" s="560">
        <f t="shared" ref="C914:C921" ca="1" si="454">IF(H914="CÉLULA CONSTRUTIVA",0,IF(H914="ETAPA",OFFSET(C914,-1,0)+1,OFFSET(C914,-1,0)))</f>
        <v>5</v>
      </c>
      <c r="D914" s="561">
        <f t="shared" ref="D914:D921" ca="1" si="455">IF(H914="ETAPA",0,IF(H914="SUBETAPA",OFFSET(D914,-1,0)+1,OFFSET(D914,-1,0)))</f>
        <v>0</v>
      </c>
      <c r="E914" s="561">
        <f t="shared" ref="E914:E921" ca="1" si="456">IF(H914="Subetapa",0,IF(H914="serviço",OFFSET(E914,-1,0)+1,OFFSET(E914,-1,0)))</f>
        <v>1</v>
      </c>
      <c r="G914" s="290"/>
      <c r="H914" s="291" t="s">
        <v>242</v>
      </c>
      <c r="I914" s="292" t="str">
        <f t="shared" ref="I914:I921" ca="1" si="457">IF(H914="Unidade Construtiva",TEXT(A914,"00"),IF(H914="Célula Construtiva",TEXT(B914,"00"),IF(H914="Etapa",CONCATENATE(TEXT(B914,"00"),".",TEXT(C914,"000")),IF(H914="Subetapa",CONCATENATE(TEXT(B914,"00"),".",TEXT(C914,"000"),".",TEXT(D914,"000")),IF(H914="Serviço",CONCATENATE(TEXT(B914,"00"),".",TEXT(C914,"000"),".",TEXT(D914,"000"),".",TEXT(E914,"000")),"")))))</f>
        <v>12.005</v>
      </c>
      <c r="J914" s="293" t="s">
        <v>4251</v>
      </c>
      <c r="K914" s="294"/>
      <c r="L914" s="558"/>
      <c r="M914" s="558"/>
      <c r="N914" s="388">
        <f t="shared" ca="1" si="422"/>
        <v>188513.00199999995</v>
      </c>
      <c r="O914" s="565"/>
      <c r="P914" s="297"/>
      <c r="Q914" s="49"/>
      <c r="R914" s="49"/>
      <c r="S914" s="49"/>
    </row>
    <row r="915" spans="1:19" s="48" customFormat="1" ht="13.9" hidden="1" customHeight="1" outlineLevel="1">
      <c r="A915" s="560">
        <f ca="1">IF($H915="UNIDADE CONSTRUTIVA",OFFSET(A915,-1,0)+1,LARGE(A$3:A914,1))</f>
        <v>0</v>
      </c>
      <c r="B915" s="560">
        <f t="shared" ca="1" si="453"/>
        <v>12</v>
      </c>
      <c r="C915" s="560">
        <f t="shared" ca="1" si="454"/>
        <v>5</v>
      </c>
      <c r="D915" s="561">
        <f t="shared" ca="1" si="455"/>
        <v>1</v>
      </c>
      <c r="E915" s="561">
        <f t="shared" ca="1" si="456"/>
        <v>0</v>
      </c>
      <c r="G915" s="290"/>
      <c r="H915" s="291" t="s">
        <v>243</v>
      </c>
      <c r="I915" s="292" t="str">
        <f t="shared" ca="1" si="457"/>
        <v>12.005.001</v>
      </c>
      <c r="J915" s="293" t="s">
        <v>711</v>
      </c>
      <c r="K915" s="294"/>
      <c r="L915" s="558"/>
      <c r="M915" s="558"/>
      <c r="N915" s="388">
        <f t="shared" ca="1" si="422"/>
        <v>201.65399999999994</v>
      </c>
      <c r="O915" s="565"/>
      <c r="P915" s="297"/>
      <c r="Q915" s="49"/>
      <c r="R915" s="49"/>
      <c r="S915" s="49"/>
    </row>
    <row r="916" spans="1:19" s="48" customFormat="1" ht="13.9" hidden="1" customHeight="1" outlineLevel="2">
      <c r="A916" s="560">
        <f ca="1">IF($H916="UNIDADE CONSTRUTIVA",OFFSET(A916,-1,0)+1,LARGE(A$3:A915,1))</f>
        <v>0</v>
      </c>
      <c r="B916" s="560">
        <f t="shared" ca="1" si="453"/>
        <v>12</v>
      </c>
      <c r="C916" s="560">
        <f t="shared" ca="1" si="454"/>
        <v>5</v>
      </c>
      <c r="D916" s="561">
        <f t="shared" ca="1" si="455"/>
        <v>1</v>
      </c>
      <c r="E916" s="561">
        <f t="shared" ca="1" si="456"/>
        <v>1</v>
      </c>
      <c r="G916" s="290"/>
      <c r="H916" s="291" t="s">
        <v>244</v>
      </c>
      <c r="I916" s="292" t="str">
        <f t="shared" ca="1" si="457"/>
        <v>12.005.001.001</v>
      </c>
      <c r="J916" s="293" t="s">
        <v>4255</v>
      </c>
      <c r="K916" s="294" t="s">
        <v>1</v>
      </c>
      <c r="L916" s="558">
        <f>SUM('Arquitetura R01'!D727:D743)</f>
        <v>39.539999999999992</v>
      </c>
      <c r="M916" s="558">
        <v>5.0999999999999996</v>
      </c>
      <c r="N916" s="388">
        <f t="shared" si="422"/>
        <v>201.65399999999994</v>
      </c>
      <c r="O916" s="565"/>
      <c r="P916" s="297" t="s">
        <v>402</v>
      </c>
      <c r="Q916" s="49"/>
      <c r="R916" s="49"/>
      <c r="S916" s="49"/>
    </row>
    <row r="917" spans="1:19" s="48" customFormat="1" ht="13.9" hidden="1" customHeight="1" outlineLevel="1">
      <c r="A917" s="560">
        <f ca="1">IF($H917="UNIDADE CONSTRUTIVA",OFFSET(A917,-1,0)+1,LARGE(A$3:A916,1))</f>
        <v>0</v>
      </c>
      <c r="B917" s="560">
        <f t="shared" ca="1" si="453"/>
        <v>12</v>
      </c>
      <c r="C917" s="560">
        <f t="shared" ca="1" si="454"/>
        <v>5</v>
      </c>
      <c r="D917" s="561">
        <f t="shared" ca="1" si="455"/>
        <v>2</v>
      </c>
      <c r="E917" s="561">
        <f t="shared" ca="1" si="456"/>
        <v>0</v>
      </c>
      <c r="G917" s="290"/>
      <c r="H917" s="291" t="s">
        <v>243</v>
      </c>
      <c r="I917" s="292" t="str">
        <f t="shared" ca="1" si="457"/>
        <v>12.005.002</v>
      </c>
      <c r="J917" s="293" t="s">
        <v>586</v>
      </c>
      <c r="K917" s="294"/>
      <c r="L917" s="558"/>
      <c r="M917" s="558"/>
      <c r="N917" s="388">
        <f t="shared" ca="1" si="422"/>
        <v>187481.00799999997</v>
      </c>
      <c r="O917" s="565"/>
      <c r="P917" s="297"/>
      <c r="Q917" s="49"/>
      <c r="R917" s="49"/>
      <c r="S917" s="49"/>
    </row>
    <row r="918" spans="1:19" s="48" customFormat="1" ht="13.9" hidden="1" customHeight="1" outlineLevel="2">
      <c r="A918" s="560">
        <f ca="1">IF($H918="UNIDADE CONSTRUTIVA",OFFSET(A918,-1,0)+1,LARGE(A$3:A917,1))</f>
        <v>0</v>
      </c>
      <c r="B918" s="560">
        <f t="shared" ca="1" si="453"/>
        <v>12</v>
      </c>
      <c r="C918" s="560">
        <f t="shared" ca="1" si="454"/>
        <v>5</v>
      </c>
      <c r="D918" s="561">
        <f t="shared" ca="1" si="455"/>
        <v>2</v>
      </c>
      <c r="E918" s="561">
        <f t="shared" ca="1" si="456"/>
        <v>1</v>
      </c>
      <c r="G918" s="290"/>
      <c r="H918" s="291" t="s">
        <v>244</v>
      </c>
      <c r="I918" s="292" t="str">
        <f t="shared" ca="1" si="457"/>
        <v>12.005.002.001</v>
      </c>
      <c r="J918" s="293" t="s">
        <v>712</v>
      </c>
      <c r="K918" s="294" t="s">
        <v>1</v>
      </c>
      <c r="L918" s="558">
        <f>SUM('Arquitetura R01'!D694:D710)</f>
        <v>1748.8899999999996</v>
      </c>
      <c r="M918" s="558">
        <v>64</v>
      </c>
      <c r="N918" s="388">
        <f t="shared" si="422"/>
        <v>111928.95999999998</v>
      </c>
      <c r="O918" s="565"/>
      <c r="P918" s="297" t="s">
        <v>402</v>
      </c>
      <c r="Q918" s="49"/>
      <c r="R918" s="49"/>
      <c r="S918" s="49"/>
    </row>
    <row r="919" spans="1:19" s="48" customFormat="1" ht="13.9" hidden="1" customHeight="1" outlineLevel="2">
      <c r="A919" s="560">
        <f ca="1">IF($H919="UNIDADE CONSTRUTIVA",OFFSET(A919,-1,0)+1,LARGE(A$3:A918,1))</f>
        <v>0</v>
      </c>
      <c r="B919" s="560">
        <f t="shared" ca="1" si="453"/>
        <v>12</v>
      </c>
      <c r="C919" s="560">
        <f t="shared" ca="1" si="454"/>
        <v>5</v>
      </c>
      <c r="D919" s="561">
        <f t="shared" ca="1" si="455"/>
        <v>2</v>
      </c>
      <c r="E919" s="561">
        <f t="shared" ca="1" si="456"/>
        <v>2</v>
      </c>
      <c r="G919" s="290"/>
      <c r="H919" s="291" t="s">
        <v>244</v>
      </c>
      <c r="I919" s="292" t="str">
        <f t="shared" ca="1" si="457"/>
        <v>12.005.002.002</v>
      </c>
      <c r="J919" s="293" t="s">
        <v>4799</v>
      </c>
      <c r="K919" s="294" t="s">
        <v>1</v>
      </c>
      <c r="L919" s="558">
        <f>1.2*L918</f>
        <v>2098.6679999999997</v>
      </c>
      <c r="M919" s="558">
        <v>36</v>
      </c>
      <c r="N919" s="388">
        <f t="shared" si="422"/>
        <v>75552.047999999981</v>
      </c>
      <c r="O919" s="565"/>
      <c r="P919" s="297" t="s">
        <v>402</v>
      </c>
      <c r="Q919" s="49"/>
      <c r="R919" s="49"/>
      <c r="S919" s="49"/>
    </row>
    <row r="920" spans="1:19" s="48" customFormat="1" ht="13.9" hidden="1" customHeight="1" outlineLevel="1">
      <c r="A920" s="560">
        <f ca="1">IF($H920="UNIDADE CONSTRUTIVA",OFFSET(A920,-1,0)+1,LARGE(A$3:A918,1))</f>
        <v>0</v>
      </c>
      <c r="B920" s="560">
        <f t="shared" ca="1" si="453"/>
        <v>12</v>
      </c>
      <c r="C920" s="560">
        <f t="shared" ca="1" si="454"/>
        <v>5</v>
      </c>
      <c r="D920" s="561">
        <f t="shared" ca="1" si="455"/>
        <v>3</v>
      </c>
      <c r="E920" s="561">
        <f t="shared" ca="1" si="456"/>
        <v>0</v>
      </c>
      <c r="G920" s="290"/>
      <c r="H920" s="291" t="s">
        <v>243</v>
      </c>
      <c r="I920" s="292" t="str">
        <f t="shared" ca="1" si="457"/>
        <v>12.005.003</v>
      </c>
      <c r="J920" s="293" t="s">
        <v>587</v>
      </c>
      <c r="K920" s="294"/>
      <c r="L920" s="558"/>
      <c r="M920" s="558"/>
      <c r="N920" s="388">
        <f t="shared" ca="1" si="422"/>
        <v>830.3399999999998</v>
      </c>
      <c r="O920" s="565"/>
      <c r="P920" s="297"/>
      <c r="Q920" s="49"/>
      <c r="R920" s="49"/>
      <c r="S920" s="49"/>
    </row>
    <row r="921" spans="1:19" s="48" customFormat="1" ht="13.9" hidden="1" customHeight="1" outlineLevel="2">
      <c r="A921" s="560">
        <f ca="1">IF($H921="UNIDADE CONSTRUTIVA",OFFSET(A921,-1,0)+1,LARGE(A$3:A920,1))</f>
        <v>0</v>
      </c>
      <c r="B921" s="560">
        <f t="shared" ca="1" si="453"/>
        <v>12</v>
      </c>
      <c r="C921" s="560">
        <f t="shared" ca="1" si="454"/>
        <v>5</v>
      </c>
      <c r="D921" s="561">
        <f t="shared" ca="1" si="455"/>
        <v>3</v>
      </c>
      <c r="E921" s="561">
        <f t="shared" ca="1" si="456"/>
        <v>1</v>
      </c>
      <c r="G921" s="290"/>
      <c r="H921" s="291" t="s">
        <v>244</v>
      </c>
      <c r="I921" s="292" t="str">
        <f t="shared" ca="1" si="457"/>
        <v>12.005.003.001</v>
      </c>
      <c r="J921" s="293" t="s">
        <v>713</v>
      </c>
      <c r="K921" s="294" t="s">
        <v>1</v>
      </c>
      <c r="L921" s="558">
        <f>L916</f>
        <v>39.539999999999992</v>
      </c>
      <c r="M921" s="558">
        <v>21</v>
      </c>
      <c r="N921" s="388">
        <f t="shared" si="422"/>
        <v>830.3399999999998</v>
      </c>
      <c r="O921" s="565"/>
      <c r="P921" s="297" t="s">
        <v>402</v>
      </c>
      <c r="Q921" s="49"/>
      <c r="R921" s="49"/>
      <c r="S921" s="49"/>
    </row>
    <row r="922" spans="1:19" s="48" customFormat="1" ht="13.9" hidden="1" customHeight="1" outlineLevel="1">
      <c r="A922" s="560">
        <f ca="1">IF($H922="UNIDADE CONSTRUTIVA",OFFSET(A922,-1,0)+1,LARGE(A$3:A921,1))</f>
        <v>0</v>
      </c>
      <c r="B922" s="560">
        <f t="shared" ref="B922:B929" ca="1" si="458">IF(H922="UNIDADE CONSTRUTIVA",0,IF(H922="CÉLULA CONSTRUTIVA",OFFSET(B922,-1,0)+1,OFFSET(B922,-1,0)))</f>
        <v>12</v>
      </c>
      <c r="C922" s="560">
        <f t="shared" ref="C922:C929" ca="1" si="459">IF(H922="CÉLULA CONSTRUTIVA",0,IF(H922="ETAPA",OFFSET(C922,-1,0)+1,OFFSET(C922,-1,0)))</f>
        <v>6</v>
      </c>
      <c r="D922" s="561">
        <f t="shared" ref="D922:D929" ca="1" si="460">IF(H922="ETAPA",0,IF(H922="SUBETAPA",OFFSET(D922,-1,0)+1,OFFSET(D922,-1,0)))</f>
        <v>0</v>
      </c>
      <c r="E922" s="561">
        <f t="shared" ref="E922:E929" ca="1" si="461">IF(H922="Subetapa",0,IF(H922="serviço",OFFSET(E922,-1,0)+1,OFFSET(E922,-1,0)))</f>
        <v>1</v>
      </c>
      <c r="G922" s="290"/>
      <c r="H922" s="291" t="s">
        <v>242</v>
      </c>
      <c r="I922" s="292" t="str">
        <f t="shared" ref="I922:I929" ca="1" si="462">IF(H922="Unidade Construtiva",TEXT(A922,"00"),IF(H922="Célula Construtiva",TEXT(B922,"00"),IF(H922="Etapa",CONCATENATE(TEXT(B922,"00"),".",TEXT(C922,"000")),IF(H922="Subetapa",CONCATENATE(TEXT(B922,"00"),".",TEXT(C922,"000"),".",TEXT(D922,"000")),IF(H922="Serviço",CONCATENATE(TEXT(B922,"00"),".",TEXT(C922,"000"),".",TEXT(D922,"000"),".",TEXT(E922,"000")),"")))))</f>
        <v>12.006</v>
      </c>
      <c r="J922" s="293" t="s">
        <v>4252</v>
      </c>
      <c r="K922" s="294"/>
      <c r="L922" s="558"/>
      <c r="M922" s="558"/>
      <c r="N922" s="388">
        <f t="shared" ca="1" si="422"/>
        <v>17600.955999999998</v>
      </c>
      <c r="O922" s="565"/>
      <c r="P922" s="297"/>
      <c r="Q922" s="49"/>
      <c r="R922" s="49"/>
      <c r="S922" s="49"/>
    </row>
    <row r="923" spans="1:19" s="48" customFormat="1" ht="13.9" hidden="1" customHeight="1" outlineLevel="1">
      <c r="A923" s="560">
        <f ca="1">IF($H923="UNIDADE CONSTRUTIVA",OFFSET(A923,-1,0)+1,LARGE(A$3:A922,1))</f>
        <v>0</v>
      </c>
      <c r="B923" s="560">
        <f t="shared" ca="1" si="458"/>
        <v>12</v>
      </c>
      <c r="C923" s="560">
        <f t="shared" ca="1" si="459"/>
        <v>6</v>
      </c>
      <c r="D923" s="561">
        <f t="shared" ca="1" si="460"/>
        <v>1</v>
      </c>
      <c r="E923" s="561">
        <f t="shared" ca="1" si="461"/>
        <v>0</v>
      </c>
      <c r="G923" s="290"/>
      <c r="H923" s="291" t="s">
        <v>243</v>
      </c>
      <c r="I923" s="292" t="str">
        <f t="shared" ca="1" si="462"/>
        <v>12.006.001</v>
      </c>
      <c r="J923" s="293" t="s">
        <v>711</v>
      </c>
      <c r="K923" s="294"/>
      <c r="L923" s="558"/>
      <c r="M923" s="558"/>
      <c r="N923" s="388">
        <f t="shared" ca="1" si="422"/>
        <v>40.595999999999997</v>
      </c>
      <c r="O923" s="565"/>
      <c r="P923" s="297"/>
      <c r="Q923" s="49"/>
      <c r="R923" s="49"/>
      <c r="S923" s="49"/>
    </row>
    <row r="924" spans="1:19" s="48" customFormat="1" ht="13.9" hidden="1" customHeight="1" outlineLevel="2">
      <c r="A924" s="560">
        <f ca="1">IF($H924="UNIDADE CONSTRUTIVA",OFFSET(A924,-1,0)+1,LARGE(A$3:A923,1))</f>
        <v>0</v>
      </c>
      <c r="B924" s="560">
        <f t="shared" ca="1" si="458"/>
        <v>12</v>
      </c>
      <c r="C924" s="560">
        <f t="shared" ca="1" si="459"/>
        <v>6</v>
      </c>
      <c r="D924" s="561">
        <f t="shared" ca="1" si="460"/>
        <v>1</v>
      </c>
      <c r="E924" s="561">
        <f t="shared" ca="1" si="461"/>
        <v>1</v>
      </c>
      <c r="G924" s="290"/>
      <c r="H924" s="291" t="s">
        <v>244</v>
      </c>
      <c r="I924" s="292" t="str">
        <f t="shared" ca="1" si="462"/>
        <v>12.006.001.001</v>
      </c>
      <c r="J924" s="293" t="s">
        <v>4254</v>
      </c>
      <c r="K924" s="294" t="s">
        <v>1</v>
      </c>
      <c r="L924" s="558">
        <f>'Arquitetura R01'!D745</f>
        <v>7.96</v>
      </c>
      <c r="M924" s="558">
        <v>5.0999999999999996</v>
      </c>
      <c r="N924" s="388">
        <f t="shared" si="422"/>
        <v>40.595999999999997</v>
      </c>
      <c r="O924" s="565"/>
      <c r="P924" s="297" t="s">
        <v>402</v>
      </c>
      <c r="Q924" s="49"/>
      <c r="R924" s="49"/>
      <c r="S924" s="49"/>
    </row>
    <row r="925" spans="1:19" s="48" customFormat="1" ht="13.9" hidden="1" customHeight="1" outlineLevel="1">
      <c r="A925" s="560">
        <f ca="1">IF($H925="UNIDADE CONSTRUTIVA",OFFSET(A925,-1,0)+1,LARGE(A$3:A924,1))</f>
        <v>0</v>
      </c>
      <c r="B925" s="560">
        <f t="shared" ca="1" si="458"/>
        <v>12</v>
      </c>
      <c r="C925" s="560">
        <f t="shared" ca="1" si="459"/>
        <v>6</v>
      </c>
      <c r="D925" s="561">
        <f t="shared" ca="1" si="460"/>
        <v>2</v>
      </c>
      <c r="E925" s="561">
        <f t="shared" ca="1" si="461"/>
        <v>0</v>
      </c>
      <c r="G925" s="290"/>
      <c r="H925" s="291" t="s">
        <v>243</v>
      </c>
      <c r="I925" s="292" t="str">
        <f t="shared" ca="1" si="462"/>
        <v>12.006.002</v>
      </c>
      <c r="J925" s="293" t="s">
        <v>586</v>
      </c>
      <c r="K925" s="294"/>
      <c r="L925" s="558"/>
      <c r="M925" s="558"/>
      <c r="N925" s="388">
        <f t="shared" ca="1" si="422"/>
        <v>17393.2</v>
      </c>
      <c r="O925" s="565"/>
      <c r="P925" s="297"/>
      <c r="Q925" s="49"/>
      <c r="R925" s="49"/>
      <c r="S925" s="49"/>
    </row>
    <row r="926" spans="1:19" s="48" customFormat="1" ht="13.9" hidden="1" customHeight="1" outlineLevel="2">
      <c r="A926" s="560">
        <f ca="1">IF($H926="UNIDADE CONSTRUTIVA",OFFSET(A926,-1,0)+1,LARGE(A$3:A925,1))</f>
        <v>0</v>
      </c>
      <c r="B926" s="560">
        <f t="shared" ca="1" si="458"/>
        <v>12</v>
      </c>
      <c r="C926" s="560">
        <f t="shared" ca="1" si="459"/>
        <v>6</v>
      </c>
      <c r="D926" s="561">
        <f t="shared" ca="1" si="460"/>
        <v>2</v>
      </c>
      <c r="E926" s="561">
        <f t="shared" ca="1" si="461"/>
        <v>1</v>
      </c>
      <c r="G926" s="290"/>
      <c r="H926" s="291" t="s">
        <v>244</v>
      </c>
      <c r="I926" s="292" t="str">
        <f t="shared" ca="1" si="462"/>
        <v>12.006.002.001</v>
      </c>
      <c r="J926" s="293" t="s">
        <v>712</v>
      </c>
      <c r="K926" s="294" t="s">
        <v>1</v>
      </c>
      <c r="L926" s="558">
        <f>'Arquitetura R01'!D712</f>
        <v>162.25</v>
      </c>
      <c r="M926" s="558">
        <v>64</v>
      </c>
      <c r="N926" s="388">
        <f t="shared" si="422"/>
        <v>10384</v>
      </c>
      <c r="O926" s="565"/>
      <c r="P926" s="297" t="s">
        <v>402</v>
      </c>
      <c r="Q926" s="49"/>
      <c r="R926" s="49"/>
      <c r="S926" s="49"/>
    </row>
    <row r="927" spans="1:19" s="48" customFormat="1" ht="13.9" hidden="1" customHeight="1" outlineLevel="2">
      <c r="A927" s="560">
        <f ca="1">IF($H927="UNIDADE CONSTRUTIVA",OFFSET(A927,-1,0)+1,LARGE(A$3:A926,1))</f>
        <v>0</v>
      </c>
      <c r="B927" s="560">
        <f t="shared" ca="1" si="458"/>
        <v>12</v>
      </c>
      <c r="C927" s="560">
        <f t="shared" ca="1" si="459"/>
        <v>6</v>
      </c>
      <c r="D927" s="561">
        <f t="shared" ca="1" si="460"/>
        <v>2</v>
      </c>
      <c r="E927" s="561">
        <f t="shared" ca="1" si="461"/>
        <v>2</v>
      </c>
      <c r="G927" s="290"/>
      <c r="H927" s="291" t="s">
        <v>244</v>
      </c>
      <c r="I927" s="292" t="str">
        <f t="shared" ca="1" si="462"/>
        <v>12.006.002.002</v>
      </c>
      <c r="J927" s="293" t="s">
        <v>4799</v>
      </c>
      <c r="K927" s="294" t="s">
        <v>1</v>
      </c>
      <c r="L927" s="558">
        <f>1.2*L926</f>
        <v>194.7</v>
      </c>
      <c r="M927" s="558">
        <v>36</v>
      </c>
      <c r="N927" s="388">
        <f t="shared" si="422"/>
        <v>7009.2</v>
      </c>
      <c r="O927" s="565"/>
      <c r="P927" s="297" t="s">
        <v>402</v>
      </c>
      <c r="Q927" s="49"/>
      <c r="R927" s="49"/>
      <c r="S927" s="49"/>
    </row>
    <row r="928" spans="1:19" s="48" customFormat="1" ht="13.9" hidden="1" customHeight="1" outlineLevel="1">
      <c r="A928" s="560">
        <f ca="1">IF($H928="UNIDADE CONSTRUTIVA",OFFSET(A928,-1,0)+1,LARGE(A$3:A926,1))</f>
        <v>0</v>
      </c>
      <c r="B928" s="560">
        <f t="shared" ca="1" si="458"/>
        <v>12</v>
      </c>
      <c r="C928" s="560">
        <f t="shared" ca="1" si="459"/>
        <v>6</v>
      </c>
      <c r="D928" s="561">
        <f t="shared" ca="1" si="460"/>
        <v>3</v>
      </c>
      <c r="E928" s="561">
        <f t="shared" ca="1" si="461"/>
        <v>0</v>
      </c>
      <c r="G928" s="290"/>
      <c r="H928" s="291" t="s">
        <v>243</v>
      </c>
      <c r="I928" s="292" t="str">
        <f t="shared" ca="1" si="462"/>
        <v>12.006.003</v>
      </c>
      <c r="J928" s="293" t="s">
        <v>587</v>
      </c>
      <c r="K928" s="294"/>
      <c r="L928" s="558"/>
      <c r="M928" s="558"/>
      <c r="N928" s="388">
        <f t="shared" ca="1" si="422"/>
        <v>167.16</v>
      </c>
      <c r="O928" s="565"/>
      <c r="P928" s="297"/>
      <c r="Q928" s="49"/>
      <c r="R928" s="49"/>
      <c r="S928" s="49"/>
    </row>
    <row r="929" spans="1:19" s="48" customFormat="1" ht="13.9" hidden="1" customHeight="1" outlineLevel="2">
      <c r="A929" s="560">
        <f ca="1">IF($H929="UNIDADE CONSTRUTIVA",OFFSET(A929,-1,0)+1,LARGE(A$3:A928,1))</f>
        <v>0</v>
      </c>
      <c r="B929" s="560">
        <f t="shared" ca="1" si="458"/>
        <v>12</v>
      </c>
      <c r="C929" s="560">
        <f t="shared" ca="1" si="459"/>
        <v>6</v>
      </c>
      <c r="D929" s="561">
        <f t="shared" ca="1" si="460"/>
        <v>3</v>
      </c>
      <c r="E929" s="561">
        <f t="shared" ca="1" si="461"/>
        <v>1</v>
      </c>
      <c r="G929" s="290"/>
      <c r="H929" s="291" t="s">
        <v>244</v>
      </c>
      <c r="I929" s="292" t="str">
        <f t="shared" ca="1" si="462"/>
        <v>12.006.003.001</v>
      </c>
      <c r="J929" s="293" t="s">
        <v>713</v>
      </c>
      <c r="K929" s="294" t="s">
        <v>1</v>
      </c>
      <c r="L929" s="558">
        <f>L924</f>
        <v>7.96</v>
      </c>
      <c r="M929" s="558">
        <v>21</v>
      </c>
      <c r="N929" s="388">
        <f t="shared" si="422"/>
        <v>167.16</v>
      </c>
      <c r="O929" s="565"/>
      <c r="P929" s="297" t="s">
        <v>402</v>
      </c>
      <c r="Q929" s="49"/>
      <c r="R929" s="49"/>
      <c r="S929" s="49"/>
    </row>
    <row r="930" spans="1:19" s="48" customFormat="1" ht="13.9" hidden="1" customHeight="1" outlineLevel="1">
      <c r="A930" s="560">
        <f ca="1">IF($H930="UNIDADE CONSTRUTIVA",OFFSET(A930,-1,0)+1,LARGE(A$3:A929,1))</f>
        <v>0</v>
      </c>
      <c r="B930" s="560">
        <f t="shared" ref="B930:B934" ca="1" si="463">IF(H930="UNIDADE CONSTRUTIVA",0,IF(H930="CÉLULA CONSTRUTIVA",OFFSET(B930,-1,0)+1,OFFSET(B930,-1,0)))</f>
        <v>12</v>
      </c>
      <c r="C930" s="560">
        <f t="shared" ref="C930:C934" ca="1" si="464">IF(H930="CÉLULA CONSTRUTIVA",0,IF(H930="ETAPA",OFFSET(C930,-1,0)+1,OFFSET(C930,-1,0)))</f>
        <v>7</v>
      </c>
      <c r="D930" s="561">
        <f t="shared" ref="D930:D934" ca="1" si="465">IF(H930="ETAPA",0,IF(H930="SUBETAPA",OFFSET(D930,-1,0)+1,OFFSET(D930,-1,0)))</f>
        <v>0</v>
      </c>
      <c r="E930" s="561">
        <f t="shared" ref="E930:E934" ca="1" si="466">IF(H930="Subetapa",0,IF(H930="serviço",OFFSET(E930,-1,0)+1,OFFSET(E930,-1,0)))</f>
        <v>1</v>
      </c>
      <c r="G930" s="290"/>
      <c r="H930" s="291" t="s">
        <v>242</v>
      </c>
      <c r="I930" s="292" t="str">
        <f t="shared" ref="I930:I934" ca="1" si="467">IF(H930="Unidade Construtiva",TEXT(A930,"00"),IF(H930="Célula Construtiva",TEXT(B930,"00"),IF(H930="Etapa",CONCATENATE(TEXT(B930,"00"),".",TEXT(C930,"000")),IF(H930="Subetapa",CONCATENATE(TEXT(B930,"00"),".",TEXT(C930,"000"),".",TEXT(D930,"000")),IF(H930="Serviço",CONCATENATE(TEXT(B930,"00"),".",TEXT(C930,"000"),".",TEXT(D930,"000"),".",TEXT(E930,"000")),"")))))</f>
        <v>12.007</v>
      </c>
      <c r="J930" s="293" t="s">
        <v>4253</v>
      </c>
      <c r="K930" s="294"/>
      <c r="L930" s="558"/>
      <c r="M930" s="558"/>
      <c r="N930" s="388">
        <f t="shared" ca="1" si="422"/>
        <v>2189.0070000000001</v>
      </c>
      <c r="O930" s="565"/>
      <c r="P930" s="297"/>
      <c r="Q930" s="49"/>
      <c r="R930" s="49"/>
      <c r="S930" s="49"/>
    </row>
    <row r="931" spans="1:19" s="48" customFormat="1" ht="13.9" hidden="1" customHeight="1" outlineLevel="1">
      <c r="A931" s="560">
        <f ca="1">IF($H931="UNIDADE CONSTRUTIVA",OFFSET(A931,-1,0)+1,LARGE(A$3:A930,1))</f>
        <v>0</v>
      </c>
      <c r="B931" s="560">
        <f t="shared" ca="1" si="463"/>
        <v>12</v>
      </c>
      <c r="C931" s="560">
        <f t="shared" ca="1" si="464"/>
        <v>7</v>
      </c>
      <c r="D931" s="561">
        <f t="shared" ca="1" si="465"/>
        <v>1</v>
      </c>
      <c r="E931" s="561">
        <f t="shared" ca="1" si="466"/>
        <v>0</v>
      </c>
      <c r="G931" s="290"/>
      <c r="H931" s="291" t="s">
        <v>243</v>
      </c>
      <c r="I931" s="292" t="str">
        <f t="shared" ca="1" si="467"/>
        <v>12.007.001</v>
      </c>
      <c r="J931" s="293" t="s">
        <v>711</v>
      </c>
      <c r="K931" s="294"/>
      <c r="L931" s="558"/>
      <c r="M931" s="558"/>
      <c r="N931" s="388">
        <f t="shared" ca="1" si="422"/>
        <v>427.73699999999997</v>
      </c>
      <c r="O931" s="565"/>
      <c r="P931" s="297"/>
      <c r="Q931" s="49"/>
      <c r="R931" s="49"/>
      <c r="S931" s="49"/>
    </row>
    <row r="932" spans="1:19" s="48" customFormat="1" ht="13.9" hidden="1" customHeight="1" outlineLevel="2">
      <c r="A932" s="560">
        <f ca="1">IF($H932="UNIDADE CONSTRUTIVA",OFFSET(A932,-1,0)+1,LARGE(A$3:A931,1))</f>
        <v>0</v>
      </c>
      <c r="B932" s="560">
        <f t="shared" ca="1" si="463"/>
        <v>12</v>
      </c>
      <c r="C932" s="560">
        <f t="shared" ca="1" si="464"/>
        <v>7</v>
      </c>
      <c r="D932" s="561">
        <f t="shared" ca="1" si="465"/>
        <v>1</v>
      </c>
      <c r="E932" s="561">
        <f t="shared" ca="1" si="466"/>
        <v>1</v>
      </c>
      <c r="G932" s="290"/>
      <c r="H932" s="291" t="s">
        <v>244</v>
      </c>
      <c r="I932" s="292" t="str">
        <f t="shared" ca="1" si="467"/>
        <v>12.007.001.001</v>
      </c>
      <c r="J932" s="293" t="s">
        <v>4255</v>
      </c>
      <c r="K932" s="294" t="s">
        <v>1</v>
      </c>
      <c r="L932" s="558">
        <f>'Arquitetura R01'!D747+'Arquitetura R01'!D749+'Arquitetura R01'!D751</f>
        <v>83.87</v>
      </c>
      <c r="M932" s="558">
        <v>5.0999999999999996</v>
      </c>
      <c r="N932" s="388">
        <f t="shared" si="422"/>
        <v>427.73699999999997</v>
      </c>
      <c r="O932" s="565"/>
      <c r="P932" s="297" t="s">
        <v>402</v>
      </c>
      <c r="Q932" s="49"/>
      <c r="R932" s="49"/>
      <c r="S932" s="49"/>
    </row>
    <row r="933" spans="1:19" s="48" customFormat="1" ht="13.9" hidden="1" customHeight="1" outlineLevel="1">
      <c r="A933" s="560">
        <f ca="1">IF($H933="UNIDADE CONSTRUTIVA",OFFSET(A933,-1,0)+1,LARGE(A$3:A932,1))</f>
        <v>0</v>
      </c>
      <c r="B933" s="560">
        <f t="shared" ca="1" si="463"/>
        <v>12</v>
      </c>
      <c r="C933" s="560">
        <f t="shared" ca="1" si="464"/>
        <v>7</v>
      </c>
      <c r="D933" s="561">
        <f t="shared" ca="1" si="465"/>
        <v>2</v>
      </c>
      <c r="E933" s="561">
        <f t="shared" ca="1" si="466"/>
        <v>0</v>
      </c>
      <c r="G933" s="290"/>
      <c r="H933" s="291" t="s">
        <v>243</v>
      </c>
      <c r="I933" s="292" t="str">
        <f t="shared" ca="1" si="467"/>
        <v>12.007.002</v>
      </c>
      <c r="J933" s="293" t="s">
        <v>587</v>
      </c>
      <c r="K933" s="294"/>
      <c r="L933" s="558"/>
      <c r="M933" s="558"/>
      <c r="N933" s="388">
        <f t="shared" ca="1" si="422"/>
        <v>1761.27</v>
      </c>
      <c r="O933" s="565"/>
      <c r="P933" s="297"/>
      <c r="Q933" s="49"/>
      <c r="R933" s="49"/>
      <c r="S933" s="49"/>
    </row>
    <row r="934" spans="1:19" s="48" customFormat="1" ht="13.9" hidden="1" customHeight="1" outlineLevel="2">
      <c r="A934" s="560">
        <f ca="1">IF($H934="UNIDADE CONSTRUTIVA",OFFSET(A934,-1,0)+1,LARGE(A$3:A933,1))</f>
        <v>0</v>
      </c>
      <c r="B934" s="560">
        <f t="shared" ca="1" si="463"/>
        <v>12</v>
      </c>
      <c r="C934" s="560">
        <f t="shared" ca="1" si="464"/>
        <v>7</v>
      </c>
      <c r="D934" s="561">
        <f t="shared" ca="1" si="465"/>
        <v>2</v>
      </c>
      <c r="E934" s="561">
        <f t="shared" ca="1" si="466"/>
        <v>1</v>
      </c>
      <c r="G934" s="290"/>
      <c r="H934" s="291" t="s">
        <v>244</v>
      </c>
      <c r="I934" s="292" t="str">
        <f t="shared" ca="1" si="467"/>
        <v>12.007.002.001</v>
      </c>
      <c r="J934" s="293" t="s">
        <v>713</v>
      </c>
      <c r="K934" s="294" t="s">
        <v>1</v>
      </c>
      <c r="L934" s="558">
        <f>L932</f>
        <v>83.87</v>
      </c>
      <c r="M934" s="558">
        <v>21</v>
      </c>
      <c r="N934" s="388">
        <f t="shared" si="422"/>
        <v>1761.27</v>
      </c>
      <c r="O934" s="565"/>
      <c r="P934" s="297" t="s">
        <v>402</v>
      </c>
      <c r="Q934" s="49"/>
      <c r="R934" s="49"/>
      <c r="S934" s="49"/>
    </row>
    <row r="935" spans="1:19" s="48" customFormat="1" ht="13.9" customHeight="1">
      <c r="A935" s="560">
        <f ca="1">IF($H935="UNIDADE CONSTRUTIVA",OFFSET(A935,-1,0)+1,LARGE(A$3:A888,1))</f>
        <v>0</v>
      </c>
      <c r="B935" s="560">
        <f t="shared" ca="1" si="341"/>
        <v>13</v>
      </c>
      <c r="C935" s="560">
        <f t="shared" ca="1" si="342"/>
        <v>0</v>
      </c>
      <c r="D935" s="561">
        <f t="shared" ca="1" si="343"/>
        <v>2</v>
      </c>
      <c r="E935" s="561">
        <f t="shared" ca="1" si="344"/>
        <v>1</v>
      </c>
      <c r="G935" s="290"/>
      <c r="H935" s="291" t="s">
        <v>241</v>
      </c>
      <c r="I935" s="292" t="str">
        <f t="shared" ca="1" si="340"/>
        <v>13</v>
      </c>
      <c r="J935" s="293" t="s">
        <v>714</v>
      </c>
      <c r="K935" s="294"/>
      <c r="L935" s="558"/>
      <c r="M935" s="558"/>
      <c r="N935" s="388">
        <f t="shared" ca="1" si="422"/>
        <v>695036.5182409999</v>
      </c>
      <c r="O935" s="565"/>
      <c r="P935" s="297"/>
      <c r="Q935" s="566"/>
      <c r="R935" s="566"/>
      <c r="S935" s="49"/>
    </row>
    <row r="936" spans="1:19" s="48" customFormat="1" ht="13.9" customHeight="1" outlineLevel="1">
      <c r="A936" s="560">
        <f ca="1">IF($H936="UNIDADE CONSTRUTIVA",OFFSET(A936,-1,0)+1,LARGE(A$3:A935,1))</f>
        <v>0</v>
      </c>
      <c r="B936" s="560">
        <f t="shared" ca="1" si="341"/>
        <v>13</v>
      </c>
      <c r="C936" s="560">
        <f t="shared" ca="1" si="342"/>
        <v>1</v>
      </c>
      <c r="D936" s="561">
        <f t="shared" ca="1" si="343"/>
        <v>0</v>
      </c>
      <c r="E936" s="561">
        <f t="shared" ca="1" si="344"/>
        <v>1</v>
      </c>
      <c r="G936" s="290"/>
      <c r="H936" s="291" t="s">
        <v>242</v>
      </c>
      <c r="I936" s="292" t="str">
        <f t="shared" ca="1" si="340"/>
        <v>13.001</v>
      </c>
      <c r="J936" s="293" t="s">
        <v>4259</v>
      </c>
      <c r="K936" s="294"/>
      <c r="L936" s="558"/>
      <c r="M936" s="558"/>
      <c r="N936" s="388">
        <f t="shared" ref="N936:N999" ca="1" si="468">IF(H936="Serviço",M936*L936,IF(H936="CÉLULA CONSTRUTIVA",SUMIFS($N$8:$N$1410,$B$8:$B$1410,B936,$H$8:$H$1410,"Serviço"),IF(H936="ETAPA",SUMIFS($N$8:$N$1410,$B$8:$B$1410,B936,$C$8:$C$1410,C936,$H$8:$H$1410,"Serviço"),IF(H936="SUBETAPA",SUMIFS($N$8:$N$1410,$B$8:$B$1410,B936,$C$8:$C$1410,C936,$D$8:$D$1410,D936,$H$8:$H$1410,"Serviço"),0))))</f>
        <v>20550.524539999999</v>
      </c>
      <c r="O936" s="565"/>
      <c r="P936" s="297"/>
      <c r="Q936" s="49"/>
      <c r="R936" s="49"/>
      <c r="S936" s="49"/>
    </row>
    <row r="937" spans="1:19" s="48" customFormat="1" ht="13.9" customHeight="1" outlineLevel="2">
      <c r="A937" s="560">
        <f ca="1">IF($H937="UNIDADE CONSTRUTIVA",OFFSET(A937,-1,0)+1,LARGE(A$3:A936,1))</f>
        <v>0</v>
      </c>
      <c r="B937" s="560">
        <f t="shared" ca="1" si="341"/>
        <v>13</v>
      </c>
      <c r="C937" s="560">
        <f t="shared" ca="1" si="342"/>
        <v>1</v>
      </c>
      <c r="D937" s="561">
        <f t="shared" ca="1" si="343"/>
        <v>1</v>
      </c>
      <c r="E937" s="561">
        <f t="shared" ca="1" si="344"/>
        <v>0</v>
      </c>
      <c r="G937" s="290"/>
      <c r="H937" s="291" t="s">
        <v>243</v>
      </c>
      <c r="I937" s="292" t="str">
        <f t="shared" ca="1" si="340"/>
        <v>13.001.001</v>
      </c>
      <c r="J937" s="293" t="s">
        <v>156</v>
      </c>
      <c r="K937" s="294"/>
      <c r="L937" s="558"/>
      <c r="M937" s="558"/>
      <c r="N937" s="388">
        <f t="shared" ca="1" si="468"/>
        <v>2106.9792939999998</v>
      </c>
      <c r="O937" s="565"/>
      <c r="P937" s="297"/>
      <c r="Q937" s="49"/>
      <c r="R937" s="49"/>
      <c r="S937" s="49"/>
    </row>
    <row r="938" spans="1:19" s="48" customFormat="1" ht="13.9" customHeight="1" outlineLevel="3">
      <c r="A938" s="560">
        <f ca="1">IF($H938="UNIDADE CONSTRUTIVA",OFFSET(A938,-1,0)+1,LARGE(A$3:A937,1))</f>
        <v>0</v>
      </c>
      <c r="B938" s="560">
        <f t="shared" ca="1" si="341"/>
        <v>13</v>
      </c>
      <c r="C938" s="560">
        <f t="shared" ca="1" si="342"/>
        <v>1</v>
      </c>
      <c r="D938" s="561">
        <f t="shared" ca="1" si="343"/>
        <v>1</v>
      </c>
      <c r="E938" s="561">
        <f t="shared" ca="1" si="344"/>
        <v>1</v>
      </c>
      <c r="G938" s="290"/>
      <c r="H938" s="291" t="s">
        <v>244</v>
      </c>
      <c r="I938" s="292" t="str">
        <f t="shared" ca="1" si="340"/>
        <v>13.001.001.001</v>
      </c>
      <c r="J938" s="293" t="s">
        <v>4258</v>
      </c>
      <c r="K938" s="294" t="s">
        <v>1</v>
      </c>
      <c r="L938" s="558">
        <f>'Arquitetura R01'!D812</f>
        <v>74.13</v>
      </c>
      <c r="M938" s="558">
        <v>15.505000000000001</v>
      </c>
      <c r="N938" s="388">
        <f t="shared" si="468"/>
        <v>1149.3856499999999</v>
      </c>
      <c r="O938" s="565" t="s">
        <v>4730</v>
      </c>
      <c r="P938" s="297" t="s">
        <v>402</v>
      </c>
      <c r="Q938" s="49"/>
      <c r="R938" s="49"/>
      <c r="S938" s="49"/>
    </row>
    <row r="939" spans="1:19" s="48" customFormat="1" ht="13.9" customHeight="1" outlineLevel="3">
      <c r="A939" s="560">
        <f ca="1">IF($H939="UNIDADE CONSTRUTIVA",OFFSET(A939,-1,0)+1,LARGE(A$3:A938,1))</f>
        <v>0</v>
      </c>
      <c r="B939" s="560">
        <f t="shared" ca="1" si="341"/>
        <v>13</v>
      </c>
      <c r="C939" s="560">
        <f t="shared" ca="1" si="342"/>
        <v>1</v>
      </c>
      <c r="D939" s="561">
        <f t="shared" ca="1" si="343"/>
        <v>1</v>
      </c>
      <c r="E939" s="561">
        <f t="shared" ca="1" si="344"/>
        <v>2</v>
      </c>
      <c r="G939" s="290"/>
      <c r="H939" s="291" t="s">
        <v>244</v>
      </c>
      <c r="I939" s="292" t="str">
        <f t="shared" ca="1" si="340"/>
        <v>13.001.001.002</v>
      </c>
      <c r="J939" s="293" t="s">
        <v>578</v>
      </c>
      <c r="K939" s="294" t="s">
        <v>1</v>
      </c>
      <c r="L939" s="558">
        <f>'Arquitetura R01'!D814</f>
        <v>25.38</v>
      </c>
      <c r="M939" s="558">
        <v>30.880800000000001</v>
      </c>
      <c r="N939" s="388">
        <f t="shared" si="468"/>
        <v>783.75470399999995</v>
      </c>
      <c r="O939" s="565" t="s">
        <v>4731</v>
      </c>
      <c r="P939" s="297" t="s">
        <v>402</v>
      </c>
      <c r="Q939" s="49"/>
      <c r="R939" s="49"/>
      <c r="S939" s="49"/>
    </row>
    <row r="940" spans="1:19" s="48" customFormat="1" ht="13.9" customHeight="1" outlineLevel="3">
      <c r="A940" s="560">
        <f ca="1">IF($H940="UNIDADE CONSTRUTIVA",OFFSET(A940,-1,0)+1,LARGE(A$3:A939,1))</f>
        <v>0</v>
      </c>
      <c r="B940" s="560">
        <f t="shared" ca="1" si="341"/>
        <v>13</v>
      </c>
      <c r="C940" s="560">
        <f t="shared" ca="1" si="342"/>
        <v>1</v>
      </c>
      <c r="D940" s="561">
        <f t="shared" ca="1" si="343"/>
        <v>1</v>
      </c>
      <c r="E940" s="561">
        <f t="shared" ca="1" si="344"/>
        <v>3</v>
      </c>
      <c r="G940" s="290"/>
      <c r="H940" s="291" t="s">
        <v>244</v>
      </c>
      <c r="I940" s="292" t="str">
        <f t="shared" ca="1" si="340"/>
        <v>13.001.001.003</v>
      </c>
      <c r="J940" s="293" t="s">
        <v>4503</v>
      </c>
      <c r="K940" s="294" t="s">
        <v>1</v>
      </c>
      <c r="L940" s="558">
        <f>'Arquitetura R01'!D813</f>
        <v>8.77</v>
      </c>
      <c r="M940" s="558">
        <v>19.821999999999999</v>
      </c>
      <c r="N940" s="388">
        <f t="shared" si="468"/>
        <v>173.83893999999998</v>
      </c>
      <c r="O940" s="565" t="s">
        <v>4732</v>
      </c>
      <c r="P940" s="297" t="s">
        <v>402</v>
      </c>
      <c r="Q940" s="49"/>
      <c r="R940" s="49"/>
      <c r="S940" s="49"/>
    </row>
    <row r="941" spans="1:19" s="48" customFormat="1" ht="13.9" customHeight="1" outlineLevel="2">
      <c r="A941" s="560">
        <f ca="1">IF($H941="UNIDADE CONSTRUTIVA",OFFSET(A941,-1,0)+1,LARGE(A$3:A940,1))</f>
        <v>0</v>
      </c>
      <c r="B941" s="560">
        <f t="shared" ca="1" si="341"/>
        <v>13</v>
      </c>
      <c r="C941" s="560">
        <f t="shared" ca="1" si="342"/>
        <v>1</v>
      </c>
      <c r="D941" s="561">
        <f t="shared" ca="1" si="343"/>
        <v>2</v>
      </c>
      <c r="E941" s="561">
        <f t="shared" ca="1" si="344"/>
        <v>0</v>
      </c>
      <c r="G941" s="290"/>
      <c r="H941" s="291" t="s">
        <v>243</v>
      </c>
      <c r="I941" s="292" t="str">
        <f t="shared" ca="1" si="340"/>
        <v>13.001.002</v>
      </c>
      <c r="J941" s="293" t="s">
        <v>579</v>
      </c>
      <c r="K941" s="294"/>
      <c r="L941" s="558"/>
      <c r="M941" s="558"/>
      <c r="N941" s="388">
        <f t="shared" ca="1" si="468"/>
        <v>2586.2295599999998</v>
      </c>
      <c r="O941" s="565"/>
      <c r="P941" s="297"/>
      <c r="Q941" s="49"/>
      <c r="R941" s="49"/>
      <c r="S941" s="49"/>
    </row>
    <row r="942" spans="1:19" s="48" customFormat="1" ht="13.9" customHeight="1" outlineLevel="3">
      <c r="A942" s="560">
        <f ca="1">IF($H942="UNIDADE CONSTRUTIVA",OFFSET(A942,-1,0)+1,LARGE(A$3:A941,1))</f>
        <v>0</v>
      </c>
      <c r="B942" s="560">
        <f t="shared" ca="1" si="341"/>
        <v>13</v>
      </c>
      <c r="C942" s="560">
        <f t="shared" ca="1" si="342"/>
        <v>1</v>
      </c>
      <c r="D942" s="561">
        <f t="shared" ca="1" si="343"/>
        <v>2</v>
      </c>
      <c r="E942" s="561">
        <f t="shared" ca="1" si="344"/>
        <v>1</v>
      </c>
      <c r="G942" s="290"/>
      <c r="H942" s="291" t="s">
        <v>244</v>
      </c>
      <c r="I942" s="292" t="str">
        <f t="shared" ca="1" si="340"/>
        <v>13.001.002.001</v>
      </c>
      <c r="J942" s="574" t="s">
        <v>4266</v>
      </c>
      <c r="K942" s="294" t="s">
        <v>1</v>
      </c>
      <c r="L942" s="558">
        <f>'Arquitetura R01'!D868</f>
        <v>228.88</v>
      </c>
      <c r="M942" s="558">
        <v>11.2995</v>
      </c>
      <c r="N942" s="388">
        <f t="shared" si="468"/>
        <v>2586.2295599999998</v>
      </c>
      <c r="O942" s="565" t="s">
        <v>4733</v>
      </c>
      <c r="P942" s="297" t="s">
        <v>402</v>
      </c>
      <c r="Q942" s="49"/>
      <c r="R942" s="49"/>
      <c r="S942" s="49"/>
    </row>
    <row r="943" spans="1:19" s="48" customFormat="1" ht="13.9" customHeight="1" outlineLevel="2">
      <c r="A943" s="560">
        <f ca="1">IF($H943="UNIDADE CONSTRUTIVA",OFFSET(A943,-1,0)+1,LARGE(A$3:A942,1))</f>
        <v>0</v>
      </c>
      <c r="B943" s="560">
        <f t="shared" ca="1" si="341"/>
        <v>13</v>
      </c>
      <c r="C943" s="560">
        <f t="shared" ca="1" si="342"/>
        <v>1</v>
      </c>
      <c r="D943" s="561">
        <f t="shared" ca="1" si="343"/>
        <v>3</v>
      </c>
      <c r="E943" s="561">
        <f t="shared" ca="1" si="344"/>
        <v>0</v>
      </c>
      <c r="G943" s="290"/>
      <c r="H943" s="291" t="s">
        <v>243</v>
      </c>
      <c r="I943" s="292" t="str">
        <f t="shared" ca="1" si="340"/>
        <v>13.001.003</v>
      </c>
      <c r="J943" s="293" t="s">
        <v>715</v>
      </c>
      <c r="K943" s="294"/>
      <c r="L943" s="558"/>
      <c r="M943" s="558"/>
      <c r="N943" s="388">
        <f t="shared" ca="1" si="468"/>
        <v>6411.0947960000003</v>
      </c>
      <c r="O943" s="565"/>
      <c r="P943" s="297"/>
      <c r="Q943" s="49"/>
      <c r="R943" s="49"/>
      <c r="S943" s="49"/>
    </row>
    <row r="944" spans="1:19" s="48" customFormat="1" ht="13.9" customHeight="1" outlineLevel="3">
      <c r="A944" s="560">
        <f ca="1">IF($H944="UNIDADE CONSTRUTIVA",OFFSET(A944,-1,0)+1,LARGE(A$3:A943,1))</f>
        <v>0</v>
      </c>
      <c r="B944" s="560">
        <f t="shared" ca="1" si="341"/>
        <v>13</v>
      </c>
      <c r="C944" s="560">
        <f t="shared" ca="1" si="342"/>
        <v>1</v>
      </c>
      <c r="D944" s="561">
        <f t="shared" ca="1" si="343"/>
        <v>3</v>
      </c>
      <c r="E944" s="561">
        <f t="shared" ca="1" si="344"/>
        <v>1</v>
      </c>
      <c r="G944" s="290"/>
      <c r="H944" s="291" t="s">
        <v>244</v>
      </c>
      <c r="I944" s="292" t="str">
        <f t="shared" ca="1" si="340"/>
        <v>13.001.003.001</v>
      </c>
      <c r="J944" s="293" t="s">
        <v>5506</v>
      </c>
      <c r="K944" s="294" t="s">
        <v>1</v>
      </c>
      <c r="L944" s="558">
        <f>'Arquitetura R01'!D911+'Arquitetura R01'!D913</f>
        <v>61.120000000000005</v>
      </c>
      <c r="M944" s="558">
        <v>90.203299999999999</v>
      </c>
      <c r="N944" s="388">
        <f t="shared" si="468"/>
        <v>5513.2256960000004</v>
      </c>
      <c r="O944" s="565"/>
      <c r="P944" s="297" t="s">
        <v>402</v>
      </c>
      <c r="Q944" s="49"/>
      <c r="R944" s="49"/>
      <c r="S944" s="49"/>
    </row>
    <row r="945" spans="1:19" s="48" customFormat="1" ht="13.9" customHeight="1" outlineLevel="3">
      <c r="A945" s="560">
        <f ca="1">IF($H945="UNIDADE CONSTRUTIVA",OFFSET(A945,-1,0)+1,LARGE(A$3:A944,1))</f>
        <v>0</v>
      </c>
      <c r="B945" s="560">
        <f t="shared" ca="1" si="341"/>
        <v>13</v>
      </c>
      <c r="C945" s="560">
        <f t="shared" ca="1" si="342"/>
        <v>1</v>
      </c>
      <c r="D945" s="561">
        <f t="shared" ca="1" si="343"/>
        <v>3</v>
      </c>
      <c r="E945" s="561">
        <f t="shared" ca="1" si="344"/>
        <v>2</v>
      </c>
      <c r="G945" s="290"/>
      <c r="H945" s="291" t="s">
        <v>244</v>
      </c>
      <c r="I945" s="292" t="str">
        <f t="shared" ca="1" si="340"/>
        <v>13.001.003.002</v>
      </c>
      <c r="J945" s="293" t="s">
        <v>4271</v>
      </c>
      <c r="K945" s="294" t="s">
        <v>1</v>
      </c>
      <c r="L945" s="558">
        <f>'Arquitetura R01'!D912+'Arquitetura R01'!D914</f>
        <v>9.9600000000000009</v>
      </c>
      <c r="M945" s="558">
        <v>90.147499999999994</v>
      </c>
      <c r="N945" s="388">
        <f t="shared" si="468"/>
        <v>897.8691</v>
      </c>
      <c r="O945" s="565"/>
      <c r="P945" s="297" t="s">
        <v>402</v>
      </c>
      <c r="Q945" s="49"/>
      <c r="R945" s="49"/>
      <c r="S945" s="49"/>
    </row>
    <row r="946" spans="1:19" s="48" customFormat="1" ht="13.9" customHeight="1" outlineLevel="2">
      <c r="A946" s="560">
        <f ca="1">IF($H946="UNIDADE CONSTRUTIVA",OFFSET(A946,-1,0)+1,LARGE(A$3:A945,1))</f>
        <v>0</v>
      </c>
      <c r="B946" s="560">
        <f t="shared" ca="1" si="341"/>
        <v>13</v>
      </c>
      <c r="C946" s="560">
        <f t="shared" ca="1" si="342"/>
        <v>1</v>
      </c>
      <c r="D946" s="561">
        <f t="shared" ca="1" si="343"/>
        <v>4</v>
      </c>
      <c r="E946" s="561">
        <f t="shared" ca="1" si="344"/>
        <v>0</v>
      </c>
      <c r="G946" s="290"/>
      <c r="H946" s="291" t="s">
        <v>243</v>
      </c>
      <c r="I946" s="292" t="str">
        <f t="shared" ref="I946:I949" ca="1" si="469">IF(H946="Unidade Construtiva",TEXT(A946,"00"),IF(H946="Célula Construtiva",TEXT(B946,"00"),IF(H946="Etapa",CONCATENATE(TEXT(B946,"00"),".",TEXT(C946,"000")),IF(H946="Subetapa",CONCATENATE(TEXT(B946,"00"),".",TEXT(C946,"000"),".",TEXT(D946,"000")),IF(H946="Serviço",CONCATENATE(TEXT(B946,"00"),".",TEXT(C946,"000"),".",TEXT(D946,"000"),".",TEXT(E946,"000")),"")))))</f>
        <v>13.001.004</v>
      </c>
      <c r="J946" s="293" t="s">
        <v>157</v>
      </c>
      <c r="K946" s="294"/>
      <c r="L946" s="558"/>
      <c r="M946" s="558"/>
      <c r="N946" s="388">
        <f t="shared" ca="1" si="468"/>
        <v>72.040890000000005</v>
      </c>
      <c r="O946" s="565"/>
      <c r="P946" s="297"/>
      <c r="Q946" s="49"/>
      <c r="R946" s="49"/>
      <c r="S946" s="49"/>
    </row>
    <row r="947" spans="1:19" s="48" customFormat="1" ht="13.9" customHeight="1" outlineLevel="3">
      <c r="A947" s="560">
        <f ca="1">IF($H947="UNIDADE CONSTRUTIVA",OFFSET(A947,-1,0)+1,LARGE(A$3:A946,1))</f>
        <v>0</v>
      </c>
      <c r="B947" s="560">
        <f t="shared" ref="B947:B1254" ca="1" si="470">IF(H947="UNIDADE CONSTRUTIVA",0,IF(H947="CÉLULA CONSTRUTIVA",OFFSET(B947,-1,0)+1,OFFSET(B947,-1,0)))</f>
        <v>13</v>
      </c>
      <c r="C947" s="560">
        <f t="shared" ref="C947:C1254" ca="1" si="471">IF(H947="CÉLULA CONSTRUTIVA",0,IF(H947="ETAPA",OFFSET(C947,-1,0)+1,OFFSET(C947,-1,0)))</f>
        <v>1</v>
      </c>
      <c r="D947" s="561">
        <f t="shared" ref="D947:D1254" ca="1" si="472">IF(H947="ETAPA",0,IF(H947="SUBETAPA",OFFSET(D947,-1,0)+1,OFFSET(D947,-1,0)))</f>
        <v>4</v>
      </c>
      <c r="E947" s="561">
        <f t="shared" ref="E947:E1254" ca="1" si="473">IF(H947="Subetapa",0,IF(H947="serviço",OFFSET(E947,-1,0)+1,OFFSET(E947,-1,0)))</f>
        <v>1</v>
      </c>
      <c r="G947" s="290"/>
      <c r="H947" s="291" t="s">
        <v>244</v>
      </c>
      <c r="I947" s="292" t="str">
        <f t="shared" ca="1" si="469"/>
        <v>13.001.004.001</v>
      </c>
      <c r="J947" s="293" t="s">
        <v>717</v>
      </c>
      <c r="K947" s="294" t="s">
        <v>3</v>
      </c>
      <c r="L947" s="558">
        <f>'Arquitetura R01'!D1032</f>
        <v>8.07</v>
      </c>
      <c r="M947" s="558">
        <v>8.9269999999999996</v>
      </c>
      <c r="N947" s="388">
        <f t="shared" si="468"/>
        <v>72.040890000000005</v>
      </c>
      <c r="O947" s="565"/>
      <c r="P947" s="297" t="s">
        <v>402</v>
      </c>
      <c r="Q947" s="49"/>
      <c r="R947" s="49"/>
      <c r="S947" s="49"/>
    </row>
    <row r="948" spans="1:19" s="48" customFormat="1" ht="13.9" customHeight="1" outlineLevel="2">
      <c r="A948" s="560">
        <f ca="1">IF($H948="UNIDADE CONSTRUTIVA",OFFSET(A948,-1,0)+1,LARGE(A$3:A947,1))</f>
        <v>0</v>
      </c>
      <c r="B948" s="560">
        <f t="shared" ca="1" si="470"/>
        <v>13</v>
      </c>
      <c r="C948" s="560">
        <f t="shared" ca="1" si="471"/>
        <v>1</v>
      </c>
      <c r="D948" s="561">
        <f t="shared" ca="1" si="472"/>
        <v>5</v>
      </c>
      <c r="E948" s="561">
        <f t="shared" ca="1" si="473"/>
        <v>0</v>
      </c>
      <c r="G948" s="290"/>
      <c r="H948" s="291" t="s">
        <v>243</v>
      </c>
      <c r="I948" s="292" t="str">
        <f t="shared" ca="1" si="469"/>
        <v>13.001.005</v>
      </c>
      <c r="J948" s="293" t="s">
        <v>592</v>
      </c>
      <c r="K948" s="294"/>
      <c r="L948" s="558"/>
      <c r="M948" s="558"/>
      <c r="N948" s="388">
        <f t="shared" ca="1" si="468"/>
        <v>9374.18</v>
      </c>
      <c r="O948" s="565"/>
      <c r="P948" s="297"/>
      <c r="Q948" s="49"/>
      <c r="R948" s="49"/>
      <c r="S948" s="49"/>
    </row>
    <row r="949" spans="1:19" s="48" customFormat="1" ht="13.9" customHeight="1" outlineLevel="3">
      <c r="A949" s="560">
        <f ca="1">IF($H949="UNIDADE CONSTRUTIVA",OFFSET(A949,-1,0)+1,LARGE(A$3:A948,1))</f>
        <v>0</v>
      </c>
      <c r="B949" s="560">
        <f t="shared" ca="1" si="470"/>
        <v>13</v>
      </c>
      <c r="C949" s="560">
        <f t="shared" ca="1" si="471"/>
        <v>1</v>
      </c>
      <c r="D949" s="561">
        <f t="shared" ca="1" si="472"/>
        <v>5</v>
      </c>
      <c r="E949" s="561">
        <f t="shared" ca="1" si="473"/>
        <v>1</v>
      </c>
      <c r="G949" s="290"/>
      <c r="H949" s="291" t="s">
        <v>244</v>
      </c>
      <c r="I949" s="292" t="str">
        <f t="shared" ca="1" si="469"/>
        <v>13.001.005.001</v>
      </c>
      <c r="J949" s="293" t="s">
        <v>4734</v>
      </c>
      <c r="K949" s="294" t="s">
        <v>1</v>
      </c>
      <c r="L949" s="558">
        <f>SUM(L938:L940)</f>
        <v>108.27999999999999</v>
      </c>
      <c r="M949" s="558">
        <v>25</v>
      </c>
      <c r="N949" s="388">
        <f t="shared" si="468"/>
        <v>2706.9999999999995</v>
      </c>
      <c r="O949" s="565"/>
      <c r="P949" s="297" t="s">
        <v>402</v>
      </c>
      <c r="Q949" s="49"/>
      <c r="R949" s="49"/>
      <c r="S949" s="49"/>
    </row>
    <row r="950" spans="1:19" s="48" customFormat="1" ht="13.9" customHeight="1" outlineLevel="3">
      <c r="A950" s="560">
        <f ca="1">IF($H950="UNIDADE CONSTRUTIVA",OFFSET(A950,-1,0)+1,LARGE(A$3:A949,1))</f>
        <v>0</v>
      </c>
      <c r="B950" s="560">
        <f t="shared" ca="1" si="470"/>
        <v>13</v>
      </c>
      <c r="C950" s="560">
        <f t="shared" ca="1" si="471"/>
        <v>1</v>
      </c>
      <c r="D950" s="561">
        <f t="shared" ca="1" si="472"/>
        <v>5</v>
      </c>
      <c r="E950" s="561">
        <f t="shared" ca="1" si="473"/>
        <v>2</v>
      </c>
      <c r="G950" s="290"/>
      <c r="H950" s="291" t="s">
        <v>244</v>
      </c>
      <c r="I950" s="292" t="str">
        <f t="shared" ref="I950:I1064" ca="1" si="474">IF(H950="Unidade Construtiva",TEXT(A950,"00"),IF(H950="Célula Construtiva",TEXT(B950,"00"),IF(H950="Etapa",CONCATENATE(TEXT(B950,"00"),".",TEXT(C950,"000")),IF(H950="Subetapa",CONCATENATE(TEXT(B950,"00"),".",TEXT(C950,"000"),".",TEXT(D950,"000")),IF(H950="Serviço",CONCATENATE(TEXT(B950,"00"),".",TEXT(C950,"000"),".",TEXT(D950,"000"),".",TEXT(E950,"000")),"")))))</f>
        <v>13.001.005.002</v>
      </c>
      <c r="J950" s="293" t="s">
        <v>4277</v>
      </c>
      <c r="K950" s="294" t="s">
        <v>1</v>
      </c>
      <c r="L950" s="558">
        <f>L942</f>
        <v>228.88</v>
      </c>
      <c r="M950" s="558">
        <v>15</v>
      </c>
      <c r="N950" s="388">
        <f t="shared" si="468"/>
        <v>3433.2</v>
      </c>
      <c r="O950" s="565"/>
      <c r="P950" s="297" t="s">
        <v>402</v>
      </c>
      <c r="Q950" s="49"/>
      <c r="R950" s="49"/>
      <c r="S950" s="49"/>
    </row>
    <row r="951" spans="1:19" s="48" customFormat="1" ht="13.9" customHeight="1" outlineLevel="3">
      <c r="A951" s="560">
        <f ca="1">IF($H951="UNIDADE CONSTRUTIVA",OFFSET(A951,-1,0)+1,LARGE(A$3:A950,1))</f>
        <v>0</v>
      </c>
      <c r="B951" s="560">
        <f t="shared" ca="1" si="470"/>
        <v>13</v>
      </c>
      <c r="C951" s="560">
        <f t="shared" ca="1" si="471"/>
        <v>1</v>
      </c>
      <c r="D951" s="561">
        <f t="shared" ca="1" si="472"/>
        <v>5</v>
      </c>
      <c r="E951" s="561">
        <f t="shared" ca="1" si="473"/>
        <v>3</v>
      </c>
      <c r="G951" s="290"/>
      <c r="H951" s="291" t="s">
        <v>244</v>
      </c>
      <c r="I951" s="292" t="str">
        <f t="shared" ca="1" si="474"/>
        <v>13.001.005.003</v>
      </c>
      <c r="J951" s="293" t="s">
        <v>4751</v>
      </c>
      <c r="K951" s="294" t="s">
        <v>1</v>
      </c>
      <c r="L951" s="558">
        <f>SUM(L944:L945)</f>
        <v>71.080000000000013</v>
      </c>
      <c r="M951" s="558">
        <v>43</v>
      </c>
      <c r="N951" s="388">
        <f t="shared" si="468"/>
        <v>3056.4400000000005</v>
      </c>
      <c r="O951" s="565"/>
      <c r="P951" s="297" t="s">
        <v>402</v>
      </c>
      <c r="Q951" s="49"/>
      <c r="R951" s="49"/>
      <c r="S951" s="49"/>
    </row>
    <row r="952" spans="1:19" s="48" customFormat="1" ht="13.9" customHeight="1" outlineLevel="3">
      <c r="A952" s="560">
        <f ca="1">IF($H952="UNIDADE CONSTRUTIVA",OFFSET(A952,-1,0)+1,LARGE(A$3:A951,1))</f>
        <v>0</v>
      </c>
      <c r="B952" s="560">
        <f t="shared" ca="1" si="470"/>
        <v>13</v>
      </c>
      <c r="C952" s="560">
        <f t="shared" ca="1" si="471"/>
        <v>1</v>
      </c>
      <c r="D952" s="561">
        <f t="shared" ca="1" si="472"/>
        <v>5</v>
      </c>
      <c r="E952" s="561">
        <f t="shared" ca="1" si="473"/>
        <v>4</v>
      </c>
      <c r="G952" s="290"/>
      <c r="H952" s="291" t="s">
        <v>244</v>
      </c>
      <c r="I952" s="292" t="str">
        <f t="shared" ca="1" si="474"/>
        <v>13.001.005.004</v>
      </c>
      <c r="J952" s="293" t="s">
        <v>718</v>
      </c>
      <c r="K952" s="294" t="s">
        <v>3</v>
      </c>
      <c r="L952" s="558">
        <f>L947</f>
        <v>8.07</v>
      </c>
      <c r="M952" s="558">
        <v>22</v>
      </c>
      <c r="N952" s="388">
        <f t="shared" si="468"/>
        <v>177.54000000000002</v>
      </c>
      <c r="O952" s="565"/>
      <c r="P952" s="297" t="s">
        <v>402</v>
      </c>
      <c r="Q952" s="49"/>
      <c r="R952" s="49"/>
      <c r="S952" s="49"/>
    </row>
    <row r="953" spans="1:19" s="48" customFormat="1" ht="13.9" customHeight="1" outlineLevel="1">
      <c r="A953" s="560">
        <f ca="1">IF($H953="UNIDADE CONSTRUTIVA",OFFSET(A953,-1,0)+1,LARGE(A$3:A952,1))</f>
        <v>0</v>
      </c>
      <c r="B953" s="560">
        <f t="shared" ca="1" si="470"/>
        <v>13</v>
      </c>
      <c r="C953" s="560">
        <f t="shared" ca="1" si="471"/>
        <v>2</v>
      </c>
      <c r="D953" s="561">
        <f t="shared" ca="1" si="472"/>
        <v>0</v>
      </c>
      <c r="E953" s="561">
        <f t="shared" ca="1" si="473"/>
        <v>4</v>
      </c>
      <c r="G953" s="290"/>
      <c r="H953" s="291" t="s">
        <v>242</v>
      </c>
      <c r="I953" s="292" t="str">
        <f t="shared" ca="1" si="474"/>
        <v>13.002</v>
      </c>
      <c r="J953" s="293" t="s">
        <v>4260</v>
      </c>
      <c r="K953" s="294"/>
      <c r="L953" s="558"/>
      <c r="M953" s="558"/>
      <c r="N953" s="388">
        <f t="shared" ca="1" si="468"/>
        <v>8755.3040620000011</v>
      </c>
      <c r="O953" s="565"/>
      <c r="P953" s="297"/>
      <c r="Q953" s="49"/>
      <c r="R953" s="49"/>
      <c r="S953" s="49"/>
    </row>
    <row r="954" spans="1:19" s="48" customFormat="1" ht="13.9" customHeight="1" outlineLevel="2">
      <c r="A954" s="560">
        <f ca="1">IF($H954="UNIDADE CONSTRUTIVA",OFFSET(A954,-1,0)+1,LARGE(A$3:A953,1))</f>
        <v>0</v>
      </c>
      <c r="B954" s="560">
        <f t="shared" ca="1" si="470"/>
        <v>13</v>
      </c>
      <c r="C954" s="560">
        <f t="shared" ca="1" si="471"/>
        <v>2</v>
      </c>
      <c r="D954" s="561">
        <f t="shared" ca="1" si="472"/>
        <v>1</v>
      </c>
      <c r="E954" s="561">
        <f t="shared" ca="1" si="473"/>
        <v>0</v>
      </c>
      <c r="G954" s="290"/>
      <c r="H954" s="291" t="s">
        <v>243</v>
      </c>
      <c r="I954" s="292" t="str">
        <f t="shared" ca="1" si="474"/>
        <v>13.002.001</v>
      </c>
      <c r="J954" s="293" t="s">
        <v>156</v>
      </c>
      <c r="K954" s="294"/>
      <c r="L954" s="558"/>
      <c r="M954" s="558"/>
      <c r="N954" s="388">
        <f t="shared" ca="1" si="468"/>
        <v>495.32803200000001</v>
      </c>
      <c r="O954" s="565"/>
      <c r="P954" s="297"/>
      <c r="Q954" s="49"/>
      <c r="R954" s="49"/>
      <c r="S954" s="49"/>
    </row>
    <row r="955" spans="1:19" s="48" customFormat="1" ht="13.9" customHeight="1" outlineLevel="3">
      <c r="A955" s="560">
        <f ca="1">IF($H955="UNIDADE CONSTRUTIVA",OFFSET(A955,-1,0)+1,LARGE(A$3:A954,1))</f>
        <v>0</v>
      </c>
      <c r="B955" s="560">
        <f t="shared" ca="1" si="470"/>
        <v>13</v>
      </c>
      <c r="C955" s="560">
        <f t="shared" ca="1" si="471"/>
        <v>2</v>
      </c>
      <c r="D955" s="561">
        <f t="shared" ca="1" si="472"/>
        <v>1</v>
      </c>
      <c r="E955" s="561">
        <f t="shared" ca="1" si="473"/>
        <v>1</v>
      </c>
      <c r="G955" s="290"/>
      <c r="H955" s="291" t="s">
        <v>244</v>
      </c>
      <c r="I955" s="292" t="str">
        <f t="shared" ca="1" si="474"/>
        <v>13.002.001.001</v>
      </c>
      <c r="J955" s="293" t="s">
        <v>578</v>
      </c>
      <c r="K955" s="294" t="s">
        <v>1</v>
      </c>
      <c r="L955" s="558">
        <f>'Arquitetura R01'!D816</f>
        <v>16.04</v>
      </c>
      <c r="M955" s="558">
        <v>30.880800000000001</v>
      </c>
      <c r="N955" s="388">
        <f t="shared" si="468"/>
        <v>495.32803200000001</v>
      </c>
      <c r="O955" s="565"/>
      <c r="P955" s="297" t="s">
        <v>402</v>
      </c>
      <c r="Q955" s="49"/>
      <c r="R955" s="49"/>
      <c r="S955" s="49"/>
    </row>
    <row r="956" spans="1:19" s="48" customFormat="1" ht="13.9" customHeight="1" outlineLevel="2">
      <c r="A956" s="560">
        <f ca="1">IF($H956="UNIDADE CONSTRUTIVA",OFFSET(A956,-1,0)+1,LARGE(A$3:A955,1))</f>
        <v>0</v>
      </c>
      <c r="B956" s="560">
        <f t="shared" ca="1" si="470"/>
        <v>13</v>
      </c>
      <c r="C956" s="560">
        <f t="shared" ca="1" si="471"/>
        <v>2</v>
      </c>
      <c r="D956" s="561">
        <f t="shared" ca="1" si="472"/>
        <v>2</v>
      </c>
      <c r="E956" s="561">
        <f t="shared" ca="1" si="473"/>
        <v>0</v>
      </c>
      <c r="G956" s="290"/>
      <c r="H956" s="291" t="s">
        <v>243</v>
      </c>
      <c r="I956" s="292" t="str">
        <f t="shared" ca="1" si="474"/>
        <v>13.002.002</v>
      </c>
      <c r="J956" s="293" t="s">
        <v>579</v>
      </c>
      <c r="K956" s="294"/>
      <c r="L956" s="558"/>
      <c r="M956" s="558"/>
      <c r="N956" s="388">
        <f t="shared" ca="1" si="468"/>
        <v>3321.3750300000002</v>
      </c>
      <c r="O956" s="565"/>
      <c r="P956" s="297"/>
      <c r="Q956" s="49"/>
      <c r="R956" s="49"/>
      <c r="S956" s="49"/>
    </row>
    <row r="957" spans="1:19" s="48" customFormat="1" ht="13.9" customHeight="1" outlineLevel="3">
      <c r="A957" s="560">
        <f ca="1">IF($H957="UNIDADE CONSTRUTIVA",OFFSET(A957,-1,0)+1,LARGE(A$3:A956,1))</f>
        <v>0</v>
      </c>
      <c r="B957" s="560">
        <f t="shared" ca="1" si="470"/>
        <v>13</v>
      </c>
      <c r="C957" s="560">
        <f t="shared" ca="1" si="471"/>
        <v>2</v>
      </c>
      <c r="D957" s="561">
        <f t="shared" ca="1" si="472"/>
        <v>2</v>
      </c>
      <c r="E957" s="561">
        <f t="shared" ca="1" si="473"/>
        <v>1</v>
      </c>
      <c r="G957" s="290"/>
      <c r="H957" s="291" t="s">
        <v>244</v>
      </c>
      <c r="I957" s="292" t="str">
        <f t="shared" ca="1" si="474"/>
        <v>13.002.002.001</v>
      </c>
      <c r="J957" s="574" t="s">
        <v>4266</v>
      </c>
      <c r="K957" s="294" t="s">
        <v>1</v>
      </c>
      <c r="L957" s="558">
        <f>'Arquitetura R01'!D872</f>
        <v>293.94</v>
      </c>
      <c r="M957" s="558">
        <v>11.2995</v>
      </c>
      <c r="N957" s="388">
        <f t="shared" si="468"/>
        <v>3321.3750300000002</v>
      </c>
      <c r="O957" s="565"/>
      <c r="P957" s="297" t="s">
        <v>402</v>
      </c>
      <c r="Q957" s="49"/>
      <c r="R957" s="49"/>
      <c r="S957" s="49"/>
    </row>
    <row r="958" spans="1:19" s="48" customFormat="1" ht="13.9" customHeight="1" outlineLevel="2">
      <c r="A958" s="560">
        <f ca="1">IF($H958="UNIDADE CONSTRUTIVA",OFFSET(A958,-1,0)+1,LARGE(A$3:A957,1))</f>
        <v>0</v>
      </c>
      <c r="B958" s="560">
        <f t="shared" ca="1" si="470"/>
        <v>13</v>
      </c>
      <c r="C958" s="560">
        <f t="shared" ca="1" si="471"/>
        <v>2</v>
      </c>
      <c r="D958" s="561">
        <f t="shared" ca="1" si="472"/>
        <v>3</v>
      </c>
      <c r="E958" s="561">
        <f t="shared" ca="1" si="473"/>
        <v>0</v>
      </c>
      <c r="G958" s="290"/>
      <c r="H958" s="291" t="s">
        <v>243</v>
      </c>
      <c r="I958" s="292" t="str">
        <f t="shared" ca="1" si="474"/>
        <v>13.002.003</v>
      </c>
      <c r="J958" s="293" t="s">
        <v>157</v>
      </c>
      <c r="K958" s="294"/>
      <c r="L958" s="558"/>
      <c r="M958" s="558"/>
      <c r="N958" s="388">
        <f t="shared" ca="1" si="468"/>
        <v>77.900999999999982</v>
      </c>
      <c r="O958" s="565"/>
      <c r="P958" s="297"/>
      <c r="Q958" s="49"/>
      <c r="R958" s="49"/>
      <c r="S958" s="49"/>
    </row>
    <row r="959" spans="1:19" s="48" customFormat="1" ht="13.9" customHeight="1" outlineLevel="3">
      <c r="A959" s="560">
        <f ca="1">IF($H959="UNIDADE CONSTRUTIVA",OFFSET(A959,-1,0)+1,LARGE(A$3:A958,1))</f>
        <v>0</v>
      </c>
      <c r="B959" s="560">
        <f t="shared" ref="B959:B970" ca="1" si="475">IF(H959="UNIDADE CONSTRUTIVA",0,IF(H959="CÉLULA CONSTRUTIVA",OFFSET(B959,-1,0)+1,OFFSET(B959,-1,0)))</f>
        <v>13</v>
      </c>
      <c r="C959" s="560">
        <f t="shared" ref="C959:C970" ca="1" si="476">IF(H959="CÉLULA CONSTRUTIVA",0,IF(H959="ETAPA",OFFSET(C959,-1,0)+1,OFFSET(C959,-1,0)))</f>
        <v>2</v>
      </c>
      <c r="D959" s="561">
        <f t="shared" ref="D959:D970" ca="1" si="477">IF(H959="ETAPA",0,IF(H959="SUBETAPA",OFFSET(D959,-1,0)+1,OFFSET(D959,-1,0)))</f>
        <v>3</v>
      </c>
      <c r="E959" s="561">
        <f t="shared" ref="E959:E970" ca="1" si="478">IF(H959="Subetapa",0,IF(H959="serviço",OFFSET(E959,-1,0)+1,OFFSET(E959,-1,0)))</f>
        <v>1</v>
      </c>
      <c r="G959" s="290"/>
      <c r="H959" s="291" t="s">
        <v>244</v>
      </c>
      <c r="I959" s="292" t="str">
        <f t="shared" ca="1" si="474"/>
        <v>13.002.003.001</v>
      </c>
      <c r="J959" s="293" t="s">
        <v>716</v>
      </c>
      <c r="K959" s="294" t="s">
        <v>3</v>
      </c>
      <c r="L959" s="558">
        <f>'Arquitetura R01'!D1034</f>
        <v>2.2999999999999998</v>
      </c>
      <c r="M959" s="558">
        <v>33.869999999999997</v>
      </c>
      <c r="N959" s="388">
        <f t="shared" si="468"/>
        <v>77.900999999999982</v>
      </c>
      <c r="O959" s="565"/>
      <c r="P959" s="297" t="s">
        <v>402</v>
      </c>
      <c r="Q959" s="49"/>
      <c r="R959" s="49"/>
      <c r="S959" s="49"/>
    </row>
    <row r="960" spans="1:19" s="48" customFormat="1" ht="13.9" customHeight="1" outlineLevel="2">
      <c r="A960" s="560">
        <f ca="1">IF($H960="UNIDADE CONSTRUTIVA",OFFSET(A960,-1,0)+1,LARGE(A$3:A959,1))</f>
        <v>0</v>
      </c>
      <c r="B960" s="560">
        <f t="shared" ca="1" si="475"/>
        <v>13</v>
      </c>
      <c r="C960" s="560">
        <f t="shared" ca="1" si="476"/>
        <v>2</v>
      </c>
      <c r="D960" s="561">
        <f t="shared" ca="1" si="477"/>
        <v>4</v>
      </c>
      <c r="E960" s="561">
        <f t="shared" ca="1" si="478"/>
        <v>0</v>
      </c>
      <c r="G960" s="290"/>
      <c r="H960" s="291" t="s">
        <v>243</v>
      </c>
      <c r="I960" s="292" t="str">
        <f t="shared" ca="1" si="474"/>
        <v>13.002.004</v>
      </c>
      <c r="J960" s="293" t="s">
        <v>592</v>
      </c>
      <c r="K960" s="294"/>
      <c r="L960" s="558"/>
      <c r="M960" s="558"/>
      <c r="N960" s="388">
        <f t="shared" ca="1" si="468"/>
        <v>4860.7000000000007</v>
      </c>
      <c r="O960" s="565"/>
      <c r="P960" s="297"/>
      <c r="Q960" s="49"/>
      <c r="R960" s="49"/>
      <c r="S960" s="49"/>
    </row>
    <row r="961" spans="1:19" s="48" customFormat="1" ht="13.9" customHeight="1" outlineLevel="3">
      <c r="A961" s="560">
        <f ca="1">IF($H961="UNIDADE CONSTRUTIVA",OFFSET(A961,-1,0)+1,LARGE(A$3:A960,1))</f>
        <v>0</v>
      </c>
      <c r="B961" s="560">
        <f t="shared" ca="1" si="475"/>
        <v>13</v>
      </c>
      <c r="C961" s="560">
        <f t="shared" ca="1" si="476"/>
        <v>2</v>
      </c>
      <c r="D961" s="561">
        <f t="shared" ca="1" si="477"/>
        <v>4</v>
      </c>
      <c r="E961" s="561">
        <f t="shared" ca="1" si="478"/>
        <v>1</v>
      </c>
      <c r="G961" s="290"/>
      <c r="H961" s="291" t="s">
        <v>244</v>
      </c>
      <c r="I961" s="292" t="str">
        <f t="shared" ca="1" si="474"/>
        <v>13.002.004.001</v>
      </c>
      <c r="J961" s="293" t="s">
        <v>4734</v>
      </c>
      <c r="K961" s="294" t="s">
        <v>1</v>
      </c>
      <c r="L961" s="558">
        <f>L955</f>
        <v>16.04</v>
      </c>
      <c r="M961" s="558">
        <v>25</v>
      </c>
      <c r="N961" s="388">
        <f t="shared" si="468"/>
        <v>401</v>
      </c>
      <c r="O961" s="565"/>
      <c r="P961" s="297" t="s">
        <v>402</v>
      </c>
      <c r="Q961" s="49"/>
      <c r="R961" s="49"/>
      <c r="S961" s="49"/>
    </row>
    <row r="962" spans="1:19" s="48" customFormat="1" ht="13.9" customHeight="1" outlineLevel="3">
      <c r="A962" s="560">
        <f ca="1">IF($H962="UNIDADE CONSTRUTIVA",OFFSET(A962,-1,0)+1,LARGE(A$3:A961,1))</f>
        <v>0</v>
      </c>
      <c r="B962" s="560">
        <f t="shared" ca="1" si="475"/>
        <v>13</v>
      </c>
      <c r="C962" s="560">
        <f t="shared" ca="1" si="476"/>
        <v>2</v>
      </c>
      <c r="D962" s="561">
        <f t="shared" ca="1" si="477"/>
        <v>4</v>
      </c>
      <c r="E962" s="561">
        <f t="shared" ca="1" si="478"/>
        <v>2</v>
      </c>
      <c r="G962" s="290"/>
      <c r="H962" s="291" t="s">
        <v>244</v>
      </c>
      <c r="I962" s="292" t="str">
        <f t="shared" ref="I962:I963" ca="1" si="479">IF(H962="Unidade Construtiva",TEXT(A962,"00"),IF(H962="Célula Construtiva",TEXT(B962,"00"),IF(H962="Etapa",CONCATENATE(TEXT(B962,"00"),".",TEXT(C962,"000")),IF(H962="Subetapa",CONCATENATE(TEXT(B962,"00"),".",TEXT(C962,"000"),".",TEXT(D962,"000")),IF(H962="Serviço",CONCATENATE(TEXT(B962,"00"),".",TEXT(C962,"000"),".",TEXT(D962,"000"),".",TEXT(E962,"000")),"")))))</f>
        <v>13.002.004.002</v>
      </c>
      <c r="J962" s="293" t="s">
        <v>4277</v>
      </c>
      <c r="K962" s="294" t="s">
        <v>1</v>
      </c>
      <c r="L962" s="558">
        <f>L957</f>
        <v>293.94</v>
      </c>
      <c r="M962" s="558">
        <v>15</v>
      </c>
      <c r="N962" s="388">
        <f t="shared" si="468"/>
        <v>4409.1000000000004</v>
      </c>
      <c r="O962" s="565"/>
      <c r="P962" s="297" t="s">
        <v>402</v>
      </c>
      <c r="Q962" s="49"/>
      <c r="R962" s="49"/>
      <c r="S962" s="49"/>
    </row>
    <row r="963" spans="1:19" s="48" customFormat="1" ht="13.9" customHeight="1" outlineLevel="3">
      <c r="A963" s="560">
        <f ca="1">IF($H963="UNIDADE CONSTRUTIVA",OFFSET(A963,-1,0)+1,LARGE(A$3:A962,1))</f>
        <v>0</v>
      </c>
      <c r="B963" s="560">
        <f t="shared" ca="1" si="475"/>
        <v>13</v>
      </c>
      <c r="C963" s="560">
        <f t="shared" ca="1" si="476"/>
        <v>2</v>
      </c>
      <c r="D963" s="561">
        <f t="shared" ca="1" si="477"/>
        <v>4</v>
      </c>
      <c r="E963" s="561">
        <f t="shared" ca="1" si="478"/>
        <v>3</v>
      </c>
      <c r="G963" s="290"/>
      <c r="H963" s="291" t="s">
        <v>244</v>
      </c>
      <c r="I963" s="292" t="str">
        <f t="shared" ca="1" si="479"/>
        <v>13.002.004.003</v>
      </c>
      <c r="J963" s="293" t="s">
        <v>591</v>
      </c>
      <c r="K963" s="294" t="s">
        <v>3</v>
      </c>
      <c r="L963" s="558">
        <f>L959</f>
        <v>2.2999999999999998</v>
      </c>
      <c r="M963" s="558">
        <v>22</v>
      </c>
      <c r="N963" s="388">
        <f t="shared" si="468"/>
        <v>50.599999999999994</v>
      </c>
      <c r="O963" s="565"/>
      <c r="P963" s="297" t="s">
        <v>402</v>
      </c>
      <c r="Q963" s="49"/>
      <c r="R963" s="49"/>
      <c r="S963" s="49"/>
    </row>
    <row r="964" spans="1:19" s="48" customFormat="1" ht="13.9" customHeight="1" outlineLevel="1">
      <c r="A964" s="560">
        <f ca="1">IF($H964="UNIDADE CONSTRUTIVA",OFFSET(A964,-1,0)+1,LARGE(A$3:A963,1))</f>
        <v>0</v>
      </c>
      <c r="B964" s="560">
        <f t="shared" ca="1" si="475"/>
        <v>13</v>
      </c>
      <c r="C964" s="560">
        <f t="shared" ca="1" si="476"/>
        <v>3</v>
      </c>
      <c r="D964" s="561">
        <f t="shared" ca="1" si="477"/>
        <v>0</v>
      </c>
      <c r="E964" s="561">
        <f t="shared" ca="1" si="478"/>
        <v>3</v>
      </c>
      <c r="G964" s="290"/>
      <c r="H964" s="291" t="s">
        <v>242</v>
      </c>
      <c r="I964" s="292" t="str">
        <f t="shared" ref="I964:I975" ca="1" si="480">IF(H964="Unidade Construtiva",TEXT(A964,"00"),IF(H964="Célula Construtiva",TEXT(B964,"00"),IF(H964="Etapa",CONCATENATE(TEXT(B964,"00"),".",TEXT(C964,"000")),IF(H964="Subetapa",CONCATENATE(TEXT(B964,"00"),".",TEXT(C964,"000"),".",TEXT(D964,"000")),IF(H964="Serviço",CONCATENATE(TEXT(B964,"00"),".",TEXT(C964,"000"),".",TEXT(D964,"000"),".",TEXT(E964,"000")),"")))))</f>
        <v>13.003</v>
      </c>
      <c r="J964" s="293" t="s">
        <v>4267</v>
      </c>
      <c r="K964" s="294"/>
      <c r="L964" s="558"/>
      <c r="M964" s="558"/>
      <c r="N964" s="388">
        <f t="shared" ca="1" si="468"/>
        <v>10217.63459</v>
      </c>
      <c r="O964" s="565"/>
      <c r="P964" s="297"/>
      <c r="Q964" s="49"/>
      <c r="R964" s="49"/>
      <c r="S964" s="49"/>
    </row>
    <row r="965" spans="1:19" s="48" customFormat="1" ht="13.9" customHeight="1" outlineLevel="2">
      <c r="A965" s="560">
        <f ca="1">IF($H965="UNIDADE CONSTRUTIVA",OFFSET(A965,-1,0)+1,LARGE(A$3:A964,1))</f>
        <v>0</v>
      </c>
      <c r="B965" s="560">
        <f t="shared" ca="1" si="475"/>
        <v>13</v>
      </c>
      <c r="C965" s="560">
        <f t="shared" ca="1" si="476"/>
        <v>3</v>
      </c>
      <c r="D965" s="561">
        <f t="shared" ca="1" si="477"/>
        <v>1</v>
      </c>
      <c r="E965" s="561">
        <f t="shared" ca="1" si="478"/>
        <v>0</v>
      </c>
      <c r="G965" s="290"/>
      <c r="H965" s="291" t="s">
        <v>243</v>
      </c>
      <c r="I965" s="292" t="str">
        <f t="shared" ca="1" si="480"/>
        <v>13.003.001</v>
      </c>
      <c r="J965" s="293" t="s">
        <v>156</v>
      </c>
      <c r="K965" s="294"/>
      <c r="L965" s="558"/>
      <c r="M965" s="558"/>
      <c r="N965" s="388">
        <f t="shared" ca="1" si="468"/>
        <v>1050.56079</v>
      </c>
      <c r="O965" s="565"/>
      <c r="P965" s="297"/>
      <c r="Q965" s="49"/>
      <c r="R965" s="49"/>
      <c r="S965" s="49"/>
    </row>
    <row r="966" spans="1:19" s="48" customFormat="1" ht="13.9" customHeight="1" outlineLevel="3">
      <c r="A966" s="560">
        <f ca="1">IF($H966="UNIDADE CONSTRUTIVA",OFFSET(A966,-1,0)+1,LARGE(A$3:A965,1))</f>
        <v>0</v>
      </c>
      <c r="B966" s="560">
        <f t="shared" ca="1" si="475"/>
        <v>13</v>
      </c>
      <c r="C966" s="560">
        <f t="shared" ca="1" si="476"/>
        <v>3</v>
      </c>
      <c r="D966" s="561">
        <f t="shared" ca="1" si="477"/>
        <v>1</v>
      </c>
      <c r="E966" s="561">
        <f t="shared" ca="1" si="478"/>
        <v>1</v>
      </c>
      <c r="G966" s="290"/>
      <c r="H966" s="291" t="s">
        <v>244</v>
      </c>
      <c r="I966" s="292" t="str">
        <f t="shared" ca="1" si="480"/>
        <v>13.003.001.001</v>
      </c>
      <c r="J966" s="293" t="s">
        <v>4258</v>
      </c>
      <c r="K966" s="294" t="s">
        <v>1</v>
      </c>
      <c r="L966" s="558">
        <f>'Arquitetura R01'!D818</f>
        <v>35.79</v>
      </c>
      <c r="M966" s="558">
        <v>15.505000000000001</v>
      </c>
      <c r="N966" s="388">
        <f t="shared" si="468"/>
        <v>554.92394999999999</v>
      </c>
      <c r="O966" s="565"/>
      <c r="P966" s="297" t="s">
        <v>402</v>
      </c>
      <c r="Q966" s="49"/>
      <c r="R966" s="49"/>
      <c r="S966" s="49"/>
    </row>
    <row r="967" spans="1:19" s="48" customFormat="1" ht="13.9" customHeight="1" outlineLevel="3">
      <c r="A967" s="560">
        <f ca="1">IF($H967="UNIDADE CONSTRUTIVA",OFFSET(A967,-1,0)+1,LARGE(A$3:A966,1))</f>
        <v>0</v>
      </c>
      <c r="B967" s="560">
        <f t="shared" ca="1" si="475"/>
        <v>13</v>
      </c>
      <c r="C967" s="560">
        <f t="shared" ca="1" si="476"/>
        <v>3</v>
      </c>
      <c r="D967" s="561">
        <f t="shared" ca="1" si="477"/>
        <v>1</v>
      </c>
      <c r="E967" s="561">
        <f t="shared" ca="1" si="478"/>
        <v>2</v>
      </c>
      <c r="G967" s="290"/>
      <c r="H967" s="291" t="s">
        <v>244</v>
      </c>
      <c r="I967" s="292" t="str">
        <f t="shared" ca="1" si="480"/>
        <v>13.003.001.002</v>
      </c>
      <c r="J967" s="293" t="s">
        <v>578</v>
      </c>
      <c r="K967" s="294" t="s">
        <v>1</v>
      </c>
      <c r="L967" s="558">
        <f>'Arquitetura R01'!D819</f>
        <v>16.05</v>
      </c>
      <c r="M967" s="558">
        <v>30.880800000000001</v>
      </c>
      <c r="N967" s="388">
        <f t="shared" si="468"/>
        <v>495.63684000000001</v>
      </c>
      <c r="O967" s="565"/>
      <c r="P967" s="297" t="s">
        <v>402</v>
      </c>
      <c r="Q967" s="49"/>
      <c r="R967" s="49"/>
      <c r="S967" s="49"/>
    </row>
    <row r="968" spans="1:19" s="48" customFormat="1" ht="13.9" customHeight="1" outlineLevel="2">
      <c r="A968" s="560">
        <f ca="1">IF($H968="UNIDADE CONSTRUTIVA",OFFSET(A968,-1,0)+1,LARGE(A$3:A967,1))</f>
        <v>0</v>
      </c>
      <c r="B968" s="560">
        <f t="shared" ca="1" si="475"/>
        <v>13</v>
      </c>
      <c r="C968" s="560">
        <f t="shared" ca="1" si="476"/>
        <v>3</v>
      </c>
      <c r="D968" s="561">
        <f t="shared" ca="1" si="477"/>
        <v>2</v>
      </c>
      <c r="E968" s="561">
        <f t="shared" ca="1" si="478"/>
        <v>0</v>
      </c>
      <c r="G968" s="290"/>
      <c r="H968" s="291" t="s">
        <v>243</v>
      </c>
      <c r="I968" s="292" t="str">
        <f t="shared" ca="1" si="480"/>
        <v>13.003.002</v>
      </c>
      <c r="J968" s="293" t="s">
        <v>579</v>
      </c>
      <c r="K968" s="294"/>
      <c r="L968" s="558"/>
      <c r="M968" s="558"/>
      <c r="N968" s="388">
        <f t="shared" ca="1" si="468"/>
        <v>3326.5727999999999</v>
      </c>
      <c r="O968" s="565"/>
      <c r="P968" s="297"/>
      <c r="Q968" s="49"/>
      <c r="R968" s="49"/>
      <c r="S968" s="49"/>
    </row>
    <row r="969" spans="1:19" s="48" customFormat="1" ht="13.9" customHeight="1" outlineLevel="3">
      <c r="A969" s="560">
        <f ca="1">IF($H969="UNIDADE CONSTRUTIVA",OFFSET(A969,-1,0)+1,LARGE(A$3:A968,1))</f>
        <v>0</v>
      </c>
      <c r="B969" s="560">
        <f t="shared" ca="1" si="475"/>
        <v>13</v>
      </c>
      <c r="C969" s="560">
        <f t="shared" ca="1" si="476"/>
        <v>3</v>
      </c>
      <c r="D969" s="561">
        <f t="shared" ca="1" si="477"/>
        <v>2</v>
      </c>
      <c r="E969" s="561">
        <f t="shared" ca="1" si="478"/>
        <v>1</v>
      </c>
      <c r="G969" s="290"/>
      <c r="H969" s="291" t="s">
        <v>244</v>
      </c>
      <c r="I969" s="292" t="str">
        <f t="shared" ca="1" si="480"/>
        <v>13.003.002.001</v>
      </c>
      <c r="J969" s="574" t="s">
        <v>4266</v>
      </c>
      <c r="K969" s="294" t="s">
        <v>1</v>
      </c>
      <c r="L969" s="558">
        <f>'Arquitetura R01'!D876</f>
        <v>294.39999999999998</v>
      </c>
      <c r="M969" s="558">
        <v>11.2995</v>
      </c>
      <c r="N969" s="388">
        <f t="shared" si="468"/>
        <v>3326.5727999999999</v>
      </c>
      <c r="O969" s="565"/>
      <c r="P969" s="297" t="s">
        <v>402</v>
      </c>
      <c r="Q969" s="49"/>
      <c r="R969" s="49"/>
      <c r="S969" s="49"/>
    </row>
    <row r="970" spans="1:19" s="48" customFormat="1" ht="13.9" customHeight="1" outlineLevel="2">
      <c r="A970" s="560">
        <f ca="1">IF($H970="UNIDADE CONSTRUTIVA",OFFSET(A970,-1,0)+1,LARGE(A$3:A969,1))</f>
        <v>0</v>
      </c>
      <c r="B970" s="560">
        <f t="shared" ca="1" si="475"/>
        <v>13</v>
      </c>
      <c r="C970" s="560">
        <f t="shared" ca="1" si="476"/>
        <v>3</v>
      </c>
      <c r="D970" s="561">
        <f t="shared" ca="1" si="477"/>
        <v>3</v>
      </c>
      <c r="E970" s="561">
        <f t="shared" ca="1" si="478"/>
        <v>0</v>
      </c>
      <c r="G970" s="290"/>
      <c r="H970" s="291" t="s">
        <v>243</v>
      </c>
      <c r="I970" s="292" t="str">
        <f t="shared" ca="1" si="480"/>
        <v>13.003.003</v>
      </c>
      <c r="J970" s="293" t="s">
        <v>157</v>
      </c>
      <c r="K970" s="294"/>
      <c r="L970" s="558"/>
      <c r="M970" s="558"/>
      <c r="N970" s="388">
        <f t="shared" ca="1" si="468"/>
        <v>77.900999999999982</v>
      </c>
      <c r="O970" s="565"/>
      <c r="P970" s="297"/>
      <c r="Q970" s="49"/>
      <c r="R970" s="49"/>
      <c r="S970" s="49"/>
    </row>
    <row r="971" spans="1:19" s="48" customFormat="1" ht="13.9" customHeight="1" outlineLevel="3">
      <c r="A971" s="560">
        <f ca="1">IF($H971="UNIDADE CONSTRUTIVA",OFFSET(A971,-1,0)+1,LARGE(A$3:A970,1))</f>
        <v>0</v>
      </c>
      <c r="B971" s="560">
        <f t="shared" ref="B971:B987" ca="1" si="481">IF(H971="UNIDADE CONSTRUTIVA",0,IF(H971="CÉLULA CONSTRUTIVA",OFFSET(B971,-1,0)+1,OFFSET(B971,-1,0)))</f>
        <v>13</v>
      </c>
      <c r="C971" s="560">
        <f t="shared" ref="C971:C987" ca="1" si="482">IF(H971="CÉLULA CONSTRUTIVA",0,IF(H971="ETAPA",OFFSET(C971,-1,0)+1,OFFSET(C971,-1,0)))</f>
        <v>3</v>
      </c>
      <c r="D971" s="561">
        <f t="shared" ref="D971:D987" ca="1" si="483">IF(H971="ETAPA",0,IF(H971="SUBETAPA",OFFSET(D971,-1,0)+1,OFFSET(D971,-1,0)))</f>
        <v>3</v>
      </c>
      <c r="E971" s="561">
        <f t="shared" ref="E971:E987" ca="1" si="484">IF(H971="Subetapa",0,IF(H971="serviço",OFFSET(E971,-1,0)+1,OFFSET(E971,-1,0)))</f>
        <v>1</v>
      </c>
      <c r="G971" s="290"/>
      <c r="H971" s="291" t="s">
        <v>244</v>
      </c>
      <c r="I971" s="292" t="str">
        <f t="shared" ca="1" si="480"/>
        <v>13.003.003.001</v>
      </c>
      <c r="J971" s="293" t="s">
        <v>716</v>
      </c>
      <c r="K971" s="294" t="s">
        <v>3</v>
      </c>
      <c r="L971" s="558">
        <f>'Arquitetura R01'!D1036</f>
        <v>2.2999999999999998</v>
      </c>
      <c r="M971" s="558">
        <v>33.869999999999997</v>
      </c>
      <c r="N971" s="388">
        <f t="shared" si="468"/>
        <v>77.900999999999982</v>
      </c>
      <c r="O971" s="565"/>
      <c r="P971" s="297" t="s">
        <v>402</v>
      </c>
      <c r="Q971" s="49"/>
      <c r="R971" s="49"/>
      <c r="S971" s="49"/>
    </row>
    <row r="972" spans="1:19" s="48" customFormat="1" ht="13.9" customHeight="1" outlineLevel="2">
      <c r="A972" s="560">
        <f ca="1">IF($H972="UNIDADE CONSTRUTIVA",OFFSET(A972,-1,0)+1,LARGE(A$3:A971,1))</f>
        <v>0</v>
      </c>
      <c r="B972" s="560">
        <f t="shared" ca="1" si="481"/>
        <v>13</v>
      </c>
      <c r="C972" s="560">
        <f t="shared" ca="1" si="482"/>
        <v>3</v>
      </c>
      <c r="D972" s="561">
        <f t="shared" ca="1" si="483"/>
        <v>4</v>
      </c>
      <c r="E972" s="561">
        <f t="shared" ca="1" si="484"/>
        <v>0</v>
      </c>
      <c r="G972" s="290"/>
      <c r="H972" s="291" t="s">
        <v>243</v>
      </c>
      <c r="I972" s="292" t="str">
        <f t="shared" ca="1" si="480"/>
        <v>13.003.004</v>
      </c>
      <c r="J972" s="293" t="s">
        <v>592</v>
      </c>
      <c r="K972" s="294"/>
      <c r="L972" s="558"/>
      <c r="M972" s="558"/>
      <c r="N972" s="388">
        <f t="shared" ca="1" si="468"/>
        <v>5762.6</v>
      </c>
      <c r="O972" s="565"/>
      <c r="P972" s="297"/>
      <c r="Q972" s="49"/>
      <c r="R972" s="49"/>
      <c r="S972" s="49"/>
    </row>
    <row r="973" spans="1:19" s="48" customFormat="1" ht="13.9" customHeight="1" outlineLevel="3">
      <c r="A973" s="560">
        <f ca="1">IF($H973="UNIDADE CONSTRUTIVA",OFFSET(A973,-1,0)+1,LARGE(A$3:A972,1))</f>
        <v>0</v>
      </c>
      <c r="B973" s="560">
        <f t="shared" ca="1" si="481"/>
        <v>13</v>
      </c>
      <c r="C973" s="560">
        <f t="shared" ca="1" si="482"/>
        <v>3</v>
      </c>
      <c r="D973" s="561">
        <f t="shared" ca="1" si="483"/>
        <v>4</v>
      </c>
      <c r="E973" s="561">
        <f t="shared" ca="1" si="484"/>
        <v>1</v>
      </c>
      <c r="G973" s="290"/>
      <c r="H973" s="291" t="s">
        <v>244</v>
      </c>
      <c r="I973" s="292" t="str">
        <f t="shared" ca="1" si="480"/>
        <v>13.003.004.001</v>
      </c>
      <c r="J973" s="293" t="s">
        <v>4735</v>
      </c>
      <c r="K973" s="294" t="s">
        <v>1</v>
      </c>
      <c r="L973" s="558">
        <f>L966+L967</f>
        <v>51.84</v>
      </c>
      <c r="M973" s="558">
        <v>25</v>
      </c>
      <c r="N973" s="388">
        <f t="shared" si="468"/>
        <v>1296</v>
      </c>
      <c r="O973" s="565"/>
      <c r="P973" s="297" t="s">
        <v>402</v>
      </c>
      <c r="Q973" s="49"/>
      <c r="R973" s="49"/>
      <c r="S973" s="49"/>
    </row>
    <row r="974" spans="1:19" s="48" customFormat="1" ht="13.9" customHeight="1" outlineLevel="3">
      <c r="A974" s="560">
        <f ca="1">IF($H974="UNIDADE CONSTRUTIVA",OFFSET(A974,-1,0)+1,LARGE(A$3:A973,1))</f>
        <v>0</v>
      </c>
      <c r="B974" s="560">
        <f t="shared" ca="1" si="481"/>
        <v>13</v>
      </c>
      <c r="C974" s="560">
        <f t="shared" ca="1" si="482"/>
        <v>3</v>
      </c>
      <c r="D974" s="561">
        <f t="shared" ca="1" si="483"/>
        <v>4</v>
      </c>
      <c r="E974" s="561">
        <f t="shared" ca="1" si="484"/>
        <v>2</v>
      </c>
      <c r="G974" s="290"/>
      <c r="H974" s="291" t="s">
        <v>244</v>
      </c>
      <c r="I974" s="292" t="str">
        <f t="shared" ca="1" si="480"/>
        <v>13.003.004.002</v>
      </c>
      <c r="J974" s="293" t="s">
        <v>4277</v>
      </c>
      <c r="K974" s="294" t="s">
        <v>1</v>
      </c>
      <c r="L974" s="558">
        <f>L969</f>
        <v>294.39999999999998</v>
      </c>
      <c r="M974" s="558">
        <v>15</v>
      </c>
      <c r="N974" s="388">
        <f t="shared" si="468"/>
        <v>4416</v>
      </c>
      <c r="O974" s="565"/>
      <c r="P974" s="297" t="s">
        <v>402</v>
      </c>
      <c r="Q974" s="49"/>
      <c r="R974" s="49"/>
      <c r="S974" s="49"/>
    </row>
    <row r="975" spans="1:19" s="48" customFormat="1" ht="13.9" customHeight="1" outlineLevel="3">
      <c r="A975" s="560">
        <f ca="1">IF($H975="UNIDADE CONSTRUTIVA",OFFSET(A975,-1,0)+1,LARGE(A$3:A974,1))</f>
        <v>0</v>
      </c>
      <c r="B975" s="560">
        <f t="shared" ca="1" si="481"/>
        <v>13</v>
      </c>
      <c r="C975" s="560">
        <f t="shared" ca="1" si="482"/>
        <v>3</v>
      </c>
      <c r="D975" s="561">
        <f t="shared" ca="1" si="483"/>
        <v>4</v>
      </c>
      <c r="E975" s="561">
        <f t="shared" ca="1" si="484"/>
        <v>3</v>
      </c>
      <c r="G975" s="290"/>
      <c r="H975" s="291" t="s">
        <v>244</v>
      </c>
      <c r="I975" s="292" t="str">
        <f t="shared" ca="1" si="480"/>
        <v>13.003.004.003</v>
      </c>
      <c r="J975" s="293" t="s">
        <v>591</v>
      </c>
      <c r="K975" s="294" t="s">
        <v>3</v>
      </c>
      <c r="L975" s="558">
        <f>L971</f>
        <v>2.2999999999999998</v>
      </c>
      <c r="M975" s="558">
        <v>22</v>
      </c>
      <c r="N975" s="388">
        <f t="shared" si="468"/>
        <v>50.599999999999994</v>
      </c>
      <c r="O975" s="565"/>
      <c r="P975" s="297" t="s">
        <v>402</v>
      </c>
      <c r="Q975" s="49"/>
      <c r="R975" s="49"/>
      <c r="S975" s="49"/>
    </row>
    <row r="976" spans="1:19" s="48" customFormat="1" ht="13.9" customHeight="1" outlineLevel="1">
      <c r="A976" s="560">
        <f ca="1">IF($H976="UNIDADE CONSTRUTIVA",OFFSET(A976,-1,0)+1,LARGE(A$3:A975,1))</f>
        <v>0</v>
      </c>
      <c r="B976" s="560">
        <f t="shared" ca="1" si="481"/>
        <v>13</v>
      </c>
      <c r="C976" s="560">
        <f t="shared" ca="1" si="482"/>
        <v>4</v>
      </c>
      <c r="D976" s="561">
        <f t="shared" ca="1" si="483"/>
        <v>0</v>
      </c>
      <c r="E976" s="561">
        <f t="shared" ca="1" si="484"/>
        <v>3</v>
      </c>
      <c r="G976" s="290"/>
      <c r="H976" s="291" t="s">
        <v>242</v>
      </c>
      <c r="I976" s="292" t="str">
        <f t="shared" ref="I976:I995" ca="1" si="485">IF(H976="Unidade Construtiva",TEXT(A976,"00"),IF(H976="Célula Construtiva",TEXT(B976,"00"),IF(H976="Etapa",CONCATENATE(TEXT(B976,"00"),".",TEXT(C976,"000")),IF(H976="Subetapa",CONCATENATE(TEXT(B976,"00"),".",TEXT(C976,"000"),".",TEXT(D976,"000")),IF(H976="Serviço",CONCATENATE(TEXT(B976,"00"),".",TEXT(C976,"000"),".",TEXT(D976,"000"),".",TEXT(E976,"000")),"")))))</f>
        <v>13.004</v>
      </c>
      <c r="J976" s="293" t="s">
        <v>4261</v>
      </c>
      <c r="K976" s="294"/>
      <c r="L976" s="558"/>
      <c r="M976" s="558"/>
      <c r="N976" s="388">
        <f t="shared" ca="1" si="468"/>
        <v>85813.425106999974</v>
      </c>
      <c r="O976" s="565"/>
      <c r="P976" s="297"/>
      <c r="Q976" s="49"/>
      <c r="R976" s="49"/>
      <c r="S976" s="49"/>
    </row>
    <row r="977" spans="1:19" s="48" customFormat="1" ht="13.9" customHeight="1" outlineLevel="2">
      <c r="A977" s="560">
        <f ca="1">IF($H977="UNIDADE CONSTRUTIVA",OFFSET(A977,-1,0)+1,LARGE(A$3:A976,1))</f>
        <v>0</v>
      </c>
      <c r="B977" s="560">
        <f t="shared" ca="1" si="481"/>
        <v>13</v>
      </c>
      <c r="C977" s="560">
        <f t="shared" ca="1" si="482"/>
        <v>4</v>
      </c>
      <c r="D977" s="561">
        <f t="shared" ca="1" si="483"/>
        <v>1</v>
      </c>
      <c r="E977" s="561">
        <f t="shared" ca="1" si="484"/>
        <v>0</v>
      </c>
      <c r="G977" s="290"/>
      <c r="H977" s="291" t="s">
        <v>243</v>
      </c>
      <c r="I977" s="292" t="str">
        <f t="shared" ca="1" si="485"/>
        <v>13.004.001</v>
      </c>
      <c r="J977" s="293" t="s">
        <v>156</v>
      </c>
      <c r="K977" s="294"/>
      <c r="L977" s="558"/>
      <c r="M977" s="558"/>
      <c r="N977" s="388">
        <f t="shared" ca="1" si="468"/>
        <v>18632.291112999999</v>
      </c>
      <c r="O977" s="565"/>
      <c r="P977" s="297"/>
      <c r="Q977" s="49"/>
      <c r="R977" s="49"/>
      <c r="S977" s="49"/>
    </row>
    <row r="978" spans="1:19" s="48" customFormat="1" ht="13.9" customHeight="1" outlineLevel="3">
      <c r="A978" s="560">
        <f ca="1">IF($H978="UNIDADE CONSTRUTIVA",OFFSET(A978,-1,0)+1,LARGE(A$3:A977,1))</f>
        <v>0</v>
      </c>
      <c r="B978" s="560">
        <f t="shared" ca="1" si="481"/>
        <v>13</v>
      </c>
      <c r="C978" s="560">
        <f t="shared" ca="1" si="482"/>
        <v>4</v>
      </c>
      <c r="D978" s="561">
        <f t="shared" ca="1" si="483"/>
        <v>1</v>
      </c>
      <c r="E978" s="561">
        <f t="shared" ca="1" si="484"/>
        <v>1</v>
      </c>
      <c r="G978" s="290"/>
      <c r="H978" s="291" t="s">
        <v>244</v>
      </c>
      <c r="I978" s="292" t="str">
        <f t="shared" ca="1" si="485"/>
        <v>13.004.001.001</v>
      </c>
      <c r="J978" s="293" t="s">
        <v>4258</v>
      </c>
      <c r="K978" s="294" t="s">
        <v>1</v>
      </c>
      <c r="L978" s="558">
        <f>'Arquitetura R01'!D821</f>
        <v>5.88</v>
      </c>
      <c r="M978" s="558">
        <v>15.505000000000001</v>
      </c>
      <c r="N978" s="388">
        <f t="shared" si="468"/>
        <v>91.169399999999996</v>
      </c>
      <c r="O978" s="565" t="s">
        <v>4739</v>
      </c>
      <c r="P978" s="297" t="s">
        <v>402</v>
      </c>
      <c r="Q978" s="49"/>
      <c r="R978" s="49"/>
      <c r="S978" s="49"/>
    </row>
    <row r="979" spans="1:19" s="48" customFormat="1" ht="13.9" customHeight="1" outlineLevel="3">
      <c r="A979" s="560">
        <f ca="1">IF($H979="UNIDADE CONSTRUTIVA",OFFSET(A979,-1,0)+1,LARGE(A$3:A978,1))</f>
        <v>0</v>
      </c>
      <c r="B979" s="560">
        <f t="shared" ca="1" si="481"/>
        <v>13</v>
      </c>
      <c r="C979" s="560">
        <f t="shared" ca="1" si="482"/>
        <v>4</v>
      </c>
      <c r="D979" s="561">
        <f t="shared" ca="1" si="483"/>
        <v>1</v>
      </c>
      <c r="E979" s="561">
        <f t="shared" ca="1" si="484"/>
        <v>2</v>
      </c>
      <c r="G979" s="290"/>
      <c r="H979" s="291" t="s">
        <v>244</v>
      </c>
      <c r="I979" s="292" t="str">
        <f t="shared" ca="1" si="485"/>
        <v>13.004.001.002</v>
      </c>
      <c r="J979" s="293" t="s">
        <v>578</v>
      </c>
      <c r="K979" s="294" t="s">
        <v>1</v>
      </c>
      <c r="L979" s="558">
        <f>'Arquitetura R01'!D822</f>
        <v>305.16000000000003</v>
      </c>
      <c r="M979" s="558">
        <v>30.880800000000001</v>
      </c>
      <c r="N979" s="388">
        <f t="shared" si="468"/>
        <v>9423.5849280000002</v>
      </c>
      <c r="O979" s="565" t="s">
        <v>4740</v>
      </c>
      <c r="P979" s="297" t="s">
        <v>402</v>
      </c>
      <c r="Q979" s="49"/>
      <c r="R979" s="49"/>
      <c r="S979" s="49"/>
    </row>
    <row r="980" spans="1:19" s="48" customFormat="1" ht="13.9" customHeight="1" outlineLevel="3">
      <c r="A980" s="560">
        <f ca="1">IF($H980="UNIDADE CONSTRUTIVA",OFFSET(A980,-1,0)+1,LARGE(A$3:A979,1))</f>
        <v>0</v>
      </c>
      <c r="B980" s="560">
        <f t="shared" ca="1" si="481"/>
        <v>13</v>
      </c>
      <c r="C980" s="560">
        <f t="shared" ca="1" si="482"/>
        <v>4</v>
      </c>
      <c r="D980" s="561">
        <f t="shared" ca="1" si="483"/>
        <v>1</v>
      </c>
      <c r="E980" s="561">
        <f t="shared" ca="1" si="484"/>
        <v>3</v>
      </c>
      <c r="G980" s="290"/>
      <c r="H980" s="291" t="s">
        <v>244</v>
      </c>
      <c r="I980" s="292" t="str">
        <f t="shared" ca="1" si="485"/>
        <v>13.004.001.003</v>
      </c>
      <c r="J980" s="293" t="s">
        <v>4279</v>
      </c>
      <c r="K980" s="294" t="s">
        <v>1</v>
      </c>
      <c r="L980" s="558">
        <f>'Arquitetura R01'!D823</f>
        <v>266.64999999999998</v>
      </c>
      <c r="M980" s="558">
        <v>34.192900000000002</v>
      </c>
      <c r="N980" s="388">
        <f t="shared" si="468"/>
        <v>9117.5367850000002</v>
      </c>
      <c r="O980" s="565" t="s">
        <v>4741</v>
      </c>
      <c r="P980" s="297" t="s">
        <v>402</v>
      </c>
      <c r="Q980" s="49"/>
      <c r="R980" s="49"/>
      <c r="S980" s="49"/>
    </row>
    <row r="981" spans="1:19" s="48" customFormat="1" ht="13.9" customHeight="1" outlineLevel="2">
      <c r="A981" s="560">
        <f ca="1">IF($H981="UNIDADE CONSTRUTIVA",OFFSET(A981,-1,0)+1,LARGE(A$3:A980,1))</f>
        <v>0</v>
      </c>
      <c r="B981" s="560">
        <f t="shared" ca="1" si="481"/>
        <v>13</v>
      </c>
      <c r="C981" s="560">
        <f t="shared" ca="1" si="482"/>
        <v>4</v>
      </c>
      <c r="D981" s="561">
        <f t="shared" ca="1" si="483"/>
        <v>2</v>
      </c>
      <c r="E981" s="561">
        <f t="shared" ca="1" si="484"/>
        <v>0</v>
      </c>
      <c r="G981" s="290"/>
      <c r="H981" s="291" t="s">
        <v>243</v>
      </c>
      <c r="I981" s="292" t="str">
        <f t="shared" ca="1" si="485"/>
        <v>13.004.002</v>
      </c>
      <c r="J981" s="293" t="s">
        <v>715</v>
      </c>
      <c r="K981" s="294"/>
      <c r="L981" s="558"/>
      <c r="M981" s="558"/>
      <c r="N981" s="388">
        <f t="shared" ca="1" si="468"/>
        <v>24154.639673999998</v>
      </c>
      <c r="O981" s="565"/>
      <c r="P981" s="297"/>
      <c r="Q981" s="49"/>
      <c r="R981" s="49"/>
      <c r="S981" s="49"/>
    </row>
    <row r="982" spans="1:19" s="48" customFormat="1" ht="13.9" customHeight="1" outlineLevel="3">
      <c r="A982" s="560">
        <f ca="1">IF($H982="UNIDADE CONSTRUTIVA",OFFSET(A982,-1,0)+1,LARGE(A$3:A981,1))</f>
        <v>0</v>
      </c>
      <c r="B982" s="560">
        <f t="shared" ca="1" si="481"/>
        <v>13</v>
      </c>
      <c r="C982" s="560">
        <f t="shared" ca="1" si="482"/>
        <v>4</v>
      </c>
      <c r="D982" s="561">
        <f t="shared" ca="1" si="483"/>
        <v>2</v>
      </c>
      <c r="E982" s="561">
        <f t="shared" ca="1" si="484"/>
        <v>1</v>
      </c>
      <c r="G982" s="290"/>
      <c r="H982" s="291" t="s">
        <v>244</v>
      </c>
      <c r="I982" s="292" t="str">
        <f t="shared" ca="1" si="485"/>
        <v>13.004.002.001</v>
      </c>
      <c r="J982" s="293" t="s">
        <v>4746</v>
      </c>
      <c r="K982" s="294" t="s">
        <v>1</v>
      </c>
      <c r="L982" s="558">
        <f>'Arquitetura R01'!D921+'Arquitetura R01'!D922</f>
        <v>125.99000000000001</v>
      </c>
      <c r="M982" s="558">
        <v>90.203299999999999</v>
      </c>
      <c r="N982" s="388">
        <f t="shared" si="468"/>
        <v>11364.713767000001</v>
      </c>
      <c r="O982" s="565"/>
      <c r="P982" s="297" t="s">
        <v>402</v>
      </c>
      <c r="Q982" s="49"/>
      <c r="R982" s="49"/>
      <c r="S982" s="49"/>
    </row>
    <row r="983" spans="1:19" s="48" customFormat="1" ht="13.9" customHeight="1" outlineLevel="3">
      <c r="A983" s="560">
        <f ca="1">IF($H983="UNIDADE CONSTRUTIVA",OFFSET(A983,-1,0)+1,LARGE(A$3:A982,1))</f>
        <v>0</v>
      </c>
      <c r="B983" s="560">
        <f t="shared" ca="1" si="481"/>
        <v>13</v>
      </c>
      <c r="C983" s="560">
        <f t="shared" ca="1" si="482"/>
        <v>4</v>
      </c>
      <c r="D983" s="561">
        <f t="shared" ca="1" si="483"/>
        <v>2</v>
      </c>
      <c r="E983" s="561">
        <f t="shared" ca="1" si="484"/>
        <v>2</v>
      </c>
      <c r="G983" s="290"/>
      <c r="H983" s="291" t="s">
        <v>244</v>
      </c>
      <c r="I983" s="292" t="str">
        <f t="shared" ca="1" si="485"/>
        <v>13.004.002.002</v>
      </c>
      <c r="J983" s="293" t="s">
        <v>5507</v>
      </c>
      <c r="K983" s="294" t="s">
        <v>1</v>
      </c>
      <c r="L983" s="558">
        <f>SUM('Arquitetura R01'!D923:D926)</f>
        <v>141.79</v>
      </c>
      <c r="M983" s="558">
        <v>90.203299999999999</v>
      </c>
      <c r="N983" s="388">
        <f t="shared" si="468"/>
        <v>12789.925906999999</v>
      </c>
      <c r="O983" s="565"/>
      <c r="P983" s="297" t="s">
        <v>402</v>
      </c>
      <c r="Q983" s="49"/>
      <c r="R983" s="49"/>
      <c r="S983" s="49"/>
    </row>
    <row r="984" spans="1:19" s="48" customFormat="1" ht="13.9" customHeight="1" outlineLevel="2">
      <c r="A984" s="560">
        <f ca="1">IF($H984="UNIDADE CONSTRUTIVA",OFFSET(A984,-1,0)+1,LARGE(A$3:A983,1))</f>
        <v>0</v>
      </c>
      <c r="B984" s="560">
        <f t="shared" ca="1" si="481"/>
        <v>13</v>
      </c>
      <c r="C984" s="560">
        <f t="shared" ca="1" si="482"/>
        <v>4</v>
      </c>
      <c r="D984" s="561">
        <f t="shared" ca="1" si="483"/>
        <v>3</v>
      </c>
      <c r="E984" s="561">
        <f t="shared" ca="1" si="484"/>
        <v>0</v>
      </c>
      <c r="G984" s="290"/>
      <c r="H984" s="291" t="s">
        <v>243</v>
      </c>
      <c r="I984" s="292" t="str">
        <f t="shared" ca="1" si="485"/>
        <v>13.004.003</v>
      </c>
      <c r="J984" s="293" t="s">
        <v>405</v>
      </c>
      <c r="K984" s="294"/>
      <c r="L984" s="558"/>
      <c r="M984" s="558"/>
      <c r="N984" s="388">
        <f t="shared" ca="1" si="468"/>
        <v>3488.5598</v>
      </c>
      <c r="O984" s="565"/>
      <c r="P984" s="297"/>
      <c r="Q984" s="49"/>
      <c r="R984" s="49"/>
      <c r="S984" s="49"/>
    </row>
    <row r="985" spans="1:19" s="48" customFormat="1" ht="13.9" customHeight="1" outlineLevel="3">
      <c r="A985" s="560">
        <f ca="1">IF($H985="UNIDADE CONSTRUTIVA",OFFSET(A985,-1,0)+1,LARGE(A$3:A984,1))</f>
        <v>0</v>
      </c>
      <c r="B985" s="560">
        <f t="shared" ca="1" si="481"/>
        <v>13</v>
      </c>
      <c r="C985" s="560">
        <f t="shared" ca="1" si="482"/>
        <v>4</v>
      </c>
      <c r="D985" s="561">
        <f t="shared" ca="1" si="483"/>
        <v>3</v>
      </c>
      <c r="E985" s="561">
        <f t="shared" ca="1" si="484"/>
        <v>1</v>
      </c>
      <c r="G985" s="290"/>
      <c r="H985" s="291" t="s">
        <v>244</v>
      </c>
      <c r="I985" s="292" t="str">
        <f t="shared" ca="1" si="485"/>
        <v>13.004.003.001</v>
      </c>
      <c r="J985" s="293" t="s">
        <v>4747</v>
      </c>
      <c r="K985" s="294" t="s">
        <v>1</v>
      </c>
      <c r="L985" s="558">
        <f>'Arquitetura R01'!D1008</f>
        <v>16.29</v>
      </c>
      <c r="M985" s="558">
        <v>69.19</v>
      </c>
      <c r="N985" s="388">
        <f t="shared" si="468"/>
        <v>1127.1051</v>
      </c>
      <c r="O985" s="565"/>
      <c r="P985" s="297" t="s">
        <v>402</v>
      </c>
      <c r="Q985" s="49"/>
      <c r="R985" s="49"/>
      <c r="S985" s="49"/>
    </row>
    <row r="986" spans="1:19" s="48" customFormat="1" ht="13.9" customHeight="1" outlineLevel="3">
      <c r="A986" s="560">
        <f ca="1">IF($H986="UNIDADE CONSTRUTIVA",OFFSET(A986,-1,0)+1,LARGE(A$3:A985,1))</f>
        <v>0</v>
      </c>
      <c r="B986" s="560">
        <f t="shared" ref="B986" ca="1" si="486">IF(H986="UNIDADE CONSTRUTIVA",0,IF(H986="CÉLULA CONSTRUTIVA",OFFSET(B986,-1,0)+1,OFFSET(B986,-1,0)))</f>
        <v>13</v>
      </c>
      <c r="C986" s="560">
        <f t="shared" ref="C986" ca="1" si="487">IF(H986="CÉLULA CONSTRUTIVA",0,IF(H986="ETAPA",OFFSET(C986,-1,0)+1,OFFSET(C986,-1,0)))</f>
        <v>4</v>
      </c>
      <c r="D986" s="561">
        <f t="shared" ref="D986" ca="1" si="488">IF(H986="ETAPA",0,IF(H986="SUBETAPA",OFFSET(D986,-1,0)+1,OFFSET(D986,-1,0)))</f>
        <v>3</v>
      </c>
      <c r="E986" s="561">
        <f t="shared" ref="E986" ca="1" si="489">IF(H986="Subetapa",0,IF(H986="serviço",OFFSET(E986,-1,0)+1,OFFSET(E986,-1,0)))</f>
        <v>2</v>
      </c>
      <c r="G986" s="290"/>
      <c r="H986" s="291" t="s">
        <v>244</v>
      </c>
      <c r="I986" s="292" t="str">
        <f t="shared" ref="I986" ca="1" si="490">IF(H986="Unidade Construtiva",TEXT(A986,"00"),IF(H986="Célula Construtiva",TEXT(B986,"00"),IF(H986="Etapa",CONCATENATE(TEXT(B986,"00"),".",TEXT(C986,"000")),IF(H986="Subetapa",CONCATENATE(TEXT(B986,"00"),".",TEXT(C986,"000"),".",TEXT(D986,"000")),IF(H986="Serviço",CONCATENATE(TEXT(B986,"00"),".",TEXT(C986,"000"),".",TEXT(D986,"000"),".",TEXT(E986,"000")),"")))))</f>
        <v>13.004.003.002</v>
      </c>
      <c r="J986" s="293" t="s">
        <v>4748</v>
      </c>
      <c r="K986" s="294" t="s">
        <v>1</v>
      </c>
      <c r="L986" s="558">
        <f>'Arquitetura R01'!D1009</f>
        <v>34.130000000000003</v>
      </c>
      <c r="M986" s="558">
        <v>69.19</v>
      </c>
      <c r="N986" s="388">
        <f t="shared" si="468"/>
        <v>2361.4547000000002</v>
      </c>
      <c r="O986" s="565"/>
      <c r="P986" s="297" t="s">
        <v>402</v>
      </c>
      <c r="Q986" s="49"/>
      <c r="R986" s="49"/>
      <c r="S986" s="49"/>
    </row>
    <row r="987" spans="1:19" s="48" customFormat="1" ht="13.9" customHeight="1" outlineLevel="2">
      <c r="A987" s="560">
        <f ca="1">IF($H987="UNIDADE CONSTRUTIVA",OFFSET(A987,-1,0)+1,LARGE(A$3:A985,1))</f>
        <v>0</v>
      </c>
      <c r="B987" s="560">
        <f t="shared" ca="1" si="481"/>
        <v>13</v>
      </c>
      <c r="C987" s="560">
        <f t="shared" ca="1" si="482"/>
        <v>4</v>
      </c>
      <c r="D987" s="561">
        <f t="shared" ca="1" si="483"/>
        <v>4</v>
      </c>
      <c r="E987" s="561">
        <f t="shared" ca="1" si="484"/>
        <v>0</v>
      </c>
      <c r="G987" s="290"/>
      <c r="H987" s="291" t="s">
        <v>243</v>
      </c>
      <c r="I987" s="292" t="str">
        <f t="shared" ca="1" si="485"/>
        <v>13.004.004</v>
      </c>
      <c r="J987" s="293" t="s">
        <v>157</v>
      </c>
      <c r="K987" s="294"/>
      <c r="L987" s="558"/>
      <c r="M987" s="558"/>
      <c r="N987" s="388">
        <f t="shared" ca="1" si="468"/>
        <v>6685.8645199999992</v>
      </c>
      <c r="O987" s="565"/>
      <c r="P987" s="297"/>
      <c r="Q987" s="49"/>
      <c r="R987" s="49"/>
      <c r="S987" s="49"/>
    </row>
    <row r="988" spans="1:19" s="48" customFormat="1" ht="13.9" customHeight="1" outlineLevel="3">
      <c r="A988" s="560">
        <f ca="1">IF($H988="UNIDADE CONSTRUTIVA",OFFSET(A988,-1,0)+1,LARGE(A$3:A987,1))</f>
        <v>0</v>
      </c>
      <c r="B988" s="560">
        <f t="shared" ref="B988:B1006" ca="1" si="491">IF(H988="UNIDADE CONSTRUTIVA",0,IF(H988="CÉLULA CONSTRUTIVA",OFFSET(B988,-1,0)+1,OFFSET(B988,-1,0)))</f>
        <v>13</v>
      </c>
      <c r="C988" s="560">
        <f t="shared" ref="C988:C1006" ca="1" si="492">IF(H988="CÉLULA CONSTRUTIVA",0,IF(H988="ETAPA",OFFSET(C988,-1,0)+1,OFFSET(C988,-1,0)))</f>
        <v>4</v>
      </c>
      <c r="D988" s="561">
        <f t="shared" ref="D988:D1006" ca="1" si="493">IF(H988="ETAPA",0,IF(H988="SUBETAPA",OFFSET(D988,-1,0)+1,OFFSET(D988,-1,0)))</f>
        <v>4</v>
      </c>
      <c r="E988" s="561">
        <f t="shared" ref="E988:E1006" ca="1" si="494">IF(H988="Subetapa",0,IF(H988="serviço",OFFSET(E988,-1,0)+1,OFFSET(E988,-1,0)))</f>
        <v>1</v>
      </c>
      <c r="G988" s="290"/>
      <c r="H988" s="291" t="s">
        <v>244</v>
      </c>
      <c r="I988" s="292" t="str">
        <f t="shared" ca="1" si="485"/>
        <v>13.004.004.001</v>
      </c>
      <c r="J988" s="293" t="s">
        <v>716</v>
      </c>
      <c r="K988" s="294" t="s">
        <v>3</v>
      </c>
      <c r="L988" s="558">
        <f>'Arquitetura R01'!D1038</f>
        <v>167.23</v>
      </c>
      <c r="M988" s="558">
        <v>33.869999999999997</v>
      </c>
      <c r="N988" s="388">
        <f t="shared" si="468"/>
        <v>5664.0800999999992</v>
      </c>
      <c r="O988" s="565"/>
      <c r="P988" s="297" t="s">
        <v>402</v>
      </c>
      <c r="Q988" s="49"/>
      <c r="R988" s="49"/>
      <c r="S988" s="49"/>
    </row>
    <row r="989" spans="1:19" s="48" customFormat="1" ht="13.9" customHeight="1" outlineLevel="3">
      <c r="A989" s="560">
        <f ca="1">IF($H989="UNIDADE CONSTRUTIVA",OFFSET(A989,-1,0)+1,LARGE(A$3:A988,1))</f>
        <v>0</v>
      </c>
      <c r="B989" s="560">
        <f t="shared" ca="1" si="491"/>
        <v>13</v>
      </c>
      <c r="C989" s="560">
        <f t="shared" ca="1" si="492"/>
        <v>4</v>
      </c>
      <c r="D989" s="561">
        <f t="shared" ca="1" si="493"/>
        <v>4</v>
      </c>
      <c r="E989" s="561">
        <f t="shared" ca="1" si="494"/>
        <v>2</v>
      </c>
      <c r="G989" s="290"/>
      <c r="H989" s="291" t="s">
        <v>244</v>
      </c>
      <c r="I989" s="292" t="str">
        <f t="shared" ca="1" si="485"/>
        <v>13.004.004.002</v>
      </c>
      <c r="J989" s="293" t="s">
        <v>717</v>
      </c>
      <c r="K989" s="294" t="s">
        <v>3</v>
      </c>
      <c r="L989" s="558">
        <f>'Arquitetura R01'!D1039</f>
        <v>114.46</v>
      </c>
      <c r="M989" s="558">
        <v>8.9269999999999996</v>
      </c>
      <c r="N989" s="388">
        <f t="shared" si="468"/>
        <v>1021.78442</v>
      </c>
      <c r="O989" s="565"/>
      <c r="P989" s="297" t="s">
        <v>402</v>
      </c>
      <c r="Q989" s="49"/>
      <c r="R989" s="49"/>
      <c r="S989" s="49"/>
    </row>
    <row r="990" spans="1:19" s="48" customFormat="1" ht="13.9" customHeight="1" outlineLevel="2">
      <c r="A990" s="560">
        <f ca="1">IF($H990="UNIDADE CONSTRUTIVA",OFFSET(A990,-1,0)+1,LARGE(A$3:A989,1))</f>
        <v>0</v>
      </c>
      <c r="B990" s="560">
        <f t="shared" ca="1" si="491"/>
        <v>13</v>
      </c>
      <c r="C990" s="560">
        <f t="shared" ca="1" si="492"/>
        <v>4</v>
      </c>
      <c r="D990" s="561">
        <f t="shared" ca="1" si="493"/>
        <v>5</v>
      </c>
      <c r="E990" s="561">
        <f t="shared" ca="1" si="494"/>
        <v>0</v>
      </c>
      <c r="G990" s="290"/>
      <c r="H990" s="291" t="s">
        <v>243</v>
      </c>
      <c r="I990" s="292" t="str">
        <f t="shared" ca="1" si="485"/>
        <v>13.004.005</v>
      </c>
      <c r="J990" s="293" t="s">
        <v>592</v>
      </c>
      <c r="K990" s="294"/>
      <c r="L990" s="558"/>
      <c r="M990" s="558"/>
      <c r="N990" s="388">
        <f t="shared" ca="1" si="468"/>
        <v>32852.07</v>
      </c>
      <c r="O990" s="565"/>
      <c r="P990" s="297"/>
      <c r="Q990" s="49"/>
      <c r="R990" s="49"/>
      <c r="S990" s="49"/>
    </row>
    <row r="991" spans="1:19" s="48" customFormat="1" ht="13.9" customHeight="1" outlineLevel="3">
      <c r="A991" s="560">
        <f ca="1">IF($H991="UNIDADE CONSTRUTIVA",OFFSET(A991,-1,0)+1,LARGE(A$3:A990,1))</f>
        <v>0</v>
      </c>
      <c r="B991" s="560">
        <f t="shared" ca="1" si="491"/>
        <v>13</v>
      </c>
      <c r="C991" s="560">
        <f t="shared" ca="1" si="492"/>
        <v>4</v>
      </c>
      <c r="D991" s="561">
        <f t="shared" ca="1" si="493"/>
        <v>5</v>
      </c>
      <c r="E991" s="561">
        <f t="shared" ca="1" si="494"/>
        <v>1</v>
      </c>
      <c r="G991" s="290"/>
      <c r="H991" s="291" t="s">
        <v>244</v>
      </c>
      <c r="I991" s="292" t="str">
        <f t="shared" ca="1" si="485"/>
        <v>13.004.005.001</v>
      </c>
      <c r="J991" s="293" t="s">
        <v>4734</v>
      </c>
      <c r="K991" s="294" t="s">
        <v>1</v>
      </c>
      <c r="L991" s="558">
        <f>L978+L979</f>
        <v>311.04000000000002</v>
      </c>
      <c r="M991" s="558">
        <v>25</v>
      </c>
      <c r="N991" s="388">
        <f t="shared" si="468"/>
        <v>7776.0000000000009</v>
      </c>
      <c r="O991" s="565"/>
      <c r="P991" s="297" t="s">
        <v>402</v>
      </c>
      <c r="Q991" s="49"/>
      <c r="R991" s="49"/>
      <c r="S991" s="49"/>
    </row>
    <row r="992" spans="1:19" s="48" customFormat="1" ht="13.9" customHeight="1" outlineLevel="3">
      <c r="A992" s="560">
        <f ca="1">IF($H992="UNIDADE CONSTRUTIVA",OFFSET(A992,-1,0)+1,LARGE(A$3:A991,1))</f>
        <v>0</v>
      </c>
      <c r="B992" s="560">
        <f t="shared" ref="B992" ca="1" si="495">IF(H992="UNIDADE CONSTRUTIVA",0,IF(H992="CÉLULA CONSTRUTIVA",OFFSET(B992,-1,0)+1,OFFSET(B992,-1,0)))</f>
        <v>13</v>
      </c>
      <c r="C992" s="560">
        <f t="shared" ref="C992" ca="1" si="496">IF(H992="CÉLULA CONSTRUTIVA",0,IF(H992="ETAPA",OFFSET(C992,-1,0)+1,OFFSET(C992,-1,0)))</f>
        <v>4</v>
      </c>
      <c r="D992" s="561">
        <f t="shared" ref="D992" ca="1" si="497">IF(H992="ETAPA",0,IF(H992="SUBETAPA",OFFSET(D992,-1,0)+1,OFFSET(D992,-1,0)))</f>
        <v>5</v>
      </c>
      <c r="E992" s="561">
        <f t="shared" ref="E992" ca="1" si="498">IF(H992="Subetapa",0,IF(H992="serviço",OFFSET(E992,-1,0)+1,OFFSET(E992,-1,0)))</f>
        <v>2</v>
      </c>
      <c r="G992" s="290"/>
      <c r="H992" s="291" t="s">
        <v>244</v>
      </c>
      <c r="I992" s="292" t="str">
        <f t="shared" ref="I992" ca="1" si="499">IF(H992="Unidade Construtiva",TEXT(A992,"00"),IF(H992="Célula Construtiva",TEXT(B992,"00"),IF(H992="Etapa",CONCATENATE(TEXT(B992,"00"),".",TEXT(C992,"000")),IF(H992="Subetapa",CONCATENATE(TEXT(B992,"00"),".",TEXT(C992,"000"),".",TEXT(D992,"000")),IF(H992="Serviço",CONCATENATE(TEXT(B992,"00"),".",TEXT(C992,"000"),".",TEXT(D992,"000"),".",TEXT(E992,"000")),"")))))</f>
        <v>13.004.005.002</v>
      </c>
      <c r="J992" s="293" t="s">
        <v>4278</v>
      </c>
      <c r="K992" s="294" t="s">
        <v>1</v>
      </c>
      <c r="L992" s="558">
        <f>L980</f>
        <v>266.64999999999998</v>
      </c>
      <c r="M992" s="558">
        <v>21</v>
      </c>
      <c r="N992" s="388">
        <f t="shared" si="468"/>
        <v>5599.65</v>
      </c>
      <c r="O992" s="565"/>
      <c r="P992" s="297" t="s">
        <v>402</v>
      </c>
      <c r="Q992" s="49"/>
      <c r="R992" s="49"/>
      <c r="S992" s="49"/>
    </row>
    <row r="993" spans="1:19" s="48" customFormat="1" ht="13.9" customHeight="1" outlineLevel="3">
      <c r="A993" s="560">
        <f ca="1">IF($H993="UNIDADE CONSTRUTIVA",OFFSET(A993,-1,0)+1,LARGE(A$3:A992,1))</f>
        <v>0</v>
      </c>
      <c r="B993" s="560">
        <f t="shared" ca="1" si="491"/>
        <v>13</v>
      </c>
      <c r="C993" s="560">
        <f t="shared" ca="1" si="492"/>
        <v>4</v>
      </c>
      <c r="D993" s="561">
        <f t="shared" ca="1" si="493"/>
        <v>5</v>
      </c>
      <c r="E993" s="561">
        <f t="shared" ca="1" si="494"/>
        <v>3</v>
      </c>
      <c r="G993" s="290"/>
      <c r="H993" s="291" t="s">
        <v>244</v>
      </c>
      <c r="I993" s="292" t="str">
        <f t="shared" ca="1" si="485"/>
        <v>13.004.005.003</v>
      </c>
      <c r="J993" s="293" t="s">
        <v>5508</v>
      </c>
      <c r="K993" s="294" t="s">
        <v>1</v>
      </c>
      <c r="L993" s="558">
        <f>SUM(L982:L983)</f>
        <v>267.77999999999997</v>
      </c>
      <c r="M993" s="558">
        <v>43</v>
      </c>
      <c r="N993" s="388">
        <f t="shared" si="468"/>
        <v>11514.539999999999</v>
      </c>
      <c r="O993" s="565"/>
      <c r="P993" s="297" t="s">
        <v>402</v>
      </c>
      <c r="Q993" s="49"/>
      <c r="R993" s="49"/>
      <c r="S993" s="49"/>
    </row>
    <row r="994" spans="1:19" s="48" customFormat="1" ht="13.9" customHeight="1" outlineLevel="3">
      <c r="A994" s="560">
        <f ca="1">IF($H994="UNIDADE CONSTRUTIVA",OFFSET(A994,-1,0)+1,LARGE(A$3:A993,1))</f>
        <v>0</v>
      </c>
      <c r="B994" s="560">
        <f t="shared" ca="1" si="491"/>
        <v>13</v>
      </c>
      <c r="C994" s="560">
        <f t="shared" ca="1" si="492"/>
        <v>4</v>
      </c>
      <c r="D994" s="561">
        <f t="shared" ca="1" si="493"/>
        <v>5</v>
      </c>
      <c r="E994" s="561">
        <f t="shared" ca="1" si="494"/>
        <v>4</v>
      </c>
      <c r="G994" s="290"/>
      <c r="H994" s="291" t="s">
        <v>244</v>
      </c>
      <c r="I994" s="292" t="str">
        <f t="shared" ca="1" si="485"/>
        <v>13.004.005.004</v>
      </c>
      <c r="J994" s="293" t="s">
        <v>591</v>
      </c>
      <c r="K994" s="294" t="s">
        <v>3</v>
      </c>
      <c r="L994" s="558">
        <f>SUM(L988:L988)</f>
        <v>167.23</v>
      </c>
      <c r="M994" s="558">
        <v>22</v>
      </c>
      <c r="N994" s="388">
        <f t="shared" si="468"/>
        <v>3679.06</v>
      </c>
      <c r="O994" s="565"/>
      <c r="P994" s="297" t="s">
        <v>402</v>
      </c>
      <c r="Q994" s="49"/>
      <c r="R994" s="49"/>
      <c r="S994" s="49"/>
    </row>
    <row r="995" spans="1:19" s="48" customFormat="1" ht="13.9" customHeight="1" outlineLevel="3">
      <c r="A995" s="560">
        <f ca="1">IF($H995="UNIDADE CONSTRUTIVA",OFFSET(A995,-1,0)+1,LARGE(A$3:A994,1))</f>
        <v>0</v>
      </c>
      <c r="B995" s="560">
        <f t="shared" ca="1" si="491"/>
        <v>13</v>
      </c>
      <c r="C995" s="560">
        <f t="shared" ca="1" si="492"/>
        <v>4</v>
      </c>
      <c r="D995" s="561">
        <f t="shared" ca="1" si="493"/>
        <v>5</v>
      </c>
      <c r="E995" s="561">
        <f t="shared" ca="1" si="494"/>
        <v>5</v>
      </c>
      <c r="G995" s="290"/>
      <c r="H995" s="291" t="s">
        <v>244</v>
      </c>
      <c r="I995" s="292" t="str">
        <f t="shared" ca="1" si="485"/>
        <v>13.004.005.005</v>
      </c>
      <c r="J995" s="293" t="s">
        <v>718</v>
      </c>
      <c r="K995" s="294" t="s">
        <v>3</v>
      </c>
      <c r="L995" s="558">
        <f>L989</f>
        <v>114.46</v>
      </c>
      <c r="M995" s="558">
        <v>22</v>
      </c>
      <c r="N995" s="388">
        <f t="shared" si="468"/>
        <v>2518.12</v>
      </c>
      <c r="O995" s="565"/>
      <c r="P995" s="297" t="s">
        <v>402</v>
      </c>
      <c r="Q995" s="49"/>
      <c r="R995" s="49"/>
      <c r="S995" s="49"/>
    </row>
    <row r="996" spans="1:19" s="48" customFormat="1" ht="13.9" customHeight="1" outlineLevel="3">
      <c r="A996" s="560">
        <f ca="1">IF($H996="UNIDADE CONSTRUTIVA",OFFSET(A996,-1,0)+1,LARGE(A$3:A995,1))</f>
        <v>0</v>
      </c>
      <c r="B996" s="560">
        <f t="shared" ref="B996" ca="1" si="500">IF(H996="UNIDADE CONSTRUTIVA",0,IF(H996="CÉLULA CONSTRUTIVA",OFFSET(B996,-1,0)+1,OFFSET(B996,-1,0)))</f>
        <v>13</v>
      </c>
      <c r="C996" s="560">
        <f t="shared" ref="C996" ca="1" si="501">IF(H996="CÉLULA CONSTRUTIVA",0,IF(H996="ETAPA",OFFSET(C996,-1,0)+1,OFFSET(C996,-1,0)))</f>
        <v>4</v>
      </c>
      <c r="D996" s="561">
        <f t="shared" ref="D996" ca="1" si="502">IF(H996="ETAPA",0,IF(H996="SUBETAPA",OFFSET(D996,-1,0)+1,OFFSET(D996,-1,0)))</f>
        <v>5</v>
      </c>
      <c r="E996" s="561">
        <f t="shared" ref="E996" ca="1" si="503">IF(H996="Subetapa",0,IF(H996="serviço",OFFSET(E996,-1,0)+1,OFFSET(E996,-1,0)))</f>
        <v>6</v>
      </c>
      <c r="G996" s="290"/>
      <c r="H996" s="291" t="s">
        <v>244</v>
      </c>
      <c r="I996" s="292" t="str">
        <f t="shared" ref="I996" ca="1" si="504">IF(H996="Unidade Construtiva",TEXT(A996,"00"),IF(H996="Célula Construtiva",TEXT(B996,"00"),IF(H996="Etapa",CONCATENATE(TEXT(B996,"00"),".",TEXT(C996,"000")),IF(H996="Subetapa",CONCATENATE(TEXT(B996,"00"),".",TEXT(C996,"000"),".",TEXT(D996,"000")),IF(H996="Serviço",CONCATENATE(TEXT(B996,"00"),".",TEXT(C996,"000"),".",TEXT(D996,"000"),".",TEXT(E996,"000")),"")))))</f>
        <v>13.004.005.006</v>
      </c>
      <c r="J996" s="293" t="s">
        <v>4749</v>
      </c>
      <c r="K996" s="294" t="s">
        <v>1</v>
      </c>
      <c r="L996" s="558">
        <f>L985+L986</f>
        <v>50.42</v>
      </c>
      <c r="M996" s="558">
        <v>35</v>
      </c>
      <c r="N996" s="388">
        <f t="shared" si="468"/>
        <v>1764.7</v>
      </c>
      <c r="O996" s="565"/>
      <c r="P996" s="297" t="s">
        <v>402</v>
      </c>
      <c r="Q996" s="49"/>
      <c r="R996" s="49"/>
      <c r="S996" s="49"/>
    </row>
    <row r="997" spans="1:19" s="48" customFormat="1" ht="13.9" customHeight="1" outlineLevel="1">
      <c r="A997" s="560">
        <f ca="1">IF($H997="UNIDADE CONSTRUTIVA",OFFSET(A997,-1,0)+1,LARGE(A$3:A995,1))</f>
        <v>0</v>
      </c>
      <c r="B997" s="560">
        <f t="shared" ca="1" si="491"/>
        <v>13</v>
      </c>
      <c r="C997" s="560">
        <f t="shared" ca="1" si="492"/>
        <v>5</v>
      </c>
      <c r="D997" s="561">
        <f t="shared" ca="1" si="493"/>
        <v>0</v>
      </c>
      <c r="E997" s="561">
        <f t="shared" ca="1" si="494"/>
        <v>6</v>
      </c>
      <c r="G997" s="290"/>
      <c r="H997" s="291" t="s">
        <v>242</v>
      </c>
      <c r="I997" s="292" t="str">
        <f t="shared" ref="I997:I1012" ca="1" si="505">IF(H997="Unidade Construtiva",TEXT(A997,"00"),IF(H997="Célula Construtiva",TEXT(B997,"00"),IF(H997="Etapa",CONCATENATE(TEXT(B997,"00"),".",TEXT(C997,"000")),IF(H997="Subetapa",CONCATENATE(TEXT(B997,"00"),".",TEXT(C997,"000"),".",TEXT(D997,"000")),IF(H997="Serviço",CONCATENATE(TEXT(B997,"00"),".",TEXT(C997,"000"),".",TEXT(D997,"000"),".",TEXT(E997,"000")),"")))))</f>
        <v>13.005</v>
      </c>
      <c r="J997" s="293" t="s">
        <v>4262</v>
      </c>
      <c r="K997" s="294"/>
      <c r="L997" s="558"/>
      <c r="M997" s="558"/>
      <c r="N997" s="388">
        <f t="shared" ca="1" si="468"/>
        <v>504625.13395800005</v>
      </c>
      <c r="O997" s="565"/>
      <c r="P997" s="297"/>
      <c r="Q997" s="49"/>
      <c r="R997" s="49"/>
      <c r="S997" s="49"/>
    </row>
    <row r="998" spans="1:19" s="48" customFormat="1" ht="13.9" customHeight="1" outlineLevel="2">
      <c r="A998" s="560">
        <f ca="1">IF($H998="UNIDADE CONSTRUTIVA",OFFSET(A998,-1,0)+1,LARGE(A$3:A997,1))</f>
        <v>0</v>
      </c>
      <c r="B998" s="560">
        <f t="shared" ca="1" si="491"/>
        <v>13</v>
      </c>
      <c r="C998" s="560">
        <f t="shared" ca="1" si="492"/>
        <v>5</v>
      </c>
      <c r="D998" s="561">
        <f t="shared" ca="1" si="493"/>
        <v>1</v>
      </c>
      <c r="E998" s="561">
        <f t="shared" ca="1" si="494"/>
        <v>0</v>
      </c>
      <c r="G998" s="290"/>
      <c r="H998" s="291" t="s">
        <v>243</v>
      </c>
      <c r="I998" s="292" t="str">
        <f t="shared" ca="1" si="505"/>
        <v>13.005.001</v>
      </c>
      <c r="J998" s="293" t="s">
        <v>156</v>
      </c>
      <c r="K998" s="294"/>
      <c r="L998" s="558"/>
      <c r="M998" s="558"/>
      <c r="N998" s="388">
        <f t="shared" ca="1" si="468"/>
        <v>111657.08564099998</v>
      </c>
      <c r="O998" s="565"/>
      <c r="P998" s="297"/>
      <c r="Q998" s="49"/>
      <c r="R998" s="49"/>
      <c r="S998" s="49"/>
    </row>
    <row r="999" spans="1:19" s="48" customFormat="1" ht="13.9" customHeight="1" outlineLevel="3">
      <c r="A999" s="560">
        <f ca="1">IF($H999="UNIDADE CONSTRUTIVA",OFFSET(A999,-1,0)+1,LARGE(A$3:A998,1))</f>
        <v>0</v>
      </c>
      <c r="B999" s="560">
        <f t="shared" ca="1" si="491"/>
        <v>13</v>
      </c>
      <c r="C999" s="560">
        <f t="shared" ca="1" si="492"/>
        <v>5</v>
      </c>
      <c r="D999" s="561">
        <f t="shared" ca="1" si="493"/>
        <v>1</v>
      </c>
      <c r="E999" s="561">
        <f t="shared" ca="1" si="494"/>
        <v>1</v>
      </c>
      <c r="G999" s="290"/>
      <c r="H999" s="291" t="s">
        <v>244</v>
      </c>
      <c r="I999" s="292" t="str">
        <f t="shared" ca="1" si="505"/>
        <v>13.005.001.001</v>
      </c>
      <c r="J999" s="293" t="s">
        <v>578</v>
      </c>
      <c r="K999" s="294" t="s">
        <v>1</v>
      </c>
      <c r="L999" s="558">
        <f>'Arquitetura R01'!G825</f>
        <v>1674.4499999999998</v>
      </c>
      <c r="M999" s="558">
        <v>30.88</v>
      </c>
      <c r="N999" s="388">
        <f t="shared" si="468"/>
        <v>51707.015999999996</v>
      </c>
      <c r="O999" s="565"/>
      <c r="P999" s="297" t="s">
        <v>402</v>
      </c>
      <c r="Q999" s="49"/>
      <c r="R999" s="49"/>
      <c r="S999" s="49"/>
    </row>
    <row r="1000" spans="1:19" s="48" customFormat="1" ht="13.9" customHeight="1" outlineLevel="3">
      <c r="A1000" s="560">
        <f ca="1">IF($H1000="UNIDADE CONSTRUTIVA",OFFSET(A1000,-1,0)+1,LARGE(A$3:A999,1))</f>
        <v>0</v>
      </c>
      <c r="B1000" s="560">
        <f t="shared" ca="1" si="491"/>
        <v>13</v>
      </c>
      <c r="C1000" s="560">
        <f t="shared" ca="1" si="492"/>
        <v>5</v>
      </c>
      <c r="D1000" s="561">
        <f t="shared" ca="1" si="493"/>
        <v>1</v>
      </c>
      <c r="E1000" s="561">
        <f t="shared" ca="1" si="494"/>
        <v>2</v>
      </c>
      <c r="G1000" s="290"/>
      <c r="H1000" s="291" t="s">
        <v>244</v>
      </c>
      <c r="I1000" s="292" t="str">
        <f t="shared" ca="1" si="505"/>
        <v>13.005.001.002</v>
      </c>
      <c r="J1000" s="293" t="s">
        <v>4279</v>
      </c>
      <c r="K1000" s="294" t="s">
        <v>1</v>
      </c>
      <c r="L1000" s="558">
        <f>'Arquitetura R01'!G826</f>
        <v>1753.2899999999997</v>
      </c>
      <c r="M1000" s="558">
        <v>34.192900000000002</v>
      </c>
      <c r="N1000" s="388">
        <f t="shared" ref="N1000:N1063" si="506">IF(H1000="Serviço",M1000*L1000,IF(H1000="CÉLULA CONSTRUTIVA",SUMIFS($N$8:$N$1410,$B$8:$B$1410,B1000,$H$8:$H$1410,"Serviço"),IF(H1000="ETAPA",SUMIFS($N$8:$N$1410,$B$8:$B$1410,B1000,$C$8:$C$1410,C1000,$H$8:$H$1410,"Serviço"),IF(H1000="SUBETAPA",SUMIFS($N$8:$N$1410,$B$8:$B$1410,B1000,$C$8:$C$1410,C1000,$D$8:$D$1410,D1000,$H$8:$H$1410,"Serviço"),0))))</f>
        <v>59950.069640999995</v>
      </c>
      <c r="O1000" s="565"/>
      <c r="P1000" s="297" t="s">
        <v>402</v>
      </c>
      <c r="Q1000" s="49"/>
      <c r="R1000" s="49"/>
      <c r="S1000" s="49"/>
    </row>
    <row r="1001" spans="1:19" s="48" customFormat="1" ht="13.9" customHeight="1" outlineLevel="2">
      <c r="A1001" s="560">
        <f ca="1">IF($H1001="UNIDADE CONSTRUTIVA",OFFSET(A1001,-1,0)+1,LARGE(A$3:A1000,1))</f>
        <v>0</v>
      </c>
      <c r="B1001" s="560">
        <f t="shared" ca="1" si="491"/>
        <v>13</v>
      </c>
      <c r="C1001" s="560">
        <f t="shared" ca="1" si="492"/>
        <v>5</v>
      </c>
      <c r="D1001" s="561">
        <f t="shared" ca="1" si="493"/>
        <v>2</v>
      </c>
      <c r="E1001" s="561">
        <f t="shared" ca="1" si="494"/>
        <v>0</v>
      </c>
      <c r="G1001" s="290"/>
      <c r="H1001" s="291" t="s">
        <v>243</v>
      </c>
      <c r="I1001" s="292" t="str">
        <f t="shared" ca="1" si="505"/>
        <v>13.005.002</v>
      </c>
      <c r="J1001" s="293" t="s">
        <v>715</v>
      </c>
      <c r="K1001" s="294"/>
      <c r="L1001" s="558"/>
      <c r="M1001" s="558"/>
      <c r="N1001" s="388">
        <f t="shared" ca="1" si="506"/>
        <v>110904.05531700001</v>
      </c>
      <c r="O1001" s="565"/>
      <c r="P1001" s="297"/>
      <c r="Q1001" s="49"/>
      <c r="R1001" s="49"/>
      <c r="S1001" s="49"/>
    </row>
    <row r="1002" spans="1:19" s="48" customFormat="1" ht="13.9" customHeight="1" outlineLevel="3">
      <c r="A1002" s="560">
        <f ca="1">IF($H1002="UNIDADE CONSTRUTIVA",OFFSET(A1002,-1,0)+1,LARGE(A$3:A1000,1))</f>
        <v>0</v>
      </c>
      <c r="B1002" s="560">
        <f t="shared" ref="B1002" ca="1" si="507">IF(H1002="UNIDADE CONSTRUTIVA",0,IF(H1002="CÉLULA CONSTRUTIVA",OFFSET(B1002,-1,0)+1,OFFSET(B1002,-1,0)))</f>
        <v>13</v>
      </c>
      <c r="C1002" s="560">
        <f t="shared" ref="C1002" ca="1" si="508">IF(H1002="CÉLULA CONSTRUTIVA",0,IF(H1002="ETAPA",OFFSET(C1002,-1,0)+1,OFFSET(C1002,-1,0)))</f>
        <v>5</v>
      </c>
      <c r="D1002" s="561">
        <f t="shared" ref="D1002" ca="1" si="509">IF(H1002="ETAPA",0,IF(H1002="SUBETAPA",OFFSET(D1002,-1,0)+1,OFFSET(D1002,-1,0)))</f>
        <v>2</v>
      </c>
      <c r="E1002" s="561">
        <f t="shared" ref="E1002" ca="1" si="510">IF(H1002="Subetapa",0,IF(H1002="serviço",OFFSET(E1002,-1,0)+1,OFFSET(E1002,-1,0)))</f>
        <v>1</v>
      </c>
      <c r="G1002" s="290"/>
      <c r="H1002" s="291" t="s">
        <v>244</v>
      </c>
      <c r="I1002" s="292" t="str">
        <f t="shared" ref="I1002" ca="1" si="511">IF(H1002="Unidade Construtiva",TEXT(A1002,"00"),IF(H1002="Célula Construtiva",TEXT(B1002,"00"),IF(H1002="Etapa",CONCATENATE(TEXT(B1002,"00"),".",TEXT(C1002,"000")),IF(H1002="Subetapa",CONCATENATE(TEXT(B1002,"00"),".",TEXT(C1002,"000"),".",TEXT(D1002,"000")),IF(H1002="Serviço",CONCATENATE(TEXT(B1002,"00"),".",TEXT(C1002,"000"),".",TEXT(D1002,"000"),".",TEXT(E1002,"000")),"")))))</f>
        <v>13.005.002.001</v>
      </c>
      <c r="J1002" s="293" t="s">
        <v>5509</v>
      </c>
      <c r="K1002" s="294" t="s">
        <v>1</v>
      </c>
      <c r="L1002" s="558">
        <f>'Arquitetura R01'!G933</f>
        <v>58.589999999999989</v>
      </c>
      <c r="M1002" s="558">
        <v>90.203299999999999</v>
      </c>
      <c r="N1002" s="388">
        <f t="shared" si="506"/>
        <v>5285.0113469999988</v>
      </c>
      <c r="O1002" s="565"/>
      <c r="P1002" s="297" t="s">
        <v>402</v>
      </c>
      <c r="Q1002" s="49"/>
      <c r="R1002" s="49"/>
      <c r="S1002" s="49"/>
    </row>
    <row r="1003" spans="1:19" s="48" customFormat="1" ht="13.9" customHeight="1" outlineLevel="3">
      <c r="A1003" s="560">
        <f ca="1">IF($H1003="UNIDADE CONSTRUTIVA",OFFSET(A1003,-1,0)+1,LARGE(A$3:A1001,1))</f>
        <v>0</v>
      </c>
      <c r="B1003" s="560">
        <f t="shared" ca="1" si="491"/>
        <v>13</v>
      </c>
      <c r="C1003" s="560">
        <f t="shared" ca="1" si="492"/>
        <v>5</v>
      </c>
      <c r="D1003" s="561">
        <f t="shared" ca="1" si="493"/>
        <v>2</v>
      </c>
      <c r="E1003" s="561">
        <f t="shared" ca="1" si="494"/>
        <v>2</v>
      </c>
      <c r="G1003" s="290"/>
      <c r="H1003" s="291" t="s">
        <v>244</v>
      </c>
      <c r="I1003" s="292" t="str">
        <f t="shared" ca="1" si="505"/>
        <v>13.005.002.002</v>
      </c>
      <c r="J1003" s="293" t="s">
        <v>5505</v>
      </c>
      <c r="K1003" s="294" t="s">
        <v>1</v>
      </c>
      <c r="L1003" s="558">
        <f>SUM('Arquitetura R01'!G929:G932)</f>
        <v>1170.9000000000001</v>
      </c>
      <c r="M1003" s="558">
        <v>90.203299999999999</v>
      </c>
      <c r="N1003" s="388">
        <f t="shared" si="506"/>
        <v>105619.04397000001</v>
      </c>
      <c r="O1003" s="565"/>
      <c r="P1003" s="297" t="s">
        <v>402</v>
      </c>
      <c r="Q1003" s="49"/>
      <c r="R1003" s="49"/>
      <c r="S1003" s="49"/>
    </row>
    <row r="1004" spans="1:19" s="48" customFormat="1" ht="13.9" customHeight="1" outlineLevel="2">
      <c r="A1004" s="560">
        <f ca="1">IF($H1004="UNIDADE CONSTRUTIVA",OFFSET(A1004,-1,0)+1,LARGE(A$3:A1003,1))</f>
        <v>0</v>
      </c>
      <c r="B1004" s="560">
        <f t="shared" ca="1" si="491"/>
        <v>13</v>
      </c>
      <c r="C1004" s="560">
        <f t="shared" ca="1" si="492"/>
        <v>5</v>
      </c>
      <c r="D1004" s="561">
        <f t="shared" ca="1" si="493"/>
        <v>3</v>
      </c>
      <c r="E1004" s="561">
        <f t="shared" ca="1" si="494"/>
        <v>0</v>
      </c>
      <c r="G1004" s="290"/>
      <c r="H1004" s="291" t="s">
        <v>243</v>
      </c>
      <c r="I1004" s="292" t="str">
        <f t="shared" ca="1" si="505"/>
        <v>13.005.003</v>
      </c>
      <c r="J1004" s="293" t="s">
        <v>405</v>
      </c>
      <c r="K1004" s="294"/>
      <c r="L1004" s="558"/>
      <c r="M1004" s="558"/>
      <c r="N1004" s="388">
        <f t="shared" ca="1" si="506"/>
        <v>36234.111099999995</v>
      </c>
      <c r="O1004" s="565"/>
      <c r="P1004" s="297"/>
      <c r="Q1004" s="49"/>
      <c r="R1004" s="49"/>
      <c r="S1004" s="49"/>
    </row>
    <row r="1005" spans="1:19" s="48" customFormat="1" ht="13.9" customHeight="1" outlineLevel="3">
      <c r="A1005" s="560">
        <f ca="1">IF($H1005="UNIDADE CONSTRUTIVA",OFFSET(A1005,-1,0)+1,LARGE(A$3:A1004,1))</f>
        <v>0</v>
      </c>
      <c r="B1005" s="560">
        <f t="shared" ca="1" si="491"/>
        <v>13</v>
      </c>
      <c r="C1005" s="560">
        <f t="shared" ca="1" si="492"/>
        <v>5</v>
      </c>
      <c r="D1005" s="561">
        <f t="shared" ca="1" si="493"/>
        <v>3</v>
      </c>
      <c r="E1005" s="561">
        <f t="shared" ca="1" si="494"/>
        <v>1</v>
      </c>
      <c r="G1005" s="290"/>
      <c r="H1005" s="291" t="s">
        <v>244</v>
      </c>
      <c r="I1005" s="292" t="str">
        <f t="shared" ca="1" si="505"/>
        <v>13.005.003.001</v>
      </c>
      <c r="J1005" s="293" t="s">
        <v>4750</v>
      </c>
      <c r="K1005" s="294" t="s">
        <v>1</v>
      </c>
      <c r="L1005" s="558">
        <f>SUM('Arquitetura R01'!D1011:D1027)</f>
        <v>523.68999999999994</v>
      </c>
      <c r="M1005" s="558">
        <v>69.19</v>
      </c>
      <c r="N1005" s="388">
        <f t="shared" si="506"/>
        <v>36234.111099999995</v>
      </c>
      <c r="O1005" s="565"/>
      <c r="P1005" s="297" t="s">
        <v>402</v>
      </c>
      <c r="Q1005" s="49"/>
      <c r="R1005" s="49"/>
      <c r="S1005" s="49"/>
    </row>
    <row r="1006" spans="1:19" s="48" customFormat="1" ht="13.9" customHeight="1" outlineLevel="2">
      <c r="A1006" s="560">
        <f ca="1">IF($H1006="UNIDADE CONSTRUTIVA",OFFSET(A1006,-1,0)+1,LARGE(A$3:A1005,1))</f>
        <v>0</v>
      </c>
      <c r="B1006" s="560">
        <f t="shared" ca="1" si="491"/>
        <v>13</v>
      </c>
      <c r="C1006" s="560">
        <f t="shared" ca="1" si="492"/>
        <v>5</v>
      </c>
      <c r="D1006" s="561">
        <f t="shared" ca="1" si="493"/>
        <v>4</v>
      </c>
      <c r="E1006" s="561">
        <f t="shared" ca="1" si="494"/>
        <v>0</v>
      </c>
      <c r="G1006" s="290"/>
      <c r="H1006" s="291" t="s">
        <v>243</v>
      </c>
      <c r="I1006" s="292" t="str">
        <f t="shared" ca="1" si="505"/>
        <v>13.005.004</v>
      </c>
      <c r="J1006" s="293" t="s">
        <v>157</v>
      </c>
      <c r="K1006" s="294"/>
      <c r="L1006" s="558"/>
      <c r="M1006" s="558"/>
      <c r="N1006" s="388">
        <f t="shared" ca="1" si="506"/>
        <v>54447.561900000001</v>
      </c>
      <c r="O1006" s="565"/>
      <c r="P1006" s="297"/>
      <c r="Q1006" s="49"/>
      <c r="R1006" s="49"/>
      <c r="S1006" s="49"/>
    </row>
    <row r="1007" spans="1:19" s="48" customFormat="1" ht="13.9" customHeight="1" outlineLevel="3">
      <c r="A1007" s="560">
        <f ca="1">IF($H1007="UNIDADE CONSTRUTIVA",OFFSET(A1007,-1,0)+1,LARGE(A$3:A1006,1))</f>
        <v>0</v>
      </c>
      <c r="B1007" s="560">
        <f t="shared" ref="B1007:B1028" ca="1" si="512">IF(H1007="UNIDADE CONSTRUTIVA",0,IF(H1007="CÉLULA CONSTRUTIVA",OFFSET(B1007,-1,0)+1,OFFSET(B1007,-1,0)))</f>
        <v>13</v>
      </c>
      <c r="C1007" s="560">
        <f t="shared" ref="C1007:C1028" ca="1" si="513">IF(H1007="CÉLULA CONSTRUTIVA",0,IF(H1007="ETAPA",OFFSET(C1007,-1,0)+1,OFFSET(C1007,-1,0)))</f>
        <v>5</v>
      </c>
      <c r="D1007" s="561">
        <f t="shared" ref="D1007:D1028" ca="1" si="514">IF(H1007="ETAPA",0,IF(H1007="SUBETAPA",OFFSET(D1007,-1,0)+1,OFFSET(D1007,-1,0)))</f>
        <v>4</v>
      </c>
      <c r="E1007" s="561">
        <f t="shared" ref="E1007:E1028" ca="1" si="515">IF(H1007="Subetapa",0,IF(H1007="serviço",OFFSET(E1007,-1,0)+1,OFFSET(E1007,-1,0)))</f>
        <v>1</v>
      </c>
      <c r="G1007" s="290"/>
      <c r="H1007" s="291" t="s">
        <v>244</v>
      </c>
      <c r="I1007" s="292" t="str">
        <f t="shared" ca="1" si="505"/>
        <v>13.005.004.001</v>
      </c>
      <c r="J1007" s="293" t="s">
        <v>716</v>
      </c>
      <c r="K1007" s="294" t="s">
        <v>3</v>
      </c>
      <c r="L1007" s="558">
        <f>'Arquitetura R01'!G1041</f>
        <v>1507.68</v>
      </c>
      <c r="M1007" s="558">
        <v>33.869999999999997</v>
      </c>
      <c r="N1007" s="388">
        <f t="shared" si="506"/>
        <v>51065.121599999999</v>
      </c>
      <c r="O1007" s="565"/>
      <c r="P1007" s="297" t="s">
        <v>402</v>
      </c>
      <c r="Q1007" s="49"/>
      <c r="R1007" s="49"/>
      <c r="S1007" s="49"/>
    </row>
    <row r="1008" spans="1:19" s="48" customFormat="1" ht="13.9" customHeight="1" outlineLevel="3">
      <c r="A1008" s="560">
        <f ca="1">IF($H1008="UNIDADE CONSTRUTIVA",OFFSET(A1008,-1,0)+1,LARGE(A$3:A1007,1))</f>
        <v>0</v>
      </c>
      <c r="B1008" s="560">
        <f t="shared" ca="1" si="512"/>
        <v>13</v>
      </c>
      <c r="C1008" s="560">
        <f t="shared" ca="1" si="513"/>
        <v>5</v>
      </c>
      <c r="D1008" s="561">
        <f t="shared" ca="1" si="514"/>
        <v>4</v>
      </c>
      <c r="E1008" s="561">
        <f t="shared" ca="1" si="515"/>
        <v>2</v>
      </c>
      <c r="G1008" s="290"/>
      <c r="H1008" s="291" t="s">
        <v>244</v>
      </c>
      <c r="I1008" s="292" t="str">
        <f t="shared" ca="1" si="505"/>
        <v>13.005.004.002</v>
      </c>
      <c r="J1008" s="293" t="s">
        <v>717</v>
      </c>
      <c r="K1008" s="294" t="s">
        <v>3</v>
      </c>
      <c r="L1008" s="558">
        <f>'Arquitetura R01'!G1042</f>
        <v>378.90000000000003</v>
      </c>
      <c r="M1008" s="558">
        <v>8.9269999999999996</v>
      </c>
      <c r="N1008" s="388">
        <f t="shared" si="506"/>
        <v>3382.4403000000002</v>
      </c>
      <c r="O1008" s="565"/>
      <c r="P1008" s="297" t="s">
        <v>402</v>
      </c>
      <c r="Q1008" s="49"/>
      <c r="R1008" s="49"/>
      <c r="S1008" s="49"/>
    </row>
    <row r="1009" spans="1:19" s="48" customFormat="1" ht="13.9" customHeight="1" outlineLevel="2">
      <c r="A1009" s="560">
        <f ca="1">IF($H1009="UNIDADE CONSTRUTIVA",OFFSET(A1009,-1,0)+1,LARGE(A$3:A1008,1))</f>
        <v>0</v>
      </c>
      <c r="B1009" s="560">
        <f t="shared" ca="1" si="512"/>
        <v>13</v>
      </c>
      <c r="C1009" s="560">
        <f t="shared" ca="1" si="513"/>
        <v>5</v>
      </c>
      <c r="D1009" s="561">
        <f t="shared" ca="1" si="514"/>
        <v>5</v>
      </c>
      <c r="E1009" s="561">
        <f t="shared" ca="1" si="515"/>
        <v>0</v>
      </c>
      <c r="G1009" s="290"/>
      <c r="H1009" s="291" t="s">
        <v>243</v>
      </c>
      <c r="I1009" s="292" t="str">
        <f t="shared" ca="1" si="505"/>
        <v>13.005.005</v>
      </c>
      <c r="J1009" s="293" t="s">
        <v>592</v>
      </c>
      <c r="K1009" s="294"/>
      <c r="L1009" s="558"/>
      <c r="M1009" s="558"/>
      <c r="N1009" s="388">
        <f t="shared" ca="1" si="506"/>
        <v>191382.31999999998</v>
      </c>
      <c r="O1009" s="565"/>
      <c r="P1009" s="297"/>
      <c r="Q1009" s="49"/>
      <c r="R1009" s="49"/>
      <c r="S1009" s="49"/>
    </row>
    <row r="1010" spans="1:19" s="48" customFormat="1" ht="13.9" customHeight="1" outlineLevel="3">
      <c r="A1010" s="560">
        <f ca="1">IF($H1010="UNIDADE CONSTRUTIVA",OFFSET(A1010,-1,0)+1,LARGE(A$3:A1009,1))</f>
        <v>0</v>
      </c>
      <c r="B1010" s="560">
        <f t="shared" ca="1" si="512"/>
        <v>13</v>
      </c>
      <c r="C1010" s="560">
        <f t="shared" ca="1" si="513"/>
        <v>5</v>
      </c>
      <c r="D1010" s="561">
        <f t="shared" ca="1" si="514"/>
        <v>5</v>
      </c>
      <c r="E1010" s="561">
        <f t="shared" ca="1" si="515"/>
        <v>1</v>
      </c>
      <c r="G1010" s="290"/>
      <c r="H1010" s="291" t="s">
        <v>244</v>
      </c>
      <c r="I1010" s="292" t="str">
        <f t="shared" ca="1" si="505"/>
        <v>13.005.005.001</v>
      </c>
      <c r="J1010" s="293" t="s">
        <v>4734</v>
      </c>
      <c r="K1010" s="294" t="s">
        <v>1</v>
      </c>
      <c r="L1010" s="558">
        <f>L999</f>
        <v>1674.4499999999998</v>
      </c>
      <c r="M1010" s="558">
        <v>25</v>
      </c>
      <c r="N1010" s="388">
        <f t="shared" si="506"/>
        <v>41861.249999999993</v>
      </c>
      <c r="O1010" s="565"/>
      <c r="P1010" s="297" t="s">
        <v>402</v>
      </c>
      <c r="Q1010" s="49"/>
      <c r="R1010" s="49"/>
      <c r="S1010" s="49"/>
    </row>
    <row r="1011" spans="1:19" s="48" customFormat="1" ht="13.9" customHeight="1" outlineLevel="3">
      <c r="A1011" s="560">
        <f ca="1">IF($H1011="UNIDADE CONSTRUTIVA",OFFSET(A1011,-1,0)+1,LARGE(A$3:A1010,1))</f>
        <v>0</v>
      </c>
      <c r="B1011" s="560">
        <f t="shared" ref="B1011" ca="1" si="516">IF(H1011="UNIDADE CONSTRUTIVA",0,IF(H1011="CÉLULA CONSTRUTIVA",OFFSET(B1011,-1,0)+1,OFFSET(B1011,-1,0)))</f>
        <v>13</v>
      </c>
      <c r="C1011" s="560">
        <f t="shared" ref="C1011" ca="1" si="517">IF(H1011="CÉLULA CONSTRUTIVA",0,IF(H1011="ETAPA",OFFSET(C1011,-1,0)+1,OFFSET(C1011,-1,0)))</f>
        <v>5</v>
      </c>
      <c r="D1011" s="561">
        <f t="shared" ref="D1011" ca="1" si="518">IF(H1011="ETAPA",0,IF(H1011="SUBETAPA",OFFSET(D1011,-1,0)+1,OFFSET(D1011,-1,0)))</f>
        <v>5</v>
      </c>
      <c r="E1011" s="561">
        <f t="shared" ref="E1011" ca="1" si="519">IF(H1011="Subetapa",0,IF(H1011="serviço",OFFSET(E1011,-1,0)+1,OFFSET(E1011,-1,0)))</f>
        <v>2</v>
      </c>
      <c r="G1011" s="290"/>
      <c r="H1011" s="291" t="s">
        <v>244</v>
      </c>
      <c r="I1011" s="292" t="str">
        <f t="shared" ref="I1011" ca="1" si="520">IF(H1011="Unidade Construtiva",TEXT(A1011,"00"),IF(H1011="Célula Construtiva",TEXT(B1011,"00"),IF(H1011="Etapa",CONCATENATE(TEXT(B1011,"00"),".",TEXT(C1011,"000")),IF(H1011="Subetapa",CONCATENATE(TEXT(B1011,"00"),".",TEXT(C1011,"000"),".",TEXT(D1011,"000")),IF(H1011="Serviço",CONCATENATE(TEXT(B1011,"00"),".",TEXT(C1011,"000"),".",TEXT(D1011,"000"),".",TEXT(E1011,"000")),"")))))</f>
        <v>13.005.005.002</v>
      </c>
      <c r="J1011" s="293" t="s">
        <v>4278</v>
      </c>
      <c r="K1011" s="294" t="s">
        <v>1</v>
      </c>
      <c r="L1011" s="558">
        <f>L1000</f>
        <v>1753.2899999999997</v>
      </c>
      <c r="M1011" s="558">
        <v>21</v>
      </c>
      <c r="N1011" s="388">
        <f t="shared" si="506"/>
        <v>36819.089999999997</v>
      </c>
      <c r="O1011" s="565"/>
      <c r="P1011" s="297" t="s">
        <v>402</v>
      </c>
      <c r="Q1011" s="49"/>
      <c r="R1011" s="49"/>
      <c r="S1011" s="49"/>
    </row>
    <row r="1012" spans="1:19" s="48" customFormat="1" ht="13.9" customHeight="1" outlineLevel="3">
      <c r="A1012" s="560">
        <f ca="1">IF($H1012="UNIDADE CONSTRUTIVA",OFFSET(A1012,-1,0)+1,LARGE(A$3:A1011,1))</f>
        <v>0</v>
      </c>
      <c r="B1012" s="560">
        <f t="shared" ca="1" si="512"/>
        <v>13</v>
      </c>
      <c r="C1012" s="560">
        <f t="shared" ca="1" si="513"/>
        <v>5</v>
      </c>
      <c r="D1012" s="561">
        <f t="shared" ca="1" si="514"/>
        <v>5</v>
      </c>
      <c r="E1012" s="561">
        <f t="shared" ca="1" si="515"/>
        <v>3</v>
      </c>
      <c r="G1012" s="290"/>
      <c r="H1012" s="291" t="s">
        <v>244</v>
      </c>
      <c r="I1012" s="292" t="str">
        <f t="shared" ca="1" si="505"/>
        <v>13.005.005.003</v>
      </c>
      <c r="J1012" s="293" t="s">
        <v>409</v>
      </c>
      <c r="K1012" s="294" t="s">
        <v>1</v>
      </c>
      <c r="L1012" s="558">
        <f>L1002+L1003</f>
        <v>1229.49</v>
      </c>
      <c r="M1012" s="558">
        <v>43</v>
      </c>
      <c r="N1012" s="388">
        <f t="shared" si="506"/>
        <v>52868.07</v>
      </c>
      <c r="O1012" s="565"/>
      <c r="P1012" s="297" t="s">
        <v>402</v>
      </c>
      <c r="Q1012" s="49"/>
      <c r="R1012" s="49"/>
      <c r="S1012" s="49"/>
    </row>
    <row r="1013" spans="1:19" s="48" customFormat="1" ht="13.9" customHeight="1" outlineLevel="3">
      <c r="A1013" s="560">
        <f ca="1">IF($H1013="UNIDADE CONSTRUTIVA",OFFSET(A1013,-1,0)+1,LARGE(A$3:A1012,1))</f>
        <v>0</v>
      </c>
      <c r="B1013" s="560">
        <f t="shared" ca="1" si="512"/>
        <v>13</v>
      </c>
      <c r="C1013" s="560">
        <f t="shared" ca="1" si="513"/>
        <v>5</v>
      </c>
      <c r="D1013" s="561">
        <f t="shared" ca="1" si="514"/>
        <v>5</v>
      </c>
      <c r="E1013" s="561">
        <f t="shared" ca="1" si="515"/>
        <v>4</v>
      </c>
      <c r="G1013" s="290"/>
      <c r="H1013" s="291" t="s">
        <v>244</v>
      </c>
      <c r="I1013" s="292" t="str">
        <f ca="1">IF(H1013="Unidade Construtiva",TEXT(A1013,"00"),IF(H1013="Célula Construtiva",TEXT(B1013,"00"),IF(H1013="Etapa",CONCATENATE(TEXT(B1013,"00"),".",TEXT(C1013,"000")),IF(H1013="Subetapa",CONCATENATE(TEXT(B1013,"00"),".",TEXT(C1013,"000"),".",TEXT(D1013,"000")),IF(H1013="Serviço",CONCATENATE(TEXT(B1013,"00"),".",TEXT(C1013,"000"),".",TEXT(D1013,"000"),".",TEXT(E1013,"000")),"")))))</f>
        <v>13.005.005.004</v>
      </c>
      <c r="J1013" s="293" t="s">
        <v>591</v>
      </c>
      <c r="K1013" s="294" t="s">
        <v>3</v>
      </c>
      <c r="L1013" s="558">
        <f>L1007</f>
        <v>1507.68</v>
      </c>
      <c r="M1013" s="558">
        <v>22</v>
      </c>
      <c r="N1013" s="388">
        <f t="shared" si="506"/>
        <v>33168.959999999999</v>
      </c>
      <c r="O1013" s="565"/>
      <c r="P1013" s="297" t="s">
        <v>402</v>
      </c>
      <c r="Q1013" s="49"/>
      <c r="R1013" s="49"/>
      <c r="S1013" s="49"/>
    </row>
    <row r="1014" spans="1:19" s="48" customFormat="1" ht="13.9" customHeight="1" outlineLevel="3">
      <c r="A1014" s="560">
        <f ca="1">IF($H1014="UNIDADE CONSTRUTIVA",OFFSET(A1014,-1,0)+1,LARGE(A$3:A1013,1))</f>
        <v>0</v>
      </c>
      <c r="B1014" s="560">
        <f t="shared" ca="1" si="512"/>
        <v>13</v>
      </c>
      <c r="C1014" s="560">
        <f t="shared" ca="1" si="513"/>
        <v>5</v>
      </c>
      <c r="D1014" s="561">
        <f t="shared" ca="1" si="514"/>
        <v>5</v>
      </c>
      <c r="E1014" s="561">
        <f t="shared" ca="1" si="515"/>
        <v>5</v>
      </c>
      <c r="G1014" s="290"/>
      <c r="H1014" s="291" t="s">
        <v>244</v>
      </c>
      <c r="I1014" s="292" t="str">
        <f t="shared" ref="I1014:I1039" ca="1" si="521">IF(H1014="Unidade Construtiva",TEXT(A1014,"00"),IF(H1014="Célula Construtiva",TEXT(B1014,"00"),IF(H1014="Etapa",CONCATENATE(TEXT(B1014,"00"),".",TEXT(C1014,"000")),IF(H1014="Subetapa",CONCATENATE(TEXT(B1014,"00"),".",TEXT(C1014,"000"),".",TEXT(D1014,"000")),IF(H1014="Serviço",CONCATENATE(TEXT(B1014,"00"),".",TEXT(C1014,"000"),".",TEXT(D1014,"000"),".",TEXT(E1014,"000")),"")))))</f>
        <v>13.005.005.005</v>
      </c>
      <c r="J1014" s="293" t="s">
        <v>718</v>
      </c>
      <c r="K1014" s="294" t="s">
        <v>3</v>
      </c>
      <c r="L1014" s="558">
        <f>L1008</f>
        <v>378.90000000000003</v>
      </c>
      <c r="M1014" s="558">
        <v>22</v>
      </c>
      <c r="N1014" s="388">
        <f t="shared" si="506"/>
        <v>8335.8000000000011</v>
      </c>
      <c r="O1014" s="565"/>
      <c r="P1014" s="297" t="s">
        <v>402</v>
      </c>
      <c r="Q1014" s="49"/>
      <c r="R1014" s="49"/>
      <c r="S1014" s="49"/>
    </row>
    <row r="1015" spans="1:19" s="48" customFormat="1" ht="13.9" customHeight="1" outlineLevel="3">
      <c r="A1015" s="560">
        <f ca="1">IF($H1015="UNIDADE CONSTRUTIVA",OFFSET(A1015,-1,0)+1,LARGE(A$3:A1014,1))</f>
        <v>0</v>
      </c>
      <c r="B1015" s="560">
        <f t="shared" ca="1" si="512"/>
        <v>13</v>
      </c>
      <c r="C1015" s="560">
        <f t="shared" ca="1" si="513"/>
        <v>5</v>
      </c>
      <c r="D1015" s="561">
        <f t="shared" ca="1" si="514"/>
        <v>5</v>
      </c>
      <c r="E1015" s="561">
        <f t="shared" ca="1" si="515"/>
        <v>6</v>
      </c>
      <c r="G1015" s="290"/>
      <c r="H1015" s="291" t="s">
        <v>244</v>
      </c>
      <c r="I1015" s="292" t="str">
        <f t="shared" ca="1" si="521"/>
        <v>13.005.005.006</v>
      </c>
      <c r="J1015" s="293" t="s">
        <v>4749</v>
      </c>
      <c r="K1015" s="294" t="s">
        <v>1</v>
      </c>
      <c r="L1015" s="558">
        <f>L1005</f>
        <v>523.68999999999994</v>
      </c>
      <c r="M1015" s="558">
        <v>35</v>
      </c>
      <c r="N1015" s="388">
        <f t="shared" si="506"/>
        <v>18329.149999999998</v>
      </c>
      <c r="O1015" s="565"/>
      <c r="P1015" s="297" t="s">
        <v>402</v>
      </c>
      <c r="Q1015" s="49"/>
      <c r="R1015" s="49"/>
      <c r="S1015" s="49"/>
    </row>
    <row r="1016" spans="1:19" s="48" customFormat="1" ht="13.9" customHeight="1" outlineLevel="1">
      <c r="A1016" s="560">
        <f ca="1">IF($H1016="UNIDADE CONSTRUTIVA",OFFSET(A1016,-1,0)+1,LARGE(A$3:A1014,1))</f>
        <v>0</v>
      </c>
      <c r="B1016" s="560">
        <f t="shared" ca="1" si="512"/>
        <v>13</v>
      </c>
      <c r="C1016" s="560">
        <f t="shared" ca="1" si="513"/>
        <v>6</v>
      </c>
      <c r="D1016" s="561">
        <f t="shared" ca="1" si="514"/>
        <v>0</v>
      </c>
      <c r="E1016" s="561">
        <f t="shared" ca="1" si="515"/>
        <v>6</v>
      </c>
      <c r="G1016" s="290"/>
      <c r="H1016" s="291" t="s">
        <v>242</v>
      </c>
      <c r="I1016" s="292" t="str">
        <f t="shared" ca="1" si="521"/>
        <v>13.006</v>
      </c>
      <c r="J1016" s="293" t="s">
        <v>4263</v>
      </c>
      <c r="K1016" s="294"/>
      <c r="L1016" s="558"/>
      <c r="M1016" s="558"/>
      <c r="N1016" s="388">
        <f t="shared" ca="1" si="506"/>
        <v>60916.561984000007</v>
      </c>
      <c r="O1016" s="565"/>
      <c r="P1016" s="297"/>
      <c r="Q1016" s="49"/>
      <c r="R1016" s="49"/>
      <c r="S1016" s="49"/>
    </row>
    <row r="1017" spans="1:19" s="48" customFormat="1" ht="13.9" customHeight="1" outlineLevel="2">
      <c r="A1017" s="560">
        <f ca="1">IF($H1017="UNIDADE CONSTRUTIVA",OFFSET(A1017,-1,0)+1,LARGE(A$3:A1016,1))</f>
        <v>0</v>
      </c>
      <c r="B1017" s="560">
        <f t="shared" ca="1" si="512"/>
        <v>13</v>
      </c>
      <c r="C1017" s="560">
        <f t="shared" ca="1" si="513"/>
        <v>6</v>
      </c>
      <c r="D1017" s="561">
        <f t="shared" ca="1" si="514"/>
        <v>1</v>
      </c>
      <c r="E1017" s="561">
        <f t="shared" ca="1" si="515"/>
        <v>0</v>
      </c>
      <c r="G1017" s="290"/>
      <c r="H1017" s="291" t="s">
        <v>243</v>
      </c>
      <c r="I1017" s="292" t="str">
        <f t="shared" ca="1" si="521"/>
        <v>13.006.001</v>
      </c>
      <c r="J1017" s="293" t="s">
        <v>156</v>
      </c>
      <c r="K1017" s="294"/>
      <c r="L1017" s="558"/>
      <c r="M1017" s="558"/>
      <c r="N1017" s="388">
        <f t="shared" ca="1" si="506"/>
        <v>10754.434500000001</v>
      </c>
      <c r="O1017" s="565"/>
      <c r="P1017" s="297"/>
      <c r="Q1017" s="49"/>
      <c r="R1017" s="49"/>
      <c r="S1017" s="49"/>
    </row>
    <row r="1018" spans="1:19" s="48" customFormat="1" ht="13.9" customHeight="1" outlineLevel="3">
      <c r="A1018" s="560">
        <f ca="1">IF($H1018="UNIDADE CONSTRUTIVA",OFFSET(A1018,-1,0)+1,LARGE(A$3:A1017,1))</f>
        <v>0</v>
      </c>
      <c r="B1018" s="560">
        <f t="shared" ca="1" si="512"/>
        <v>13</v>
      </c>
      <c r="C1018" s="560">
        <f t="shared" ca="1" si="513"/>
        <v>6</v>
      </c>
      <c r="D1018" s="561">
        <f t="shared" ca="1" si="514"/>
        <v>1</v>
      </c>
      <c r="E1018" s="561">
        <f t="shared" ca="1" si="515"/>
        <v>1</v>
      </c>
      <c r="G1018" s="290"/>
      <c r="H1018" s="291" t="s">
        <v>244</v>
      </c>
      <c r="I1018" s="292" t="str">
        <f t="shared" ca="1" si="521"/>
        <v>13.006.001.001</v>
      </c>
      <c r="J1018" s="293" t="s">
        <v>4258</v>
      </c>
      <c r="K1018" s="294" t="s">
        <v>1</v>
      </c>
      <c r="L1018" s="558">
        <f>'Arquitetura R01'!D852</f>
        <v>49.26</v>
      </c>
      <c r="M1018" s="558">
        <v>15.505000000000001</v>
      </c>
      <c r="N1018" s="388">
        <f t="shared" si="506"/>
        <v>763.77629999999999</v>
      </c>
      <c r="O1018" s="565" t="s">
        <v>4742</v>
      </c>
      <c r="P1018" s="297" t="s">
        <v>402</v>
      </c>
      <c r="Q1018" s="49"/>
      <c r="R1018" s="49"/>
      <c r="S1018" s="49"/>
    </row>
    <row r="1019" spans="1:19" s="48" customFormat="1" ht="13.9" customHeight="1" outlineLevel="3">
      <c r="A1019" s="560">
        <f ca="1">IF($H1019="UNIDADE CONSTRUTIVA",OFFSET(A1019,-1,0)+1,LARGE(A$3:A1018,1))</f>
        <v>0</v>
      </c>
      <c r="B1019" s="560">
        <f t="shared" ca="1" si="512"/>
        <v>13</v>
      </c>
      <c r="C1019" s="560">
        <f t="shared" ca="1" si="513"/>
        <v>6</v>
      </c>
      <c r="D1019" s="561">
        <f t="shared" ca="1" si="514"/>
        <v>1</v>
      </c>
      <c r="E1019" s="561">
        <f t="shared" ca="1" si="515"/>
        <v>2</v>
      </c>
      <c r="G1019" s="290"/>
      <c r="H1019" s="291" t="s">
        <v>244</v>
      </c>
      <c r="I1019" s="292" t="str">
        <f t="shared" ca="1" si="521"/>
        <v>13.006.001.002</v>
      </c>
      <c r="J1019" s="293" t="s">
        <v>578</v>
      </c>
      <c r="K1019" s="294" t="s">
        <v>1</v>
      </c>
      <c r="L1019" s="558">
        <f>'Arquitetura R01'!D853</f>
        <v>18.440000000000001</v>
      </c>
      <c r="M1019" s="558">
        <v>30.88</v>
      </c>
      <c r="N1019" s="388">
        <f t="shared" si="506"/>
        <v>569.42719999999997</v>
      </c>
      <c r="O1019" s="565" t="s">
        <v>4743</v>
      </c>
      <c r="P1019" s="297" t="s">
        <v>402</v>
      </c>
      <c r="Q1019" s="49"/>
      <c r="R1019" s="49"/>
      <c r="S1019" s="49"/>
    </row>
    <row r="1020" spans="1:19" s="48" customFormat="1" ht="13.9" customHeight="1" outlineLevel="3">
      <c r="A1020" s="560">
        <f ca="1">IF($H1020="UNIDADE CONSTRUTIVA",OFFSET(A1020,-1,0)+1,LARGE(A$3:A1019,1))</f>
        <v>0</v>
      </c>
      <c r="B1020" s="560">
        <f t="shared" ca="1" si="512"/>
        <v>13</v>
      </c>
      <c r="C1020" s="560">
        <f t="shared" ca="1" si="513"/>
        <v>6</v>
      </c>
      <c r="D1020" s="561">
        <f t="shared" ca="1" si="514"/>
        <v>1</v>
      </c>
      <c r="E1020" s="561">
        <f t="shared" ca="1" si="515"/>
        <v>3</v>
      </c>
      <c r="G1020" s="290"/>
      <c r="H1020" s="291" t="s">
        <v>244</v>
      </c>
      <c r="I1020" s="292" t="str">
        <f t="shared" ca="1" si="521"/>
        <v>13.006.001.003</v>
      </c>
      <c r="J1020" s="293" t="s">
        <v>4280</v>
      </c>
      <c r="K1020" s="294" t="s">
        <v>1</v>
      </c>
      <c r="L1020" s="558">
        <f>'Arquitetura R01'!D855</f>
        <v>145.24</v>
      </c>
      <c r="M1020" s="558">
        <v>54.64</v>
      </c>
      <c r="N1020" s="388">
        <f t="shared" si="506"/>
        <v>7935.9136000000008</v>
      </c>
      <c r="O1020" s="565"/>
      <c r="P1020" s="297" t="s">
        <v>402</v>
      </c>
      <c r="Q1020" s="49"/>
      <c r="R1020" s="49"/>
      <c r="S1020" s="49"/>
    </row>
    <row r="1021" spans="1:19" s="48" customFormat="1" ht="13.9" customHeight="1" outlineLevel="3">
      <c r="A1021" s="560">
        <f ca="1">IF($H1021="UNIDADE CONSTRUTIVA",OFFSET(A1021,-1,0)+1,LARGE(A$3:A1020,1))</f>
        <v>0</v>
      </c>
      <c r="B1021" s="560">
        <f t="shared" ref="B1021" ca="1" si="522">IF(H1021="UNIDADE CONSTRUTIVA",0,IF(H1021="CÉLULA CONSTRUTIVA",OFFSET(B1021,-1,0)+1,OFFSET(B1021,-1,0)))</f>
        <v>13</v>
      </c>
      <c r="C1021" s="560">
        <f t="shared" ref="C1021" ca="1" si="523">IF(H1021="CÉLULA CONSTRUTIVA",0,IF(H1021="ETAPA",OFFSET(C1021,-1,0)+1,OFFSET(C1021,-1,0)))</f>
        <v>6</v>
      </c>
      <c r="D1021" s="561">
        <f t="shared" ref="D1021" ca="1" si="524">IF(H1021="ETAPA",0,IF(H1021="SUBETAPA",OFFSET(D1021,-1,0)+1,OFFSET(D1021,-1,0)))</f>
        <v>1</v>
      </c>
      <c r="E1021" s="561">
        <f t="shared" ref="E1021" ca="1" si="525">IF(H1021="Subetapa",0,IF(H1021="serviço",OFFSET(E1021,-1,0)+1,OFFSET(E1021,-1,0)))</f>
        <v>4</v>
      </c>
      <c r="G1021" s="290"/>
      <c r="H1021" s="291" t="s">
        <v>244</v>
      </c>
      <c r="I1021" s="292" t="str">
        <f t="shared" ref="I1021" ca="1" si="526">IF(H1021="Unidade Construtiva",TEXT(A1021,"00"),IF(H1021="Célula Construtiva",TEXT(B1021,"00"),IF(H1021="Etapa",CONCATENATE(TEXT(B1021,"00"),".",TEXT(C1021,"000")),IF(H1021="Subetapa",CONCATENATE(TEXT(B1021,"00"),".",TEXT(C1021,"000"),".",TEXT(D1021,"000")),IF(H1021="Serviço",CONCATENATE(TEXT(B1021,"00"),".",TEXT(C1021,"000"),".",TEXT(D1021,"000"),".",TEXT(E1021,"000")),"")))))</f>
        <v>13.006.001.004</v>
      </c>
      <c r="J1021" s="293" t="s">
        <v>4737</v>
      </c>
      <c r="K1021" s="294" t="s">
        <v>1</v>
      </c>
      <c r="L1021" s="558">
        <f>'Arquitetura R01'!D854</f>
        <v>55.86</v>
      </c>
      <c r="M1021" s="558">
        <v>26.59</v>
      </c>
      <c r="N1021" s="388">
        <f t="shared" si="506"/>
        <v>1485.3173999999999</v>
      </c>
      <c r="O1021" s="565" t="s">
        <v>4744</v>
      </c>
      <c r="P1021" s="297" t="s">
        <v>402</v>
      </c>
      <c r="Q1021" s="49"/>
      <c r="R1021" s="49"/>
      <c r="S1021" s="49"/>
    </row>
    <row r="1022" spans="1:19" s="48" customFormat="1" ht="13.9" customHeight="1" outlineLevel="2">
      <c r="A1022" s="560">
        <f ca="1">IF($H1022="UNIDADE CONSTRUTIVA",OFFSET(A1022,-1,0)+1,LARGE(A$3:A1020,1))</f>
        <v>0</v>
      </c>
      <c r="B1022" s="560">
        <f t="shared" ca="1" si="512"/>
        <v>13</v>
      </c>
      <c r="C1022" s="560">
        <f t="shared" ca="1" si="513"/>
        <v>6</v>
      </c>
      <c r="D1022" s="561">
        <f t="shared" ca="1" si="514"/>
        <v>2</v>
      </c>
      <c r="E1022" s="561">
        <f t="shared" ca="1" si="515"/>
        <v>0</v>
      </c>
      <c r="G1022" s="290"/>
      <c r="H1022" s="291" t="s">
        <v>243</v>
      </c>
      <c r="I1022" s="292" t="str">
        <f t="shared" ca="1" si="521"/>
        <v>13.006.002</v>
      </c>
      <c r="J1022" s="293" t="s">
        <v>715</v>
      </c>
      <c r="K1022" s="294"/>
      <c r="L1022" s="558"/>
      <c r="M1022" s="558"/>
      <c r="N1022" s="388">
        <f t="shared" ca="1" si="506"/>
        <v>25587.453953999997</v>
      </c>
      <c r="O1022" s="565"/>
      <c r="P1022" s="297"/>
      <c r="Q1022" s="49"/>
      <c r="R1022" s="49"/>
      <c r="S1022" s="49"/>
    </row>
    <row r="1023" spans="1:19" s="48" customFormat="1" ht="13.9" customHeight="1" outlineLevel="3">
      <c r="A1023" s="560">
        <f ca="1">IF($H1023="UNIDADE CONSTRUTIVA",OFFSET(A1023,-1,0)+1,LARGE(A$3:A1022,1))</f>
        <v>0</v>
      </c>
      <c r="B1023" s="560">
        <f t="shared" ca="1" si="512"/>
        <v>13</v>
      </c>
      <c r="C1023" s="560">
        <f t="shared" ca="1" si="513"/>
        <v>6</v>
      </c>
      <c r="D1023" s="561">
        <f t="shared" ca="1" si="514"/>
        <v>2</v>
      </c>
      <c r="E1023" s="561">
        <f t="shared" ca="1" si="515"/>
        <v>1</v>
      </c>
      <c r="G1023" s="290"/>
      <c r="H1023" s="291" t="s">
        <v>244</v>
      </c>
      <c r="I1023" s="292" t="str">
        <f t="shared" ca="1" si="521"/>
        <v>13.006.002.001</v>
      </c>
      <c r="J1023" s="293" t="s">
        <v>4272</v>
      </c>
      <c r="K1023" s="294" t="s">
        <v>1</v>
      </c>
      <c r="L1023" s="558">
        <f>SUM('Arquitetura R01'!D992:D993)</f>
        <v>69.7</v>
      </c>
      <c r="M1023" s="558">
        <v>90.203299999999999</v>
      </c>
      <c r="N1023" s="388">
        <f t="shared" si="506"/>
        <v>6287.1700099999998</v>
      </c>
      <c r="O1023" s="565"/>
      <c r="P1023" s="297" t="s">
        <v>402</v>
      </c>
      <c r="Q1023" s="49"/>
      <c r="R1023" s="49"/>
      <c r="S1023" s="49"/>
    </row>
    <row r="1024" spans="1:19" s="48" customFormat="1" ht="13.9" customHeight="1" outlineLevel="3">
      <c r="A1024" s="560">
        <f ca="1">IF($H1024="UNIDADE CONSTRUTIVA",OFFSET(A1024,-1,0)+1,LARGE(A$3:A1023,1))</f>
        <v>0</v>
      </c>
      <c r="B1024" s="560">
        <f t="shared" ca="1" si="512"/>
        <v>13</v>
      </c>
      <c r="C1024" s="560">
        <f t="shared" ca="1" si="513"/>
        <v>6</v>
      </c>
      <c r="D1024" s="561">
        <f t="shared" ca="1" si="514"/>
        <v>2</v>
      </c>
      <c r="E1024" s="561">
        <f t="shared" ca="1" si="515"/>
        <v>2</v>
      </c>
      <c r="G1024" s="290"/>
      <c r="H1024" s="291" t="s">
        <v>244</v>
      </c>
      <c r="I1024" s="292" t="str">
        <f t="shared" ca="1" si="521"/>
        <v>13.006.002.002</v>
      </c>
      <c r="J1024" s="293" t="s">
        <v>5507</v>
      </c>
      <c r="K1024" s="294" t="s">
        <v>1</v>
      </c>
      <c r="L1024" s="558">
        <f>SUM('Arquitetura R01'!D994:D998)</f>
        <v>69.680000000000007</v>
      </c>
      <c r="M1024" s="558">
        <v>90.203299999999999</v>
      </c>
      <c r="N1024" s="388">
        <f t="shared" si="506"/>
        <v>6285.3659440000001</v>
      </c>
      <c r="O1024" s="565"/>
      <c r="P1024" s="297" t="s">
        <v>402</v>
      </c>
      <c r="Q1024" s="49"/>
      <c r="R1024" s="49"/>
      <c r="S1024" s="49"/>
    </row>
    <row r="1025" spans="1:19" s="48" customFormat="1" ht="13.9" customHeight="1" outlineLevel="3">
      <c r="A1025" s="560">
        <f ca="1">IF($H1025="UNIDADE CONSTRUTIVA",OFFSET(A1025,-1,0)+1,LARGE(A$3:A1024,1))</f>
        <v>0</v>
      </c>
      <c r="B1025" s="560">
        <f t="shared" ca="1" si="512"/>
        <v>13</v>
      </c>
      <c r="C1025" s="560">
        <f t="shared" ca="1" si="513"/>
        <v>6</v>
      </c>
      <c r="D1025" s="561">
        <f t="shared" ca="1" si="514"/>
        <v>2</v>
      </c>
      <c r="E1025" s="561">
        <f t="shared" ca="1" si="515"/>
        <v>3</v>
      </c>
      <c r="G1025" s="290"/>
      <c r="H1025" s="291" t="s">
        <v>244</v>
      </c>
      <c r="I1025" s="292" t="str">
        <f t="shared" ca="1" si="521"/>
        <v>13.006.002.003</v>
      </c>
      <c r="J1025" s="574" t="s">
        <v>4273</v>
      </c>
      <c r="K1025" s="294" t="s">
        <v>1</v>
      </c>
      <c r="L1025" s="558">
        <f>'Arquitetura R01'!D2142+'Arquitetura R01'!D999</f>
        <v>56.7</v>
      </c>
      <c r="M1025" s="558">
        <v>229.54</v>
      </c>
      <c r="N1025" s="388">
        <f t="shared" si="506"/>
        <v>13014.918</v>
      </c>
      <c r="O1025" s="565"/>
      <c r="P1025" s="297" t="s">
        <v>402</v>
      </c>
      <c r="Q1025" s="49"/>
      <c r="R1025" s="49"/>
      <c r="S1025" s="49"/>
    </row>
    <row r="1026" spans="1:19" s="48" customFormat="1" ht="13.9" customHeight="1" outlineLevel="2">
      <c r="A1026" s="560">
        <f ca="1">IF($H1026="UNIDADE CONSTRUTIVA",OFFSET(A1026,-1,0)+1,LARGE(A$3:A1025,1))</f>
        <v>0</v>
      </c>
      <c r="B1026" s="560">
        <f t="shared" ca="1" si="512"/>
        <v>13</v>
      </c>
      <c r="C1026" s="560">
        <f t="shared" ca="1" si="513"/>
        <v>6</v>
      </c>
      <c r="D1026" s="561">
        <f t="shared" ca="1" si="514"/>
        <v>3</v>
      </c>
      <c r="E1026" s="561">
        <f t="shared" ca="1" si="515"/>
        <v>0</v>
      </c>
      <c r="G1026" s="290"/>
      <c r="H1026" s="291" t="s">
        <v>243</v>
      </c>
      <c r="I1026" s="292" t="str">
        <f t="shared" ca="1" si="521"/>
        <v>13.006.003</v>
      </c>
      <c r="J1026" s="293" t="s">
        <v>405</v>
      </c>
      <c r="K1026" s="294"/>
      <c r="L1026" s="558"/>
      <c r="M1026" s="558"/>
      <c r="N1026" s="388">
        <f t="shared" ca="1" si="506"/>
        <v>1664.0195000000001</v>
      </c>
      <c r="O1026" s="565"/>
      <c r="P1026" s="297"/>
      <c r="Q1026" s="49"/>
      <c r="R1026" s="49"/>
      <c r="S1026" s="49"/>
    </row>
    <row r="1027" spans="1:19" s="48" customFormat="1" ht="13.9" customHeight="1" outlineLevel="3">
      <c r="A1027" s="560">
        <f ca="1">IF($H1027="UNIDADE CONSTRUTIVA",OFFSET(A1027,-1,0)+1,LARGE(A$3:A1026,1))</f>
        <v>0</v>
      </c>
      <c r="B1027" s="560">
        <f t="shared" ca="1" si="512"/>
        <v>13</v>
      </c>
      <c r="C1027" s="560">
        <f t="shared" ca="1" si="513"/>
        <v>6</v>
      </c>
      <c r="D1027" s="561">
        <f t="shared" ca="1" si="514"/>
        <v>3</v>
      </c>
      <c r="E1027" s="561">
        <f t="shared" ca="1" si="515"/>
        <v>1</v>
      </c>
      <c r="G1027" s="290"/>
      <c r="H1027" s="291" t="s">
        <v>244</v>
      </c>
      <c r="I1027" s="292" t="str">
        <f t="shared" ca="1" si="521"/>
        <v>13.006.003.001</v>
      </c>
      <c r="J1027" s="293" t="s">
        <v>4750</v>
      </c>
      <c r="K1027" s="294" t="s">
        <v>1</v>
      </c>
      <c r="L1027" s="558">
        <f>'Arquitetura R01'!D1029</f>
        <v>24.05</v>
      </c>
      <c r="M1027" s="558">
        <v>69.19</v>
      </c>
      <c r="N1027" s="388">
        <f t="shared" si="506"/>
        <v>1664.0195000000001</v>
      </c>
      <c r="O1027" s="565"/>
      <c r="P1027" s="297" t="s">
        <v>402</v>
      </c>
      <c r="Q1027" s="49"/>
      <c r="R1027" s="49"/>
      <c r="S1027" s="49"/>
    </row>
    <row r="1028" spans="1:19" s="48" customFormat="1" ht="13.9" customHeight="1" outlineLevel="2">
      <c r="A1028" s="560">
        <f ca="1">IF($H1028="UNIDADE CONSTRUTIVA",OFFSET(A1028,-1,0)+1,LARGE(A$3:A1027,1))</f>
        <v>0</v>
      </c>
      <c r="B1028" s="560">
        <f t="shared" ca="1" si="512"/>
        <v>13</v>
      </c>
      <c r="C1028" s="560">
        <f t="shared" ca="1" si="513"/>
        <v>6</v>
      </c>
      <c r="D1028" s="561">
        <f t="shared" ca="1" si="514"/>
        <v>4</v>
      </c>
      <c r="E1028" s="561">
        <f t="shared" ca="1" si="515"/>
        <v>0</v>
      </c>
      <c r="G1028" s="290"/>
      <c r="H1028" s="291" t="s">
        <v>243</v>
      </c>
      <c r="I1028" s="292" t="str">
        <f t="shared" ca="1" si="521"/>
        <v>13.006.004</v>
      </c>
      <c r="J1028" s="293" t="s">
        <v>157</v>
      </c>
      <c r="K1028" s="294"/>
      <c r="L1028" s="558"/>
      <c r="M1028" s="558"/>
      <c r="N1028" s="388">
        <f t="shared" ca="1" si="506"/>
        <v>4734.6775300000008</v>
      </c>
      <c r="O1028" s="565"/>
      <c r="P1028" s="297"/>
      <c r="Q1028" s="49"/>
      <c r="R1028" s="49"/>
      <c r="S1028" s="49"/>
    </row>
    <row r="1029" spans="1:19" s="48" customFormat="1" ht="13.9" customHeight="1" outlineLevel="3">
      <c r="A1029" s="560">
        <f ca="1">IF($H1029="UNIDADE CONSTRUTIVA",OFFSET(A1029,-1,0)+1,LARGE(A$3:A1028,1))</f>
        <v>0</v>
      </c>
      <c r="B1029" s="560">
        <f t="shared" ref="B1029:B1045" ca="1" si="527">IF(H1029="UNIDADE CONSTRUTIVA",0,IF(H1029="CÉLULA CONSTRUTIVA",OFFSET(B1029,-1,0)+1,OFFSET(B1029,-1,0)))</f>
        <v>13</v>
      </c>
      <c r="C1029" s="560">
        <f t="shared" ref="C1029:C1045" ca="1" si="528">IF(H1029="CÉLULA CONSTRUTIVA",0,IF(H1029="ETAPA",OFFSET(C1029,-1,0)+1,OFFSET(C1029,-1,0)))</f>
        <v>6</v>
      </c>
      <c r="D1029" s="561">
        <f t="shared" ref="D1029:D1045" ca="1" si="529">IF(H1029="ETAPA",0,IF(H1029="SUBETAPA",OFFSET(D1029,-1,0)+1,OFFSET(D1029,-1,0)))</f>
        <v>4</v>
      </c>
      <c r="E1029" s="561">
        <f t="shared" ref="E1029:E1045" ca="1" si="530">IF(H1029="Subetapa",0,IF(H1029="serviço",OFFSET(E1029,-1,0)+1,OFFSET(E1029,-1,0)))</f>
        <v>1</v>
      </c>
      <c r="G1029" s="290"/>
      <c r="H1029" s="291" t="s">
        <v>244</v>
      </c>
      <c r="I1029" s="292" t="str">
        <f t="shared" ca="1" si="521"/>
        <v>13.006.004.001</v>
      </c>
      <c r="J1029" s="293" t="s">
        <v>716</v>
      </c>
      <c r="K1029" s="294" t="s">
        <v>3</v>
      </c>
      <c r="L1029" s="558">
        <f>'Arquitetura R01'!D1068</f>
        <v>131.49</v>
      </c>
      <c r="M1029" s="558">
        <v>33.869999999999997</v>
      </c>
      <c r="N1029" s="388">
        <f t="shared" si="506"/>
        <v>4453.5663000000004</v>
      </c>
      <c r="O1029" s="565"/>
      <c r="P1029" s="297" t="s">
        <v>402</v>
      </c>
      <c r="Q1029" s="49"/>
      <c r="R1029" s="49"/>
      <c r="S1029" s="49"/>
    </row>
    <row r="1030" spans="1:19" s="48" customFormat="1" ht="13.9" customHeight="1" outlineLevel="3">
      <c r="A1030" s="560">
        <f ca="1">IF($H1030="UNIDADE CONSTRUTIVA",OFFSET(A1030,-1,0)+1,LARGE(A$3:A1029,1))</f>
        <v>0</v>
      </c>
      <c r="B1030" s="560">
        <f t="shared" ca="1" si="527"/>
        <v>13</v>
      </c>
      <c r="C1030" s="560">
        <f t="shared" ca="1" si="528"/>
        <v>6</v>
      </c>
      <c r="D1030" s="561">
        <f t="shared" ca="1" si="529"/>
        <v>4</v>
      </c>
      <c r="E1030" s="561">
        <f t="shared" ca="1" si="530"/>
        <v>2</v>
      </c>
      <c r="G1030" s="290"/>
      <c r="H1030" s="291" t="s">
        <v>244</v>
      </c>
      <c r="I1030" s="292" t="str">
        <f t="shared" ca="1" si="521"/>
        <v>13.006.004.002</v>
      </c>
      <c r="J1030" s="293" t="s">
        <v>717</v>
      </c>
      <c r="K1030" s="294" t="s">
        <v>3</v>
      </c>
      <c r="L1030" s="558">
        <f>'Arquitetura R01'!D1069</f>
        <v>31.49</v>
      </c>
      <c r="M1030" s="558">
        <v>8.9269999999999996</v>
      </c>
      <c r="N1030" s="388">
        <f t="shared" si="506"/>
        <v>281.11122999999998</v>
      </c>
      <c r="O1030" s="565"/>
      <c r="P1030" s="297" t="s">
        <v>402</v>
      </c>
      <c r="Q1030" s="49"/>
      <c r="R1030" s="49"/>
      <c r="S1030" s="49"/>
    </row>
    <row r="1031" spans="1:19" s="48" customFormat="1" ht="13.9" customHeight="1" outlineLevel="2">
      <c r="A1031" s="560">
        <f ca="1">IF($H1031="UNIDADE CONSTRUTIVA",OFFSET(A1031,-1,0)+1,LARGE(A$3:A1030,1))</f>
        <v>0</v>
      </c>
      <c r="B1031" s="560">
        <f t="shared" ca="1" si="527"/>
        <v>13</v>
      </c>
      <c r="C1031" s="560">
        <f t="shared" ca="1" si="528"/>
        <v>6</v>
      </c>
      <c r="D1031" s="561">
        <f t="shared" ca="1" si="529"/>
        <v>5</v>
      </c>
      <c r="E1031" s="561">
        <f t="shared" ca="1" si="530"/>
        <v>0</v>
      </c>
      <c r="G1031" s="290"/>
      <c r="H1031" s="291" t="s">
        <v>243</v>
      </c>
      <c r="I1031" s="292" t="str">
        <f t="shared" ref="I1031:I1032" ca="1" si="531">IF(H1031="Unidade Construtiva",TEXT(A1031,"00"),IF(H1031="Célula Construtiva",TEXT(B1031,"00"),IF(H1031="Etapa",CONCATENATE(TEXT(B1031,"00"),".",TEXT(C1031,"000")),IF(H1031="Subetapa",CONCATENATE(TEXT(B1031,"00"),".",TEXT(C1031,"000"),".",TEXT(D1031,"000")),IF(H1031="Serviço",CONCATENATE(TEXT(B1031,"00"),".",TEXT(C1031,"000"),".",TEXT(D1031,"000"),".",TEXT(E1031,"000")),"")))))</f>
        <v>13.006.005</v>
      </c>
      <c r="J1031" s="293" t="s">
        <v>5510</v>
      </c>
      <c r="K1031" s="294"/>
      <c r="L1031" s="558"/>
      <c r="M1031" s="558"/>
      <c r="N1031" s="388">
        <f t="shared" ca="1" si="506"/>
        <v>271.93650000000002</v>
      </c>
      <c r="O1031" s="565"/>
      <c r="P1031" s="297"/>
      <c r="Q1031" s="49"/>
      <c r="R1031" s="49"/>
      <c r="S1031" s="49"/>
    </row>
    <row r="1032" spans="1:19" s="48" customFormat="1" ht="13.9" customHeight="1" outlineLevel="3">
      <c r="A1032" s="560">
        <f ca="1">IF($H1032="UNIDADE CONSTRUTIVA",OFFSET(A1032,-1,0)+1,LARGE(A$3:A1031,1))</f>
        <v>0</v>
      </c>
      <c r="B1032" s="560">
        <f t="shared" ref="B1032" ca="1" si="532">IF(H1032="UNIDADE CONSTRUTIVA",0,IF(H1032="CÉLULA CONSTRUTIVA",OFFSET(B1032,-1,0)+1,OFFSET(B1032,-1,0)))</f>
        <v>13</v>
      </c>
      <c r="C1032" s="560">
        <f t="shared" ref="C1032" ca="1" si="533">IF(H1032="CÉLULA CONSTRUTIVA",0,IF(H1032="ETAPA",OFFSET(C1032,-1,0)+1,OFFSET(C1032,-1,0)))</f>
        <v>6</v>
      </c>
      <c r="D1032" s="561">
        <f t="shared" ref="D1032" ca="1" si="534">IF(H1032="ETAPA",0,IF(H1032="SUBETAPA",OFFSET(D1032,-1,0)+1,OFFSET(D1032,-1,0)))</f>
        <v>5</v>
      </c>
      <c r="E1032" s="561">
        <f t="shared" ref="E1032" ca="1" si="535">IF(H1032="Subetapa",0,IF(H1032="serviço",OFFSET(E1032,-1,0)+1,OFFSET(E1032,-1,0)))</f>
        <v>1</v>
      </c>
      <c r="G1032" s="290"/>
      <c r="H1032" s="291" t="s">
        <v>244</v>
      </c>
      <c r="I1032" s="292" t="str">
        <f t="shared" ca="1" si="531"/>
        <v>13.006.005.001</v>
      </c>
      <c r="J1032" s="293" t="s">
        <v>5511</v>
      </c>
      <c r="K1032" s="294" t="s">
        <v>1</v>
      </c>
      <c r="L1032" s="558">
        <f>'Arquitetura R01'!D1072</f>
        <v>0.55000000000000004</v>
      </c>
      <c r="M1032" s="558">
        <v>494.43</v>
      </c>
      <c r="N1032" s="388">
        <f t="shared" si="506"/>
        <v>271.93650000000002</v>
      </c>
      <c r="O1032" s="565"/>
      <c r="P1032" s="297" t="s">
        <v>402</v>
      </c>
      <c r="Q1032" s="49"/>
      <c r="R1032" s="49"/>
      <c r="S1032" s="49"/>
    </row>
    <row r="1033" spans="1:19" s="48" customFormat="1" ht="13.9" customHeight="1" outlineLevel="2">
      <c r="A1033" s="560">
        <f ca="1">IF($H1033="UNIDADE CONSTRUTIVA",OFFSET(A1033,-1,0)+1,LARGE(A$3:A1030,1))</f>
        <v>0</v>
      </c>
      <c r="B1033" s="560">
        <f t="shared" ca="1" si="527"/>
        <v>13</v>
      </c>
      <c r="C1033" s="560">
        <f t="shared" ca="1" si="528"/>
        <v>6</v>
      </c>
      <c r="D1033" s="561">
        <f t="shared" ca="1" si="529"/>
        <v>6</v>
      </c>
      <c r="E1033" s="561">
        <f t="shared" ca="1" si="530"/>
        <v>0</v>
      </c>
      <c r="G1033" s="290"/>
      <c r="H1033" s="291" t="s">
        <v>243</v>
      </c>
      <c r="I1033" s="292" t="str">
        <f t="shared" ca="1" si="521"/>
        <v>13.006.006</v>
      </c>
      <c r="J1033" s="293" t="s">
        <v>592</v>
      </c>
      <c r="K1033" s="294"/>
      <c r="L1033" s="558"/>
      <c r="M1033" s="558"/>
      <c r="N1033" s="388">
        <f t="shared" ca="1" si="506"/>
        <v>17904.04</v>
      </c>
      <c r="O1033" s="565"/>
      <c r="P1033" s="297"/>
      <c r="Q1033" s="49"/>
      <c r="R1033" s="49"/>
      <c r="S1033" s="49"/>
    </row>
    <row r="1034" spans="1:19" s="48" customFormat="1" ht="13.9" customHeight="1" outlineLevel="3">
      <c r="A1034" s="560">
        <f ca="1">IF($H1034="UNIDADE CONSTRUTIVA",OFFSET(A1034,-1,0)+1,LARGE(A$3:A1033,1))</f>
        <v>0</v>
      </c>
      <c r="B1034" s="560">
        <f t="shared" ca="1" si="527"/>
        <v>13</v>
      </c>
      <c r="C1034" s="560">
        <f t="shared" ca="1" si="528"/>
        <v>6</v>
      </c>
      <c r="D1034" s="561">
        <f t="shared" ca="1" si="529"/>
        <v>6</v>
      </c>
      <c r="E1034" s="561">
        <f t="shared" ca="1" si="530"/>
        <v>1</v>
      </c>
      <c r="G1034" s="290"/>
      <c r="H1034" s="291" t="s">
        <v>244</v>
      </c>
      <c r="I1034" s="292" t="str">
        <f t="shared" ca="1" si="521"/>
        <v>13.006.006.001</v>
      </c>
      <c r="J1034" s="293" t="s">
        <v>4745</v>
      </c>
      <c r="K1034" s="294" t="s">
        <v>1</v>
      </c>
      <c r="L1034" s="558">
        <f>L1018+L1019</f>
        <v>67.7</v>
      </c>
      <c r="M1034" s="558">
        <v>25</v>
      </c>
      <c r="N1034" s="388">
        <f t="shared" si="506"/>
        <v>1692.5</v>
      </c>
      <c r="O1034" s="565"/>
      <c r="P1034" s="297" t="s">
        <v>402</v>
      </c>
      <c r="Q1034" s="49"/>
      <c r="R1034" s="49"/>
      <c r="S1034" s="49"/>
    </row>
    <row r="1035" spans="1:19" s="48" customFormat="1" ht="13.9" customHeight="1" outlineLevel="3">
      <c r="A1035" s="560">
        <f ca="1">IF($H1035="UNIDADE CONSTRUTIVA",OFFSET(A1035,-1,0)+1,LARGE(A$3:A1034,1))</f>
        <v>0</v>
      </c>
      <c r="B1035" s="560">
        <f t="shared" ca="1" si="527"/>
        <v>13</v>
      </c>
      <c r="C1035" s="560">
        <f t="shared" ca="1" si="528"/>
        <v>6</v>
      </c>
      <c r="D1035" s="561">
        <f t="shared" ca="1" si="529"/>
        <v>6</v>
      </c>
      <c r="E1035" s="561">
        <f t="shared" ca="1" si="530"/>
        <v>2</v>
      </c>
      <c r="G1035" s="290"/>
      <c r="H1035" s="291" t="s">
        <v>244</v>
      </c>
      <c r="I1035" s="292" t="str">
        <f t="shared" ca="1" si="521"/>
        <v>13.006.006.002</v>
      </c>
      <c r="J1035" s="293" t="s">
        <v>4278</v>
      </c>
      <c r="K1035" s="294" t="s">
        <v>1</v>
      </c>
      <c r="L1035" s="558">
        <f>L1020</f>
        <v>145.24</v>
      </c>
      <c r="M1035" s="558">
        <v>21</v>
      </c>
      <c r="N1035" s="388">
        <f t="shared" si="506"/>
        <v>3050.04</v>
      </c>
      <c r="O1035" s="565"/>
      <c r="P1035" s="297" t="s">
        <v>402</v>
      </c>
      <c r="Q1035" s="49"/>
      <c r="R1035" s="49"/>
      <c r="S1035" s="49"/>
    </row>
    <row r="1036" spans="1:19" s="48" customFormat="1" ht="13.9" customHeight="1" outlineLevel="3">
      <c r="A1036" s="560">
        <f ca="1">IF($H1036="UNIDADE CONSTRUTIVA",OFFSET(A1036,-1,0)+1,LARGE(A$3:A1035,1))</f>
        <v>0</v>
      </c>
      <c r="B1036" s="560">
        <f t="shared" ca="1" si="527"/>
        <v>13</v>
      </c>
      <c r="C1036" s="560">
        <f t="shared" ca="1" si="528"/>
        <v>6</v>
      </c>
      <c r="D1036" s="561">
        <f t="shared" ca="1" si="529"/>
        <v>6</v>
      </c>
      <c r="E1036" s="561">
        <f t="shared" ca="1" si="530"/>
        <v>3</v>
      </c>
      <c r="G1036" s="290"/>
      <c r="H1036" s="291" t="s">
        <v>244</v>
      </c>
      <c r="I1036" s="292" t="str">
        <f t="shared" ca="1" si="521"/>
        <v>13.006.006.003</v>
      </c>
      <c r="J1036" s="293" t="s">
        <v>409</v>
      </c>
      <c r="K1036" s="294" t="s">
        <v>1</v>
      </c>
      <c r="L1036" s="558">
        <f>SUM(L1023:L1024)</f>
        <v>139.38</v>
      </c>
      <c r="M1036" s="558">
        <v>43</v>
      </c>
      <c r="N1036" s="388">
        <f t="shared" si="506"/>
        <v>5993.34</v>
      </c>
      <c r="O1036" s="565"/>
      <c r="P1036" s="297" t="s">
        <v>402</v>
      </c>
      <c r="Q1036" s="49"/>
      <c r="R1036" s="49"/>
      <c r="S1036" s="49"/>
    </row>
    <row r="1037" spans="1:19" s="48" customFormat="1" ht="13.9" customHeight="1" outlineLevel="3">
      <c r="A1037" s="560">
        <f ca="1">IF($H1037="UNIDADE CONSTRUTIVA",OFFSET(A1037,-1,0)+1,LARGE(A$3:A1036,1))</f>
        <v>0</v>
      </c>
      <c r="B1037" s="560">
        <f t="shared" ref="B1037" ca="1" si="536">IF(H1037="UNIDADE CONSTRUTIVA",0,IF(H1037="CÉLULA CONSTRUTIVA",OFFSET(B1037,-1,0)+1,OFFSET(B1037,-1,0)))</f>
        <v>13</v>
      </c>
      <c r="C1037" s="560">
        <f t="shared" ref="C1037" ca="1" si="537">IF(H1037="CÉLULA CONSTRUTIVA",0,IF(H1037="ETAPA",OFFSET(C1037,-1,0)+1,OFFSET(C1037,-1,0)))</f>
        <v>6</v>
      </c>
      <c r="D1037" s="561">
        <f t="shared" ref="D1037" ca="1" si="538">IF(H1037="ETAPA",0,IF(H1037="SUBETAPA",OFFSET(D1037,-1,0)+1,OFFSET(D1037,-1,0)))</f>
        <v>6</v>
      </c>
      <c r="E1037" s="561">
        <f t="shared" ref="E1037" ca="1" si="539">IF(H1037="Subetapa",0,IF(H1037="serviço",OFFSET(E1037,-1,0)+1,OFFSET(E1037,-1,0)))</f>
        <v>4</v>
      </c>
      <c r="G1037" s="290"/>
      <c r="H1037" s="291" t="s">
        <v>244</v>
      </c>
      <c r="I1037" s="292" t="str">
        <f t="shared" ref="I1037" ca="1" si="540">IF(H1037="Unidade Construtiva",TEXT(A1037,"00"),IF(H1037="Célula Construtiva",TEXT(B1037,"00"),IF(H1037="Etapa",CONCATENATE(TEXT(B1037,"00"),".",TEXT(C1037,"000")),IF(H1037="Subetapa",CONCATENATE(TEXT(B1037,"00"),".",TEXT(C1037,"000"),".",TEXT(D1037,"000")),IF(H1037="Serviço",CONCATENATE(TEXT(B1037,"00"),".",TEXT(C1037,"000"),".",TEXT(D1037,"000"),".",TEXT(E1037,"000")),"")))))</f>
        <v>13.006.006.004</v>
      </c>
      <c r="J1037" s="293" t="s">
        <v>4281</v>
      </c>
      <c r="K1037" s="294" t="s">
        <v>1</v>
      </c>
      <c r="L1037" s="558">
        <f>L1025</f>
        <v>56.7</v>
      </c>
      <c r="M1037" s="558">
        <v>48</v>
      </c>
      <c r="N1037" s="388">
        <f t="shared" si="506"/>
        <v>2721.6000000000004</v>
      </c>
      <c r="O1037" s="565"/>
      <c r="P1037" s="297" t="s">
        <v>402</v>
      </c>
      <c r="Q1037" s="49"/>
      <c r="R1037" s="49"/>
      <c r="S1037" s="49"/>
    </row>
    <row r="1038" spans="1:19" s="48" customFormat="1" ht="13.9" customHeight="1" outlineLevel="3">
      <c r="A1038" s="560">
        <f ca="1">IF($H1038="UNIDADE CONSTRUTIVA",OFFSET(A1038,-1,0)+1,LARGE(A$3:A1036,1))</f>
        <v>0</v>
      </c>
      <c r="B1038" s="560">
        <f t="shared" ca="1" si="527"/>
        <v>13</v>
      </c>
      <c r="C1038" s="560">
        <f t="shared" ca="1" si="528"/>
        <v>6</v>
      </c>
      <c r="D1038" s="561">
        <f t="shared" ca="1" si="529"/>
        <v>6</v>
      </c>
      <c r="E1038" s="561">
        <f t="shared" ca="1" si="530"/>
        <v>5</v>
      </c>
      <c r="G1038" s="290"/>
      <c r="H1038" s="291" t="s">
        <v>244</v>
      </c>
      <c r="I1038" s="292" t="str">
        <f t="shared" ca="1" si="521"/>
        <v>13.006.006.005</v>
      </c>
      <c r="J1038" s="293" t="s">
        <v>591</v>
      </c>
      <c r="K1038" s="294" t="s">
        <v>3</v>
      </c>
      <c r="L1038" s="558">
        <f>L1029</f>
        <v>131.49</v>
      </c>
      <c r="M1038" s="558">
        <v>22</v>
      </c>
      <c r="N1038" s="388">
        <f t="shared" si="506"/>
        <v>2892.78</v>
      </c>
      <c r="O1038" s="565"/>
      <c r="P1038" s="297" t="s">
        <v>402</v>
      </c>
      <c r="Q1038" s="49"/>
      <c r="R1038" s="49"/>
      <c r="S1038" s="49"/>
    </row>
    <row r="1039" spans="1:19" s="48" customFormat="1" ht="13.9" customHeight="1" outlineLevel="3">
      <c r="A1039" s="560">
        <f ca="1">IF($H1039="UNIDADE CONSTRUTIVA",OFFSET(A1039,-1,0)+1,LARGE(A$3:A1038,1))</f>
        <v>0</v>
      </c>
      <c r="B1039" s="560">
        <f t="shared" ca="1" si="527"/>
        <v>13</v>
      </c>
      <c r="C1039" s="560">
        <f t="shared" ca="1" si="528"/>
        <v>6</v>
      </c>
      <c r="D1039" s="561">
        <f t="shared" ca="1" si="529"/>
        <v>6</v>
      </c>
      <c r="E1039" s="561">
        <f t="shared" ca="1" si="530"/>
        <v>6</v>
      </c>
      <c r="G1039" s="290"/>
      <c r="H1039" s="291" t="s">
        <v>244</v>
      </c>
      <c r="I1039" s="292" t="str">
        <f t="shared" ca="1" si="521"/>
        <v>13.006.006.006</v>
      </c>
      <c r="J1039" s="293" t="s">
        <v>718</v>
      </c>
      <c r="K1039" s="294" t="s">
        <v>3</v>
      </c>
      <c r="L1039" s="558">
        <f>L1030</f>
        <v>31.49</v>
      </c>
      <c r="M1039" s="558">
        <v>22</v>
      </c>
      <c r="N1039" s="388">
        <f t="shared" si="506"/>
        <v>692.78</v>
      </c>
      <c r="O1039" s="565"/>
      <c r="P1039" s="297" t="s">
        <v>402</v>
      </c>
      <c r="Q1039" s="49"/>
      <c r="R1039" s="49"/>
      <c r="S1039" s="49"/>
    </row>
    <row r="1040" spans="1:19" s="48" customFormat="1" ht="13.9" customHeight="1" outlineLevel="3">
      <c r="A1040" s="560">
        <f ca="1">IF($H1040="UNIDADE CONSTRUTIVA",OFFSET(A1040,-1,0)+1,LARGE(A$3:A1039,1))</f>
        <v>0</v>
      </c>
      <c r="B1040" s="560">
        <f t="shared" ca="1" si="527"/>
        <v>13</v>
      </c>
      <c r="C1040" s="560">
        <f t="shared" ca="1" si="528"/>
        <v>6</v>
      </c>
      <c r="D1040" s="561">
        <f t="shared" ca="1" si="529"/>
        <v>6</v>
      </c>
      <c r="E1040" s="561">
        <f t="shared" ca="1" si="530"/>
        <v>7</v>
      </c>
      <c r="G1040" s="290"/>
      <c r="H1040" s="291" t="s">
        <v>244</v>
      </c>
      <c r="I1040" s="292" t="str">
        <f t="shared" ref="I1040" ca="1" si="541">IF(H1040="Unidade Construtiva",TEXT(A1040,"00"),IF(H1040="Célula Construtiva",TEXT(B1040,"00"),IF(H1040="Etapa",CONCATENATE(TEXT(B1040,"00"),".",TEXT(C1040,"000")),IF(H1040="Subetapa",CONCATENATE(TEXT(B1040,"00"),".",TEXT(C1040,"000"),".",TEXT(D1040,"000")),IF(H1040="Serviço",CONCATENATE(TEXT(B1040,"00"),".",TEXT(C1040,"000"),".",TEXT(D1040,"000"),".",TEXT(E1040,"000")),"")))))</f>
        <v>13.006.006.007</v>
      </c>
      <c r="J1040" s="293" t="s">
        <v>4749</v>
      </c>
      <c r="K1040" s="294" t="s">
        <v>1</v>
      </c>
      <c r="L1040" s="558">
        <f>L1027</f>
        <v>24.05</v>
      </c>
      <c r="M1040" s="558">
        <v>35</v>
      </c>
      <c r="N1040" s="388">
        <f t="shared" si="506"/>
        <v>841.75</v>
      </c>
      <c r="O1040" s="565"/>
      <c r="P1040" s="297" t="s">
        <v>402</v>
      </c>
      <c r="Q1040" s="49"/>
      <c r="R1040" s="49"/>
      <c r="S1040" s="49"/>
    </row>
    <row r="1041" spans="1:19" s="48" customFormat="1" ht="13.9" customHeight="1" outlineLevel="3">
      <c r="A1041" s="560">
        <f ca="1">IF($H1041="UNIDADE CONSTRUTIVA",OFFSET(A1041,-1,0)+1,LARGE(A$3:A1040,1))</f>
        <v>0</v>
      </c>
      <c r="B1041" s="560">
        <f t="shared" ref="B1041" ca="1" si="542">IF(H1041="UNIDADE CONSTRUTIVA",0,IF(H1041="CÉLULA CONSTRUTIVA",OFFSET(B1041,-1,0)+1,OFFSET(B1041,-1,0)))</f>
        <v>13</v>
      </c>
      <c r="C1041" s="560">
        <f t="shared" ref="C1041" ca="1" si="543">IF(H1041="CÉLULA CONSTRUTIVA",0,IF(H1041="ETAPA",OFFSET(C1041,-1,0)+1,OFFSET(C1041,-1,0)))</f>
        <v>6</v>
      </c>
      <c r="D1041" s="561">
        <f t="shared" ref="D1041" ca="1" si="544">IF(H1041="ETAPA",0,IF(H1041="SUBETAPA",OFFSET(D1041,-1,0)+1,OFFSET(D1041,-1,0)))</f>
        <v>6</v>
      </c>
      <c r="E1041" s="561">
        <f t="shared" ref="E1041" ca="1" si="545">IF(H1041="Subetapa",0,IF(H1041="serviço",OFFSET(E1041,-1,0)+1,OFFSET(E1041,-1,0)))</f>
        <v>8</v>
      </c>
      <c r="G1041" s="290"/>
      <c r="H1041" s="291" t="s">
        <v>244</v>
      </c>
      <c r="I1041" s="292" t="str">
        <f t="shared" ref="I1041" ca="1" si="546">IF(H1041="Unidade Construtiva",TEXT(A1041,"00"),IF(H1041="Célula Construtiva",TEXT(B1041,"00"),IF(H1041="Etapa",CONCATENATE(TEXT(B1041,"00"),".",TEXT(C1041,"000")),IF(H1041="Subetapa",CONCATENATE(TEXT(B1041,"00"),".",TEXT(C1041,"000"),".",TEXT(D1041,"000")),IF(H1041="Serviço",CONCATENATE(TEXT(B1041,"00"),".",TEXT(C1041,"000"),".",TEXT(D1041,"000"),".",TEXT(E1041,"000")),"")))))</f>
        <v>13.006.006.008</v>
      </c>
      <c r="J1041" s="293" t="s">
        <v>5512</v>
      </c>
      <c r="K1041" s="294" t="s">
        <v>1</v>
      </c>
      <c r="L1041" s="558">
        <f>L1032</f>
        <v>0.55000000000000004</v>
      </c>
      <c r="M1041" s="558">
        <v>35</v>
      </c>
      <c r="N1041" s="388">
        <f t="shared" si="506"/>
        <v>19.25</v>
      </c>
      <c r="O1041" s="565"/>
      <c r="P1041" s="297" t="s">
        <v>402</v>
      </c>
      <c r="Q1041" s="49"/>
      <c r="R1041" s="49"/>
      <c r="S1041" s="49"/>
    </row>
    <row r="1042" spans="1:19" s="48" customFormat="1" ht="13.9" customHeight="1" outlineLevel="1">
      <c r="A1042" s="560">
        <f ca="1">IF($H1042="UNIDADE CONSTRUTIVA",OFFSET(A1042,-1,0)+1,LARGE(A$3:A1039,1))</f>
        <v>0</v>
      </c>
      <c r="B1042" s="560">
        <f t="shared" ca="1" si="527"/>
        <v>13</v>
      </c>
      <c r="C1042" s="560">
        <f t="shared" ca="1" si="528"/>
        <v>7</v>
      </c>
      <c r="D1042" s="561">
        <f t="shared" ca="1" si="529"/>
        <v>0</v>
      </c>
      <c r="E1042" s="561">
        <f t="shared" ca="1" si="530"/>
        <v>8</v>
      </c>
      <c r="G1042" s="290"/>
      <c r="H1042" s="291" t="s">
        <v>242</v>
      </c>
      <c r="I1042" s="292" t="str">
        <f t="shared" ref="I1042:I1047" ca="1" si="547">IF(H1042="Unidade Construtiva",TEXT(A1042,"00"),IF(H1042="Célula Construtiva",TEXT(B1042,"00"),IF(H1042="Etapa",CONCATENATE(TEXT(B1042,"00"),".",TEXT(C1042,"000")),IF(H1042="Subetapa",CONCATENATE(TEXT(B1042,"00"),".",TEXT(C1042,"000"),".",TEXT(D1042,"000")),IF(H1042="Serviço",CONCATENATE(TEXT(B1042,"00"),".",TEXT(C1042,"000"),".",TEXT(D1042,"000"),".",TEXT(E1042,"000")),"")))))</f>
        <v>13.007</v>
      </c>
      <c r="J1042" s="293" t="s">
        <v>4264</v>
      </c>
      <c r="K1042" s="294"/>
      <c r="L1042" s="558"/>
      <c r="M1042" s="558"/>
      <c r="N1042" s="388">
        <f t="shared" ca="1" si="506"/>
        <v>4157.9340000000002</v>
      </c>
      <c r="O1042" s="565"/>
      <c r="P1042" s="297"/>
      <c r="Q1042" s="49"/>
      <c r="R1042" s="49"/>
      <c r="S1042" s="49"/>
    </row>
    <row r="1043" spans="1:19" s="48" customFormat="1" ht="13.9" customHeight="1" outlineLevel="2">
      <c r="A1043" s="560">
        <f ca="1">IF($H1043="UNIDADE CONSTRUTIVA",OFFSET(A1043,-1,0)+1,LARGE(A$3:A1042,1))</f>
        <v>0</v>
      </c>
      <c r="B1043" s="560">
        <f t="shared" ca="1" si="527"/>
        <v>13</v>
      </c>
      <c r="C1043" s="560">
        <f t="shared" ca="1" si="528"/>
        <v>7</v>
      </c>
      <c r="D1043" s="561">
        <f t="shared" ca="1" si="529"/>
        <v>1</v>
      </c>
      <c r="E1043" s="561">
        <f t="shared" ca="1" si="530"/>
        <v>0</v>
      </c>
      <c r="G1043" s="290"/>
      <c r="H1043" s="291" t="s">
        <v>243</v>
      </c>
      <c r="I1043" s="292" t="str">
        <f t="shared" ca="1" si="547"/>
        <v>13.007.001</v>
      </c>
      <c r="J1043" s="293" t="s">
        <v>156</v>
      </c>
      <c r="K1043" s="294"/>
      <c r="L1043" s="558"/>
      <c r="M1043" s="558"/>
      <c r="N1043" s="388">
        <f t="shared" ca="1" si="506"/>
        <v>1478.184</v>
      </c>
      <c r="O1043" s="565"/>
      <c r="P1043" s="297"/>
      <c r="Q1043" s="49"/>
      <c r="R1043" s="49"/>
      <c r="S1043" s="49"/>
    </row>
    <row r="1044" spans="1:19" s="48" customFormat="1" ht="13.9" customHeight="1" outlineLevel="3">
      <c r="A1044" s="560">
        <f ca="1">IF($H1044="UNIDADE CONSTRUTIVA",OFFSET(A1044,-1,0)+1,LARGE(A$3:A1043,1))</f>
        <v>0</v>
      </c>
      <c r="B1044" s="560">
        <f t="shared" ca="1" si="527"/>
        <v>13</v>
      </c>
      <c r="C1044" s="560">
        <f t="shared" ca="1" si="528"/>
        <v>7</v>
      </c>
      <c r="D1044" s="561">
        <f t="shared" ca="1" si="529"/>
        <v>1</v>
      </c>
      <c r="E1044" s="561">
        <f t="shared" ca="1" si="530"/>
        <v>1</v>
      </c>
      <c r="G1044" s="290"/>
      <c r="H1044" s="291" t="s">
        <v>244</v>
      </c>
      <c r="I1044" s="292" t="str">
        <f t="shared" ca="1" si="547"/>
        <v>13.007.001.001</v>
      </c>
      <c r="J1044" s="293" t="s">
        <v>4265</v>
      </c>
      <c r="K1044" s="294" t="s">
        <v>1</v>
      </c>
      <c r="L1044" s="558">
        <f>'Arquitetura R01'!D857+'Arquitetura R01'!D860+'Arquitetura R01'!D862</f>
        <v>100.32</v>
      </c>
      <c r="M1044" s="558">
        <v>12.62</v>
      </c>
      <c r="N1044" s="388">
        <f t="shared" si="506"/>
        <v>1266.0383999999999</v>
      </c>
      <c r="O1044" s="565"/>
      <c r="P1044" s="297" t="s">
        <v>402</v>
      </c>
      <c r="Q1044" s="49"/>
      <c r="R1044" s="49"/>
      <c r="S1044" s="49"/>
    </row>
    <row r="1045" spans="1:19" s="48" customFormat="1" ht="13.9" customHeight="1" outlineLevel="3">
      <c r="A1045" s="560">
        <f ca="1">IF($H1045="UNIDADE CONSTRUTIVA",OFFSET(A1045,-1,0)+1,LARGE(A$3:A1044,1))</f>
        <v>0</v>
      </c>
      <c r="B1045" s="560">
        <f t="shared" ca="1" si="527"/>
        <v>13</v>
      </c>
      <c r="C1045" s="560">
        <f t="shared" ca="1" si="528"/>
        <v>7</v>
      </c>
      <c r="D1045" s="561">
        <f t="shared" ca="1" si="529"/>
        <v>1</v>
      </c>
      <c r="E1045" s="561">
        <f t="shared" ca="1" si="530"/>
        <v>2</v>
      </c>
      <c r="G1045" s="290"/>
      <c r="H1045" s="291" t="s">
        <v>244</v>
      </c>
      <c r="I1045" s="292" t="str">
        <f t="shared" ca="1" si="547"/>
        <v>13.007.001.002</v>
      </c>
      <c r="J1045" s="293" t="s">
        <v>578</v>
      </c>
      <c r="K1045" s="294" t="s">
        <v>1</v>
      </c>
      <c r="L1045" s="558">
        <f>'Arquitetura R01'!D858</f>
        <v>6.87</v>
      </c>
      <c r="M1045" s="558">
        <v>30.88</v>
      </c>
      <c r="N1045" s="388">
        <f t="shared" si="506"/>
        <v>212.1456</v>
      </c>
      <c r="O1045" s="565"/>
      <c r="P1045" s="297" t="s">
        <v>402</v>
      </c>
      <c r="Q1045" s="49"/>
      <c r="R1045" s="49"/>
      <c r="S1045" s="49"/>
    </row>
    <row r="1046" spans="1:19" s="48" customFormat="1" ht="13.9" customHeight="1" outlineLevel="2">
      <c r="A1046" s="560">
        <f ca="1">IF($H1046="UNIDADE CONSTRUTIVA",OFFSET(A1046,-1,0)+1,LARGE(A$3:A1045,1))</f>
        <v>0</v>
      </c>
      <c r="B1046" s="560">
        <f t="shared" ref="B1046:B1047" ca="1" si="548">IF(H1046="UNIDADE CONSTRUTIVA",0,IF(H1046="CÉLULA CONSTRUTIVA",OFFSET(B1046,-1,0)+1,OFFSET(B1046,-1,0)))</f>
        <v>13</v>
      </c>
      <c r="C1046" s="560">
        <f t="shared" ref="C1046:C1047" ca="1" si="549">IF(H1046="CÉLULA CONSTRUTIVA",0,IF(H1046="ETAPA",OFFSET(C1046,-1,0)+1,OFFSET(C1046,-1,0)))</f>
        <v>7</v>
      </c>
      <c r="D1046" s="561">
        <f t="shared" ref="D1046:D1047" ca="1" si="550">IF(H1046="ETAPA",0,IF(H1046="SUBETAPA",OFFSET(D1046,-1,0)+1,OFFSET(D1046,-1,0)))</f>
        <v>2</v>
      </c>
      <c r="E1046" s="561">
        <f t="shared" ref="E1046:E1047" ca="1" si="551">IF(H1046="Subetapa",0,IF(H1046="serviço",OFFSET(E1046,-1,0)+1,OFFSET(E1046,-1,0)))</f>
        <v>0</v>
      </c>
      <c r="G1046" s="290"/>
      <c r="H1046" s="291" t="s">
        <v>243</v>
      </c>
      <c r="I1046" s="292" t="str">
        <f t="shared" ca="1" si="547"/>
        <v>13.007.002</v>
      </c>
      <c r="J1046" s="293" t="s">
        <v>592</v>
      </c>
      <c r="K1046" s="294"/>
      <c r="L1046" s="558"/>
      <c r="M1046" s="558"/>
      <c r="N1046" s="388">
        <f t="shared" ca="1" si="506"/>
        <v>2679.75</v>
      </c>
      <c r="O1046" s="565"/>
      <c r="P1046" s="297"/>
      <c r="Q1046" s="49"/>
      <c r="R1046" s="49"/>
      <c r="S1046" s="49"/>
    </row>
    <row r="1047" spans="1:19" s="48" customFormat="1" ht="13.9" customHeight="1" outlineLevel="3">
      <c r="A1047" s="560">
        <f ca="1">IF($H1047="UNIDADE CONSTRUTIVA",OFFSET(A1047,-1,0)+1,LARGE(A$3:A1046,1))</f>
        <v>0</v>
      </c>
      <c r="B1047" s="560">
        <f t="shared" ca="1" si="548"/>
        <v>13</v>
      </c>
      <c r="C1047" s="560">
        <f t="shared" ca="1" si="549"/>
        <v>7</v>
      </c>
      <c r="D1047" s="561">
        <f t="shared" ca="1" si="550"/>
        <v>2</v>
      </c>
      <c r="E1047" s="561">
        <f t="shared" ca="1" si="551"/>
        <v>1</v>
      </c>
      <c r="G1047" s="290"/>
      <c r="H1047" s="291" t="s">
        <v>244</v>
      </c>
      <c r="I1047" s="292" t="str">
        <f t="shared" ca="1" si="547"/>
        <v>13.007.002.001</v>
      </c>
      <c r="J1047" s="293" t="s">
        <v>4734</v>
      </c>
      <c r="K1047" s="294" t="s">
        <v>1</v>
      </c>
      <c r="L1047" s="558">
        <f>L1044+L1045</f>
        <v>107.19</v>
      </c>
      <c r="M1047" s="558">
        <v>25</v>
      </c>
      <c r="N1047" s="388">
        <f t="shared" si="506"/>
        <v>2679.75</v>
      </c>
      <c r="O1047" s="565"/>
      <c r="P1047" s="297" t="s">
        <v>402</v>
      </c>
      <c r="Q1047" s="49"/>
      <c r="R1047" s="49"/>
      <c r="S1047" s="49"/>
    </row>
    <row r="1048" spans="1:19" s="48" customFormat="1" ht="13.9" customHeight="1" collapsed="1">
      <c r="A1048" s="560">
        <f ca="1">IF($H1048="UNIDADE CONSTRUTIVA",OFFSET(A1048,-1,0)+1,LARGE(A$3:A952,1))</f>
        <v>0</v>
      </c>
      <c r="B1048" s="560">
        <f t="shared" ca="1" si="470"/>
        <v>14</v>
      </c>
      <c r="C1048" s="560">
        <f t="shared" ca="1" si="471"/>
        <v>0</v>
      </c>
      <c r="D1048" s="561">
        <f t="shared" ca="1" si="472"/>
        <v>2</v>
      </c>
      <c r="E1048" s="561">
        <f t="shared" ca="1" si="473"/>
        <v>1</v>
      </c>
      <c r="G1048" s="290"/>
      <c r="H1048" s="291" t="s">
        <v>241</v>
      </c>
      <c r="I1048" s="292" t="str">
        <f t="shared" ca="1" si="474"/>
        <v>14</v>
      </c>
      <c r="J1048" s="293" t="s">
        <v>159</v>
      </c>
      <c r="K1048" s="294"/>
      <c r="L1048" s="558"/>
      <c r="M1048" s="558"/>
      <c r="N1048" s="388">
        <f t="shared" ca="1" si="506"/>
        <v>489145.92520100001</v>
      </c>
      <c r="O1048" s="565"/>
      <c r="P1048" s="297"/>
      <c r="Q1048" s="566"/>
      <c r="R1048" s="566"/>
      <c r="S1048" s="49"/>
    </row>
    <row r="1049" spans="1:19" s="48" customFormat="1" ht="13.9" hidden="1" customHeight="1" outlineLevel="1">
      <c r="A1049" s="560">
        <f ca="1">IF($H1049="UNIDADE CONSTRUTIVA",OFFSET(A1049,-1,0)+1,LARGE(A$3:A1048,1))</f>
        <v>0</v>
      </c>
      <c r="B1049" s="560">
        <f t="shared" ca="1" si="470"/>
        <v>14</v>
      </c>
      <c r="C1049" s="560">
        <f t="shared" ca="1" si="471"/>
        <v>1</v>
      </c>
      <c r="D1049" s="561">
        <f t="shared" ca="1" si="472"/>
        <v>0</v>
      </c>
      <c r="E1049" s="561">
        <f t="shared" ca="1" si="473"/>
        <v>1</v>
      </c>
      <c r="G1049" s="290"/>
      <c r="H1049" s="291" t="s">
        <v>242</v>
      </c>
      <c r="I1049" s="292" t="str">
        <f t="shared" ca="1" si="474"/>
        <v>14.001</v>
      </c>
      <c r="J1049" s="293" t="s">
        <v>4286</v>
      </c>
      <c r="K1049" s="294"/>
      <c r="L1049" s="558"/>
      <c r="M1049" s="558"/>
      <c r="N1049" s="388">
        <f t="shared" ca="1" si="506"/>
        <v>62005.758516000002</v>
      </c>
      <c r="O1049" s="565"/>
      <c r="P1049" s="297"/>
      <c r="Q1049" s="49"/>
      <c r="R1049" s="49"/>
      <c r="S1049" s="49"/>
    </row>
    <row r="1050" spans="1:19" s="48" customFormat="1" ht="13.9" hidden="1" customHeight="1" outlineLevel="2">
      <c r="A1050" s="560">
        <f ca="1">IF($H1050="UNIDADE CONSTRUTIVA",OFFSET(A1050,-1,0)+1,LARGE(A$3:A1049,1))</f>
        <v>0</v>
      </c>
      <c r="B1050" s="560">
        <f t="shared" ca="1" si="470"/>
        <v>14</v>
      </c>
      <c r="C1050" s="560">
        <f t="shared" ca="1" si="471"/>
        <v>1</v>
      </c>
      <c r="D1050" s="561">
        <f t="shared" ca="1" si="472"/>
        <v>1</v>
      </c>
      <c r="E1050" s="561">
        <f t="shared" ca="1" si="473"/>
        <v>0</v>
      </c>
      <c r="G1050" s="290"/>
      <c r="H1050" s="291" t="s">
        <v>243</v>
      </c>
      <c r="I1050" s="292" t="str">
        <f t="shared" ca="1" si="474"/>
        <v>14.001.001</v>
      </c>
      <c r="J1050" s="293" t="s">
        <v>160</v>
      </c>
      <c r="K1050" s="294"/>
      <c r="L1050" s="558"/>
      <c r="M1050" s="558"/>
      <c r="N1050" s="388">
        <f t="shared" ca="1" si="506"/>
        <v>18945.900560000002</v>
      </c>
      <c r="O1050" s="565"/>
      <c r="P1050" s="297"/>
      <c r="Q1050" s="49"/>
      <c r="R1050" s="49"/>
      <c r="S1050" s="49"/>
    </row>
    <row r="1051" spans="1:19" s="48" customFormat="1" ht="13.9" hidden="1" customHeight="1" outlineLevel="3">
      <c r="A1051" s="560">
        <f ca="1">IF($H1051="UNIDADE CONSTRUTIVA",OFFSET(A1051,-1,0)+1,LARGE(A$3:A1050,1))</f>
        <v>0</v>
      </c>
      <c r="B1051" s="560">
        <f t="shared" ca="1" si="470"/>
        <v>14</v>
      </c>
      <c r="C1051" s="560">
        <f t="shared" ca="1" si="471"/>
        <v>1</v>
      </c>
      <c r="D1051" s="561">
        <f t="shared" ca="1" si="472"/>
        <v>1</v>
      </c>
      <c r="E1051" s="561">
        <f t="shared" ca="1" si="473"/>
        <v>1</v>
      </c>
      <c r="G1051" s="290"/>
      <c r="H1051" s="291" t="s">
        <v>244</v>
      </c>
      <c r="I1051" s="292" t="str">
        <f t="shared" ca="1" si="474"/>
        <v>14.001.001.001</v>
      </c>
      <c r="J1051" s="293" t="s">
        <v>4282</v>
      </c>
      <c r="K1051" s="294" t="s">
        <v>1</v>
      </c>
      <c r="L1051" s="558">
        <f>'Arquitetura R01'!D1195</f>
        <v>13.45</v>
      </c>
      <c r="M1051" s="558">
        <v>50.650799999999997</v>
      </c>
      <c r="N1051" s="388">
        <f t="shared" si="506"/>
        <v>681.25325999999995</v>
      </c>
      <c r="O1051" s="565"/>
      <c r="P1051" s="297" t="s">
        <v>402</v>
      </c>
      <c r="Q1051" s="49"/>
      <c r="R1051" s="49"/>
      <c r="S1051" s="49"/>
    </row>
    <row r="1052" spans="1:19" s="48" customFormat="1" ht="13.9" hidden="1" customHeight="1" outlineLevel="3">
      <c r="A1052" s="560">
        <f ca="1">IF($H1052="UNIDADE CONSTRUTIVA",OFFSET(A1052,-1,0)+1,LARGE(A$3:A1051,1))</f>
        <v>0</v>
      </c>
      <c r="B1052" s="560">
        <f t="shared" ref="B1052:B1063" ca="1" si="552">IF(H1052="UNIDADE CONSTRUTIVA",0,IF(H1052="CÉLULA CONSTRUTIVA",OFFSET(B1052,-1,0)+1,OFFSET(B1052,-1,0)))</f>
        <v>14</v>
      </c>
      <c r="C1052" s="560">
        <f t="shared" ref="C1052:C1063" ca="1" si="553">IF(H1052="CÉLULA CONSTRUTIVA",0,IF(H1052="ETAPA",OFFSET(C1052,-1,0)+1,OFFSET(C1052,-1,0)))</f>
        <v>1</v>
      </c>
      <c r="D1052" s="561">
        <f t="shared" ref="D1052:D1063" ca="1" si="554">IF(H1052="ETAPA",0,IF(H1052="SUBETAPA",OFFSET(D1052,-1,0)+1,OFFSET(D1052,-1,0)))</f>
        <v>1</v>
      </c>
      <c r="E1052" s="561">
        <f t="shared" ref="E1052:E1063" ca="1" si="555">IF(H1052="Subetapa",0,IF(H1052="serviço",OFFSET(E1052,-1,0)+1,OFFSET(E1052,-1,0)))</f>
        <v>2</v>
      </c>
      <c r="G1052" s="290"/>
      <c r="H1052" s="291" t="s">
        <v>244</v>
      </c>
      <c r="I1052" s="292" t="str">
        <f t="shared" ref="I1052:I1061" ca="1" si="556">IF(H1052="Unidade Construtiva",TEXT(A1052,"00"),IF(H1052="Célula Construtiva",TEXT(B1052,"00"),IF(H1052="Etapa",CONCATENATE(TEXT(B1052,"00"),".",TEXT(C1052,"000")),IF(H1052="Subetapa",CONCATENATE(TEXT(B1052,"00"),".",TEXT(C1052,"000"),".",TEXT(D1052,"000")),IF(H1052="Serviço",CONCATENATE(TEXT(B1052,"00"),".",TEXT(C1052,"000"),".",TEXT(D1052,"000"),".",TEXT(E1052,"000")),"")))))</f>
        <v>14.001.001.002</v>
      </c>
      <c r="J1052" s="293" t="s">
        <v>4756</v>
      </c>
      <c r="K1052" s="294" t="s">
        <v>1</v>
      </c>
      <c r="L1052" s="558">
        <f>'Arquitetura R01'!D1196</f>
        <v>228.88</v>
      </c>
      <c r="M1052" s="558">
        <v>77.83</v>
      </c>
      <c r="N1052" s="388">
        <f t="shared" si="506"/>
        <v>17813.7304</v>
      </c>
      <c r="O1052" s="565"/>
      <c r="P1052" s="297" t="s">
        <v>402</v>
      </c>
      <c r="Q1052" s="49"/>
      <c r="R1052" s="49"/>
      <c r="S1052" s="49"/>
    </row>
    <row r="1053" spans="1:19" s="48" customFormat="1" ht="13.9" hidden="1" customHeight="1" outlineLevel="3">
      <c r="A1053" s="560">
        <f ca="1">IF($H1053="UNIDADE CONSTRUTIVA",OFFSET(A1053,-1,0)+1,LARGE(A$3:A1052,1))</f>
        <v>0</v>
      </c>
      <c r="B1053" s="560">
        <f t="shared" ref="B1053" ca="1" si="557">IF(H1053="UNIDADE CONSTRUTIVA",0,IF(H1053="CÉLULA CONSTRUTIVA",OFFSET(B1053,-1,0)+1,OFFSET(B1053,-1,0)))</f>
        <v>14</v>
      </c>
      <c r="C1053" s="560">
        <f t="shared" ref="C1053" ca="1" si="558">IF(H1053="CÉLULA CONSTRUTIVA",0,IF(H1053="ETAPA",OFFSET(C1053,-1,0)+1,OFFSET(C1053,-1,0)))</f>
        <v>1</v>
      </c>
      <c r="D1053" s="561">
        <f t="shared" ref="D1053" ca="1" si="559">IF(H1053="ETAPA",0,IF(H1053="SUBETAPA",OFFSET(D1053,-1,0)+1,OFFSET(D1053,-1,0)))</f>
        <v>1</v>
      </c>
      <c r="E1053" s="561">
        <f t="shared" ref="E1053" ca="1" si="560">IF(H1053="Subetapa",0,IF(H1053="serviço",OFFSET(E1053,-1,0)+1,OFFSET(E1053,-1,0)))</f>
        <v>3</v>
      </c>
      <c r="G1053" s="290"/>
      <c r="H1053" s="291" t="s">
        <v>244</v>
      </c>
      <c r="I1053" s="292" t="str">
        <f t="shared" ref="I1053" ca="1" si="561">IF(H1053="Unidade Construtiva",TEXT(A1053,"00"),IF(H1053="Célula Construtiva",TEXT(B1053,"00"),IF(H1053="Etapa",CONCATENATE(TEXT(B1053,"00"),".",TEXT(C1053,"000")),IF(H1053="Subetapa",CONCATENATE(TEXT(B1053,"00"),".",TEXT(C1053,"000"),".",TEXT(D1053,"000")),IF(H1053="Serviço",CONCATENATE(TEXT(B1053,"00"),".",TEXT(C1053,"000"),".",TEXT(D1053,"000"),".",TEXT(E1053,"000")),"")))))</f>
        <v>14.001.001.003</v>
      </c>
      <c r="J1053" s="293" t="s">
        <v>4755</v>
      </c>
      <c r="K1053" s="294" t="s">
        <v>1</v>
      </c>
      <c r="L1053" s="558">
        <f>'Arquitetura R01'!D865+'Arquitetura R01'!D866</f>
        <v>23.77</v>
      </c>
      <c r="M1053" s="558">
        <v>18.97</v>
      </c>
      <c r="N1053" s="388">
        <f t="shared" si="506"/>
        <v>450.91689999999994</v>
      </c>
      <c r="O1053" s="565"/>
      <c r="P1053" s="297" t="s">
        <v>402</v>
      </c>
      <c r="Q1053" s="49"/>
      <c r="R1053" s="49"/>
      <c r="S1053" s="49"/>
    </row>
    <row r="1054" spans="1:19" s="48" customFormat="1" ht="13.9" hidden="1" customHeight="1" outlineLevel="2">
      <c r="A1054" s="560">
        <f ca="1">IF($H1054="UNIDADE CONSTRUTIVA",OFFSET(A1054,-1,0)+1,LARGE(A$3:A1051,1))</f>
        <v>0</v>
      </c>
      <c r="B1054" s="560">
        <f t="shared" ca="1" si="552"/>
        <v>14</v>
      </c>
      <c r="C1054" s="560">
        <f t="shared" ca="1" si="553"/>
        <v>1</v>
      </c>
      <c r="D1054" s="561">
        <f t="shared" ca="1" si="554"/>
        <v>2</v>
      </c>
      <c r="E1054" s="561">
        <f t="shared" ca="1" si="555"/>
        <v>0</v>
      </c>
      <c r="G1054" s="290"/>
      <c r="H1054" s="291" t="s">
        <v>243</v>
      </c>
      <c r="I1054" s="292" t="str">
        <f t="shared" ca="1" si="556"/>
        <v>14.001.002</v>
      </c>
      <c r="J1054" s="293" t="s">
        <v>161</v>
      </c>
      <c r="K1054" s="294"/>
      <c r="L1054" s="558"/>
      <c r="M1054" s="558"/>
      <c r="N1054" s="388">
        <f t="shared" ca="1" si="506"/>
        <v>4536.1468279999999</v>
      </c>
      <c r="O1054" s="565"/>
      <c r="P1054" s="297"/>
      <c r="Q1054" s="49"/>
      <c r="R1054" s="49"/>
      <c r="S1054" s="49"/>
    </row>
    <row r="1055" spans="1:19" s="48" customFormat="1" ht="13.9" hidden="1" customHeight="1" outlineLevel="3">
      <c r="A1055" s="560">
        <f ca="1">IF($H1055="UNIDADE CONSTRUTIVA",OFFSET(A1055,-1,0)+1,LARGE(A$3:A1054,1))</f>
        <v>0</v>
      </c>
      <c r="B1055" s="560">
        <f t="shared" ca="1" si="552"/>
        <v>14</v>
      </c>
      <c r="C1055" s="560">
        <f t="shared" ca="1" si="553"/>
        <v>1</v>
      </c>
      <c r="D1055" s="561">
        <f t="shared" ca="1" si="554"/>
        <v>2</v>
      </c>
      <c r="E1055" s="561">
        <f t="shared" ca="1" si="555"/>
        <v>1</v>
      </c>
      <c r="G1055" s="290"/>
      <c r="H1055" s="291" t="s">
        <v>244</v>
      </c>
      <c r="I1055" s="292" t="str">
        <f t="shared" ca="1" si="556"/>
        <v>14.001.002.001</v>
      </c>
      <c r="J1055" s="293" t="s">
        <v>4758</v>
      </c>
      <c r="K1055" s="294" t="s">
        <v>1</v>
      </c>
      <c r="L1055" s="558">
        <f>Arquitetura!D1351</f>
        <v>35.299999999999997</v>
      </c>
      <c r="M1055" s="558">
        <v>5.0772000000000004</v>
      </c>
      <c r="N1055" s="388">
        <f t="shared" si="506"/>
        <v>179.22515999999999</v>
      </c>
      <c r="O1055" s="565"/>
      <c r="P1055" s="297" t="s">
        <v>402</v>
      </c>
      <c r="Q1055" s="49"/>
      <c r="R1055" s="49"/>
      <c r="S1055" s="49"/>
    </row>
    <row r="1056" spans="1:19" s="48" customFormat="1" ht="13.9" hidden="1" customHeight="1" outlineLevel="3">
      <c r="A1056" s="560">
        <f ca="1">IF($H1056="UNIDADE CONSTRUTIVA",OFFSET(A1056,-1,0)+1,LARGE(A$3:A1053,1))</f>
        <v>0</v>
      </c>
      <c r="B1056" s="560">
        <f t="shared" ref="B1056" ca="1" si="562">IF(H1056="UNIDADE CONSTRUTIVA",0,IF(H1056="CÉLULA CONSTRUTIVA",OFFSET(B1056,-1,0)+1,OFFSET(B1056,-1,0)))</f>
        <v>14</v>
      </c>
      <c r="C1056" s="560">
        <f t="shared" ref="C1056" ca="1" si="563">IF(H1056="CÉLULA CONSTRUTIVA",0,IF(H1056="ETAPA",OFFSET(C1056,-1,0)+1,OFFSET(C1056,-1,0)))</f>
        <v>1</v>
      </c>
      <c r="D1056" s="561">
        <f t="shared" ref="D1056" ca="1" si="564">IF(H1056="ETAPA",0,IF(H1056="SUBETAPA",OFFSET(D1056,-1,0)+1,OFFSET(D1056,-1,0)))</f>
        <v>2</v>
      </c>
      <c r="E1056" s="561">
        <f t="shared" ref="E1056" ca="1" si="565">IF(H1056="Subetapa",0,IF(H1056="serviço",OFFSET(E1056,-1,0)+1,OFFSET(E1056,-1,0)))</f>
        <v>2</v>
      </c>
      <c r="G1056" s="290"/>
      <c r="H1056" s="291" t="s">
        <v>244</v>
      </c>
      <c r="I1056" s="292" t="str">
        <f t="shared" ref="I1056" ca="1" si="566">IF(H1056="Unidade Construtiva",TEXT(A1056,"00"),IF(H1056="Célula Construtiva",TEXT(B1056,"00"),IF(H1056="Etapa",CONCATENATE(TEXT(B1056,"00"),".",TEXT(C1056,"000")),IF(H1056="Subetapa",CONCATENATE(TEXT(B1056,"00"),".",TEXT(C1056,"000"),".",TEXT(D1056,"000")),IF(H1056="Serviço",CONCATENATE(TEXT(B1056,"00"),".",TEXT(C1056,"000"),".",TEXT(D1056,"000"),".",TEXT(E1056,"000")),"")))))</f>
        <v>14.001.002.002</v>
      </c>
      <c r="J1056" s="293" t="s">
        <v>4759</v>
      </c>
      <c r="K1056" s="294" t="s">
        <v>1</v>
      </c>
      <c r="L1056" s="558">
        <f>SUM('Arquitetura R01'!D1204:D1205,'Arquitetura R01'!D1207:D1211)</f>
        <v>831.15</v>
      </c>
      <c r="M1056" s="558">
        <v>1.6657999999999999</v>
      </c>
      <c r="N1056" s="388">
        <f t="shared" si="506"/>
        <v>1384.5296699999999</v>
      </c>
      <c r="O1056" s="565"/>
      <c r="P1056" s="297" t="s">
        <v>402</v>
      </c>
      <c r="Q1056" s="49"/>
      <c r="R1056" s="49"/>
      <c r="S1056" s="49"/>
    </row>
    <row r="1057" spans="1:19" s="48" customFormat="1" ht="13.9" hidden="1" customHeight="1" outlineLevel="3">
      <c r="A1057" s="560">
        <f ca="1">IF($H1057="UNIDADE CONSTRUTIVA",OFFSET(A1057,-1,0)+1,LARGE(A$3:A1054,1))</f>
        <v>0</v>
      </c>
      <c r="B1057" s="560">
        <f t="shared" ref="B1057" ca="1" si="567">IF(H1057="UNIDADE CONSTRUTIVA",0,IF(H1057="CÉLULA CONSTRUTIVA",OFFSET(B1057,-1,0)+1,OFFSET(B1057,-1,0)))</f>
        <v>14</v>
      </c>
      <c r="C1057" s="560">
        <f t="shared" ref="C1057" ca="1" si="568">IF(H1057="CÉLULA CONSTRUTIVA",0,IF(H1057="ETAPA",OFFSET(C1057,-1,0)+1,OFFSET(C1057,-1,0)))</f>
        <v>1</v>
      </c>
      <c r="D1057" s="561">
        <f t="shared" ref="D1057" ca="1" si="569">IF(H1057="ETAPA",0,IF(H1057="SUBETAPA",OFFSET(D1057,-1,0)+1,OFFSET(D1057,-1,0)))</f>
        <v>2</v>
      </c>
      <c r="E1057" s="561">
        <f t="shared" ref="E1057" ca="1" si="570">IF(H1057="Subetapa",0,IF(H1057="serviço",OFFSET(E1057,-1,0)+1,OFFSET(E1057,-1,0)))</f>
        <v>3</v>
      </c>
      <c r="G1057" s="290"/>
      <c r="H1057" s="291" t="s">
        <v>244</v>
      </c>
      <c r="I1057" s="292" t="str">
        <f t="shared" ref="I1057" ca="1" si="571">IF(H1057="Unidade Construtiva",TEXT(A1057,"00"),IF(H1057="Célula Construtiva",TEXT(B1057,"00"),IF(H1057="Etapa",CONCATENATE(TEXT(B1057,"00"),".",TEXT(C1057,"000")),IF(H1057="Subetapa",CONCATENATE(TEXT(B1057,"00"),".",TEXT(C1057,"000"),".",TEXT(D1057,"000")),IF(H1057="Serviço",CONCATENATE(TEXT(B1057,"00"),".",TEXT(C1057,"000"),".",TEXT(D1057,"000"),".",TEXT(E1057,"000")),"")))))</f>
        <v>14.001.002.003</v>
      </c>
      <c r="J1057" s="293" t="s">
        <v>4760</v>
      </c>
      <c r="K1057" s="294" t="s">
        <v>1</v>
      </c>
      <c r="L1057" s="558">
        <f>'Arquitetura R01'!D1208</f>
        <v>41.83</v>
      </c>
      <c r="M1057" s="558">
        <v>3.4424000000000001</v>
      </c>
      <c r="N1057" s="388">
        <f t="shared" si="506"/>
        <v>143.99559199999999</v>
      </c>
      <c r="O1057" s="565"/>
      <c r="P1057" s="297" t="s">
        <v>402</v>
      </c>
      <c r="Q1057" s="49"/>
      <c r="R1057" s="49"/>
      <c r="S1057" s="49"/>
    </row>
    <row r="1058" spans="1:19" s="48" customFormat="1" ht="13.9" hidden="1" customHeight="1" outlineLevel="3">
      <c r="A1058" s="560">
        <f ca="1">IF($H1058="UNIDADE CONSTRUTIVA",OFFSET(A1058,-1,0)+1,LARGE(A$3:A1054,1))</f>
        <v>0</v>
      </c>
      <c r="B1058" s="560">
        <f t="shared" ca="1" si="552"/>
        <v>14</v>
      </c>
      <c r="C1058" s="560">
        <f t="shared" ca="1" si="553"/>
        <v>1</v>
      </c>
      <c r="D1058" s="561">
        <f t="shared" ca="1" si="554"/>
        <v>2</v>
      </c>
      <c r="E1058" s="561">
        <f t="shared" ca="1" si="555"/>
        <v>4</v>
      </c>
      <c r="G1058" s="290"/>
      <c r="H1058" s="291" t="s">
        <v>244</v>
      </c>
      <c r="I1058" s="292" t="str">
        <f t="shared" ca="1" si="556"/>
        <v>14.001.002.004</v>
      </c>
      <c r="J1058" s="293" t="s">
        <v>719</v>
      </c>
      <c r="K1058" s="294" t="s">
        <v>1</v>
      </c>
      <c r="L1058" s="558">
        <f>'Arquitetura R01'!D1205+'Arquitetura R01'!D1208+'Arquitetura R01'!D1209</f>
        <v>130.96</v>
      </c>
      <c r="M1058" s="558">
        <v>2.2873999999999999</v>
      </c>
      <c r="N1058" s="388">
        <f t="shared" si="506"/>
        <v>299.55790400000001</v>
      </c>
      <c r="O1058" s="565"/>
      <c r="P1058" s="297" t="s">
        <v>402</v>
      </c>
      <c r="Q1058" s="49"/>
      <c r="R1058" s="49"/>
      <c r="S1058" s="49"/>
    </row>
    <row r="1059" spans="1:19" s="48" customFormat="1" ht="13.9" hidden="1" customHeight="1" outlineLevel="3">
      <c r="A1059" s="560">
        <f ca="1">IF($H1059="UNIDADE CONSTRUTIVA",OFFSET(A1059,-1,0)+1,LARGE(A$3:A1054,1))</f>
        <v>0</v>
      </c>
      <c r="B1059" s="560">
        <f t="shared" ca="1" si="552"/>
        <v>14</v>
      </c>
      <c r="C1059" s="560">
        <f t="shared" ca="1" si="553"/>
        <v>1</v>
      </c>
      <c r="D1059" s="561">
        <f t="shared" ca="1" si="554"/>
        <v>2</v>
      </c>
      <c r="E1059" s="561">
        <f t="shared" ca="1" si="555"/>
        <v>5</v>
      </c>
      <c r="G1059" s="290"/>
      <c r="H1059" s="291" t="s">
        <v>244</v>
      </c>
      <c r="I1059" s="292" t="str">
        <f t="shared" ca="1" si="556"/>
        <v>14.001.002.005</v>
      </c>
      <c r="J1059" s="293" t="s">
        <v>593</v>
      </c>
      <c r="K1059" s="294" t="s">
        <v>1</v>
      </c>
      <c r="L1059" s="558">
        <f>'Arquitetura R01'!D1210+'Arquitetura R01'!D1211</f>
        <v>647.73</v>
      </c>
      <c r="M1059" s="558">
        <v>3.8424</v>
      </c>
      <c r="N1059" s="388">
        <f t="shared" si="506"/>
        <v>2488.8377519999999</v>
      </c>
      <c r="O1059" s="565"/>
      <c r="P1059" s="297" t="s">
        <v>402</v>
      </c>
      <c r="Q1059" s="49"/>
      <c r="R1059" s="49"/>
      <c r="S1059" s="49"/>
    </row>
    <row r="1060" spans="1:19" s="48" customFormat="1" ht="13.9" hidden="1" customHeight="1" outlineLevel="3">
      <c r="A1060" s="560">
        <f ca="1">IF($H1060="UNIDADE CONSTRUTIVA",OFFSET(A1060,-1,0)+1,LARGE(A$3:A1056,1))</f>
        <v>0</v>
      </c>
      <c r="B1060" s="560">
        <f t="shared" ref="B1060" ca="1" si="572">IF(H1060="UNIDADE CONSTRUTIVA",0,IF(H1060="CÉLULA CONSTRUTIVA",OFFSET(B1060,-1,0)+1,OFFSET(B1060,-1,0)))</f>
        <v>14</v>
      </c>
      <c r="C1060" s="560">
        <f t="shared" ref="C1060" ca="1" si="573">IF(H1060="CÉLULA CONSTRUTIVA",0,IF(H1060="ETAPA",OFFSET(C1060,-1,0)+1,OFFSET(C1060,-1,0)))</f>
        <v>1</v>
      </c>
      <c r="D1060" s="561">
        <f t="shared" ref="D1060" ca="1" si="574">IF(H1060="ETAPA",0,IF(H1060="SUBETAPA",OFFSET(D1060,-1,0)+1,OFFSET(D1060,-1,0)))</f>
        <v>2</v>
      </c>
      <c r="E1060" s="561">
        <f t="shared" ref="E1060" ca="1" si="575">IF(H1060="Subetapa",0,IF(H1060="serviço",OFFSET(E1060,-1,0)+1,OFFSET(E1060,-1,0)))</f>
        <v>6</v>
      </c>
      <c r="G1060" s="290"/>
      <c r="H1060" s="291" t="s">
        <v>244</v>
      </c>
      <c r="I1060" s="292" t="str">
        <f t="shared" ref="I1060" ca="1" si="576">IF(H1060="Unidade Construtiva",TEXT(A1060,"00"),IF(H1060="Célula Construtiva",TEXT(B1060,"00"),IF(H1060="Etapa",CONCATENATE(TEXT(B1060,"00"),".",TEXT(C1060,"000")),IF(H1060="Subetapa",CONCATENATE(TEXT(B1060,"00"),".",TEXT(C1060,"000"),".",TEXT(D1060,"000")),IF(H1060="Serviço",CONCATENATE(TEXT(B1060,"00"),".",TEXT(C1060,"000"),".",TEXT(D1060,"000"),".",TEXT(E1060,"000")),"")))))</f>
        <v>14.001.002.006</v>
      </c>
      <c r="J1060" s="293" t="s">
        <v>4761</v>
      </c>
      <c r="K1060" s="294" t="s">
        <v>1</v>
      </c>
      <c r="L1060" s="558">
        <f>'Arquitetura R01'!D1204+'Arquitetura R01'!D1207</f>
        <v>52.46</v>
      </c>
      <c r="M1060" s="558">
        <v>0.76249999999999996</v>
      </c>
      <c r="N1060" s="388">
        <f t="shared" si="506"/>
        <v>40.000749999999996</v>
      </c>
      <c r="O1060" s="565" t="s">
        <v>4762</v>
      </c>
      <c r="P1060" s="297" t="s">
        <v>402</v>
      </c>
      <c r="Q1060" s="49"/>
      <c r="R1060" s="49"/>
      <c r="S1060" s="49"/>
    </row>
    <row r="1061" spans="1:19" s="48" customFormat="1" ht="13.9" hidden="1" customHeight="1" outlineLevel="2">
      <c r="A1061" s="560">
        <f ca="1">IF($H1061="UNIDADE CONSTRUTIVA",OFFSET(A1061,-1,0)+1,LARGE(A$3:A1059,1))</f>
        <v>0</v>
      </c>
      <c r="B1061" s="560">
        <f t="shared" ca="1" si="552"/>
        <v>14</v>
      </c>
      <c r="C1061" s="560">
        <f t="shared" ca="1" si="553"/>
        <v>1</v>
      </c>
      <c r="D1061" s="561">
        <f t="shared" ca="1" si="554"/>
        <v>3</v>
      </c>
      <c r="E1061" s="561">
        <f t="shared" ca="1" si="555"/>
        <v>0</v>
      </c>
      <c r="G1061" s="290"/>
      <c r="H1061" s="291" t="s">
        <v>243</v>
      </c>
      <c r="I1061" s="292" t="str">
        <f t="shared" ca="1" si="556"/>
        <v>14.001.003</v>
      </c>
      <c r="J1061" s="293" t="s">
        <v>162</v>
      </c>
      <c r="K1061" s="294"/>
      <c r="L1061" s="558"/>
      <c r="M1061" s="558"/>
      <c r="N1061" s="388">
        <f t="shared" ca="1" si="506"/>
        <v>1633.7681279999999</v>
      </c>
      <c r="O1061" s="565"/>
      <c r="P1061" s="297"/>
      <c r="Q1061" s="49"/>
      <c r="R1061" s="49"/>
      <c r="S1061" s="49"/>
    </row>
    <row r="1062" spans="1:19" s="48" customFormat="1" ht="13.9" hidden="1" customHeight="1" outlineLevel="3">
      <c r="A1062" s="560">
        <f ca="1">IF($H1062="UNIDADE CONSTRUTIVA",OFFSET(A1062,-1,0)+1,LARGE(A$3:A1061,1))</f>
        <v>0</v>
      </c>
      <c r="B1062" s="560">
        <f t="shared" ca="1" si="552"/>
        <v>14</v>
      </c>
      <c r="C1062" s="560">
        <f t="shared" ca="1" si="553"/>
        <v>1</v>
      </c>
      <c r="D1062" s="561">
        <f t="shared" ca="1" si="554"/>
        <v>3</v>
      </c>
      <c r="E1062" s="561">
        <f t="shared" ca="1" si="555"/>
        <v>1</v>
      </c>
      <c r="G1062" s="290"/>
      <c r="H1062" s="291" t="s">
        <v>244</v>
      </c>
      <c r="I1062" s="292" t="str">
        <f ca="1">IF(H1062="Unidade Construtiva",TEXT(A1062,"00"),IF(H1062="Célula Construtiva",TEXT(B1062,"00"),IF(H1062="Etapa",CONCATENATE(TEXT(B1062,"00"),".",TEXT(C1062,"000")),IF(H1062="Subetapa",CONCATENATE(TEXT(B1062,"00"),".",TEXT(C1062,"000"),".",TEXT(D1062,"000")),IF(H1062="Serviço",CONCATENATE(TEXT(B1062,"00"),".",TEXT(C1062,"000"),".",TEXT(D1062,"000"),".",TEXT(E1062,"000")),"")))))</f>
        <v>14.001.003.001</v>
      </c>
      <c r="J1062" s="293" t="s">
        <v>720</v>
      </c>
      <c r="K1062" s="294" t="s">
        <v>1</v>
      </c>
      <c r="L1062" s="558">
        <f>'Arquitetura R01'!D1308</f>
        <v>256.27999999999997</v>
      </c>
      <c r="M1062" s="558">
        <v>3.8424</v>
      </c>
      <c r="N1062" s="388">
        <f t="shared" si="506"/>
        <v>984.7302719999999</v>
      </c>
      <c r="O1062" s="565"/>
      <c r="P1062" s="297" t="s">
        <v>402</v>
      </c>
      <c r="Q1062" s="49"/>
      <c r="R1062" s="49"/>
      <c r="S1062" s="49"/>
    </row>
    <row r="1063" spans="1:19" s="48" customFormat="1" ht="13.9" hidden="1" customHeight="1" outlineLevel="3">
      <c r="A1063" s="560">
        <f ca="1">IF($H1063="UNIDADE CONSTRUTIVA",OFFSET(A1063,-1,0)+1,LARGE(A$3:A1062,1))</f>
        <v>0</v>
      </c>
      <c r="B1063" s="560">
        <f t="shared" ca="1" si="552"/>
        <v>14</v>
      </c>
      <c r="C1063" s="560">
        <f t="shared" ca="1" si="553"/>
        <v>1</v>
      </c>
      <c r="D1063" s="561">
        <f t="shared" ca="1" si="554"/>
        <v>3</v>
      </c>
      <c r="E1063" s="561">
        <f t="shared" ca="1" si="555"/>
        <v>2</v>
      </c>
      <c r="G1063" s="290"/>
      <c r="H1063" s="291" t="s">
        <v>244</v>
      </c>
      <c r="I1063" s="292" t="str">
        <f t="shared" ref="I1063" ca="1" si="577">IF(H1063="Unidade Construtiva",TEXT(A1063,"00"),IF(H1063="Célula Construtiva",TEXT(B1063,"00"),IF(H1063="Etapa",CONCATENATE(TEXT(B1063,"00"),".",TEXT(C1063,"000")),IF(H1063="Subetapa",CONCATENATE(TEXT(B1063,"00"),".",TEXT(C1063,"000"),".",TEXT(D1063,"000")),IF(H1063="Serviço",CONCATENATE(TEXT(B1063,"00"),".",TEXT(C1063,"000"),".",TEXT(D1063,"000"),".",TEXT(E1063,"000")),"")))))</f>
        <v>14.001.003.002</v>
      </c>
      <c r="J1063" s="293" t="s">
        <v>721</v>
      </c>
      <c r="K1063" s="294" t="s">
        <v>1</v>
      </c>
      <c r="L1063" s="558">
        <f>'Arquitetura R01'!D1307</f>
        <v>87.76</v>
      </c>
      <c r="M1063" s="558">
        <v>7.3956</v>
      </c>
      <c r="N1063" s="388">
        <f t="shared" si="506"/>
        <v>649.03785600000003</v>
      </c>
      <c r="O1063" s="565"/>
      <c r="P1063" s="297" t="s">
        <v>402</v>
      </c>
      <c r="Q1063" s="49"/>
      <c r="R1063" s="49"/>
      <c r="S1063" s="49"/>
    </row>
    <row r="1064" spans="1:19" s="48" customFormat="1" ht="13.9" hidden="1" customHeight="1" outlineLevel="2">
      <c r="A1064" s="560">
        <f ca="1">IF($H1064="UNIDADE CONSTRUTIVA",OFFSET(A1064,-1,0)+1,LARGE(A$3:A1052,1))</f>
        <v>0</v>
      </c>
      <c r="B1064" s="560">
        <f t="shared" ca="1" si="470"/>
        <v>14</v>
      </c>
      <c r="C1064" s="560">
        <f t="shared" ca="1" si="471"/>
        <v>1</v>
      </c>
      <c r="D1064" s="561">
        <f t="shared" ca="1" si="472"/>
        <v>4</v>
      </c>
      <c r="E1064" s="561">
        <f t="shared" ca="1" si="473"/>
        <v>0</v>
      </c>
      <c r="G1064" s="290"/>
      <c r="H1064" s="291" t="s">
        <v>243</v>
      </c>
      <c r="I1064" s="292" t="str">
        <f t="shared" ca="1" si="474"/>
        <v>14.001.004</v>
      </c>
      <c r="J1064" s="293" t="s">
        <v>588</v>
      </c>
      <c r="K1064" s="294"/>
      <c r="L1064" s="558"/>
      <c r="M1064" s="558"/>
      <c r="N1064" s="388">
        <f t="shared" ref="N1064:N1127" ca="1" si="578">IF(H1064="Serviço",M1064*L1064,IF(H1064="CÉLULA CONSTRUTIVA",SUMIFS($N$8:$N$1410,$B$8:$B$1410,B1064,$H$8:$H$1410,"Serviço"),IF(H1064="ETAPA",SUMIFS($N$8:$N$1410,$B$8:$B$1410,B1064,$C$8:$C$1410,C1064,$H$8:$H$1410,"Serviço"),IF(H1064="SUBETAPA",SUMIFS($N$8:$N$1410,$B$8:$B$1410,B1064,$C$8:$C$1410,C1064,$D$8:$D$1410,D1064,$H$8:$H$1410,"Serviço"),0))))</f>
        <v>36889.942999999992</v>
      </c>
      <c r="O1064" s="565"/>
      <c r="P1064" s="297"/>
      <c r="Q1064" s="49"/>
      <c r="R1064" s="49"/>
      <c r="S1064" s="49"/>
    </row>
    <row r="1065" spans="1:19" s="48" customFormat="1" ht="13.9" hidden="1" customHeight="1" outlineLevel="3">
      <c r="A1065" s="560">
        <f ca="1">IF($H1065="UNIDADE CONSTRUTIVA",OFFSET(A1065,-1,0)+1,LARGE(A$3:A1064,1))</f>
        <v>0</v>
      </c>
      <c r="B1065" s="560">
        <f t="shared" ref="B1065:B1073" ca="1" si="579">IF(H1065="UNIDADE CONSTRUTIVA",0,IF(H1065="CÉLULA CONSTRUTIVA",OFFSET(B1065,-1,0)+1,OFFSET(B1065,-1,0)))</f>
        <v>14</v>
      </c>
      <c r="C1065" s="560">
        <f t="shared" ref="C1065:C1073" ca="1" si="580">IF(H1065="CÉLULA CONSTRUTIVA",0,IF(H1065="ETAPA",OFFSET(C1065,-1,0)+1,OFFSET(C1065,-1,0)))</f>
        <v>1</v>
      </c>
      <c r="D1065" s="561">
        <f t="shared" ref="D1065:D1073" ca="1" si="581">IF(H1065="ETAPA",0,IF(H1065="SUBETAPA",OFFSET(D1065,-1,0)+1,OFFSET(D1065,-1,0)))</f>
        <v>4</v>
      </c>
      <c r="E1065" s="561">
        <f t="shared" ref="E1065:E1073" ca="1" si="582">IF(H1065="Subetapa",0,IF(H1065="serviço",OFFSET(E1065,-1,0)+1,OFFSET(E1065,-1,0)))</f>
        <v>1</v>
      </c>
      <c r="G1065" s="290"/>
      <c r="H1065" s="291" t="s">
        <v>244</v>
      </c>
      <c r="I1065" s="292" t="str">
        <f ca="1">IF(H1065="Unidade Construtiva",TEXT(A1065,"00"),IF(H1065="Célula Construtiva",TEXT(B1065,"00"),IF(H1065="Etapa",CONCATENATE(TEXT(B1065,"00"),".",TEXT(C1065,"000")),IF(H1065="Subetapa",CONCATENATE(TEXT(B1065,"00"),".",TEXT(C1065,"000"),".",TEXT(D1065,"000")),IF(H1065="Serviço",CONCATENATE(TEXT(B1065,"00"),".",TEXT(C1065,"000"),".",TEXT(D1065,"000"),".",TEXT(E1065,"000")),"")))))</f>
        <v>14.001.004.001</v>
      </c>
      <c r="J1065" s="293" t="s">
        <v>4763</v>
      </c>
      <c r="K1065" s="294" t="s">
        <v>1</v>
      </c>
      <c r="L1065" s="558">
        <f>L1051+L1052</f>
        <v>242.32999999999998</v>
      </c>
      <c r="M1065" s="558">
        <v>47</v>
      </c>
      <c r="N1065" s="388">
        <f t="shared" si="578"/>
        <v>11389.509999999998</v>
      </c>
      <c r="O1065" s="565"/>
      <c r="P1065" s="297" t="s">
        <v>402</v>
      </c>
      <c r="Q1065" s="49"/>
      <c r="R1065" s="49"/>
      <c r="S1065" s="49"/>
    </row>
    <row r="1066" spans="1:19" s="48" customFormat="1" ht="13.9" hidden="1" customHeight="1" outlineLevel="3">
      <c r="A1066" s="560">
        <f ca="1">IF($H1066="UNIDADE CONSTRUTIVA",OFFSET(A1066,-1,0)+1,LARGE(A$3:A1065,1))</f>
        <v>0</v>
      </c>
      <c r="B1066" s="560">
        <f t="shared" ca="1" si="579"/>
        <v>14</v>
      </c>
      <c r="C1066" s="560">
        <f t="shared" ca="1" si="580"/>
        <v>1</v>
      </c>
      <c r="D1066" s="561">
        <f t="shared" ca="1" si="581"/>
        <v>4</v>
      </c>
      <c r="E1066" s="561">
        <f t="shared" ca="1" si="582"/>
        <v>2</v>
      </c>
      <c r="G1066" s="290"/>
      <c r="H1066" s="291" t="s">
        <v>244</v>
      </c>
      <c r="I1066" s="292" t="str">
        <f ca="1">IF(H1066="Unidade Construtiva",TEXT(A1066,"00"),IF(H1066="Célula Construtiva",TEXT(B1066,"00"),IF(H1066="Etapa",CONCATENATE(TEXT(B1066,"00"),".",TEXT(C1066,"000")),IF(H1066="Subetapa",CONCATENATE(TEXT(B1066,"00"),".",TEXT(C1066,"000"),".",TEXT(D1066,"000")),IF(H1066="Serviço",CONCATENATE(TEXT(B1066,"00"),".",TEXT(C1066,"000"),".",TEXT(D1066,"000"),".",TEXT(E1066,"000")),"")))))</f>
        <v>14.001.004.002</v>
      </c>
      <c r="J1066" s="293" t="s">
        <v>4764</v>
      </c>
      <c r="K1066" s="294" t="s">
        <v>1</v>
      </c>
      <c r="L1066" s="558">
        <f>L1053</f>
        <v>23.77</v>
      </c>
      <c r="M1066" s="558">
        <v>24.9</v>
      </c>
      <c r="N1066" s="388">
        <f t="shared" si="578"/>
        <v>591.87299999999993</v>
      </c>
      <c r="O1066" s="565"/>
      <c r="P1066" s="297" t="s">
        <v>402</v>
      </c>
      <c r="Q1066" s="49"/>
      <c r="R1066" s="49"/>
      <c r="S1066" s="49"/>
    </row>
    <row r="1067" spans="1:19" s="48" customFormat="1" ht="13.5" hidden="1" customHeight="1" outlineLevel="3">
      <c r="A1067" s="560">
        <f ca="1">IF($H1067="UNIDADE CONSTRUTIVA",OFFSET(A1067,-1,0)+1,LARGE(A$3:A1066,1))</f>
        <v>0</v>
      </c>
      <c r="B1067" s="560">
        <f t="shared" ca="1" si="579"/>
        <v>14</v>
      </c>
      <c r="C1067" s="560">
        <f t="shared" ca="1" si="580"/>
        <v>1</v>
      </c>
      <c r="D1067" s="561">
        <f t="shared" ca="1" si="581"/>
        <v>4</v>
      </c>
      <c r="E1067" s="561">
        <f t="shared" ca="1" si="582"/>
        <v>3</v>
      </c>
      <c r="G1067" s="290"/>
      <c r="H1067" s="291" t="s">
        <v>244</v>
      </c>
      <c r="I1067" s="292" t="str">
        <f ca="1">IF(H1067="Unidade Construtiva",TEXT(A1067,"00"),IF(H1067="Célula Construtiva",TEXT(B1067,"00"),IF(H1067="Etapa",CONCATENATE(TEXT(B1067,"00"),".",TEXT(C1067,"000")),IF(H1067="Subetapa",CONCATENATE(TEXT(B1067,"00"),".",TEXT(C1067,"000"),".",TEXT(D1067,"000")),IF(H1067="Serviço",CONCATENATE(TEXT(B1067,"00"),".",TEXT(C1067,"000"),".",TEXT(D1067,"000"),".",TEXT(E1067,"000")),"")))))</f>
        <v>14.001.004.003</v>
      </c>
      <c r="J1067" s="293" t="s">
        <v>4766</v>
      </c>
      <c r="K1067" s="294" t="s">
        <v>1</v>
      </c>
      <c r="L1067" s="558">
        <f>L1058</f>
        <v>130.96</v>
      </c>
      <c r="M1067" s="558">
        <v>26</v>
      </c>
      <c r="N1067" s="388">
        <f t="shared" si="578"/>
        <v>3404.96</v>
      </c>
      <c r="O1067" s="565"/>
      <c r="P1067" s="297" t="s">
        <v>402</v>
      </c>
      <c r="Q1067" s="49"/>
      <c r="R1067" s="49"/>
      <c r="S1067" s="49"/>
    </row>
    <row r="1068" spans="1:19" s="48" customFormat="1" ht="13.5" hidden="1" customHeight="1" outlineLevel="3">
      <c r="A1068" s="560">
        <f ca="1">IF($H1068="UNIDADE CONSTRUTIVA",OFFSET(A1068,-1,0)+1,LARGE(A$3:A1066,1))</f>
        <v>0</v>
      </c>
      <c r="B1068" s="560">
        <f t="shared" ca="1" si="579"/>
        <v>14</v>
      </c>
      <c r="C1068" s="560">
        <f t="shared" ca="1" si="580"/>
        <v>1</v>
      </c>
      <c r="D1068" s="561">
        <f t="shared" ca="1" si="581"/>
        <v>4</v>
      </c>
      <c r="E1068" s="561">
        <f t="shared" ca="1" si="582"/>
        <v>4</v>
      </c>
      <c r="G1068" s="290"/>
      <c r="H1068" s="291" t="s">
        <v>244</v>
      </c>
      <c r="I1068" s="292" t="str">
        <f t="shared" ref="I1068:I1070" ca="1" si="583">IF(H1068="Unidade Construtiva",TEXT(A1068,"00"),IF(H1068="Célula Construtiva",TEXT(B1068,"00"),IF(H1068="Etapa",CONCATENATE(TEXT(B1068,"00"),".",TEXT(C1068,"000")),IF(H1068="Subetapa",CONCATENATE(TEXT(B1068,"00"),".",TEXT(C1068,"000"),".",TEXT(D1068,"000")),IF(H1068="Serviço",CONCATENATE(TEXT(B1068,"00"),".",TEXT(C1068,"000"),".",TEXT(D1068,"000"),".",TEXT(E1068,"000")),"")))))</f>
        <v>14.001.004.004</v>
      </c>
      <c r="J1068" s="293" t="s">
        <v>4767</v>
      </c>
      <c r="K1068" s="294" t="s">
        <v>1</v>
      </c>
      <c r="L1068" s="558">
        <f>L1057</f>
        <v>41.83</v>
      </c>
      <c r="M1068" s="558">
        <v>26</v>
      </c>
      <c r="N1068" s="388">
        <f t="shared" si="578"/>
        <v>1087.58</v>
      </c>
      <c r="O1068" s="565"/>
      <c r="P1068" s="297" t="s">
        <v>402</v>
      </c>
      <c r="Q1068" s="49"/>
      <c r="R1068" s="49"/>
      <c r="S1068" s="49"/>
    </row>
    <row r="1069" spans="1:19" s="48" customFormat="1" ht="13.9" hidden="1" customHeight="1" outlineLevel="3">
      <c r="A1069" s="560">
        <f ca="1">IF($H1069="UNIDADE CONSTRUTIVA",OFFSET(A1069,-1,0)+1,LARGE(A$3:A1065,1))</f>
        <v>0</v>
      </c>
      <c r="B1069" s="560">
        <f t="shared" ca="1" si="579"/>
        <v>14</v>
      </c>
      <c r="C1069" s="560">
        <f t="shared" ca="1" si="580"/>
        <v>1</v>
      </c>
      <c r="D1069" s="561">
        <f t="shared" ca="1" si="581"/>
        <v>4</v>
      </c>
      <c r="E1069" s="561">
        <f t="shared" ca="1" si="582"/>
        <v>5</v>
      </c>
      <c r="G1069" s="290"/>
      <c r="H1069" s="291" t="s">
        <v>244</v>
      </c>
      <c r="I1069" s="292" t="str">
        <f t="shared" ca="1" si="583"/>
        <v>14.001.004.005</v>
      </c>
      <c r="J1069" s="293" t="s">
        <v>4765</v>
      </c>
      <c r="K1069" s="294" t="s">
        <v>1</v>
      </c>
      <c r="L1069" s="558">
        <f>L1055</f>
        <v>35.299999999999997</v>
      </c>
      <c r="M1069" s="558">
        <v>26</v>
      </c>
      <c r="N1069" s="388">
        <f t="shared" si="578"/>
        <v>917.8</v>
      </c>
      <c r="O1069" s="565"/>
      <c r="P1069" s="297" t="s">
        <v>402</v>
      </c>
      <c r="Q1069" s="49"/>
      <c r="R1069" s="49"/>
      <c r="S1069" s="49"/>
    </row>
    <row r="1070" spans="1:19" s="48" customFormat="1" ht="13.9" hidden="1" customHeight="1" outlineLevel="3">
      <c r="A1070" s="560">
        <f ca="1">IF($H1070="UNIDADE CONSTRUTIVA",OFFSET(A1070,-1,0)+1,LARGE(A$3:A1069,1))</f>
        <v>0</v>
      </c>
      <c r="B1070" s="560">
        <f t="shared" ca="1" si="579"/>
        <v>14</v>
      </c>
      <c r="C1070" s="560">
        <f t="shared" ca="1" si="580"/>
        <v>1</v>
      </c>
      <c r="D1070" s="561">
        <f t="shared" ca="1" si="581"/>
        <v>4</v>
      </c>
      <c r="E1070" s="561">
        <f t="shared" ca="1" si="582"/>
        <v>6</v>
      </c>
      <c r="G1070" s="290"/>
      <c r="H1070" s="291" t="s">
        <v>244</v>
      </c>
      <c r="I1070" s="292" t="str">
        <f t="shared" ca="1" si="583"/>
        <v>14.001.004.006</v>
      </c>
      <c r="J1070" s="293" t="s">
        <v>4295</v>
      </c>
      <c r="K1070" s="294" t="s">
        <v>1</v>
      </c>
      <c r="L1070" s="558">
        <f>L1059</f>
        <v>647.73</v>
      </c>
      <c r="M1070" s="558">
        <v>18</v>
      </c>
      <c r="N1070" s="388">
        <f t="shared" si="578"/>
        <v>11659.14</v>
      </c>
      <c r="O1070" s="565"/>
      <c r="P1070" s="297" t="s">
        <v>402</v>
      </c>
      <c r="Q1070" s="49"/>
      <c r="R1070" s="49"/>
      <c r="S1070" s="49"/>
    </row>
    <row r="1071" spans="1:19" s="48" customFormat="1" ht="13.5" hidden="1" customHeight="1" outlineLevel="3">
      <c r="A1071" s="560">
        <f ca="1">IF($H1071="UNIDADE CONSTRUTIVA",OFFSET(A1071,-1,0)+1,LARGE(A$3:A1070,1))</f>
        <v>0</v>
      </c>
      <c r="B1071" s="560">
        <f t="shared" ca="1" si="579"/>
        <v>14</v>
      </c>
      <c r="C1071" s="560">
        <f t="shared" ca="1" si="580"/>
        <v>1</v>
      </c>
      <c r="D1071" s="561">
        <f t="shared" ca="1" si="581"/>
        <v>4</v>
      </c>
      <c r="E1071" s="561">
        <f t="shared" ca="1" si="582"/>
        <v>7</v>
      </c>
      <c r="G1071" s="290"/>
      <c r="H1071" s="291" t="s">
        <v>244</v>
      </c>
      <c r="I1071" s="292" t="str">
        <f ca="1">IF(H1071="Unidade Construtiva",TEXT(A1071,"00"),IF(H1071="Célula Construtiva",TEXT(B1071,"00"),IF(H1071="Etapa",CONCATENATE(TEXT(B1071,"00"),".",TEXT(C1071,"000")),IF(H1071="Subetapa",CONCATENATE(TEXT(B1071,"00"),".",TEXT(C1071,"000"),".",TEXT(D1071,"000")),IF(H1071="Serviço",CONCATENATE(TEXT(B1071,"00"),".",TEXT(C1071,"000"),".",TEXT(D1071,"000"),".",TEXT(E1071,"000")),"")))))</f>
        <v>14.001.004.007</v>
      </c>
      <c r="J1071" s="293" t="s">
        <v>4769</v>
      </c>
      <c r="K1071" s="294" t="s">
        <v>1</v>
      </c>
      <c r="L1071" s="558">
        <f>L1060</f>
        <v>52.46</v>
      </c>
      <c r="M1071" s="558">
        <v>18</v>
      </c>
      <c r="N1071" s="388">
        <f t="shared" si="578"/>
        <v>944.28</v>
      </c>
      <c r="O1071" s="565" t="s">
        <v>4762</v>
      </c>
      <c r="P1071" s="297" t="s">
        <v>402</v>
      </c>
      <c r="Q1071" s="49"/>
      <c r="R1071" s="49"/>
      <c r="S1071" s="49"/>
    </row>
    <row r="1072" spans="1:19" s="48" customFormat="1" ht="13.9" hidden="1" customHeight="1" outlineLevel="3">
      <c r="A1072" s="560">
        <f ca="1">IF($H1072="UNIDADE CONSTRUTIVA",OFFSET(A1072,-1,0)+1,LARGE(A$3:A1070,1))</f>
        <v>0</v>
      </c>
      <c r="B1072" s="560">
        <f t="shared" ca="1" si="579"/>
        <v>14</v>
      </c>
      <c r="C1072" s="560">
        <f t="shared" ca="1" si="580"/>
        <v>1</v>
      </c>
      <c r="D1072" s="561">
        <f t="shared" ca="1" si="581"/>
        <v>4</v>
      </c>
      <c r="E1072" s="561">
        <f t="shared" ca="1" si="582"/>
        <v>8</v>
      </c>
      <c r="G1072" s="290"/>
      <c r="H1072" s="291" t="s">
        <v>244</v>
      </c>
      <c r="I1072" s="292" t="str">
        <f t="shared" ref="I1072" ca="1" si="584">IF(H1072="Unidade Construtiva",TEXT(A1072,"00"),IF(H1072="Célula Construtiva",TEXT(B1072,"00"),IF(H1072="Etapa",CONCATENATE(TEXT(B1072,"00"),".",TEXT(C1072,"000")),IF(H1072="Subetapa",CONCATENATE(TEXT(B1072,"00"),".",TEXT(C1072,"000"),".",TEXT(D1072,"000")),IF(H1072="Serviço",CONCATENATE(TEXT(B1072,"00"),".",TEXT(C1072,"000"),".",TEXT(D1072,"000"),".",TEXT(E1072,"000")),"")))))</f>
        <v>14.001.004.008</v>
      </c>
      <c r="J1072" s="293" t="s">
        <v>4768</v>
      </c>
      <c r="K1072" s="294" t="s">
        <v>1</v>
      </c>
      <c r="L1072" s="558">
        <f>L1063</f>
        <v>87.76</v>
      </c>
      <c r="M1072" s="558">
        <v>26</v>
      </c>
      <c r="N1072" s="388">
        <f t="shared" si="578"/>
        <v>2281.7600000000002</v>
      </c>
      <c r="O1072" s="565"/>
      <c r="P1072" s="297" t="s">
        <v>402</v>
      </c>
      <c r="Q1072" s="49"/>
      <c r="R1072" s="49"/>
      <c r="S1072" s="49"/>
    </row>
    <row r="1073" spans="1:19" s="48" customFormat="1" ht="13.9" hidden="1" customHeight="1" outlineLevel="3">
      <c r="A1073" s="560">
        <f ca="1">IF($H1073="UNIDADE CONSTRUTIVA",OFFSET(A1073,-1,0)+1,LARGE(A$3:A1072,1))</f>
        <v>0</v>
      </c>
      <c r="B1073" s="560">
        <f t="shared" ca="1" si="579"/>
        <v>14</v>
      </c>
      <c r="C1073" s="560">
        <f t="shared" ca="1" si="580"/>
        <v>1</v>
      </c>
      <c r="D1073" s="561">
        <f t="shared" ca="1" si="581"/>
        <v>4</v>
      </c>
      <c r="E1073" s="561">
        <f t="shared" ca="1" si="582"/>
        <v>9</v>
      </c>
      <c r="G1073" s="290"/>
      <c r="H1073" s="291" t="s">
        <v>244</v>
      </c>
      <c r="I1073" s="292" t="str">
        <f ca="1">IF(H1073="Unidade Construtiva",TEXT(A1073,"00"),IF(H1073="Célula Construtiva",TEXT(B1073,"00"),IF(H1073="Etapa",CONCATENATE(TEXT(B1073,"00"),".",TEXT(C1073,"000")),IF(H1073="Subetapa",CONCATENATE(TEXT(B1073,"00"),".",TEXT(C1073,"000"),".",TEXT(D1073,"000")),IF(H1073="Serviço",CONCATENATE(TEXT(B1073,"00"),".",TEXT(C1073,"000"),".",TEXT(D1073,"000"),".",TEXT(E1073,"000")),"")))))</f>
        <v>14.001.004.009</v>
      </c>
      <c r="J1073" s="293" t="s">
        <v>4294</v>
      </c>
      <c r="K1073" s="294" t="s">
        <v>1</v>
      </c>
      <c r="L1073" s="558">
        <f>L1062</f>
        <v>256.27999999999997</v>
      </c>
      <c r="M1073" s="558">
        <v>18</v>
      </c>
      <c r="N1073" s="388">
        <f t="shared" si="578"/>
        <v>4613.0399999999991</v>
      </c>
      <c r="O1073" s="565"/>
      <c r="P1073" s="297" t="s">
        <v>402</v>
      </c>
      <c r="Q1073" s="49"/>
      <c r="R1073" s="49"/>
      <c r="S1073" s="49"/>
    </row>
    <row r="1074" spans="1:19" s="48" customFormat="1" ht="13.9" hidden="1" customHeight="1" outlineLevel="1">
      <c r="A1074" s="560">
        <f ca="1">IF($H1074="UNIDADE CONSTRUTIVA",OFFSET(A1074,-1,0)+1,LARGE(A$3:A1064,1))</f>
        <v>0</v>
      </c>
      <c r="B1074" s="560">
        <f t="shared" ref="B1074:B1096" ca="1" si="585">IF(H1074="UNIDADE CONSTRUTIVA",0,IF(H1074="CÉLULA CONSTRUTIVA",OFFSET(B1074,-1,0)+1,OFFSET(B1074,-1,0)))</f>
        <v>14</v>
      </c>
      <c r="C1074" s="560">
        <f t="shared" ref="C1074:C1096" ca="1" si="586">IF(H1074="CÉLULA CONSTRUTIVA",0,IF(H1074="ETAPA",OFFSET(C1074,-1,0)+1,OFFSET(C1074,-1,0)))</f>
        <v>2</v>
      </c>
      <c r="D1074" s="561">
        <f t="shared" ref="D1074:D1096" ca="1" si="587">IF(H1074="ETAPA",0,IF(H1074="SUBETAPA",OFFSET(D1074,-1,0)+1,OFFSET(D1074,-1,0)))</f>
        <v>0</v>
      </c>
      <c r="E1074" s="561">
        <f t="shared" ref="E1074:E1096" ca="1" si="588">IF(H1074="Subetapa",0,IF(H1074="serviço",OFFSET(E1074,-1,0)+1,OFFSET(E1074,-1,0)))</f>
        <v>9</v>
      </c>
      <c r="G1074" s="290"/>
      <c r="H1074" s="291" t="s">
        <v>242</v>
      </c>
      <c r="I1074" s="292" t="str">
        <f t="shared" ref="I1074:I1085" ca="1" si="589">IF(H1074="Unidade Construtiva",TEXT(A1074,"00"),IF(H1074="Célula Construtiva",TEXT(B1074,"00"),IF(H1074="Etapa",CONCATENATE(TEXT(B1074,"00"),".",TEXT(C1074,"000")),IF(H1074="Subetapa",CONCATENATE(TEXT(B1074,"00"),".",TEXT(C1074,"000"),".",TEXT(D1074,"000")),IF(H1074="Serviço",CONCATENATE(TEXT(B1074,"00"),".",TEXT(C1074,"000"),".",TEXT(D1074,"000"),".",TEXT(E1074,"000")),"")))))</f>
        <v>14.002</v>
      </c>
      <c r="J1074" s="293" t="s">
        <v>4287</v>
      </c>
      <c r="K1074" s="294"/>
      <c r="L1074" s="558"/>
      <c r="M1074" s="558"/>
      <c r="N1074" s="388">
        <f t="shared" ca="1" si="578"/>
        <v>61967.095521999989</v>
      </c>
      <c r="O1074" s="565"/>
      <c r="P1074" s="297"/>
      <c r="Q1074" s="49"/>
      <c r="R1074" s="49"/>
      <c r="S1074" s="49"/>
    </row>
    <row r="1075" spans="1:19" s="48" customFormat="1" ht="13.9" hidden="1" customHeight="1" outlineLevel="2">
      <c r="A1075" s="560">
        <f ca="1">IF($H1075="UNIDADE CONSTRUTIVA",OFFSET(A1075,-1,0)+1,LARGE(A$3:A1074,1))</f>
        <v>0</v>
      </c>
      <c r="B1075" s="560">
        <f t="shared" ca="1" si="585"/>
        <v>14</v>
      </c>
      <c r="C1075" s="560">
        <f t="shared" ca="1" si="586"/>
        <v>2</v>
      </c>
      <c r="D1075" s="561">
        <f t="shared" ca="1" si="587"/>
        <v>1</v>
      </c>
      <c r="E1075" s="561">
        <f t="shared" ca="1" si="588"/>
        <v>0</v>
      </c>
      <c r="G1075" s="290"/>
      <c r="H1075" s="291" t="s">
        <v>243</v>
      </c>
      <c r="I1075" s="292" t="str">
        <f t="shared" ca="1" si="589"/>
        <v>14.002.001</v>
      </c>
      <c r="J1075" s="293" t="s">
        <v>160</v>
      </c>
      <c r="K1075" s="294"/>
      <c r="L1075" s="558"/>
      <c r="M1075" s="558"/>
      <c r="N1075" s="388">
        <f t="shared" ca="1" si="578"/>
        <v>23762.974921999998</v>
      </c>
      <c r="O1075" s="565"/>
      <c r="P1075" s="297"/>
      <c r="Q1075" s="49"/>
      <c r="R1075" s="49"/>
      <c r="S1075" s="49"/>
    </row>
    <row r="1076" spans="1:19" s="48" customFormat="1" ht="13.9" hidden="1" customHeight="1" outlineLevel="3">
      <c r="A1076" s="560">
        <f ca="1">IF($H1076="UNIDADE CONSTRUTIVA",OFFSET(A1076,-1,0)+1,LARGE(A$3:A1075,1))</f>
        <v>0</v>
      </c>
      <c r="B1076" s="560">
        <f t="shared" ca="1" si="585"/>
        <v>14</v>
      </c>
      <c r="C1076" s="560">
        <f t="shared" ca="1" si="586"/>
        <v>2</v>
      </c>
      <c r="D1076" s="561">
        <f t="shared" ca="1" si="587"/>
        <v>1</v>
      </c>
      <c r="E1076" s="561">
        <f t="shared" ca="1" si="588"/>
        <v>1</v>
      </c>
      <c r="G1076" s="290"/>
      <c r="H1076" s="291" t="s">
        <v>244</v>
      </c>
      <c r="I1076" s="292" t="str">
        <f t="shared" ca="1" si="589"/>
        <v>14.002.001.001</v>
      </c>
      <c r="J1076" s="293" t="s">
        <v>4282</v>
      </c>
      <c r="K1076" s="294" t="s">
        <v>1</v>
      </c>
      <c r="L1076" s="558">
        <f>'Arquitetura R01'!D1198</f>
        <v>10.94</v>
      </c>
      <c r="M1076" s="558">
        <v>50.650799999999997</v>
      </c>
      <c r="N1076" s="388">
        <f t="shared" si="578"/>
        <v>554.11975199999995</v>
      </c>
      <c r="O1076" s="565"/>
      <c r="P1076" s="297" t="s">
        <v>402</v>
      </c>
      <c r="Q1076" s="49"/>
      <c r="R1076" s="49"/>
      <c r="S1076" s="49"/>
    </row>
    <row r="1077" spans="1:19" s="48" customFormat="1" ht="13.9" hidden="1" customHeight="1" outlineLevel="3">
      <c r="A1077" s="560">
        <f ca="1">IF($H1077="UNIDADE CONSTRUTIVA",OFFSET(A1077,-1,0)+1,LARGE(A$3:A1076,1))</f>
        <v>0</v>
      </c>
      <c r="B1077" s="560">
        <f t="shared" ca="1" si="585"/>
        <v>14</v>
      </c>
      <c r="C1077" s="560">
        <f t="shared" ca="1" si="586"/>
        <v>2</v>
      </c>
      <c r="D1077" s="561">
        <f t="shared" ca="1" si="587"/>
        <v>1</v>
      </c>
      <c r="E1077" s="561">
        <f t="shared" ca="1" si="588"/>
        <v>2</v>
      </c>
      <c r="G1077" s="290"/>
      <c r="H1077" s="291" t="s">
        <v>244</v>
      </c>
      <c r="I1077" s="292" t="str">
        <f t="shared" ca="1" si="589"/>
        <v>14.002.001.002</v>
      </c>
      <c r="J1077" s="293" t="s">
        <v>4756</v>
      </c>
      <c r="K1077" s="294" t="s">
        <v>1</v>
      </c>
      <c r="L1077" s="558">
        <f>'Arquitetura R01'!D1199</f>
        <v>293.94</v>
      </c>
      <c r="M1077" s="558">
        <v>77.835499999999996</v>
      </c>
      <c r="N1077" s="388">
        <f t="shared" si="578"/>
        <v>22878.96687</v>
      </c>
      <c r="O1077" s="565"/>
      <c r="P1077" s="297" t="s">
        <v>402</v>
      </c>
      <c r="Q1077" s="49"/>
      <c r="R1077" s="49"/>
      <c r="S1077" s="49"/>
    </row>
    <row r="1078" spans="1:19" s="48" customFormat="1" ht="13.9" hidden="1" customHeight="1" outlineLevel="3">
      <c r="A1078" s="560">
        <f ca="1">IF($H1078="UNIDADE CONSTRUTIVA",OFFSET(A1078,-1,0)+1,LARGE(A$3:A1077,1))</f>
        <v>0</v>
      </c>
      <c r="B1078" s="560">
        <f t="shared" ca="1" si="585"/>
        <v>14</v>
      </c>
      <c r="C1078" s="560">
        <f t="shared" ca="1" si="586"/>
        <v>2</v>
      </c>
      <c r="D1078" s="561">
        <f t="shared" ca="1" si="587"/>
        <v>1</v>
      </c>
      <c r="E1078" s="561">
        <f t="shared" ca="1" si="588"/>
        <v>3</v>
      </c>
      <c r="G1078" s="290"/>
      <c r="H1078" s="291" t="s">
        <v>244</v>
      </c>
      <c r="I1078" s="292" t="str">
        <f t="shared" ca="1" si="589"/>
        <v>14.002.001.003</v>
      </c>
      <c r="J1078" s="293" t="s">
        <v>4755</v>
      </c>
      <c r="K1078" s="294" t="s">
        <v>1</v>
      </c>
      <c r="L1078" s="558">
        <f>'Arquitetura R01'!D871+'Arquitetura R01'!D916</f>
        <v>17.39</v>
      </c>
      <c r="M1078" s="558">
        <v>18.97</v>
      </c>
      <c r="N1078" s="388">
        <f t="shared" si="578"/>
        <v>329.88830000000002</v>
      </c>
      <c r="O1078" s="565"/>
      <c r="P1078" s="297" t="s">
        <v>402</v>
      </c>
      <c r="Q1078" s="49"/>
      <c r="R1078" s="49"/>
      <c r="S1078" s="49"/>
    </row>
    <row r="1079" spans="1:19" s="48" customFormat="1" ht="13.9" hidden="1" customHeight="1" outlineLevel="2">
      <c r="A1079" s="560">
        <f ca="1">IF($H1079="UNIDADE CONSTRUTIVA",OFFSET(A1079,-1,0)+1,LARGE(A$3:A1076,1))</f>
        <v>0</v>
      </c>
      <c r="B1079" s="560">
        <f t="shared" ca="1" si="585"/>
        <v>14</v>
      </c>
      <c r="C1079" s="560">
        <f t="shared" ca="1" si="586"/>
        <v>2</v>
      </c>
      <c r="D1079" s="561">
        <f t="shared" ca="1" si="587"/>
        <v>2</v>
      </c>
      <c r="E1079" s="561">
        <f t="shared" ca="1" si="588"/>
        <v>0</v>
      </c>
      <c r="G1079" s="290"/>
      <c r="H1079" s="291" t="s">
        <v>243</v>
      </c>
      <c r="I1079" s="292" t="str">
        <f t="shared" ca="1" si="589"/>
        <v>14.002.002</v>
      </c>
      <c r="J1079" s="293" t="s">
        <v>161</v>
      </c>
      <c r="K1079" s="294"/>
      <c r="L1079" s="558"/>
      <c r="M1079" s="558"/>
      <c r="N1079" s="388">
        <f t="shared" ca="1" si="578"/>
        <v>3210.710024</v>
      </c>
      <c r="O1079" s="565"/>
      <c r="P1079" s="297"/>
      <c r="Q1079" s="49"/>
      <c r="R1079" s="49"/>
      <c r="S1079" s="49"/>
    </row>
    <row r="1080" spans="1:19" s="48" customFormat="1" ht="13.9" hidden="1" customHeight="1" outlineLevel="3">
      <c r="A1080" s="560">
        <f ca="1">IF($H1080="UNIDADE CONSTRUTIVA",OFFSET(A1080,-1,0)+1,LARGE(A$3:A1079,1))</f>
        <v>0</v>
      </c>
      <c r="B1080" s="560">
        <f t="shared" ca="1" si="585"/>
        <v>14</v>
      </c>
      <c r="C1080" s="560">
        <f t="shared" ca="1" si="586"/>
        <v>2</v>
      </c>
      <c r="D1080" s="561">
        <f t="shared" ca="1" si="587"/>
        <v>2</v>
      </c>
      <c r="E1080" s="561">
        <f t="shared" ca="1" si="588"/>
        <v>1</v>
      </c>
      <c r="G1080" s="290"/>
      <c r="H1080" s="291" t="s">
        <v>244</v>
      </c>
      <c r="I1080" s="292" t="str">
        <f t="shared" ca="1" si="589"/>
        <v>14.002.002.001</v>
      </c>
      <c r="J1080" s="293" t="s">
        <v>4758</v>
      </c>
      <c r="K1080" s="294" t="s">
        <v>1</v>
      </c>
      <c r="L1080" s="558">
        <f>Arquitetura!D1359</f>
        <v>43.33</v>
      </c>
      <c r="M1080" s="558">
        <v>5.0772000000000004</v>
      </c>
      <c r="N1080" s="388">
        <f t="shared" si="578"/>
        <v>219.99507600000001</v>
      </c>
      <c r="O1080" s="565"/>
      <c r="P1080" s="297" t="s">
        <v>402</v>
      </c>
      <c r="Q1080" s="49"/>
      <c r="R1080" s="49"/>
      <c r="S1080" s="49"/>
    </row>
    <row r="1081" spans="1:19" s="48" customFormat="1" ht="13.9" hidden="1" customHeight="1" outlineLevel="3">
      <c r="A1081" s="560">
        <f ca="1">IF($H1081="UNIDADE CONSTRUTIVA",OFFSET(A1081,-1,0)+1,LARGE(A$3:A1078,1))</f>
        <v>0</v>
      </c>
      <c r="B1081" s="560">
        <f t="shared" ca="1" si="585"/>
        <v>14</v>
      </c>
      <c r="C1081" s="560">
        <f t="shared" ca="1" si="586"/>
        <v>2</v>
      </c>
      <c r="D1081" s="561">
        <f t="shared" ca="1" si="587"/>
        <v>2</v>
      </c>
      <c r="E1081" s="561">
        <f t="shared" ca="1" si="588"/>
        <v>2</v>
      </c>
      <c r="G1081" s="290"/>
      <c r="H1081" s="291" t="s">
        <v>244</v>
      </c>
      <c r="I1081" s="292" t="str">
        <f t="shared" ca="1" si="589"/>
        <v>14.002.002.002</v>
      </c>
      <c r="J1081" s="293" t="s">
        <v>4759</v>
      </c>
      <c r="K1081" s="294" t="s">
        <v>1</v>
      </c>
      <c r="L1081" s="558">
        <f>SUM('Arquitetura R01'!D1213:D1214,'Arquitetura R01'!D1216:D1218)</f>
        <v>589.56000000000006</v>
      </c>
      <c r="M1081" s="558">
        <v>1.6657999999999999</v>
      </c>
      <c r="N1081" s="388">
        <f t="shared" si="578"/>
        <v>982.08904800000005</v>
      </c>
      <c r="O1081" s="565"/>
      <c r="P1081" s="297" t="s">
        <v>402</v>
      </c>
      <c r="Q1081" s="49"/>
      <c r="R1081" s="49"/>
      <c r="S1081" s="49"/>
    </row>
    <row r="1082" spans="1:19" s="48" customFormat="1" ht="13.9" hidden="1" customHeight="1" outlineLevel="3">
      <c r="A1082" s="560">
        <f ca="1">IF($H1082="UNIDADE CONSTRUTIVA",OFFSET(A1082,-1,0)+1,LARGE(A$3:A1079,1))</f>
        <v>0</v>
      </c>
      <c r="B1082" s="560">
        <f t="shared" ca="1" si="585"/>
        <v>14</v>
      </c>
      <c r="C1082" s="560">
        <f t="shared" ca="1" si="586"/>
        <v>2</v>
      </c>
      <c r="D1082" s="561">
        <f t="shared" ca="1" si="587"/>
        <v>2</v>
      </c>
      <c r="E1082" s="561">
        <f t="shared" ca="1" si="588"/>
        <v>3</v>
      </c>
      <c r="G1082" s="290"/>
      <c r="H1082" s="291" t="s">
        <v>244</v>
      </c>
      <c r="I1082" s="292" t="str">
        <f t="shared" ca="1" si="589"/>
        <v>14.002.002.003</v>
      </c>
      <c r="J1082" s="293" t="s">
        <v>719</v>
      </c>
      <c r="K1082" s="294" t="s">
        <v>1</v>
      </c>
      <c r="L1082" s="558">
        <f>'Arquitetura R01'!D1214</f>
        <v>68.900000000000006</v>
      </c>
      <c r="M1082" s="558">
        <v>2.2873999999999999</v>
      </c>
      <c r="N1082" s="388">
        <f t="shared" si="578"/>
        <v>157.60186000000002</v>
      </c>
      <c r="O1082" s="565"/>
      <c r="P1082" s="297" t="s">
        <v>402</v>
      </c>
      <c r="Q1082" s="49"/>
      <c r="R1082" s="49"/>
      <c r="S1082" s="49"/>
    </row>
    <row r="1083" spans="1:19" s="48" customFormat="1" ht="13.9" hidden="1" customHeight="1" outlineLevel="3">
      <c r="A1083" s="560">
        <f ca="1">IF($H1083="UNIDADE CONSTRUTIVA",OFFSET(A1083,-1,0)+1,LARGE(A$3:A1079,1))</f>
        <v>0</v>
      </c>
      <c r="B1083" s="560">
        <f t="shared" ca="1" si="585"/>
        <v>14</v>
      </c>
      <c r="C1083" s="560">
        <f t="shared" ca="1" si="586"/>
        <v>2</v>
      </c>
      <c r="D1083" s="561">
        <f t="shared" ca="1" si="587"/>
        <v>2</v>
      </c>
      <c r="E1083" s="561">
        <f t="shared" ca="1" si="588"/>
        <v>4</v>
      </c>
      <c r="G1083" s="290"/>
      <c r="H1083" s="291" t="s">
        <v>244</v>
      </c>
      <c r="I1083" s="292" t="str">
        <f t="shared" ca="1" si="589"/>
        <v>14.002.002.004</v>
      </c>
      <c r="J1083" s="293" t="s">
        <v>593</v>
      </c>
      <c r="K1083" s="294" t="s">
        <v>1</v>
      </c>
      <c r="L1083" s="558">
        <f>'Arquitetura R01'!D1217+'Arquitetura R01'!D1218</f>
        <v>472.09999999999997</v>
      </c>
      <c r="M1083" s="558">
        <v>3.8424</v>
      </c>
      <c r="N1083" s="388">
        <f t="shared" si="578"/>
        <v>1813.99704</v>
      </c>
      <c r="O1083" s="565"/>
      <c r="P1083" s="297" t="s">
        <v>402</v>
      </c>
      <c r="Q1083" s="49"/>
      <c r="R1083" s="49"/>
      <c r="S1083" s="49"/>
    </row>
    <row r="1084" spans="1:19" s="48" customFormat="1" ht="13.9" hidden="1" customHeight="1" outlineLevel="3">
      <c r="A1084" s="560">
        <f ca="1">IF($H1084="UNIDADE CONSTRUTIVA",OFFSET(A1084,-1,0)+1,LARGE(A$3:A1081,1))</f>
        <v>0</v>
      </c>
      <c r="B1084" s="560">
        <f t="shared" ca="1" si="585"/>
        <v>14</v>
      </c>
      <c r="C1084" s="560">
        <f t="shared" ca="1" si="586"/>
        <v>2</v>
      </c>
      <c r="D1084" s="561">
        <f t="shared" ca="1" si="587"/>
        <v>2</v>
      </c>
      <c r="E1084" s="561">
        <f t="shared" ca="1" si="588"/>
        <v>5</v>
      </c>
      <c r="G1084" s="290"/>
      <c r="H1084" s="291" t="s">
        <v>244</v>
      </c>
      <c r="I1084" s="292" t="str">
        <f t="shared" ca="1" si="589"/>
        <v>14.002.002.005</v>
      </c>
      <c r="J1084" s="293" t="s">
        <v>4761</v>
      </c>
      <c r="K1084" s="294" t="s">
        <v>1</v>
      </c>
      <c r="L1084" s="558">
        <f>'Arquitetura R01'!D1213+'Arquitetura R01'!D1216</f>
        <v>48.56</v>
      </c>
      <c r="M1084" s="558">
        <v>0.76249999999999996</v>
      </c>
      <c r="N1084" s="388">
        <f t="shared" si="578"/>
        <v>37.027000000000001</v>
      </c>
      <c r="O1084" s="565" t="s">
        <v>4762</v>
      </c>
      <c r="P1084" s="297" t="s">
        <v>402</v>
      </c>
      <c r="Q1084" s="49"/>
      <c r="R1084" s="49"/>
      <c r="S1084" s="49"/>
    </row>
    <row r="1085" spans="1:19" s="48" customFormat="1" ht="13.9" hidden="1" customHeight="1" outlineLevel="2">
      <c r="A1085" s="560">
        <f ca="1">IF($H1085="UNIDADE CONSTRUTIVA",OFFSET(A1085,-1,0)+1,LARGE(A$3:A1082,1))</f>
        <v>0</v>
      </c>
      <c r="B1085" s="560">
        <f t="shared" ca="1" si="585"/>
        <v>14</v>
      </c>
      <c r="C1085" s="560">
        <f t="shared" ca="1" si="586"/>
        <v>2</v>
      </c>
      <c r="D1085" s="561">
        <f t="shared" ca="1" si="587"/>
        <v>3</v>
      </c>
      <c r="E1085" s="561">
        <f t="shared" ca="1" si="588"/>
        <v>0</v>
      </c>
      <c r="G1085" s="290"/>
      <c r="H1085" s="291" t="s">
        <v>243</v>
      </c>
      <c r="I1085" s="292" t="str">
        <f t="shared" ca="1" si="589"/>
        <v>14.002.003</v>
      </c>
      <c r="J1085" s="293" t="s">
        <v>162</v>
      </c>
      <c r="K1085" s="294"/>
      <c r="L1085" s="558"/>
      <c r="M1085" s="558"/>
      <c r="N1085" s="388">
        <f t="shared" ca="1" si="578"/>
        <v>1464.0995760000001</v>
      </c>
      <c r="O1085" s="565"/>
      <c r="P1085" s="297"/>
      <c r="Q1085" s="49"/>
      <c r="R1085" s="49"/>
      <c r="S1085" s="49"/>
    </row>
    <row r="1086" spans="1:19" s="48" customFormat="1" ht="13.9" hidden="1" customHeight="1" outlineLevel="3">
      <c r="A1086" s="560">
        <f ca="1">IF($H1086="UNIDADE CONSTRUTIVA",OFFSET(A1086,-1,0)+1,LARGE(A$3:A1085,1))</f>
        <v>0</v>
      </c>
      <c r="B1086" s="560">
        <f t="shared" ca="1" si="585"/>
        <v>14</v>
      </c>
      <c r="C1086" s="560">
        <f t="shared" ca="1" si="586"/>
        <v>2</v>
      </c>
      <c r="D1086" s="561">
        <f t="shared" ca="1" si="587"/>
        <v>3</v>
      </c>
      <c r="E1086" s="561">
        <f t="shared" ca="1" si="588"/>
        <v>1</v>
      </c>
      <c r="G1086" s="290"/>
      <c r="H1086" s="291" t="s">
        <v>244</v>
      </c>
      <c r="I1086" s="292" t="str">
        <f ca="1">IF(H1086="Unidade Construtiva",TEXT(A1086,"00"),IF(H1086="Célula Construtiva",TEXT(B1086,"00"),IF(H1086="Etapa",CONCATENATE(TEXT(B1086,"00"),".",TEXT(C1086,"000")),IF(H1086="Subetapa",CONCATENATE(TEXT(B1086,"00"),".",TEXT(C1086,"000"),".",TEXT(D1086,"000")),IF(H1086="Serviço",CONCATENATE(TEXT(B1086,"00"),".",TEXT(C1086,"000"),".",TEXT(D1086,"000"),".",TEXT(E1086,"000")),"")))))</f>
        <v>14.002.003.001</v>
      </c>
      <c r="J1086" s="293" t="s">
        <v>720</v>
      </c>
      <c r="K1086" s="294" t="s">
        <v>1</v>
      </c>
      <c r="L1086" s="558">
        <f>'Arquitetura R01'!D1311</f>
        <v>296.08</v>
      </c>
      <c r="M1086" s="558">
        <v>3.8424</v>
      </c>
      <c r="N1086" s="388">
        <f t="shared" si="578"/>
        <v>1137.657792</v>
      </c>
      <c r="O1086" s="565"/>
      <c r="P1086" s="297" t="s">
        <v>402</v>
      </c>
      <c r="Q1086" s="49"/>
      <c r="R1086" s="49"/>
      <c r="S1086" s="49"/>
    </row>
    <row r="1087" spans="1:19" s="48" customFormat="1" ht="13.9" hidden="1" customHeight="1" outlineLevel="3">
      <c r="A1087" s="560">
        <f ca="1">IF($H1087="UNIDADE CONSTRUTIVA",OFFSET(A1087,-1,0)+1,LARGE(A$3:A1086,1))</f>
        <v>0</v>
      </c>
      <c r="B1087" s="560">
        <f t="shared" ca="1" si="585"/>
        <v>14</v>
      </c>
      <c r="C1087" s="560">
        <f t="shared" ca="1" si="586"/>
        <v>2</v>
      </c>
      <c r="D1087" s="561">
        <f t="shared" ca="1" si="587"/>
        <v>3</v>
      </c>
      <c r="E1087" s="561">
        <f t="shared" ca="1" si="588"/>
        <v>2</v>
      </c>
      <c r="G1087" s="290"/>
      <c r="H1087" s="291" t="s">
        <v>244</v>
      </c>
      <c r="I1087" s="292" t="str">
        <f t="shared" ref="I1087:I1088" ca="1" si="590">IF(H1087="Unidade Construtiva",TEXT(A1087,"00"),IF(H1087="Célula Construtiva",TEXT(B1087,"00"),IF(H1087="Etapa",CONCATENATE(TEXT(B1087,"00"),".",TEXT(C1087,"000")),IF(H1087="Subetapa",CONCATENATE(TEXT(B1087,"00"),".",TEXT(C1087,"000"),".",TEXT(D1087,"000")),IF(H1087="Serviço",CONCATENATE(TEXT(B1087,"00"),".",TEXT(C1087,"000"),".",TEXT(D1087,"000"),".",TEXT(E1087,"000")),"")))))</f>
        <v>14.002.003.002</v>
      </c>
      <c r="J1087" s="293" t="s">
        <v>721</v>
      </c>
      <c r="K1087" s="294" t="s">
        <v>1</v>
      </c>
      <c r="L1087" s="558">
        <f>'Arquitetura R01'!D1310</f>
        <v>44.14</v>
      </c>
      <c r="M1087" s="558">
        <v>7.3956</v>
      </c>
      <c r="N1087" s="388">
        <f t="shared" si="578"/>
        <v>326.44178399999998</v>
      </c>
      <c r="O1087" s="565"/>
      <c r="P1087" s="297" t="s">
        <v>402</v>
      </c>
      <c r="Q1087" s="49"/>
      <c r="R1087" s="49"/>
      <c r="S1087" s="49"/>
    </row>
    <row r="1088" spans="1:19" s="48" customFormat="1" ht="13.9" hidden="1" customHeight="1" outlineLevel="2">
      <c r="A1088" s="560">
        <f ca="1">IF($H1088="UNIDADE CONSTRUTIVA",OFFSET(A1088,-1,0)+1,LARGE(A$3:A1087,1))</f>
        <v>0</v>
      </c>
      <c r="B1088" s="560">
        <f t="shared" ca="1" si="585"/>
        <v>14</v>
      </c>
      <c r="C1088" s="560">
        <f t="shared" ca="1" si="586"/>
        <v>2</v>
      </c>
      <c r="D1088" s="561">
        <f t="shared" ca="1" si="587"/>
        <v>4</v>
      </c>
      <c r="E1088" s="561">
        <f t="shared" ca="1" si="588"/>
        <v>0</v>
      </c>
      <c r="G1088" s="290"/>
      <c r="H1088" s="291" t="s">
        <v>243</v>
      </c>
      <c r="I1088" s="292" t="str">
        <f t="shared" ca="1" si="590"/>
        <v>14.002.004</v>
      </c>
      <c r="J1088" s="293" t="s">
        <v>588</v>
      </c>
      <c r="K1088" s="294"/>
      <c r="L1088" s="558"/>
      <c r="M1088" s="558"/>
      <c r="N1088" s="388">
        <f t="shared" ca="1" si="578"/>
        <v>33529.311000000002</v>
      </c>
      <c r="O1088" s="565"/>
      <c r="P1088" s="297"/>
      <c r="Q1088" s="49"/>
      <c r="R1088" s="49"/>
      <c r="S1088" s="49"/>
    </row>
    <row r="1089" spans="1:19" s="48" customFormat="1" ht="13.9" hidden="1" customHeight="1" outlineLevel="3">
      <c r="A1089" s="560">
        <f ca="1">IF($H1089="UNIDADE CONSTRUTIVA",OFFSET(A1089,-1,0)+1,LARGE(A$3:A1088,1))</f>
        <v>0</v>
      </c>
      <c r="B1089" s="560">
        <f t="shared" ca="1" si="585"/>
        <v>14</v>
      </c>
      <c r="C1089" s="560">
        <f t="shared" ca="1" si="586"/>
        <v>2</v>
      </c>
      <c r="D1089" s="561">
        <f t="shared" ca="1" si="587"/>
        <v>4</v>
      </c>
      <c r="E1089" s="561">
        <f t="shared" ca="1" si="588"/>
        <v>1</v>
      </c>
      <c r="G1089" s="290"/>
      <c r="H1089" s="291" t="s">
        <v>244</v>
      </c>
      <c r="I1089" s="292" t="str">
        <f ca="1">IF(H1089="Unidade Construtiva",TEXT(A1089,"00"),IF(H1089="Célula Construtiva",TEXT(B1089,"00"),IF(H1089="Etapa",CONCATENATE(TEXT(B1089,"00"),".",TEXT(C1089,"000")),IF(H1089="Subetapa",CONCATENATE(TEXT(B1089,"00"),".",TEXT(C1089,"000"),".",TEXT(D1089,"000")),IF(H1089="Serviço",CONCATENATE(TEXT(B1089,"00"),".",TEXT(C1089,"000"),".",TEXT(D1089,"000"),".",TEXT(E1089,"000")),"")))))</f>
        <v>14.002.004.001</v>
      </c>
      <c r="J1089" s="293" t="s">
        <v>4763</v>
      </c>
      <c r="K1089" s="294" t="s">
        <v>1</v>
      </c>
      <c r="L1089" s="558">
        <f>L1076+L1077</f>
        <v>304.88</v>
      </c>
      <c r="M1089" s="558">
        <v>47</v>
      </c>
      <c r="N1089" s="388">
        <f t="shared" si="578"/>
        <v>14329.36</v>
      </c>
      <c r="O1089" s="565"/>
      <c r="P1089" s="297" t="s">
        <v>402</v>
      </c>
      <c r="Q1089" s="49"/>
      <c r="R1089" s="49"/>
      <c r="S1089" s="49"/>
    </row>
    <row r="1090" spans="1:19" s="48" customFormat="1" ht="13.9" hidden="1" customHeight="1" outlineLevel="3">
      <c r="A1090" s="560">
        <f ca="1">IF($H1090="UNIDADE CONSTRUTIVA",OFFSET(A1090,-1,0)+1,LARGE(A$3:A1089,1))</f>
        <v>0</v>
      </c>
      <c r="B1090" s="560">
        <f t="shared" ca="1" si="585"/>
        <v>14</v>
      </c>
      <c r="C1090" s="560">
        <f t="shared" ca="1" si="586"/>
        <v>2</v>
      </c>
      <c r="D1090" s="561">
        <f t="shared" ca="1" si="587"/>
        <v>4</v>
      </c>
      <c r="E1090" s="561">
        <f t="shared" ca="1" si="588"/>
        <v>2</v>
      </c>
      <c r="G1090" s="290"/>
      <c r="H1090" s="291" t="s">
        <v>244</v>
      </c>
      <c r="I1090" s="292" t="str">
        <f ca="1">IF(H1090="Unidade Construtiva",TEXT(A1090,"00"),IF(H1090="Célula Construtiva",TEXT(B1090,"00"),IF(H1090="Etapa",CONCATENATE(TEXT(B1090,"00"),".",TEXT(C1090,"000")),IF(H1090="Subetapa",CONCATENATE(TEXT(B1090,"00"),".",TEXT(C1090,"000"),".",TEXT(D1090,"000")),IF(H1090="Serviço",CONCATENATE(TEXT(B1090,"00"),".",TEXT(C1090,"000"),".",TEXT(D1090,"000"),".",TEXT(E1090,"000")),"")))))</f>
        <v>14.002.004.002</v>
      </c>
      <c r="J1090" s="293" t="s">
        <v>4764</v>
      </c>
      <c r="K1090" s="294" t="s">
        <v>1</v>
      </c>
      <c r="L1090" s="558">
        <f>L1078</f>
        <v>17.39</v>
      </c>
      <c r="M1090" s="558">
        <v>24.9</v>
      </c>
      <c r="N1090" s="388">
        <f t="shared" si="578"/>
        <v>433.01099999999997</v>
      </c>
      <c r="O1090" s="565"/>
      <c r="P1090" s="297" t="s">
        <v>402</v>
      </c>
      <c r="Q1090" s="49"/>
      <c r="R1090" s="49"/>
      <c r="S1090" s="49"/>
    </row>
    <row r="1091" spans="1:19" s="48" customFormat="1" ht="13.5" hidden="1" customHeight="1" outlineLevel="3">
      <c r="A1091" s="560">
        <f ca="1">IF($H1091="UNIDADE CONSTRUTIVA",OFFSET(A1091,-1,0)+1,LARGE(A$3:A1090,1))</f>
        <v>0</v>
      </c>
      <c r="B1091" s="560">
        <f t="shared" ca="1" si="585"/>
        <v>14</v>
      </c>
      <c r="C1091" s="560">
        <f t="shared" ca="1" si="586"/>
        <v>2</v>
      </c>
      <c r="D1091" s="561">
        <f t="shared" ca="1" si="587"/>
        <v>4</v>
      </c>
      <c r="E1091" s="561">
        <f t="shared" ca="1" si="588"/>
        <v>3</v>
      </c>
      <c r="G1091" s="290"/>
      <c r="H1091" s="291" t="s">
        <v>244</v>
      </c>
      <c r="I1091" s="292" t="str">
        <f ca="1">IF(H1091="Unidade Construtiva",TEXT(A1091,"00"),IF(H1091="Célula Construtiva",TEXT(B1091,"00"),IF(H1091="Etapa",CONCATENATE(TEXT(B1091,"00"),".",TEXT(C1091,"000")),IF(H1091="Subetapa",CONCATENATE(TEXT(B1091,"00"),".",TEXT(C1091,"000"),".",TEXT(D1091,"000")),IF(H1091="Serviço",CONCATENATE(TEXT(B1091,"00"),".",TEXT(C1091,"000"),".",TEXT(D1091,"000"),".",TEXT(E1091,"000")),"")))))</f>
        <v>14.002.004.003</v>
      </c>
      <c r="J1091" s="293" t="s">
        <v>4766</v>
      </c>
      <c r="K1091" s="294" t="s">
        <v>1</v>
      </c>
      <c r="L1091" s="558">
        <f>L1082</f>
        <v>68.900000000000006</v>
      </c>
      <c r="M1091" s="558">
        <v>26</v>
      </c>
      <c r="N1091" s="388">
        <f t="shared" si="578"/>
        <v>1791.4</v>
      </c>
      <c r="O1091" s="565"/>
      <c r="P1091" s="297" t="s">
        <v>402</v>
      </c>
      <c r="Q1091" s="49"/>
      <c r="R1091" s="49"/>
      <c r="S1091" s="49"/>
    </row>
    <row r="1092" spans="1:19" s="48" customFormat="1" ht="13.9" hidden="1" customHeight="1" outlineLevel="3">
      <c r="A1092" s="560">
        <f ca="1">IF($H1092="UNIDADE CONSTRUTIVA",OFFSET(A1092,-1,0)+1,LARGE(A$3:A1089,1))</f>
        <v>0</v>
      </c>
      <c r="B1092" s="560">
        <f t="shared" ca="1" si="585"/>
        <v>14</v>
      </c>
      <c r="C1092" s="560">
        <f t="shared" ca="1" si="586"/>
        <v>2</v>
      </c>
      <c r="D1092" s="561">
        <f t="shared" ca="1" si="587"/>
        <v>4</v>
      </c>
      <c r="E1092" s="561">
        <f t="shared" ca="1" si="588"/>
        <v>4</v>
      </c>
      <c r="G1092" s="290"/>
      <c r="H1092" s="291" t="s">
        <v>244</v>
      </c>
      <c r="I1092" s="292" t="str">
        <f t="shared" ref="I1092:I1093" ca="1" si="591">IF(H1092="Unidade Construtiva",TEXT(A1092,"00"),IF(H1092="Célula Construtiva",TEXT(B1092,"00"),IF(H1092="Etapa",CONCATENATE(TEXT(B1092,"00"),".",TEXT(C1092,"000")),IF(H1092="Subetapa",CONCATENATE(TEXT(B1092,"00"),".",TEXT(C1092,"000"),".",TEXT(D1092,"000")),IF(H1092="Serviço",CONCATENATE(TEXT(B1092,"00"),".",TEXT(C1092,"000"),".",TEXT(D1092,"000"),".",TEXT(E1092,"000")),"")))))</f>
        <v>14.002.004.004</v>
      </c>
      <c r="J1092" s="293" t="s">
        <v>4765</v>
      </c>
      <c r="K1092" s="294" t="s">
        <v>1</v>
      </c>
      <c r="L1092" s="558">
        <f>L1080</f>
        <v>43.33</v>
      </c>
      <c r="M1092" s="558">
        <v>26</v>
      </c>
      <c r="N1092" s="388">
        <f t="shared" si="578"/>
        <v>1126.58</v>
      </c>
      <c r="O1092" s="565"/>
      <c r="P1092" s="297" t="s">
        <v>402</v>
      </c>
      <c r="Q1092" s="49"/>
      <c r="R1092" s="49"/>
      <c r="S1092" s="49"/>
    </row>
    <row r="1093" spans="1:19" s="48" customFormat="1" ht="13.9" hidden="1" customHeight="1" outlineLevel="3">
      <c r="A1093" s="560">
        <f ca="1">IF($H1093="UNIDADE CONSTRUTIVA",OFFSET(A1093,-1,0)+1,LARGE(A$3:A1092,1))</f>
        <v>0</v>
      </c>
      <c r="B1093" s="560">
        <f t="shared" ca="1" si="585"/>
        <v>14</v>
      </c>
      <c r="C1093" s="560">
        <f t="shared" ca="1" si="586"/>
        <v>2</v>
      </c>
      <c r="D1093" s="561">
        <f t="shared" ca="1" si="587"/>
        <v>4</v>
      </c>
      <c r="E1093" s="561">
        <f t="shared" ca="1" si="588"/>
        <v>5</v>
      </c>
      <c r="G1093" s="290"/>
      <c r="H1093" s="291" t="s">
        <v>244</v>
      </c>
      <c r="I1093" s="292" t="str">
        <f t="shared" ca="1" si="591"/>
        <v>14.002.004.005</v>
      </c>
      <c r="J1093" s="293" t="s">
        <v>4295</v>
      </c>
      <c r="K1093" s="294" t="s">
        <v>1</v>
      </c>
      <c r="L1093" s="558">
        <f>L1083</f>
        <v>472.09999999999997</v>
      </c>
      <c r="M1093" s="558">
        <v>18</v>
      </c>
      <c r="N1093" s="388">
        <f t="shared" si="578"/>
        <v>8497.7999999999993</v>
      </c>
      <c r="O1093" s="565"/>
      <c r="P1093" s="297" t="s">
        <v>402</v>
      </c>
      <c r="Q1093" s="49"/>
      <c r="R1093" s="49"/>
      <c r="S1093" s="49"/>
    </row>
    <row r="1094" spans="1:19" s="48" customFormat="1" ht="13.5" hidden="1" customHeight="1" outlineLevel="3">
      <c r="A1094" s="560">
        <f ca="1">IF($H1094="UNIDADE CONSTRUTIVA",OFFSET(A1094,-1,0)+1,LARGE(A$3:A1093,1))</f>
        <v>0</v>
      </c>
      <c r="B1094" s="560">
        <f t="shared" ca="1" si="585"/>
        <v>14</v>
      </c>
      <c r="C1094" s="560">
        <f t="shared" ca="1" si="586"/>
        <v>2</v>
      </c>
      <c r="D1094" s="561">
        <f t="shared" ca="1" si="587"/>
        <v>4</v>
      </c>
      <c r="E1094" s="561">
        <f t="shared" ca="1" si="588"/>
        <v>6</v>
      </c>
      <c r="G1094" s="290"/>
      <c r="H1094" s="291" t="s">
        <v>244</v>
      </c>
      <c r="I1094" s="292" t="str">
        <f ca="1">IF(H1094="Unidade Construtiva",TEXT(A1094,"00"),IF(H1094="Célula Construtiva",TEXT(B1094,"00"),IF(H1094="Etapa",CONCATENATE(TEXT(B1094,"00"),".",TEXT(C1094,"000")),IF(H1094="Subetapa",CONCATENATE(TEXT(B1094,"00"),".",TEXT(C1094,"000"),".",TEXT(D1094,"000")),IF(H1094="Serviço",CONCATENATE(TEXT(B1094,"00"),".",TEXT(C1094,"000"),".",TEXT(D1094,"000"),".",TEXT(E1094,"000")),"")))))</f>
        <v>14.002.004.006</v>
      </c>
      <c r="J1094" s="293" t="s">
        <v>4769</v>
      </c>
      <c r="K1094" s="294" t="s">
        <v>1</v>
      </c>
      <c r="L1094" s="558">
        <f>L1084</f>
        <v>48.56</v>
      </c>
      <c r="M1094" s="558">
        <v>18</v>
      </c>
      <c r="N1094" s="388">
        <f t="shared" si="578"/>
        <v>874.08</v>
      </c>
      <c r="O1094" s="565" t="s">
        <v>4762</v>
      </c>
      <c r="P1094" s="297" t="s">
        <v>402</v>
      </c>
      <c r="Q1094" s="49"/>
      <c r="R1094" s="49"/>
      <c r="S1094" s="49"/>
    </row>
    <row r="1095" spans="1:19" s="48" customFormat="1" ht="13.9" hidden="1" customHeight="1" outlineLevel="3">
      <c r="A1095" s="560">
        <f ca="1">IF($H1095="UNIDADE CONSTRUTIVA",OFFSET(A1095,-1,0)+1,LARGE(A$3:A1093,1))</f>
        <v>0</v>
      </c>
      <c r="B1095" s="560">
        <f t="shared" ca="1" si="585"/>
        <v>14</v>
      </c>
      <c r="C1095" s="560">
        <f t="shared" ca="1" si="586"/>
        <v>2</v>
      </c>
      <c r="D1095" s="561">
        <f t="shared" ca="1" si="587"/>
        <v>4</v>
      </c>
      <c r="E1095" s="561">
        <f t="shared" ca="1" si="588"/>
        <v>7</v>
      </c>
      <c r="G1095" s="290"/>
      <c r="H1095" s="291" t="s">
        <v>244</v>
      </c>
      <c r="I1095" s="292" t="str">
        <f t="shared" ref="I1095" ca="1" si="592">IF(H1095="Unidade Construtiva",TEXT(A1095,"00"),IF(H1095="Célula Construtiva",TEXT(B1095,"00"),IF(H1095="Etapa",CONCATENATE(TEXT(B1095,"00"),".",TEXT(C1095,"000")),IF(H1095="Subetapa",CONCATENATE(TEXT(B1095,"00"),".",TEXT(C1095,"000"),".",TEXT(D1095,"000")),IF(H1095="Serviço",CONCATENATE(TEXT(B1095,"00"),".",TEXT(C1095,"000"),".",TEXT(D1095,"000"),".",TEXT(E1095,"000")),"")))))</f>
        <v>14.002.004.007</v>
      </c>
      <c r="J1095" s="293" t="s">
        <v>4768</v>
      </c>
      <c r="K1095" s="294" t="s">
        <v>1</v>
      </c>
      <c r="L1095" s="558">
        <f>L1087</f>
        <v>44.14</v>
      </c>
      <c r="M1095" s="558">
        <v>26</v>
      </c>
      <c r="N1095" s="388">
        <f t="shared" si="578"/>
        <v>1147.6400000000001</v>
      </c>
      <c r="O1095" s="565"/>
      <c r="P1095" s="297" t="s">
        <v>402</v>
      </c>
      <c r="Q1095" s="49"/>
      <c r="R1095" s="49"/>
      <c r="S1095" s="49"/>
    </row>
    <row r="1096" spans="1:19" s="48" customFormat="1" ht="13.9" hidden="1" customHeight="1" outlineLevel="3">
      <c r="A1096" s="560">
        <f ca="1">IF($H1096="UNIDADE CONSTRUTIVA",OFFSET(A1096,-1,0)+1,LARGE(A$3:A1095,1))</f>
        <v>0</v>
      </c>
      <c r="B1096" s="560">
        <f t="shared" ca="1" si="585"/>
        <v>14</v>
      </c>
      <c r="C1096" s="560">
        <f t="shared" ca="1" si="586"/>
        <v>2</v>
      </c>
      <c r="D1096" s="561">
        <f t="shared" ca="1" si="587"/>
        <v>4</v>
      </c>
      <c r="E1096" s="561">
        <f t="shared" ca="1" si="588"/>
        <v>8</v>
      </c>
      <c r="G1096" s="290"/>
      <c r="H1096" s="291" t="s">
        <v>244</v>
      </c>
      <c r="I1096" s="292" t="str">
        <f ca="1">IF(H1096="Unidade Construtiva",TEXT(A1096,"00"),IF(H1096="Célula Construtiva",TEXT(B1096,"00"),IF(H1096="Etapa",CONCATENATE(TEXT(B1096,"00"),".",TEXT(C1096,"000")),IF(H1096="Subetapa",CONCATENATE(TEXT(B1096,"00"),".",TEXT(C1096,"000"),".",TEXT(D1096,"000")),IF(H1096="Serviço",CONCATENATE(TEXT(B1096,"00"),".",TEXT(C1096,"000"),".",TEXT(D1096,"000"),".",TEXT(E1096,"000")),"")))))</f>
        <v>14.002.004.008</v>
      </c>
      <c r="J1096" s="293" t="s">
        <v>4294</v>
      </c>
      <c r="K1096" s="294" t="s">
        <v>1</v>
      </c>
      <c r="L1096" s="558">
        <f>L1086</f>
        <v>296.08</v>
      </c>
      <c r="M1096" s="558">
        <v>18</v>
      </c>
      <c r="N1096" s="388">
        <f t="shared" si="578"/>
        <v>5329.44</v>
      </c>
      <c r="O1096" s="565"/>
      <c r="P1096" s="297" t="s">
        <v>402</v>
      </c>
      <c r="Q1096" s="49"/>
      <c r="R1096" s="49"/>
      <c r="S1096" s="49"/>
    </row>
    <row r="1097" spans="1:19" s="48" customFormat="1" ht="13.9" hidden="1" customHeight="1" outlineLevel="1">
      <c r="A1097" s="560">
        <f ca="1">IF($H1097="UNIDADE CONSTRUTIVA",OFFSET(A1097,-1,0)+1,LARGE(A$3:A1095,1))</f>
        <v>0</v>
      </c>
      <c r="B1097" s="560">
        <f t="shared" ref="B1097:B1119" ca="1" si="593">IF(H1097="UNIDADE CONSTRUTIVA",0,IF(H1097="CÉLULA CONSTRUTIVA",OFFSET(B1097,-1,0)+1,OFFSET(B1097,-1,0)))</f>
        <v>14</v>
      </c>
      <c r="C1097" s="560">
        <f t="shared" ref="C1097:C1119" ca="1" si="594">IF(H1097="CÉLULA CONSTRUTIVA",0,IF(H1097="ETAPA",OFFSET(C1097,-1,0)+1,OFFSET(C1097,-1,0)))</f>
        <v>3</v>
      </c>
      <c r="D1097" s="561">
        <f t="shared" ref="D1097:D1119" ca="1" si="595">IF(H1097="ETAPA",0,IF(H1097="SUBETAPA",OFFSET(D1097,-1,0)+1,OFFSET(D1097,-1,0)))</f>
        <v>0</v>
      </c>
      <c r="E1097" s="561">
        <f t="shared" ref="E1097:E1119" ca="1" si="596">IF(H1097="Subetapa",0,IF(H1097="serviço",OFFSET(E1097,-1,0)+1,OFFSET(E1097,-1,0)))</f>
        <v>8</v>
      </c>
      <c r="G1097" s="290"/>
      <c r="H1097" s="291" t="s">
        <v>242</v>
      </c>
      <c r="I1097" s="292" t="str">
        <f t="shared" ref="I1097:I1108" ca="1" si="597">IF(H1097="Unidade Construtiva",TEXT(A1097,"00"),IF(H1097="Célula Construtiva",TEXT(B1097,"00"),IF(H1097="Etapa",CONCATENATE(TEXT(B1097,"00"),".",TEXT(C1097,"000")),IF(H1097="Subetapa",CONCATENATE(TEXT(B1097,"00"),".",TEXT(C1097,"000"),".",TEXT(D1097,"000")),IF(H1097="Serviço",CONCATENATE(TEXT(B1097,"00"),".",TEXT(C1097,"000"),".",TEXT(D1097,"000"),".",TEXT(E1097,"000")),"")))))</f>
        <v>14.003</v>
      </c>
      <c r="J1097" s="293" t="s">
        <v>4288</v>
      </c>
      <c r="K1097" s="294"/>
      <c r="L1097" s="558"/>
      <c r="M1097" s="558"/>
      <c r="N1097" s="388">
        <f t="shared" ca="1" si="578"/>
        <v>57374.105610999992</v>
      </c>
      <c r="O1097" s="565"/>
      <c r="P1097" s="297"/>
      <c r="Q1097" s="49"/>
      <c r="R1097" s="49"/>
      <c r="S1097" s="49"/>
    </row>
    <row r="1098" spans="1:19" s="48" customFormat="1" ht="13.9" hidden="1" customHeight="1" outlineLevel="2">
      <c r="A1098" s="560">
        <f ca="1">IF($H1098="UNIDADE CONSTRUTIVA",OFFSET(A1098,-1,0)+1,LARGE(A$3:A1097,1))</f>
        <v>0</v>
      </c>
      <c r="B1098" s="560">
        <f t="shared" ca="1" si="593"/>
        <v>14</v>
      </c>
      <c r="C1098" s="560">
        <f t="shared" ca="1" si="594"/>
        <v>3</v>
      </c>
      <c r="D1098" s="561">
        <f t="shared" ca="1" si="595"/>
        <v>1</v>
      </c>
      <c r="E1098" s="561">
        <f t="shared" ca="1" si="596"/>
        <v>0</v>
      </c>
      <c r="G1098" s="290"/>
      <c r="H1098" s="291" t="s">
        <v>243</v>
      </c>
      <c r="I1098" s="292" t="str">
        <f t="shared" ca="1" si="597"/>
        <v>14.003.001</v>
      </c>
      <c r="J1098" s="293" t="s">
        <v>160</v>
      </c>
      <c r="K1098" s="294"/>
      <c r="L1098" s="558"/>
      <c r="M1098" s="558"/>
      <c r="N1098" s="388">
        <f t="shared" ca="1" si="578"/>
        <v>23874.757021999994</v>
      </c>
      <c r="O1098" s="565"/>
      <c r="P1098" s="297"/>
      <c r="Q1098" s="49"/>
      <c r="R1098" s="49"/>
      <c r="S1098" s="49"/>
    </row>
    <row r="1099" spans="1:19" s="48" customFormat="1" ht="13.9" hidden="1" customHeight="1" outlineLevel="3">
      <c r="A1099" s="560">
        <f ca="1">IF($H1099="UNIDADE CONSTRUTIVA",OFFSET(A1099,-1,0)+1,LARGE(A$3:A1098,1))</f>
        <v>0</v>
      </c>
      <c r="B1099" s="560">
        <f t="shared" ca="1" si="593"/>
        <v>14</v>
      </c>
      <c r="C1099" s="560">
        <f t="shared" ca="1" si="594"/>
        <v>3</v>
      </c>
      <c r="D1099" s="561">
        <f t="shared" ca="1" si="595"/>
        <v>1</v>
      </c>
      <c r="E1099" s="561">
        <f t="shared" ca="1" si="596"/>
        <v>1</v>
      </c>
      <c r="G1099" s="290"/>
      <c r="H1099" s="291" t="s">
        <v>244</v>
      </c>
      <c r="I1099" s="292" t="str">
        <f t="shared" ca="1" si="597"/>
        <v>14.003.001.001</v>
      </c>
      <c r="J1099" s="293" t="s">
        <v>4282</v>
      </c>
      <c r="K1099" s="294" t="s">
        <v>1</v>
      </c>
      <c r="L1099" s="558">
        <f>'Arquitetura R01'!D1201</f>
        <v>12.41</v>
      </c>
      <c r="M1099" s="558">
        <v>50.650799999999997</v>
      </c>
      <c r="N1099" s="388">
        <f t="shared" si="578"/>
        <v>628.57642799999996</v>
      </c>
      <c r="O1099" s="565"/>
      <c r="P1099" s="297" t="s">
        <v>402</v>
      </c>
      <c r="Q1099" s="49"/>
      <c r="R1099" s="49"/>
      <c r="S1099" s="49"/>
    </row>
    <row r="1100" spans="1:19" s="48" customFormat="1" ht="13.9" hidden="1" customHeight="1" outlineLevel="3">
      <c r="A1100" s="560">
        <f ca="1">IF($H1100="UNIDADE CONSTRUTIVA",OFFSET(A1100,-1,0)+1,LARGE(A$3:A1099,1))</f>
        <v>0</v>
      </c>
      <c r="B1100" s="560">
        <f t="shared" ca="1" si="593"/>
        <v>14</v>
      </c>
      <c r="C1100" s="560">
        <f t="shared" ca="1" si="594"/>
        <v>3</v>
      </c>
      <c r="D1100" s="561">
        <f t="shared" ca="1" si="595"/>
        <v>1</v>
      </c>
      <c r="E1100" s="561">
        <f t="shared" ca="1" si="596"/>
        <v>2</v>
      </c>
      <c r="G1100" s="290"/>
      <c r="H1100" s="291" t="s">
        <v>244</v>
      </c>
      <c r="I1100" s="292" t="str">
        <f t="shared" ca="1" si="597"/>
        <v>14.003.001.002</v>
      </c>
      <c r="J1100" s="293" t="s">
        <v>4756</v>
      </c>
      <c r="K1100" s="294" t="s">
        <v>1</v>
      </c>
      <c r="L1100" s="558">
        <f>'Arquitetura R01'!D876</f>
        <v>294.39999999999998</v>
      </c>
      <c r="M1100" s="558">
        <v>77.835499999999996</v>
      </c>
      <c r="N1100" s="388">
        <f t="shared" si="578"/>
        <v>22914.771199999996</v>
      </c>
      <c r="O1100" s="565"/>
      <c r="P1100" s="297" t="s">
        <v>402</v>
      </c>
      <c r="Q1100" s="49"/>
      <c r="R1100" s="49"/>
      <c r="S1100" s="49"/>
    </row>
    <row r="1101" spans="1:19" s="48" customFormat="1" ht="13.9" hidden="1" customHeight="1" outlineLevel="3">
      <c r="A1101" s="560">
        <f ca="1">IF($H1101="UNIDADE CONSTRUTIVA",OFFSET(A1101,-1,0)+1,LARGE(A$3:A1100,1))</f>
        <v>0</v>
      </c>
      <c r="B1101" s="560">
        <f t="shared" ca="1" si="593"/>
        <v>14</v>
      </c>
      <c r="C1101" s="560">
        <f t="shared" ca="1" si="594"/>
        <v>3</v>
      </c>
      <c r="D1101" s="561">
        <f t="shared" ca="1" si="595"/>
        <v>1</v>
      </c>
      <c r="E1101" s="561">
        <f t="shared" ca="1" si="596"/>
        <v>3</v>
      </c>
      <c r="G1101" s="290"/>
      <c r="H1101" s="291" t="s">
        <v>244</v>
      </c>
      <c r="I1101" s="292" t="str">
        <f t="shared" ca="1" si="597"/>
        <v>14.003.001.003</v>
      </c>
      <c r="J1101" s="293" t="s">
        <v>4755</v>
      </c>
      <c r="K1101" s="294" t="s">
        <v>1</v>
      </c>
      <c r="L1101" s="558">
        <f>'Arquitetura R01'!D918+'Arquitetura R01'!D875</f>
        <v>17.47</v>
      </c>
      <c r="M1101" s="558">
        <v>18.970199999999998</v>
      </c>
      <c r="N1101" s="388">
        <f t="shared" si="578"/>
        <v>331.40939399999996</v>
      </c>
      <c r="O1101" s="565"/>
      <c r="P1101" s="297" t="s">
        <v>402</v>
      </c>
      <c r="Q1101" s="49"/>
      <c r="R1101" s="49"/>
      <c r="S1101" s="49"/>
    </row>
    <row r="1102" spans="1:19" s="48" customFormat="1" ht="13.9" hidden="1" customHeight="1" outlineLevel="2">
      <c r="A1102" s="560">
        <f ca="1">IF($H1102="UNIDADE CONSTRUTIVA",OFFSET(A1102,-1,0)+1,LARGE(A$3:A1099,1))</f>
        <v>0</v>
      </c>
      <c r="B1102" s="560">
        <f t="shared" ca="1" si="593"/>
        <v>14</v>
      </c>
      <c r="C1102" s="560">
        <f t="shared" ca="1" si="594"/>
        <v>3</v>
      </c>
      <c r="D1102" s="561">
        <f t="shared" ca="1" si="595"/>
        <v>2</v>
      </c>
      <c r="E1102" s="561">
        <f t="shared" ca="1" si="596"/>
        <v>0</v>
      </c>
      <c r="G1102" s="290"/>
      <c r="H1102" s="291" t="s">
        <v>243</v>
      </c>
      <c r="I1102" s="292" t="str">
        <f t="shared" ca="1" si="597"/>
        <v>14.003.002</v>
      </c>
      <c r="J1102" s="293" t="s">
        <v>161</v>
      </c>
      <c r="K1102" s="294"/>
      <c r="L1102" s="558"/>
      <c r="M1102" s="558"/>
      <c r="N1102" s="388">
        <f t="shared" ca="1" si="578"/>
        <v>3468.7691609999997</v>
      </c>
      <c r="O1102" s="565"/>
      <c r="P1102" s="297"/>
      <c r="Q1102" s="49"/>
      <c r="R1102" s="49"/>
      <c r="S1102" s="49"/>
    </row>
    <row r="1103" spans="1:19" s="48" customFormat="1" ht="13.9" hidden="1" customHeight="1" outlineLevel="3">
      <c r="A1103" s="560">
        <f ca="1">IF($H1103="UNIDADE CONSTRUTIVA",OFFSET(A1103,-1,0)+1,LARGE(A$3:A1102,1))</f>
        <v>0</v>
      </c>
      <c r="B1103" s="560">
        <f t="shared" ca="1" si="593"/>
        <v>14</v>
      </c>
      <c r="C1103" s="560">
        <f t="shared" ca="1" si="594"/>
        <v>3</v>
      </c>
      <c r="D1103" s="561">
        <f t="shared" ca="1" si="595"/>
        <v>2</v>
      </c>
      <c r="E1103" s="561">
        <f t="shared" ca="1" si="596"/>
        <v>1</v>
      </c>
      <c r="G1103" s="290"/>
      <c r="H1103" s="291" t="s">
        <v>244</v>
      </c>
      <c r="I1103" s="292" t="str">
        <f t="shared" ca="1" si="597"/>
        <v>14.003.002.001</v>
      </c>
      <c r="J1103" s="293" t="s">
        <v>4758</v>
      </c>
      <c r="K1103" s="294" t="s">
        <v>1</v>
      </c>
      <c r="L1103" s="558">
        <f>Arquitetura!D1366</f>
        <v>45.32</v>
      </c>
      <c r="M1103" s="558">
        <v>5.0772000000000004</v>
      </c>
      <c r="N1103" s="388">
        <f t="shared" si="578"/>
        <v>230.09870400000003</v>
      </c>
      <c r="O1103" s="565"/>
      <c r="P1103" s="297" t="s">
        <v>402</v>
      </c>
      <c r="Q1103" s="49"/>
      <c r="R1103" s="49"/>
      <c r="S1103" s="49"/>
    </row>
    <row r="1104" spans="1:19" s="48" customFormat="1" ht="13.9" hidden="1" customHeight="1" outlineLevel="3">
      <c r="A1104" s="560">
        <f ca="1">IF($H1104="UNIDADE CONSTRUTIVA",OFFSET(A1104,-1,0)+1,LARGE(A$3:A1101,1))</f>
        <v>0</v>
      </c>
      <c r="B1104" s="560">
        <f t="shared" ca="1" si="593"/>
        <v>14</v>
      </c>
      <c r="C1104" s="560">
        <f t="shared" ca="1" si="594"/>
        <v>3</v>
      </c>
      <c r="D1104" s="561">
        <f t="shared" ca="1" si="595"/>
        <v>2</v>
      </c>
      <c r="E1104" s="561">
        <f t="shared" ca="1" si="596"/>
        <v>2</v>
      </c>
      <c r="G1104" s="290"/>
      <c r="H1104" s="291" t="s">
        <v>244</v>
      </c>
      <c r="I1104" s="292" t="str">
        <f t="shared" ca="1" si="597"/>
        <v>14.003.002.002</v>
      </c>
      <c r="J1104" s="293" t="s">
        <v>4759</v>
      </c>
      <c r="K1104" s="294" t="s">
        <v>1</v>
      </c>
      <c r="L1104" s="558">
        <f>SUM('Arquitetura R01'!D1220:D1221,'Arquitetura R01'!D1223:D1225)</f>
        <v>636.66</v>
      </c>
      <c r="M1104" s="558">
        <v>1.6657999999999999</v>
      </c>
      <c r="N1104" s="388">
        <f t="shared" si="578"/>
        <v>1060.5482279999999</v>
      </c>
      <c r="O1104" s="565"/>
      <c r="P1104" s="297" t="s">
        <v>402</v>
      </c>
      <c r="Q1104" s="49"/>
      <c r="R1104" s="49"/>
      <c r="S1104" s="49"/>
    </row>
    <row r="1105" spans="1:19" s="48" customFormat="1" ht="13.9" hidden="1" customHeight="1" outlineLevel="3">
      <c r="A1105" s="560">
        <f ca="1">IF($H1105="UNIDADE CONSTRUTIVA",OFFSET(A1105,-1,0)+1,LARGE(A$3:A1102,1))</f>
        <v>0</v>
      </c>
      <c r="B1105" s="560">
        <f t="shared" ca="1" si="593"/>
        <v>14</v>
      </c>
      <c r="C1105" s="560">
        <f t="shared" ca="1" si="594"/>
        <v>3</v>
      </c>
      <c r="D1105" s="561">
        <f t="shared" ca="1" si="595"/>
        <v>2</v>
      </c>
      <c r="E1105" s="561">
        <f t="shared" ca="1" si="596"/>
        <v>3</v>
      </c>
      <c r="G1105" s="290"/>
      <c r="H1105" s="291" t="s">
        <v>244</v>
      </c>
      <c r="I1105" s="292" t="str">
        <f t="shared" ca="1" si="597"/>
        <v>14.003.002.003</v>
      </c>
      <c r="J1105" s="293" t="s">
        <v>719</v>
      </c>
      <c r="K1105" s="294" t="s">
        <v>1</v>
      </c>
      <c r="L1105" s="558">
        <f>'Arquitetura R01'!D1221</f>
        <v>73.53</v>
      </c>
      <c r="M1105" s="558">
        <v>2.2873999999999999</v>
      </c>
      <c r="N1105" s="388">
        <f t="shared" si="578"/>
        <v>168.192522</v>
      </c>
      <c r="O1105" s="565"/>
      <c r="P1105" s="297" t="s">
        <v>402</v>
      </c>
      <c r="Q1105" s="49"/>
      <c r="R1105" s="49"/>
      <c r="S1105" s="49"/>
    </row>
    <row r="1106" spans="1:19" s="48" customFormat="1" ht="13.9" hidden="1" customHeight="1" outlineLevel="3">
      <c r="A1106" s="560">
        <f ca="1">IF($H1106="UNIDADE CONSTRUTIVA",OFFSET(A1106,-1,0)+1,LARGE(A$3:A1102,1))</f>
        <v>0</v>
      </c>
      <c r="B1106" s="560">
        <f t="shared" ca="1" si="593"/>
        <v>14</v>
      </c>
      <c r="C1106" s="560">
        <f t="shared" ca="1" si="594"/>
        <v>3</v>
      </c>
      <c r="D1106" s="561">
        <f t="shared" ca="1" si="595"/>
        <v>2</v>
      </c>
      <c r="E1106" s="561">
        <f t="shared" ca="1" si="596"/>
        <v>4</v>
      </c>
      <c r="G1106" s="290"/>
      <c r="H1106" s="291" t="s">
        <v>244</v>
      </c>
      <c r="I1106" s="292" t="str">
        <f t="shared" ca="1" si="597"/>
        <v>14.003.002.004</v>
      </c>
      <c r="J1106" s="293" t="s">
        <v>593</v>
      </c>
      <c r="K1106" s="294" t="s">
        <v>1</v>
      </c>
      <c r="L1106" s="558">
        <f>'Arquitetura R01'!D1224+'Arquitetura R01'!D1225</f>
        <v>513.17999999999995</v>
      </c>
      <c r="M1106" s="558">
        <v>3.8424</v>
      </c>
      <c r="N1106" s="388">
        <f t="shared" si="578"/>
        <v>1971.8428319999998</v>
      </c>
      <c r="O1106" s="565"/>
      <c r="P1106" s="297" t="s">
        <v>402</v>
      </c>
      <c r="Q1106" s="49"/>
      <c r="R1106" s="49"/>
      <c r="S1106" s="49"/>
    </row>
    <row r="1107" spans="1:19" s="48" customFormat="1" ht="13.9" hidden="1" customHeight="1" outlineLevel="3">
      <c r="A1107" s="560">
        <f ca="1">IF($H1107="UNIDADE CONSTRUTIVA",OFFSET(A1107,-1,0)+1,LARGE(A$3:A1104,1))</f>
        <v>0</v>
      </c>
      <c r="B1107" s="560">
        <f t="shared" ca="1" si="593"/>
        <v>14</v>
      </c>
      <c r="C1107" s="560">
        <f t="shared" ca="1" si="594"/>
        <v>3</v>
      </c>
      <c r="D1107" s="561">
        <f t="shared" ca="1" si="595"/>
        <v>2</v>
      </c>
      <c r="E1107" s="561">
        <f t="shared" ca="1" si="596"/>
        <v>5</v>
      </c>
      <c r="G1107" s="290"/>
      <c r="H1107" s="291" t="s">
        <v>244</v>
      </c>
      <c r="I1107" s="292" t="str">
        <f t="shared" ca="1" si="597"/>
        <v>14.003.002.005</v>
      </c>
      <c r="J1107" s="293" t="s">
        <v>4761</v>
      </c>
      <c r="K1107" s="294" t="s">
        <v>1</v>
      </c>
      <c r="L1107" s="558">
        <f>'Arquitetura R01'!D1220+'Arquitetura R01'!D1223</f>
        <v>49.95</v>
      </c>
      <c r="M1107" s="558">
        <v>0.76249999999999996</v>
      </c>
      <c r="N1107" s="388">
        <f t="shared" si="578"/>
        <v>38.086874999999999</v>
      </c>
      <c r="O1107" s="565" t="s">
        <v>4762</v>
      </c>
      <c r="P1107" s="297" t="s">
        <v>402</v>
      </c>
      <c r="Q1107" s="49"/>
      <c r="R1107" s="49"/>
      <c r="S1107" s="49"/>
    </row>
    <row r="1108" spans="1:19" s="48" customFormat="1" ht="13.9" hidden="1" customHeight="1" outlineLevel="2">
      <c r="A1108" s="560">
        <f ca="1">IF($H1108="UNIDADE CONSTRUTIVA",OFFSET(A1108,-1,0)+1,LARGE(A$3:A1105,1))</f>
        <v>0</v>
      </c>
      <c r="B1108" s="560">
        <f t="shared" ca="1" si="593"/>
        <v>14</v>
      </c>
      <c r="C1108" s="560">
        <f t="shared" ca="1" si="594"/>
        <v>3</v>
      </c>
      <c r="D1108" s="561">
        <f t="shared" ca="1" si="595"/>
        <v>3</v>
      </c>
      <c r="E1108" s="561">
        <f t="shared" ca="1" si="596"/>
        <v>0</v>
      </c>
      <c r="G1108" s="290"/>
      <c r="H1108" s="291" t="s">
        <v>243</v>
      </c>
      <c r="I1108" s="292" t="str">
        <f t="shared" ca="1" si="597"/>
        <v>14.003.003</v>
      </c>
      <c r="J1108" s="293" t="s">
        <v>162</v>
      </c>
      <c r="K1108" s="294"/>
      <c r="L1108" s="558"/>
      <c r="M1108" s="558"/>
      <c r="N1108" s="388">
        <f t="shared" ca="1" si="578"/>
        <v>1808.4464279999997</v>
      </c>
      <c r="O1108" s="565"/>
      <c r="P1108" s="297"/>
      <c r="Q1108" s="49"/>
      <c r="R1108" s="49"/>
      <c r="S1108" s="49"/>
    </row>
    <row r="1109" spans="1:19" s="48" customFormat="1" ht="13.9" hidden="1" customHeight="1" outlineLevel="3">
      <c r="A1109" s="560">
        <f ca="1">IF($H1109="UNIDADE CONSTRUTIVA",OFFSET(A1109,-1,0)+1,LARGE(A$3:A1108,1))</f>
        <v>0</v>
      </c>
      <c r="B1109" s="560">
        <f t="shared" ca="1" si="593"/>
        <v>14</v>
      </c>
      <c r="C1109" s="560">
        <f t="shared" ca="1" si="594"/>
        <v>3</v>
      </c>
      <c r="D1109" s="561">
        <f t="shared" ca="1" si="595"/>
        <v>3</v>
      </c>
      <c r="E1109" s="561">
        <f t="shared" ca="1" si="596"/>
        <v>1</v>
      </c>
      <c r="G1109" s="290"/>
      <c r="H1109" s="291" t="s">
        <v>244</v>
      </c>
      <c r="I1109" s="292" t="str">
        <f ca="1">IF(H1109="Unidade Construtiva",TEXT(A1109,"00"),IF(H1109="Célula Construtiva",TEXT(B1109,"00"),IF(H1109="Etapa",CONCATENATE(TEXT(B1109,"00"),".",TEXT(C1109,"000")),IF(H1109="Subetapa",CONCATENATE(TEXT(B1109,"00"),".",TEXT(C1109,"000"),".",TEXT(D1109,"000")),IF(H1109="Serviço",CONCATENATE(TEXT(B1109,"00"),".",TEXT(C1109,"000"),".",TEXT(D1109,"000"),".",TEXT(E1109,"000")),"")))))</f>
        <v>14.003.003.001</v>
      </c>
      <c r="J1109" s="293" t="s">
        <v>720</v>
      </c>
      <c r="K1109" s="294" t="s">
        <v>1</v>
      </c>
      <c r="L1109" s="558">
        <f>'Arquitetura R01'!D1314</f>
        <v>377.71</v>
      </c>
      <c r="M1109" s="558">
        <v>3.8424</v>
      </c>
      <c r="N1109" s="388">
        <f t="shared" si="578"/>
        <v>1451.3129039999999</v>
      </c>
      <c r="O1109" s="565"/>
      <c r="P1109" s="297" t="s">
        <v>402</v>
      </c>
      <c r="Q1109" s="49"/>
      <c r="R1109" s="49"/>
      <c r="S1109" s="49"/>
    </row>
    <row r="1110" spans="1:19" s="48" customFormat="1" ht="13.9" hidden="1" customHeight="1" outlineLevel="3">
      <c r="A1110" s="560">
        <f ca="1">IF($H1110="UNIDADE CONSTRUTIVA",OFFSET(A1110,-1,0)+1,LARGE(A$3:A1109,1))</f>
        <v>0</v>
      </c>
      <c r="B1110" s="560">
        <f t="shared" ca="1" si="593"/>
        <v>14</v>
      </c>
      <c r="C1110" s="560">
        <f t="shared" ca="1" si="594"/>
        <v>3</v>
      </c>
      <c r="D1110" s="561">
        <f t="shared" ca="1" si="595"/>
        <v>3</v>
      </c>
      <c r="E1110" s="561">
        <f t="shared" ca="1" si="596"/>
        <v>2</v>
      </c>
      <c r="G1110" s="290"/>
      <c r="H1110" s="291" t="s">
        <v>244</v>
      </c>
      <c r="I1110" s="292" t="str">
        <f t="shared" ref="I1110:I1111" ca="1" si="598">IF(H1110="Unidade Construtiva",TEXT(A1110,"00"),IF(H1110="Célula Construtiva",TEXT(B1110,"00"),IF(H1110="Etapa",CONCATENATE(TEXT(B1110,"00"),".",TEXT(C1110,"000")),IF(H1110="Subetapa",CONCATENATE(TEXT(B1110,"00"),".",TEXT(C1110,"000"),".",TEXT(D1110,"000")),IF(H1110="Serviço",CONCATENATE(TEXT(B1110,"00"),".",TEXT(C1110,"000"),".",TEXT(D1110,"000"),".",TEXT(E1110,"000")),"")))))</f>
        <v>14.003.003.002</v>
      </c>
      <c r="J1110" s="293" t="s">
        <v>721</v>
      </c>
      <c r="K1110" s="294" t="s">
        <v>1</v>
      </c>
      <c r="L1110" s="558">
        <f>'Arquitetura R01'!D1313</f>
        <v>48.29</v>
      </c>
      <c r="M1110" s="558">
        <v>7.3956</v>
      </c>
      <c r="N1110" s="388">
        <f t="shared" si="578"/>
        <v>357.13352399999997</v>
      </c>
      <c r="O1110" s="565"/>
      <c r="P1110" s="297" t="s">
        <v>402</v>
      </c>
      <c r="Q1110" s="49"/>
      <c r="R1110" s="49"/>
      <c r="S1110" s="49"/>
    </row>
    <row r="1111" spans="1:19" s="48" customFormat="1" ht="13.9" hidden="1" customHeight="1" outlineLevel="2">
      <c r="A1111" s="560">
        <f ca="1">IF($H1111="UNIDADE CONSTRUTIVA",OFFSET(A1111,-1,0)+1,LARGE(A$3:A1110,1))</f>
        <v>0</v>
      </c>
      <c r="B1111" s="560">
        <f t="shared" ca="1" si="593"/>
        <v>14</v>
      </c>
      <c r="C1111" s="560">
        <f t="shared" ca="1" si="594"/>
        <v>3</v>
      </c>
      <c r="D1111" s="561">
        <f t="shared" ca="1" si="595"/>
        <v>4</v>
      </c>
      <c r="E1111" s="561">
        <f t="shared" ca="1" si="596"/>
        <v>0</v>
      </c>
      <c r="G1111" s="290"/>
      <c r="H1111" s="291" t="s">
        <v>243</v>
      </c>
      <c r="I1111" s="292" t="str">
        <f t="shared" ca="1" si="598"/>
        <v>14.003.004</v>
      </c>
      <c r="J1111" s="293" t="s">
        <v>588</v>
      </c>
      <c r="K1111" s="294"/>
      <c r="L1111" s="558"/>
      <c r="M1111" s="558"/>
      <c r="N1111" s="388">
        <f t="shared" ca="1" si="578"/>
        <v>28222.132999999998</v>
      </c>
      <c r="O1111" s="565"/>
      <c r="P1111" s="297"/>
      <c r="Q1111" s="49"/>
      <c r="R1111" s="49"/>
      <c r="S1111" s="49"/>
    </row>
    <row r="1112" spans="1:19" s="48" customFormat="1" ht="13.9" hidden="1" customHeight="1" outlineLevel="3">
      <c r="A1112" s="560">
        <f ca="1">IF($H1112="UNIDADE CONSTRUTIVA",OFFSET(A1112,-1,0)+1,LARGE(A$3:A1111,1))</f>
        <v>0</v>
      </c>
      <c r="B1112" s="560">
        <f t="shared" ca="1" si="593"/>
        <v>14</v>
      </c>
      <c r="C1112" s="560">
        <f t="shared" ca="1" si="594"/>
        <v>3</v>
      </c>
      <c r="D1112" s="561">
        <f t="shared" ca="1" si="595"/>
        <v>4</v>
      </c>
      <c r="E1112" s="561">
        <f t="shared" ca="1" si="596"/>
        <v>1</v>
      </c>
      <c r="G1112" s="290"/>
      <c r="H1112" s="291" t="s">
        <v>244</v>
      </c>
      <c r="I1112" s="292" t="str">
        <f ca="1">IF(H1112="Unidade Construtiva",TEXT(A1112,"00"),IF(H1112="Célula Construtiva",TEXT(B1112,"00"),IF(H1112="Etapa",CONCATENATE(TEXT(B1112,"00"),".",TEXT(C1112,"000")),IF(H1112="Subetapa",CONCATENATE(TEXT(B1112,"00"),".",TEXT(C1112,"000"),".",TEXT(D1112,"000")),IF(H1112="Serviço",CONCATENATE(TEXT(B1112,"00"),".",TEXT(C1112,"000"),".",TEXT(D1112,"000"),".",TEXT(E1112,"000")),"")))))</f>
        <v>14.003.004.001</v>
      </c>
      <c r="J1112" s="293" t="s">
        <v>4763</v>
      </c>
      <c r="K1112" s="294" t="s">
        <v>1</v>
      </c>
      <c r="L1112" s="558">
        <f>L1099+L1100</f>
        <v>306.81</v>
      </c>
      <c r="M1112" s="558">
        <v>47</v>
      </c>
      <c r="N1112" s="388">
        <f t="shared" si="578"/>
        <v>14420.07</v>
      </c>
      <c r="O1112" s="565"/>
      <c r="P1112" s="297" t="s">
        <v>402</v>
      </c>
      <c r="Q1112" s="49"/>
      <c r="R1112" s="49"/>
      <c r="S1112" s="49"/>
    </row>
    <row r="1113" spans="1:19" s="48" customFormat="1" ht="13.9" hidden="1" customHeight="1" outlineLevel="3">
      <c r="A1113" s="560">
        <f ca="1">IF($H1113="UNIDADE CONSTRUTIVA",OFFSET(A1113,-1,0)+1,LARGE(A$3:A1112,1))</f>
        <v>0</v>
      </c>
      <c r="B1113" s="560">
        <f t="shared" ca="1" si="593"/>
        <v>14</v>
      </c>
      <c r="C1113" s="560">
        <f t="shared" ca="1" si="594"/>
        <v>3</v>
      </c>
      <c r="D1113" s="561">
        <f t="shared" ca="1" si="595"/>
        <v>4</v>
      </c>
      <c r="E1113" s="561">
        <f t="shared" ca="1" si="596"/>
        <v>2</v>
      </c>
      <c r="G1113" s="290"/>
      <c r="H1113" s="291" t="s">
        <v>244</v>
      </c>
      <c r="I1113" s="292" t="str">
        <f ca="1">IF(H1113="Unidade Construtiva",TEXT(A1113,"00"),IF(H1113="Célula Construtiva",TEXT(B1113,"00"),IF(H1113="Etapa",CONCATENATE(TEXT(B1113,"00"),".",TEXT(C1113,"000")),IF(H1113="Subetapa",CONCATENATE(TEXT(B1113,"00"),".",TEXT(C1113,"000"),".",TEXT(D1113,"000")),IF(H1113="Serviço",CONCATENATE(TEXT(B1113,"00"),".",TEXT(C1113,"000"),".",TEXT(D1113,"000"),".",TEXT(E1113,"000")),"")))))</f>
        <v>14.003.004.002</v>
      </c>
      <c r="J1113" s="293" t="s">
        <v>4764</v>
      </c>
      <c r="K1113" s="294" t="s">
        <v>1</v>
      </c>
      <c r="L1113" s="558">
        <f>L1101</f>
        <v>17.47</v>
      </c>
      <c r="M1113" s="558">
        <v>24.9</v>
      </c>
      <c r="N1113" s="388">
        <f t="shared" si="578"/>
        <v>435.00299999999993</v>
      </c>
      <c r="O1113" s="565"/>
      <c r="P1113" s="297" t="s">
        <v>402</v>
      </c>
      <c r="Q1113" s="49"/>
      <c r="R1113" s="49"/>
      <c r="S1113" s="49"/>
    </row>
    <row r="1114" spans="1:19" s="48" customFormat="1" ht="13.5" hidden="1" customHeight="1" outlineLevel="3">
      <c r="A1114" s="560">
        <f ca="1">IF($H1114="UNIDADE CONSTRUTIVA",OFFSET(A1114,-1,0)+1,LARGE(A$3:A1113,1))</f>
        <v>0</v>
      </c>
      <c r="B1114" s="560">
        <f t="shared" ca="1" si="593"/>
        <v>14</v>
      </c>
      <c r="C1114" s="560">
        <f t="shared" ca="1" si="594"/>
        <v>3</v>
      </c>
      <c r="D1114" s="561">
        <f t="shared" ca="1" si="595"/>
        <v>4</v>
      </c>
      <c r="E1114" s="561">
        <f t="shared" ca="1" si="596"/>
        <v>3</v>
      </c>
      <c r="G1114" s="290"/>
      <c r="H1114" s="291" t="s">
        <v>244</v>
      </c>
      <c r="I1114" s="292" t="str">
        <f t="shared" ref="I1114" ca="1" si="599">IF(H1114="Unidade Construtiva",TEXT(A1114,"00"),IF(H1114="Célula Construtiva",TEXT(B1114,"00"),IF(H1114="Etapa",CONCATENATE(TEXT(B1114,"00"),".",TEXT(C1114,"000")),IF(H1114="Subetapa",CONCATENATE(TEXT(B1114,"00"),".",TEXT(C1114,"000"),".",TEXT(D1114,"000")),IF(H1114="Serviço",CONCATENATE(TEXT(B1114,"00"),".",TEXT(C1114,"000"),".",TEXT(D1114,"000"),".",TEXT(E1114,"000")),"")))))</f>
        <v>14.003.004.003</v>
      </c>
      <c r="J1114" s="293" t="s">
        <v>4767</v>
      </c>
      <c r="K1114" s="294" t="s">
        <v>1</v>
      </c>
      <c r="L1114" s="558">
        <f>L1105</f>
        <v>73.53</v>
      </c>
      <c r="M1114" s="558">
        <v>26</v>
      </c>
      <c r="N1114" s="388">
        <f t="shared" si="578"/>
        <v>1911.78</v>
      </c>
      <c r="O1114" s="565"/>
      <c r="P1114" s="297" t="s">
        <v>402</v>
      </c>
      <c r="Q1114" s="49"/>
      <c r="R1114" s="49"/>
      <c r="S1114" s="49"/>
    </row>
    <row r="1115" spans="1:19" s="48" customFormat="1" ht="13.9" hidden="1" customHeight="1" outlineLevel="3">
      <c r="A1115" s="560">
        <f ca="1">IF($H1115="UNIDADE CONSTRUTIVA",OFFSET(A1115,-1,0)+1,LARGE(A$3:A1112,1))</f>
        <v>0</v>
      </c>
      <c r="B1115" s="560">
        <f t="shared" ca="1" si="593"/>
        <v>14</v>
      </c>
      <c r="C1115" s="560">
        <f t="shared" ca="1" si="594"/>
        <v>3</v>
      </c>
      <c r="D1115" s="561">
        <f t="shared" ca="1" si="595"/>
        <v>4</v>
      </c>
      <c r="E1115" s="561">
        <f t="shared" ca="1" si="596"/>
        <v>4</v>
      </c>
      <c r="G1115" s="290"/>
      <c r="H1115" s="291" t="s">
        <v>244</v>
      </c>
      <c r="I1115" s="292" t="str">
        <f t="shared" ref="I1115:I1118" ca="1" si="600">IF(H1115="Unidade Construtiva",TEXT(A1115,"00"),IF(H1115="Célula Construtiva",TEXT(B1115,"00"),IF(H1115="Etapa",CONCATENATE(TEXT(B1115,"00"),".",TEXT(C1115,"000")),IF(H1115="Subetapa",CONCATENATE(TEXT(B1115,"00"),".",TEXT(C1115,"000"),".",TEXT(D1115,"000")),IF(H1115="Serviço",CONCATENATE(TEXT(B1115,"00"),".",TEXT(C1115,"000"),".",TEXT(D1115,"000"),".",TEXT(E1115,"000")),"")))))</f>
        <v>14.003.004.004</v>
      </c>
      <c r="J1115" s="293" t="s">
        <v>4765</v>
      </c>
      <c r="K1115" s="294" t="s">
        <v>1</v>
      </c>
      <c r="L1115" s="558">
        <f>L1103</f>
        <v>45.32</v>
      </c>
      <c r="M1115" s="558">
        <v>26</v>
      </c>
      <c r="N1115" s="388">
        <f t="shared" si="578"/>
        <v>1178.32</v>
      </c>
      <c r="O1115" s="565"/>
      <c r="P1115" s="297" t="s">
        <v>402</v>
      </c>
      <c r="Q1115" s="49"/>
      <c r="R1115" s="49"/>
      <c r="S1115" s="49"/>
    </row>
    <row r="1116" spans="1:19" s="48" customFormat="1" ht="13.9" hidden="1" customHeight="1" outlineLevel="3">
      <c r="A1116" s="560">
        <f ca="1">IF($H1116="UNIDADE CONSTRUTIVA",OFFSET(A1116,-1,0)+1,LARGE(A$3:A1115,1))</f>
        <v>0</v>
      </c>
      <c r="B1116" s="560">
        <f t="shared" ca="1" si="593"/>
        <v>14</v>
      </c>
      <c r="C1116" s="560">
        <f t="shared" ca="1" si="594"/>
        <v>3</v>
      </c>
      <c r="D1116" s="561">
        <f t="shared" ca="1" si="595"/>
        <v>4</v>
      </c>
      <c r="E1116" s="561">
        <f t="shared" ca="1" si="596"/>
        <v>5</v>
      </c>
      <c r="G1116" s="290"/>
      <c r="H1116" s="291" t="s">
        <v>244</v>
      </c>
      <c r="I1116" s="292" t="str">
        <f t="shared" ca="1" si="600"/>
        <v>14.003.004.005</v>
      </c>
      <c r="J1116" s="293" t="s">
        <v>4295</v>
      </c>
      <c r="K1116" s="294" t="s">
        <v>1</v>
      </c>
      <c r="L1116" s="558">
        <f>L1105</f>
        <v>73.53</v>
      </c>
      <c r="M1116" s="558">
        <v>18</v>
      </c>
      <c r="N1116" s="388">
        <f t="shared" si="578"/>
        <v>1323.54</v>
      </c>
      <c r="O1116" s="565"/>
      <c r="P1116" s="297" t="s">
        <v>402</v>
      </c>
      <c r="Q1116" s="49"/>
      <c r="R1116" s="49"/>
      <c r="S1116" s="49"/>
    </row>
    <row r="1117" spans="1:19" s="48" customFormat="1" ht="13.5" hidden="1" customHeight="1" outlineLevel="3">
      <c r="A1117" s="560">
        <f ca="1">IF($H1117="UNIDADE CONSTRUTIVA",OFFSET(A1117,-1,0)+1,LARGE(A$3:A1116,1))</f>
        <v>0</v>
      </c>
      <c r="B1117" s="560">
        <f t="shared" ref="B1117" ca="1" si="601">IF(H1117="UNIDADE CONSTRUTIVA",0,IF(H1117="CÉLULA CONSTRUTIVA",OFFSET(B1117,-1,0)+1,OFFSET(B1117,-1,0)))</f>
        <v>14</v>
      </c>
      <c r="C1117" s="560">
        <f t="shared" ref="C1117" ca="1" si="602">IF(H1117="CÉLULA CONSTRUTIVA",0,IF(H1117="ETAPA",OFFSET(C1117,-1,0)+1,OFFSET(C1117,-1,0)))</f>
        <v>3</v>
      </c>
      <c r="D1117" s="561">
        <f t="shared" ref="D1117" ca="1" si="603">IF(H1117="ETAPA",0,IF(H1117="SUBETAPA",OFFSET(D1117,-1,0)+1,OFFSET(D1117,-1,0)))</f>
        <v>4</v>
      </c>
      <c r="E1117" s="561">
        <f t="shared" ref="E1117" ca="1" si="604">IF(H1117="Subetapa",0,IF(H1117="serviço",OFFSET(E1117,-1,0)+1,OFFSET(E1117,-1,0)))</f>
        <v>6</v>
      </c>
      <c r="G1117" s="290"/>
      <c r="H1117" s="291" t="s">
        <v>244</v>
      </c>
      <c r="I1117" s="292" t="str">
        <f ca="1">IF(H1117="Unidade Construtiva",TEXT(A1117,"00"),IF(H1117="Célula Construtiva",TEXT(B1117,"00"),IF(H1117="Etapa",CONCATENATE(TEXT(B1117,"00"),".",TEXT(C1117,"000")),IF(H1117="Subetapa",CONCATENATE(TEXT(B1117,"00"),".",TEXT(C1117,"000"),".",TEXT(D1117,"000")),IF(H1117="Serviço",CONCATENATE(TEXT(B1117,"00"),".",TEXT(C1117,"000"),".",TEXT(D1117,"000"),".",TEXT(E1117,"000")),"")))))</f>
        <v>14.003.004.006</v>
      </c>
      <c r="J1117" s="293" t="s">
        <v>4769</v>
      </c>
      <c r="K1117" s="294" t="s">
        <v>1</v>
      </c>
      <c r="L1117" s="558">
        <f>L1107</f>
        <v>49.95</v>
      </c>
      <c r="M1117" s="558">
        <v>18</v>
      </c>
      <c r="N1117" s="388">
        <f t="shared" si="578"/>
        <v>899.1</v>
      </c>
      <c r="O1117" s="565" t="s">
        <v>4762</v>
      </c>
      <c r="P1117" s="297" t="s">
        <v>402</v>
      </c>
      <c r="Q1117" s="49"/>
      <c r="R1117" s="49"/>
      <c r="S1117" s="49"/>
    </row>
    <row r="1118" spans="1:19" s="48" customFormat="1" ht="13.9" hidden="1" customHeight="1" outlineLevel="3">
      <c r="A1118" s="560">
        <f ca="1">IF($H1118="UNIDADE CONSTRUTIVA",OFFSET(A1118,-1,0)+1,LARGE(A$3:A1116,1))</f>
        <v>0</v>
      </c>
      <c r="B1118" s="560">
        <f t="shared" ca="1" si="593"/>
        <v>14</v>
      </c>
      <c r="C1118" s="560">
        <f t="shared" ca="1" si="594"/>
        <v>3</v>
      </c>
      <c r="D1118" s="561">
        <f t="shared" ca="1" si="595"/>
        <v>4</v>
      </c>
      <c r="E1118" s="561">
        <f t="shared" ca="1" si="596"/>
        <v>7</v>
      </c>
      <c r="G1118" s="290"/>
      <c r="H1118" s="291" t="s">
        <v>244</v>
      </c>
      <c r="I1118" s="292" t="str">
        <f t="shared" ca="1" si="600"/>
        <v>14.003.004.007</v>
      </c>
      <c r="J1118" s="293" t="s">
        <v>4768</v>
      </c>
      <c r="K1118" s="294" t="s">
        <v>1</v>
      </c>
      <c r="L1118" s="558">
        <f>L1110</f>
        <v>48.29</v>
      </c>
      <c r="M1118" s="558">
        <v>26</v>
      </c>
      <c r="N1118" s="388">
        <f t="shared" si="578"/>
        <v>1255.54</v>
      </c>
      <c r="O1118" s="565"/>
      <c r="P1118" s="297" t="s">
        <v>402</v>
      </c>
      <c r="Q1118" s="49"/>
      <c r="R1118" s="49"/>
      <c r="S1118" s="49"/>
    </row>
    <row r="1119" spans="1:19" s="48" customFormat="1" ht="13.9" hidden="1" customHeight="1" outlineLevel="3">
      <c r="A1119" s="560">
        <f ca="1">IF($H1119="UNIDADE CONSTRUTIVA",OFFSET(A1119,-1,0)+1,LARGE(A$3:A1118,1))</f>
        <v>0</v>
      </c>
      <c r="B1119" s="560">
        <f t="shared" ca="1" si="593"/>
        <v>14</v>
      </c>
      <c r="C1119" s="560">
        <f t="shared" ca="1" si="594"/>
        <v>3</v>
      </c>
      <c r="D1119" s="561">
        <f t="shared" ca="1" si="595"/>
        <v>4</v>
      </c>
      <c r="E1119" s="561">
        <f t="shared" ca="1" si="596"/>
        <v>8</v>
      </c>
      <c r="G1119" s="290"/>
      <c r="H1119" s="291" t="s">
        <v>244</v>
      </c>
      <c r="I1119" s="292" t="str">
        <f ca="1">IF(H1119="Unidade Construtiva",TEXT(A1119,"00"),IF(H1119="Célula Construtiva",TEXT(B1119,"00"),IF(H1119="Etapa",CONCATENATE(TEXT(B1119,"00"),".",TEXT(C1119,"000")),IF(H1119="Subetapa",CONCATENATE(TEXT(B1119,"00"),".",TEXT(C1119,"000"),".",TEXT(D1119,"000")),IF(H1119="Serviço",CONCATENATE(TEXT(B1119,"00"),".",TEXT(C1119,"000"),".",TEXT(D1119,"000"),".",TEXT(E1119,"000")),"")))))</f>
        <v>14.003.004.008</v>
      </c>
      <c r="J1119" s="293" t="s">
        <v>4294</v>
      </c>
      <c r="K1119" s="294" t="s">
        <v>1</v>
      </c>
      <c r="L1119" s="558">
        <f>L1109</f>
        <v>377.71</v>
      </c>
      <c r="M1119" s="558">
        <v>18</v>
      </c>
      <c r="N1119" s="388">
        <f t="shared" si="578"/>
        <v>6798.78</v>
      </c>
      <c r="O1119" s="565"/>
      <c r="P1119" s="297" t="s">
        <v>402</v>
      </c>
      <c r="Q1119" s="49"/>
      <c r="R1119" s="49"/>
      <c r="S1119" s="49"/>
    </row>
    <row r="1120" spans="1:19" s="48" customFormat="1" ht="13.9" hidden="1" customHeight="1" outlineLevel="1">
      <c r="A1120" s="560">
        <f ca="1">IF($H1120="UNIDADE CONSTRUTIVA",OFFSET(A1120,-1,0)+1,LARGE(A$3:A1119,1))</f>
        <v>0</v>
      </c>
      <c r="B1120" s="560">
        <f t="shared" ref="B1120:B1139" ca="1" si="605">IF(H1120="UNIDADE CONSTRUTIVA",0,IF(H1120="CÉLULA CONSTRUTIVA",OFFSET(B1120,-1,0)+1,OFFSET(B1120,-1,0)))</f>
        <v>14</v>
      </c>
      <c r="C1120" s="560">
        <f t="shared" ref="C1120:C1139" ca="1" si="606">IF(H1120="CÉLULA CONSTRUTIVA",0,IF(H1120="ETAPA",OFFSET(C1120,-1,0)+1,OFFSET(C1120,-1,0)))</f>
        <v>4</v>
      </c>
      <c r="D1120" s="561">
        <f t="shared" ref="D1120:D1139" ca="1" si="607">IF(H1120="ETAPA",0,IF(H1120="SUBETAPA",OFFSET(D1120,-1,0)+1,OFFSET(D1120,-1,0)))</f>
        <v>0</v>
      </c>
      <c r="E1120" s="561">
        <f t="shared" ref="E1120:E1139" ca="1" si="608">IF(H1120="Subetapa",0,IF(H1120="serviço",OFFSET(E1120,-1,0)+1,OFFSET(E1120,-1,0)))</f>
        <v>8</v>
      </c>
      <c r="G1120" s="290"/>
      <c r="H1120" s="291" t="s">
        <v>242</v>
      </c>
      <c r="I1120" s="292" t="str">
        <f t="shared" ref="I1120:I1129" ca="1" si="609">IF(H1120="Unidade Construtiva",TEXT(A1120,"00"),IF(H1120="Célula Construtiva",TEXT(B1120,"00"),IF(H1120="Etapa",CONCATENATE(TEXT(B1120,"00"),".",TEXT(C1120,"000")),IF(H1120="Subetapa",CONCATENATE(TEXT(B1120,"00"),".",TEXT(C1120,"000"),".",TEXT(D1120,"000")),IF(H1120="Serviço",CONCATENATE(TEXT(B1120,"00"),".",TEXT(C1120,"000"),".",TEXT(D1120,"000"),".",TEXT(E1120,"000")),"")))))</f>
        <v>14.004</v>
      </c>
      <c r="J1120" s="293" t="s">
        <v>4289</v>
      </c>
      <c r="K1120" s="294"/>
      <c r="L1120" s="558"/>
      <c r="M1120" s="558"/>
      <c r="N1120" s="388">
        <f t="shared" ca="1" si="578"/>
        <v>25754.369644000002</v>
      </c>
      <c r="O1120" s="565"/>
      <c r="P1120" s="297"/>
      <c r="Q1120" s="49"/>
      <c r="R1120" s="49"/>
      <c r="S1120" s="49"/>
    </row>
    <row r="1121" spans="1:19" s="48" customFormat="1" ht="13.9" hidden="1" customHeight="1" outlineLevel="2">
      <c r="A1121" s="560">
        <f ca="1">IF($H1121="UNIDADE CONSTRUTIVA",OFFSET(A1121,-1,0)+1,LARGE(A$3:A1120,1))</f>
        <v>0</v>
      </c>
      <c r="B1121" s="560">
        <f t="shared" ca="1" si="605"/>
        <v>14</v>
      </c>
      <c r="C1121" s="560">
        <f t="shared" ca="1" si="606"/>
        <v>4</v>
      </c>
      <c r="D1121" s="561">
        <f t="shared" ca="1" si="607"/>
        <v>1</v>
      </c>
      <c r="E1121" s="561">
        <f t="shared" ca="1" si="608"/>
        <v>0</v>
      </c>
      <c r="G1121" s="290"/>
      <c r="H1121" s="291" t="s">
        <v>243</v>
      </c>
      <c r="I1121" s="292" t="str">
        <f t="shared" ca="1" si="609"/>
        <v>14.004.001</v>
      </c>
      <c r="J1121" s="293" t="s">
        <v>160</v>
      </c>
      <c r="K1121" s="294"/>
      <c r="L1121" s="558"/>
      <c r="M1121" s="558"/>
      <c r="N1121" s="388">
        <f t="shared" ca="1" si="578"/>
        <v>333.87551999999999</v>
      </c>
      <c r="O1121" s="565"/>
      <c r="P1121" s="297"/>
      <c r="Q1121" s="49"/>
      <c r="R1121" s="49"/>
      <c r="S1121" s="49"/>
    </row>
    <row r="1122" spans="1:19" s="48" customFormat="1" ht="13.9" hidden="1" customHeight="1" outlineLevel="3">
      <c r="A1122" s="560">
        <f ca="1">IF($H1122="UNIDADE CONSTRUTIVA",OFFSET(A1122,-1,0)+1,LARGE(A$3:A1121,1))</f>
        <v>0</v>
      </c>
      <c r="B1122" s="560">
        <f t="shared" ca="1" si="605"/>
        <v>14</v>
      </c>
      <c r="C1122" s="560">
        <f t="shared" ca="1" si="606"/>
        <v>4</v>
      </c>
      <c r="D1122" s="561">
        <f t="shared" ca="1" si="607"/>
        <v>1</v>
      </c>
      <c r="E1122" s="561">
        <f t="shared" ca="1" si="608"/>
        <v>1</v>
      </c>
      <c r="G1122" s="290"/>
      <c r="H1122" s="291" t="s">
        <v>244</v>
      </c>
      <c r="I1122" s="292" t="str">
        <f t="shared" ca="1" si="609"/>
        <v>14.004.001.001</v>
      </c>
      <c r="J1122" s="293" t="s">
        <v>4755</v>
      </c>
      <c r="K1122" s="294" t="s">
        <v>1</v>
      </c>
      <c r="L1122" s="558">
        <f>'Arquitetura R01'!D920+'Arquitetura R01'!D879</f>
        <v>17.600000000000001</v>
      </c>
      <c r="M1122" s="558">
        <v>18.970199999999998</v>
      </c>
      <c r="N1122" s="388">
        <f t="shared" si="578"/>
        <v>333.87551999999999</v>
      </c>
      <c r="O1122" s="565"/>
      <c r="P1122" s="297" t="s">
        <v>402</v>
      </c>
      <c r="Q1122" s="49"/>
      <c r="R1122" s="49"/>
      <c r="S1122" s="49"/>
    </row>
    <row r="1123" spans="1:19" s="48" customFormat="1" ht="13.9" hidden="1" customHeight="1" outlineLevel="2">
      <c r="A1123" s="560">
        <f ca="1">IF($H1123="UNIDADE CONSTRUTIVA",OFFSET(A1123,-1,0)+1,LARGE(A$3:A1121,1))</f>
        <v>0</v>
      </c>
      <c r="B1123" s="560">
        <f t="shared" ca="1" si="605"/>
        <v>14</v>
      </c>
      <c r="C1123" s="560">
        <f t="shared" ca="1" si="606"/>
        <v>4</v>
      </c>
      <c r="D1123" s="561">
        <f t="shared" ca="1" si="607"/>
        <v>2</v>
      </c>
      <c r="E1123" s="561">
        <f t="shared" ca="1" si="608"/>
        <v>0</v>
      </c>
      <c r="G1123" s="290"/>
      <c r="H1123" s="291" t="s">
        <v>243</v>
      </c>
      <c r="I1123" s="292" t="str">
        <f t="shared" ca="1" si="609"/>
        <v>14.004.002</v>
      </c>
      <c r="J1123" s="293" t="s">
        <v>161</v>
      </c>
      <c r="K1123" s="294"/>
      <c r="L1123" s="558"/>
      <c r="M1123" s="558"/>
      <c r="N1123" s="388">
        <f t="shared" ca="1" si="578"/>
        <v>3757.0649079999998</v>
      </c>
      <c r="O1123" s="565"/>
      <c r="P1123" s="297"/>
      <c r="Q1123" s="49"/>
      <c r="R1123" s="49"/>
      <c r="S1123" s="49"/>
    </row>
    <row r="1124" spans="1:19" s="48" customFormat="1" ht="13.9" hidden="1" customHeight="1" outlineLevel="3">
      <c r="A1124" s="560">
        <f ca="1">IF($H1124="UNIDADE CONSTRUTIVA",OFFSET(A1124,-1,0)+1,LARGE(A$3:A1122,1))</f>
        <v>0</v>
      </c>
      <c r="B1124" s="560">
        <f t="shared" ca="1" si="605"/>
        <v>14</v>
      </c>
      <c r="C1124" s="560">
        <f t="shared" ca="1" si="606"/>
        <v>4</v>
      </c>
      <c r="D1124" s="561">
        <f t="shared" ca="1" si="607"/>
        <v>2</v>
      </c>
      <c r="E1124" s="561">
        <f t="shared" ca="1" si="608"/>
        <v>1</v>
      </c>
      <c r="G1124" s="290"/>
      <c r="H1124" s="291" t="s">
        <v>244</v>
      </c>
      <c r="I1124" s="292" t="str">
        <f t="shared" ca="1" si="609"/>
        <v>14.004.002.001</v>
      </c>
      <c r="J1124" s="293" t="s">
        <v>4759</v>
      </c>
      <c r="K1124" s="294" t="s">
        <v>1</v>
      </c>
      <c r="L1124" s="558">
        <f>SUM('Arquitetura R01'!D1227:D1232)</f>
        <v>576.98</v>
      </c>
      <c r="M1124" s="558">
        <v>1.6657999999999999</v>
      </c>
      <c r="N1124" s="388">
        <f t="shared" si="578"/>
        <v>961.133284</v>
      </c>
      <c r="O1124" s="565"/>
      <c r="P1124" s="297" t="s">
        <v>402</v>
      </c>
      <c r="Q1124" s="49"/>
      <c r="R1124" s="49"/>
      <c r="S1124" s="49"/>
    </row>
    <row r="1125" spans="1:19" s="48" customFormat="1" ht="13.9" hidden="1" customHeight="1" outlineLevel="3">
      <c r="A1125" s="560">
        <f ca="1">IF($H1125="UNIDADE CONSTRUTIVA",OFFSET(A1125,-1,0)+1,LARGE(A$3:A1123,1))</f>
        <v>0</v>
      </c>
      <c r="B1125" s="560">
        <f t="shared" ca="1" si="605"/>
        <v>14</v>
      </c>
      <c r="C1125" s="560">
        <f t="shared" ca="1" si="606"/>
        <v>4</v>
      </c>
      <c r="D1125" s="561">
        <f t="shared" ca="1" si="607"/>
        <v>2</v>
      </c>
      <c r="E1125" s="561">
        <f t="shared" ca="1" si="608"/>
        <v>2</v>
      </c>
      <c r="G1125" s="290"/>
      <c r="H1125" s="291" t="s">
        <v>244</v>
      </c>
      <c r="I1125" s="292" t="str">
        <f t="shared" ca="1" si="609"/>
        <v>14.004.002.002</v>
      </c>
      <c r="J1125" s="293" t="s">
        <v>4760</v>
      </c>
      <c r="K1125" s="294" t="s">
        <v>1</v>
      </c>
      <c r="L1125" s="558">
        <f>'Arquitetura R01'!D1227+'Arquitetura R01'!D1228</f>
        <v>451.43999999999994</v>
      </c>
      <c r="M1125" s="558">
        <v>3.4424000000000001</v>
      </c>
      <c r="N1125" s="388">
        <f t="shared" si="578"/>
        <v>1554.0370559999999</v>
      </c>
      <c r="O1125" s="565"/>
      <c r="P1125" s="297" t="s">
        <v>402</v>
      </c>
      <c r="Q1125" s="49"/>
      <c r="R1125" s="49"/>
      <c r="S1125" s="49"/>
    </row>
    <row r="1126" spans="1:19" s="48" customFormat="1" ht="13.9" hidden="1" customHeight="1" outlineLevel="3">
      <c r="A1126" s="560">
        <f ca="1">IF($H1126="UNIDADE CONSTRUTIVA",OFFSET(A1126,-1,0)+1,LARGE(A$3:A1123,1))</f>
        <v>0</v>
      </c>
      <c r="B1126" s="560">
        <f t="shared" ca="1" si="605"/>
        <v>14</v>
      </c>
      <c r="C1126" s="560">
        <f t="shared" ca="1" si="606"/>
        <v>4</v>
      </c>
      <c r="D1126" s="561">
        <f t="shared" ca="1" si="607"/>
        <v>2</v>
      </c>
      <c r="E1126" s="561">
        <f t="shared" ca="1" si="608"/>
        <v>3</v>
      </c>
      <c r="G1126" s="290"/>
      <c r="H1126" s="291" t="s">
        <v>244</v>
      </c>
      <c r="I1126" s="292" t="str">
        <f t="shared" ca="1" si="609"/>
        <v>14.004.002.003</v>
      </c>
      <c r="J1126" s="293" t="s">
        <v>719</v>
      </c>
      <c r="K1126" s="294" t="s">
        <v>1</v>
      </c>
      <c r="L1126" s="558">
        <f>'Arquitetura R01'!D1227+'Arquitetura R01'!D1228+'Arquitetura R01'!D1230</f>
        <v>525.7399999999999</v>
      </c>
      <c r="M1126" s="558">
        <v>2.2873999999999999</v>
      </c>
      <c r="N1126" s="388">
        <f t="shared" si="578"/>
        <v>1202.5776759999997</v>
      </c>
      <c r="O1126" s="565"/>
      <c r="P1126" s="297" t="s">
        <v>402</v>
      </c>
      <c r="Q1126" s="49"/>
      <c r="R1126" s="49"/>
      <c r="S1126" s="49"/>
    </row>
    <row r="1127" spans="1:19" s="48" customFormat="1" ht="13.9" hidden="1" customHeight="1" outlineLevel="3">
      <c r="A1127" s="560">
        <f ca="1">IF($H1127="UNIDADE CONSTRUTIVA",OFFSET(A1127,-1,0)+1,LARGE(A$3:A1123,1))</f>
        <v>0</v>
      </c>
      <c r="B1127" s="560">
        <f t="shared" ca="1" si="605"/>
        <v>14</v>
      </c>
      <c r="C1127" s="560">
        <f t="shared" ca="1" si="606"/>
        <v>4</v>
      </c>
      <c r="D1127" s="561">
        <f t="shared" ca="1" si="607"/>
        <v>2</v>
      </c>
      <c r="E1127" s="561">
        <f t="shared" ca="1" si="608"/>
        <v>4</v>
      </c>
      <c r="G1127" s="290"/>
      <c r="H1127" s="291" t="s">
        <v>244</v>
      </c>
      <c r="I1127" s="292" t="str">
        <f t="shared" ca="1" si="609"/>
        <v>14.004.002.004</v>
      </c>
      <c r="J1127" s="293" t="s">
        <v>593</v>
      </c>
      <c r="K1127" s="294" t="s">
        <v>1</v>
      </c>
      <c r="L1127" s="558">
        <f>'Arquitetura R01'!D1232</f>
        <v>0.08</v>
      </c>
      <c r="M1127" s="558">
        <v>3.8424</v>
      </c>
      <c r="N1127" s="388">
        <f t="shared" si="578"/>
        <v>0.307392</v>
      </c>
      <c r="O1127" s="565"/>
      <c r="P1127" s="297" t="s">
        <v>402</v>
      </c>
      <c r="Q1127" s="49"/>
      <c r="R1127" s="49"/>
      <c r="S1127" s="49"/>
    </row>
    <row r="1128" spans="1:19" s="48" customFormat="1" ht="13.9" hidden="1" customHeight="1" outlineLevel="3">
      <c r="A1128" s="560">
        <f ca="1">IF($H1128="UNIDADE CONSTRUTIVA",OFFSET(A1128,-1,0)+1,LARGE(A$3:A1124,1))</f>
        <v>0</v>
      </c>
      <c r="B1128" s="560">
        <f t="shared" ca="1" si="605"/>
        <v>14</v>
      </c>
      <c r="C1128" s="560">
        <f t="shared" ca="1" si="606"/>
        <v>4</v>
      </c>
      <c r="D1128" s="561">
        <f t="shared" ca="1" si="607"/>
        <v>2</v>
      </c>
      <c r="E1128" s="561">
        <f t="shared" ca="1" si="608"/>
        <v>5</v>
      </c>
      <c r="G1128" s="290"/>
      <c r="H1128" s="291" t="s">
        <v>244</v>
      </c>
      <c r="I1128" s="292" t="str">
        <f t="shared" ca="1" si="609"/>
        <v>14.004.002.005</v>
      </c>
      <c r="J1128" s="293" t="s">
        <v>4761</v>
      </c>
      <c r="K1128" s="294" t="s">
        <v>1</v>
      </c>
      <c r="L1128" s="558">
        <f>'Arquitetura R01'!D1229+'Arquitetura R01'!D1231</f>
        <v>51.16</v>
      </c>
      <c r="M1128" s="558">
        <v>0.76249999999999996</v>
      </c>
      <c r="N1128" s="388">
        <f t="shared" ref="N1128:N1191" si="610">IF(H1128="Serviço",M1128*L1128,IF(H1128="CÉLULA CONSTRUTIVA",SUMIFS($N$8:$N$1410,$B$8:$B$1410,B1128,$H$8:$H$1410,"Serviço"),IF(H1128="ETAPA",SUMIFS($N$8:$N$1410,$B$8:$B$1410,B1128,$C$8:$C$1410,C1128,$H$8:$H$1410,"Serviço"),IF(H1128="SUBETAPA",SUMIFS($N$8:$N$1410,$B$8:$B$1410,B1128,$C$8:$C$1410,C1128,$D$8:$D$1410,D1128,$H$8:$H$1410,"Serviço"),0))))</f>
        <v>39.009499999999996</v>
      </c>
      <c r="O1128" s="565" t="s">
        <v>4762</v>
      </c>
      <c r="P1128" s="297" t="s">
        <v>402</v>
      </c>
      <c r="Q1128" s="49"/>
      <c r="R1128" s="49"/>
      <c r="S1128" s="49"/>
    </row>
    <row r="1129" spans="1:19" s="48" customFormat="1" ht="13.9" hidden="1" customHeight="1" outlineLevel="2">
      <c r="A1129" s="560">
        <f ca="1">IF($H1129="UNIDADE CONSTRUTIVA",OFFSET(A1129,-1,0)+1,LARGE(A$3:A1125,1))</f>
        <v>0</v>
      </c>
      <c r="B1129" s="560">
        <f t="shared" ca="1" si="605"/>
        <v>14</v>
      </c>
      <c r="C1129" s="560">
        <f t="shared" ca="1" si="606"/>
        <v>4</v>
      </c>
      <c r="D1129" s="561">
        <f t="shared" ca="1" si="607"/>
        <v>3</v>
      </c>
      <c r="E1129" s="561">
        <f t="shared" ca="1" si="608"/>
        <v>0</v>
      </c>
      <c r="G1129" s="290"/>
      <c r="H1129" s="291" t="s">
        <v>243</v>
      </c>
      <c r="I1129" s="292" t="str">
        <f t="shared" ca="1" si="609"/>
        <v>14.004.003</v>
      </c>
      <c r="J1129" s="293" t="s">
        <v>162</v>
      </c>
      <c r="K1129" s="294"/>
      <c r="L1129" s="558"/>
      <c r="M1129" s="558"/>
      <c r="N1129" s="388">
        <f t="shared" ca="1" si="610"/>
        <v>1464.6692159999998</v>
      </c>
      <c r="O1129" s="565"/>
      <c r="P1129" s="297"/>
      <c r="Q1129" s="49"/>
      <c r="R1129" s="49"/>
      <c r="S1129" s="49"/>
    </row>
    <row r="1130" spans="1:19" s="48" customFormat="1" ht="13.9" hidden="1" customHeight="1" outlineLevel="3">
      <c r="A1130" s="560">
        <f ca="1">IF($H1130="UNIDADE CONSTRUTIVA",OFFSET(A1130,-1,0)+1,LARGE(A$3:A1129,1))</f>
        <v>0</v>
      </c>
      <c r="B1130" s="560">
        <f t="shared" ca="1" si="605"/>
        <v>14</v>
      </c>
      <c r="C1130" s="560">
        <f t="shared" ca="1" si="606"/>
        <v>4</v>
      </c>
      <c r="D1130" s="561">
        <f t="shared" ca="1" si="607"/>
        <v>3</v>
      </c>
      <c r="E1130" s="561">
        <f t="shared" ca="1" si="608"/>
        <v>1</v>
      </c>
      <c r="G1130" s="290"/>
      <c r="H1130" s="291" t="s">
        <v>244</v>
      </c>
      <c r="I1130" s="292" t="str">
        <f ca="1">IF(H1130="Unidade Construtiva",TEXT(A1130,"00"),IF(H1130="Célula Construtiva",TEXT(B1130,"00"),IF(H1130="Etapa",CONCATENATE(TEXT(B1130,"00"),".",TEXT(C1130,"000")),IF(H1130="Subetapa",CONCATENATE(TEXT(B1130,"00"),".",TEXT(C1130,"000"),".",TEXT(D1130,"000")),IF(H1130="Serviço",CONCATENATE(TEXT(B1130,"00"),".",TEXT(C1130,"000"),".",TEXT(D1130,"000"),".",TEXT(E1130,"000")),"")))))</f>
        <v>14.004.003.001</v>
      </c>
      <c r="J1130" s="293" t="s">
        <v>720</v>
      </c>
      <c r="K1130" s="294" t="s">
        <v>1</v>
      </c>
      <c r="L1130" s="558">
        <f>'Arquitetura R01'!D1317</f>
        <v>4.4000000000000004</v>
      </c>
      <c r="M1130" s="558">
        <v>3.8424</v>
      </c>
      <c r="N1130" s="388">
        <f t="shared" si="610"/>
        <v>16.906560000000002</v>
      </c>
      <c r="O1130" s="565"/>
      <c r="P1130" s="297" t="s">
        <v>402</v>
      </c>
      <c r="Q1130" s="49"/>
      <c r="R1130" s="49"/>
      <c r="S1130" s="49"/>
    </row>
    <row r="1131" spans="1:19" s="48" customFormat="1" ht="13.9" hidden="1" customHeight="1" outlineLevel="3">
      <c r="A1131" s="560">
        <f ca="1">IF($H1131="UNIDADE CONSTRUTIVA",OFFSET(A1131,-1,0)+1,LARGE(A$3:A1130,1))</f>
        <v>0</v>
      </c>
      <c r="B1131" s="560">
        <f t="shared" ca="1" si="605"/>
        <v>14</v>
      </c>
      <c r="C1131" s="560">
        <f t="shared" ca="1" si="606"/>
        <v>4</v>
      </c>
      <c r="D1131" s="561">
        <f t="shared" ca="1" si="607"/>
        <v>3</v>
      </c>
      <c r="E1131" s="561">
        <f t="shared" ca="1" si="608"/>
        <v>2</v>
      </c>
      <c r="G1131" s="290"/>
      <c r="H1131" s="291" t="s">
        <v>244</v>
      </c>
      <c r="I1131" s="292" t="str">
        <f t="shared" ref="I1131:I1132" ca="1" si="611">IF(H1131="Unidade Construtiva",TEXT(A1131,"00"),IF(H1131="Célula Construtiva",TEXT(B1131,"00"),IF(H1131="Etapa",CONCATENATE(TEXT(B1131,"00"),".",TEXT(C1131,"000")),IF(H1131="Subetapa",CONCATENATE(TEXT(B1131,"00"),".",TEXT(C1131,"000"),".",TEXT(D1131,"000")),IF(H1131="Serviço",CONCATENATE(TEXT(B1131,"00"),".",TEXT(C1131,"000"),".",TEXT(D1131,"000"),".",TEXT(E1131,"000")),"")))))</f>
        <v>14.004.003.002</v>
      </c>
      <c r="J1131" s="293" t="s">
        <v>721</v>
      </c>
      <c r="K1131" s="294" t="s">
        <v>1</v>
      </c>
      <c r="L1131" s="558">
        <f>'Arquitetura R01'!D1316</f>
        <v>195.76</v>
      </c>
      <c r="M1131" s="558">
        <v>7.3956</v>
      </c>
      <c r="N1131" s="388">
        <f t="shared" si="610"/>
        <v>1447.7626559999999</v>
      </c>
      <c r="O1131" s="565"/>
      <c r="P1131" s="297" t="s">
        <v>402</v>
      </c>
      <c r="Q1131" s="49"/>
      <c r="R1131" s="49"/>
      <c r="S1131" s="49"/>
    </row>
    <row r="1132" spans="1:19" s="48" customFormat="1" ht="13.9" hidden="1" customHeight="1" outlineLevel="2">
      <c r="A1132" s="560">
        <f ca="1">IF($H1132="UNIDADE CONSTRUTIVA",OFFSET(A1132,-1,0)+1,LARGE(A$3:A1131,1))</f>
        <v>0</v>
      </c>
      <c r="B1132" s="560">
        <f t="shared" ca="1" si="605"/>
        <v>14</v>
      </c>
      <c r="C1132" s="560">
        <f t="shared" ca="1" si="606"/>
        <v>4</v>
      </c>
      <c r="D1132" s="561">
        <f t="shared" ca="1" si="607"/>
        <v>4</v>
      </c>
      <c r="E1132" s="561">
        <f t="shared" ca="1" si="608"/>
        <v>0</v>
      </c>
      <c r="G1132" s="290"/>
      <c r="H1132" s="291" t="s">
        <v>243</v>
      </c>
      <c r="I1132" s="292" t="str">
        <f t="shared" ca="1" si="611"/>
        <v>14.004.004</v>
      </c>
      <c r="J1132" s="293" t="s">
        <v>588</v>
      </c>
      <c r="K1132" s="294"/>
      <c r="L1132" s="558"/>
      <c r="M1132" s="558"/>
      <c r="N1132" s="388">
        <f t="shared" ca="1" si="610"/>
        <v>20198.759999999998</v>
      </c>
      <c r="O1132" s="565"/>
      <c r="P1132" s="297"/>
      <c r="Q1132" s="49"/>
      <c r="R1132" s="49"/>
      <c r="S1132" s="49"/>
    </row>
    <row r="1133" spans="1:19" s="48" customFormat="1" ht="13.9" hidden="1" customHeight="1" outlineLevel="3">
      <c r="A1133" s="560">
        <f ca="1">IF($H1133="UNIDADE CONSTRUTIVA",OFFSET(A1133,-1,0)+1,LARGE(A$3:A1132,1))</f>
        <v>0</v>
      </c>
      <c r="B1133" s="560">
        <f t="shared" ca="1" si="605"/>
        <v>14</v>
      </c>
      <c r="C1133" s="560">
        <f t="shared" ca="1" si="606"/>
        <v>4</v>
      </c>
      <c r="D1133" s="561">
        <f t="shared" ca="1" si="607"/>
        <v>4</v>
      </c>
      <c r="E1133" s="561">
        <f t="shared" ca="1" si="608"/>
        <v>1</v>
      </c>
      <c r="G1133" s="290"/>
      <c r="H1133" s="291" t="s">
        <v>244</v>
      </c>
      <c r="I1133" s="292" t="str">
        <f ca="1">IF(H1133="Unidade Construtiva",TEXT(A1133,"00"),IF(H1133="Célula Construtiva",TEXT(B1133,"00"),IF(H1133="Etapa",CONCATENATE(TEXT(B1133,"00"),".",TEXT(C1133,"000")),IF(H1133="Subetapa",CONCATENATE(TEXT(B1133,"00"),".",TEXT(C1133,"000"),".",TEXT(D1133,"000")),IF(H1133="Serviço",CONCATENATE(TEXT(B1133,"00"),".",TEXT(C1133,"000"),".",TEXT(D1133,"000"),".",TEXT(E1133,"000")),"")))))</f>
        <v>14.004.004.001</v>
      </c>
      <c r="J1133" s="293" t="s">
        <v>4764</v>
      </c>
      <c r="K1133" s="294" t="s">
        <v>1</v>
      </c>
      <c r="L1133" s="558">
        <f>L1122</f>
        <v>17.600000000000001</v>
      </c>
      <c r="M1133" s="558">
        <v>24.9</v>
      </c>
      <c r="N1133" s="388">
        <f t="shared" si="610"/>
        <v>438.24</v>
      </c>
      <c r="O1133" s="565"/>
      <c r="P1133" s="297" t="s">
        <v>402</v>
      </c>
      <c r="Q1133" s="49"/>
      <c r="R1133" s="49"/>
      <c r="S1133" s="49"/>
    </row>
    <row r="1134" spans="1:19" s="48" customFormat="1" ht="13.5" hidden="1" customHeight="1" outlineLevel="3">
      <c r="A1134" s="560">
        <f ca="1">IF($H1134="UNIDADE CONSTRUTIVA",OFFSET(A1134,-1,0)+1,LARGE(A$3:A1133,1))</f>
        <v>0</v>
      </c>
      <c r="B1134" s="560">
        <f t="shared" ca="1" si="605"/>
        <v>14</v>
      </c>
      <c r="C1134" s="560">
        <f t="shared" ca="1" si="606"/>
        <v>4</v>
      </c>
      <c r="D1134" s="561">
        <f t="shared" ca="1" si="607"/>
        <v>4</v>
      </c>
      <c r="E1134" s="561">
        <f t="shared" ca="1" si="608"/>
        <v>2</v>
      </c>
      <c r="G1134" s="290"/>
      <c r="H1134" s="291" t="s">
        <v>244</v>
      </c>
      <c r="I1134" s="292" t="str">
        <f ca="1">IF(H1134="Unidade Construtiva",TEXT(A1134,"00"),IF(H1134="Célula Construtiva",TEXT(B1134,"00"),IF(H1134="Etapa",CONCATENATE(TEXT(B1134,"00"),".",TEXT(C1134,"000")),IF(H1134="Subetapa",CONCATENATE(TEXT(B1134,"00"),".",TEXT(C1134,"000"),".",TEXT(D1134,"000")),IF(H1134="Serviço",CONCATENATE(TEXT(B1134,"00"),".",TEXT(C1134,"000"),".",TEXT(D1134,"000"),".",TEXT(E1134,"000")),"")))))</f>
        <v>14.004.004.002</v>
      </c>
      <c r="J1134" s="293" t="s">
        <v>4766</v>
      </c>
      <c r="K1134" s="294" t="s">
        <v>1</v>
      </c>
      <c r="L1134" s="558">
        <f>L1126-L1125</f>
        <v>74.299999999999955</v>
      </c>
      <c r="M1134" s="558">
        <v>26</v>
      </c>
      <c r="N1134" s="388">
        <f t="shared" si="610"/>
        <v>1931.7999999999988</v>
      </c>
      <c r="O1134" s="565"/>
      <c r="P1134" s="297" t="s">
        <v>402</v>
      </c>
      <c r="Q1134" s="49"/>
      <c r="R1134" s="49"/>
      <c r="S1134" s="49"/>
    </row>
    <row r="1135" spans="1:19" s="48" customFormat="1" ht="13.5" hidden="1" customHeight="1" outlineLevel="3">
      <c r="A1135" s="560">
        <f ca="1">IF($H1135="UNIDADE CONSTRUTIVA",OFFSET(A1135,-1,0)+1,LARGE(A$3:A1133,1))</f>
        <v>0</v>
      </c>
      <c r="B1135" s="560">
        <f t="shared" ca="1" si="605"/>
        <v>14</v>
      </c>
      <c r="C1135" s="560">
        <f t="shared" ca="1" si="606"/>
        <v>4</v>
      </c>
      <c r="D1135" s="561">
        <f t="shared" ca="1" si="607"/>
        <v>4</v>
      </c>
      <c r="E1135" s="561">
        <f t="shared" ca="1" si="608"/>
        <v>3</v>
      </c>
      <c r="G1135" s="290"/>
      <c r="H1135" s="291" t="s">
        <v>244</v>
      </c>
      <c r="I1135" s="292" t="str">
        <f t="shared" ref="I1135:I1136" ca="1" si="612">IF(H1135="Unidade Construtiva",TEXT(A1135,"00"),IF(H1135="Célula Construtiva",TEXT(B1135,"00"),IF(H1135="Etapa",CONCATENATE(TEXT(B1135,"00"),".",TEXT(C1135,"000")),IF(H1135="Subetapa",CONCATENATE(TEXT(B1135,"00"),".",TEXT(C1135,"000"),".",TEXT(D1135,"000")),IF(H1135="Serviço",CONCATENATE(TEXT(B1135,"00"),".",TEXT(C1135,"000"),".",TEXT(D1135,"000"),".",TEXT(E1135,"000")),"")))))</f>
        <v>14.004.004.003</v>
      </c>
      <c r="J1135" s="293" t="s">
        <v>4767</v>
      </c>
      <c r="K1135" s="294" t="s">
        <v>1</v>
      </c>
      <c r="L1135" s="558">
        <f>L1125</f>
        <v>451.43999999999994</v>
      </c>
      <c r="M1135" s="558">
        <v>26</v>
      </c>
      <c r="N1135" s="388">
        <f t="shared" si="610"/>
        <v>11737.439999999999</v>
      </c>
      <c r="O1135" s="565"/>
      <c r="P1135" s="297" t="s">
        <v>402</v>
      </c>
      <c r="Q1135" s="49"/>
      <c r="R1135" s="49"/>
      <c r="S1135" s="49"/>
    </row>
    <row r="1136" spans="1:19" s="48" customFormat="1" ht="13.9" hidden="1" customHeight="1" outlineLevel="3">
      <c r="A1136" s="560">
        <f ca="1">IF($H1136="UNIDADE CONSTRUTIVA",OFFSET(A1136,-1,0)+1,LARGE(A$3:A1135,1))</f>
        <v>0</v>
      </c>
      <c r="B1136" s="560">
        <f t="shared" ca="1" si="605"/>
        <v>14</v>
      </c>
      <c r="C1136" s="560">
        <f t="shared" ca="1" si="606"/>
        <v>4</v>
      </c>
      <c r="D1136" s="561">
        <f t="shared" ca="1" si="607"/>
        <v>4</v>
      </c>
      <c r="E1136" s="561">
        <f t="shared" ca="1" si="608"/>
        <v>4</v>
      </c>
      <c r="G1136" s="290"/>
      <c r="H1136" s="291" t="s">
        <v>244</v>
      </c>
      <c r="I1136" s="292" t="str">
        <f t="shared" ca="1" si="612"/>
        <v>14.004.004.004</v>
      </c>
      <c r="J1136" s="293" t="s">
        <v>4295</v>
      </c>
      <c r="K1136" s="294" t="s">
        <v>1</v>
      </c>
      <c r="L1136" s="558">
        <f>L1127</f>
        <v>0.08</v>
      </c>
      <c r="M1136" s="558">
        <v>18</v>
      </c>
      <c r="N1136" s="388">
        <f t="shared" si="610"/>
        <v>1.44</v>
      </c>
      <c r="O1136" s="565"/>
      <c r="P1136" s="297" t="s">
        <v>402</v>
      </c>
      <c r="Q1136" s="49"/>
      <c r="R1136" s="49"/>
      <c r="S1136" s="49"/>
    </row>
    <row r="1137" spans="1:19" s="48" customFormat="1" ht="13.5" hidden="1" customHeight="1" outlineLevel="3">
      <c r="A1137" s="560">
        <f ca="1">IF($H1137="UNIDADE CONSTRUTIVA",OFFSET(A1137,-1,0)+1,LARGE(A$3:A1136,1))</f>
        <v>0</v>
      </c>
      <c r="B1137" s="560">
        <f t="shared" ca="1" si="605"/>
        <v>14</v>
      </c>
      <c r="C1137" s="560">
        <f t="shared" ca="1" si="606"/>
        <v>4</v>
      </c>
      <c r="D1137" s="561">
        <f t="shared" ca="1" si="607"/>
        <v>4</v>
      </c>
      <c r="E1137" s="561">
        <f t="shared" ca="1" si="608"/>
        <v>5</v>
      </c>
      <c r="G1137" s="290"/>
      <c r="H1137" s="291" t="s">
        <v>244</v>
      </c>
      <c r="I1137" s="292" t="str">
        <f ca="1">IF(H1137="Unidade Construtiva",TEXT(A1137,"00"),IF(H1137="Célula Construtiva",TEXT(B1137,"00"),IF(H1137="Etapa",CONCATENATE(TEXT(B1137,"00"),".",TEXT(C1137,"000")),IF(H1137="Subetapa",CONCATENATE(TEXT(B1137,"00"),".",TEXT(C1137,"000"),".",TEXT(D1137,"000")),IF(H1137="Serviço",CONCATENATE(TEXT(B1137,"00"),".",TEXT(C1137,"000"),".",TEXT(D1137,"000"),".",TEXT(E1137,"000")),"")))))</f>
        <v>14.004.004.005</v>
      </c>
      <c r="J1137" s="293" t="s">
        <v>4769</v>
      </c>
      <c r="K1137" s="294" t="s">
        <v>1</v>
      </c>
      <c r="L1137" s="558">
        <f>L1128</f>
        <v>51.16</v>
      </c>
      <c r="M1137" s="558">
        <v>18</v>
      </c>
      <c r="N1137" s="388">
        <f t="shared" si="610"/>
        <v>920.87999999999988</v>
      </c>
      <c r="O1137" s="565" t="s">
        <v>4762</v>
      </c>
      <c r="P1137" s="297" t="s">
        <v>402</v>
      </c>
      <c r="Q1137" s="49"/>
      <c r="R1137" s="49"/>
      <c r="S1137" s="49"/>
    </row>
    <row r="1138" spans="1:19" s="48" customFormat="1" ht="13.9" hidden="1" customHeight="1" outlineLevel="3">
      <c r="A1138" s="560">
        <f ca="1">IF($H1138="UNIDADE CONSTRUTIVA",OFFSET(A1138,-1,0)+1,LARGE(A$3:A1136,1))</f>
        <v>0</v>
      </c>
      <c r="B1138" s="560">
        <f t="shared" ca="1" si="605"/>
        <v>14</v>
      </c>
      <c r="C1138" s="560">
        <f t="shared" ca="1" si="606"/>
        <v>4</v>
      </c>
      <c r="D1138" s="561">
        <f t="shared" ca="1" si="607"/>
        <v>4</v>
      </c>
      <c r="E1138" s="561">
        <f t="shared" ca="1" si="608"/>
        <v>6</v>
      </c>
      <c r="G1138" s="290"/>
      <c r="H1138" s="291" t="s">
        <v>244</v>
      </c>
      <c r="I1138" s="292" t="str">
        <f t="shared" ref="I1138" ca="1" si="613">IF(H1138="Unidade Construtiva",TEXT(A1138,"00"),IF(H1138="Célula Construtiva",TEXT(B1138,"00"),IF(H1138="Etapa",CONCATENATE(TEXT(B1138,"00"),".",TEXT(C1138,"000")),IF(H1138="Subetapa",CONCATENATE(TEXT(B1138,"00"),".",TEXT(C1138,"000"),".",TEXT(D1138,"000")),IF(H1138="Serviço",CONCATENATE(TEXT(B1138,"00"),".",TEXT(C1138,"000"),".",TEXT(D1138,"000"),".",TEXT(E1138,"000")),"")))))</f>
        <v>14.004.004.006</v>
      </c>
      <c r="J1138" s="293" t="s">
        <v>4768</v>
      </c>
      <c r="K1138" s="294" t="s">
        <v>1</v>
      </c>
      <c r="L1138" s="558">
        <f>L1131</f>
        <v>195.76</v>
      </c>
      <c r="M1138" s="558">
        <v>26</v>
      </c>
      <c r="N1138" s="388">
        <f t="shared" si="610"/>
        <v>5089.76</v>
      </c>
      <c r="O1138" s="565"/>
      <c r="P1138" s="297" t="s">
        <v>402</v>
      </c>
      <c r="Q1138" s="49"/>
      <c r="R1138" s="49"/>
      <c r="S1138" s="49"/>
    </row>
    <row r="1139" spans="1:19" s="48" customFormat="1" ht="13.9" hidden="1" customHeight="1" outlineLevel="3">
      <c r="A1139" s="560">
        <f ca="1">IF($H1139="UNIDADE CONSTRUTIVA",OFFSET(A1139,-1,0)+1,LARGE(A$3:A1138,1))</f>
        <v>0</v>
      </c>
      <c r="B1139" s="560">
        <f t="shared" ca="1" si="605"/>
        <v>14</v>
      </c>
      <c r="C1139" s="560">
        <f t="shared" ca="1" si="606"/>
        <v>4</v>
      </c>
      <c r="D1139" s="561">
        <f t="shared" ca="1" si="607"/>
        <v>4</v>
      </c>
      <c r="E1139" s="561">
        <f t="shared" ca="1" si="608"/>
        <v>7</v>
      </c>
      <c r="G1139" s="290"/>
      <c r="H1139" s="291" t="s">
        <v>244</v>
      </c>
      <c r="I1139" s="292" t="str">
        <f ca="1">IF(H1139="Unidade Construtiva",TEXT(A1139,"00"),IF(H1139="Célula Construtiva",TEXT(B1139,"00"),IF(H1139="Etapa",CONCATENATE(TEXT(B1139,"00"),".",TEXT(C1139,"000")),IF(H1139="Subetapa",CONCATENATE(TEXT(B1139,"00"),".",TEXT(C1139,"000"),".",TEXT(D1139,"000")),IF(H1139="Serviço",CONCATENATE(TEXT(B1139,"00"),".",TEXT(C1139,"000"),".",TEXT(D1139,"000"),".",TEXT(E1139,"000")),"")))))</f>
        <v>14.004.004.007</v>
      </c>
      <c r="J1139" s="293" t="s">
        <v>4294</v>
      </c>
      <c r="K1139" s="294" t="s">
        <v>1</v>
      </c>
      <c r="L1139" s="558">
        <f>L1130</f>
        <v>4.4000000000000004</v>
      </c>
      <c r="M1139" s="558">
        <v>18</v>
      </c>
      <c r="N1139" s="388">
        <f t="shared" si="610"/>
        <v>79.2</v>
      </c>
      <c r="O1139" s="565"/>
      <c r="P1139" s="297" t="s">
        <v>402</v>
      </c>
      <c r="Q1139" s="49"/>
      <c r="R1139" s="49"/>
      <c r="S1139" s="49"/>
    </row>
    <row r="1140" spans="1:19" s="48" customFormat="1" ht="13.9" hidden="1" customHeight="1" outlineLevel="1">
      <c r="A1140" s="560">
        <f ca="1">IF($H1140="UNIDADE CONSTRUTIVA",OFFSET(A1140,-1,0)+1,LARGE(A$3:A1136,1))</f>
        <v>0</v>
      </c>
      <c r="B1140" s="560">
        <f t="shared" ref="B1140:B1157" ca="1" si="614">IF(H1140="UNIDADE CONSTRUTIVA",0,IF(H1140="CÉLULA CONSTRUTIVA",OFFSET(B1140,-1,0)+1,OFFSET(B1140,-1,0)))</f>
        <v>14</v>
      </c>
      <c r="C1140" s="560">
        <f t="shared" ref="C1140:C1157" ca="1" si="615">IF(H1140="CÉLULA CONSTRUTIVA",0,IF(H1140="ETAPA",OFFSET(C1140,-1,0)+1,OFFSET(C1140,-1,0)))</f>
        <v>5</v>
      </c>
      <c r="D1140" s="561">
        <f t="shared" ref="D1140:D1157" ca="1" si="616">IF(H1140="ETAPA",0,IF(H1140="SUBETAPA",OFFSET(D1140,-1,0)+1,OFFSET(D1140,-1,0)))</f>
        <v>0</v>
      </c>
      <c r="E1140" s="561">
        <f t="shared" ref="E1140:E1157" ca="1" si="617">IF(H1140="Subetapa",0,IF(H1140="serviço",OFFSET(E1140,-1,0)+1,OFFSET(E1140,-1,0)))</f>
        <v>7</v>
      </c>
      <c r="G1140" s="290"/>
      <c r="H1140" s="291" t="s">
        <v>242</v>
      </c>
      <c r="I1140" s="292" t="str">
        <f t="shared" ref="I1140:I1148" ca="1" si="618">IF(H1140="Unidade Construtiva",TEXT(A1140,"00"),IF(H1140="Célula Construtiva",TEXT(B1140,"00"),IF(H1140="Etapa",CONCATENATE(TEXT(B1140,"00"),".",TEXT(C1140,"000")),IF(H1140="Subetapa",CONCATENATE(TEXT(B1140,"00"),".",TEXT(C1140,"000"),".",TEXT(D1140,"000")),IF(H1140="Serviço",CONCATENATE(TEXT(B1140,"00"),".",TEXT(C1140,"000"),".",TEXT(D1140,"000"),".",TEXT(E1140,"000")),"")))))</f>
        <v>14.005</v>
      </c>
      <c r="J1140" s="293" t="s">
        <v>4290</v>
      </c>
      <c r="K1140" s="294"/>
      <c r="L1140" s="558"/>
      <c r="M1140" s="558"/>
      <c r="N1140" s="388">
        <f t="shared" ca="1" si="610"/>
        <v>249773.097561</v>
      </c>
      <c r="O1140" s="565"/>
      <c r="P1140" s="297"/>
      <c r="Q1140" s="49"/>
      <c r="R1140" s="49"/>
      <c r="S1140" s="49"/>
    </row>
    <row r="1141" spans="1:19" s="48" customFormat="1" ht="13.9" hidden="1" customHeight="1" outlineLevel="2">
      <c r="A1141" s="560">
        <f ca="1">IF($H1141="UNIDADE CONSTRUTIVA",OFFSET(A1141,-1,0)+1,LARGE(A$3:A1140,1))</f>
        <v>0</v>
      </c>
      <c r="B1141" s="560">
        <f t="shared" ca="1" si="614"/>
        <v>14</v>
      </c>
      <c r="C1141" s="560">
        <f t="shared" ca="1" si="615"/>
        <v>5</v>
      </c>
      <c r="D1141" s="561">
        <f t="shared" ca="1" si="616"/>
        <v>1</v>
      </c>
      <c r="E1141" s="561">
        <f t="shared" ca="1" si="617"/>
        <v>0</v>
      </c>
      <c r="G1141" s="290"/>
      <c r="H1141" s="291" t="s">
        <v>243</v>
      </c>
      <c r="I1141" s="292" t="str">
        <f t="shared" ca="1" si="618"/>
        <v>14.005.001</v>
      </c>
      <c r="J1141" s="293" t="s">
        <v>160</v>
      </c>
      <c r="K1141" s="294"/>
      <c r="L1141" s="558"/>
      <c r="M1141" s="558"/>
      <c r="N1141" s="388">
        <f t="shared" ca="1" si="610"/>
        <v>3004.848</v>
      </c>
      <c r="O1141" s="565"/>
      <c r="P1141" s="297"/>
      <c r="Q1141" s="49"/>
      <c r="R1141" s="49"/>
      <c r="S1141" s="49"/>
    </row>
    <row r="1142" spans="1:19" s="48" customFormat="1" ht="13.9" hidden="1" customHeight="1" outlineLevel="3">
      <c r="A1142" s="560">
        <f ca="1">IF($H1142="UNIDADE CONSTRUTIVA",OFFSET(A1142,-1,0)+1,LARGE(A$3:A1141,1))</f>
        <v>0</v>
      </c>
      <c r="B1142" s="560">
        <f t="shared" ca="1" si="614"/>
        <v>14</v>
      </c>
      <c r="C1142" s="560">
        <f t="shared" ca="1" si="615"/>
        <v>5</v>
      </c>
      <c r="D1142" s="561">
        <f t="shared" ca="1" si="616"/>
        <v>1</v>
      </c>
      <c r="E1142" s="561">
        <f t="shared" ca="1" si="617"/>
        <v>1</v>
      </c>
      <c r="G1142" s="290"/>
      <c r="H1142" s="291" t="s">
        <v>244</v>
      </c>
      <c r="I1142" s="292" t="str">
        <f t="shared" ca="1" si="618"/>
        <v>14.005.001.001</v>
      </c>
      <c r="J1142" s="293" t="s">
        <v>4755</v>
      </c>
      <c r="K1142" s="294" t="s">
        <v>1</v>
      </c>
      <c r="L1142" s="558">
        <f>SUM('Arquitetura R01'!D881:D897,'Arquitetura R01'!G928)</f>
        <v>158.4</v>
      </c>
      <c r="M1142" s="558">
        <v>18.97</v>
      </c>
      <c r="N1142" s="388">
        <f t="shared" si="610"/>
        <v>3004.848</v>
      </c>
      <c r="O1142" s="565"/>
      <c r="P1142" s="297" t="s">
        <v>402</v>
      </c>
      <c r="Q1142" s="49"/>
      <c r="R1142" s="49"/>
      <c r="S1142" s="49"/>
    </row>
    <row r="1143" spans="1:19" s="48" customFormat="1" ht="13.9" hidden="1" customHeight="1" outlineLevel="2">
      <c r="A1143" s="560">
        <f ca="1">IF($H1143="UNIDADE CONSTRUTIVA",OFFSET(A1143,-1,0)+1,LARGE(A$3:A1141,1))</f>
        <v>0</v>
      </c>
      <c r="B1143" s="560">
        <f t="shared" ca="1" si="614"/>
        <v>14</v>
      </c>
      <c r="C1143" s="560">
        <f t="shared" ca="1" si="615"/>
        <v>5</v>
      </c>
      <c r="D1143" s="561">
        <f t="shared" ca="1" si="616"/>
        <v>2</v>
      </c>
      <c r="E1143" s="561">
        <f t="shared" ca="1" si="617"/>
        <v>0</v>
      </c>
      <c r="G1143" s="290"/>
      <c r="H1143" s="291" t="s">
        <v>243</v>
      </c>
      <c r="I1143" s="292" t="str">
        <f t="shared" ca="1" si="618"/>
        <v>14.005.002</v>
      </c>
      <c r="J1143" s="293" t="s">
        <v>161</v>
      </c>
      <c r="K1143" s="294"/>
      <c r="L1143" s="558"/>
      <c r="M1143" s="558"/>
      <c r="N1143" s="388">
        <f t="shared" ca="1" si="610"/>
        <v>37701.070181000003</v>
      </c>
      <c r="O1143" s="565"/>
      <c r="P1143" s="297"/>
      <c r="Q1143" s="49"/>
      <c r="R1143" s="49"/>
      <c r="S1143" s="49"/>
    </row>
    <row r="1144" spans="1:19" s="48" customFormat="1" ht="13.9" hidden="1" customHeight="1" outlineLevel="3">
      <c r="A1144" s="560">
        <f ca="1">IF($H1144="UNIDADE CONSTRUTIVA",OFFSET(A1144,-1,0)+1,LARGE(A$3:A1142,1))</f>
        <v>0</v>
      </c>
      <c r="B1144" s="560">
        <f t="shared" ca="1" si="614"/>
        <v>14</v>
      </c>
      <c r="C1144" s="560">
        <f t="shared" ca="1" si="615"/>
        <v>5</v>
      </c>
      <c r="D1144" s="561">
        <f t="shared" ca="1" si="616"/>
        <v>2</v>
      </c>
      <c r="E1144" s="561">
        <f t="shared" ca="1" si="617"/>
        <v>1</v>
      </c>
      <c r="G1144" s="290"/>
      <c r="H1144" s="291" t="s">
        <v>244</v>
      </c>
      <c r="I1144" s="292" t="str">
        <f t="shared" ca="1" si="618"/>
        <v>14.005.002.001</v>
      </c>
      <c r="J1144" s="293" t="s">
        <v>4759</v>
      </c>
      <c r="K1144" s="294" t="s">
        <v>1</v>
      </c>
      <c r="L1144" s="558">
        <f>SUM('Arquitetura R01'!G1234:G1238)</f>
        <v>5759.31</v>
      </c>
      <c r="M1144" s="558">
        <v>1.6657999999999999</v>
      </c>
      <c r="N1144" s="388">
        <f t="shared" si="610"/>
        <v>9593.8585980000007</v>
      </c>
      <c r="O1144" s="565"/>
      <c r="P1144" s="297" t="s">
        <v>402</v>
      </c>
      <c r="Q1144" s="49"/>
      <c r="R1144" s="49"/>
      <c r="S1144" s="49"/>
    </row>
    <row r="1145" spans="1:19" s="48" customFormat="1" ht="13.9" hidden="1" customHeight="1" outlineLevel="3">
      <c r="A1145" s="560">
        <f ca="1">IF($H1145="UNIDADE CONSTRUTIVA",OFFSET(A1145,-1,0)+1,LARGE(A$3:A1143,1))</f>
        <v>0</v>
      </c>
      <c r="B1145" s="560">
        <f t="shared" ca="1" si="614"/>
        <v>14</v>
      </c>
      <c r="C1145" s="560">
        <f t="shared" ca="1" si="615"/>
        <v>5</v>
      </c>
      <c r="D1145" s="561">
        <f t="shared" ca="1" si="616"/>
        <v>2</v>
      </c>
      <c r="E1145" s="561">
        <f t="shared" ca="1" si="617"/>
        <v>2</v>
      </c>
      <c r="G1145" s="290"/>
      <c r="H1145" s="291" t="s">
        <v>244</v>
      </c>
      <c r="I1145" s="292" t="str">
        <f t="shared" ca="1" si="618"/>
        <v>14.005.002.002</v>
      </c>
      <c r="J1145" s="293" t="s">
        <v>4760</v>
      </c>
      <c r="K1145" s="294" t="s">
        <v>1</v>
      </c>
      <c r="L1145" s="558">
        <f>'Arquitetura R01'!G1234+'Arquitetura R01'!G1238</f>
        <v>4553.3500000000004</v>
      </c>
      <c r="M1145" s="558">
        <v>3.4424000000000001</v>
      </c>
      <c r="N1145" s="388">
        <f t="shared" si="610"/>
        <v>15674.452040000002</v>
      </c>
      <c r="O1145" s="565"/>
      <c r="P1145" s="297" t="s">
        <v>402</v>
      </c>
      <c r="Q1145" s="49"/>
      <c r="R1145" s="49"/>
      <c r="S1145" s="49"/>
    </row>
    <row r="1146" spans="1:19" s="48" customFormat="1" ht="13.9" hidden="1" customHeight="1" outlineLevel="3">
      <c r="A1146" s="560">
        <f ca="1">IF($H1146="UNIDADE CONSTRUTIVA",OFFSET(A1146,-1,0)+1,LARGE(A$3:A1143,1))</f>
        <v>0</v>
      </c>
      <c r="B1146" s="560">
        <f t="shared" ca="1" si="614"/>
        <v>14</v>
      </c>
      <c r="C1146" s="560">
        <f t="shared" ca="1" si="615"/>
        <v>5</v>
      </c>
      <c r="D1146" s="561">
        <f t="shared" ca="1" si="616"/>
        <v>2</v>
      </c>
      <c r="E1146" s="561">
        <f t="shared" ca="1" si="617"/>
        <v>3</v>
      </c>
      <c r="G1146" s="290"/>
      <c r="H1146" s="291" t="s">
        <v>244</v>
      </c>
      <c r="I1146" s="292" t="str">
        <f t="shared" ca="1" si="618"/>
        <v>14.005.002.003</v>
      </c>
      <c r="J1146" s="293" t="s">
        <v>719</v>
      </c>
      <c r="K1146" s="294" t="s">
        <v>1</v>
      </c>
      <c r="L1146" s="558">
        <f>'Arquitetura R01'!G1234+'Arquitetura R01'!G1236+'Arquitetura R01'!G1238</f>
        <v>5273.3200000000006</v>
      </c>
      <c r="M1146" s="558">
        <v>2.2873999999999999</v>
      </c>
      <c r="N1146" s="388">
        <f t="shared" si="610"/>
        <v>12062.192168000001</v>
      </c>
      <c r="O1146" s="565"/>
      <c r="P1146" s="297" t="s">
        <v>402</v>
      </c>
      <c r="Q1146" s="49"/>
      <c r="R1146" s="49"/>
      <c r="S1146" s="49"/>
    </row>
    <row r="1147" spans="1:19" s="48" customFormat="1" ht="13.9" hidden="1" customHeight="1" outlineLevel="3">
      <c r="A1147" s="560">
        <f ca="1">IF($H1147="UNIDADE CONSTRUTIVA",OFFSET(A1147,-1,0)+1,LARGE(A$3:A1144,1))</f>
        <v>0</v>
      </c>
      <c r="B1147" s="560">
        <f t="shared" ca="1" si="614"/>
        <v>14</v>
      </c>
      <c r="C1147" s="560">
        <f t="shared" ca="1" si="615"/>
        <v>5</v>
      </c>
      <c r="D1147" s="561">
        <f t="shared" ca="1" si="616"/>
        <v>2</v>
      </c>
      <c r="E1147" s="561">
        <f t="shared" ca="1" si="617"/>
        <v>4</v>
      </c>
      <c r="G1147" s="290"/>
      <c r="H1147" s="291" t="s">
        <v>244</v>
      </c>
      <c r="I1147" s="292" t="str">
        <f t="shared" ca="1" si="618"/>
        <v>14.005.002.004</v>
      </c>
      <c r="J1147" s="293" t="s">
        <v>4761</v>
      </c>
      <c r="K1147" s="294" t="s">
        <v>1</v>
      </c>
      <c r="L1147" s="558">
        <f>'Arquitetura R01'!G1235+'Arquitetura R01'!G1237</f>
        <v>485.99</v>
      </c>
      <c r="M1147" s="558">
        <v>0.76249999999999996</v>
      </c>
      <c r="N1147" s="388">
        <f t="shared" si="610"/>
        <v>370.56737499999997</v>
      </c>
      <c r="O1147" s="565" t="s">
        <v>4762</v>
      </c>
      <c r="P1147" s="297" t="s">
        <v>402</v>
      </c>
      <c r="Q1147" s="49"/>
      <c r="R1147" s="49"/>
      <c r="S1147" s="49"/>
    </row>
    <row r="1148" spans="1:19" s="48" customFormat="1" ht="13.9" hidden="1" customHeight="1" outlineLevel="2">
      <c r="A1148" s="560">
        <f ca="1">IF($H1148="UNIDADE CONSTRUTIVA",OFFSET(A1148,-1,0)+1,LARGE(A$3:A1145,1))</f>
        <v>0</v>
      </c>
      <c r="B1148" s="560">
        <f t="shared" ca="1" si="614"/>
        <v>14</v>
      </c>
      <c r="C1148" s="560">
        <f t="shared" ca="1" si="615"/>
        <v>5</v>
      </c>
      <c r="D1148" s="561">
        <f t="shared" ca="1" si="616"/>
        <v>3</v>
      </c>
      <c r="E1148" s="561">
        <f t="shared" ca="1" si="617"/>
        <v>0</v>
      </c>
      <c r="G1148" s="290"/>
      <c r="H1148" s="291" t="s">
        <v>243</v>
      </c>
      <c r="I1148" s="292" t="str">
        <f t="shared" ca="1" si="618"/>
        <v>14.005.003</v>
      </c>
      <c r="J1148" s="293" t="s">
        <v>162</v>
      </c>
      <c r="K1148" s="294"/>
      <c r="L1148" s="558"/>
      <c r="M1148" s="558"/>
      <c r="N1148" s="388">
        <f t="shared" ca="1" si="610"/>
        <v>13086.019379999998</v>
      </c>
      <c r="O1148" s="565"/>
      <c r="P1148" s="297"/>
      <c r="Q1148" s="49"/>
      <c r="R1148" s="49"/>
      <c r="S1148" s="49"/>
    </row>
    <row r="1149" spans="1:19" s="48" customFormat="1" ht="13.9" hidden="1" customHeight="1" outlineLevel="3">
      <c r="A1149" s="560">
        <f ca="1">IF($H1149="UNIDADE CONSTRUTIVA",OFFSET(A1149,-1,0)+1,LARGE(A$3:A1148,1))</f>
        <v>0</v>
      </c>
      <c r="B1149" s="560">
        <f t="shared" ca="1" si="614"/>
        <v>14</v>
      </c>
      <c r="C1149" s="560">
        <f t="shared" ca="1" si="615"/>
        <v>5</v>
      </c>
      <c r="D1149" s="561">
        <f t="shared" ca="1" si="616"/>
        <v>3</v>
      </c>
      <c r="E1149" s="561">
        <f t="shared" ca="1" si="617"/>
        <v>1</v>
      </c>
      <c r="G1149" s="290"/>
      <c r="H1149" s="291" t="s">
        <v>244</v>
      </c>
      <c r="I1149" s="292" t="str">
        <f ca="1">IF(H1149="Unidade Construtiva",TEXT(A1149,"00"),IF(H1149="Célula Construtiva",TEXT(B1149,"00"),IF(H1149="Etapa",CONCATENATE(TEXT(B1149,"00"),".",TEXT(C1149,"000")),IF(H1149="Subetapa",CONCATENATE(TEXT(B1149,"00"),".",TEXT(C1149,"000"),".",TEXT(D1149,"000")),IF(H1149="Serviço",CONCATENATE(TEXT(B1149,"00"),".",TEXT(C1149,"000"),".",TEXT(D1149,"000"),".",TEXT(E1149,"000")),"")))))</f>
        <v>14.005.003.001</v>
      </c>
      <c r="J1149" s="293" t="s">
        <v>720</v>
      </c>
      <c r="K1149" s="294" t="s">
        <v>1</v>
      </c>
      <c r="L1149" s="558">
        <f>'Arquitetura R01'!G1320</f>
        <v>39.539999999999992</v>
      </c>
      <c r="M1149" s="558">
        <v>3.8424</v>
      </c>
      <c r="N1149" s="388">
        <f t="shared" si="610"/>
        <v>151.92849599999997</v>
      </c>
      <c r="O1149" s="565"/>
      <c r="P1149" s="297" t="s">
        <v>402</v>
      </c>
      <c r="Q1149" s="49"/>
      <c r="R1149" s="49"/>
      <c r="S1149" s="49"/>
    </row>
    <row r="1150" spans="1:19" s="48" customFormat="1" ht="13.9" hidden="1" customHeight="1" outlineLevel="3">
      <c r="A1150" s="560">
        <f ca="1">IF($H1150="UNIDADE CONSTRUTIVA",OFFSET(A1150,-1,0)+1,LARGE(A$3:A1149,1))</f>
        <v>0</v>
      </c>
      <c r="B1150" s="560">
        <f t="shared" ca="1" si="614"/>
        <v>14</v>
      </c>
      <c r="C1150" s="560">
        <f t="shared" ca="1" si="615"/>
        <v>5</v>
      </c>
      <c r="D1150" s="561">
        <f t="shared" ca="1" si="616"/>
        <v>3</v>
      </c>
      <c r="E1150" s="561">
        <f t="shared" ca="1" si="617"/>
        <v>2</v>
      </c>
      <c r="G1150" s="290"/>
      <c r="H1150" s="291" t="s">
        <v>244</v>
      </c>
      <c r="I1150" s="292" t="str">
        <f t="shared" ref="I1150:I1151" ca="1" si="619">IF(H1150="Unidade Construtiva",TEXT(A1150,"00"),IF(H1150="Célula Construtiva",TEXT(B1150,"00"),IF(H1150="Etapa",CONCATENATE(TEXT(B1150,"00"),".",TEXT(C1150,"000")),IF(H1150="Subetapa",CONCATENATE(TEXT(B1150,"00"),".",TEXT(C1150,"000"),".",TEXT(D1150,"000")),IF(H1150="Serviço",CONCATENATE(TEXT(B1150,"00"),".",TEXT(C1150,"000"),".",TEXT(D1150,"000"),".",TEXT(E1150,"000")),"")))))</f>
        <v>14.005.003.002</v>
      </c>
      <c r="J1150" s="293" t="s">
        <v>721</v>
      </c>
      <c r="K1150" s="294" t="s">
        <v>1</v>
      </c>
      <c r="L1150" s="558">
        <f>'Arquitetura R01'!G1319</f>
        <v>1748.8899999999996</v>
      </c>
      <c r="M1150" s="558">
        <v>7.3956</v>
      </c>
      <c r="N1150" s="388">
        <f t="shared" si="610"/>
        <v>12934.090883999997</v>
      </c>
      <c r="O1150" s="565"/>
      <c r="P1150" s="297" t="s">
        <v>402</v>
      </c>
      <c r="Q1150" s="49"/>
      <c r="R1150" s="49"/>
      <c r="S1150" s="49"/>
    </row>
    <row r="1151" spans="1:19" s="48" customFormat="1" ht="13.9" hidden="1" customHeight="1" outlineLevel="2">
      <c r="A1151" s="560">
        <f ca="1">IF($H1151="UNIDADE CONSTRUTIVA",OFFSET(A1151,-1,0)+1,LARGE(A$3:A1150,1))</f>
        <v>0</v>
      </c>
      <c r="B1151" s="560">
        <f t="shared" ca="1" si="614"/>
        <v>14</v>
      </c>
      <c r="C1151" s="560">
        <f t="shared" ca="1" si="615"/>
        <v>5</v>
      </c>
      <c r="D1151" s="561">
        <f t="shared" ca="1" si="616"/>
        <v>4</v>
      </c>
      <c r="E1151" s="561">
        <f t="shared" ca="1" si="617"/>
        <v>0</v>
      </c>
      <c r="G1151" s="290"/>
      <c r="H1151" s="291" t="s">
        <v>243</v>
      </c>
      <c r="I1151" s="292" t="str">
        <f t="shared" ca="1" si="619"/>
        <v>14.005.004</v>
      </c>
      <c r="J1151" s="293" t="s">
        <v>588</v>
      </c>
      <c r="K1151" s="294"/>
      <c r="L1151" s="558"/>
      <c r="M1151" s="558"/>
      <c r="N1151" s="388">
        <f t="shared" ca="1" si="610"/>
        <v>195981.16</v>
      </c>
      <c r="O1151" s="565"/>
      <c r="P1151" s="297"/>
      <c r="Q1151" s="49"/>
      <c r="R1151" s="49"/>
      <c r="S1151" s="49"/>
    </row>
    <row r="1152" spans="1:19" s="48" customFormat="1" ht="13.9" hidden="1" customHeight="1" outlineLevel="3">
      <c r="A1152" s="560">
        <f ca="1">IF($H1152="UNIDADE CONSTRUTIVA",OFFSET(A1152,-1,0)+1,LARGE(A$3:A1151,1))</f>
        <v>0</v>
      </c>
      <c r="B1152" s="560">
        <f t="shared" ca="1" si="614"/>
        <v>14</v>
      </c>
      <c r="C1152" s="560">
        <f t="shared" ca="1" si="615"/>
        <v>5</v>
      </c>
      <c r="D1152" s="561">
        <f t="shared" ca="1" si="616"/>
        <v>4</v>
      </c>
      <c r="E1152" s="561">
        <f t="shared" ca="1" si="617"/>
        <v>1</v>
      </c>
      <c r="G1152" s="290"/>
      <c r="H1152" s="291" t="s">
        <v>244</v>
      </c>
      <c r="I1152" s="292" t="str">
        <f ca="1">IF(H1152="Unidade Construtiva",TEXT(A1152,"00"),IF(H1152="Célula Construtiva",TEXT(B1152,"00"),IF(H1152="Etapa",CONCATENATE(TEXT(B1152,"00"),".",TEXT(C1152,"000")),IF(H1152="Subetapa",CONCATENATE(TEXT(B1152,"00"),".",TEXT(C1152,"000"),".",TEXT(D1152,"000")),IF(H1152="Serviço",CONCATENATE(TEXT(B1152,"00"),".",TEXT(C1152,"000"),".",TEXT(D1152,"000"),".",TEXT(E1152,"000")),"")))))</f>
        <v>14.005.004.001</v>
      </c>
      <c r="J1152" s="293" t="s">
        <v>4764</v>
      </c>
      <c r="K1152" s="294" t="s">
        <v>1</v>
      </c>
      <c r="L1152" s="558">
        <f>L1142</f>
        <v>158.4</v>
      </c>
      <c r="M1152" s="558">
        <v>24.9</v>
      </c>
      <c r="N1152" s="388">
        <f t="shared" si="610"/>
        <v>3944.16</v>
      </c>
      <c r="O1152" s="565"/>
      <c r="P1152" s="297" t="s">
        <v>402</v>
      </c>
      <c r="Q1152" s="49"/>
      <c r="R1152" s="49"/>
      <c r="S1152" s="49"/>
    </row>
    <row r="1153" spans="1:19" s="48" customFormat="1" ht="13.5" hidden="1" customHeight="1" outlineLevel="3">
      <c r="A1153" s="560">
        <f ca="1">IF($H1153="UNIDADE CONSTRUTIVA",OFFSET(A1153,-1,0)+1,LARGE(A$3:A1152,1))</f>
        <v>0</v>
      </c>
      <c r="B1153" s="560">
        <f t="shared" ca="1" si="614"/>
        <v>14</v>
      </c>
      <c r="C1153" s="560">
        <f t="shared" ca="1" si="615"/>
        <v>5</v>
      </c>
      <c r="D1153" s="561">
        <f t="shared" ca="1" si="616"/>
        <v>4</v>
      </c>
      <c r="E1153" s="561">
        <f t="shared" ca="1" si="617"/>
        <v>2</v>
      </c>
      <c r="G1153" s="290"/>
      <c r="H1153" s="291" t="s">
        <v>244</v>
      </c>
      <c r="I1153" s="292" t="str">
        <f ca="1">IF(H1153="Unidade Construtiva",TEXT(A1153,"00"),IF(H1153="Célula Construtiva",TEXT(B1153,"00"),IF(H1153="Etapa",CONCATENATE(TEXT(B1153,"00"),".",TEXT(C1153,"000")),IF(H1153="Subetapa",CONCATENATE(TEXT(B1153,"00"),".",TEXT(C1153,"000"),".",TEXT(D1153,"000")),IF(H1153="Serviço",CONCATENATE(TEXT(B1153,"00"),".",TEXT(C1153,"000"),".",TEXT(D1153,"000"),".",TEXT(E1153,"000")),"")))))</f>
        <v>14.005.004.002</v>
      </c>
      <c r="J1153" s="293" t="s">
        <v>4766</v>
      </c>
      <c r="K1153" s="294" t="s">
        <v>1</v>
      </c>
      <c r="L1153" s="558">
        <f>L1146-L1145</f>
        <v>719.97000000000025</v>
      </c>
      <c r="M1153" s="558">
        <v>26</v>
      </c>
      <c r="N1153" s="388">
        <f t="shared" si="610"/>
        <v>18719.220000000008</v>
      </c>
      <c r="O1153" s="565"/>
      <c r="P1153" s="297" t="s">
        <v>402</v>
      </c>
      <c r="Q1153" s="49"/>
      <c r="R1153" s="49"/>
      <c r="S1153" s="49"/>
    </row>
    <row r="1154" spans="1:19" s="48" customFormat="1" ht="13.5" hidden="1" customHeight="1" outlineLevel="3">
      <c r="A1154" s="560">
        <f ca="1">IF($H1154="UNIDADE CONSTRUTIVA",OFFSET(A1154,-1,0)+1,LARGE(A$3:A1152,1))</f>
        <v>0</v>
      </c>
      <c r="B1154" s="560">
        <f t="shared" ca="1" si="614"/>
        <v>14</v>
      </c>
      <c r="C1154" s="560">
        <f t="shared" ca="1" si="615"/>
        <v>5</v>
      </c>
      <c r="D1154" s="561">
        <f t="shared" ca="1" si="616"/>
        <v>4</v>
      </c>
      <c r="E1154" s="561">
        <f t="shared" ca="1" si="617"/>
        <v>3</v>
      </c>
      <c r="G1154" s="290"/>
      <c r="H1154" s="291" t="s">
        <v>244</v>
      </c>
      <c r="I1154" s="292" t="str">
        <f t="shared" ref="I1154" ca="1" si="620">IF(H1154="Unidade Construtiva",TEXT(A1154,"00"),IF(H1154="Célula Construtiva",TEXT(B1154,"00"),IF(H1154="Etapa",CONCATENATE(TEXT(B1154,"00"),".",TEXT(C1154,"000")),IF(H1154="Subetapa",CONCATENATE(TEXT(B1154,"00"),".",TEXT(C1154,"000"),".",TEXT(D1154,"000")),IF(H1154="Serviço",CONCATENATE(TEXT(B1154,"00"),".",TEXT(C1154,"000"),".",TEXT(D1154,"000"),".",TEXT(E1154,"000")),"")))))</f>
        <v>14.005.004.003</v>
      </c>
      <c r="J1154" s="293" t="s">
        <v>4767</v>
      </c>
      <c r="K1154" s="294" t="s">
        <v>1</v>
      </c>
      <c r="L1154" s="558">
        <f>L1145</f>
        <v>4553.3500000000004</v>
      </c>
      <c r="M1154" s="558">
        <v>26</v>
      </c>
      <c r="N1154" s="388">
        <f t="shared" si="610"/>
        <v>118387.1</v>
      </c>
      <c r="O1154" s="565"/>
      <c r="P1154" s="297" t="s">
        <v>402</v>
      </c>
      <c r="Q1154" s="49"/>
      <c r="R1154" s="49"/>
      <c r="S1154" s="49"/>
    </row>
    <row r="1155" spans="1:19" s="48" customFormat="1" ht="13.5" hidden="1" customHeight="1" outlineLevel="3">
      <c r="A1155" s="560">
        <f ca="1">IF($H1155="UNIDADE CONSTRUTIVA",OFFSET(A1155,-1,0)+1,LARGE(A$3:A1154,1))</f>
        <v>0</v>
      </c>
      <c r="B1155" s="560">
        <f t="shared" ca="1" si="614"/>
        <v>14</v>
      </c>
      <c r="C1155" s="560">
        <f t="shared" ca="1" si="615"/>
        <v>5</v>
      </c>
      <c r="D1155" s="561">
        <f t="shared" ca="1" si="616"/>
        <v>4</v>
      </c>
      <c r="E1155" s="561">
        <f t="shared" ca="1" si="617"/>
        <v>4</v>
      </c>
      <c r="G1155" s="290"/>
      <c r="H1155" s="291" t="s">
        <v>244</v>
      </c>
      <c r="I1155" s="292" t="str">
        <f ca="1">IF(H1155="Unidade Construtiva",TEXT(A1155,"00"),IF(H1155="Célula Construtiva",TEXT(B1155,"00"),IF(H1155="Etapa",CONCATENATE(TEXT(B1155,"00"),".",TEXT(C1155,"000")),IF(H1155="Subetapa",CONCATENATE(TEXT(B1155,"00"),".",TEXT(C1155,"000"),".",TEXT(D1155,"000")),IF(H1155="Serviço",CONCATENATE(TEXT(B1155,"00"),".",TEXT(C1155,"000"),".",TEXT(D1155,"000"),".",TEXT(E1155,"000")),"")))))</f>
        <v>14.005.004.004</v>
      </c>
      <c r="J1155" s="293" t="s">
        <v>4769</v>
      </c>
      <c r="K1155" s="294" t="s">
        <v>1</v>
      </c>
      <c r="L1155" s="558">
        <f>L1147</f>
        <v>485.99</v>
      </c>
      <c r="M1155" s="558">
        <v>18</v>
      </c>
      <c r="N1155" s="388">
        <f t="shared" si="610"/>
        <v>8747.82</v>
      </c>
      <c r="O1155" s="565" t="s">
        <v>4762</v>
      </c>
      <c r="P1155" s="297" t="s">
        <v>402</v>
      </c>
      <c r="Q1155" s="49"/>
      <c r="R1155" s="49"/>
      <c r="S1155" s="49"/>
    </row>
    <row r="1156" spans="1:19" s="48" customFormat="1" ht="13.9" hidden="1" customHeight="1" outlineLevel="3">
      <c r="A1156" s="560">
        <f ca="1">IF($H1156="UNIDADE CONSTRUTIVA",OFFSET(A1156,-1,0)+1,LARGE(A$3:A1154,1))</f>
        <v>0</v>
      </c>
      <c r="B1156" s="560">
        <f t="shared" ca="1" si="614"/>
        <v>14</v>
      </c>
      <c r="C1156" s="560">
        <f t="shared" ca="1" si="615"/>
        <v>5</v>
      </c>
      <c r="D1156" s="561">
        <f t="shared" ca="1" si="616"/>
        <v>4</v>
      </c>
      <c r="E1156" s="561">
        <f t="shared" ca="1" si="617"/>
        <v>5</v>
      </c>
      <c r="G1156" s="290"/>
      <c r="H1156" s="291" t="s">
        <v>244</v>
      </c>
      <c r="I1156" s="292" t="str">
        <f t="shared" ref="I1156" ca="1" si="621">IF(H1156="Unidade Construtiva",TEXT(A1156,"00"),IF(H1156="Célula Construtiva",TEXT(B1156,"00"),IF(H1156="Etapa",CONCATENATE(TEXT(B1156,"00"),".",TEXT(C1156,"000")),IF(H1156="Subetapa",CONCATENATE(TEXT(B1156,"00"),".",TEXT(C1156,"000"),".",TEXT(D1156,"000")),IF(H1156="Serviço",CONCATENATE(TEXT(B1156,"00"),".",TEXT(C1156,"000"),".",TEXT(D1156,"000"),".",TEXT(E1156,"000")),"")))))</f>
        <v>14.005.004.005</v>
      </c>
      <c r="J1156" s="293" t="s">
        <v>4768</v>
      </c>
      <c r="K1156" s="294" t="s">
        <v>1</v>
      </c>
      <c r="L1156" s="558">
        <f>L1150</f>
        <v>1748.8899999999996</v>
      </c>
      <c r="M1156" s="558">
        <v>26</v>
      </c>
      <c r="N1156" s="388">
        <f t="shared" si="610"/>
        <v>45471.139999999992</v>
      </c>
      <c r="O1156" s="565"/>
      <c r="P1156" s="297" t="s">
        <v>402</v>
      </c>
      <c r="Q1156" s="49"/>
      <c r="R1156" s="49"/>
      <c r="S1156" s="49"/>
    </row>
    <row r="1157" spans="1:19" s="48" customFormat="1" ht="13.9" hidden="1" customHeight="1" outlineLevel="3">
      <c r="A1157" s="560">
        <f ca="1">IF($H1157="UNIDADE CONSTRUTIVA",OFFSET(A1157,-1,0)+1,LARGE(A$3:A1156,1))</f>
        <v>0</v>
      </c>
      <c r="B1157" s="560">
        <f t="shared" ca="1" si="614"/>
        <v>14</v>
      </c>
      <c r="C1157" s="560">
        <f t="shared" ca="1" si="615"/>
        <v>5</v>
      </c>
      <c r="D1157" s="561">
        <f t="shared" ca="1" si="616"/>
        <v>4</v>
      </c>
      <c r="E1157" s="561">
        <f t="shared" ca="1" si="617"/>
        <v>6</v>
      </c>
      <c r="G1157" s="290"/>
      <c r="H1157" s="291" t="s">
        <v>244</v>
      </c>
      <c r="I1157" s="292" t="str">
        <f ca="1">IF(H1157="Unidade Construtiva",TEXT(A1157,"00"),IF(H1157="Célula Construtiva",TEXT(B1157,"00"),IF(H1157="Etapa",CONCATENATE(TEXT(B1157,"00"),".",TEXT(C1157,"000")),IF(H1157="Subetapa",CONCATENATE(TEXT(B1157,"00"),".",TEXT(C1157,"000"),".",TEXT(D1157,"000")),IF(H1157="Serviço",CONCATENATE(TEXT(B1157,"00"),".",TEXT(C1157,"000"),".",TEXT(D1157,"000"),".",TEXT(E1157,"000")),"")))))</f>
        <v>14.005.004.006</v>
      </c>
      <c r="J1157" s="293" t="s">
        <v>4294</v>
      </c>
      <c r="K1157" s="294" t="s">
        <v>1</v>
      </c>
      <c r="L1157" s="558">
        <f>L1149</f>
        <v>39.539999999999992</v>
      </c>
      <c r="M1157" s="558">
        <v>18</v>
      </c>
      <c r="N1157" s="388">
        <f t="shared" si="610"/>
        <v>711.7199999999998</v>
      </c>
      <c r="O1157" s="565"/>
      <c r="P1157" s="297" t="s">
        <v>402</v>
      </c>
      <c r="Q1157" s="49"/>
      <c r="R1157" s="49"/>
      <c r="S1157" s="49"/>
    </row>
    <row r="1158" spans="1:19" s="48" customFormat="1" ht="13.9" hidden="1" customHeight="1" outlineLevel="1">
      <c r="A1158" s="560">
        <f ca="1">IF($H1158="UNIDADE CONSTRUTIVA",OFFSET(A1158,-1,0)+1,LARGE(A$3:A1155,1))</f>
        <v>0</v>
      </c>
      <c r="B1158" s="560">
        <f t="shared" ref="B1158:B1175" ca="1" si="622">IF(H1158="UNIDADE CONSTRUTIVA",0,IF(H1158="CÉLULA CONSTRUTIVA",OFFSET(B1158,-1,0)+1,OFFSET(B1158,-1,0)))</f>
        <v>14</v>
      </c>
      <c r="C1158" s="560">
        <f t="shared" ref="C1158:C1175" ca="1" si="623">IF(H1158="CÉLULA CONSTRUTIVA",0,IF(H1158="ETAPA",OFFSET(C1158,-1,0)+1,OFFSET(C1158,-1,0)))</f>
        <v>6</v>
      </c>
      <c r="D1158" s="561">
        <f t="shared" ref="D1158:D1175" ca="1" si="624">IF(H1158="ETAPA",0,IF(H1158="SUBETAPA",OFFSET(D1158,-1,0)+1,OFFSET(D1158,-1,0)))</f>
        <v>0</v>
      </c>
      <c r="E1158" s="561">
        <f t="shared" ref="E1158:E1175" ca="1" si="625">IF(H1158="Subetapa",0,IF(H1158="serviço",OFFSET(E1158,-1,0)+1,OFFSET(E1158,-1,0)))</f>
        <v>6</v>
      </c>
      <c r="G1158" s="290"/>
      <c r="H1158" s="291" t="s">
        <v>242</v>
      </c>
      <c r="I1158" s="292" t="str">
        <f t="shared" ref="I1158:I1166" ca="1" si="626">IF(H1158="Unidade Construtiva",TEXT(A1158,"00"),IF(H1158="Célula Construtiva",TEXT(B1158,"00"),IF(H1158="Etapa",CONCATENATE(TEXT(B1158,"00"),".",TEXT(C1158,"000")),IF(H1158="Subetapa",CONCATENATE(TEXT(B1158,"00"),".",TEXT(C1158,"000"),".",TEXT(D1158,"000")),IF(H1158="Serviço",CONCATENATE(TEXT(B1158,"00"),".",TEXT(C1158,"000"),".",TEXT(D1158,"000"),".",TEXT(E1158,"000")),"")))))</f>
        <v>14.006</v>
      </c>
      <c r="J1158" s="293" t="s">
        <v>4291</v>
      </c>
      <c r="K1158" s="294"/>
      <c r="L1158" s="558"/>
      <c r="M1158" s="558"/>
      <c r="N1158" s="388">
        <f t="shared" ca="1" si="610"/>
        <v>19618.277726</v>
      </c>
      <c r="O1158" s="565"/>
      <c r="P1158" s="297"/>
      <c r="Q1158" s="49"/>
      <c r="R1158" s="49"/>
      <c r="S1158" s="49"/>
    </row>
    <row r="1159" spans="1:19" s="48" customFormat="1" ht="13.9" hidden="1" customHeight="1" outlineLevel="2">
      <c r="A1159" s="560">
        <f ca="1">IF($H1159="UNIDADE CONSTRUTIVA",OFFSET(A1159,-1,0)+1,LARGE(A$3:A1158,1))</f>
        <v>0</v>
      </c>
      <c r="B1159" s="560">
        <f t="shared" ca="1" si="622"/>
        <v>14</v>
      </c>
      <c r="C1159" s="560">
        <f t="shared" ca="1" si="623"/>
        <v>6</v>
      </c>
      <c r="D1159" s="561">
        <f t="shared" ca="1" si="624"/>
        <v>1</v>
      </c>
      <c r="E1159" s="561">
        <f t="shared" ca="1" si="625"/>
        <v>0</v>
      </c>
      <c r="G1159" s="290"/>
      <c r="H1159" s="291" t="s">
        <v>243</v>
      </c>
      <c r="I1159" s="292" t="str">
        <f t="shared" ca="1" si="626"/>
        <v>14.006.001</v>
      </c>
      <c r="J1159" s="293" t="s">
        <v>160</v>
      </c>
      <c r="K1159" s="294"/>
      <c r="L1159" s="558"/>
      <c r="M1159" s="558"/>
      <c r="N1159" s="388">
        <f t="shared" ca="1" si="610"/>
        <v>416.01209999999998</v>
      </c>
      <c r="O1159" s="565"/>
      <c r="P1159" s="297"/>
      <c r="Q1159" s="49"/>
      <c r="R1159" s="49"/>
      <c r="S1159" s="49"/>
    </row>
    <row r="1160" spans="1:19" s="48" customFormat="1" ht="13.9" hidden="1" customHeight="1" outlineLevel="3">
      <c r="A1160" s="560">
        <f ca="1">IF($H1160="UNIDADE CONSTRUTIVA",OFFSET(A1160,-1,0)+1,LARGE(A$3:A1159,1))</f>
        <v>0</v>
      </c>
      <c r="B1160" s="560">
        <f t="shared" ca="1" si="622"/>
        <v>14</v>
      </c>
      <c r="C1160" s="560">
        <f t="shared" ca="1" si="623"/>
        <v>6</v>
      </c>
      <c r="D1160" s="561">
        <f t="shared" ca="1" si="624"/>
        <v>1</v>
      </c>
      <c r="E1160" s="561">
        <f t="shared" ca="1" si="625"/>
        <v>1</v>
      </c>
      <c r="G1160" s="290"/>
      <c r="H1160" s="291" t="s">
        <v>244</v>
      </c>
      <c r="I1160" s="292" t="str">
        <f t="shared" ca="1" si="626"/>
        <v>14.006.001.001</v>
      </c>
      <c r="J1160" s="293" t="s">
        <v>4755</v>
      </c>
      <c r="K1160" s="294" t="s">
        <v>1</v>
      </c>
      <c r="L1160" s="558">
        <f>'Arquitetura R01'!D900+'Arquitetura R01'!D899+'Arquitetura R01'!D991</f>
        <v>21.93</v>
      </c>
      <c r="M1160" s="558">
        <v>18.97</v>
      </c>
      <c r="N1160" s="388">
        <f t="shared" si="610"/>
        <v>416.01209999999998</v>
      </c>
      <c r="O1160" s="565"/>
      <c r="P1160" s="297" t="s">
        <v>402</v>
      </c>
      <c r="Q1160" s="49"/>
      <c r="R1160" s="49"/>
      <c r="S1160" s="49"/>
    </row>
    <row r="1161" spans="1:19" s="48" customFormat="1" ht="13.9" hidden="1" customHeight="1" outlineLevel="2">
      <c r="A1161" s="560">
        <f ca="1">IF($H1161="UNIDADE CONSTRUTIVA",OFFSET(A1161,-1,0)+1,LARGE(A$3:A1159,1))</f>
        <v>0</v>
      </c>
      <c r="B1161" s="560">
        <f t="shared" ca="1" si="622"/>
        <v>14</v>
      </c>
      <c r="C1161" s="560">
        <f t="shared" ca="1" si="623"/>
        <v>6</v>
      </c>
      <c r="D1161" s="561">
        <f t="shared" ca="1" si="624"/>
        <v>2</v>
      </c>
      <c r="E1161" s="561">
        <f t="shared" ca="1" si="625"/>
        <v>0</v>
      </c>
      <c r="G1161" s="290"/>
      <c r="H1161" s="291" t="s">
        <v>243</v>
      </c>
      <c r="I1161" s="292" t="str">
        <f t="shared" ca="1" si="626"/>
        <v>14.006.002</v>
      </c>
      <c r="J1161" s="293" t="s">
        <v>161</v>
      </c>
      <c r="K1161" s="294"/>
      <c r="L1161" s="558"/>
      <c r="M1161" s="558"/>
      <c r="N1161" s="388">
        <f t="shared" ca="1" si="610"/>
        <v>2570.5670220000002</v>
      </c>
      <c r="O1161" s="565"/>
      <c r="P1161" s="297"/>
      <c r="Q1161" s="49"/>
      <c r="R1161" s="49"/>
      <c r="S1161" s="49"/>
    </row>
    <row r="1162" spans="1:19" s="48" customFormat="1" ht="13.9" hidden="1" customHeight="1" outlineLevel="3">
      <c r="A1162" s="560">
        <f ca="1">IF($H1162="UNIDADE CONSTRUTIVA",OFFSET(A1162,-1,0)+1,LARGE(A$3:A1160,1))</f>
        <v>0</v>
      </c>
      <c r="B1162" s="560">
        <f t="shared" ca="1" si="622"/>
        <v>14</v>
      </c>
      <c r="C1162" s="560">
        <f t="shared" ca="1" si="623"/>
        <v>6</v>
      </c>
      <c r="D1162" s="561">
        <f t="shared" ca="1" si="624"/>
        <v>2</v>
      </c>
      <c r="E1162" s="561">
        <f t="shared" ca="1" si="625"/>
        <v>1</v>
      </c>
      <c r="G1162" s="290"/>
      <c r="H1162" s="291" t="s">
        <v>244</v>
      </c>
      <c r="I1162" s="292" t="str">
        <f t="shared" ca="1" si="626"/>
        <v>14.006.002.001</v>
      </c>
      <c r="J1162" s="293" t="s">
        <v>4759</v>
      </c>
      <c r="K1162" s="294" t="s">
        <v>1</v>
      </c>
      <c r="L1162" s="558">
        <f>SUM('Arquitetura R01'!D1288:D1293)</f>
        <v>421.75</v>
      </c>
      <c r="M1162" s="558">
        <v>1.6657999999999999</v>
      </c>
      <c r="N1162" s="388">
        <f t="shared" si="610"/>
        <v>702.55115000000001</v>
      </c>
      <c r="O1162" s="565"/>
      <c r="P1162" s="297" t="s">
        <v>402</v>
      </c>
      <c r="Q1162" s="49"/>
      <c r="R1162" s="49"/>
      <c r="S1162" s="49"/>
    </row>
    <row r="1163" spans="1:19" s="48" customFormat="1" ht="13.9" hidden="1" customHeight="1" outlineLevel="3">
      <c r="A1163" s="560">
        <f ca="1">IF($H1163="UNIDADE CONSTRUTIVA",OFFSET(A1163,-1,0)+1,LARGE(A$3:A1161,1))</f>
        <v>0</v>
      </c>
      <c r="B1163" s="560">
        <f t="shared" ca="1" si="622"/>
        <v>14</v>
      </c>
      <c r="C1163" s="560">
        <f t="shared" ca="1" si="623"/>
        <v>6</v>
      </c>
      <c r="D1163" s="561">
        <f t="shared" ca="1" si="624"/>
        <v>2</v>
      </c>
      <c r="E1163" s="561">
        <f t="shared" ca="1" si="625"/>
        <v>2</v>
      </c>
      <c r="G1163" s="290"/>
      <c r="H1163" s="291" t="s">
        <v>244</v>
      </c>
      <c r="I1163" s="292" t="str">
        <f t="shared" ca="1" si="626"/>
        <v>14.006.002.002</v>
      </c>
      <c r="J1163" s="293" t="s">
        <v>4760</v>
      </c>
      <c r="K1163" s="294" t="s">
        <v>1</v>
      </c>
      <c r="L1163" s="558">
        <f>'Arquitetura R01'!D1288+'Arquitetura R01'!D1289+'Arquitetura R01'!D1293</f>
        <v>288.55</v>
      </c>
      <c r="M1163" s="558">
        <v>3.4424000000000001</v>
      </c>
      <c r="N1163" s="388">
        <f t="shared" si="610"/>
        <v>993.30452000000002</v>
      </c>
      <c r="O1163" s="565"/>
      <c r="P1163" s="297" t="s">
        <v>402</v>
      </c>
      <c r="Q1163" s="49"/>
      <c r="R1163" s="49"/>
      <c r="S1163" s="49"/>
    </row>
    <row r="1164" spans="1:19" s="48" customFormat="1" ht="13.9" hidden="1" customHeight="1" outlineLevel="3">
      <c r="A1164" s="560">
        <f ca="1">IF($H1164="UNIDADE CONSTRUTIVA",OFFSET(A1164,-1,0)+1,LARGE(A$3:A1161,1))</f>
        <v>0</v>
      </c>
      <c r="B1164" s="560">
        <f t="shared" ca="1" si="622"/>
        <v>14</v>
      </c>
      <c r="C1164" s="560">
        <f t="shared" ca="1" si="623"/>
        <v>6</v>
      </c>
      <c r="D1164" s="561">
        <f t="shared" ca="1" si="624"/>
        <v>2</v>
      </c>
      <c r="E1164" s="561">
        <f t="shared" ca="1" si="625"/>
        <v>3</v>
      </c>
      <c r="G1164" s="290"/>
      <c r="H1164" s="291" t="s">
        <v>244</v>
      </c>
      <c r="I1164" s="292" t="str">
        <f t="shared" ca="1" si="626"/>
        <v>14.006.002.003</v>
      </c>
      <c r="J1164" s="293" t="s">
        <v>719</v>
      </c>
      <c r="K1164" s="294" t="s">
        <v>1</v>
      </c>
      <c r="L1164" s="558">
        <f>'Arquitetura R01'!D1288+'Arquitetura R01'!D1289+'Arquitetura R01'!D1291+'Arquitetura R01'!D1293</f>
        <v>362.73</v>
      </c>
      <c r="M1164" s="558">
        <v>2.2873999999999999</v>
      </c>
      <c r="N1164" s="388">
        <f t="shared" si="610"/>
        <v>829.70860200000004</v>
      </c>
      <c r="O1164" s="565"/>
      <c r="P1164" s="297" t="s">
        <v>402</v>
      </c>
      <c r="Q1164" s="49"/>
      <c r="R1164" s="49"/>
      <c r="S1164" s="49"/>
    </row>
    <row r="1165" spans="1:19" s="48" customFormat="1" ht="13.9" hidden="1" customHeight="1" outlineLevel="3">
      <c r="A1165" s="560">
        <f ca="1">IF($H1165="UNIDADE CONSTRUTIVA",OFFSET(A1165,-1,0)+1,LARGE(A$3:A1162,1))</f>
        <v>0</v>
      </c>
      <c r="B1165" s="560">
        <f t="shared" ca="1" si="622"/>
        <v>14</v>
      </c>
      <c r="C1165" s="560">
        <f t="shared" ca="1" si="623"/>
        <v>6</v>
      </c>
      <c r="D1165" s="561">
        <f t="shared" ca="1" si="624"/>
        <v>2</v>
      </c>
      <c r="E1165" s="561">
        <f t="shared" ca="1" si="625"/>
        <v>4</v>
      </c>
      <c r="G1165" s="290"/>
      <c r="H1165" s="291" t="s">
        <v>244</v>
      </c>
      <c r="I1165" s="292" t="str">
        <f t="shared" ca="1" si="626"/>
        <v>14.006.002.004</v>
      </c>
      <c r="J1165" s="293" t="s">
        <v>4761</v>
      </c>
      <c r="K1165" s="294" t="s">
        <v>1</v>
      </c>
      <c r="L1165" s="558">
        <f>'Arquitetura R01'!D1290+'Arquitetura R01'!D1292</f>
        <v>59.019999999999996</v>
      </c>
      <c r="M1165" s="558">
        <v>0.76249999999999996</v>
      </c>
      <c r="N1165" s="388">
        <f t="shared" si="610"/>
        <v>45.002749999999992</v>
      </c>
      <c r="O1165" s="565" t="s">
        <v>4762</v>
      </c>
      <c r="P1165" s="297" t="s">
        <v>402</v>
      </c>
      <c r="Q1165" s="49"/>
      <c r="R1165" s="49"/>
      <c r="S1165" s="49"/>
    </row>
    <row r="1166" spans="1:19" s="48" customFormat="1" ht="13.9" hidden="1" customHeight="1" outlineLevel="2">
      <c r="A1166" s="560">
        <f ca="1">IF($H1166="UNIDADE CONSTRUTIVA",OFFSET(A1166,-1,0)+1,LARGE(A$3:A1163,1))</f>
        <v>0</v>
      </c>
      <c r="B1166" s="560">
        <f t="shared" ca="1" si="622"/>
        <v>14</v>
      </c>
      <c r="C1166" s="560">
        <f t="shared" ca="1" si="623"/>
        <v>6</v>
      </c>
      <c r="D1166" s="561">
        <f t="shared" ca="1" si="624"/>
        <v>3</v>
      </c>
      <c r="E1166" s="561">
        <f t="shared" ca="1" si="625"/>
        <v>0</v>
      </c>
      <c r="G1166" s="290"/>
      <c r="H1166" s="291" t="s">
        <v>243</v>
      </c>
      <c r="I1166" s="292" t="str">
        <f t="shared" ca="1" si="626"/>
        <v>14.006.003</v>
      </c>
      <c r="J1166" s="293" t="s">
        <v>162</v>
      </c>
      <c r="K1166" s="294"/>
      <c r="L1166" s="558"/>
      <c r="M1166" s="558"/>
      <c r="N1166" s="388">
        <f t="shared" ca="1" si="610"/>
        <v>1230.5216039999998</v>
      </c>
      <c r="O1166" s="565"/>
      <c r="P1166" s="297"/>
      <c r="Q1166" s="49"/>
      <c r="R1166" s="49"/>
      <c r="S1166" s="49"/>
    </row>
    <row r="1167" spans="1:19" s="48" customFormat="1" ht="13.9" hidden="1" customHeight="1" outlineLevel="3">
      <c r="A1167" s="560">
        <f ca="1">IF($H1167="UNIDADE CONSTRUTIVA",OFFSET(A1167,-1,0)+1,LARGE(A$3:A1166,1))</f>
        <v>0</v>
      </c>
      <c r="B1167" s="560">
        <f t="shared" ca="1" si="622"/>
        <v>14</v>
      </c>
      <c r="C1167" s="560">
        <f t="shared" ca="1" si="623"/>
        <v>6</v>
      </c>
      <c r="D1167" s="561">
        <f t="shared" ca="1" si="624"/>
        <v>3</v>
      </c>
      <c r="E1167" s="561">
        <f t="shared" ca="1" si="625"/>
        <v>1</v>
      </c>
      <c r="G1167" s="290"/>
      <c r="H1167" s="291" t="s">
        <v>244</v>
      </c>
      <c r="I1167" s="292" t="str">
        <f ca="1">IF(H1167="Unidade Construtiva",TEXT(A1167,"00"),IF(H1167="Célula Construtiva",TEXT(B1167,"00"),IF(H1167="Etapa",CONCATENATE(TEXT(B1167,"00"),".",TEXT(C1167,"000")),IF(H1167="Subetapa",CONCATENATE(TEXT(B1167,"00"),".",TEXT(C1167,"000"),".",TEXT(D1167,"000")),IF(H1167="Serviço",CONCATENATE(TEXT(B1167,"00"),".",TEXT(C1167,"000"),".",TEXT(D1167,"000"),".",TEXT(E1167,"000")),"")))))</f>
        <v>14.006.003.001</v>
      </c>
      <c r="J1167" s="293" t="s">
        <v>720</v>
      </c>
      <c r="K1167" s="294" t="s">
        <v>1</v>
      </c>
      <c r="L1167" s="558">
        <f>'Arquitetura R01'!D1347</f>
        <v>7.96</v>
      </c>
      <c r="M1167" s="558">
        <v>3.8424</v>
      </c>
      <c r="N1167" s="388">
        <f t="shared" si="610"/>
        <v>30.585504</v>
      </c>
      <c r="O1167" s="565"/>
      <c r="P1167" s="297" t="s">
        <v>402</v>
      </c>
      <c r="Q1167" s="49"/>
      <c r="R1167" s="49"/>
      <c r="S1167" s="49"/>
    </row>
    <row r="1168" spans="1:19" s="48" customFormat="1" ht="13.9" hidden="1" customHeight="1" outlineLevel="3">
      <c r="A1168" s="560">
        <f ca="1">IF($H1168="UNIDADE CONSTRUTIVA",OFFSET(A1168,-1,0)+1,LARGE(A$3:A1167,1))</f>
        <v>0</v>
      </c>
      <c r="B1168" s="560">
        <f t="shared" ca="1" si="622"/>
        <v>14</v>
      </c>
      <c r="C1168" s="560">
        <f t="shared" ca="1" si="623"/>
        <v>6</v>
      </c>
      <c r="D1168" s="561">
        <f t="shared" ca="1" si="624"/>
        <v>3</v>
      </c>
      <c r="E1168" s="561">
        <f t="shared" ca="1" si="625"/>
        <v>2</v>
      </c>
      <c r="G1168" s="290"/>
      <c r="H1168" s="291" t="s">
        <v>244</v>
      </c>
      <c r="I1168" s="292" t="str">
        <f t="shared" ref="I1168:I1169" ca="1" si="627">IF(H1168="Unidade Construtiva",TEXT(A1168,"00"),IF(H1168="Célula Construtiva",TEXT(B1168,"00"),IF(H1168="Etapa",CONCATENATE(TEXT(B1168,"00"),".",TEXT(C1168,"000")),IF(H1168="Subetapa",CONCATENATE(TEXT(B1168,"00"),".",TEXT(C1168,"000"),".",TEXT(D1168,"000")),IF(H1168="Serviço",CONCATENATE(TEXT(B1168,"00"),".",TEXT(C1168,"000"),".",TEXT(D1168,"000"),".",TEXT(E1168,"000")),"")))))</f>
        <v>14.006.003.002</v>
      </c>
      <c r="J1168" s="293" t="s">
        <v>721</v>
      </c>
      <c r="K1168" s="294" t="s">
        <v>1</v>
      </c>
      <c r="L1168" s="558">
        <f>'Arquitetura R01'!D1346</f>
        <v>162.25</v>
      </c>
      <c r="M1168" s="558">
        <v>7.3956</v>
      </c>
      <c r="N1168" s="388">
        <f t="shared" si="610"/>
        <v>1199.9360999999999</v>
      </c>
      <c r="O1168" s="565"/>
      <c r="P1168" s="297" t="s">
        <v>402</v>
      </c>
      <c r="Q1168" s="49"/>
      <c r="R1168" s="49"/>
      <c r="S1168" s="49"/>
    </row>
    <row r="1169" spans="1:19" s="48" customFormat="1" ht="13.9" hidden="1" customHeight="1" outlineLevel="2">
      <c r="A1169" s="560">
        <f ca="1">IF($H1169="UNIDADE CONSTRUTIVA",OFFSET(A1169,-1,0)+1,LARGE(A$3:A1168,1))</f>
        <v>0</v>
      </c>
      <c r="B1169" s="560">
        <f t="shared" ca="1" si="622"/>
        <v>14</v>
      </c>
      <c r="C1169" s="560">
        <f t="shared" ca="1" si="623"/>
        <v>6</v>
      </c>
      <c r="D1169" s="561">
        <f t="shared" ca="1" si="624"/>
        <v>4</v>
      </c>
      <c r="E1169" s="561">
        <f t="shared" ca="1" si="625"/>
        <v>0</v>
      </c>
      <c r="G1169" s="290"/>
      <c r="H1169" s="291" t="s">
        <v>243</v>
      </c>
      <c r="I1169" s="292" t="str">
        <f t="shared" ca="1" si="627"/>
        <v>14.006.004</v>
      </c>
      <c r="J1169" s="293" t="s">
        <v>588</v>
      </c>
      <c r="K1169" s="294"/>
      <c r="L1169" s="558"/>
      <c r="M1169" s="558"/>
      <c r="N1169" s="388">
        <f t="shared" ca="1" si="610"/>
        <v>15401.177000000001</v>
      </c>
      <c r="O1169" s="565"/>
      <c r="P1169" s="297"/>
      <c r="Q1169" s="49"/>
      <c r="R1169" s="49"/>
      <c r="S1169" s="49"/>
    </row>
    <row r="1170" spans="1:19" s="48" customFormat="1" ht="13.9" hidden="1" customHeight="1" outlineLevel="3">
      <c r="A1170" s="560">
        <f ca="1">IF($H1170="UNIDADE CONSTRUTIVA",OFFSET(A1170,-1,0)+1,LARGE(A$3:A1169,1))</f>
        <v>0</v>
      </c>
      <c r="B1170" s="560">
        <f t="shared" ca="1" si="622"/>
        <v>14</v>
      </c>
      <c r="C1170" s="560">
        <f t="shared" ca="1" si="623"/>
        <v>6</v>
      </c>
      <c r="D1170" s="561">
        <f t="shared" ca="1" si="624"/>
        <v>4</v>
      </c>
      <c r="E1170" s="561">
        <f t="shared" ca="1" si="625"/>
        <v>1</v>
      </c>
      <c r="G1170" s="290"/>
      <c r="H1170" s="291" t="s">
        <v>244</v>
      </c>
      <c r="I1170" s="292" t="str">
        <f ca="1">IF(H1170="Unidade Construtiva",TEXT(A1170,"00"),IF(H1170="Célula Construtiva",TEXT(B1170,"00"),IF(H1170="Etapa",CONCATENATE(TEXT(B1170,"00"),".",TEXT(C1170,"000")),IF(H1170="Subetapa",CONCATENATE(TEXT(B1170,"00"),".",TEXT(C1170,"000"),".",TEXT(D1170,"000")),IF(H1170="Serviço",CONCATENATE(TEXT(B1170,"00"),".",TEXT(C1170,"000"),".",TEXT(D1170,"000"),".",TEXT(E1170,"000")),"")))))</f>
        <v>14.006.004.001</v>
      </c>
      <c r="J1170" s="293" t="s">
        <v>4764</v>
      </c>
      <c r="K1170" s="294" t="s">
        <v>1</v>
      </c>
      <c r="L1170" s="558">
        <f>L1160</f>
        <v>21.93</v>
      </c>
      <c r="M1170" s="558">
        <v>24.9</v>
      </c>
      <c r="N1170" s="388">
        <f t="shared" si="610"/>
        <v>546.05700000000002</v>
      </c>
      <c r="O1170" s="565"/>
      <c r="P1170" s="297" t="s">
        <v>402</v>
      </c>
      <c r="Q1170" s="49"/>
      <c r="R1170" s="49"/>
      <c r="S1170" s="49"/>
    </row>
    <row r="1171" spans="1:19" s="48" customFormat="1" ht="13.5" hidden="1" customHeight="1" outlineLevel="3">
      <c r="A1171" s="560">
        <f ca="1">IF($H1171="UNIDADE CONSTRUTIVA",OFFSET(A1171,-1,0)+1,LARGE(A$3:A1170,1))</f>
        <v>0</v>
      </c>
      <c r="B1171" s="560">
        <f t="shared" ca="1" si="622"/>
        <v>14</v>
      </c>
      <c r="C1171" s="560">
        <f t="shared" ca="1" si="623"/>
        <v>6</v>
      </c>
      <c r="D1171" s="561">
        <f t="shared" ca="1" si="624"/>
        <v>4</v>
      </c>
      <c r="E1171" s="561">
        <f t="shared" ca="1" si="625"/>
        <v>2</v>
      </c>
      <c r="G1171" s="290"/>
      <c r="H1171" s="291" t="s">
        <v>244</v>
      </c>
      <c r="I1171" s="292" t="str">
        <f ca="1">IF(H1171="Unidade Construtiva",TEXT(A1171,"00"),IF(H1171="Célula Construtiva",TEXT(B1171,"00"),IF(H1171="Etapa",CONCATENATE(TEXT(B1171,"00"),".",TEXT(C1171,"000")),IF(H1171="Subetapa",CONCATENATE(TEXT(B1171,"00"),".",TEXT(C1171,"000"),".",TEXT(D1171,"000")),IF(H1171="Serviço",CONCATENATE(TEXT(B1171,"00"),".",TEXT(C1171,"000"),".",TEXT(D1171,"000"),".",TEXT(E1171,"000")),"")))))</f>
        <v>14.006.004.002</v>
      </c>
      <c r="J1171" s="293" t="s">
        <v>4766</v>
      </c>
      <c r="K1171" s="294" t="s">
        <v>1</v>
      </c>
      <c r="L1171" s="558">
        <f>L1164-L1163</f>
        <v>74.180000000000007</v>
      </c>
      <c r="M1171" s="558">
        <v>26</v>
      </c>
      <c r="N1171" s="388">
        <f t="shared" si="610"/>
        <v>1928.6800000000003</v>
      </c>
      <c r="O1171" s="565"/>
      <c r="P1171" s="297" t="s">
        <v>402</v>
      </c>
      <c r="Q1171" s="49"/>
      <c r="R1171" s="49"/>
      <c r="S1171" s="49"/>
    </row>
    <row r="1172" spans="1:19" s="48" customFormat="1" ht="13.5" hidden="1" customHeight="1" outlineLevel="3">
      <c r="A1172" s="560">
        <f ca="1">IF($H1172="UNIDADE CONSTRUTIVA",OFFSET(A1172,-1,0)+1,LARGE(A$3:A1170,1))</f>
        <v>0</v>
      </c>
      <c r="B1172" s="560">
        <f t="shared" ca="1" si="622"/>
        <v>14</v>
      </c>
      <c r="C1172" s="560">
        <f t="shared" ca="1" si="623"/>
        <v>6</v>
      </c>
      <c r="D1172" s="561">
        <f t="shared" ca="1" si="624"/>
        <v>4</v>
      </c>
      <c r="E1172" s="561">
        <f t="shared" ca="1" si="625"/>
        <v>3</v>
      </c>
      <c r="G1172" s="290"/>
      <c r="H1172" s="291" t="s">
        <v>244</v>
      </c>
      <c r="I1172" s="292" t="str">
        <f t="shared" ref="I1172" ca="1" si="628">IF(H1172="Unidade Construtiva",TEXT(A1172,"00"),IF(H1172="Célula Construtiva",TEXT(B1172,"00"),IF(H1172="Etapa",CONCATENATE(TEXT(B1172,"00"),".",TEXT(C1172,"000")),IF(H1172="Subetapa",CONCATENATE(TEXT(B1172,"00"),".",TEXT(C1172,"000"),".",TEXT(D1172,"000")),IF(H1172="Serviço",CONCATENATE(TEXT(B1172,"00"),".",TEXT(C1172,"000"),".",TEXT(D1172,"000"),".",TEXT(E1172,"000")),"")))))</f>
        <v>14.006.004.003</v>
      </c>
      <c r="J1172" s="293" t="s">
        <v>4767</v>
      </c>
      <c r="K1172" s="294" t="s">
        <v>1</v>
      </c>
      <c r="L1172" s="558">
        <f>L1163</f>
        <v>288.55</v>
      </c>
      <c r="M1172" s="558">
        <v>26</v>
      </c>
      <c r="N1172" s="388">
        <f t="shared" si="610"/>
        <v>7502.3</v>
      </c>
      <c r="O1172" s="565"/>
      <c r="P1172" s="297" t="s">
        <v>402</v>
      </c>
      <c r="Q1172" s="49"/>
      <c r="R1172" s="49"/>
      <c r="S1172" s="49"/>
    </row>
    <row r="1173" spans="1:19" s="48" customFormat="1" ht="13.5" hidden="1" customHeight="1" outlineLevel="3">
      <c r="A1173" s="560">
        <f ca="1">IF($H1173="UNIDADE CONSTRUTIVA",OFFSET(A1173,-1,0)+1,LARGE(A$3:A1172,1))</f>
        <v>0</v>
      </c>
      <c r="B1173" s="560">
        <f t="shared" ca="1" si="622"/>
        <v>14</v>
      </c>
      <c r="C1173" s="560">
        <f t="shared" ca="1" si="623"/>
        <v>6</v>
      </c>
      <c r="D1173" s="561">
        <f t="shared" ca="1" si="624"/>
        <v>4</v>
      </c>
      <c r="E1173" s="561">
        <f t="shared" ca="1" si="625"/>
        <v>4</v>
      </c>
      <c r="G1173" s="290"/>
      <c r="H1173" s="291" t="s">
        <v>244</v>
      </c>
      <c r="I1173" s="292" t="str">
        <f ca="1">IF(H1173="Unidade Construtiva",TEXT(A1173,"00"),IF(H1173="Célula Construtiva",TEXT(B1173,"00"),IF(H1173="Etapa",CONCATENATE(TEXT(B1173,"00"),".",TEXT(C1173,"000")),IF(H1173="Subetapa",CONCATENATE(TEXT(B1173,"00"),".",TEXT(C1173,"000"),".",TEXT(D1173,"000")),IF(H1173="Serviço",CONCATENATE(TEXT(B1173,"00"),".",TEXT(C1173,"000"),".",TEXT(D1173,"000"),".",TEXT(E1173,"000")),"")))))</f>
        <v>14.006.004.004</v>
      </c>
      <c r="J1173" s="293" t="s">
        <v>4769</v>
      </c>
      <c r="K1173" s="294" t="s">
        <v>1</v>
      </c>
      <c r="L1173" s="558">
        <f>L1165</f>
        <v>59.019999999999996</v>
      </c>
      <c r="M1173" s="558">
        <v>18</v>
      </c>
      <c r="N1173" s="388">
        <f t="shared" si="610"/>
        <v>1062.3599999999999</v>
      </c>
      <c r="O1173" s="565" t="s">
        <v>4762</v>
      </c>
      <c r="P1173" s="297" t="s">
        <v>402</v>
      </c>
      <c r="Q1173" s="49"/>
      <c r="R1173" s="49"/>
      <c r="S1173" s="49"/>
    </row>
    <row r="1174" spans="1:19" s="48" customFormat="1" ht="13.9" hidden="1" customHeight="1" outlineLevel="3">
      <c r="A1174" s="560">
        <f ca="1">IF($H1174="UNIDADE CONSTRUTIVA",OFFSET(A1174,-1,0)+1,LARGE(A$3:A1172,1))</f>
        <v>0</v>
      </c>
      <c r="B1174" s="560">
        <f t="shared" ca="1" si="622"/>
        <v>14</v>
      </c>
      <c r="C1174" s="560">
        <f t="shared" ca="1" si="623"/>
        <v>6</v>
      </c>
      <c r="D1174" s="561">
        <f t="shared" ca="1" si="624"/>
        <v>4</v>
      </c>
      <c r="E1174" s="561">
        <f t="shared" ca="1" si="625"/>
        <v>5</v>
      </c>
      <c r="G1174" s="290"/>
      <c r="H1174" s="291" t="s">
        <v>244</v>
      </c>
      <c r="I1174" s="292" t="str">
        <f t="shared" ref="I1174" ca="1" si="629">IF(H1174="Unidade Construtiva",TEXT(A1174,"00"),IF(H1174="Célula Construtiva",TEXT(B1174,"00"),IF(H1174="Etapa",CONCATENATE(TEXT(B1174,"00"),".",TEXT(C1174,"000")),IF(H1174="Subetapa",CONCATENATE(TEXT(B1174,"00"),".",TEXT(C1174,"000"),".",TEXT(D1174,"000")),IF(H1174="Serviço",CONCATENATE(TEXT(B1174,"00"),".",TEXT(C1174,"000"),".",TEXT(D1174,"000"),".",TEXT(E1174,"000")),"")))))</f>
        <v>14.006.004.005</v>
      </c>
      <c r="J1174" s="293" t="s">
        <v>4768</v>
      </c>
      <c r="K1174" s="294" t="s">
        <v>1</v>
      </c>
      <c r="L1174" s="558">
        <f>L1168</f>
        <v>162.25</v>
      </c>
      <c r="M1174" s="558">
        <v>26</v>
      </c>
      <c r="N1174" s="388">
        <f t="shared" si="610"/>
        <v>4218.5</v>
      </c>
      <c r="O1174" s="565"/>
      <c r="P1174" s="297" t="s">
        <v>402</v>
      </c>
      <c r="Q1174" s="49"/>
      <c r="R1174" s="49"/>
      <c r="S1174" s="49"/>
    </row>
    <row r="1175" spans="1:19" s="48" customFormat="1" ht="13.9" hidden="1" customHeight="1" outlineLevel="3">
      <c r="A1175" s="560">
        <f ca="1">IF($H1175="UNIDADE CONSTRUTIVA",OFFSET(A1175,-1,0)+1,LARGE(A$3:A1174,1))</f>
        <v>0</v>
      </c>
      <c r="B1175" s="560">
        <f t="shared" ca="1" si="622"/>
        <v>14</v>
      </c>
      <c r="C1175" s="560">
        <f t="shared" ca="1" si="623"/>
        <v>6</v>
      </c>
      <c r="D1175" s="561">
        <f t="shared" ca="1" si="624"/>
        <v>4</v>
      </c>
      <c r="E1175" s="561">
        <f t="shared" ca="1" si="625"/>
        <v>6</v>
      </c>
      <c r="G1175" s="290"/>
      <c r="H1175" s="291" t="s">
        <v>244</v>
      </c>
      <c r="I1175" s="292" t="str">
        <f ca="1">IF(H1175="Unidade Construtiva",TEXT(A1175,"00"),IF(H1175="Célula Construtiva",TEXT(B1175,"00"),IF(H1175="Etapa",CONCATENATE(TEXT(B1175,"00"),".",TEXT(C1175,"000")),IF(H1175="Subetapa",CONCATENATE(TEXT(B1175,"00"),".",TEXT(C1175,"000"),".",TEXT(D1175,"000")),IF(H1175="Serviço",CONCATENATE(TEXT(B1175,"00"),".",TEXT(C1175,"000"),".",TEXT(D1175,"000"),".",TEXT(E1175,"000")),"")))))</f>
        <v>14.006.004.006</v>
      </c>
      <c r="J1175" s="293" t="s">
        <v>4294</v>
      </c>
      <c r="K1175" s="294" t="s">
        <v>1</v>
      </c>
      <c r="L1175" s="558">
        <f>L1167</f>
        <v>7.96</v>
      </c>
      <c r="M1175" s="558">
        <v>18</v>
      </c>
      <c r="N1175" s="388">
        <f t="shared" si="610"/>
        <v>143.28</v>
      </c>
      <c r="O1175" s="565"/>
      <c r="P1175" s="297" t="s">
        <v>402</v>
      </c>
      <c r="Q1175" s="49"/>
      <c r="R1175" s="49"/>
      <c r="S1175" s="49"/>
    </row>
    <row r="1176" spans="1:19" s="48" customFormat="1" ht="13.9" hidden="1" customHeight="1" outlineLevel="1">
      <c r="A1176" s="560">
        <f ca="1">IF($H1176="UNIDADE CONSTRUTIVA",OFFSET(A1176,-1,0)+1,LARGE(A$3:A1174,1))</f>
        <v>0</v>
      </c>
      <c r="B1176" s="560">
        <f t="shared" ref="B1176:B1189" ca="1" si="630">IF(H1176="UNIDADE CONSTRUTIVA",0,IF(H1176="CÉLULA CONSTRUTIVA",OFFSET(B1176,-1,0)+1,OFFSET(B1176,-1,0)))</f>
        <v>14</v>
      </c>
      <c r="C1176" s="560">
        <f t="shared" ref="C1176:C1189" ca="1" si="631">IF(H1176="CÉLULA CONSTRUTIVA",0,IF(H1176="ETAPA",OFFSET(C1176,-1,0)+1,OFFSET(C1176,-1,0)))</f>
        <v>7</v>
      </c>
      <c r="D1176" s="561">
        <f t="shared" ref="D1176:D1189" ca="1" si="632">IF(H1176="ETAPA",0,IF(H1176="SUBETAPA",OFFSET(D1176,-1,0)+1,OFFSET(D1176,-1,0)))</f>
        <v>0</v>
      </c>
      <c r="E1176" s="561">
        <f t="shared" ref="E1176:E1189" ca="1" si="633">IF(H1176="Subetapa",0,IF(H1176="serviço",OFFSET(E1176,-1,0)+1,OFFSET(E1176,-1,0)))</f>
        <v>6</v>
      </c>
      <c r="G1176" s="290"/>
      <c r="H1176" s="291" t="s">
        <v>242</v>
      </c>
      <c r="I1176" s="292" t="str">
        <f t="shared" ref="I1176:I1183" ca="1" si="634">IF(H1176="Unidade Construtiva",TEXT(A1176,"00"),IF(H1176="Célula Construtiva",TEXT(B1176,"00"),IF(H1176="Etapa",CONCATENATE(TEXT(B1176,"00"),".",TEXT(C1176,"000")),IF(H1176="Subetapa",CONCATENATE(TEXT(B1176,"00"),".",TEXT(C1176,"000"),".",TEXT(D1176,"000")),IF(H1176="Serviço",CONCATENATE(TEXT(B1176,"00"),".",TEXT(C1176,"000"),".",TEXT(D1176,"000"),".",TEXT(E1176,"000")),"")))))</f>
        <v>14.007</v>
      </c>
      <c r="J1176" s="293" t="s">
        <v>4292</v>
      </c>
      <c r="K1176" s="294"/>
      <c r="L1176" s="558"/>
      <c r="M1176" s="558"/>
      <c r="N1176" s="388">
        <f t="shared" ca="1" si="610"/>
        <v>12653.220621</v>
      </c>
      <c r="O1176" s="565"/>
      <c r="P1176" s="297"/>
      <c r="Q1176" s="49"/>
      <c r="R1176" s="49"/>
      <c r="S1176" s="49"/>
    </row>
    <row r="1177" spans="1:19" s="48" customFormat="1" ht="13.9" hidden="1" customHeight="1" outlineLevel="2">
      <c r="A1177" s="560">
        <f ca="1">IF($H1177="UNIDADE CONSTRUTIVA",OFFSET(A1177,-1,0)+1,LARGE(A$3:A1176,1))</f>
        <v>0</v>
      </c>
      <c r="B1177" s="560">
        <f t="shared" ca="1" si="630"/>
        <v>14</v>
      </c>
      <c r="C1177" s="560">
        <f t="shared" ca="1" si="631"/>
        <v>7</v>
      </c>
      <c r="D1177" s="561">
        <f t="shared" ca="1" si="632"/>
        <v>1</v>
      </c>
      <c r="E1177" s="561">
        <f t="shared" ca="1" si="633"/>
        <v>0</v>
      </c>
      <c r="G1177" s="290"/>
      <c r="H1177" s="291" t="s">
        <v>243</v>
      </c>
      <c r="I1177" s="292" t="str">
        <f t="shared" ca="1" si="634"/>
        <v>14.007.001</v>
      </c>
      <c r="J1177" s="293" t="s">
        <v>160</v>
      </c>
      <c r="K1177" s="294"/>
      <c r="L1177" s="558"/>
      <c r="M1177" s="558"/>
      <c r="N1177" s="388">
        <f t="shared" ca="1" si="610"/>
        <v>1462.5869999999998</v>
      </c>
      <c r="O1177" s="565"/>
      <c r="P1177" s="297"/>
      <c r="Q1177" s="49"/>
      <c r="R1177" s="49"/>
      <c r="S1177" s="49"/>
    </row>
    <row r="1178" spans="1:19" s="48" customFormat="1" ht="13.9" hidden="1" customHeight="1" outlineLevel="3">
      <c r="A1178" s="560">
        <f ca="1">IF($H1178="UNIDADE CONSTRUTIVA",OFFSET(A1178,-1,0)+1,LARGE(A$3:A1177,1))</f>
        <v>0</v>
      </c>
      <c r="B1178" s="560">
        <f t="shared" ca="1" si="630"/>
        <v>14</v>
      </c>
      <c r="C1178" s="560">
        <f t="shared" ca="1" si="631"/>
        <v>7</v>
      </c>
      <c r="D1178" s="561">
        <f t="shared" ca="1" si="632"/>
        <v>1</v>
      </c>
      <c r="E1178" s="561">
        <f t="shared" ca="1" si="633"/>
        <v>1</v>
      </c>
      <c r="G1178" s="290"/>
      <c r="H1178" s="291" t="s">
        <v>244</v>
      </c>
      <c r="I1178" s="292" t="str">
        <f t="shared" ca="1" si="634"/>
        <v>14.007.001.001</v>
      </c>
      <c r="J1178" s="293" t="s">
        <v>4755</v>
      </c>
      <c r="K1178" s="294" t="s">
        <v>1</v>
      </c>
      <c r="L1178" s="558">
        <f>'Arquitetura R01'!D902+'Arquitetura R01'!D903+'Arquitetura R01'!D905</f>
        <v>77.099999999999994</v>
      </c>
      <c r="M1178" s="558">
        <v>18.97</v>
      </c>
      <c r="N1178" s="388">
        <f t="shared" si="610"/>
        <v>1462.5869999999998</v>
      </c>
      <c r="O1178" s="565"/>
      <c r="P1178" s="297" t="s">
        <v>402</v>
      </c>
      <c r="Q1178" s="49"/>
      <c r="R1178" s="49"/>
      <c r="S1178" s="49"/>
    </row>
    <row r="1179" spans="1:19" s="48" customFormat="1" ht="13.9" hidden="1" customHeight="1" outlineLevel="2">
      <c r="A1179" s="560">
        <f ca="1">IF($H1179="UNIDADE CONSTRUTIVA",OFFSET(A1179,-1,0)+1,LARGE(A$3:A1177,1))</f>
        <v>0</v>
      </c>
      <c r="B1179" s="560">
        <f t="shared" ca="1" si="630"/>
        <v>14</v>
      </c>
      <c r="C1179" s="560">
        <f t="shared" ca="1" si="631"/>
        <v>7</v>
      </c>
      <c r="D1179" s="561">
        <f t="shared" ca="1" si="632"/>
        <v>2</v>
      </c>
      <c r="E1179" s="561">
        <f t="shared" ca="1" si="633"/>
        <v>0</v>
      </c>
      <c r="G1179" s="290"/>
      <c r="H1179" s="291" t="s">
        <v>243</v>
      </c>
      <c r="I1179" s="292" t="str">
        <f t="shared" ca="1" si="634"/>
        <v>14.007.002</v>
      </c>
      <c r="J1179" s="293" t="s">
        <v>161</v>
      </c>
      <c r="K1179" s="294"/>
      <c r="L1179" s="558"/>
      <c r="M1179" s="558"/>
      <c r="N1179" s="388">
        <f t="shared" ca="1" si="610"/>
        <v>839.95464900000002</v>
      </c>
      <c r="O1179" s="565"/>
      <c r="P1179" s="297"/>
      <c r="Q1179" s="49"/>
      <c r="R1179" s="49"/>
      <c r="S1179" s="49"/>
    </row>
    <row r="1180" spans="1:19" s="48" customFormat="1" ht="13.9" hidden="1" customHeight="1" outlineLevel="3">
      <c r="A1180" s="560">
        <f ca="1">IF($H1180="UNIDADE CONSTRUTIVA",OFFSET(A1180,-1,0)+1,LARGE(A$3:A1178,1))</f>
        <v>0</v>
      </c>
      <c r="B1180" s="560">
        <f t="shared" ca="1" si="630"/>
        <v>14</v>
      </c>
      <c r="C1180" s="560">
        <f t="shared" ca="1" si="631"/>
        <v>7</v>
      </c>
      <c r="D1180" s="561">
        <f t="shared" ca="1" si="632"/>
        <v>2</v>
      </c>
      <c r="E1180" s="561">
        <f t="shared" ca="1" si="633"/>
        <v>1</v>
      </c>
      <c r="G1180" s="290"/>
      <c r="H1180" s="291" t="s">
        <v>244</v>
      </c>
      <c r="I1180" s="292" t="str">
        <f t="shared" ca="1" si="634"/>
        <v>14.007.002.001</v>
      </c>
      <c r="J1180" s="293" t="s">
        <v>4759</v>
      </c>
      <c r="K1180" s="294" t="s">
        <v>1</v>
      </c>
      <c r="L1180" s="558">
        <f>SUM('Arquitetura R01'!D1295:D1298,'Arquitetura R01'!D1300:D1301,'Arquitetura R01'!D1303:D1304)</f>
        <v>232.56</v>
      </c>
      <c r="M1180" s="558">
        <v>1.6657999999999999</v>
      </c>
      <c r="N1180" s="388">
        <f t="shared" si="610"/>
        <v>387.39844799999997</v>
      </c>
      <c r="O1180" s="565"/>
      <c r="P1180" s="297" t="s">
        <v>402</v>
      </c>
      <c r="Q1180" s="49"/>
      <c r="R1180" s="49"/>
      <c r="S1180" s="49"/>
    </row>
    <row r="1181" spans="1:19" s="48" customFormat="1" ht="13.9" hidden="1" customHeight="1" outlineLevel="3">
      <c r="A1181" s="560">
        <f ca="1">IF($H1181="UNIDADE CONSTRUTIVA",OFFSET(A1181,-1,0)+1,LARGE(A$3:A1179,1))</f>
        <v>0</v>
      </c>
      <c r="B1181" s="560">
        <f t="shared" ca="1" si="630"/>
        <v>14</v>
      </c>
      <c r="C1181" s="560">
        <f t="shared" ca="1" si="631"/>
        <v>7</v>
      </c>
      <c r="D1181" s="561">
        <f t="shared" ca="1" si="632"/>
        <v>2</v>
      </c>
      <c r="E1181" s="561">
        <f t="shared" ca="1" si="633"/>
        <v>2</v>
      </c>
      <c r="G1181" s="290"/>
      <c r="H1181" s="291" t="s">
        <v>244</v>
      </c>
      <c r="I1181" s="292" t="str">
        <f t="shared" ca="1" si="634"/>
        <v>14.007.002.002</v>
      </c>
      <c r="J1181" s="293" t="s">
        <v>719</v>
      </c>
      <c r="K1181" s="294" t="s">
        <v>1</v>
      </c>
      <c r="L1181" s="558">
        <f>'Arquitetura R01'!D1295+'Arquitetura R01'!D1297+'Arquitetura R01'!D1300+'Arquitetura R01'!D1303</f>
        <v>180.49</v>
      </c>
      <c r="M1181" s="558">
        <v>2.2873999999999999</v>
      </c>
      <c r="N1181" s="388">
        <f t="shared" si="610"/>
        <v>412.85282599999999</v>
      </c>
      <c r="O1181" s="565"/>
      <c r="P1181" s="297" t="s">
        <v>402</v>
      </c>
      <c r="Q1181" s="49"/>
      <c r="R1181" s="49"/>
      <c r="S1181" s="49"/>
    </row>
    <row r="1182" spans="1:19" s="48" customFormat="1" ht="13.9" hidden="1" customHeight="1" outlineLevel="3">
      <c r="A1182" s="560">
        <f ca="1">IF($H1182="UNIDADE CONSTRUTIVA",OFFSET(A1182,-1,0)+1,LARGE(A$3:A1180,1))</f>
        <v>0</v>
      </c>
      <c r="B1182" s="560">
        <f t="shared" ca="1" si="630"/>
        <v>14</v>
      </c>
      <c r="C1182" s="560">
        <f t="shared" ca="1" si="631"/>
        <v>7</v>
      </c>
      <c r="D1182" s="561">
        <f t="shared" ca="1" si="632"/>
        <v>2</v>
      </c>
      <c r="E1182" s="561">
        <f t="shared" ca="1" si="633"/>
        <v>3</v>
      </c>
      <c r="G1182" s="290"/>
      <c r="H1182" s="291" t="s">
        <v>244</v>
      </c>
      <c r="I1182" s="292" t="str">
        <f t="shared" ca="1" si="634"/>
        <v>14.007.002.003</v>
      </c>
      <c r="J1182" s="293" t="s">
        <v>4761</v>
      </c>
      <c r="K1182" s="294" t="s">
        <v>1</v>
      </c>
      <c r="L1182" s="558">
        <f>'Arquitetura R01'!D1296+'Arquitetura R01'!D1298+'Arquitetura R01'!D1301+'Arquitetura R01'!D1304</f>
        <v>52.07</v>
      </c>
      <c r="M1182" s="558">
        <v>0.76249999999999996</v>
      </c>
      <c r="N1182" s="388">
        <f t="shared" si="610"/>
        <v>39.703375000000001</v>
      </c>
      <c r="O1182" s="565" t="s">
        <v>4762</v>
      </c>
      <c r="P1182" s="297" t="s">
        <v>402</v>
      </c>
      <c r="Q1182" s="49"/>
      <c r="R1182" s="49"/>
      <c r="S1182" s="49"/>
    </row>
    <row r="1183" spans="1:19" s="48" customFormat="1" ht="13.9" hidden="1" customHeight="1" outlineLevel="2">
      <c r="A1183" s="560">
        <f ca="1">IF($H1183="UNIDADE CONSTRUTIVA",OFFSET(A1183,-1,0)+1,LARGE(A$3:A1180,1))</f>
        <v>0</v>
      </c>
      <c r="B1183" s="560">
        <f t="shared" ca="1" si="630"/>
        <v>14</v>
      </c>
      <c r="C1183" s="560">
        <f t="shared" ca="1" si="631"/>
        <v>7</v>
      </c>
      <c r="D1183" s="561">
        <f t="shared" ca="1" si="632"/>
        <v>3</v>
      </c>
      <c r="E1183" s="561">
        <f t="shared" ca="1" si="633"/>
        <v>0</v>
      </c>
      <c r="G1183" s="290"/>
      <c r="H1183" s="291" t="s">
        <v>243</v>
      </c>
      <c r="I1183" s="292" t="str">
        <f t="shared" ca="1" si="634"/>
        <v>14.007.003</v>
      </c>
      <c r="J1183" s="293" t="s">
        <v>162</v>
      </c>
      <c r="K1183" s="294"/>
      <c r="L1183" s="558"/>
      <c r="M1183" s="558"/>
      <c r="N1183" s="388">
        <f t="shared" ca="1" si="610"/>
        <v>620.26897200000008</v>
      </c>
      <c r="O1183" s="565"/>
      <c r="P1183" s="297"/>
      <c r="Q1183" s="49"/>
      <c r="R1183" s="49"/>
      <c r="S1183" s="49"/>
    </row>
    <row r="1184" spans="1:19" s="48" customFormat="1" ht="13.9" hidden="1" customHeight="1" outlineLevel="3">
      <c r="A1184" s="560">
        <f ca="1">IF($H1184="UNIDADE CONSTRUTIVA",OFFSET(A1184,-1,0)+1,LARGE(A$3:A1183,1))</f>
        <v>0</v>
      </c>
      <c r="B1184" s="560">
        <f t="shared" ca="1" si="630"/>
        <v>14</v>
      </c>
      <c r="C1184" s="560">
        <f t="shared" ca="1" si="631"/>
        <v>7</v>
      </c>
      <c r="D1184" s="561">
        <f t="shared" ca="1" si="632"/>
        <v>3</v>
      </c>
      <c r="E1184" s="561">
        <f t="shared" ca="1" si="633"/>
        <v>1</v>
      </c>
      <c r="G1184" s="290"/>
      <c r="H1184" s="291" t="s">
        <v>244</v>
      </c>
      <c r="I1184" s="292" t="str">
        <f t="shared" ref="I1184:I1185" ca="1" si="635">IF(H1184="Unidade Construtiva",TEXT(A1184,"00"),IF(H1184="Célula Construtiva",TEXT(B1184,"00"),IF(H1184="Etapa",CONCATENATE(TEXT(B1184,"00"),".",TEXT(C1184,"000")),IF(H1184="Subetapa",CONCATENATE(TEXT(B1184,"00"),".",TEXT(C1184,"000"),".",TEXT(D1184,"000")),IF(H1184="Serviço",CONCATENATE(TEXT(B1184,"00"),".",TEXT(C1184,"000"),".",TEXT(D1184,"000"),".",TEXT(E1184,"000")),"")))))</f>
        <v>14.007.003.001</v>
      </c>
      <c r="J1184" s="293" t="s">
        <v>721</v>
      </c>
      <c r="K1184" s="294" t="s">
        <v>1</v>
      </c>
      <c r="L1184" s="558">
        <f>'Arquitetura R01'!D1349+'Arquitetura R01'!D1351+'Arquitetura R01'!D1353</f>
        <v>83.87</v>
      </c>
      <c r="M1184" s="558">
        <v>7.3956</v>
      </c>
      <c r="N1184" s="388">
        <f t="shared" si="610"/>
        <v>620.26897200000008</v>
      </c>
      <c r="O1184" s="565"/>
      <c r="P1184" s="297" t="s">
        <v>402</v>
      </c>
      <c r="Q1184" s="49"/>
      <c r="R1184" s="49"/>
      <c r="S1184" s="49"/>
    </row>
    <row r="1185" spans="1:19" s="48" customFormat="1" ht="13.9" hidden="1" customHeight="1" outlineLevel="2">
      <c r="A1185" s="560">
        <f ca="1">IF($H1185="UNIDADE CONSTRUTIVA",OFFSET(A1185,-1,0)+1,LARGE(A$3:A1184,1))</f>
        <v>0</v>
      </c>
      <c r="B1185" s="560">
        <f t="shared" ca="1" si="630"/>
        <v>14</v>
      </c>
      <c r="C1185" s="560">
        <f t="shared" ca="1" si="631"/>
        <v>7</v>
      </c>
      <c r="D1185" s="561">
        <f t="shared" ca="1" si="632"/>
        <v>4</v>
      </c>
      <c r="E1185" s="561">
        <f t="shared" ca="1" si="633"/>
        <v>0</v>
      </c>
      <c r="G1185" s="290"/>
      <c r="H1185" s="291" t="s">
        <v>243</v>
      </c>
      <c r="I1185" s="292" t="str">
        <f t="shared" ca="1" si="635"/>
        <v>14.007.004</v>
      </c>
      <c r="J1185" s="293" t="s">
        <v>588</v>
      </c>
      <c r="K1185" s="294"/>
      <c r="L1185" s="558"/>
      <c r="M1185" s="558"/>
      <c r="N1185" s="388">
        <f t="shared" ca="1" si="610"/>
        <v>9730.41</v>
      </c>
      <c r="O1185" s="565"/>
      <c r="P1185" s="297"/>
      <c r="Q1185" s="49"/>
      <c r="R1185" s="49"/>
      <c r="S1185" s="49"/>
    </row>
    <row r="1186" spans="1:19" s="48" customFormat="1" ht="13.9" hidden="1" customHeight="1" outlineLevel="3">
      <c r="A1186" s="560">
        <f ca="1">IF($H1186="UNIDADE CONSTRUTIVA",OFFSET(A1186,-1,0)+1,LARGE(A$3:A1185,1))</f>
        <v>0</v>
      </c>
      <c r="B1186" s="560">
        <f t="shared" ca="1" si="630"/>
        <v>14</v>
      </c>
      <c r="C1186" s="560">
        <f t="shared" ca="1" si="631"/>
        <v>7</v>
      </c>
      <c r="D1186" s="561">
        <f t="shared" ca="1" si="632"/>
        <v>4</v>
      </c>
      <c r="E1186" s="561">
        <f t="shared" ca="1" si="633"/>
        <v>1</v>
      </c>
      <c r="G1186" s="290"/>
      <c r="H1186" s="291" t="s">
        <v>244</v>
      </c>
      <c r="I1186" s="292" t="str">
        <f ca="1">IF(H1186="Unidade Construtiva",TEXT(A1186,"00"),IF(H1186="Célula Construtiva",TEXT(B1186,"00"),IF(H1186="Etapa",CONCATENATE(TEXT(B1186,"00"),".",TEXT(C1186,"000")),IF(H1186="Subetapa",CONCATENATE(TEXT(B1186,"00"),".",TEXT(C1186,"000"),".",TEXT(D1186,"000")),IF(H1186="Serviço",CONCATENATE(TEXT(B1186,"00"),".",TEXT(C1186,"000"),".",TEXT(D1186,"000"),".",TEXT(E1186,"000")),"")))))</f>
        <v>14.007.004.001</v>
      </c>
      <c r="J1186" s="293" t="s">
        <v>4764</v>
      </c>
      <c r="K1186" s="294" t="s">
        <v>1</v>
      </c>
      <c r="L1186" s="558">
        <f>L1178</f>
        <v>77.099999999999994</v>
      </c>
      <c r="M1186" s="558">
        <v>24.9</v>
      </c>
      <c r="N1186" s="388">
        <f t="shared" si="610"/>
        <v>1919.7899999999997</v>
      </c>
      <c r="O1186" s="565"/>
      <c r="P1186" s="297" t="s">
        <v>402</v>
      </c>
      <c r="Q1186" s="49"/>
      <c r="R1186" s="49"/>
      <c r="S1186" s="49"/>
    </row>
    <row r="1187" spans="1:19" s="48" customFormat="1" ht="13.5" hidden="1" customHeight="1" outlineLevel="3">
      <c r="A1187" s="560">
        <f ca="1">IF($H1187="UNIDADE CONSTRUTIVA",OFFSET(A1187,-1,0)+1,LARGE(A$3:A1186,1))</f>
        <v>0</v>
      </c>
      <c r="B1187" s="560">
        <f t="shared" ca="1" si="630"/>
        <v>14</v>
      </c>
      <c r="C1187" s="560">
        <f t="shared" ca="1" si="631"/>
        <v>7</v>
      </c>
      <c r="D1187" s="561">
        <f t="shared" ca="1" si="632"/>
        <v>4</v>
      </c>
      <c r="E1187" s="561">
        <f t="shared" ca="1" si="633"/>
        <v>2</v>
      </c>
      <c r="G1187" s="290"/>
      <c r="H1187" s="291" t="s">
        <v>244</v>
      </c>
      <c r="I1187" s="292" t="str">
        <f ca="1">IF(H1187="Unidade Construtiva",TEXT(A1187,"00"),IF(H1187="Célula Construtiva",TEXT(B1187,"00"),IF(H1187="Etapa",CONCATENATE(TEXT(B1187,"00"),".",TEXT(C1187,"000")),IF(H1187="Subetapa",CONCATENATE(TEXT(B1187,"00"),".",TEXT(C1187,"000"),".",TEXT(D1187,"000")),IF(H1187="Serviço",CONCATENATE(TEXT(B1187,"00"),".",TEXT(C1187,"000"),".",TEXT(D1187,"000"),".",TEXT(E1187,"000")),"")))))</f>
        <v>14.007.004.002</v>
      </c>
      <c r="J1187" s="293" t="s">
        <v>4766</v>
      </c>
      <c r="K1187" s="294" t="s">
        <v>1</v>
      </c>
      <c r="L1187" s="558">
        <f>L1181</f>
        <v>180.49</v>
      </c>
      <c r="M1187" s="558">
        <v>26</v>
      </c>
      <c r="N1187" s="388">
        <f t="shared" si="610"/>
        <v>4692.74</v>
      </c>
      <c r="O1187" s="565"/>
      <c r="P1187" s="297" t="s">
        <v>402</v>
      </c>
      <c r="Q1187" s="49"/>
      <c r="R1187" s="49"/>
      <c r="S1187" s="49"/>
    </row>
    <row r="1188" spans="1:19" s="48" customFormat="1" ht="13.5" hidden="1" customHeight="1" outlineLevel="3">
      <c r="A1188" s="560">
        <f ca="1">IF($H1188="UNIDADE CONSTRUTIVA",OFFSET(A1188,-1,0)+1,LARGE(A$3:A1187,1))</f>
        <v>0</v>
      </c>
      <c r="B1188" s="560">
        <f t="shared" ca="1" si="630"/>
        <v>14</v>
      </c>
      <c r="C1188" s="560">
        <f t="shared" ca="1" si="631"/>
        <v>7</v>
      </c>
      <c r="D1188" s="561">
        <f t="shared" ca="1" si="632"/>
        <v>4</v>
      </c>
      <c r="E1188" s="561">
        <f t="shared" ca="1" si="633"/>
        <v>3</v>
      </c>
      <c r="G1188" s="290"/>
      <c r="H1188" s="291" t="s">
        <v>244</v>
      </c>
      <c r="I1188" s="292" t="str">
        <f ca="1">IF(H1188="Unidade Construtiva",TEXT(A1188,"00"),IF(H1188="Célula Construtiva",TEXT(B1188,"00"),IF(H1188="Etapa",CONCATENATE(TEXT(B1188,"00"),".",TEXT(C1188,"000")),IF(H1188="Subetapa",CONCATENATE(TEXT(B1188,"00"),".",TEXT(C1188,"000"),".",TEXT(D1188,"000")),IF(H1188="Serviço",CONCATENATE(TEXT(B1188,"00"),".",TEXT(C1188,"000"),".",TEXT(D1188,"000"),".",TEXT(E1188,"000")),"")))))</f>
        <v>14.007.004.003</v>
      </c>
      <c r="J1188" s="293" t="s">
        <v>4769</v>
      </c>
      <c r="K1188" s="294" t="s">
        <v>1</v>
      </c>
      <c r="L1188" s="558">
        <f>L1182</f>
        <v>52.07</v>
      </c>
      <c r="M1188" s="558">
        <v>18</v>
      </c>
      <c r="N1188" s="388">
        <f t="shared" si="610"/>
        <v>937.26</v>
      </c>
      <c r="O1188" s="565" t="s">
        <v>4762</v>
      </c>
      <c r="P1188" s="297" t="s">
        <v>402</v>
      </c>
      <c r="Q1188" s="49"/>
      <c r="R1188" s="49"/>
      <c r="S1188" s="49"/>
    </row>
    <row r="1189" spans="1:19" s="48" customFormat="1" ht="13.9" hidden="1" customHeight="1" outlineLevel="3">
      <c r="A1189" s="560">
        <f ca="1">IF($H1189="UNIDADE CONSTRUTIVA",OFFSET(A1189,-1,0)+1,LARGE(A$3:A1187,1))</f>
        <v>0</v>
      </c>
      <c r="B1189" s="560">
        <f t="shared" ca="1" si="630"/>
        <v>14</v>
      </c>
      <c r="C1189" s="560">
        <f t="shared" ca="1" si="631"/>
        <v>7</v>
      </c>
      <c r="D1189" s="561">
        <f t="shared" ca="1" si="632"/>
        <v>4</v>
      </c>
      <c r="E1189" s="561">
        <f t="shared" ca="1" si="633"/>
        <v>4</v>
      </c>
      <c r="G1189" s="290"/>
      <c r="H1189" s="291" t="s">
        <v>244</v>
      </c>
      <c r="I1189" s="292" t="str">
        <f t="shared" ref="I1189" ca="1" si="636">IF(H1189="Unidade Construtiva",TEXT(A1189,"00"),IF(H1189="Célula Construtiva",TEXT(B1189,"00"),IF(H1189="Etapa",CONCATENATE(TEXT(B1189,"00"),".",TEXT(C1189,"000")),IF(H1189="Subetapa",CONCATENATE(TEXT(B1189,"00"),".",TEXT(C1189,"000"),".",TEXT(D1189,"000")),IF(H1189="Serviço",CONCATENATE(TEXT(B1189,"00"),".",TEXT(C1189,"000"),".",TEXT(D1189,"000"),".",TEXT(E1189,"000")),"")))))</f>
        <v>14.007.004.004</v>
      </c>
      <c r="J1189" s="293" t="s">
        <v>4770</v>
      </c>
      <c r="K1189" s="294" t="s">
        <v>1</v>
      </c>
      <c r="L1189" s="558">
        <f>L1184</f>
        <v>83.87</v>
      </c>
      <c r="M1189" s="558">
        <v>26</v>
      </c>
      <c r="N1189" s="388">
        <f t="shared" si="610"/>
        <v>2180.62</v>
      </c>
      <c r="O1189" s="565"/>
      <c r="P1189" s="297" t="s">
        <v>402</v>
      </c>
      <c r="Q1189" s="49"/>
      <c r="R1189" s="49"/>
      <c r="S1189" s="49"/>
    </row>
    <row r="1190" spans="1:19" s="48" customFormat="1" ht="13.9" customHeight="1" collapsed="1">
      <c r="A1190" s="560">
        <f ca="1">IF($H1190="UNIDADE CONSTRUTIVA",OFFSET(A1190,-1,0)+1,LARGE(A$3:A1064,1))</f>
        <v>0</v>
      </c>
      <c r="B1190" s="560">
        <f t="shared" ca="1" si="470"/>
        <v>15</v>
      </c>
      <c r="C1190" s="560">
        <f t="shared" ca="1" si="471"/>
        <v>0</v>
      </c>
      <c r="D1190" s="561">
        <f t="shared" ca="1" si="472"/>
        <v>4</v>
      </c>
      <c r="E1190" s="561">
        <f t="shared" ca="1" si="473"/>
        <v>4</v>
      </c>
      <c r="G1190" s="290"/>
      <c r="H1190" s="291" t="s">
        <v>241</v>
      </c>
      <c r="I1190" s="292" t="str">
        <f t="shared" ref="I1190:I1299" ca="1" si="637">IF(H1190="Unidade Construtiva",TEXT(A1190,"00"),IF(H1190="Célula Construtiva",TEXT(B1190,"00"),IF(H1190="Etapa",CONCATENATE(TEXT(B1190,"00"),".",TEXT(C1190,"000")),IF(H1190="Subetapa",CONCATENATE(TEXT(B1190,"00"),".",TEXT(C1190,"000"),".",TEXT(D1190,"000")),IF(H1190="Serviço",CONCATENATE(TEXT(B1190,"00"),".",TEXT(C1190,"000"),".",TEXT(D1190,"000"),".",TEXT(E1190,"000")),"")))))</f>
        <v>15</v>
      </c>
      <c r="J1190" s="293" t="s">
        <v>163</v>
      </c>
      <c r="K1190" s="294"/>
      <c r="L1190" s="558"/>
      <c r="M1190" s="558"/>
      <c r="N1190" s="388">
        <f t="shared" ca="1" si="610"/>
        <v>1270747.7922380001</v>
      </c>
      <c r="O1190" s="565"/>
      <c r="P1190" s="297"/>
      <c r="Q1190" s="566"/>
      <c r="R1190" s="566"/>
      <c r="S1190" s="49"/>
    </row>
    <row r="1191" spans="1:19" s="48" customFormat="1" ht="13.9" hidden="1" customHeight="1" outlineLevel="1">
      <c r="A1191" s="560">
        <f ca="1">IF($H1191="UNIDADE CONSTRUTIVA",OFFSET(A1191,-1,0)+1,LARGE(A$3:A1190,1))</f>
        <v>0</v>
      </c>
      <c r="B1191" s="560">
        <f t="shared" ca="1" si="470"/>
        <v>15</v>
      </c>
      <c r="C1191" s="560">
        <f t="shared" ca="1" si="471"/>
        <v>1</v>
      </c>
      <c r="D1191" s="561">
        <f t="shared" ca="1" si="472"/>
        <v>0</v>
      </c>
      <c r="E1191" s="561">
        <f t="shared" ca="1" si="473"/>
        <v>4</v>
      </c>
      <c r="G1191" s="290"/>
      <c r="H1191" s="291" t="s">
        <v>242</v>
      </c>
      <c r="I1191" s="292" t="str">
        <f t="shared" ca="1" si="637"/>
        <v>15.001</v>
      </c>
      <c r="J1191" s="293" t="s">
        <v>4296</v>
      </c>
      <c r="K1191" s="294"/>
      <c r="L1191" s="558"/>
      <c r="M1191" s="558"/>
      <c r="N1191" s="388">
        <f t="shared" ca="1" si="610"/>
        <v>51488.964179999988</v>
      </c>
      <c r="O1191" s="565"/>
      <c r="P1191" s="297"/>
      <c r="Q1191" s="49"/>
      <c r="R1191" s="49"/>
      <c r="S1191" s="49"/>
    </row>
    <row r="1192" spans="1:19" s="48" customFormat="1" ht="13.9" hidden="1" customHeight="1" outlineLevel="2">
      <c r="A1192" s="560">
        <f ca="1">IF($H1192="UNIDADE CONSTRUTIVA",OFFSET(A1192,-1,0)+1,LARGE(A$3:A1191,1))</f>
        <v>0</v>
      </c>
      <c r="B1192" s="560">
        <f t="shared" ca="1" si="470"/>
        <v>15</v>
      </c>
      <c r="C1192" s="560">
        <f t="shared" ca="1" si="471"/>
        <v>1</v>
      </c>
      <c r="D1192" s="561">
        <f t="shared" ca="1" si="472"/>
        <v>1</v>
      </c>
      <c r="E1192" s="561">
        <f t="shared" ca="1" si="473"/>
        <v>0</v>
      </c>
      <c r="G1192" s="290"/>
      <c r="H1192" s="291" t="s">
        <v>243</v>
      </c>
      <c r="I1192" s="292" t="str">
        <f t="shared" ca="1" si="637"/>
        <v>15.001.001</v>
      </c>
      <c r="J1192" s="293" t="s">
        <v>164</v>
      </c>
      <c r="K1192" s="294"/>
      <c r="L1192" s="558"/>
      <c r="M1192" s="558"/>
      <c r="N1192" s="388">
        <f t="shared" ref="N1192:N1255" ca="1" si="638">IF(H1192="Serviço",M1192*L1192,IF(H1192="CÉLULA CONSTRUTIVA",SUMIFS($N$8:$N$1410,$B$8:$B$1410,B1192,$H$8:$H$1410,"Serviço"),IF(H1192="ETAPA",SUMIFS($N$8:$N$1410,$B$8:$B$1410,B1192,$C$8:$C$1410,C1192,$H$8:$H$1410,"Serviço"),IF(H1192="SUBETAPA",SUMIFS($N$8:$N$1410,$B$8:$B$1410,B1192,$C$8:$C$1410,C1192,$D$8:$D$1410,D1192,$H$8:$H$1410,"Serviço"),0))))</f>
        <v>740.53928000000008</v>
      </c>
      <c r="O1192" s="565"/>
      <c r="P1192" s="297"/>
      <c r="Q1192" s="49"/>
      <c r="R1192" s="49"/>
      <c r="S1192" s="49"/>
    </row>
    <row r="1193" spans="1:19" s="48" customFormat="1" ht="13.9" hidden="1" customHeight="1" outlineLevel="3">
      <c r="A1193" s="560">
        <f ca="1">IF($H1193="UNIDADE CONSTRUTIVA",OFFSET(A1193,-1,0)+1,LARGE(A$3:A1192,1))</f>
        <v>0</v>
      </c>
      <c r="B1193" s="560">
        <f t="shared" ca="1" si="470"/>
        <v>15</v>
      </c>
      <c r="C1193" s="560">
        <f t="shared" ca="1" si="471"/>
        <v>1</v>
      </c>
      <c r="D1193" s="561">
        <f t="shared" ca="1" si="472"/>
        <v>1</v>
      </c>
      <c r="E1193" s="561">
        <f t="shared" ca="1" si="473"/>
        <v>1</v>
      </c>
      <c r="G1193" s="290"/>
      <c r="H1193" s="291" t="s">
        <v>244</v>
      </c>
      <c r="I1193" s="292" t="str">
        <f t="shared" ca="1" si="637"/>
        <v>15.001.001.001</v>
      </c>
      <c r="J1193" s="293" t="s">
        <v>4771</v>
      </c>
      <c r="K1193" s="294" t="s">
        <v>3</v>
      </c>
      <c r="L1193" s="558">
        <f>SUM(Arquitetura!D2368:D2379)</f>
        <v>152.72</v>
      </c>
      <c r="M1193" s="558">
        <v>4.8490000000000002</v>
      </c>
      <c r="N1193" s="388">
        <f t="shared" si="638"/>
        <v>740.53928000000008</v>
      </c>
      <c r="O1193" s="565"/>
      <c r="P1193" s="297" t="s">
        <v>402</v>
      </c>
      <c r="Q1193" s="49"/>
      <c r="R1193" s="49"/>
      <c r="S1193" s="49"/>
    </row>
    <row r="1194" spans="1:19" s="48" customFormat="1" ht="13.9" hidden="1" customHeight="1" outlineLevel="2">
      <c r="A1194" s="560">
        <f ca="1">IF($H1194="UNIDADE CONSTRUTIVA",OFFSET(A1194,-1,0)+1,LARGE(A$3:A1193,1))</f>
        <v>0</v>
      </c>
      <c r="B1194" s="560">
        <f t="shared" ca="1" si="470"/>
        <v>15</v>
      </c>
      <c r="C1194" s="560">
        <f t="shared" ca="1" si="471"/>
        <v>1</v>
      </c>
      <c r="D1194" s="561">
        <f t="shared" ca="1" si="472"/>
        <v>2</v>
      </c>
      <c r="E1194" s="561">
        <f t="shared" ca="1" si="473"/>
        <v>0</v>
      </c>
      <c r="G1194" s="290"/>
      <c r="H1194" s="291" t="s">
        <v>243</v>
      </c>
      <c r="I1194" s="292" t="str">
        <f t="shared" ca="1" si="637"/>
        <v>15.001.002</v>
      </c>
      <c r="J1194" s="293" t="s">
        <v>165</v>
      </c>
      <c r="K1194" s="294"/>
      <c r="L1194" s="558"/>
      <c r="M1194" s="558"/>
      <c r="N1194" s="388">
        <f t="shared" ca="1" si="638"/>
        <v>44310.03839999999</v>
      </c>
      <c r="O1194" s="565"/>
      <c r="P1194" s="297"/>
      <c r="Q1194" s="49"/>
      <c r="R1194" s="49"/>
      <c r="S1194" s="49"/>
    </row>
    <row r="1195" spans="1:19" s="48" customFormat="1" ht="13.9" hidden="1" customHeight="1" outlineLevel="3">
      <c r="A1195" s="560">
        <f ca="1">IF($H1195="UNIDADE CONSTRUTIVA",OFFSET(A1195,-1,0)+1,LARGE(A$3:A1194,1))</f>
        <v>0</v>
      </c>
      <c r="B1195" s="560">
        <f t="shared" ca="1" si="470"/>
        <v>15</v>
      </c>
      <c r="C1195" s="560">
        <f t="shared" ca="1" si="471"/>
        <v>1</v>
      </c>
      <c r="D1195" s="561">
        <f t="shared" ca="1" si="472"/>
        <v>2</v>
      </c>
      <c r="E1195" s="561">
        <f t="shared" ca="1" si="473"/>
        <v>1</v>
      </c>
      <c r="G1195" s="290"/>
      <c r="H1195" s="291" t="s">
        <v>244</v>
      </c>
      <c r="I1195" s="292" t="str">
        <f t="shared" ca="1" si="637"/>
        <v>15.001.002.001</v>
      </c>
      <c r="J1195" s="293" t="s">
        <v>166</v>
      </c>
      <c r="K1195" s="294" t="s">
        <v>1</v>
      </c>
      <c r="L1195" s="575">
        <f>SUM(Arquitetura!D1576:D1590)</f>
        <v>52.509999999999991</v>
      </c>
      <c r="M1195" s="575">
        <v>843.84</v>
      </c>
      <c r="N1195" s="388">
        <f t="shared" si="638"/>
        <v>44310.03839999999</v>
      </c>
      <c r="O1195" s="565"/>
      <c r="P1195" s="297" t="s">
        <v>402</v>
      </c>
      <c r="Q1195" s="49"/>
      <c r="R1195" s="49"/>
      <c r="S1195" s="49"/>
    </row>
    <row r="1196" spans="1:19" s="48" customFormat="1" ht="11.25" hidden="1" customHeight="1" outlineLevel="2">
      <c r="A1196" s="560">
        <f ca="1">IF($H1196="UNIDADE CONSTRUTIVA",OFFSET(A1196,-1,0)+1,LARGE(A$3:A1195,1))</f>
        <v>0</v>
      </c>
      <c r="B1196" s="560">
        <f t="shared" ca="1" si="470"/>
        <v>15</v>
      </c>
      <c r="C1196" s="560">
        <f t="shared" ca="1" si="471"/>
        <v>1</v>
      </c>
      <c r="D1196" s="561">
        <f t="shared" ca="1" si="472"/>
        <v>3</v>
      </c>
      <c r="E1196" s="561">
        <f t="shared" ca="1" si="473"/>
        <v>0</v>
      </c>
      <c r="G1196" s="290"/>
      <c r="H1196" s="291" t="s">
        <v>243</v>
      </c>
      <c r="I1196" s="292" t="str">
        <f ca="1">IF(H1196="Unidade Construtiva",TEXT(A1196,"00"),IF(H1196="Célula Construtiva",TEXT(B1196,"00"),IF(H1196="Etapa",CONCATENATE(TEXT(B1196,"00"),".",TEXT(C1196,"000")),IF(H1196="Subetapa",CONCATENATE(TEXT(B1196,"00"),".",TEXT(C1196,"000"),".",TEXT(D1196,"000")),IF(H1196="Serviço",CONCATENATE(TEXT(B1196,"00"),".",TEXT(C1196,"000"),".",TEXT(D1196,"000"),".",TEXT(E1196,"000")),"")))))</f>
        <v>15.001.003</v>
      </c>
      <c r="J1196" s="293" t="s">
        <v>722</v>
      </c>
      <c r="K1196" s="294"/>
      <c r="L1196" s="575"/>
      <c r="M1196" s="575"/>
      <c r="N1196" s="388">
        <f t="shared" ca="1" si="638"/>
        <v>6438.3864999999996</v>
      </c>
      <c r="O1196" s="565"/>
      <c r="P1196" s="297"/>
      <c r="Q1196" s="49"/>
      <c r="R1196" s="49"/>
      <c r="S1196" s="49"/>
    </row>
    <row r="1197" spans="1:19" s="48" customFormat="1" ht="11.25" hidden="1" outlineLevel="3">
      <c r="A1197" s="560">
        <f ca="1">IF($H1197="UNIDADE CONSTRUTIVA",OFFSET(A1197,-1,0)+1,LARGE(A$3:A1196,1))</f>
        <v>0</v>
      </c>
      <c r="B1197" s="560">
        <f t="shared" ca="1" si="470"/>
        <v>15</v>
      </c>
      <c r="C1197" s="560">
        <f t="shared" ca="1" si="471"/>
        <v>1</v>
      </c>
      <c r="D1197" s="561">
        <f t="shared" ca="1" si="472"/>
        <v>3</v>
      </c>
      <c r="E1197" s="561">
        <f t="shared" ca="1" si="473"/>
        <v>1</v>
      </c>
      <c r="G1197" s="290"/>
      <c r="H1197" s="291" t="s">
        <v>244</v>
      </c>
      <c r="I1197" s="292" t="str">
        <f ca="1">IF(H1197="Unidade Construtiva",TEXT(A1197,"00"),IF(H1197="Célula Construtiva",TEXT(B1197,"00"),IF(H1197="Etapa",CONCATENATE(TEXT(B1197,"00"),".",TEXT(C1197,"000")),IF(H1197="Subetapa",CONCATENATE(TEXT(B1197,"00"),".",TEXT(C1197,"000"),".",TEXT(D1197,"000")),IF(H1197="Serviço",CONCATENATE(TEXT(B1197,"00"),".",TEXT(C1197,"000"),".",TEXT(D1197,"000"),".",TEXT(E1197,"000")),"")))))</f>
        <v>15.001.003.001</v>
      </c>
      <c r="J1197" s="293" t="s">
        <v>723</v>
      </c>
      <c r="K1197" s="294" t="s">
        <v>1</v>
      </c>
      <c r="L1197" s="575">
        <f>Arquitetura!D1866</f>
        <v>4.55</v>
      </c>
      <c r="M1197" s="575">
        <v>1415.03</v>
      </c>
      <c r="N1197" s="388">
        <f t="shared" si="638"/>
        <v>6438.3864999999996</v>
      </c>
      <c r="O1197" s="565"/>
      <c r="P1197" s="297" t="s">
        <v>402</v>
      </c>
      <c r="Q1197" s="49"/>
      <c r="R1197" s="49"/>
      <c r="S1197" s="49"/>
    </row>
    <row r="1198" spans="1:19" s="48" customFormat="1" ht="13.9" hidden="1" customHeight="1" outlineLevel="1">
      <c r="A1198" s="560">
        <f ca="1">IF($H1198="UNIDADE CONSTRUTIVA",OFFSET(A1198,-1,0)+1,LARGE(A$3:A1195,1))</f>
        <v>0</v>
      </c>
      <c r="B1198" s="560">
        <f t="shared" ref="B1198:B1204" ca="1" si="639">IF(H1198="UNIDADE CONSTRUTIVA",0,IF(H1198="CÉLULA CONSTRUTIVA",OFFSET(B1198,-1,0)+1,OFFSET(B1198,-1,0)))</f>
        <v>15</v>
      </c>
      <c r="C1198" s="560">
        <f t="shared" ref="C1198:C1204" ca="1" si="640">IF(H1198="CÉLULA CONSTRUTIVA",0,IF(H1198="ETAPA",OFFSET(C1198,-1,0)+1,OFFSET(C1198,-1,0)))</f>
        <v>2</v>
      </c>
      <c r="D1198" s="561">
        <f t="shared" ref="D1198:D1204" ca="1" si="641">IF(H1198="ETAPA",0,IF(H1198="SUBETAPA",OFFSET(D1198,-1,0)+1,OFFSET(D1198,-1,0)))</f>
        <v>0</v>
      </c>
      <c r="E1198" s="561">
        <f t="shared" ref="E1198:E1204" ca="1" si="642">IF(H1198="Subetapa",0,IF(H1198="serviço",OFFSET(E1198,-1,0)+1,OFFSET(E1198,-1,0)))</f>
        <v>1</v>
      </c>
      <c r="G1198" s="290"/>
      <c r="H1198" s="291" t="s">
        <v>242</v>
      </c>
      <c r="I1198" s="292" t="str">
        <f t="shared" ref="I1198:I1202" ca="1" si="643">IF(H1198="Unidade Construtiva",TEXT(A1198,"00"),IF(H1198="Célula Construtiva",TEXT(B1198,"00"),IF(H1198="Etapa",CONCATENATE(TEXT(B1198,"00"),".",TEXT(C1198,"000")),IF(H1198="Subetapa",CONCATENATE(TEXT(B1198,"00"),".",TEXT(C1198,"000"),".",TEXT(D1198,"000")),IF(H1198="Serviço",CONCATENATE(TEXT(B1198,"00"),".",TEXT(C1198,"000"),".",TEXT(D1198,"000"),".",TEXT(E1198,"000")),"")))))</f>
        <v>15.002</v>
      </c>
      <c r="J1198" s="293" t="s">
        <v>4297</v>
      </c>
      <c r="K1198" s="294"/>
      <c r="L1198" s="558"/>
      <c r="M1198" s="558"/>
      <c r="N1198" s="388">
        <f t="shared" ca="1" si="638"/>
        <v>68413.235975999996</v>
      </c>
      <c r="O1198" s="565"/>
      <c r="P1198" s="297"/>
      <c r="Q1198" s="49"/>
      <c r="R1198" s="49"/>
      <c r="S1198" s="49"/>
    </row>
    <row r="1199" spans="1:19" s="48" customFormat="1" ht="13.9" hidden="1" customHeight="1" outlineLevel="2">
      <c r="A1199" s="560">
        <f ca="1">IF($H1199="UNIDADE CONSTRUTIVA",OFFSET(A1199,-1,0)+1,LARGE(A$3:A1198,1))</f>
        <v>0</v>
      </c>
      <c r="B1199" s="560">
        <f t="shared" ca="1" si="639"/>
        <v>15</v>
      </c>
      <c r="C1199" s="560">
        <f t="shared" ca="1" si="640"/>
        <v>2</v>
      </c>
      <c r="D1199" s="561">
        <f t="shared" ca="1" si="641"/>
        <v>1</v>
      </c>
      <c r="E1199" s="561">
        <f t="shared" ca="1" si="642"/>
        <v>0</v>
      </c>
      <c r="G1199" s="290"/>
      <c r="H1199" s="291" t="s">
        <v>243</v>
      </c>
      <c r="I1199" s="292" t="str">
        <f t="shared" ca="1" si="643"/>
        <v>15.002.001</v>
      </c>
      <c r="J1199" s="293" t="s">
        <v>164</v>
      </c>
      <c r="K1199" s="294"/>
      <c r="L1199" s="558"/>
      <c r="M1199" s="558"/>
      <c r="N1199" s="388">
        <f t="shared" ca="1" si="638"/>
        <v>106.87196</v>
      </c>
      <c r="O1199" s="565"/>
      <c r="P1199" s="297"/>
      <c r="Q1199" s="49"/>
      <c r="R1199" s="49"/>
      <c r="S1199" s="49"/>
    </row>
    <row r="1200" spans="1:19" s="48" customFormat="1" ht="13.9" hidden="1" customHeight="1" outlineLevel="3">
      <c r="A1200" s="560">
        <f ca="1">IF($H1200="UNIDADE CONSTRUTIVA",OFFSET(A1200,-1,0)+1,LARGE(A$3:A1199,1))</f>
        <v>0</v>
      </c>
      <c r="B1200" s="560">
        <f t="shared" ca="1" si="639"/>
        <v>15</v>
      </c>
      <c r="C1200" s="560">
        <f t="shared" ca="1" si="640"/>
        <v>2</v>
      </c>
      <c r="D1200" s="561">
        <f t="shared" ca="1" si="641"/>
        <v>1</v>
      </c>
      <c r="E1200" s="561">
        <f t="shared" ca="1" si="642"/>
        <v>1</v>
      </c>
      <c r="G1200" s="290"/>
      <c r="H1200" s="291" t="s">
        <v>244</v>
      </c>
      <c r="I1200" s="292" t="str">
        <f t="shared" ca="1" si="643"/>
        <v>15.002.001.001</v>
      </c>
      <c r="J1200" s="293" t="s">
        <v>4771</v>
      </c>
      <c r="K1200" s="294" t="s">
        <v>3</v>
      </c>
      <c r="L1200" s="558">
        <f>SUM(Arquitetura!D2382:D2386)</f>
        <v>22.04</v>
      </c>
      <c r="M1200" s="558">
        <v>4.8490000000000002</v>
      </c>
      <c r="N1200" s="388">
        <f t="shared" si="638"/>
        <v>106.87196</v>
      </c>
      <c r="O1200" s="565"/>
      <c r="P1200" s="297" t="s">
        <v>402</v>
      </c>
      <c r="Q1200" s="49"/>
      <c r="R1200" s="49"/>
      <c r="S1200" s="49"/>
    </row>
    <row r="1201" spans="1:19" s="48" customFormat="1" ht="13.9" hidden="1" customHeight="1" outlineLevel="2">
      <c r="A1201" s="560">
        <f ca="1">IF($H1201="UNIDADE CONSTRUTIVA",OFFSET(A1201,-1,0)+1,LARGE(A$3:A1200,1))</f>
        <v>0</v>
      </c>
      <c r="B1201" s="560">
        <f t="shared" ca="1" si="639"/>
        <v>15</v>
      </c>
      <c r="C1201" s="560">
        <f t="shared" ca="1" si="640"/>
        <v>2</v>
      </c>
      <c r="D1201" s="561">
        <f t="shared" ca="1" si="641"/>
        <v>2</v>
      </c>
      <c r="E1201" s="561">
        <f t="shared" ca="1" si="642"/>
        <v>0</v>
      </c>
      <c r="G1201" s="290"/>
      <c r="H1201" s="291" t="s">
        <v>243</v>
      </c>
      <c r="I1201" s="292" t="str">
        <f t="shared" ca="1" si="643"/>
        <v>15.002.002</v>
      </c>
      <c r="J1201" s="293" t="s">
        <v>165</v>
      </c>
      <c r="K1201" s="294"/>
      <c r="L1201" s="558"/>
      <c r="M1201" s="558"/>
      <c r="N1201" s="388">
        <f t="shared" ca="1" si="638"/>
        <v>4421.7216000000008</v>
      </c>
      <c r="O1201" s="565"/>
      <c r="P1201" s="297"/>
      <c r="Q1201" s="49"/>
      <c r="R1201" s="49"/>
      <c r="S1201" s="49"/>
    </row>
    <row r="1202" spans="1:19" s="48" customFormat="1" ht="13.9" hidden="1" customHeight="1" outlineLevel="3">
      <c r="A1202" s="560">
        <f ca="1">IF($H1202="UNIDADE CONSTRUTIVA",OFFSET(A1202,-1,0)+1,LARGE(A$3:A1201,1))</f>
        <v>0</v>
      </c>
      <c r="B1202" s="560">
        <f t="shared" ca="1" si="639"/>
        <v>15</v>
      </c>
      <c r="C1202" s="560">
        <f t="shared" ca="1" si="640"/>
        <v>2</v>
      </c>
      <c r="D1202" s="561">
        <f t="shared" ca="1" si="641"/>
        <v>2</v>
      </c>
      <c r="E1202" s="561">
        <f t="shared" ca="1" si="642"/>
        <v>1</v>
      </c>
      <c r="G1202" s="290"/>
      <c r="H1202" s="291" t="s">
        <v>244</v>
      </c>
      <c r="I1202" s="292" t="str">
        <f t="shared" ca="1" si="643"/>
        <v>15.002.002.001</v>
      </c>
      <c r="J1202" s="293" t="s">
        <v>166</v>
      </c>
      <c r="K1202" s="294" t="s">
        <v>1</v>
      </c>
      <c r="L1202" s="575">
        <f>SUM(Arquitetura!D1595:D1599)</f>
        <v>5.24</v>
      </c>
      <c r="M1202" s="575">
        <v>843.84</v>
      </c>
      <c r="N1202" s="388">
        <f t="shared" si="638"/>
        <v>4421.7216000000008</v>
      </c>
      <c r="O1202" s="565"/>
      <c r="P1202" s="297" t="s">
        <v>402</v>
      </c>
      <c r="Q1202" s="49"/>
      <c r="R1202" s="49"/>
      <c r="S1202" s="49"/>
    </row>
    <row r="1203" spans="1:19" s="48" customFormat="1" ht="11.25" hidden="1" customHeight="1" outlineLevel="2">
      <c r="A1203" s="560">
        <f ca="1">IF($H1203="UNIDADE CONSTRUTIVA",OFFSET(A1203,-1,0)+1,LARGE(A$3:A1202,1))</f>
        <v>0</v>
      </c>
      <c r="B1203" s="560">
        <f t="shared" ca="1" si="639"/>
        <v>15</v>
      </c>
      <c r="C1203" s="560">
        <f t="shared" ca="1" si="640"/>
        <v>2</v>
      </c>
      <c r="D1203" s="561">
        <f t="shared" ca="1" si="641"/>
        <v>3</v>
      </c>
      <c r="E1203" s="561">
        <f t="shared" ca="1" si="642"/>
        <v>0</v>
      </c>
      <c r="G1203" s="290"/>
      <c r="H1203" s="291" t="s">
        <v>243</v>
      </c>
      <c r="I1203" s="292" t="str">
        <f ca="1">IF(H1203="Unidade Construtiva",TEXT(A1203,"00"),IF(H1203="Célula Construtiva",TEXT(B1203,"00"),IF(H1203="Etapa",CONCATENATE(TEXT(B1203,"00"),".",TEXT(C1203,"000")),IF(H1203="Subetapa",CONCATENATE(TEXT(B1203,"00"),".",TEXT(C1203,"000"),".",TEXT(D1203,"000")),IF(H1203="Serviço",CONCATENATE(TEXT(B1203,"00"),".",TEXT(C1203,"000"),".",TEXT(D1203,"000"),".",TEXT(E1203,"000")),"")))))</f>
        <v>15.002.003</v>
      </c>
      <c r="J1203" s="293" t="s">
        <v>722</v>
      </c>
      <c r="K1203" s="294"/>
      <c r="L1203" s="575"/>
      <c r="M1203" s="575"/>
      <c r="N1203" s="388">
        <f t="shared" ca="1" si="638"/>
        <v>63884.642415999988</v>
      </c>
      <c r="O1203" s="565"/>
      <c r="P1203" s="297"/>
      <c r="Q1203" s="49"/>
      <c r="R1203" s="49"/>
      <c r="S1203" s="49"/>
    </row>
    <row r="1204" spans="1:19" s="48" customFormat="1" ht="11.25" hidden="1" outlineLevel="2">
      <c r="A1204" s="560">
        <f ca="1">IF($H1204="UNIDADE CONSTRUTIVA",OFFSET(A1204,-1,0)+1,LARGE(A$3:A1203,1))</f>
        <v>0</v>
      </c>
      <c r="B1204" s="560">
        <f t="shared" ca="1" si="639"/>
        <v>15</v>
      </c>
      <c r="C1204" s="560">
        <f t="shared" ca="1" si="640"/>
        <v>2</v>
      </c>
      <c r="D1204" s="561">
        <f t="shared" ca="1" si="641"/>
        <v>3</v>
      </c>
      <c r="E1204" s="561">
        <f t="shared" ca="1" si="642"/>
        <v>1</v>
      </c>
      <c r="G1204" s="290"/>
      <c r="H1204" s="291" t="s">
        <v>244</v>
      </c>
      <c r="I1204" s="292" t="str">
        <f ca="1">IF(H1204="Unidade Construtiva",TEXT(A1204,"00"),IF(H1204="Célula Construtiva",TEXT(B1204,"00"),IF(H1204="Etapa",CONCATENATE(TEXT(B1204,"00"),".",TEXT(C1204,"000")),IF(H1204="Subetapa",CONCATENATE(TEXT(B1204,"00"),".",TEXT(C1204,"000"),".",TEXT(D1204,"000")),IF(H1204="Serviço",CONCATENATE(TEXT(B1204,"00"),".",TEXT(C1204,"000"),".",TEXT(D1204,"000"),".",TEXT(E1204,"000")),"")))))</f>
        <v>15.002.003.001</v>
      </c>
      <c r="J1204" s="293" t="s">
        <v>723</v>
      </c>
      <c r="K1204" s="294" t="s">
        <v>1</v>
      </c>
      <c r="L1204" s="575">
        <f>Arquitetura!D1593*2.03</f>
        <v>45.147199999999991</v>
      </c>
      <c r="M1204" s="575">
        <v>1415.03</v>
      </c>
      <c r="N1204" s="388">
        <f t="shared" si="638"/>
        <v>63884.642415999988</v>
      </c>
      <c r="O1204" s="565"/>
      <c r="P1204" s="297" t="s">
        <v>402</v>
      </c>
      <c r="Q1204" s="49"/>
      <c r="R1204" s="49"/>
      <c r="S1204" s="49"/>
    </row>
    <row r="1205" spans="1:19" s="48" customFormat="1" ht="13.9" hidden="1" customHeight="1" outlineLevel="1">
      <c r="A1205" s="560">
        <f ca="1">IF($H1205="UNIDADE CONSTRUTIVA",OFFSET(A1205,-1,0)+1,LARGE(A$3:A1204,1))</f>
        <v>0</v>
      </c>
      <c r="B1205" s="560">
        <f t="shared" ref="B1205:B1211" ca="1" si="644">IF(H1205="UNIDADE CONSTRUTIVA",0,IF(H1205="CÉLULA CONSTRUTIVA",OFFSET(B1205,-1,0)+1,OFFSET(B1205,-1,0)))</f>
        <v>15</v>
      </c>
      <c r="C1205" s="560">
        <f t="shared" ref="C1205:C1211" ca="1" si="645">IF(H1205="CÉLULA CONSTRUTIVA",0,IF(H1205="ETAPA",OFFSET(C1205,-1,0)+1,OFFSET(C1205,-1,0)))</f>
        <v>3</v>
      </c>
      <c r="D1205" s="561">
        <f t="shared" ref="D1205:D1211" ca="1" si="646">IF(H1205="ETAPA",0,IF(H1205="SUBETAPA",OFFSET(D1205,-1,0)+1,OFFSET(D1205,-1,0)))</f>
        <v>0</v>
      </c>
      <c r="E1205" s="561">
        <f t="shared" ref="E1205:E1211" ca="1" si="647">IF(H1205="Subetapa",0,IF(H1205="serviço",OFFSET(E1205,-1,0)+1,OFFSET(E1205,-1,0)))</f>
        <v>1</v>
      </c>
      <c r="G1205" s="290"/>
      <c r="H1205" s="291" t="s">
        <v>242</v>
      </c>
      <c r="I1205" s="292" t="str">
        <f t="shared" ref="I1205:I1209" ca="1" si="648">IF(H1205="Unidade Construtiva",TEXT(A1205,"00"),IF(H1205="Célula Construtiva",TEXT(B1205,"00"),IF(H1205="Etapa",CONCATENATE(TEXT(B1205,"00"),".",TEXT(C1205,"000")),IF(H1205="Subetapa",CONCATENATE(TEXT(B1205,"00"),".",TEXT(C1205,"000"),".",TEXT(D1205,"000")),IF(H1205="Serviço",CONCATENATE(TEXT(B1205,"00"),".",TEXT(C1205,"000"),".",TEXT(D1205,"000"),".",TEXT(E1205,"000")),"")))))</f>
        <v>15.003</v>
      </c>
      <c r="J1205" s="293" t="s">
        <v>4298</v>
      </c>
      <c r="K1205" s="294"/>
      <c r="L1205" s="558"/>
      <c r="M1205" s="558"/>
      <c r="N1205" s="388">
        <f t="shared" ca="1" si="638"/>
        <v>81945.450871999987</v>
      </c>
      <c r="O1205" s="565"/>
      <c r="P1205" s="297"/>
      <c r="Q1205" s="49"/>
      <c r="R1205" s="49"/>
      <c r="S1205" s="49"/>
    </row>
    <row r="1206" spans="1:19" s="48" customFormat="1" ht="13.9" hidden="1" customHeight="1" outlineLevel="2">
      <c r="A1206" s="560">
        <f ca="1">IF($H1206="UNIDADE CONSTRUTIVA",OFFSET(A1206,-1,0)+1,LARGE(A$3:A1205,1))</f>
        <v>0</v>
      </c>
      <c r="B1206" s="560">
        <f t="shared" ca="1" si="644"/>
        <v>15</v>
      </c>
      <c r="C1206" s="560">
        <f t="shared" ca="1" si="645"/>
        <v>3</v>
      </c>
      <c r="D1206" s="561">
        <f t="shared" ca="1" si="646"/>
        <v>1</v>
      </c>
      <c r="E1206" s="561">
        <f t="shared" ca="1" si="647"/>
        <v>0</v>
      </c>
      <c r="G1206" s="290"/>
      <c r="H1206" s="291" t="s">
        <v>243</v>
      </c>
      <c r="I1206" s="292" t="str">
        <f t="shared" ca="1" si="648"/>
        <v>15.003.001</v>
      </c>
      <c r="J1206" s="293" t="s">
        <v>164</v>
      </c>
      <c r="K1206" s="294"/>
      <c r="L1206" s="558"/>
      <c r="M1206" s="558"/>
      <c r="N1206" s="388">
        <f t="shared" ca="1" si="638"/>
        <v>106.87196</v>
      </c>
      <c r="O1206" s="565"/>
      <c r="P1206" s="297"/>
      <c r="Q1206" s="49"/>
      <c r="R1206" s="49"/>
      <c r="S1206" s="49"/>
    </row>
    <row r="1207" spans="1:19" s="48" customFormat="1" ht="13.9" hidden="1" customHeight="1" outlineLevel="3">
      <c r="A1207" s="560">
        <f ca="1">IF($H1207="UNIDADE CONSTRUTIVA",OFFSET(A1207,-1,0)+1,LARGE(A$3:A1206,1))</f>
        <v>0</v>
      </c>
      <c r="B1207" s="560">
        <f t="shared" ca="1" si="644"/>
        <v>15</v>
      </c>
      <c r="C1207" s="560">
        <f t="shared" ca="1" si="645"/>
        <v>3</v>
      </c>
      <c r="D1207" s="561">
        <f t="shared" ca="1" si="646"/>
        <v>1</v>
      </c>
      <c r="E1207" s="561">
        <f t="shared" ca="1" si="647"/>
        <v>1</v>
      </c>
      <c r="G1207" s="290"/>
      <c r="H1207" s="291" t="s">
        <v>244</v>
      </c>
      <c r="I1207" s="292" t="str">
        <f t="shared" ca="1" si="648"/>
        <v>15.003.001.001</v>
      </c>
      <c r="J1207" s="293" t="s">
        <v>4771</v>
      </c>
      <c r="K1207" s="294" t="s">
        <v>3</v>
      </c>
      <c r="L1207" s="558">
        <f>SUM(Arquitetura!D2389:D2393)</f>
        <v>22.04</v>
      </c>
      <c r="M1207" s="558">
        <v>4.8490000000000002</v>
      </c>
      <c r="N1207" s="388">
        <f t="shared" si="638"/>
        <v>106.87196</v>
      </c>
      <c r="O1207" s="565"/>
      <c r="P1207" s="297" t="s">
        <v>402</v>
      </c>
      <c r="Q1207" s="49"/>
      <c r="R1207" s="49"/>
      <c r="S1207" s="49"/>
    </row>
    <row r="1208" spans="1:19" s="48" customFormat="1" ht="13.9" hidden="1" customHeight="1" outlineLevel="2">
      <c r="A1208" s="560">
        <f ca="1">IF($H1208="UNIDADE CONSTRUTIVA",OFFSET(A1208,-1,0)+1,LARGE(A$3:A1207,1))</f>
        <v>0</v>
      </c>
      <c r="B1208" s="560">
        <f t="shared" ca="1" si="644"/>
        <v>15</v>
      </c>
      <c r="C1208" s="560">
        <f t="shared" ca="1" si="645"/>
        <v>3</v>
      </c>
      <c r="D1208" s="561">
        <f t="shared" ca="1" si="646"/>
        <v>2</v>
      </c>
      <c r="E1208" s="561">
        <f t="shared" ca="1" si="647"/>
        <v>0</v>
      </c>
      <c r="G1208" s="290"/>
      <c r="H1208" s="291" t="s">
        <v>243</v>
      </c>
      <c r="I1208" s="292" t="str">
        <f t="shared" ca="1" si="648"/>
        <v>15.003.002</v>
      </c>
      <c r="J1208" s="293" t="s">
        <v>165</v>
      </c>
      <c r="K1208" s="294"/>
      <c r="L1208" s="558"/>
      <c r="M1208" s="558"/>
      <c r="N1208" s="388">
        <f t="shared" ca="1" si="638"/>
        <v>4421.7216000000008</v>
      </c>
      <c r="O1208" s="565"/>
      <c r="P1208" s="297"/>
      <c r="Q1208" s="49"/>
      <c r="R1208" s="49"/>
      <c r="S1208" s="49"/>
    </row>
    <row r="1209" spans="1:19" s="48" customFormat="1" ht="13.9" hidden="1" customHeight="1" outlineLevel="3">
      <c r="A1209" s="560">
        <f ca="1">IF($H1209="UNIDADE CONSTRUTIVA",OFFSET(A1209,-1,0)+1,LARGE(A$3:A1208,1))</f>
        <v>0</v>
      </c>
      <c r="B1209" s="560">
        <f t="shared" ca="1" si="644"/>
        <v>15</v>
      </c>
      <c r="C1209" s="560">
        <f t="shared" ca="1" si="645"/>
        <v>3</v>
      </c>
      <c r="D1209" s="561">
        <f t="shared" ca="1" si="646"/>
        <v>2</v>
      </c>
      <c r="E1209" s="561">
        <f t="shared" ca="1" si="647"/>
        <v>1</v>
      </c>
      <c r="G1209" s="290"/>
      <c r="H1209" s="291" t="s">
        <v>244</v>
      </c>
      <c r="I1209" s="292" t="str">
        <f t="shared" ca="1" si="648"/>
        <v>15.003.002.001</v>
      </c>
      <c r="J1209" s="293" t="s">
        <v>166</v>
      </c>
      <c r="K1209" s="294" t="s">
        <v>1</v>
      </c>
      <c r="L1209" s="575">
        <f>SUM(Arquitetura!D1604:D1608)</f>
        <v>5.24</v>
      </c>
      <c r="M1209" s="575">
        <v>843.84</v>
      </c>
      <c r="N1209" s="388">
        <f t="shared" si="638"/>
        <v>4421.7216000000008</v>
      </c>
      <c r="O1209" s="565"/>
      <c r="P1209" s="297" t="s">
        <v>402</v>
      </c>
      <c r="Q1209" s="49"/>
      <c r="R1209" s="49"/>
      <c r="S1209" s="49"/>
    </row>
    <row r="1210" spans="1:19" s="48" customFormat="1" ht="11.25" hidden="1" customHeight="1" outlineLevel="2">
      <c r="A1210" s="560">
        <f ca="1">IF($H1210="UNIDADE CONSTRUTIVA",OFFSET(A1210,-1,0)+1,LARGE(A$3:A1209,1))</f>
        <v>0</v>
      </c>
      <c r="B1210" s="560">
        <f t="shared" ca="1" si="644"/>
        <v>15</v>
      </c>
      <c r="C1210" s="560">
        <f t="shared" ca="1" si="645"/>
        <v>3</v>
      </c>
      <c r="D1210" s="561">
        <f t="shared" ca="1" si="646"/>
        <v>3</v>
      </c>
      <c r="E1210" s="561">
        <f t="shared" ca="1" si="647"/>
        <v>0</v>
      </c>
      <c r="G1210" s="290"/>
      <c r="H1210" s="291" t="s">
        <v>243</v>
      </c>
      <c r="I1210" s="292" t="str">
        <f ca="1">IF(H1210="Unidade Construtiva",TEXT(A1210,"00"),IF(H1210="Célula Construtiva",TEXT(B1210,"00"),IF(H1210="Etapa",CONCATENATE(TEXT(B1210,"00"),".",TEXT(C1210,"000")),IF(H1210="Subetapa",CONCATENATE(TEXT(B1210,"00"),".",TEXT(C1210,"000"),".",TEXT(D1210,"000")),IF(H1210="Serviço",CONCATENATE(TEXT(B1210,"00"),".",TEXT(C1210,"000"),".",TEXT(D1210,"000"),".",TEXT(E1210,"000")),"")))))</f>
        <v>15.003.003</v>
      </c>
      <c r="J1210" s="293" t="s">
        <v>722</v>
      </c>
      <c r="K1210" s="294"/>
      <c r="L1210" s="575"/>
      <c r="M1210" s="575"/>
      <c r="N1210" s="388">
        <f t="shared" ca="1" si="638"/>
        <v>77416.857311999993</v>
      </c>
      <c r="O1210" s="565"/>
      <c r="P1210" s="297"/>
      <c r="Q1210" s="49"/>
      <c r="R1210" s="49"/>
      <c r="S1210" s="49"/>
    </row>
    <row r="1211" spans="1:19" s="48" customFormat="1" ht="11.25" hidden="1" outlineLevel="3">
      <c r="A1211" s="560">
        <f ca="1">IF($H1211="UNIDADE CONSTRUTIVA",OFFSET(A1211,-1,0)+1,LARGE(A$3:A1210,1))</f>
        <v>0</v>
      </c>
      <c r="B1211" s="560">
        <f t="shared" ca="1" si="644"/>
        <v>15</v>
      </c>
      <c r="C1211" s="560">
        <f t="shared" ca="1" si="645"/>
        <v>3</v>
      </c>
      <c r="D1211" s="561">
        <f t="shared" ca="1" si="646"/>
        <v>3</v>
      </c>
      <c r="E1211" s="561">
        <f t="shared" ca="1" si="647"/>
        <v>1</v>
      </c>
      <c r="G1211" s="290"/>
      <c r="H1211" s="291" t="s">
        <v>244</v>
      </c>
      <c r="I1211" s="292" t="str">
        <f ca="1">IF(H1211="Unidade Construtiva",TEXT(A1211,"00"),IF(H1211="Célula Construtiva",TEXT(B1211,"00"),IF(H1211="Etapa",CONCATENATE(TEXT(B1211,"00"),".",TEXT(C1211,"000")),IF(H1211="Subetapa",CONCATENATE(TEXT(B1211,"00"),".",TEXT(C1211,"000"),".",TEXT(D1211,"000")),IF(H1211="Serviço",CONCATENATE(TEXT(B1211,"00"),".",TEXT(C1211,"000"),".",TEXT(D1211,"000"),".",TEXT(E1211,"000")),"")))))</f>
        <v>15.003.003.001</v>
      </c>
      <c r="J1211" s="293" t="s">
        <v>723</v>
      </c>
      <c r="K1211" s="294" t="s">
        <v>1</v>
      </c>
      <c r="L1211" s="575">
        <f>Arquitetura!D1602*2.46</f>
        <v>54.710399999999993</v>
      </c>
      <c r="M1211" s="575">
        <v>1415.03</v>
      </c>
      <c r="N1211" s="388">
        <f t="shared" si="638"/>
        <v>77416.857311999993</v>
      </c>
      <c r="O1211" s="565"/>
      <c r="P1211" s="297" t="s">
        <v>402</v>
      </c>
      <c r="Q1211" s="49"/>
      <c r="R1211" s="49"/>
      <c r="S1211" s="49"/>
    </row>
    <row r="1212" spans="1:19" s="48" customFormat="1" ht="13.9" hidden="1" customHeight="1" outlineLevel="1">
      <c r="A1212" s="560">
        <f ca="1">IF($H1212="UNIDADE CONSTRUTIVA",OFFSET(A1212,-1,0)+1,LARGE(A$3:A1211,1))</f>
        <v>0</v>
      </c>
      <c r="B1212" s="560">
        <f t="shared" ref="B1212:B1219" ca="1" si="649">IF(H1212="UNIDADE CONSTRUTIVA",0,IF(H1212="CÉLULA CONSTRUTIVA",OFFSET(B1212,-1,0)+1,OFFSET(B1212,-1,0)))</f>
        <v>15</v>
      </c>
      <c r="C1212" s="560">
        <f t="shared" ref="C1212:C1219" ca="1" si="650">IF(H1212="CÉLULA CONSTRUTIVA",0,IF(H1212="ETAPA",OFFSET(C1212,-1,0)+1,OFFSET(C1212,-1,0)))</f>
        <v>4</v>
      </c>
      <c r="D1212" s="561">
        <f t="shared" ref="D1212:D1219" ca="1" si="651">IF(H1212="ETAPA",0,IF(H1212="SUBETAPA",OFFSET(D1212,-1,0)+1,OFFSET(D1212,-1,0)))</f>
        <v>0</v>
      </c>
      <c r="E1212" s="561">
        <f t="shared" ref="E1212:E1219" ca="1" si="652">IF(H1212="Subetapa",0,IF(H1212="serviço",OFFSET(E1212,-1,0)+1,OFFSET(E1212,-1,0)))</f>
        <v>1</v>
      </c>
      <c r="G1212" s="290"/>
      <c r="H1212" s="291" t="s">
        <v>242</v>
      </c>
      <c r="I1212" s="292" t="str">
        <f t="shared" ref="I1212:I1217" ca="1" si="653">IF(H1212="Unidade Construtiva",TEXT(A1212,"00"),IF(H1212="Célula Construtiva",TEXT(B1212,"00"),IF(H1212="Etapa",CONCATENATE(TEXT(B1212,"00"),".",TEXT(C1212,"000")),IF(H1212="Subetapa",CONCATENATE(TEXT(B1212,"00"),".",TEXT(C1212,"000"),".",TEXT(D1212,"000")),IF(H1212="Serviço",CONCATENATE(TEXT(B1212,"00"),".",TEXT(C1212,"000"),".",TEXT(D1212,"000"),".",TEXT(E1212,"000")),"")))))</f>
        <v>15.004</v>
      </c>
      <c r="J1212" s="293" t="s">
        <v>4299</v>
      </c>
      <c r="K1212" s="294"/>
      <c r="L1212" s="558"/>
      <c r="M1212" s="558"/>
      <c r="N1212" s="388">
        <f t="shared" ca="1" si="638"/>
        <v>80423.711470000009</v>
      </c>
      <c r="O1212" s="565"/>
      <c r="P1212" s="297"/>
      <c r="Q1212" s="49"/>
      <c r="R1212" s="49"/>
      <c r="S1212" s="49"/>
    </row>
    <row r="1213" spans="1:19" s="48" customFormat="1" ht="13.9" hidden="1" customHeight="1" outlineLevel="2">
      <c r="A1213" s="560">
        <f ca="1">IF($H1213="UNIDADE CONSTRUTIVA",OFFSET(A1213,-1,0)+1,LARGE(A$3:A1212,1))</f>
        <v>0</v>
      </c>
      <c r="B1213" s="560">
        <f t="shared" ca="1" si="649"/>
        <v>15</v>
      </c>
      <c r="C1213" s="560">
        <f t="shared" ca="1" si="650"/>
        <v>4</v>
      </c>
      <c r="D1213" s="561">
        <f t="shared" ca="1" si="651"/>
        <v>1</v>
      </c>
      <c r="E1213" s="561">
        <f t="shared" ca="1" si="652"/>
        <v>0</v>
      </c>
      <c r="G1213" s="290"/>
      <c r="H1213" s="291" t="s">
        <v>243</v>
      </c>
      <c r="I1213" s="292" t="str">
        <f t="shared" ca="1" si="653"/>
        <v>15.004.001</v>
      </c>
      <c r="J1213" s="293" t="s">
        <v>164</v>
      </c>
      <c r="K1213" s="294"/>
      <c r="L1213" s="558"/>
      <c r="M1213" s="558"/>
      <c r="N1213" s="388">
        <f t="shared" ca="1" si="638"/>
        <v>3123.2598200000002</v>
      </c>
      <c r="O1213" s="565"/>
      <c r="P1213" s="297"/>
      <c r="Q1213" s="49"/>
      <c r="R1213" s="49"/>
      <c r="S1213" s="49"/>
    </row>
    <row r="1214" spans="1:19" s="48" customFormat="1" ht="13.9" hidden="1" customHeight="1" outlineLevel="3">
      <c r="A1214" s="560">
        <f ca="1">IF($H1214="UNIDADE CONSTRUTIVA",OFFSET(A1214,-1,0)+1,LARGE(A$3:A1213,1))</f>
        <v>0</v>
      </c>
      <c r="B1214" s="560">
        <f t="shared" ca="1" si="649"/>
        <v>15</v>
      </c>
      <c r="C1214" s="560">
        <f t="shared" ca="1" si="650"/>
        <v>4</v>
      </c>
      <c r="D1214" s="561">
        <f t="shared" ca="1" si="651"/>
        <v>1</v>
      </c>
      <c r="E1214" s="561">
        <f t="shared" ca="1" si="652"/>
        <v>1</v>
      </c>
      <c r="G1214" s="290"/>
      <c r="H1214" s="291" t="s">
        <v>244</v>
      </c>
      <c r="I1214" s="292" t="str">
        <f t="shared" ca="1" si="653"/>
        <v>15.004.001.001</v>
      </c>
      <c r="J1214" s="293" t="s">
        <v>4771</v>
      </c>
      <c r="K1214" s="294" t="s">
        <v>3</v>
      </c>
      <c r="L1214" s="558">
        <f>SUM(Arquitetura!D2397:D2414)</f>
        <v>163.18</v>
      </c>
      <c r="M1214" s="558">
        <v>4.8490000000000002</v>
      </c>
      <c r="N1214" s="388">
        <f t="shared" si="638"/>
        <v>791.2598200000001</v>
      </c>
      <c r="O1214" s="565"/>
      <c r="P1214" s="297" t="s">
        <v>402</v>
      </c>
      <c r="Q1214" s="49"/>
      <c r="R1214" s="49"/>
      <c r="S1214" s="49"/>
    </row>
    <row r="1215" spans="1:19" s="48" customFormat="1" ht="13.9" hidden="1" customHeight="1" outlineLevel="3">
      <c r="A1215" s="560">
        <f ca="1">IF($H1215="UNIDADE CONSTRUTIVA",OFFSET(A1215,-1,0)+1,LARGE(A$3:A1214,1))</f>
        <v>0</v>
      </c>
      <c r="B1215" s="560">
        <f t="shared" ref="B1215" ca="1" si="654">IF(H1215="UNIDADE CONSTRUTIVA",0,IF(H1215="CÉLULA CONSTRUTIVA",OFFSET(B1215,-1,0)+1,OFFSET(B1215,-1,0)))</f>
        <v>15</v>
      </c>
      <c r="C1215" s="560">
        <f t="shared" ref="C1215" ca="1" si="655">IF(H1215="CÉLULA CONSTRUTIVA",0,IF(H1215="ETAPA",OFFSET(C1215,-1,0)+1,OFFSET(C1215,-1,0)))</f>
        <v>4</v>
      </c>
      <c r="D1215" s="561">
        <f t="shared" ref="D1215" ca="1" si="656">IF(H1215="ETAPA",0,IF(H1215="SUBETAPA",OFFSET(D1215,-1,0)+1,OFFSET(D1215,-1,0)))</f>
        <v>1</v>
      </c>
      <c r="E1215" s="561">
        <f t="shared" ref="E1215" ca="1" si="657">IF(H1215="Subetapa",0,IF(H1215="serviço",OFFSET(E1215,-1,0)+1,OFFSET(E1215,-1,0)))</f>
        <v>2</v>
      </c>
      <c r="G1215" s="290"/>
      <c r="H1215" s="291" t="s">
        <v>244</v>
      </c>
      <c r="I1215" s="292" t="str">
        <f t="shared" ref="I1215" ca="1" si="658">IF(H1215="Unidade Construtiva",TEXT(A1215,"00"),IF(H1215="Célula Construtiva",TEXT(B1215,"00"),IF(H1215="Etapa",CONCATENATE(TEXT(B1215,"00"),".",TEXT(C1215,"000")),IF(H1215="Subetapa",CONCATENATE(TEXT(B1215,"00"),".",TEXT(C1215,"000"),".",TEXT(D1215,"000")),IF(H1215="Serviço",CONCATENATE(TEXT(B1215,"00"),".",TEXT(C1215,"000"),".",TEXT(D1215,"000"),".",TEXT(E1215,"000")),"")))))</f>
        <v>15.004.001.002</v>
      </c>
      <c r="J1215" s="293" t="s">
        <v>4303</v>
      </c>
      <c r="K1215" s="294" t="s">
        <v>3</v>
      </c>
      <c r="L1215" s="558">
        <f>Arquitetura!D2396</f>
        <v>4.4000000000000004</v>
      </c>
      <c r="M1215" s="558">
        <v>530</v>
      </c>
      <c r="N1215" s="388">
        <f t="shared" si="638"/>
        <v>2332</v>
      </c>
      <c r="O1215" s="565"/>
      <c r="P1215" s="297" t="s">
        <v>402</v>
      </c>
      <c r="Q1215" s="49"/>
      <c r="R1215" s="49"/>
      <c r="S1215" s="49"/>
    </row>
    <row r="1216" spans="1:19" s="48" customFormat="1" ht="13.9" hidden="1" customHeight="1" outlineLevel="2">
      <c r="A1216" s="560">
        <f ca="1">IF($H1216="UNIDADE CONSTRUTIVA",OFFSET(A1216,-1,0)+1,LARGE(A$3:A1214,1))</f>
        <v>0</v>
      </c>
      <c r="B1216" s="560">
        <f t="shared" ca="1" si="649"/>
        <v>15</v>
      </c>
      <c r="C1216" s="560">
        <f t="shared" ca="1" si="650"/>
        <v>4</v>
      </c>
      <c r="D1216" s="561">
        <f t="shared" ca="1" si="651"/>
        <v>2</v>
      </c>
      <c r="E1216" s="561">
        <f t="shared" ca="1" si="652"/>
        <v>0</v>
      </c>
      <c r="G1216" s="290"/>
      <c r="H1216" s="291" t="s">
        <v>243</v>
      </c>
      <c r="I1216" s="292" t="str">
        <f t="shared" ca="1" si="653"/>
        <v>15.004.002</v>
      </c>
      <c r="J1216" s="293" t="s">
        <v>165</v>
      </c>
      <c r="K1216" s="294"/>
      <c r="L1216" s="558"/>
      <c r="M1216" s="558"/>
      <c r="N1216" s="388">
        <f t="shared" ca="1" si="638"/>
        <v>66410.207999999999</v>
      </c>
      <c r="O1216" s="565"/>
      <c r="P1216" s="297"/>
      <c r="Q1216" s="49"/>
      <c r="R1216" s="49"/>
      <c r="S1216" s="49"/>
    </row>
    <row r="1217" spans="1:19" s="48" customFormat="1" ht="13.9" hidden="1" customHeight="1" outlineLevel="3">
      <c r="A1217" s="560">
        <f ca="1">IF($H1217="UNIDADE CONSTRUTIVA",OFFSET(A1217,-1,0)+1,LARGE(A$3:A1216,1))</f>
        <v>0</v>
      </c>
      <c r="B1217" s="560">
        <f t="shared" ca="1" si="649"/>
        <v>15</v>
      </c>
      <c r="C1217" s="560">
        <f t="shared" ca="1" si="650"/>
        <v>4</v>
      </c>
      <c r="D1217" s="561">
        <f t="shared" ca="1" si="651"/>
        <v>2</v>
      </c>
      <c r="E1217" s="561">
        <f t="shared" ca="1" si="652"/>
        <v>1</v>
      </c>
      <c r="G1217" s="290"/>
      <c r="H1217" s="291" t="s">
        <v>244</v>
      </c>
      <c r="I1217" s="292" t="str">
        <f t="shared" ca="1" si="653"/>
        <v>15.004.002.001</v>
      </c>
      <c r="J1217" s="293" t="s">
        <v>166</v>
      </c>
      <c r="K1217" s="294" t="s">
        <v>1</v>
      </c>
      <c r="L1217" s="575">
        <f>SUM(Arquitetura!D1614:D1631)</f>
        <v>78.7</v>
      </c>
      <c r="M1217" s="575">
        <v>843.84</v>
      </c>
      <c r="N1217" s="388">
        <f t="shared" si="638"/>
        <v>66410.207999999999</v>
      </c>
      <c r="O1217" s="565"/>
      <c r="P1217" s="297" t="s">
        <v>402</v>
      </c>
      <c r="Q1217" s="49"/>
      <c r="R1217" s="49"/>
      <c r="S1217" s="49"/>
    </row>
    <row r="1218" spans="1:19" s="48" customFormat="1" ht="13.9" hidden="1" customHeight="1" outlineLevel="2">
      <c r="A1218" s="560">
        <f ca="1">IF($H1218="UNIDADE CONSTRUTIVA",OFFSET(A1218,-1,0)+1,LARGE(A$3:A1217,1))</f>
        <v>0</v>
      </c>
      <c r="B1218" s="560">
        <f t="shared" ca="1" si="649"/>
        <v>15</v>
      </c>
      <c r="C1218" s="560">
        <f t="shared" ca="1" si="650"/>
        <v>4</v>
      </c>
      <c r="D1218" s="561">
        <f t="shared" ca="1" si="651"/>
        <v>3</v>
      </c>
      <c r="E1218" s="561">
        <f t="shared" ca="1" si="652"/>
        <v>0</v>
      </c>
      <c r="G1218" s="290"/>
      <c r="H1218" s="291" t="s">
        <v>243</v>
      </c>
      <c r="I1218" s="292" t="str">
        <f t="shared" ref="I1218:I1225" ca="1" si="659">IF(H1218="Unidade Construtiva",TEXT(A1218,"00"),IF(H1218="Célula Construtiva",TEXT(B1218,"00"),IF(H1218="Etapa",CONCATENATE(TEXT(B1218,"00"),".",TEXT(C1218,"000")),IF(H1218="Subetapa",CONCATENATE(TEXT(B1218,"00"),".",TEXT(C1218,"000"),".",TEXT(D1218,"000")),IF(H1218="Serviço",CONCATENATE(TEXT(B1218,"00"),".",TEXT(C1218,"000"),".",TEXT(D1218,"000"),".",TEXT(E1218,"000")),"")))))</f>
        <v>15.004.003</v>
      </c>
      <c r="J1218" s="293" t="s">
        <v>167</v>
      </c>
      <c r="K1218" s="294"/>
      <c r="L1218" s="558"/>
      <c r="M1218" s="575"/>
      <c r="N1218" s="388">
        <f t="shared" ca="1" si="638"/>
        <v>10890.24365</v>
      </c>
      <c r="O1218" s="565"/>
      <c r="P1218" s="297"/>
      <c r="Q1218" s="49"/>
      <c r="R1218" s="49"/>
      <c r="S1218" s="49"/>
    </row>
    <row r="1219" spans="1:19" s="48" customFormat="1" ht="13.9" hidden="1" customHeight="1" outlineLevel="3">
      <c r="A1219" s="560">
        <f ca="1">IF($H1219="UNIDADE CONSTRUTIVA",OFFSET(A1219,-1,0)+1,LARGE(A$3:A1218,1))</f>
        <v>0</v>
      </c>
      <c r="B1219" s="560">
        <f t="shared" ca="1" si="649"/>
        <v>15</v>
      </c>
      <c r="C1219" s="560">
        <f t="shared" ca="1" si="650"/>
        <v>4</v>
      </c>
      <c r="D1219" s="561">
        <f t="shared" ca="1" si="651"/>
        <v>3</v>
      </c>
      <c r="E1219" s="561">
        <f t="shared" ca="1" si="652"/>
        <v>1</v>
      </c>
      <c r="G1219" s="290"/>
      <c r="H1219" s="291" t="s">
        <v>244</v>
      </c>
      <c r="I1219" s="292" t="str">
        <f t="shared" ca="1" si="659"/>
        <v>15.004.003.001</v>
      </c>
      <c r="J1219" s="293" t="s">
        <v>4304</v>
      </c>
      <c r="K1219" s="294" t="s">
        <v>1</v>
      </c>
      <c r="L1219" s="575">
        <f>Arquitetura!D1611*0.65</f>
        <v>11.635</v>
      </c>
      <c r="M1219" s="575">
        <v>935.99</v>
      </c>
      <c r="N1219" s="388">
        <f t="shared" si="638"/>
        <v>10890.24365</v>
      </c>
      <c r="O1219" s="565"/>
      <c r="P1219" s="297" t="s">
        <v>402</v>
      </c>
      <c r="Q1219" s="49"/>
      <c r="R1219" s="49"/>
      <c r="S1219" s="49"/>
    </row>
    <row r="1220" spans="1:19" s="48" customFormat="1" ht="13.9" hidden="1" customHeight="1" outlineLevel="1">
      <c r="A1220" s="560">
        <f ca="1">IF($H1220="UNIDADE CONSTRUTIVA",OFFSET(A1220,-1,0)+1,LARGE(A$3:A1219,1))</f>
        <v>0</v>
      </c>
      <c r="B1220" s="560">
        <f t="shared" ref="B1220:B1230" ca="1" si="660">IF(H1220="UNIDADE CONSTRUTIVA",0,IF(H1220="CÉLULA CONSTRUTIVA",OFFSET(B1220,-1,0)+1,OFFSET(B1220,-1,0)))</f>
        <v>15</v>
      </c>
      <c r="C1220" s="560">
        <f t="shared" ref="C1220:C1230" ca="1" si="661">IF(H1220="CÉLULA CONSTRUTIVA",0,IF(H1220="ETAPA",OFFSET(C1220,-1,0)+1,OFFSET(C1220,-1,0)))</f>
        <v>5</v>
      </c>
      <c r="D1220" s="561">
        <f t="shared" ref="D1220:D1230" ca="1" si="662">IF(H1220="ETAPA",0,IF(H1220="SUBETAPA",OFFSET(D1220,-1,0)+1,OFFSET(D1220,-1,0)))</f>
        <v>0</v>
      </c>
      <c r="E1220" s="561">
        <f t="shared" ref="E1220:E1230" ca="1" si="663">IF(H1220="Subetapa",0,IF(H1220="serviço",OFFSET(E1220,-1,0)+1,OFFSET(E1220,-1,0)))</f>
        <v>1</v>
      </c>
      <c r="G1220" s="290"/>
      <c r="H1220" s="291" t="s">
        <v>242</v>
      </c>
      <c r="I1220" s="292" t="str">
        <f t="shared" ca="1" si="659"/>
        <v>15.005</v>
      </c>
      <c r="J1220" s="293" t="s">
        <v>4300</v>
      </c>
      <c r="K1220" s="294"/>
      <c r="L1220" s="558"/>
      <c r="M1220" s="558"/>
      <c r="N1220" s="388">
        <f t="shared" ca="1" si="638"/>
        <v>584382.77009000001</v>
      </c>
      <c r="O1220" s="565"/>
      <c r="P1220" s="297"/>
      <c r="Q1220" s="49"/>
      <c r="R1220" s="49"/>
      <c r="S1220" s="49"/>
    </row>
    <row r="1221" spans="1:19" s="48" customFormat="1" ht="13.9" hidden="1" customHeight="1" outlineLevel="2">
      <c r="A1221" s="560">
        <f ca="1">IF($H1221="UNIDADE CONSTRUTIVA",OFFSET(A1221,-1,0)+1,LARGE(A$3:A1220,1))</f>
        <v>0</v>
      </c>
      <c r="B1221" s="560">
        <f t="shared" ca="1" si="660"/>
        <v>15</v>
      </c>
      <c r="C1221" s="560">
        <f t="shared" ca="1" si="661"/>
        <v>5</v>
      </c>
      <c r="D1221" s="561">
        <f t="shared" ca="1" si="662"/>
        <v>1</v>
      </c>
      <c r="E1221" s="561">
        <f t="shared" ca="1" si="663"/>
        <v>0</v>
      </c>
      <c r="G1221" s="290"/>
      <c r="H1221" s="291" t="s">
        <v>243</v>
      </c>
      <c r="I1221" s="292" t="str">
        <f t="shared" ca="1" si="659"/>
        <v>15.005.001</v>
      </c>
      <c r="J1221" s="293" t="s">
        <v>164</v>
      </c>
      <c r="K1221" s="294"/>
      <c r="L1221" s="558"/>
      <c r="M1221" s="558"/>
      <c r="N1221" s="388">
        <f t="shared" ca="1" si="638"/>
        <v>23942.541140000001</v>
      </c>
      <c r="O1221" s="565"/>
      <c r="P1221" s="297"/>
      <c r="Q1221" s="49"/>
      <c r="R1221" s="49"/>
      <c r="S1221" s="49"/>
    </row>
    <row r="1222" spans="1:19" s="48" customFormat="1" ht="13.9" hidden="1" customHeight="1" outlineLevel="3">
      <c r="A1222" s="560">
        <f ca="1">IF($H1222="UNIDADE CONSTRUTIVA",OFFSET(A1222,-1,0)+1,LARGE(A$3:A1221,1))</f>
        <v>0</v>
      </c>
      <c r="B1222" s="560">
        <f t="shared" ca="1" si="660"/>
        <v>15</v>
      </c>
      <c r="C1222" s="560">
        <f t="shared" ca="1" si="661"/>
        <v>5</v>
      </c>
      <c r="D1222" s="561">
        <f t="shared" ca="1" si="662"/>
        <v>1</v>
      </c>
      <c r="E1222" s="561">
        <f t="shared" ca="1" si="663"/>
        <v>1</v>
      </c>
      <c r="G1222" s="290"/>
      <c r="H1222" s="291" t="s">
        <v>244</v>
      </c>
      <c r="I1222" s="292" t="str">
        <f t="shared" ca="1" si="659"/>
        <v>15.005.001.001</v>
      </c>
      <c r="J1222" s="293" t="s">
        <v>4771</v>
      </c>
      <c r="K1222" s="294" t="s">
        <v>3</v>
      </c>
      <c r="L1222" s="558">
        <f ca="1">SUM(Arquitetura!D2417:D2574)-L1223</f>
        <v>1179.860000000001</v>
      </c>
      <c r="M1222" s="558">
        <v>4.8490000000000002</v>
      </c>
      <c r="N1222" s="388">
        <f t="shared" ca="1" si="638"/>
        <v>5721.1411400000052</v>
      </c>
      <c r="O1222" s="565"/>
      <c r="P1222" s="297" t="s">
        <v>402</v>
      </c>
      <c r="Q1222" s="49"/>
      <c r="R1222" s="49"/>
      <c r="S1222" s="49"/>
    </row>
    <row r="1223" spans="1:19" s="48" customFormat="1" ht="13.9" hidden="1" customHeight="1" outlineLevel="3">
      <c r="A1223" s="560">
        <f ca="1">IF($H1223="UNIDADE CONSTRUTIVA",OFFSET(A1223,-1,0)+1,LARGE(A$3:A1222,1))</f>
        <v>0</v>
      </c>
      <c r="B1223" s="560">
        <f t="shared" ca="1" si="660"/>
        <v>15</v>
      </c>
      <c r="C1223" s="560">
        <f t="shared" ca="1" si="661"/>
        <v>5</v>
      </c>
      <c r="D1223" s="561">
        <f t="shared" ca="1" si="662"/>
        <v>1</v>
      </c>
      <c r="E1223" s="561">
        <f t="shared" ca="1" si="663"/>
        <v>2</v>
      </c>
      <c r="G1223" s="290"/>
      <c r="H1223" s="291" t="s">
        <v>244</v>
      </c>
      <c r="I1223" s="292" t="str">
        <f t="shared" ca="1" si="659"/>
        <v>15.005.001.002</v>
      </c>
      <c r="J1223" s="293" t="s">
        <v>4303</v>
      </c>
      <c r="K1223" s="294" t="s">
        <v>3</v>
      </c>
      <c r="L1223" s="558">
        <f ca="1">SUMIF(Arquitetura!B2415:B2574,Arquitetura!B2417,Arquitetura!D2417:D2574)</f>
        <v>34.379999999999995</v>
      </c>
      <c r="M1223" s="558">
        <v>530</v>
      </c>
      <c r="N1223" s="388">
        <f t="shared" ca="1" si="638"/>
        <v>18221.399999999998</v>
      </c>
      <c r="O1223" s="565"/>
      <c r="P1223" s="297" t="s">
        <v>402</v>
      </c>
      <c r="Q1223" s="49"/>
      <c r="R1223" s="49"/>
      <c r="S1223" s="49"/>
    </row>
    <row r="1224" spans="1:19" s="48" customFormat="1" ht="13.9" hidden="1" customHeight="1" outlineLevel="2">
      <c r="A1224" s="560">
        <f ca="1">IF($H1224="UNIDADE CONSTRUTIVA",OFFSET(A1224,-1,0)+1,LARGE(A$3:A1222,1))</f>
        <v>0</v>
      </c>
      <c r="B1224" s="560">
        <f t="shared" ca="1" si="660"/>
        <v>15</v>
      </c>
      <c r="C1224" s="560">
        <f t="shared" ca="1" si="661"/>
        <v>5</v>
      </c>
      <c r="D1224" s="561">
        <f t="shared" ca="1" si="662"/>
        <v>2</v>
      </c>
      <c r="E1224" s="561">
        <f t="shared" ca="1" si="663"/>
        <v>0</v>
      </c>
      <c r="G1224" s="290"/>
      <c r="H1224" s="291" t="s">
        <v>243</v>
      </c>
      <c r="I1224" s="292" t="str">
        <f t="shared" ca="1" si="659"/>
        <v>15.005.002</v>
      </c>
      <c r="J1224" s="293" t="s">
        <v>165</v>
      </c>
      <c r="K1224" s="294"/>
      <c r="L1224" s="558"/>
      <c r="M1224" s="558"/>
      <c r="N1224" s="388">
        <f t="shared" ca="1" si="638"/>
        <v>391702.08960000006</v>
      </c>
      <c r="O1224" s="565"/>
      <c r="P1224" s="297"/>
      <c r="Q1224" s="49"/>
      <c r="R1224" s="49"/>
      <c r="S1224" s="49"/>
    </row>
    <row r="1225" spans="1:19" s="48" customFormat="1" ht="13.9" hidden="1" customHeight="1" outlineLevel="3">
      <c r="A1225" s="560">
        <f ca="1">IF($H1225="UNIDADE CONSTRUTIVA",OFFSET(A1225,-1,0)+1,LARGE(A$3:A1224,1))</f>
        <v>0</v>
      </c>
      <c r="B1225" s="560">
        <f t="shared" ca="1" si="660"/>
        <v>15</v>
      </c>
      <c r="C1225" s="560">
        <f t="shared" ca="1" si="661"/>
        <v>5</v>
      </c>
      <c r="D1225" s="561">
        <f t="shared" ca="1" si="662"/>
        <v>2</v>
      </c>
      <c r="E1225" s="561">
        <f t="shared" ca="1" si="663"/>
        <v>1</v>
      </c>
      <c r="G1225" s="290"/>
      <c r="H1225" s="291" t="s">
        <v>244</v>
      </c>
      <c r="I1225" s="292" t="str">
        <f t="shared" ca="1" si="659"/>
        <v>15.005.002.001</v>
      </c>
      <c r="J1225" s="293" t="s">
        <v>166</v>
      </c>
      <c r="K1225" s="294" t="s">
        <v>1</v>
      </c>
      <c r="L1225" s="575">
        <f>Arquitetura!G1641+Arquitetura!G1642</f>
        <v>464.19000000000005</v>
      </c>
      <c r="M1225" s="575">
        <v>843.84</v>
      </c>
      <c r="N1225" s="388">
        <f t="shared" si="638"/>
        <v>391702.08960000006</v>
      </c>
      <c r="O1225" s="565"/>
      <c r="P1225" s="297" t="s">
        <v>402</v>
      </c>
      <c r="Q1225" s="49"/>
      <c r="R1225" s="49"/>
      <c r="S1225" s="49"/>
    </row>
    <row r="1226" spans="1:19" s="48" customFormat="1" ht="11.25" hidden="1" customHeight="1" outlineLevel="2">
      <c r="A1226" s="560">
        <f ca="1">IF($H1226="UNIDADE CONSTRUTIVA",OFFSET(A1226,-1,0)+1,LARGE(A$3:A1225,1))</f>
        <v>0</v>
      </c>
      <c r="B1226" s="560">
        <f t="shared" ca="1" si="660"/>
        <v>15</v>
      </c>
      <c r="C1226" s="560">
        <f t="shared" ca="1" si="661"/>
        <v>5</v>
      </c>
      <c r="D1226" s="561">
        <f t="shared" ca="1" si="662"/>
        <v>3</v>
      </c>
      <c r="E1226" s="561">
        <f t="shared" ca="1" si="663"/>
        <v>0</v>
      </c>
      <c r="G1226" s="290"/>
      <c r="H1226" s="291" t="s">
        <v>243</v>
      </c>
      <c r="I1226" s="292" t="str">
        <f ca="1">IF(H1226="Unidade Construtiva",TEXT(A1226,"00"),IF(H1226="Célula Construtiva",TEXT(B1226,"00"),IF(H1226="Etapa",CONCATENATE(TEXT(B1226,"00"),".",TEXT(C1226,"000")),IF(H1226="Subetapa",CONCATENATE(TEXT(B1226,"00"),".",TEXT(C1226,"000"),".",TEXT(D1226,"000")),IF(H1226="Serviço",CONCATENATE(TEXT(B1226,"00"),".",TEXT(C1226,"000"),".",TEXT(D1226,"000"),".",TEXT(E1226,"000")),"")))))</f>
        <v>15.005.003</v>
      </c>
      <c r="J1226" s="293" t="s">
        <v>4504</v>
      </c>
      <c r="K1226" s="294"/>
      <c r="L1226" s="575"/>
      <c r="M1226" s="575"/>
      <c r="N1226" s="388">
        <f t="shared" ca="1" si="638"/>
        <v>50997.149280000012</v>
      </c>
      <c r="O1226" s="565"/>
      <c r="P1226" s="297"/>
      <c r="Q1226" s="49"/>
      <c r="R1226" s="49"/>
      <c r="S1226" s="49"/>
    </row>
    <row r="1227" spans="1:19" s="48" customFormat="1" ht="11.25" hidden="1" outlineLevel="3">
      <c r="A1227" s="560">
        <f ca="1">IF($H1227="UNIDADE CONSTRUTIVA",OFFSET(A1227,-1,0)+1,LARGE(A$3:A1226,1))</f>
        <v>0</v>
      </c>
      <c r="B1227" s="560">
        <f t="shared" ca="1" si="660"/>
        <v>15</v>
      </c>
      <c r="C1227" s="560">
        <f t="shared" ca="1" si="661"/>
        <v>5</v>
      </c>
      <c r="D1227" s="561">
        <f t="shared" ca="1" si="662"/>
        <v>3</v>
      </c>
      <c r="E1227" s="561">
        <f t="shared" ca="1" si="663"/>
        <v>1</v>
      </c>
      <c r="G1227" s="290"/>
      <c r="H1227" s="291" t="s">
        <v>244</v>
      </c>
      <c r="I1227" s="292" t="str">
        <f ca="1">IF(H1227="Unidade Construtiva",TEXT(A1227,"00"),IF(H1227="Célula Construtiva",TEXT(B1227,"00"),IF(H1227="Etapa",CONCATENATE(TEXT(B1227,"00"),".",TEXT(C1227,"000")),IF(H1227="Subetapa",CONCATENATE(TEXT(B1227,"00"),".",TEXT(C1227,"000"),".",TEXT(D1227,"000")),IF(H1227="Serviço",CONCATENATE(TEXT(B1227,"00"),".",TEXT(C1227,"000"),".",TEXT(D1227,"000"),".",TEXT(E1227,"000")),"")))))</f>
        <v>15.005.003.001</v>
      </c>
      <c r="J1227" s="293" t="s">
        <v>4506</v>
      </c>
      <c r="K1227" s="294" t="s">
        <v>1</v>
      </c>
      <c r="L1227" s="575">
        <f>Arquitetura!G1637*1.1</f>
        <v>85.008000000000024</v>
      </c>
      <c r="M1227" s="575">
        <v>599.91</v>
      </c>
      <c r="N1227" s="388">
        <f t="shared" si="638"/>
        <v>50997.149280000012</v>
      </c>
      <c r="O1227" s="565"/>
      <c r="P1227" s="297" t="s">
        <v>402</v>
      </c>
      <c r="Q1227" s="49"/>
      <c r="R1227" s="49"/>
      <c r="S1227" s="49"/>
    </row>
    <row r="1228" spans="1:19" s="48" customFormat="1" ht="13.9" hidden="1" customHeight="1" outlineLevel="2">
      <c r="A1228" s="560">
        <f ca="1">IF($H1228="UNIDADE CONSTRUTIVA",OFFSET(A1228,-1,0)+1,LARGE(A$3:A1227,1))</f>
        <v>0</v>
      </c>
      <c r="B1228" s="560">
        <f t="shared" ca="1" si="660"/>
        <v>15</v>
      </c>
      <c r="C1228" s="560">
        <f t="shared" ca="1" si="661"/>
        <v>5</v>
      </c>
      <c r="D1228" s="561">
        <f t="shared" ca="1" si="662"/>
        <v>4</v>
      </c>
      <c r="E1228" s="561">
        <f t="shared" ca="1" si="663"/>
        <v>0</v>
      </c>
      <c r="G1228" s="290"/>
      <c r="H1228" s="291" t="s">
        <v>243</v>
      </c>
      <c r="I1228" s="292" t="str">
        <f t="shared" ref="I1228:I1236" ca="1" si="664">IF(H1228="Unidade Construtiva",TEXT(A1228,"00"),IF(H1228="Célula Construtiva",TEXT(B1228,"00"),IF(H1228="Etapa",CONCATENATE(TEXT(B1228,"00"),".",TEXT(C1228,"000")),IF(H1228="Subetapa",CONCATENATE(TEXT(B1228,"00"),".",TEXT(C1228,"000"),".",TEXT(D1228,"000")),IF(H1228="Serviço",CONCATENATE(TEXT(B1228,"00"),".",TEXT(C1228,"000"),".",TEXT(D1228,"000"),".",TEXT(E1228,"000")),"")))))</f>
        <v>15.005.004</v>
      </c>
      <c r="J1228" s="293" t="s">
        <v>4505</v>
      </c>
      <c r="K1228" s="294"/>
      <c r="L1228" s="558"/>
      <c r="M1228" s="558"/>
      <c r="N1228" s="388">
        <f t="shared" ca="1" si="638"/>
        <v>117740.99007</v>
      </c>
      <c r="O1228" s="565"/>
      <c r="P1228" s="297"/>
      <c r="Q1228" s="49"/>
      <c r="R1228" s="49"/>
      <c r="S1228" s="49"/>
    </row>
    <row r="1229" spans="1:19" s="48" customFormat="1" ht="13.9" hidden="1" customHeight="1" outlineLevel="3">
      <c r="A1229" s="560">
        <f ca="1">IF($H1229="UNIDADE CONSTRUTIVA",OFFSET(A1229,-1,0)+1,LARGE(A$3:A1228,1))</f>
        <v>0</v>
      </c>
      <c r="B1229" s="560">
        <f t="shared" ca="1" si="660"/>
        <v>15</v>
      </c>
      <c r="C1229" s="560">
        <f t="shared" ca="1" si="661"/>
        <v>5</v>
      </c>
      <c r="D1229" s="561">
        <f t="shared" ca="1" si="662"/>
        <v>4</v>
      </c>
      <c r="E1229" s="561">
        <f t="shared" ca="1" si="663"/>
        <v>1</v>
      </c>
      <c r="G1229" s="290"/>
      <c r="H1229" s="291" t="s">
        <v>244</v>
      </c>
      <c r="I1229" s="292" t="str">
        <f t="shared" ca="1" si="664"/>
        <v>15.005.004.001</v>
      </c>
      <c r="J1229" s="293" t="s">
        <v>4307</v>
      </c>
      <c r="K1229" s="294" t="s">
        <v>1</v>
      </c>
      <c r="L1229" s="575">
        <f>Arquitetura!G1638*0.7</f>
        <v>68.984999999999999</v>
      </c>
      <c r="M1229" s="575">
        <v>935.99</v>
      </c>
      <c r="N1229" s="388">
        <f t="shared" si="638"/>
        <v>64569.270149999997</v>
      </c>
      <c r="O1229" s="565"/>
      <c r="P1229" s="297" t="s">
        <v>402</v>
      </c>
      <c r="Q1229" s="49"/>
      <c r="R1229" s="49"/>
      <c r="S1229" s="49"/>
    </row>
    <row r="1230" spans="1:19" s="48" customFormat="1" ht="13.9" hidden="1" customHeight="1" outlineLevel="3">
      <c r="A1230" s="560">
        <f ca="1">IF($H1230="UNIDADE CONSTRUTIVA",OFFSET(A1230,-1,0)+1,LARGE(A$3:A1229,1))</f>
        <v>0</v>
      </c>
      <c r="B1230" s="560">
        <f t="shared" ca="1" si="660"/>
        <v>15</v>
      </c>
      <c r="C1230" s="560">
        <f t="shared" ca="1" si="661"/>
        <v>5</v>
      </c>
      <c r="D1230" s="561">
        <f t="shared" ca="1" si="662"/>
        <v>4</v>
      </c>
      <c r="E1230" s="561">
        <f t="shared" ca="1" si="663"/>
        <v>2</v>
      </c>
      <c r="G1230" s="290"/>
      <c r="H1230" s="291" t="s">
        <v>244</v>
      </c>
      <c r="I1230" s="292" t="str">
        <f t="shared" ca="1" si="664"/>
        <v>15.005.004.002</v>
      </c>
      <c r="J1230" s="293" t="s">
        <v>4308</v>
      </c>
      <c r="K1230" s="294" t="s">
        <v>1</v>
      </c>
      <c r="L1230" s="575">
        <f>Arquitetura!G1639*0.8</f>
        <v>56.807999999999993</v>
      </c>
      <c r="M1230" s="575">
        <v>935.99</v>
      </c>
      <c r="N1230" s="388">
        <f t="shared" si="638"/>
        <v>53171.719919999996</v>
      </c>
      <c r="O1230" s="565"/>
      <c r="P1230" s="297" t="s">
        <v>402</v>
      </c>
      <c r="Q1230" s="49"/>
      <c r="R1230" s="49"/>
      <c r="S1230" s="49"/>
    </row>
    <row r="1231" spans="1:19" s="48" customFormat="1" ht="13.9" hidden="1" customHeight="1" outlineLevel="1">
      <c r="A1231" s="560">
        <f ca="1">IF($H1231="UNIDADE CONSTRUTIVA",OFFSET(A1231,-1,0)+1,LARGE(A$3:A1230,1))</f>
        <v>0</v>
      </c>
      <c r="B1231" s="560">
        <f t="shared" ref="B1231:B1242" ca="1" si="665">IF(H1231="UNIDADE CONSTRUTIVA",0,IF(H1231="CÉLULA CONSTRUTIVA",OFFSET(B1231,-1,0)+1,OFFSET(B1231,-1,0)))</f>
        <v>15</v>
      </c>
      <c r="C1231" s="560">
        <f t="shared" ref="C1231:C1242" ca="1" si="666">IF(H1231="CÉLULA CONSTRUTIVA",0,IF(H1231="ETAPA",OFFSET(C1231,-1,0)+1,OFFSET(C1231,-1,0)))</f>
        <v>6</v>
      </c>
      <c r="D1231" s="561">
        <f t="shared" ref="D1231:D1242" ca="1" si="667">IF(H1231="ETAPA",0,IF(H1231="SUBETAPA",OFFSET(D1231,-1,0)+1,OFFSET(D1231,-1,0)))</f>
        <v>0</v>
      </c>
      <c r="E1231" s="561">
        <f t="shared" ref="E1231:E1242" ca="1" si="668">IF(H1231="Subetapa",0,IF(H1231="serviço",OFFSET(E1231,-1,0)+1,OFFSET(E1231,-1,0)))</f>
        <v>2</v>
      </c>
      <c r="G1231" s="290"/>
      <c r="H1231" s="291" t="s">
        <v>242</v>
      </c>
      <c r="I1231" s="292" t="str">
        <f t="shared" ca="1" si="664"/>
        <v>15.006</v>
      </c>
      <c r="J1231" s="293" t="s">
        <v>4301</v>
      </c>
      <c r="K1231" s="294"/>
      <c r="L1231" s="558"/>
      <c r="M1231" s="558"/>
      <c r="N1231" s="388">
        <f t="shared" ca="1" si="638"/>
        <v>100541.74524999999</v>
      </c>
      <c r="O1231" s="565"/>
      <c r="P1231" s="297"/>
      <c r="Q1231" s="49"/>
      <c r="R1231" s="49"/>
      <c r="S1231" s="49"/>
    </row>
    <row r="1232" spans="1:19" s="48" customFormat="1" ht="13.9" hidden="1" customHeight="1" outlineLevel="2">
      <c r="A1232" s="560">
        <f ca="1">IF($H1232="UNIDADE CONSTRUTIVA",OFFSET(A1232,-1,0)+1,LARGE(A$3:A1231,1))</f>
        <v>0</v>
      </c>
      <c r="B1232" s="560">
        <f t="shared" ca="1" si="665"/>
        <v>15</v>
      </c>
      <c r="C1232" s="560">
        <f t="shared" ca="1" si="666"/>
        <v>6</v>
      </c>
      <c r="D1232" s="561">
        <f t="shared" ca="1" si="667"/>
        <v>1</v>
      </c>
      <c r="E1232" s="561">
        <f t="shared" ca="1" si="668"/>
        <v>0</v>
      </c>
      <c r="G1232" s="290"/>
      <c r="H1232" s="291" t="s">
        <v>243</v>
      </c>
      <c r="I1232" s="292" t="str">
        <f t="shared" ca="1" si="664"/>
        <v>15.006.001</v>
      </c>
      <c r="J1232" s="293" t="s">
        <v>164</v>
      </c>
      <c r="K1232" s="294"/>
      <c r="L1232" s="558"/>
      <c r="M1232" s="558"/>
      <c r="N1232" s="388">
        <f t="shared" ca="1" si="638"/>
        <v>4144.9046600000001</v>
      </c>
      <c r="O1232" s="565"/>
      <c r="P1232" s="297"/>
      <c r="Q1232" s="49"/>
      <c r="R1232" s="49"/>
      <c r="S1232" s="49"/>
    </row>
    <row r="1233" spans="1:19" s="48" customFormat="1" ht="13.9" hidden="1" customHeight="1" outlineLevel="3">
      <c r="A1233" s="560">
        <f ca="1">IF($H1233="UNIDADE CONSTRUTIVA",OFFSET(A1233,-1,0)+1,LARGE(A$3:A1232,1))</f>
        <v>0</v>
      </c>
      <c r="B1233" s="560">
        <f t="shared" ca="1" si="665"/>
        <v>15</v>
      </c>
      <c r="C1233" s="560">
        <f t="shared" ca="1" si="666"/>
        <v>6</v>
      </c>
      <c r="D1233" s="561">
        <f t="shared" ca="1" si="667"/>
        <v>1</v>
      </c>
      <c r="E1233" s="561">
        <f t="shared" ca="1" si="668"/>
        <v>1</v>
      </c>
      <c r="G1233" s="290"/>
      <c r="H1233" s="291" t="s">
        <v>244</v>
      </c>
      <c r="I1233" s="292" t="str">
        <f t="shared" ca="1" si="664"/>
        <v>15.006.001.001</v>
      </c>
      <c r="J1233" s="293" t="s">
        <v>4771</v>
      </c>
      <c r="K1233" s="294" t="s">
        <v>3</v>
      </c>
      <c r="L1233" s="558">
        <f>SUM(Arquitetura!D2579:D2596)</f>
        <v>144.34</v>
      </c>
      <c r="M1233" s="558">
        <v>4.8490000000000002</v>
      </c>
      <c r="N1233" s="388">
        <f t="shared" si="638"/>
        <v>699.90466000000004</v>
      </c>
      <c r="O1233" s="565"/>
      <c r="P1233" s="297" t="s">
        <v>402</v>
      </c>
      <c r="Q1233" s="49"/>
      <c r="R1233" s="49"/>
      <c r="S1233" s="49"/>
    </row>
    <row r="1234" spans="1:19" s="48" customFormat="1" ht="13.9" hidden="1" customHeight="1" outlineLevel="3">
      <c r="A1234" s="560">
        <f ca="1">IF($H1234="UNIDADE CONSTRUTIVA",OFFSET(A1234,-1,0)+1,LARGE(A$3:A1233,1))</f>
        <v>0</v>
      </c>
      <c r="B1234" s="560">
        <f t="shared" ca="1" si="665"/>
        <v>15</v>
      </c>
      <c r="C1234" s="560">
        <f t="shared" ca="1" si="666"/>
        <v>6</v>
      </c>
      <c r="D1234" s="561">
        <f t="shared" ca="1" si="667"/>
        <v>1</v>
      </c>
      <c r="E1234" s="561">
        <f t="shared" ca="1" si="668"/>
        <v>2</v>
      </c>
      <c r="G1234" s="290"/>
      <c r="H1234" s="291" t="s">
        <v>244</v>
      </c>
      <c r="I1234" s="292" t="str">
        <f t="shared" ca="1" si="664"/>
        <v>15.006.001.002</v>
      </c>
      <c r="J1234" s="293" t="s">
        <v>4303</v>
      </c>
      <c r="K1234" s="294" t="s">
        <v>3</v>
      </c>
      <c r="L1234" s="558">
        <f>Arquitetura!D2577+Arquitetura!D2578</f>
        <v>6.5</v>
      </c>
      <c r="M1234" s="558">
        <v>530</v>
      </c>
      <c r="N1234" s="388">
        <f t="shared" si="638"/>
        <v>3445</v>
      </c>
      <c r="O1234" s="565"/>
      <c r="P1234" s="297" t="s">
        <v>402</v>
      </c>
      <c r="Q1234" s="49"/>
      <c r="R1234" s="49"/>
      <c r="S1234" s="49"/>
    </row>
    <row r="1235" spans="1:19" s="48" customFormat="1" ht="13.9" hidden="1" customHeight="1" outlineLevel="2">
      <c r="A1235" s="560">
        <f ca="1">IF($H1235="UNIDADE CONSTRUTIVA",OFFSET(A1235,-1,0)+1,LARGE(A$3:A1233,1))</f>
        <v>0</v>
      </c>
      <c r="B1235" s="560">
        <f t="shared" ca="1" si="665"/>
        <v>15</v>
      </c>
      <c r="C1235" s="560">
        <f t="shared" ca="1" si="666"/>
        <v>6</v>
      </c>
      <c r="D1235" s="561">
        <f t="shared" ca="1" si="667"/>
        <v>2</v>
      </c>
      <c r="E1235" s="561">
        <f t="shared" ca="1" si="668"/>
        <v>0</v>
      </c>
      <c r="G1235" s="290"/>
      <c r="H1235" s="291" t="s">
        <v>243</v>
      </c>
      <c r="I1235" s="292" t="str">
        <f t="shared" ca="1" si="664"/>
        <v>15.006.002</v>
      </c>
      <c r="J1235" s="293" t="s">
        <v>165</v>
      </c>
      <c r="K1235" s="294"/>
      <c r="L1235" s="558"/>
      <c r="M1235" s="558"/>
      <c r="N1235" s="388">
        <f t="shared" ca="1" si="638"/>
        <v>66849.004799999995</v>
      </c>
      <c r="O1235" s="565"/>
      <c r="P1235" s="297"/>
      <c r="Q1235" s="49"/>
      <c r="R1235" s="49"/>
      <c r="S1235" s="49"/>
    </row>
    <row r="1236" spans="1:19" s="48" customFormat="1" ht="13.9" hidden="1" customHeight="1" outlineLevel="3">
      <c r="A1236" s="560">
        <f ca="1">IF($H1236="UNIDADE CONSTRUTIVA",OFFSET(A1236,-1,0)+1,LARGE(A$3:A1235,1))</f>
        <v>0</v>
      </c>
      <c r="B1236" s="560">
        <f t="shared" ca="1" si="665"/>
        <v>15</v>
      </c>
      <c r="C1236" s="560">
        <f t="shared" ca="1" si="666"/>
        <v>6</v>
      </c>
      <c r="D1236" s="561">
        <f t="shared" ca="1" si="667"/>
        <v>2</v>
      </c>
      <c r="E1236" s="561">
        <f t="shared" ca="1" si="668"/>
        <v>1</v>
      </c>
      <c r="G1236" s="290"/>
      <c r="H1236" s="291" t="s">
        <v>244</v>
      </c>
      <c r="I1236" s="292" t="str">
        <f t="shared" ca="1" si="664"/>
        <v>15.006.002.001</v>
      </c>
      <c r="J1236" s="293" t="s">
        <v>166</v>
      </c>
      <c r="K1236" s="294" t="s">
        <v>1</v>
      </c>
      <c r="L1236" s="575">
        <f>SUM(Arquitetura!D1838:D1848,Arquitetura!D1850:D1855)</f>
        <v>79.22</v>
      </c>
      <c r="M1236" s="575">
        <v>843.84</v>
      </c>
      <c r="N1236" s="388">
        <f t="shared" si="638"/>
        <v>66849.004799999995</v>
      </c>
      <c r="O1236" s="565"/>
      <c r="P1236" s="297" t="s">
        <v>402</v>
      </c>
      <c r="Q1236" s="49"/>
      <c r="R1236" s="49"/>
      <c r="S1236" s="49"/>
    </row>
    <row r="1237" spans="1:19" s="48" customFormat="1" ht="11.25" hidden="1" customHeight="1" outlineLevel="2">
      <c r="A1237" s="560">
        <f ca="1">IF($H1237="UNIDADE CONSTRUTIVA",OFFSET(A1237,-1,0)+1,LARGE(A$3:A1236,1))</f>
        <v>0</v>
      </c>
      <c r="B1237" s="560">
        <f t="shared" ca="1" si="665"/>
        <v>15</v>
      </c>
      <c r="C1237" s="560">
        <f t="shared" ca="1" si="666"/>
        <v>6</v>
      </c>
      <c r="D1237" s="561">
        <f t="shared" ca="1" si="667"/>
        <v>3</v>
      </c>
      <c r="E1237" s="561">
        <f t="shared" ca="1" si="668"/>
        <v>0</v>
      </c>
      <c r="G1237" s="290"/>
      <c r="H1237" s="291" t="s">
        <v>243</v>
      </c>
      <c r="I1237" s="292" t="str">
        <f ca="1">IF(H1237="Unidade Construtiva",TEXT(A1237,"00"),IF(H1237="Célula Construtiva",TEXT(B1237,"00"),IF(H1237="Etapa",CONCATENATE(TEXT(B1237,"00"),".",TEXT(C1237,"000")),IF(H1237="Subetapa",CONCATENATE(TEXT(B1237,"00"),".",TEXT(C1237,"000"),".",TEXT(D1237,"000")),IF(H1237="Serviço",CONCATENATE(TEXT(B1237,"00"),".",TEXT(C1237,"000"),".",TEXT(D1237,"000"),".",TEXT(E1237,"000")),"")))))</f>
        <v>15.006.003</v>
      </c>
      <c r="J1237" s="293" t="s">
        <v>4504</v>
      </c>
      <c r="K1237" s="294"/>
      <c r="L1237" s="575"/>
      <c r="M1237" s="575"/>
      <c r="N1237" s="388">
        <f t="shared" ca="1" si="638"/>
        <v>4137.5792700000002</v>
      </c>
      <c r="O1237" s="565"/>
      <c r="P1237" s="297"/>
      <c r="Q1237" s="49"/>
      <c r="R1237" s="49"/>
      <c r="S1237" s="49"/>
    </row>
    <row r="1238" spans="1:19" s="48" customFormat="1" ht="11.25" hidden="1" outlineLevel="3">
      <c r="A1238" s="560">
        <f ca="1">IF($H1238="UNIDADE CONSTRUTIVA",OFFSET(A1238,-1,0)+1,LARGE(A$3:A1237,1))</f>
        <v>0</v>
      </c>
      <c r="B1238" s="560">
        <f t="shared" ca="1" si="665"/>
        <v>15</v>
      </c>
      <c r="C1238" s="560">
        <f t="shared" ca="1" si="666"/>
        <v>6</v>
      </c>
      <c r="D1238" s="561">
        <f t="shared" ca="1" si="667"/>
        <v>3</v>
      </c>
      <c r="E1238" s="561">
        <f t="shared" ca="1" si="668"/>
        <v>1</v>
      </c>
      <c r="G1238" s="290"/>
      <c r="H1238" s="291" t="s">
        <v>244</v>
      </c>
      <c r="I1238" s="292" t="str">
        <f ca="1">IF(H1238="Unidade Construtiva",TEXT(A1238,"00"),IF(H1238="Célula Construtiva",TEXT(B1238,"00"),IF(H1238="Etapa",CONCATENATE(TEXT(B1238,"00"),".",TEXT(C1238,"000")),IF(H1238="Subetapa",CONCATENATE(TEXT(B1238,"00"),".",TEXT(C1238,"000"),".",TEXT(D1238,"000")),IF(H1238="Serviço",CONCATENATE(TEXT(B1238,"00"),".",TEXT(C1238,"000"),".",TEXT(D1238,"000"),".",TEXT(E1238,"000")),"")))))</f>
        <v>15.006.003.001</v>
      </c>
      <c r="J1238" s="293" t="s">
        <v>4506</v>
      </c>
      <c r="K1238" s="294" t="s">
        <v>1</v>
      </c>
      <c r="L1238" s="575">
        <f>Arquitetura!D1830*1.1</f>
        <v>6.8970000000000002</v>
      </c>
      <c r="M1238" s="575">
        <v>599.91</v>
      </c>
      <c r="N1238" s="388">
        <f t="shared" si="638"/>
        <v>4137.5792700000002</v>
      </c>
      <c r="O1238" s="565"/>
      <c r="P1238" s="297" t="s">
        <v>402</v>
      </c>
      <c r="Q1238" s="49"/>
      <c r="R1238" s="49"/>
      <c r="S1238" s="49"/>
    </row>
    <row r="1239" spans="1:19" s="48" customFormat="1" ht="13.9" hidden="1" customHeight="1" outlineLevel="2">
      <c r="A1239" s="560">
        <f ca="1">IF($H1239="UNIDADE CONSTRUTIVA",OFFSET(A1239,-1,0)+1,LARGE(A$3:A1238,1))</f>
        <v>0</v>
      </c>
      <c r="B1239" s="560">
        <f t="shared" ca="1" si="665"/>
        <v>15</v>
      </c>
      <c r="C1239" s="560">
        <f t="shared" ca="1" si="666"/>
        <v>6</v>
      </c>
      <c r="D1239" s="561">
        <f t="shared" ca="1" si="667"/>
        <v>4</v>
      </c>
      <c r="E1239" s="561">
        <f t="shared" ca="1" si="668"/>
        <v>0</v>
      </c>
      <c r="G1239" s="290"/>
      <c r="H1239" s="291" t="s">
        <v>243</v>
      </c>
      <c r="I1239" s="292" t="str">
        <f t="shared" ref="I1239:I1248" ca="1" si="669">IF(H1239="Unidade Construtiva",TEXT(A1239,"00"),IF(H1239="Célula Construtiva",TEXT(B1239,"00"),IF(H1239="Etapa",CONCATENATE(TEXT(B1239,"00"),".",TEXT(C1239,"000")),IF(H1239="Subetapa",CONCATENATE(TEXT(B1239,"00"),".",TEXT(C1239,"000"),".",TEXT(D1239,"000")),IF(H1239="Serviço",CONCATENATE(TEXT(B1239,"00"),".",TEXT(C1239,"000"),".",TEXT(D1239,"000"),".",TEXT(E1239,"000")),"")))))</f>
        <v>15.006.004</v>
      </c>
      <c r="J1239" s="293" t="s">
        <v>167</v>
      </c>
      <c r="K1239" s="294"/>
      <c r="L1239" s="558"/>
      <c r="M1239" s="558"/>
      <c r="N1239" s="388">
        <f t="shared" ca="1" si="638"/>
        <v>25410.256520000003</v>
      </c>
      <c r="O1239" s="565"/>
      <c r="P1239" s="297"/>
      <c r="Q1239" s="49"/>
      <c r="R1239" s="49"/>
      <c r="S1239" s="49"/>
    </row>
    <row r="1240" spans="1:19" s="48" customFormat="1" ht="13.9" hidden="1" customHeight="1" outlineLevel="3">
      <c r="A1240" s="560">
        <f ca="1">IF($H1240="UNIDADE CONSTRUTIVA",OFFSET(A1240,-1,0)+1,LARGE(A$3:A1239,1))</f>
        <v>0</v>
      </c>
      <c r="B1240" s="560">
        <f t="shared" ca="1" si="665"/>
        <v>15</v>
      </c>
      <c r="C1240" s="560">
        <f t="shared" ca="1" si="666"/>
        <v>6</v>
      </c>
      <c r="D1240" s="561">
        <f t="shared" ca="1" si="667"/>
        <v>4</v>
      </c>
      <c r="E1240" s="561">
        <f t="shared" ca="1" si="668"/>
        <v>1</v>
      </c>
      <c r="G1240" s="290"/>
      <c r="H1240" s="291" t="s">
        <v>244</v>
      </c>
      <c r="I1240" s="292" t="str">
        <f t="shared" ca="1" si="669"/>
        <v>15.006.004.001</v>
      </c>
      <c r="J1240" s="293" t="s">
        <v>4309</v>
      </c>
      <c r="K1240" s="294" t="s">
        <v>1</v>
      </c>
      <c r="L1240" s="575">
        <f>Arquitetura!D1831*1</f>
        <v>6.89</v>
      </c>
      <c r="M1240" s="575">
        <v>935.99</v>
      </c>
      <c r="N1240" s="388">
        <f t="shared" si="638"/>
        <v>6448.9710999999998</v>
      </c>
      <c r="O1240" s="565"/>
      <c r="P1240" s="297" t="s">
        <v>402</v>
      </c>
      <c r="Q1240" s="49"/>
      <c r="R1240" s="49"/>
      <c r="S1240" s="49"/>
    </row>
    <row r="1241" spans="1:19" s="48" customFormat="1" ht="13.9" hidden="1" customHeight="1" outlineLevel="3">
      <c r="A1241" s="560">
        <f ca="1">IF($H1241="UNIDADE CONSTRUTIVA",OFFSET(A1241,-1,0)+1,LARGE(A$3:A1240,1))</f>
        <v>0</v>
      </c>
      <c r="B1241" s="560">
        <f t="shared" ca="1" si="665"/>
        <v>15</v>
      </c>
      <c r="C1241" s="560">
        <f t="shared" ca="1" si="666"/>
        <v>6</v>
      </c>
      <c r="D1241" s="561">
        <f t="shared" ca="1" si="667"/>
        <v>4</v>
      </c>
      <c r="E1241" s="561">
        <f t="shared" ca="1" si="668"/>
        <v>2</v>
      </c>
      <c r="G1241" s="290"/>
      <c r="H1241" s="291" t="s">
        <v>244</v>
      </c>
      <c r="I1241" s="292" t="str">
        <f t="shared" ca="1" si="669"/>
        <v>15.006.004.002</v>
      </c>
      <c r="J1241" s="293" t="s">
        <v>4310</v>
      </c>
      <c r="K1241" s="294" t="s">
        <v>1</v>
      </c>
      <c r="L1241" s="575">
        <f>Arquitetura!D1832*1.3</f>
        <v>9.984</v>
      </c>
      <c r="M1241" s="575">
        <v>935.99</v>
      </c>
      <c r="N1241" s="388">
        <f t="shared" si="638"/>
        <v>9344.9241600000005</v>
      </c>
      <c r="O1241" s="565"/>
      <c r="P1241" s="297" t="s">
        <v>402</v>
      </c>
      <c r="Q1241" s="49"/>
      <c r="R1241" s="49"/>
      <c r="S1241" s="49"/>
    </row>
    <row r="1242" spans="1:19" s="48" customFormat="1" ht="13.9" hidden="1" customHeight="1" outlineLevel="3">
      <c r="A1242" s="560">
        <f ca="1">IF($H1242="UNIDADE CONSTRUTIVA",OFFSET(A1242,-1,0)+1,LARGE(A$3:A1241,1))</f>
        <v>0</v>
      </c>
      <c r="B1242" s="560">
        <f t="shared" ca="1" si="665"/>
        <v>15</v>
      </c>
      <c r="C1242" s="560">
        <f t="shared" ca="1" si="666"/>
        <v>6</v>
      </c>
      <c r="D1242" s="561">
        <f t="shared" ca="1" si="667"/>
        <v>4</v>
      </c>
      <c r="E1242" s="561">
        <f t="shared" ca="1" si="668"/>
        <v>3</v>
      </c>
      <c r="G1242" s="290"/>
      <c r="H1242" s="291" t="s">
        <v>244</v>
      </c>
      <c r="I1242" s="292" t="str">
        <f t="shared" ca="1" si="669"/>
        <v>15.006.004.003</v>
      </c>
      <c r="J1242" s="293" t="s">
        <v>4307</v>
      </c>
      <c r="K1242" s="294" t="s">
        <v>1</v>
      </c>
      <c r="L1242" s="575">
        <f>Arquitetura!D1833*0.7</f>
        <v>5.8660000000000005</v>
      </c>
      <c r="M1242" s="575">
        <v>935.99</v>
      </c>
      <c r="N1242" s="388">
        <f t="shared" si="638"/>
        <v>5490.5173400000003</v>
      </c>
      <c r="O1242" s="565"/>
      <c r="P1242" s="297" t="s">
        <v>402</v>
      </c>
      <c r="Q1242" s="49"/>
      <c r="R1242" s="49"/>
      <c r="S1242" s="49"/>
    </row>
    <row r="1243" spans="1:19" s="48" customFormat="1" ht="13.9" hidden="1" customHeight="1" outlineLevel="3">
      <c r="A1243" s="560">
        <f ca="1">IF($H1243="UNIDADE CONSTRUTIVA",OFFSET(A1243,-1,0)+1,LARGE(A$3:A1242,1))</f>
        <v>0</v>
      </c>
      <c r="B1243" s="560">
        <f t="shared" ref="B1243" ca="1" si="670">IF(H1243="UNIDADE CONSTRUTIVA",0,IF(H1243="CÉLULA CONSTRUTIVA",OFFSET(B1243,-1,0)+1,OFFSET(B1243,-1,0)))</f>
        <v>15</v>
      </c>
      <c r="C1243" s="560">
        <f t="shared" ref="C1243" ca="1" si="671">IF(H1243="CÉLULA CONSTRUTIVA",0,IF(H1243="ETAPA",OFFSET(C1243,-1,0)+1,OFFSET(C1243,-1,0)))</f>
        <v>6</v>
      </c>
      <c r="D1243" s="561">
        <f t="shared" ref="D1243" ca="1" si="672">IF(H1243="ETAPA",0,IF(H1243="SUBETAPA",OFFSET(D1243,-1,0)+1,OFFSET(D1243,-1,0)))</f>
        <v>4</v>
      </c>
      <c r="E1243" s="561">
        <f t="shared" ref="E1243" ca="1" si="673">IF(H1243="Subetapa",0,IF(H1243="serviço",OFFSET(E1243,-1,0)+1,OFFSET(E1243,-1,0)))</f>
        <v>4</v>
      </c>
      <c r="G1243" s="290"/>
      <c r="H1243" s="291" t="s">
        <v>244</v>
      </c>
      <c r="I1243" s="292" t="str">
        <f t="shared" ref="I1243" ca="1" si="674">IF(H1243="Unidade Construtiva",TEXT(A1243,"00"),IF(H1243="Célula Construtiva",TEXT(B1243,"00"),IF(H1243="Etapa",CONCATENATE(TEXT(B1243,"00"),".",TEXT(C1243,"000")),IF(H1243="Subetapa",CONCATENATE(TEXT(B1243,"00"),".",TEXT(C1243,"000"),".",TEXT(D1243,"000")),IF(H1243="Serviço",CONCATENATE(TEXT(B1243,"00"),".",TEXT(C1243,"000"),".",TEXT(D1243,"000"),".",TEXT(E1243,"000")),"")))))</f>
        <v>15.006.004.004</v>
      </c>
      <c r="J1243" s="293" t="s">
        <v>4308</v>
      </c>
      <c r="K1243" s="294" t="s">
        <v>1</v>
      </c>
      <c r="L1243" s="575">
        <f>Arquitetura!D1834*0.8</f>
        <v>4.4080000000000004</v>
      </c>
      <c r="M1243" s="575">
        <v>935.99</v>
      </c>
      <c r="N1243" s="388">
        <f t="shared" si="638"/>
        <v>4125.8439200000003</v>
      </c>
      <c r="O1243" s="565"/>
      <c r="P1243" s="297" t="s">
        <v>402</v>
      </c>
      <c r="Q1243" s="49"/>
      <c r="R1243" s="49"/>
      <c r="S1243" s="49"/>
    </row>
    <row r="1244" spans="1:19" s="48" customFormat="1" ht="13.9" hidden="1" customHeight="1" outlineLevel="1">
      <c r="A1244" s="560">
        <f ca="1">IF($H1244="UNIDADE CONSTRUTIVA",OFFSET(A1244,-1,0)+1,LARGE(A$3:A1242,1))</f>
        <v>0</v>
      </c>
      <c r="B1244" s="560">
        <f t="shared" ref="B1244:B1248" ca="1" si="675">IF(H1244="UNIDADE CONSTRUTIVA",0,IF(H1244="CÉLULA CONSTRUTIVA",OFFSET(B1244,-1,0)+1,OFFSET(B1244,-1,0)))</f>
        <v>15</v>
      </c>
      <c r="C1244" s="560">
        <f t="shared" ref="C1244:C1248" ca="1" si="676">IF(H1244="CÉLULA CONSTRUTIVA",0,IF(H1244="ETAPA",OFFSET(C1244,-1,0)+1,OFFSET(C1244,-1,0)))</f>
        <v>7</v>
      </c>
      <c r="D1244" s="561">
        <f t="shared" ref="D1244:D1248" ca="1" si="677">IF(H1244="ETAPA",0,IF(H1244="SUBETAPA",OFFSET(D1244,-1,0)+1,OFFSET(D1244,-1,0)))</f>
        <v>0</v>
      </c>
      <c r="E1244" s="561">
        <f t="shared" ref="E1244:E1248" ca="1" si="678">IF(H1244="Subetapa",0,IF(H1244="serviço",OFFSET(E1244,-1,0)+1,OFFSET(E1244,-1,0)))</f>
        <v>4</v>
      </c>
      <c r="G1244" s="290"/>
      <c r="H1244" s="291" t="s">
        <v>242</v>
      </c>
      <c r="I1244" s="292" t="str">
        <f t="shared" ca="1" si="669"/>
        <v>15.007</v>
      </c>
      <c r="J1244" s="293" t="s">
        <v>4302</v>
      </c>
      <c r="K1244" s="294"/>
      <c r="L1244" s="558"/>
      <c r="M1244" s="558"/>
      <c r="N1244" s="388">
        <f t="shared" ca="1" si="638"/>
        <v>3132.9648000000007</v>
      </c>
      <c r="O1244" s="565"/>
      <c r="P1244" s="297"/>
      <c r="Q1244" s="49"/>
      <c r="R1244" s="49"/>
      <c r="S1244" s="49"/>
    </row>
    <row r="1245" spans="1:19" s="48" customFormat="1" ht="13.9" hidden="1" customHeight="1" outlineLevel="2">
      <c r="A1245" s="560">
        <f ca="1">IF($H1245="UNIDADE CONSTRUTIVA",OFFSET(A1245,-1,0)+1,LARGE(A$3:A1244,1))</f>
        <v>0</v>
      </c>
      <c r="B1245" s="560">
        <f t="shared" ca="1" si="675"/>
        <v>15</v>
      </c>
      <c r="C1245" s="560">
        <f t="shared" ca="1" si="676"/>
        <v>7</v>
      </c>
      <c r="D1245" s="561">
        <f t="shared" ca="1" si="677"/>
        <v>1</v>
      </c>
      <c r="E1245" s="561">
        <f t="shared" ca="1" si="678"/>
        <v>0</v>
      </c>
      <c r="G1245" s="290"/>
      <c r="H1245" s="291" t="s">
        <v>243</v>
      </c>
      <c r="I1245" s="292" t="str">
        <f t="shared" ca="1" si="669"/>
        <v>15.007.001</v>
      </c>
      <c r="J1245" s="293" t="s">
        <v>164</v>
      </c>
      <c r="K1245" s="294"/>
      <c r="L1245" s="558"/>
      <c r="M1245" s="558"/>
      <c r="N1245" s="388">
        <f t="shared" ca="1" si="638"/>
        <v>69.825600000000009</v>
      </c>
      <c r="O1245" s="565"/>
      <c r="P1245" s="297"/>
      <c r="Q1245" s="49"/>
      <c r="R1245" s="49"/>
      <c r="S1245" s="49"/>
    </row>
    <row r="1246" spans="1:19" s="48" customFormat="1" ht="13.9" hidden="1" customHeight="1" outlineLevel="3">
      <c r="A1246" s="560">
        <f ca="1">IF($H1246="UNIDADE CONSTRUTIVA",OFFSET(A1246,-1,0)+1,LARGE(A$3:A1245,1))</f>
        <v>0</v>
      </c>
      <c r="B1246" s="560">
        <f t="shared" ca="1" si="675"/>
        <v>15</v>
      </c>
      <c r="C1246" s="560">
        <f t="shared" ca="1" si="676"/>
        <v>7</v>
      </c>
      <c r="D1246" s="561">
        <f t="shared" ca="1" si="677"/>
        <v>1</v>
      </c>
      <c r="E1246" s="561">
        <f t="shared" ca="1" si="678"/>
        <v>1</v>
      </c>
      <c r="G1246" s="290"/>
      <c r="H1246" s="291" t="s">
        <v>244</v>
      </c>
      <c r="I1246" s="292" t="str">
        <f t="shared" ca="1" si="669"/>
        <v>15.007.001.001</v>
      </c>
      <c r="J1246" s="293" t="s">
        <v>4771</v>
      </c>
      <c r="K1246" s="294" t="s">
        <v>3</v>
      </c>
      <c r="L1246" s="558">
        <f>SUM(Arquitetura!D2599:D2600)</f>
        <v>14.4</v>
      </c>
      <c r="M1246" s="558">
        <v>4.8490000000000002</v>
      </c>
      <c r="N1246" s="388">
        <f t="shared" si="638"/>
        <v>69.825600000000009</v>
      </c>
      <c r="O1246" s="565"/>
      <c r="P1246" s="297" t="s">
        <v>402</v>
      </c>
      <c r="Q1246" s="49"/>
      <c r="R1246" s="49"/>
      <c r="S1246" s="49"/>
    </row>
    <row r="1247" spans="1:19" s="48" customFormat="1" ht="13.9" hidden="1" customHeight="1" outlineLevel="2">
      <c r="A1247" s="560">
        <f ca="1">IF($H1247="UNIDADE CONSTRUTIVA",OFFSET(A1247,-1,0)+1,LARGE(A$3:A1246,1))</f>
        <v>0</v>
      </c>
      <c r="B1247" s="560">
        <f t="shared" ca="1" si="675"/>
        <v>15</v>
      </c>
      <c r="C1247" s="560">
        <f t="shared" ca="1" si="676"/>
        <v>7</v>
      </c>
      <c r="D1247" s="561">
        <f t="shared" ca="1" si="677"/>
        <v>2</v>
      </c>
      <c r="E1247" s="561">
        <f t="shared" ca="1" si="678"/>
        <v>0</v>
      </c>
      <c r="G1247" s="290"/>
      <c r="H1247" s="291" t="s">
        <v>243</v>
      </c>
      <c r="I1247" s="292" t="str">
        <f t="shared" ca="1" si="669"/>
        <v>15.007.002</v>
      </c>
      <c r="J1247" s="293" t="s">
        <v>165</v>
      </c>
      <c r="K1247" s="294"/>
      <c r="L1247" s="558"/>
      <c r="M1247" s="558"/>
      <c r="N1247" s="388">
        <f t="shared" ca="1" si="638"/>
        <v>3063.1392000000005</v>
      </c>
      <c r="O1247" s="565"/>
      <c r="P1247" s="297"/>
      <c r="Q1247" s="49"/>
      <c r="R1247" s="49"/>
      <c r="S1247" s="49"/>
    </row>
    <row r="1248" spans="1:19" s="48" customFormat="1" ht="13.9" hidden="1" customHeight="1" outlineLevel="3">
      <c r="A1248" s="560">
        <f ca="1">IF($H1248="UNIDADE CONSTRUTIVA",OFFSET(A1248,-1,0)+1,LARGE(A$3:A1247,1))</f>
        <v>0</v>
      </c>
      <c r="B1248" s="560">
        <f t="shared" ca="1" si="675"/>
        <v>15</v>
      </c>
      <c r="C1248" s="560">
        <f t="shared" ca="1" si="676"/>
        <v>7</v>
      </c>
      <c r="D1248" s="561">
        <f t="shared" ca="1" si="677"/>
        <v>2</v>
      </c>
      <c r="E1248" s="561">
        <f t="shared" ca="1" si="678"/>
        <v>1</v>
      </c>
      <c r="G1248" s="290"/>
      <c r="H1248" s="291" t="s">
        <v>244</v>
      </c>
      <c r="I1248" s="292" t="str">
        <f t="shared" ca="1" si="669"/>
        <v>15.007.002.001</v>
      </c>
      <c r="J1248" s="293" t="s">
        <v>166</v>
      </c>
      <c r="K1248" s="294" t="s">
        <v>1</v>
      </c>
      <c r="L1248" s="575">
        <f>SUM(Arquitetura!D1858:D1859)</f>
        <v>3.4400000000000004</v>
      </c>
      <c r="M1248" s="575">
        <v>843.84</v>
      </c>
      <c r="N1248" s="388">
        <f t="shared" si="638"/>
        <v>2902.8096000000005</v>
      </c>
      <c r="O1248" s="565"/>
      <c r="P1248" s="297" t="s">
        <v>402</v>
      </c>
      <c r="Q1248" s="49"/>
      <c r="R1248" s="49"/>
      <c r="S1248" s="49"/>
    </row>
    <row r="1249" spans="1:19" s="48" customFormat="1" ht="13.9" hidden="1" customHeight="1" outlineLevel="3">
      <c r="A1249" s="560">
        <f ca="1">IF($H1249="UNIDADE CONSTRUTIVA",OFFSET(A1249,-1,0)+1,LARGE(A$3:A1248,1))</f>
        <v>0</v>
      </c>
      <c r="B1249" s="560">
        <f t="shared" ref="B1249" ca="1" si="679">IF(H1249="UNIDADE CONSTRUTIVA",0,IF(H1249="CÉLULA CONSTRUTIVA",OFFSET(B1249,-1,0)+1,OFFSET(B1249,-1,0)))</f>
        <v>15</v>
      </c>
      <c r="C1249" s="560">
        <f t="shared" ref="C1249" ca="1" si="680">IF(H1249="CÉLULA CONSTRUTIVA",0,IF(H1249="ETAPA",OFFSET(C1249,-1,0)+1,OFFSET(C1249,-1,0)))</f>
        <v>7</v>
      </c>
      <c r="D1249" s="561">
        <f t="shared" ref="D1249" ca="1" si="681">IF(H1249="ETAPA",0,IF(H1249="SUBETAPA",OFFSET(D1249,-1,0)+1,OFFSET(D1249,-1,0)))</f>
        <v>2</v>
      </c>
      <c r="E1249" s="561">
        <f t="shared" ref="E1249" ca="1" si="682">IF(H1249="Subetapa",0,IF(H1249="serviço",OFFSET(E1249,-1,0)+1,OFFSET(E1249,-1,0)))</f>
        <v>2</v>
      </c>
      <c r="G1249" s="290"/>
      <c r="H1249" s="291" t="s">
        <v>244</v>
      </c>
      <c r="I1249" s="292" t="str">
        <f t="shared" ref="I1249" ca="1" si="683">IF(H1249="Unidade Construtiva",TEXT(A1249,"00"),IF(H1249="Célula Construtiva",TEXT(B1249,"00"),IF(H1249="Etapa",CONCATENATE(TEXT(B1249,"00"),".",TEXT(C1249,"000")),IF(H1249="Subetapa",CONCATENATE(TEXT(B1249,"00"),".",TEXT(C1249,"000"),".",TEXT(D1249,"000")),IF(H1249="Serviço",CONCATENATE(TEXT(B1249,"00"),".",TEXT(C1249,"000"),".",TEXT(D1249,"000"),".",TEXT(E1249,"000")),"")))))</f>
        <v>15.007.002.002</v>
      </c>
      <c r="J1249" s="293" t="s">
        <v>4311</v>
      </c>
      <c r="K1249" s="294" t="s">
        <v>1</v>
      </c>
      <c r="L1249" s="575">
        <f>Arquitetura!D1862</f>
        <v>0.19</v>
      </c>
      <c r="M1249" s="575">
        <v>843.84</v>
      </c>
      <c r="N1249" s="388">
        <f t="shared" si="638"/>
        <v>160.3296</v>
      </c>
      <c r="O1249" s="565"/>
      <c r="P1249" s="297" t="s">
        <v>402</v>
      </c>
      <c r="Q1249" s="49"/>
      <c r="R1249" s="49"/>
      <c r="S1249" s="49"/>
    </row>
    <row r="1250" spans="1:19" s="48" customFormat="1" ht="13.9" hidden="1" customHeight="1" outlineLevel="1">
      <c r="A1250" s="560">
        <f ca="1">IF($H1250="UNIDADE CONSTRUTIVA",OFFSET(A1250,-1,0)+1,LARGE(A$3:A1195,1))</f>
        <v>0</v>
      </c>
      <c r="B1250" s="560">
        <f t="shared" ca="1" si="470"/>
        <v>15</v>
      </c>
      <c r="C1250" s="560">
        <f t="shared" ca="1" si="471"/>
        <v>8</v>
      </c>
      <c r="D1250" s="561">
        <f t="shared" ca="1" si="472"/>
        <v>0</v>
      </c>
      <c r="E1250" s="561">
        <f t="shared" ca="1" si="473"/>
        <v>2</v>
      </c>
      <c r="G1250" s="290"/>
      <c r="H1250" s="291" t="s">
        <v>242</v>
      </c>
      <c r="I1250" s="292" t="str">
        <f t="shared" ca="1" si="637"/>
        <v>15.008</v>
      </c>
      <c r="J1250" s="293" t="s">
        <v>2222</v>
      </c>
      <c r="K1250" s="294"/>
      <c r="L1250" s="558"/>
      <c r="M1250" s="558"/>
      <c r="N1250" s="388">
        <f t="shared" ca="1" si="638"/>
        <v>4364.5985000000001</v>
      </c>
      <c r="O1250" s="565"/>
      <c r="P1250" s="297"/>
      <c r="Q1250" s="49"/>
      <c r="R1250" s="49"/>
      <c r="S1250" s="49"/>
    </row>
    <row r="1251" spans="1:19" s="48" customFormat="1" ht="13.9" hidden="1" customHeight="1" outlineLevel="2">
      <c r="A1251" s="560">
        <f ca="1">IF($H1251="UNIDADE CONSTRUTIVA",OFFSET(A1251,-1,0)+1,LARGE(A$3:A1250,1))</f>
        <v>0</v>
      </c>
      <c r="B1251" s="560">
        <f t="shared" ca="1" si="470"/>
        <v>15</v>
      </c>
      <c r="C1251" s="560">
        <f t="shared" ca="1" si="471"/>
        <v>8</v>
      </c>
      <c r="D1251" s="561">
        <f t="shared" ca="1" si="472"/>
        <v>1</v>
      </c>
      <c r="E1251" s="561">
        <f t="shared" ca="1" si="473"/>
        <v>0</v>
      </c>
      <c r="G1251" s="290"/>
      <c r="H1251" s="291" t="s">
        <v>243</v>
      </c>
      <c r="I1251" s="292" t="str">
        <f t="shared" ca="1" si="637"/>
        <v>15.008.001</v>
      </c>
      <c r="J1251" s="293" t="s">
        <v>168</v>
      </c>
      <c r="K1251" s="294"/>
      <c r="L1251" s="558"/>
      <c r="M1251" s="558"/>
      <c r="N1251" s="388">
        <f t="shared" ca="1" si="638"/>
        <v>2698.74</v>
      </c>
      <c r="O1251" s="565"/>
      <c r="P1251" s="297"/>
      <c r="Q1251" s="49"/>
      <c r="R1251" s="49"/>
      <c r="S1251" s="49"/>
    </row>
    <row r="1252" spans="1:19" s="48" customFormat="1" ht="12.75" hidden="1" customHeight="1" outlineLevel="3">
      <c r="A1252" s="560">
        <f ca="1">IF($H1252="UNIDADE CONSTRUTIVA",OFFSET(A1252,-1,0)+1,LARGE(A$3:A1251,1))</f>
        <v>0</v>
      </c>
      <c r="B1252" s="560">
        <f t="shared" ca="1" si="470"/>
        <v>15</v>
      </c>
      <c r="C1252" s="560">
        <f t="shared" ca="1" si="471"/>
        <v>8</v>
      </c>
      <c r="D1252" s="561">
        <f t="shared" ca="1" si="472"/>
        <v>1</v>
      </c>
      <c r="E1252" s="561">
        <f t="shared" ca="1" si="473"/>
        <v>1</v>
      </c>
      <c r="G1252" s="290"/>
      <c r="H1252" s="291" t="s">
        <v>244</v>
      </c>
      <c r="I1252" s="292" t="str">
        <f t="shared" ca="1" si="637"/>
        <v>15.008.001.001</v>
      </c>
      <c r="J1252" s="293" t="s">
        <v>726</v>
      </c>
      <c r="K1252" s="294" t="s">
        <v>2</v>
      </c>
      <c r="L1252" s="558">
        <f>Arquitetura!D1869</f>
        <v>2</v>
      </c>
      <c r="M1252" s="558">
        <v>1349.37</v>
      </c>
      <c r="N1252" s="388">
        <f t="shared" si="638"/>
        <v>2698.74</v>
      </c>
      <c r="O1252" s="565"/>
      <c r="P1252" s="297" t="s">
        <v>402</v>
      </c>
      <c r="Q1252" s="49"/>
      <c r="R1252" s="49"/>
      <c r="S1252" s="49"/>
    </row>
    <row r="1253" spans="1:19" s="48" customFormat="1" ht="13.9" hidden="1" customHeight="1" outlineLevel="2">
      <c r="A1253" s="560">
        <f ca="1">IF($H1253="UNIDADE CONSTRUTIVA",OFFSET(A1253,-1,0)+1,LARGE(A$3:A1252,1))</f>
        <v>0</v>
      </c>
      <c r="B1253" s="560">
        <f t="shared" ca="1" si="470"/>
        <v>15</v>
      </c>
      <c r="C1253" s="560">
        <f t="shared" ca="1" si="471"/>
        <v>8</v>
      </c>
      <c r="D1253" s="561">
        <f t="shared" ca="1" si="472"/>
        <v>2</v>
      </c>
      <c r="E1253" s="561">
        <f t="shared" ca="1" si="473"/>
        <v>0</v>
      </c>
      <c r="G1253" s="290"/>
      <c r="H1253" s="291" t="s">
        <v>243</v>
      </c>
      <c r="I1253" s="292" t="str">
        <f t="shared" ca="1" si="637"/>
        <v>15.008.002</v>
      </c>
      <c r="J1253" s="293" t="s">
        <v>169</v>
      </c>
      <c r="K1253" s="294"/>
      <c r="L1253" s="558"/>
      <c r="M1253" s="558"/>
      <c r="N1253" s="388">
        <f t="shared" ca="1" si="638"/>
        <v>1065.8584999999998</v>
      </c>
      <c r="O1253" s="565"/>
      <c r="P1253" s="297"/>
      <c r="Q1253" s="49"/>
      <c r="R1253" s="49"/>
      <c r="S1253" s="49"/>
    </row>
    <row r="1254" spans="1:19" s="48" customFormat="1" ht="13.9" hidden="1" customHeight="1" outlineLevel="3">
      <c r="A1254" s="560">
        <f ca="1">IF($H1254="UNIDADE CONSTRUTIVA",OFFSET(A1254,-1,0)+1,LARGE(A$3:A1253,1))</f>
        <v>0</v>
      </c>
      <c r="B1254" s="560">
        <f t="shared" ca="1" si="470"/>
        <v>15</v>
      </c>
      <c r="C1254" s="560">
        <f t="shared" ca="1" si="471"/>
        <v>8</v>
      </c>
      <c r="D1254" s="561">
        <f t="shared" ca="1" si="472"/>
        <v>2</v>
      </c>
      <c r="E1254" s="561">
        <f t="shared" ca="1" si="473"/>
        <v>1</v>
      </c>
      <c r="G1254" s="290"/>
      <c r="H1254" s="291" t="s">
        <v>244</v>
      </c>
      <c r="I1254" s="292" t="str">
        <f t="shared" ca="1" si="637"/>
        <v>15.008.002.001</v>
      </c>
      <c r="J1254" s="293" t="s">
        <v>4727</v>
      </c>
      <c r="K1254" s="294" t="s">
        <v>3</v>
      </c>
      <c r="L1254" s="558">
        <f>Arquitetura!D1867</f>
        <v>16.309999999999999</v>
      </c>
      <c r="M1254" s="558">
        <v>65.349999999999994</v>
      </c>
      <c r="N1254" s="388">
        <f t="shared" si="638"/>
        <v>1065.8584999999998</v>
      </c>
      <c r="O1254" s="565"/>
      <c r="P1254" s="297" t="s">
        <v>402</v>
      </c>
      <c r="Q1254" s="49"/>
      <c r="R1254" s="49"/>
      <c r="S1254" s="49"/>
    </row>
    <row r="1255" spans="1:19" s="48" customFormat="1" ht="13.9" hidden="1" customHeight="1" outlineLevel="2">
      <c r="A1255" s="560">
        <f ca="1">IF($H1255="UNIDADE CONSTRUTIVA",OFFSET(A1255,-1,0)+1,LARGE(A$3:A1254,1))</f>
        <v>0</v>
      </c>
      <c r="B1255" s="560">
        <f t="shared" ref="B1255:B1339" ca="1" si="684">IF(H1255="UNIDADE CONSTRUTIVA",0,IF(H1255="CÉLULA CONSTRUTIVA",OFFSET(B1255,-1,0)+1,OFFSET(B1255,-1,0)))</f>
        <v>15</v>
      </c>
      <c r="C1255" s="560">
        <f t="shared" ref="C1255:C1339" ca="1" si="685">IF(H1255="CÉLULA CONSTRUTIVA",0,IF(H1255="ETAPA",OFFSET(C1255,-1,0)+1,OFFSET(C1255,-1,0)))</f>
        <v>8</v>
      </c>
      <c r="D1255" s="561">
        <f t="shared" ref="D1255:D1339" ca="1" si="686">IF(H1255="ETAPA",0,IF(H1255="SUBETAPA",OFFSET(D1255,-1,0)+1,OFFSET(D1255,-1,0)))</f>
        <v>3</v>
      </c>
      <c r="E1255" s="561">
        <f t="shared" ref="E1255:E1339" ca="1" si="687">IF(H1255="Subetapa",0,IF(H1255="serviço",OFFSET(E1255,-1,0)+1,OFFSET(E1255,-1,0)))</f>
        <v>0</v>
      </c>
      <c r="G1255" s="290"/>
      <c r="H1255" s="291" t="s">
        <v>243</v>
      </c>
      <c r="I1255" s="292" t="str">
        <f t="shared" ca="1" si="637"/>
        <v>15.008.003</v>
      </c>
      <c r="J1255" s="293" t="s">
        <v>154</v>
      </c>
      <c r="K1255" s="294"/>
      <c r="L1255" s="558"/>
      <c r="M1255" s="558"/>
      <c r="N1255" s="388">
        <f t="shared" ca="1" si="638"/>
        <v>600</v>
      </c>
      <c r="O1255" s="565"/>
      <c r="P1255" s="297"/>
      <c r="Q1255" s="49"/>
      <c r="R1255" s="49"/>
      <c r="S1255" s="49"/>
    </row>
    <row r="1256" spans="1:19" s="48" customFormat="1" ht="13.9" hidden="1" customHeight="1" outlineLevel="2">
      <c r="A1256" s="560">
        <f ca="1">IF($H1256="UNIDADE CONSTRUTIVA",OFFSET(A1256,-1,0)+1,LARGE(A$3:A1255,1))</f>
        <v>0</v>
      </c>
      <c r="B1256" s="560">
        <f t="shared" ca="1" si="684"/>
        <v>15</v>
      </c>
      <c r="C1256" s="560">
        <f t="shared" ca="1" si="685"/>
        <v>8</v>
      </c>
      <c r="D1256" s="561">
        <f t="shared" ca="1" si="686"/>
        <v>3</v>
      </c>
      <c r="E1256" s="561">
        <f t="shared" ca="1" si="687"/>
        <v>1</v>
      </c>
      <c r="G1256" s="290"/>
      <c r="H1256" s="291" t="s">
        <v>244</v>
      </c>
      <c r="I1256" s="292" t="str">
        <f t="shared" ca="1" si="637"/>
        <v>15.008.003.001</v>
      </c>
      <c r="J1256" s="293" t="s">
        <v>170</v>
      </c>
      <c r="K1256" s="294" t="s">
        <v>2</v>
      </c>
      <c r="L1256" s="558">
        <f>L1252</f>
        <v>2</v>
      </c>
      <c r="M1256" s="558">
        <v>300</v>
      </c>
      <c r="N1256" s="388">
        <f t="shared" ref="N1256:N1319" si="688">IF(H1256="Serviço",M1256*L1256,IF(H1256="CÉLULA CONSTRUTIVA",SUMIFS($N$8:$N$1410,$B$8:$B$1410,B1256,$H$8:$H$1410,"Serviço"),IF(H1256="ETAPA",SUMIFS($N$8:$N$1410,$B$8:$B$1410,B1256,$C$8:$C$1410,C1256,$H$8:$H$1410,"Serviço"),IF(H1256="SUBETAPA",SUMIFS($N$8:$N$1410,$B$8:$B$1410,B1256,$C$8:$C$1410,C1256,$D$8:$D$1410,D1256,$H$8:$H$1410,"Serviço"),0))))</f>
        <v>600</v>
      </c>
      <c r="O1256" s="565"/>
      <c r="P1256" s="297" t="s">
        <v>402</v>
      </c>
      <c r="Q1256" s="49"/>
      <c r="R1256" s="49"/>
      <c r="S1256" s="49"/>
    </row>
    <row r="1257" spans="1:19" s="48" customFormat="1" ht="13.9" hidden="1" customHeight="1" outlineLevel="1">
      <c r="A1257" s="560">
        <f ca="1">IF($H1257="UNIDADE CONSTRUTIVA",OFFSET(A1257,-1,0)+1,LARGE(A$3:A1256,1))</f>
        <v>0</v>
      </c>
      <c r="B1257" s="560">
        <f t="shared" ca="1" si="684"/>
        <v>15</v>
      </c>
      <c r="C1257" s="560">
        <f t="shared" ca="1" si="685"/>
        <v>9</v>
      </c>
      <c r="D1257" s="561">
        <f t="shared" ca="1" si="686"/>
        <v>0</v>
      </c>
      <c r="E1257" s="561">
        <f t="shared" ca="1" si="687"/>
        <v>1</v>
      </c>
      <c r="G1257" s="290"/>
      <c r="H1257" s="291" t="s">
        <v>242</v>
      </c>
      <c r="I1257" s="292" t="str">
        <f t="shared" ref="I1257:I1259" ca="1" si="689">IF(H1257="Unidade Construtiva",TEXT(A1257,"00"),IF(H1257="Célula Construtiva",TEXT(B1257,"00"),IF(H1257="Etapa",CONCATENATE(TEXT(B1257,"00"),".",TEXT(C1257,"000")),IF(H1257="Subetapa",CONCATENATE(TEXT(B1257,"00"),".",TEXT(C1257,"000"),".",TEXT(D1257,"000")),IF(H1257="Serviço",CONCATENATE(TEXT(B1257,"00"),".",TEXT(C1257,"000"),".",TEXT(D1257,"000"),".",TEXT(E1257,"000")),"")))))</f>
        <v>15.009</v>
      </c>
      <c r="J1257" s="293" t="s">
        <v>2223</v>
      </c>
      <c r="K1257" s="294"/>
      <c r="L1257" s="558"/>
      <c r="M1257" s="558"/>
      <c r="N1257" s="388">
        <f t="shared" ca="1" si="688"/>
        <v>1021.4204999999999</v>
      </c>
      <c r="O1257" s="565"/>
      <c r="P1257" s="297"/>
      <c r="Q1257" s="49"/>
      <c r="R1257" s="49"/>
      <c r="S1257" s="49"/>
    </row>
    <row r="1258" spans="1:19" s="48" customFormat="1" ht="13.9" hidden="1" customHeight="1" outlineLevel="2">
      <c r="A1258" s="560">
        <f ca="1">IF($H1258="UNIDADE CONSTRUTIVA",OFFSET(A1258,-1,0)+1,LARGE(A$3:A1257,1))</f>
        <v>0</v>
      </c>
      <c r="B1258" s="560">
        <f t="shared" ca="1" si="684"/>
        <v>15</v>
      </c>
      <c r="C1258" s="560">
        <f t="shared" ca="1" si="685"/>
        <v>9</v>
      </c>
      <c r="D1258" s="561">
        <f t="shared" ca="1" si="686"/>
        <v>1</v>
      </c>
      <c r="E1258" s="561">
        <f t="shared" ca="1" si="687"/>
        <v>0</v>
      </c>
      <c r="G1258" s="290"/>
      <c r="H1258" s="291" t="s">
        <v>243</v>
      </c>
      <c r="I1258" s="292" t="str">
        <f t="shared" ca="1" si="689"/>
        <v>15.009.001</v>
      </c>
      <c r="J1258" s="293" t="s">
        <v>169</v>
      </c>
      <c r="K1258" s="294"/>
      <c r="L1258" s="558"/>
      <c r="M1258" s="558"/>
      <c r="N1258" s="388">
        <f t="shared" ca="1" si="688"/>
        <v>1021.4204999999999</v>
      </c>
      <c r="O1258" s="565"/>
      <c r="P1258" s="297"/>
      <c r="Q1258" s="49"/>
      <c r="R1258" s="49"/>
      <c r="S1258" s="49"/>
    </row>
    <row r="1259" spans="1:19" s="48" customFormat="1" ht="13.9" hidden="1" customHeight="1" outlineLevel="3">
      <c r="A1259" s="560">
        <f ca="1">IF($H1259="UNIDADE CONSTRUTIVA",OFFSET(A1259,-1,0)+1,LARGE(A$3:A1258,1))</f>
        <v>0</v>
      </c>
      <c r="B1259" s="560">
        <f t="shared" ca="1" si="684"/>
        <v>15</v>
      </c>
      <c r="C1259" s="560">
        <f t="shared" ca="1" si="685"/>
        <v>9</v>
      </c>
      <c r="D1259" s="561">
        <f t="shared" ca="1" si="686"/>
        <v>1</v>
      </c>
      <c r="E1259" s="561">
        <f t="shared" ca="1" si="687"/>
        <v>1</v>
      </c>
      <c r="G1259" s="290"/>
      <c r="H1259" s="291" t="s">
        <v>244</v>
      </c>
      <c r="I1259" s="292" t="str">
        <f t="shared" ca="1" si="689"/>
        <v>15.009.001.001</v>
      </c>
      <c r="J1259" s="293" t="s">
        <v>4727</v>
      </c>
      <c r="K1259" s="294" t="s">
        <v>3</v>
      </c>
      <c r="L1259" s="558">
        <f>Arquitetura!D1872</f>
        <v>15.63</v>
      </c>
      <c r="M1259" s="558">
        <v>65.349999999999994</v>
      </c>
      <c r="N1259" s="388">
        <f t="shared" si="688"/>
        <v>1021.4204999999999</v>
      </c>
      <c r="O1259" s="565"/>
      <c r="P1259" s="297" t="s">
        <v>402</v>
      </c>
      <c r="Q1259" s="49"/>
      <c r="R1259" s="49"/>
      <c r="S1259" s="49"/>
    </row>
    <row r="1260" spans="1:19" s="48" customFormat="1" ht="13.9" hidden="1" customHeight="1" outlineLevel="1">
      <c r="A1260" s="560">
        <f ca="1">IF($H1260="UNIDADE CONSTRUTIVA",OFFSET(A1260,-1,0)+1,LARGE(A$3:A1259,1))</f>
        <v>0</v>
      </c>
      <c r="B1260" s="560">
        <f t="shared" ref="B1260:B1262" ca="1" si="690">IF(H1260="UNIDADE CONSTRUTIVA",0,IF(H1260="CÉLULA CONSTRUTIVA",OFFSET(B1260,-1,0)+1,OFFSET(B1260,-1,0)))</f>
        <v>15</v>
      </c>
      <c r="C1260" s="560">
        <f t="shared" ref="C1260:C1262" ca="1" si="691">IF(H1260="CÉLULA CONSTRUTIVA",0,IF(H1260="ETAPA",OFFSET(C1260,-1,0)+1,OFFSET(C1260,-1,0)))</f>
        <v>10</v>
      </c>
      <c r="D1260" s="561">
        <f t="shared" ref="D1260:D1262" ca="1" si="692">IF(H1260="ETAPA",0,IF(H1260="SUBETAPA",OFFSET(D1260,-1,0)+1,OFFSET(D1260,-1,0)))</f>
        <v>0</v>
      </c>
      <c r="E1260" s="561">
        <f t="shared" ref="E1260:E1262" ca="1" si="693">IF(H1260="Subetapa",0,IF(H1260="serviço",OFFSET(E1260,-1,0)+1,OFFSET(E1260,-1,0)))</f>
        <v>1</v>
      </c>
      <c r="G1260" s="290"/>
      <c r="H1260" s="291" t="s">
        <v>242</v>
      </c>
      <c r="I1260" s="292" t="str">
        <f t="shared" ref="I1260:I1262" ca="1" si="694">IF(H1260="Unidade Construtiva",TEXT(A1260,"00"),IF(H1260="Célula Construtiva",TEXT(B1260,"00"),IF(H1260="Etapa",CONCATENATE(TEXT(B1260,"00"),".",TEXT(C1260,"000")),IF(H1260="Subetapa",CONCATENATE(TEXT(B1260,"00"),".",TEXT(C1260,"000"),".",TEXT(D1260,"000")),IF(H1260="Serviço",CONCATENATE(TEXT(B1260,"00"),".",TEXT(C1260,"000"),".",TEXT(D1260,"000"),".",TEXT(E1260,"000")),"")))))</f>
        <v>15.010</v>
      </c>
      <c r="J1260" s="293" t="s">
        <v>2224</v>
      </c>
      <c r="K1260" s="294"/>
      <c r="L1260" s="558"/>
      <c r="M1260" s="558"/>
      <c r="N1260" s="388">
        <f t="shared" ca="1" si="688"/>
        <v>1065.8584999999998</v>
      </c>
      <c r="O1260" s="565"/>
      <c r="P1260" s="297"/>
      <c r="Q1260" s="49"/>
      <c r="R1260" s="49"/>
      <c r="S1260" s="49"/>
    </row>
    <row r="1261" spans="1:19" s="48" customFormat="1" ht="13.9" hidden="1" customHeight="1" outlineLevel="2">
      <c r="A1261" s="560">
        <f ca="1">IF($H1261="UNIDADE CONSTRUTIVA",OFFSET(A1261,-1,0)+1,LARGE(A$3:A1260,1))</f>
        <v>0</v>
      </c>
      <c r="B1261" s="560">
        <f t="shared" ca="1" si="690"/>
        <v>15</v>
      </c>
      <c r="C1261" s="560">
        <f t="shared" ca="1" si="691"/>
        <v>10</v>
      </c>
      <c r="D1261" s="561">
        <f t="shared" ca="1" si="692"/>
        <v>1</v>
      </c>
      <c r="E1261" s="561">
        <f t="shared" ca="1" si="693"/>
        <v>0</v>
      </c>
      <c r="G1261" s="290"/>
      <c r="H1261" s="291" t="s">
        <v>243</v>
      </c>
      <c r="I1261" s="292" t="str">
        <f t="shared" ca="1" si="694"/>
        <v>15.010.001</v>
      </c>
      <c r="J1261" s="293" t="s">
        <v>169</v>
      </c>
      <c r="K1261" s="294"/>
      <c r="L1261" s="558"/>
      <c r="M1261" s="558"/>
      <c r="N1261" s="388">
        <f t="shared" ca="1" si="688"/>
        <v>1065.8584999999998</v>
      </c>
      <c r="O1261" s="565"/>
      <c r="P1261" s="297"/>
      <c r="Q1261" s="49"/>
      <c r="R1261" s="49"/>
      <c r="S1261" s="49"/>
    </row>
    <row r="1262" spans="1:19" s="48" customFormat="1" ht="13.9" hidden="1" customHeight="1" outlineLevel="3">
      <c r="A1262" s="560">
        <f ca="1">IF($H1262="UNIDADE CONSTRUTIVA",OFFSET(A1262,-1,0)+1,LARGE(A$3:A1261,1))</f>
        <v>0</v>
      </c>
      <c r="B1262" s="560">
        <f t="shared" ca="1" si="690"/>
        <v>15</v>
      </c>
      <c r="C1262" s="560">
        <f t="shared" ca="1" si="691"/>
        <v>10</v>
      </c>
      <c r="D1262" s="561">
        <f t="shared" ca="1" si="692"/>
        <v>1</v>
      </c>
      <c r="E1262" s="561">
        <f t="shared" ca="1" si="693"/>
        <v>1</v>
      </c>
      <c r="G1262" s="290"/>
      <c r="H1262" s="291" t="s">
        <v>244</v>
      </c>
      <c r="I1262" s="292" t="str">
        <f t="shared" ca="1" si="694"/>
        <v>15.010.001.001</v>
      </c>
      <c r="J1262" s="293" t="s">
        <v>4727</v>
      </c>
      <c r="K1262" s="294" t="s">
        <v>3</v>
      </c>
      <c r="L1262" s="558">
        <f>Arquitetura!D1875</f>
        <v>16.309999999999999</v>
      </c>
      <c r="M1262" s="558">
        <v>65.349999999999994</v>
      </c>
      <c r="N1262" s="388">
        <f t="shared" si="688"/>
        <v>1065.8584999999998</v>
      </c>
      <c r="O1262" s="565"/>
      <c r="P1262" s="297" t="s">
        <v>402</v>
      </c>
      <c r="Q1262" s="49"/>
      <c r="R1262" s="49"/>
      <c r="S1262" s="49"/>
    </row>
    <row r="1263" spans="1:19" s="48" customFormat="1" ht="13.9" hidden="1" customHeight="1" outlineLevel="1">
      <c r="A1263" s="560">
        <f ca="1">IF($H1263="UNIDADE CONSTRUTIVA",OFFSET(A1263,-1,0)+1,LARGE(A$3:A1262,1))</f>
        <v>0</v>
      </c>
      <c r="B1263" s="560">
        <f t="shared" ref="B1263:B1272" ca="1" si="695">IF(H1263="UNIDADE CONSTRUTIVA",0,IF(H1263="CÉLULA CONSTRUTIVA",OFFSET(B1263,-1,0)+1,OFFSET(B1263,-1,0)))</f>
        <v>15</v>
      </c>
      <c r="C1263" s="560">
        <f t="shared" ref="C1263:C1272" ca="1" si="696">IF(H1263="CÉLULA CONSTRUTIVA",0,IF(H1263="ETAPA",OFFSET(C1263,-1,0)+1,OFFSET(C1263,-1,0)))</f>
        <v>11</v>
      </c>
      <c r="D1263" s="561">
        <f t="shared" ref="D1263:D1272" ca="1" si="697">IF(H1263="ETAPA",0,IF(H1263="SUBETAPA",OFFSET(D1263,-1,0)+1,OFFSET(D1263,-1,0)))</f>
        <v>0</v>
      </c>
      <c r="E1263" s="561">
        <f t="shared" ref="E1263:E1272" ca="1" si="698">IF(H1263="Subetapa",0,IF(H1263="serviço",OFFSET(E1263,-1,0)+1,OFFSET(E1263,-1,0)))</f>
        <v>1</v>
      </c>
      <c r="G1263" s="290"/>
      <c r="H1263" s="291" t="s">
        <v>242</v>
      </c>
      <c r="I1263" s="292" t="str">
        <f t="shared" ref="I1263:I1275" ca="1" si="699">IF(H1263="Unidade Construtiva",TEXT(A1263,"00"),IF(H1263="Célula Construtiva",TEXT(B1263,"00"),IF(H1263="Etapa",CONCATENATE(TEXT(B1263,"00"),".",TEXT(C1263,"000")),IF(H1263="Subetapa",CONCATENATE(TEXT(B1263,"00"),".",TEXT(C1263,"000"),".",TEXT(D1263,"000")),IF(H1263="Serviço",CONCATENATE(TEXT(B1263,"00"),".",TEXT(C1263,"000"),".",TEXT(D1263,"000"),".",TEXT(E1263,"000")),"")))))</f>
        <v>15.011</v>
      </c>
      <c r="J1263" s="293" t="s">
        <v>2225</v>
      </c>
      <c r="K1263" s="294"/>
      <c r="L1263" s="558"/>
      <c r="M1263" s="558"/>
      <c r="N1263" s="388">
        <f t="shared" ca="1" si="688"/>
        <v>15449.109499999999</v>
      </c>
      <c r="O1263" s="565"/>
      <c r="P1263" s="297"/>
      <c r="Q1263" s="49"/>
      <c r="R1263" s="49"/>
      <c r="S1263" s="49"/>
    </row>
    <row r="1264" spans="1:19" s="48" customFormat="1" ht="13.9" hidden="1" customHeight="1" outlineLevel="2">
      <c r="A1264" s="560">
        <f ca="1">IF($H1264="UNIDADE CONSTRUTIVA",OFFSET(A1264,-1,0)+1,LARGE(A$3:A1263,1))</f>
        <v>0</v>
      </c>
      <c r="B1264" s="560">
        <f t="shared" ca="1" si="695"/>
        <v>15</v>
      </c>
      <c r="C1264" s="560">
        <f t="shared" ca="1" si="696"/>
        <v>11</v>
      </c>
      <c r="D1264" s="561">
        <f t="shared" ca="1" si="697"/>
        <v>1</v>
      </c>
      <c r="E1264" s="561">
        <f t="shared" ca="1" si="698"/>
        <v>0</v>
      </c>
      <c r="G1264" s="290"/>
      <c r="H1264" s="291" t="s">
        <v>243</v>
      </c>
      <c r="I1264" s="292" t="str">
        <f t="shared" ca="1" si="699"/>
        <v>15.011.001</v>
      </c>
      <c r="J1264" s="293" t="s">
        <v>168</v>
      </c>
      <c r="K1264" s="294"/>
      <c r="L1264" s="558"/>
      <c r="M1264" s="558"/>
      <c r="N1264" s="388">
        <f t="shared" ca="1" si="688"/>
        <v>10269.329999999998</v>
      </c>
      <c r="O1264" s="565"/>
      <c r="P1264" s="297"/>
      <c r="Q1264" s="49"/>
      <c r="R1264" s="49"/>
      <c r="S1264" s="49"/>
    </row>
    <row r="1265" spans="1:19" s="48" customFormat="1" ht="13.9" hidden="1" customHeight="1" outlineLevel="3">
      <c r="A1265" s="560">
        <f ca="1">IF($H1265="UNIDADE CONSTRUTIVA",OFFSET(A1265,-1,0)+1,LARGE(A$3:A1263,1))</f>
        <v>0</v>
      </c>
      <c r="B1265" s="560">
        <f t="shared" ref="B1265" ca="1" si="700">IF(H1265="UNIDADE CONSTRUTIVA",0,IF(H1265="CÉLULA CONSTRUTIVA",OFFSET(B1265,-1,0)+1,OFFSET(B1265,-1,0)))</f>
        <v>15</v>
      </c>
      <c r="C1265" s="560">
        <f t="shared" ref="C1265" ca="1" si="701">IF(H1265="CÉLULA CONSTRUTIVA",0,IF(H1265="ETAPA",OFFSET(C1265,-1,0)+1,OFFSET(C1265,-1,0)))</f>
        <v>11</v>
      </c>
      <c r="D1265" s="561">
        <f t="shared" ref="D1265" ca="1" si="702">IF(H1265="ETAPA",0,IF(H1265="SUBETAPA",OFFSET(D1265,-1,0)+1,OFFSET(D1265,-1,0)))</f>
        <v>1</v>
      </c>
      <c r="E1265" s="561">
        <f t="shared" ref="E1265" ca="1" si="703">IF(H1265="Subetapa",0,IF(H1265="serviço",OFFSET(E1265,-1,0)+1,OFFSET(E1265,-1,0)))</f>
        <v>1</v>
      </c>
      <c r="G1265" s="290"/>
      <c r="H1265" s="291" t="s">
        <v>244</v>
      </c>
      <c r="I1265" s="292" t="str">
        <f t="shared" ref="I1265" ca="1" si="704">IF(H1265="Unidade Construtiva",TEXT(A1265,"00"),IF(H1265="Célula Construtiva",TEXT(B1265,"00"),IF(H1265="Etapa",CONCATENATE(TEXT(B1265,"00"),".",TEXT(C1265,"000")),IF(H1265="Subetapa",CONCATENATE(TEXT(B1265,"00"),".",TEXT(C1265,"000"),".",TEXT(D1265,"000")),IF(H1265="Serviço",CONCATENATE(TEXT(B1265,"00"),".",TEXT(C1265,"000"),".",TEXT(D1265,"000"),".",TEXT(E1265,"000")),"")))))</f>
        <v>15.011.001.001</v>
      </c>
      <c r="J1265" s="293" t="s">
        <v>2227</v>
      </c>
      <c r="K1265" s="294" t="s">
        <v>2</v>
      </c>
      <c r="L1265" s="558">
        <f>Arquitetura!D1883</f>
        <v>1</v>
      </c>
      <c r="M1265" s="558">
        <v>849.81</v>
      </c>
      <c r="N1265" s="388">
        <f t="shared" si="688"/>
        <v>849.81</v>
      </c>
      <c r="O1265" s="565"/>
      <c r="P1265" s="297" t="s">
        <v>402</v>
      </c>
      <c r="Q1265" s="49"/>
      <c r="R1265" s="49"/>
      <c r="S1265" s="49"/>
    </row>
    <row r="1266" spans="1:19" s="48" customFormat="1" ht="13.9" hidden="1" customHeight="1" outlineLevel="3">
      <c r="A1266" s="560">
        <f ca="1">IF($H1266="UNIDADE CONSTRUTIVA",OFFSET(A1266,-1,0)+1,LARGE(A$3:A1264,1))</f>
        <v>0</v>
      </c>
      <c r="B1266" s="560">
        <f t="shared" ca="1" si="695"/>
        <v>15</v>
      </c>
      <c r="C1266" s="560">
        <f t="shared" ca="1" si="696"/>
        <v>11</v>
      </c>
      <c r="D1266" s="561">
        <f t="shared" ca="1" si="697"/>
        <v>1</v>
      </c>
      <c r="E1266" s="561">
        <f t="shared" ca="1" si="698"/>
        <v>2</v>
      </c>
      <c r="G1266" s="290"/>
      <c r="H1266" s="291" t="s">
        <v>244</v>
      </c>
      <c r="I1266" s="292" t="str">
        <f t="shared" ca="1" si="699"/>
        <v>15.011.001.002</v>
      </c>
      <c r="J1266" s="293" t="s">
        <v>724</v>
      </c>
      <c r="K1266" s="294" t="s">
        <v>2</v>
      </c>
      <c r="L1266" s="558">
        <f>Arquitetura!D1882</f>
        <v>4</v>
      </c>
      <c r="M1266" s="558">
        <v>849.81</v>
      </c>
      <c r="N1266" s="388">
        <f t="shared" si="688"/>
        <v>3399.24</v>
      </c>
      <c r="O1266" s="565"/>
      <c r="P1266" s="297" t="s">
        <v>402</v>
      </c>
      <c r="Q1266" s="49"/>
      <c r="R1266" s="49"/>
      <c r="S1266" s="49"/>
    </row>
    <row r="1267" spans="1:19" s="48" customFormat="1" ht="12.75" hidden="1" customHeight="1" outlineLevel="3">
      <c r="A1267" s="560">
        <f ca="1">IF($H1267="UNIDADE CONSTRUTIVA",OFFSET(A1267,-1,0)+1,LARGE(A$3:A1266,1))</f>
        <v>0</v>
      </c>
      <c r="B1267" s="560">
        <f t="shared" ca="1" si="695"/>
        <v>15</v>
      </c>
      <c r="C1267" s="560">
        <f t="shared" ca="1" si="696"/>
        <v>11</v>
      </c>
      <c r="D1267" s="561">
        <f t="shared" ca="1" si="697"/>
        <v>1</v>
      </c>
      <c r="E1267" s="561">
        <f t="shared" ca="1" si="698"/>
        <v>3</v>
      </c>
      <c r="G1267" s="290"/>
      <c r="H1267" s="291" t="s">
        <v>244</v>
      </c>
      <c r="I1267" s="292" t="str">
        <f t="shared" ca="1" si="699"/>
        <v>15.011.001.003</v>
      </c>
      <c r="J1267" s="293" t="s">
        <v>725</v>
      </c>
      <c r="K1267" s="294" t="s">
        <v>2</v>
      </c>
      <c r="L1267" s="558">
        <f>Arquitetura!D1881</f>
        <v>4</v>
      </c>
      <c r="M1267" s="558">
        <v>849.81</v>
      </c>
      <c r="N1267" s="388">
        <f t="shared" si="688"/>
        <v>3399.24</v>
      </c>
      <c r="O1267" s="565"/>
      <c r="P1267" s="297" t="s">
        <v>402</v>
      </c>
      <c r="Q1267" s="49"/>
      <c r="R1267" s="49"/>
      <c r="S1267" s="49"/>
    </row>
    <row r="1268" spans="1:19" s="48" customFormat="1" ht="12.75" hidden="1" customHeight="1" outlineLevel="3">
      <c r="A1268" s="560">
        <f ca="1">IF($H1268="UNIDADE CONSTRUTIVA",OFFSET(A1268,-1,0)+1,LARGE(A$3:A1267,1))</f>
        <v>0</v>
      </c>
      <c r="B1268" s="560">
        <f t="shared" ca="1" si="695"/>
        <v>15</v>
      </c>
      <c r="C1268" s="560">
        <f t="shared" ca="1" si="696"/>
        <v>11</v>
      </c>
      <c r="D1268" s="561">
        <f t="shared" ca="1" si="697"/>
        <v>1</v>
      </c>
      <c r="E1268" s="561">
        <f t="shared" ca="1" si="698"/>
        <v>4</v>
      </c>
      <c r="G1268" s="290"/>
      <c r="H1268" s="291" t="s">
        <v>244</v>
      </c>
      <c r="I1268" s="292" t="str">
        <f t="shared" ca="1" si="699"/>
        <v>15.011.001.004</v>
      </c>
      <c r="J1268" s="293" t="s">
        <v>2226</v>
      </c>
      <c r="K1268" s="294" t="s">
        <v>2</v>
      </c>
      <c r="L1268" s="558">
        <f>Arquitetura!D1880</f>
        <v>1</v>
      </c>
      <c r="M1268" s="558">
        <v>1271.67</v>
      </c>
      <c r="N1268" s="388">
        <f t="shared" si="688"/>
        <v>1271.67</v>
      </c>
      <c r="O1268" s="565"/>
      <c r="P1268" s="297" t="s">
        <v>402</v>
      </c>
      <c r="Q1268" s="49"/>
      <c r="R1268" s="49"/>
      <c r="S1268" s="49"/>
    </row>
    <row r="1269" spans="1:19" s="48" customFormat="1" ht="12.75" hidden="1" customHeight="1" outlineLevel="3">
      <c r="A1269" s="560">
        <f ca="1">IF($H1269="UNIDADE CONSTRUTIVA",OFFSET(A1269,-1,0)+1,LARGE(A$3:A1268,1))</f>
        <v>0</v>
      </c>
      <c r="B1269" s="560">
        <f t="shared" ref="B1269" ca="1" si="705">IF(H1269="UNIDADE CONSTRUTIVA",0,IF(H1269="CÉLULA CONSTRUTIVA",OFFSET(B1269,-1,0)+1,OFFSET(B1269,-1,0)))</f>
        <v>15</v>
      </c>
      <c r="C1269" s="560">
        <f t="shared" ref="C1269" ca="1" si="706">IF(H1269="CÉLULA CONSTRUTIVA",0,IF(H1269="ETAPA",OFFSET(C1269,-1,0)+1,OFFSET(C1269,-1,0)))</f>
        <v>11</v>
      </c>
      <c r="D1269" s="561">
        <f t="shared" ref="D1269" ca="1" si="707">IF(H1269="ETAPA",0,IF(H1269="SUBETAPA",OFFSET(D1269,-1,0)+1,OFFSET(D1269,-1,0)))</f>
        <v>1</v>
      </c>
      <c r="E1269" s="561">
        <f t="shared" ref="E1269" ca="1" si="708">IF(H1269="Subetapa",0,IF(H1269="serviço",OFFSET(E1269,-1,0)+1,OFFSET(E1269,-1,0)))</f>
        <v>5</v>
      </c>
      <c r="G1269" s="290"/>
      <c r="H1269" s="291" t="s">
        <v>244</v>
      </c>
      <c r="I1269" s="292" t="str">
        <f t="shared" ref="I1269" ca="1" si="709">IF(H1269="Unidade Construtiva",TEXT(A1269,"00"),IF(H1269="Célula Construtiva",TEXT(B1269,"00"),IF(H1269="Etapa",CONCATENATE(TEXT(B1269,"00"),".",TEXT(C1269,"000")),IF(H1269="Subetapa",CONCATENATE(TEXT(B1269,"00"),".",TEXT(C1269,"000"),".",TEXT(D1269,"000")),IF(H1269="Serviço",CONCATENATE(TEXT(B1269,"00"),".",TEXT(C1269,"000"),".",TEXT(D1269,"000"),".",TEXT(E1269,"000")),"")))))</f>
        <v>15.011.001.005</v>
      </c>
      <c r="J1269" s="293" t="s">
        <v>726</v>
      </c>
      <c r="K1269" s="294" t="s">
        <v>2</v>
      </c>
      <c r="L1269" s="558">
        <f>Arquitetura!D1884</f>
        <v>1</v>
      </c>
      <c r="M1269" s="558">
        <v>1349.37</v>
      </c>
      <c r="N1269" s="388">
        <f t="shared" si="688"/>
        <v>1349.37</v>
      </c>
      <c r="O1269" s="565"/>
      <c r="P1269" s="297" t="s">
        <v>402</v>
      </c>
      <c r="Q1269" s="49"/>
      <c r="R1269" s="49"/>
      <c r="S1269" s="49"/>
    </row>
    <row r="1270" spans="1:19" s="48" customFormat="1" ht="13.9" hidden="1" customHeight="1" outlineLevel="2">
      <c r="A1270" s="560">
        <f ca="1">IF($H1270="UNIDADE CONSTRUTIVA",OFFSET(A1270,-1,0)+1,LARGE(A$3:A1269,1))</f>
        <v>0</v>
      </c>
      <c r="B1270" s="560">
        <f t="shared" ca="1" si="695"/>
        <v>15</v>
      </c>
      <c r="C1270" s="560">
        <f t="shared" ca="1" si="696"/>
        <v>11</v>
      </c>
      <c r="D1270" s="561">
        <f t="shared" ca="1" si="697"/>
        <v>2</v>
      </c>
      <c r="E1270" s="561">
        <f t="shared" ca="1" si="698"/>
        <v>0</v>
      </c>
      <c r="G1270" s="290"/>
      <c r="H1270" s="291" t="s">
        <v>243</v>
      </c>
      <c r="I1270" s="292" t="str">
        <f t="shared" ca="1" si="699"/>
        <v>15.011.002</v>
      </c>
      <c r="J1270" s="293" t="s">
        <v>169</v>
      </c>
      <c r="K1270" s="294"/>
      <c r="L1270" s="558"/>
      <c r="M1270" s="558"/>
      <c r="N1270" s="388">
        <f t="shared" ca="1" si="688"/>
        <v>1069.7794999999999</v>
      </c>
      <c r="O1270" s="565"/>
      <c r="P1270" s="297"/>
      <c r="Q1270" s="49"/>
      <c r="R1270" s="49"/>
      <c r="S1270" s="49"/>
    </row>
    <row r="1271" spans="1:19" s="48" customFormat="1" ht="13.9" hidden="1" customHeight="1" outlineLevel="3">
      <c r="A1271" s="560">
        <f ca="1">IF($H1271="UNIDADE CONSTRUTIVA",OFFSET(A1271,-1,0)+1,LARGE(A$3:A1270,1))</f>
        <v>0</v>
      </c>
      <c r="B1271" s="560">
        <f t="shared" ca="1" si="695"/>
        <v>15</v>
      </c>
      <c r="C1271" s="560">
        <f t="shared" ca="1" si="696"/>
        <v>11</v>
      </c>
      <c r="D1271" s="561">
        <f t="shared" ca="1" si="697"/>
        <v>2</v>
      </c>
      <c r="E1271" s="561">
        <f t="shared" ca="1" si="698"/>
        <v>1</v>
      </c>
      <c r="G1271" s="290"/>
      <c r="H1271" s="291" t="s">
        <v>244</v>
      </c>
      <c r="I1271" s="292" t="str">
        <f t="shared" ca="1" si="699"/>
        <v>15.011.002.001</v>
      </c>
      <c r="J1271" s="293" t="s">
        <v>4727</v>
      </c>
      <c r="K1271" s="294" t="s">
        <v>3</v>
      </c>
      <c r="L1271" s="558">
        <f>Arquitetura!D1878</f>
        <v>16.37</v>
      </c>
      <c r="M1271" s="558">
        <v>65.349999999999994</v>
      </c>
      <c r="N1271" s="388">
        <f t="shared" si="688"/>
        <v>1069.7794999999999</v>
      </c>
      <c r="O1271" s="565"/>
      <c r="P1271" s="297" t="s">
        <v>402</v>
      </c>
      <c r="Q1271" s="49"/>
      <c r="R1271" s="49"/>
      <c r="S1271" s="49"/>
    </row>
    <row r="1272" spans="1:19" s="48" customFormat="1" ht="13.9" hidden="1" customHeight="1" outlineLevel="2">
      <c r="A1272" s="560">
        <f ca="1">IF($H1272="UNIDADE CONSTRUTIVA",OFFSET(A1272,-1,0)+1,LARGE(A$3:A1271,1))</f>
        <v>0</v>
      </c>
      <c r="B1272" s="560">
        <f t="shared" ca="1" si="695"/>
        <v>15</v>
      </c>
      <c r="C1272" s="560">
        <f t="shared" ca="1" si="696"/>
        <v>11</v>
      </c>
      <c r="D1272" s="561">
        <f t="shared" ca="1" si="697"/>
        <v>3</v>
      </c>
      <c r="E1272" s="561">
        <f t="shared" ca="1" si="698"/>
        <v>0</v>
      </c>
      <c r="G1272" s="290"/>
      <c r="H1272" s="291" t="s">
        <v>243</v>
      </c>
      <c r="I1272" s="292" t="str">
        <f t="shared" ca="1" si="699"/>
        <v>15.011.003</v>
      </c>
      <c r="J1272" s="293" t="s">
        <v>727</v>
      </c>
      <c r="K1272" s="294"/>
      <c r="L1272" s="558"/>
      <c r="M1272" s="558"/>
      <c r="N1272" s="388">
        <f t="shared" ca="1" si="688"/>
        <v>810</v>
      </c>
      <c r="O1272" s="565"/>
      <c r="P1272" s="297"/>
      <c r="Q1272" s="49"/>
      <c r="R1272" s="49"/>
      <c r="S1272" s="49"/>
    </row>
    <row r="1273" spans="1:19" s="48" customFormat="1" ht="13.9" hidden="1" customHeight="1" outlineLevel="3">
      <c r="A1273" s="560">
        <f ca="1">IF($H1273="UNIDADE CONSTRUTIVA",OFFSET(A1273,-1,0)+1,LARGE(A$3:A1272,1))</f>
        <v>0</v>
      </c>
      <c r="B1273" s="560">
        <f t="shared" ref="B1273:B1284" ca="1" si="710">IF(H1273="UNIDADE CONSTRUTIVA",0,IF(H1273="CÉLULA CONSTRUTIVA",OFFSET(B1273,-1,0)+1,OFFSET(B1273,-1,0)))</f>
        <v>15</v>
      </c>
      <c r="C1273" s="560">
        <f t="shared" ref="C1273:C1284" ca="1" si="711">IF(H1273="CÉLULA CONSTRUTIVA",0,IF(H1273="ETAPA",OFFSET(C1273,-1,0)+1,OFFSET(C1273,-1,0)))</f>
        <v>11</v>
      </c>
      <c r="D1273" s="561">
        <f t="shared" ref="D1273:D1284" ca="1" si="712">IF(H1273="ETAPA",0,IF(H1273="SUBETAPA",OFFSET(D1273,-1,0)+1,OFFSET(D1273,-1,0)))</f>
        <v>3</v>
      </c>
      <c r="E1273" s="561">
        <f t="shared" ref="E1273:E1284" ca="1" si="713">IF(H1273="Subetapa",0,IF(H1273="serviço",OFFSET(E1273,-1,0)+1,OFFSET(E1273,-1,0)))</f>
        <v>1</v>
      </c>
      <c r="G1273" s="290"/>
      <c r="H1273" s="291" t="s">
        <v>244</v>
      </c>
      <c r="I1273" s="292" t="str">
        <f t="shared" ca="1" si="699"/>
        <v>15.011.003.001</v>
      </c>
      <c r="J1273" s="293" t="s">
        <v>728</v>
      </c>
      <c r="K1273" s="294" t="s">
        <v>2</v>
      </c>
      <c r="L1273" s="558">
        <f>L1268</f>
        <v>1</v>
      </c>
      <c r="M1273" s="558">
        <v>810</v>
      </c>
      <c r="N1273" s="388">
        <f t="shared" si="688"/>
        <v>810</v>
      </c>
      <c r="O1273" s="565" t="s">
        <v>729</v>
      </c>
      <c r="P1273" s="297" t="s">
        <v>402</v>
      </c>
      <c r="Q1273" s="49"/>
      <c r="R1273" s="49"/>
      <c r="S1273" s="49"/>
    </row>
    <row r="1274" spans="1:19" s="48" customFormat="1" ht="13.9" hidden="1" customHeight="1" outlineLevel="2">
      <c r="A1274" s="560">
        <f ca="1">IF($H1274="UNIDADE CONSTRUTIVA",OFFSET(A1274,-1,0)+1,LARGE(A$3:A1273,1))</f>
        <v>0</v>
      </c>
      <c r="B1274" s="560">
        <f t="shared" ca="1" si="710"/>
        <v>15</v>
      </c>
      <c r="C1274" s="560">
        <f t="shared" ca="1" si="711"/>
        <v>11</v>
      </c>
      <c r="D1274" s="561">
        <f t="shared" ca="1" si="712"/>
        <v>4</v>
      </c>
      <c r="E1274" s="561">
        <f t="shared" ca="1" si="713"/>
        <v>0</v>
      </c>
      <c r="G1274" s="290"/>
      <c r="H1274" s="291" t="s">
        <v>243</v>
      </c>
      <c r="I1274" s="292" t="str">
        <f t="shared" ca="1" si="699"/>
        <v>15.011.004</v>
      </c>
      <c r="J1274" s="293" t="s">
        <v>154</v>
      </c>
      <c r="K1274" s="294"/>
      <c r="L1274" s="558"/>
      <c r="M1274" s="558"/>
      <c r="N1274" s="388">
        <f t="shared" ca="1" si="688"/>
        <v>3300</v>
      </c>
      <c r="O1274" s="565"/>
      <c r="P1274" s="297"/>
      <c r="Q1274" s="49"/>
      <c r="R1274" s="49"/>
      <c r="S1274" s="49"/>
    </row>
    <row r="1275" spans="1:19" s="48" customFormat="1" ht="13.9" hidden="1" customHeight="1" outlineLevel="3">
      <c r="A1275" s="560">
        <f ca="1">IF($H1275="UNIDADE CONSTRUTIVA",OFFSET(A1275,-1,0)+1,LARGE(A$3:A1274,1))</f>
        <v>0</v>
      </c>
      <c r="B1275" s="560">
        <f t="shared" ca="1" si="710"/>
        <v>15</v>
      </c>
      <c r="C1275" s="560">
        <f t="shared" ca="1" si="711"/>
        <v>11</v>
      </c>
      <c r="D1275" s="561">
        <f t="shared" ca="1" si="712"/>
        <v>4</v>
      </c>
      <c r="E1275" s="561">
        <f t="shared" ca="1" si="713"/>
        <v>1</v>
      </c>
      <c r="G1275" s="290"/>
      <c r="H1275" s="291" t="s">
        <v>244</v>
      </c>
      <c r="I1275" s="292" t="str">
        <f t="shared" ca="1" si="699"/>
        <v>15.011.004.001</v>
      </c>
      <c r="J1275" s="293" t="s">
        <v>170</v>
      </c>
      <c r="K1275" s="294" t="s">
        <v>2</v>
      </c>
      <c r="L1275" s="558">
        <f>SUM(L1265:L1269)</f>
        <v>11</v>
      </c>
      <c r="M1275" s="558">
        <v>300</v>
      </c>
      <c r="N1275" s="388">
        <f t="shared" si="688"/>
        <v>3300</v>
      </c>
      <c r="O1275" s="565"/>
      <c r="P1275" s="297" t="s">
        <v>402</v>
      </c>
      <c r="Q1275" s="49"/>
      <c r="R1275" s="49"/>
      <c r="S1275" s="49"/>
    </row>
    <row r="1276" spans="1:19" s="48" customFormat="1" ht="13.9" hidden="1" customHeight="1" outlineLevel="1">
      <c r="A1276" s="560">
        <f ca="1">IF($H1276="UNIDADE CONSTRUTIVA",OFFSET(A1276,-1,0)+1,LARGE(A$3:A1275,1))</f>
        <v>0</v>
      </c>
      <c r="B1276" s="560">
        <f t="shared" ca="1" si="710"/>
        <v>15</v>
      </c>
      <c r="C1276" s="560">
        <f t="shared" ca="1" si="711"/>
        <v>12</v>
      </c>
      <c r="D1276" s="561">
        <f t="shared" ca="1" si="712"/>
        <v>0</v>
      </c>
      <c r="E1276" s="561">
        <f t="shared" ca="1" si="713"/>
        <v>1</v>
      </c>
      <c r="G1276" s="290"/>
      <c r="H1276" s="291" t="s">
        <v>242</v>
      </c>
      <c r="I1276" s="292" t="str">
        <f t="shared" ref="I1276:I1287" ca="1" si="714">IF(H1276="Unidade Construtiva",TEXT(A1276,"00"),IF(H1276="Célula Construtiva",TEXT(B1276,"00"),IF(H1276="Etapa",CONCATENATE(TEXT(B1276,"00"),".",TEXT(C1276,"000")),IF(H1276="Subetapa",CONCATENATE(TEXT(B1276,"00"),".",TEXT(C1276,"000"),".",TEXT(D1276,"000")),IF(H1276="Serviço",CONCATENATE(TEXT(B1276,"00"),".",TEXT(C1276,"000"),".",TEXT(D1276,"000"),".",TEXT(E1276,"000")),"")))))</f>
        <v>15.012</v>
      </c>
      <c r="J1276" s="293" t="s">
        <v>2228</v>
      </c>
      <c r="K1276" s="294"/>
      <c r="L1276" s="558"/>
      <c r="M1276" s="558"/>
      <c r="N1276" s="388">
        <f t="shared" ca="1" si="688"/>
        <v>198375.951</v>
      </c>
      <c r="O1276" s="565"/>
      <c r="P1276" s="297"/>
      <c r="Q1276" s="49"/>
      <c r="R1276" s="49"/>
      <c r="S1276" s="49"/>
    </row>
    <row r="1277" spans="1:19" s="48" customFormat="1" ht="13.9" hidden="1" customHeight="1" outlineLevel="2">
      <c r="A1277" s="560">
        <f ca="1">IF($H1277="UNIDADE CONSTRUTIVA",OFFSET(A1277,-1,0)+1,LARGE(A$3:A1276,1))</f>
        <v>0</v>
      </c>
      <c r="B1277" s="560">
        <f t="shared" ca="1" si="710"/>
        <v>15</v>
      </c>
      <c r="C1277" s="560">
        <f t="shared" ca="1" si="711"/>
        <v>12</v>
      </c>
      <c r="D1277" s="561">
        <f t="shared" ca="1" si="712"/>
        <v>1</v>
      </c>
      <c r="E1277" s="561">
        <f t="shared" ca="1" si="713"/>
        <v>0</v>
      </c>
      <c r="G1277" s="290"/>
      <c r="H1277" s="291" t="s">
        <v>243</v>
      </c>
      <c r="I1277" s="292" t="str">
        <f t="shared" ca="1" si="714"/>
        <v>15.012.001</v>
      </c>
      <c r="J1277" s="293" t="s">
        <v>168</v>
      </c>
      <c r="K1277" s="294"/>
      <c r="L1277" s="558"/>
      <c r="M1277" s="558"/>
      <c r="N1277" s="388">
        <f t="shared" ca="1" si="688"/>
        <v>129966.12</v>
      </c>
      <c r="O1277" s="565"/>
      <c r="P1277" s="297"/>
      <c r="Q1277" s="49"/>
      <c r="R1277" s="49"/>
      <c r="S1277" s="49"/>
    </row>
    <row r="1278" spans="1:19" s="48" customFormat="1" ht="13.9" hidden="1" customHeight="1" outlineLevel="3">
      <c r="A1278" s="560">
        <f ca="1">IF($H1278="UNIDADE CONSTRUTIVA",OFFSET(A1278,-1,0)+1,LARGE(A$3:A1276,1))</f>
        <v>0</v>
      </c>
      <c r="B1278" s="560">
        <f t="shared" ref="B1278" ca="1" si="715">IF(H1278="UNIDADE CONSTRUTIVA",0,IF(H1278="CÉLULA CONSTRUTIVA",OFFSET(B1278,-1,0)+1,OFFSET(B1278,-1,0)))</f>
        <v>15</v>
      </c>
      <c r="C1278" s="560">
        <f t="shared" ref="C1278" ca="1" si="716">IF(H1278="CÉLULA CONSTRUTIVA",0,IF(H1278="ETAPA",OFFSET(C1278,-1,0)+1,OFFSET(C1278,-1,0)))</f>
        <v>12</v>
      </c>
      <c r="D1278" s="561">
        <f t="shared" ref="D1278" ca="1" si="717">IF(H1278="ETAPA",0,IF(H1278="SUBETAPA",OFFSET(D1278,-1,0)+1,OFFSET(D1278,-1,0)))</f>
        <v>1</v>
      </c>
      <c r="E1278" s="561">
        <f t="shared" ref="E1278" ca="1" si="718">IF(H1278="Subetapa",0,IF(H1278="serviço",OFFSET(E1278,-1,0)+1,OFFSET(E1278,-1,0)))</f>
        <v>1</v>
      </c>
      <c r="G1278" s="290"/>
      <c r="H1278" s="291" t="s">
        <v>244</v>
      </c>
      <c r="I1278" s="292" t="str">
        <f t="shared" ref="I1278" ca="1" si="719">IF(H1278="Unidade Construtiva",TEXT(A1278,"00"),IF(H1278="Célula Construtiva",TEXT(B1278,"00"),IF(H1278="Etapa",CONCATENATE(TEXT(B1278,"00"),".",TEXT(C1278,"000")),IF(H1278="Subetapa",CONCATENATE(TEXT(B1278,"00"),".",TEXT(C1278,"000"),".",TEXT(D1278,"000")),IF(H1278="Serviço",CONCATENATE(TEXT(B1278,"00"),".",TEXT(C1278,"000"),".",TEXT(D1278,"000"),".",TEXT(E1278,"000")),"")))))</f>
        <v>15.012.001.001</v>
      </c>
      <c r="J1278" s="293" t="s">
        <v>2227</v>
      </c>
      <c r="K1278" s="294" t="s">
        <v>2</v>
      </c>
      <c r="L1278" s="558">
        <f>Arquitetura!G1891</f>
        <v>9</v>
      </c>
      <c r="M1278" s="558">
        <v>849.81</v>
      </c>
      <c r="N1278" s="388">
        <f t="shared" si="688"/>
        <v>7648.2899999999991</v>
      </c>
      <c r="O1278" s="565"/>
      <c r="P1278" s="297" t="s">
        <v>402</v>
      </c>
      <c r="Q1278" s="49"/>
      <c r="R1278" s="49"/>
      <c r="S1278" s="49"/>
    </row>
    <row r="1279" spans="1:19" s="48" customFormat="1" ht="13.9" hidden="1" customHeight="1" outlineLevel="3">
      <c r="A1279" s="560">
        <f ca="1">IF($H1279="UNIDADE CONSTRUTIVA",OFFSET(A1279,-1,0)+1,LARGE(A$3:A1277,1))</f>
        <v>0</v>
      </c>
      <c r="B1279" s="560">
        <f t="shared" ca="1" si="710"/>
        <v>15</v>
      </c>
      <c r="C1279" s="560">
        <f t="shared" ca="1" si="711"/>
        <v>12</v>
      </c>
      <c r="D1279" s="561">
        <f t="shared" ca="1" si="712"/>
        <v>1</v>
      </c>
      <c r="E1279" s="561">
        <f t="shared" ca="1" si="713"/>
        <v>2</v>
      </c>
      <c r="G1279" s="290"/>
      <c r="H1279" s="291" t="s">
        <v>244</v>
      </c>
      <c r="I1279" s="292" t="str">
        <f t="shared" ca="1" si="714"/>
        <v>15.012.001.002</v>
      </c>
      <c r="J1279" s="293" t="s">
        <v>724</v>
      </c>
      <c r="K1279" s="294" t="s">
        <v>2</v>
      </c>
      <c r="L1279" s="558">
        <f>Arquitetura!G1890</f>
        <v>54</v>
      </c>
      <c r="M1279" s="558">
        <v>849.81</v>
      </c>
      <c r="N1279" s="388">
        <f t="shared" si="688"/>
        <v>45889.74</v>
      </c>
      <c r="O1279" s="565"/>
      <c r="P1279" s="297" t="s">
        <v>402</v>
      </c>
      <c r="Q1279" s="49"/>
      <c r="R1279" s="49"/>
      <c r="S1279" s="49"/>
    </row>
    <row r="1280" spans="1:19" s="48" customFormat="1" ht="12.75" hidden="1" customHeight="1" outlineLevel="3">
      <c r="A1280" s="560">
        <f ca="1">IF($H1280="UNIDADE CONSTRUTIVA",OFFSET(A1280,-1,0)+1,LARGE(A$3:A1279,1))</f>
        <v>0</v>
      </c>
      <c r="B1280" s="560">
        <f t="shared" ca="1" si="710"/>
        <v>15</v>
      </c>
      <c r="C1280" s="560">
        <f t="shared" ca="1" si="711"/>
        <v>12</v>
      </c>
      <c r="D1280" s="561">
        <f t="shared" ca="1" si="712"/>
        <v>1</v>
      </c>
      <c r="E1280" s="561">
        <f t="shared" ca="1" si="713"/>
        <v>3</v>
      </c>
      <c r="G1280" s="290"/>
      <c r="H1280" s="291" t="s">
        <v>244</v>
      </c>
      <c r="I1280" s="292" t="str">
        <f t="shared" ca="1" si="714"/>
        <v>15.012.001.003</v>
      </c>
      <c r="J1280" s="293" t="s">
        <v>725</v>
      </c>
      <c r="K1280" s="294" t="s">
        <v>2</v>
      </c>
      <c r="L1280" s="558">
        <f>Arquitetura!G1889</f>
        <v>63</v>
      </c>
      <c r="M1280" s="558">
        <v>849.81</v>
      </c>
      <c r="N1280" s="388">
        <f t="shared" si="688"/>
        <v>53538.03</v>
      </c>
      <c r="O1280" s="565"/>
      <c r="P1280" s="297" t="s">
        <v>402</v>
      </c>
      <c r="Q1280" s="49"/>
      <c r="R1280" s="49"/>
      <c r="S1280" s="49"/>
    </row>
    <row r="1281" spans="1:19" s="48" customFormat="1" ht="12.75" hidden="1" customHeight="1" outlineLevel="3">
      <c r="A1281" s="560">
        <f ca="1">IF($H1281="UNIDADE CONSTRUTIVA",OFFSET(A1281,-1,0)+1,LARGE(A$3:A1280,1))</f>
        <v>0</v>
      </c>
      <c r="B1281" s="560">
        <f t="shared" ca="1" si="710"/>
        <v>15</v>
      </c>
      <c r="C1281" s="560">
        <f t="shared" ca="1" si="711"/>
        <v>12</v>
      </c>
      <c r="D1281" s="561">
        <f t="shared" ca="1" si="712"/>
        <v>1</v>
      </c>
      <c r="E1281" s="561">
        <f t="shared" ca="1" si="713"/>
        <v>4</v>
      </c>
      <c r="G1281" s="290"/>
      <c r="H1281" s="291" t="s">
        <v>244</v>
      </c>
      <c r="I1281" s="292" t="str">
        <f t="shared" ca="1" si="714"/>
        <v>15.012.001.004</v>
      </c>
      <c r="J1281" s="293" t="s">
        <v>2226</v>
      </c>
      <c r="K1281" s="294" t="s">
        <v>2</v>
      </c>
      <c r="L1281" s="558">
        <f>Arquitetura!G1888</f>
        <v>18</v>
      </c>
      <c r="M1281" s="558">
        <v>1271.67</v>
      </c>
      <c r="N1281" s="388">
        <f t="shared" si="688"/>
        <v>22890.06</v>
      </c>
      <c r="O1281" s="565"/>
      <c r="P1281" s="297" t="s">
        <v>402</v>
      </c>
      <c r="Q1281" s="49"/>
      <c r="R1281" s="49"/>
      <c r="S1281" s="49"/>
    </row>
    <row r="1282" spans="1:19" s="48" customFormat="1" ht="13.9" hidden="1" customHeight="1" outlineLevel="2">
      <c r="A1282" s="560">
        <f ca="1">IF($H1282="UNIDADE CONSTRUTIVA",OFFSET(A1282,-1,0)+1,LARGE(A$3:A1281,1))</f>
        <v>0</v>
      </c>
      <c r="B1282" s="560">
        <f t="shared" ca="1" si="710"/>
        <v>15</v>
      </c>
      <c r="C1282" s="560">
        <f t="shared" ca="1" si="711"/>
        <v>12</v>
      </c>
      <c r="D1282" s="561">
        <f t="shared" ca="1" si="712"/>
        <v>2</v>
      </c>
      <c r="E1282" s="561">
        <f t="shared" ca="1" si="713"/>
        <v>0</v>
      </c>
      <c r="G1282" s="290"/>
      <c r="H1282" s="291" t="s">
        <v>243</v>
      </c>
      <c r="I1282" s="292" t="str">
        <f t="shared" ca="1" si="714"/>
        <v>15.012.002</v>
      </c>
      <c r="J1282" s="293" t="s">
        <v>169</v>
      </c>
      <c r="K1282" s="294"/>
      <c r="L1282" s="558"/>
      <c r="M1282" s="558"/>
      <c r="N1282" s="388">
        <f t="shared" ca="1" si="688"/>
        <v>10629.830999999998</v>
      </c>
      <c r="O1282" s="565"/>
      <c r="P1282" s="297"/>
      <c r="Q1282" s="49"/>
      <c r="R1282" s="49"/>
      <c r="S1282" s="49"/>
    </row>
    <row r="1283" spans="1:19" s="48" customFormat="1" ht="13.9" hidden="1" customHeight="1" outlineLevel="3">
      <c r="A1283" s="560">
        <f ca="1">IF($H1283="UNIDADE CONSTRUTIVA",OFFSET(A1283,-1,0)+1,LARGE(A$3:A1282,1))</f>
        <v>0</v>
      </c>
      <c r="B1283" s="560">
        <f t="shared" ca="1" si="710"/>
        <v>15</v>
      </c>
      <c r="C1283" s="560">
        <f t="shared" ca="1" si="711"/>
        <v>12</v>
      </c>
      <c r="D1283" s="561">
        <f t="shared" ca="1" si="712"/>
        <v>2</v>
      </c>
      <c r="E1283" s="561">
        <f t="shared" ca="1" si="713"/>
        <v>1</v>
      </c>
      <c r="G1283" s="290"/>
      <c r="H1283" s="291" t="s">
        <v>244</v>
      </c>
      <c r="I1283" s="292" t="str">
        <f t="shared" ca="1" si="714"/>
        <v>15.012.002.001</v>
      </c>
      <c r="J1283" s="293" t="s">
        <v>594</v>
      </c>
      <c r="K1283" s="294" t="s">
        <v>3</v>
      </c>
      <c r="L1283" s="558">
        <f>Arquitetura!G1887</f>
        <v>162.66</v>
      </c>
      <c r="M1283" s="558">
        <v>65.349999999999994</v>
      </c>
      <c r="N1283" s="388">
        <f t="shared" si="688"/>
        <v>10629.830999999998</v>
      </c>
      <c r="O1283" s="565"/>
      <c r="P1283" s="297" t="s">
        <v>402</v>
      </c>
      <c r="Q1283" s="49"/>
      <c r="R1283" s="49"/>
      <c r="S1283" s="49"/>
    </row>
    <row r="1284" spans="1:19" s="48" customFormat="1" ht="13.9" hidden="1" customHeight="1" outlineLevel="2">
      <c r="A1284" s="560">
        <f ca="1">IF($H1284="UNIDADE CONSTRUTIVA",OFFSET(A1284,-1,0)+1,LARGE(A$3:A1283,1))</f>
        <v>0</v>
      </c>
      <c r="B1284" s="560">
        <f t="shared" ca="1" si="710"/>
        <v>15</v>
      </c>
      <c r="C1284" s="560">
        <f t="shared" ca="1" si="711"/>
        <v>12</v>
      </c>
      <c r="D1284" s="561">
        <f t="shared" ca="1" si="712"/>
        <v>3</v>
      </c>
      <c r="E1284" s="561">
        <f t="shared" ca="1" si="713"/>
        <v>0</v>
      </c>
      <c r="G1284" s="290"/>
      <c r="H1284" s="291" t="s">
        <v>243</v>
      </c>
      <c r="I1284" s="292" t="str">
        <f t="shared" ca="1" si="714"/>
        <v>15.012.003</v>
      </c>
      <c r="J1284" s="293" t="s">
        <v>727</v>
      </c>
      <c r="K1284" s="294"/>
      <c r="L1284" s="558"/>
      <c r="M1284" s="558"/>
      <c r="N1284" s="388">
        <f t="shared" ca="1" si="688"/>
        <v>14580</v>
      </c>
      <c r="O1284" s="565"/>
      <c r="P1284" s="297"/>
      <c r="Q1284" s="49"/>
      <c r="R1284" s="49"/>
      <c r="S1284" s="49"/>
    </row>
    <row r="1285" spans="1:19" s="48" customFormat="1" ht="13.9" hidden="1" customHeight="1" outlineLevel="3">
      <c r="A1285" s="560">
        <f ca="1">IF($H1285="UNIDADE CONSTRUTIVA",OFFSET(A1285,-1,0)+1,LARGE(A$3:A1284,1))</f>
        <v>0</v>
      </c>
      <c r="B1285" s="560">
        <f t="shared" ref="B1285:B1295" ca="1" si="720">IF(H1285="UNIDADE CONSTRUTIVA",0,IF(H1285="CÉLULA CONSTRUTIVA",OFFSET(B1285,-1,0)+1,OFFSET(B1285,-1,0)))</f>
        <v>15</v>
      </c>
      <c r="C1285" s="560">
        <f t="shared" ref="C1285:C1295" ca="1" si="721">IF(H1285="CÉLULA CONSTRUTIVA",0,IF(H1285="ETAPA",OFFSET(C1285,-1,0)+1,OFFSET(C1285,-1,0)))</f>
        <v>12</v>
      </c>
      <c r="D1285" s="561">
        <f t="shared" ref="D1285:D1295" ca="1" si="722">IF(H1285="ETAPA",0,IF(H1285="SUBETAPA",OFFSET(D1285,-1,0)+1,OFFSET(D1285,-1,0)))</f>
        <v>3</v>
      </c>
      <c r="E1285" s="561">
        <f t="shared" ref="E1285:E1295" ca="1" si="723">IF(H1285="Subetapa",0,IF(H1285="serviço",OFFSET(E1285,-1,0)+1,OFFSET(E1285,-1,0)))</f>
        <v>1</v>
      </c>
      <c r="G1285" s="290"/>
      <c r="H1285" s="291" t="s">
        <v>244</v>
      </c>
      <c r="I1285" s="292" t="str">
        <f t="shared" ca="1" si="714"/>
        <v>15.012.003.001</v>
      </c>
      <c r="J1285" s="293" t="s">
        <v>728</v>
      </c>
      <c r="K1285" s="294" t="s">
        <v>2</v>
      </c>
      <c r="L1285" s="558">
        <f>L1281</f>
        <v>18</v>
      </c>
      <c r="M1285" s="558">
        <v>810</v>
      </c>
      <c r="N1285" s="388">
        <f t="shared" si="688"/>
        <v>14580</v>
      </c>
      <c r="O1285" s="565" t="s">
        <v>729</v>
      </c>
      <c r="P1285" s="297" t="s">
        <v>402</v>
      </c>
      <c r="Q1285" s="49"/>
      <c r="R1285" s="49"/>
      <c r="S1285" s="49"/>
    </row>
    <row r="1286" spans="1:19" s="48" customFormat="1" ht="13.9" hidden="1" customHeight="1" outlineLevel="2">
      <c r="A1286" s="560">
        <f ca="1">IF($H1286="UNIDADE CONSTRUTIVA",OFFSET(A1286,-1,0)+1,LARGE(A$3:A1285,1))</f>
        <v>0</v>
      </c>
      <c r="B1286" s="560">
        <f t="shared" ca="1" si="720"/>
        <v>15</v>
      </c>
      <c r="C1286" s="560">
        <f t="shared" ca="1" si="721"/>
        <v>12</v>
      </c>
      <c r="D1286" s="561">
        <f t="shared" ca="1" si="722"/>
        <v>4</v>
      </c>
      <c r="E1286" s="561">
        <f t="shared" ca="1" si="723"/>
        <v>0</v>
      </c>
      <c r="G1286" s="290"/>
      <c r="H1286" s="291" t="s">
        <v>243</v>
      </c>
      <c r="I1286" s="292" t="str">
        <f t="shared" ca="1" si="714"/>
        <v>15.012.004</v>
      </c>
      <c r="J1286" s="293" t="s">
        <v>154</v>
      </c>
      <c r="K1286" s="294"/>
      <c r="L1286" s="558"/>
      <c r="M1286" s="558"/>
      <c r="N1286" s="388">
        <f t="shared" ca="1" si="688"/>
        <v>43200</v>
      </c>
      <c r="O1286" s="565"/>
      <c r="P1286" s="297"/>
      <c r="Q1286" s="49"/>
      <c r="R1286" s="49"/>
      <c r="S1286" s="49"/>
    </row>
    <row r="1287" spans="1:19" s="48" customFormat="1" ht="13.9" hidden="1" customHeight="1" outlineLevel="3">
      <c r="A1287" s="560">
        <f ca="1">IF($H1287="UNIDADE CONSTRUTIVA",OFFSET(A1287,-1,0)+1,LARGE(A$3:A1286,1))</f>
        <v>0</v>
      </c>
      <c r="B1287" s="560">
        <f t="shared" ca="1" si="720"/>
        <v>15</v>
      </c>
      <c r="C1287" s="560">
        <f t="shared" ca="1" si="721"/>
        <v>12</v>
      </c>
      <c r="D1287" s="561">
        <f t="shared" ca="1" si="722"/>
        <v>4</v>
      </c>
      <c r="E1287" s="561">
        <f t="shared" ca="1" si="723"/>
        <v>1</v>
      </c>
      <c r="G1287" s="290"/>
      <c r="H1287" s="291" t="s">
        <v>244</v>
      </c>
      <c r="I1287" s="292" t="str">
        <f t="shared" ca="1" si="714"/>
        <v>15.012.004.001</v>
      </c>
      <c r="J1287" s="293" t="s">
        <v>170</v>
      </c>
      <c r="K1287" s="294" t="s">
        <v>2</v>
      </c>
      <c r="L1287" s="558">
        <f>SUM(L1278:L1281)</f>
        <v>144</v>
      </c>
      <c r="M1287" s="558">
        <v>300</v>
      </c>
      <c r="N1287" s="388">
        <f t="shared" si="688"/>
        <v>43200</v>
      </c>
      <c r="O1287" s="565"/>
      <c r="P1287" s="297" t="s">
        <v>402</v>
      </c>
      <c r="Q1287" s="49"/>
      <c r="R1287" s="49"/>
      <c r="S1287" s="49"/>
    </row>
    <row r="1288" spans="1:19" s="48" customFormat="1" ht="13.9" hidden="1" customHeight="1" outlineLevel="1">
      <c r="A1288" s="560">
        <f ca="1">IF($H1288="UNIDADE CONSTRUTIVA",OFFSET(A1288,-1,0)+1,LARGE(A$3:A1287,1))</f>
        <v>0</v>
      </c>
      <c r="B1288" s="560">
        <f t="shared" ca="1" si="720"/>
        <v>15</v>
      </c>
      <c r="C1288" s="560">
        <f t="shared" ca="1" si="721"/>
        <v>13</v>
      </c>
      <c r="D1288" s="561">
        <f t="shared" ca="1" si="722"/>
        <v>0</v>
      </c>
      <c r="E1288" s="561">
        <f t="shared" ca="1" si="723"/>
        <v>1</v>
      </c>
      <c r="G1288" s="290"/>
      <c r="H1288" s="291" t="s">
        <v>242</v>
      </c>
      <c r="I1288" s="292" t="str">
        <f t="shared" ref="I1288:I1298" ca="1" si="724">IF(H1288="Unidade Construtiva",TEXT(A1288,"00"),IF(H1288="Célula Construtiva",TEXT(B1288,"00"),IF(H1288="Etapa",CONCATENATE(TEXT(B1288,"00"),".",TEXT(C1288,"000")),IF(H1288="Subetapa",CONCATENATE(TEXT(B1288,"00"),".",TEXT(C1288,"000"),".",TEXT(D1288,"000")),IF(H1288="Serviço",CONCATENATE(TEXT(B1288,"00"),".",TEXT(C1288,"000"),".",TEXT(D1288,"000"),".",TEXT(E1288,"000")),"")))))</f>
        <v>15.013</v>
      </c>
      <c r="J1288" s="293" t="s">
        <v>2230</v>
      </c>
      <c r="K1288" s="294"/>
      <c r="L1288" s="558"/>
      <c r="M1288" s="558"/>
      <c r="N1288" s="388">
        <f t="shared" ca="1" si="688"/>
        <v>10349.002499999999</v>
      </c>
      <c r="O1288" s="565"/>
      <c r="P1288" s="297"/>
      <c r="Q1288" s="49"/>
      <c r="R1288" s="49"/>
      <c r="S1288" s="49"/>
    </row>
    <row r="1289" spans="1:19" s="48" customFormat="1" ht="13.9" hidden="1" customHeight="1" outlineLevel="2">
      <c r="A1289" s="560">
        <f ca="1">IF($H1289="UNIDADE CONSTRUTIVA",OFFSET(A1289,-1,0)+1,LARGE(A$3:A1288,1))</f>
        <v>0</v>
      </c>
      <c r="B1289" s="560">
        <f t="shared" ca="1" si="720"/>
        <v>15</v>
      </c>
      <c r="C1289" s="560">
        <f t="shared" ca="1" si="721"/>
        <v>13</v>
      </c>
      <c r="D1289" s="561">
        <f t="shared" ca="1" si="722"/>
        <v>1</v>
      </c>
      <c r="E1289" s="561">
        <f t="shared" ca="1" si="723"/>
        <v>0</v>
      </c>
      <c r="G1289" s="290"/>
      <c r="H1289" s="291" t="s">
        <v>243</v>
      </c>
      <c r="I1289" s="292" t="str">
        <f t="shared" ca="1" si="724"/>
        <v>15.013.001</v>
      </c>
      <c r="J1289" s="293" t="s">
        <v>168</v>
      </c>
      <c r="K1289" s="294"/>
      <c r="L1289" s="558"/>
      <c r="M1289" s="558"/>
      <c r="N1289" s="388">
        <f t="shared" ca="1" si="688"/>
        <v>6370.53</v>
      </c>
      <c r="O1289" s="565"/>
      <c r="P1289" s="297"/>
      <c r="Q1289" s="49"/>
      <c r="R1289" s="49"/>
      <c r="S1289" s="49"/>
    </row>
    <row r="1290" spans="1:19" s="48" customFormat="1" ht="13.9" hidden="1" customHeight="1" outlineLevel="3">
      <c r="A1290" s="560">
        <f ca="1">IF($H1290="UNIDADE CONSTRUTIVA",OFFSET(A1290,-1,0)+1,LARGE(A$3:A1289,1))</f>
        <v>0</v>
      </c>
      <c r="B1290" s="560">
        <f t="shared" ca="1" si="720"/>
        <v>15</v>
      </c>
      <c r="C1290" s="560">
        <f t="shared" ca="1" si="721"/>
        <v>13</v>
      </c>
      <c r="D1290" s="561">
        <f t="shared" ca="1" si="722"/>
        <v>1</v>
      </c>
      <c r="E1290" s="561">
        <f t="shared" ca="1" si="723"/>
        <v>1</v>
      </c>
      <c r="G1290" s="290"/>
      <c r="H1290" s="291" t="s">
        <v>244</v>
      </c>
      <c r="I1290" s="292" t="str">
        <f t="shared" ca="1" si="724"/>
        <v>15.013.001.001</v>
      </c>
      <c r="J1290" s="293" t="s">
        <v>724</v>
      </c>
      <c r="K1290" s="294" t="s">
        <v>2</v>
      </c>
      <c r="L1290" s="558">
        <f>Arquitetura!D1963</f>
        <v>3</v>
      </c>
      <c r="M1290" s="558">
        <v>849.81</v>
      </c>
      <c r="N1290" s="388">
        <f t="shared" si="688"/>
        <v>2549.4299999999998</v>
      </c>
      <c r="O1290" s="565"/>
      <c r="P1290" s="297" t="s">
        <v>402</v>
      </c>
      <c r="Q1290" s="49"/>
      <c r="R1290" s="49"/>
      <c r="S1290" s="49"/>
    </row>
    <row r="1291" spans="1:19" s="48" customFormat="1" ht="12.75" hidden="1" customHeight="1" outlineLevel="3">
      <c r="A1291" s="560">
        <f ca="1">IF($H1291="UNIDADE CONSTRUTIVA",OFFSET(A1291,-1,0)+1,LARGE(A$3:A1290,1))</f>
        <v>0</v>
      </c>
      <c r="B1291" s="560">
        <f t="shared" ca="1" si="720"/>
        <v>15</v>
      </c>
      <c r="C1291" s="560">
        <f t="shared" ca="1" si="721"/>
        <v>13</v>
      </c>
      <c r="D1291" s="561">
        <f t="shared" ca="1" si="722"/>
        <v>1</v>
      </c>
      <c r="E1291" s="561">
        <f t="shared" ca="1" si="723"/>
        <v>2</v>
      </c>
      <c r="G1291" s="290"/>
      <c r="H1291" s="291" t="s">
        <v>244</v>
      </c>
      <c r="I1291" s="292" t="str">
        <f t="shared" ca="1" si="724"/>
        <v>15.013.001.002</v>
      </c>
      <c r="J1291" s="293" t="s">
        <v>725</v>
      </c>
      <c r="K1291" s="294" t="s">
        <v>2</v>
      </c>
      <c r="L1291" s="558">
        <f>Arquitetura!D1962</f>
        <v>3</v>
      </c>
      <c r="M1291" s="558">
        <v>849.81</v>
      </c>
      <c r="N1291" s="388">
        <f t="shared" si="688"/>
        <v>2549.4299999999998</v>
      </c>
      <c r="O1291" s="565"/>
      <c r="P1291" s="297" t="s">
        <v>402</v>
      </c>
      <c r="Q1291" s="49"/>
      <c r="R1291" s="49"/>
      <c r="S1291" s="49"/>
    </row>
    <row r="1292" spans="1:19" s="48" customFormat="1" ht="12.75" hidden="1" customHeight="1" outlineLevel="3">
      <c r="A1292" s="560">
        <f ca="1">IF($H1292="UNIDADE CONSTRUTIVA",OFFSET(A1292,-1,0)+1,LARGE(A$3:A1291,1))</f>
        <v>0</v>
      </c>
      <c r="B1292" s="560">
        <f t="shared" ca="1" si="720"/>
        <v>15</v>
      </c>
      <c r="C1292" s="560">
        <f t="shared" ca="1" si="721"/>
        <v>13</v>
      </c>
      <c r="D1292" s="561">
        <f t="shared" ca="1" si="722"/>
        <v>1</v>
      </c>
      <c r="E1292" s="561">
        <f t="shared" ca="1" si="723"/>
        <v>3</v>
      </c>
      <c r="G1292" s="290"/>
      <c r="H1292" s="291" t="s">
        <v>244</v>
      </c>
      <c r="I1292" s="292" t="str">
        <f t="shared" ca="1" si="724"/>
        <v>15.013.001.003</v>
      </c>
      <c r="J1292" s="293" t="s">
        <v>2226</v>
      </c>
      <c r="K1292" s="294" t="s">
        <v>2</v>
      </c>
      <c r="L1292" s="558">
        <f>Arquitetura!D1961</f>
        <v>1</v>
      </c>
      <c r="M1292" s="558">
        <v>1271.67</v>
      </c>
      <c r="N1292" s="388">
        <f t="shared" si="688"/>
        <v>1271.67</v>
      </c>
      <c r="O1292" s="565"/>
      <c r="P1292" s="297" t="s">
        <v>402</v>
      </c>
      <c r="Q1292" s="49"/>
      <c r="R1292" s="49"/>
      <c r="S1292" s="49"/>
    </row>
    <row r="1293" spans="1:19" s="48" customFormat="1" ht="13.9" hidden="1" customHeight="1" outlineLevel="2">
      <c r="A1293" s="560">
        <f ca="1">IF($H1293="UNIDADE CONSTRUTIVA",OFFSET(A1293,-1,0)+1,LARGE(A$3:A1292,1))</f>
        <v>0</v>
      </c>
      <c r="B1293" s="560">
        <f t="shared" ca="1" si="720"/>
        <v>15</v>
      </c>
      <c r="C1293" s="560">
        <f t="shared" ca="1" si="721"/>
        <v>13</v>
      </c>
      <c r="D1293" s="561">
        <f t="shared" ca="1" si="722"/>
        <v>2</v>
      </c>
      <c r="E1293" s="561">
        <f t="shared" ca="1" si="723"/>
        <v>0</v>
      </c>
      <c r="G1293" s="290"/>
      <c r="H1293" s="291" t="s">
        <v>243</v>
      </c>
      <c r="I1293" s="292" t="str">
        <f t="shared" ca="1" si="724"/>
        <v>15.013.002</v>
      </c>
      <c r="J1293" s="293" t="s">
        <v>169</v>
      </c>
      <c r="K1293" s="294"/>
      <c r="L1293" s="558"/>
      <c r="M1293" s="558"/>
      <c r="N1293" s="388">
        <f t="shared" ca="1" si="688"/>
        <v>1068.4725000000001</v>
      </c>
      <c r="O1293" s="565"/>
      <c r="P1293" s="297"/>
      <c r="Q1293" s="49"/>
      <c r="R1293" s="49"/>
      <c r="S1293" s="49"/>
    </row>
    <row r="1294" spans="1:19" s="48" customFormat="1" ht="13.9" hidden="1" customHeight="1" outlineLevel="3">
      <c r="A1294" s="560">
        <f ca="1">IF($H1294="UNIDADE CONSTRUTIVA",OFFSET(A1294,-1,0)+1,LARGE(A$3:A1293,1))</f>
        <v>0</v>
      </c>
      <c r="B1294" s="560">
        <f t="shared" ca="1" si="720"/>
        <v>15</v>
      </c>
      <c r="C1294" s="560">
        <f t="shared" ca="1" si="721"/>
        <v>13</v>
      </c>
      <c r="D1294" s="561">
        <f t="shared" ca="1" si="722"/>
        <v>2</v>
      </c>
      <c r="E1294" s="561">
        <f t="shared" ca="1" si="723"/>
        <v>1</v>
      </c>
      <c r="G1294" s="290"/>
      <c r="H1294" s="291" t="s">
        <v>244</v>
      </c>
      <c r="I1294" s="292" t="str">
        <f t="shared" ca="1" si="724"/>
        <v>15.013.002.001</v>
      </c>
      <c r="J1294" s="293" t="s">
        <v>594</v>
      </c>
      <c r="K1294" s="294" t="s">
        <v>3</v>
      </c>
      <c r="L1294" s="558">
        <f>Arquitetura!D1959</f>
        <v>16.350000000000001</v>
      </c>
      <c r="M1294" s="558">
        <v>65.349999999999994</v>
      </c>
      <c r="N1294" s="388">
        <f t="shared" si="688"/>
        <v>1068.4725000000001</v>
      </c>
      <c r="O1294" s="565"/>
      <c r="P1294" s="297" t="s">
        <v>402</v>
      </c>
      <c r="Q1294" s="49"/>
      <c r="R1294" s="49"/>
      <c r="S1294" s="49"/>
    </row>
    <row r="1295" spans="1:19" s="48" customFormat="1" ht="13.9" hidden="1" customHeight="1" outlineLevel="2">
      <c r="A1295" s="560">
        <f ca="1">IF($H1295="UNIDADE CONSTRUTIVA",OFFSET(A1295,-1,0)+1,LARGE(A$3:A1294,1))</f>
        <v>0</v>
      </c>
      <c r="B1295" s="560">
        <f t="shared" ca="1" si="720"/>
        <v>15</v>
      </c>
      <c r="C1295" s="560">
        <f t="shared" ca="1" si="721"/>
        <v>13</v>
      </c>
      <c r="D1295" s="561">
        <f t="shared" ca="1" si="722"/>
        <v>3</v>
      </c>
      <c r="E1295" s="561">
        <f t="shared" ca="1" si="723"/>
        <v>0</v>
      </c>
      <c r="G1295" s="290"/>
      <c r="H1295" s="291" t="s">
        <v>243</v>
      </c>
      <c r="I1295" s="292" t="str">
        <f t="shared" ca="1" si="724"/>
        <v>15.013.003</v>
      </c>
      <c r="J1295" s="293" t="s">
        <v>727</v>
      </c>
      <c r="K1295" s="294"/>
      <c r="L1295" s="558"/>
      <c r="M1295" s="558"/>
      <c r="N1295" s="388">
        <f t="shared" ca="1" si="688"/>
        <v>810</v>
      </c>
      <c r="O1295" s="565"/>
      <c r="P1295" s="297"/>
      <c r="Q1295" s="49"/>
      <c r="R1295" s="49"/>
      <c r="S1295" s="49"/>
    </row>
    <row r="1296" spans="1:19" s="48" customFormat="1" ht="13.9" hidden="1" customHeight="1" outlineLevel="3">
      <c r="A1296" s="560">
        <f ca="1">IF($H1296="UNIDADE CONSTRUTIVA",OFFSET(A1296,-1,0)+1,LARGE(A$3:A1295,1))</f>
        <v>0</v>
      </c>
      <c r="B1296" s="560">
        <f t="shared" ref="B1296:B1298" ca="1" si="725">IF(H1296="UNIDADE CONSTRUTIVA",0,IF(H1296="CÉLULA CONSTRUTIVA",OFFSET(B1296,-1,0)+1,OFFSET(B1296,-1,0)))</f>
        <v>15</v>
      </c>
      <c r="C1296" s="560">
        <f t="shared" ref="C1296:C1298" ca="1" si="726">IF(H1296="CÉLULA CONSTRUTIVA",0,IF(H1296="ETAPA",OFFSET(C1296,-1,0)+1,OFFSET(C1296,-1,0)))</f>
        <v>13</v>
      </c>
      <c r="D1296" s="561">
        <f t="shared" ref="D1296:D1298" ca="1" si="727">IF(H1296="ETAPA",0,IF(H1296="SUBETAPA",OFFSET(D1296,-1,0)+1,OFFSET(D1296,-1,0)))</f>
        <v>3</v>
      </c>
      <c r="E1296" s="561">
        <f t="shared" ref="E1296:E1298" ca="1" si="728">IF(H1296="Subetapa",0,IF(H1296="serviço",OFFSET(E1296,-1,0)+1,OFFSET(E1296,-1,0)))</f>
        <v>1</v>
      </c>
      <c r="G1296" s="290"/>
      <c r="H1296" s="291" t="s">
        <v>244</v>
      </c>
      <c r="I1296" s="292" t="str">
        <f t="shared" ca="1" si="724"/>
        <v>15.013.003.001</v>
      </c>
      <c r="J1296" s="293" t="s">
        <v>728</v>
      </c>
      <c r="K1296" s="294" t="s">
        <v>2</v>
      </c>
      <c r="L1296" s="558">
        <f>L1292</f>
        <v>1</v>
      </c>
      <c r="M1296" s="558">
        <v>810</v>
      </c>
      <c r="N1296" s="388">
        <f t="shared" si="688"/>
        <v>810</v>
      </c>
      <c r="O1296" s="565" t="s">
        <v>5538</v>
      </c>
      <c r="P1296" s="297" t="s">
        <v>402</v>
      </c>
      <c r="Q1296" s="49"/>
      <c r="R1296" s="49"/>
      <c r="S1296" s="49"/>
    </row>
    <row r="1297" spans="1:19" s="48" customFormat="1" ht="13.9" hidden="1" customHeight="1" outlineLevel="2">
      <c r="A1297" s="560">
        <f ca="1">IF($H1297="UNIDADE CONSTRUTIVA",OFFSET(A1297,-1,0)+1,LARGE(A$3:A1296,1))</f>
        <v>0</v>
      </c>
      <c r="B1297" s="560">
        <f t="shared" ca="1" si="725"/>
        <v>15</v>
      </c>
      <c r="C1297" s="560">
        <f t="shared" ca="1" si="726"/>
        <v>13</v>
      </c>
      <c r="D1297" s="561">
        <f t="shared" ca="1" si="727"/>
        <v>4</v>
      </c>
      <c r="E1297" s="561">
        <f t="shared" ca="1" si="728"/>
        <v>0</v>
      </c>
      <c r="G1297" s="290"/>
      <c r="H1297" s="291" t="s">
        <v>243</v>
      </c>
      <c r="I1297" s="292" t="str">
        <f t="shared" ca="1" si="724"/>
        <v>15.013.004</v>
      </c>
      <c r="J1297" s="293" t="s">
        <v>154</v>
      </c>
      <c r="K1297" s="294"/>
      <c r="L1297" s="558"/>
      <c r="M1297" s="558"/>
      <c r="N1297" s="388">
        <f t="shared" ca="1" si="688"/>
        <v>2100</v>
      </c>
      <c r="O1297" s="565"/>
      <c r="P1297" s="297"/>
      <c r="Q1297" s="49"/>
      <c r="R1297" s="49"/>
      <c r="S1297" s="49"/>
    </row>
    <row r="1298" spans="1:19" s="48" customFormat="1" ht="13.9" hidden="1" customHeight="1" outlineLevel="3">
      <c r="A1298" s="560">
        <f ca="1">IF($H1298="UNIDADE CONSTRUTIVA",OFFSET(A1298,-1,0)+1,LARGE(A$3:A1297,1))</f>
        <v>0</v>
      </c>
      <c r="B1298" s="560">
        <f t="shared" ca="1" si="725"/>
        <v>15</v>
      </c>
      <c r="C1298" s="560">
        <f t="shared" ca="1" si="726"/>
        <v>13</v>
      </c>
      <c r="D1298" s="561">
        <f t="shared" ca="1" si="727"/>
        <v>4</v>
      </c>
      <c r="E1298" s="561">
        <f t="shared" ca="1" si="728"/>
        <v>1</v>
      </c>
      <c r="G1298" s="290"/>
      <c r="H1298" s="291" t="s">
        <v>244</v>
      </c>
      <c r="I1298" s="292" t="str">
        <f t="shared" ca="1" si="724"/>
        <v>15.013.004.001</v>
      </c>
      <c r="J1298" s="293" t="s">
        <v>170</v>
      </c>
      <c r="K1298" s="294" t="s">
        <v>2</v>
      </c>
      <c r="L1298" s="558">
        <f>SUM(L1290:L1292)</f>
        <v>7</v>
      </c>
      <c r="M1298" s="558">
        <v>300</v>
      </c>
      <c r="N1298" s="388">
        <f t="shared" si="688"/>
        <v>2100</v>
      </c>
      <c r="O1298" s="565"/>
      <c r="P1298" s="297" t="s">
        <v>402</v>
      </c>
      <c r="Q1298" s="49"/>
      <c r="R1298" s="49"/>
      <c r="S1298" s="49"/>
    </row>
    <row r="1299" spans="1:19" s="48" customFormat="1" ht="13.9" hidden="1" customHeight="1" outlineLevel="1">
      <c r="A1299" s="560">
        <f ca="1">IF($H1299="UNIDADE CONSTRUTIVA",OFFSET(A1299,-1,0)+1,LARGE(A$3:A1256,1))</f>
        <v>0</v>
      </c>
      <c r="B1299" s="560">
        <f t="shared" ca="1" si="684"/>
        <v>15</v>
      </c>
      <c r="C1299" s="560">
        <f t="shared" ca="1" si="685"/>
        <v>14</v>
      </c>
      <c r="D1299" s="561">
        <f t="shared" ca="1" si="686"/>
        <v>0</v>
      </c>
      <c r="E1299" s="561">
        <f t="shared" ca="1" si="687"/>
        <v>1</v>
      </c>
      <c r="G1299" s="290"/>
      <c r="H1299" s="291" t="s">
        <v>242</v>
      </c>
      <c r="I1299" s="292" t="str">
        <f t="shared" ca="1" si="637"/>
        <v>15.014</v>
      </c>
      <c r="J1299" s="293" t="s">
        <v>730</v>
      </c>
      <c r="K1299" s="294"/>
      <c r="L1299" s="558"/>
      <c r="M1299" s="558"/>
      <c r="N1299" s="388">
        <f t="shared" ca="1" si="688"/>
        <v>69793.009099999996</v>
      </c>
      <c r="O1299" s="565"/>
      <c r="P1299" s="297"/>
      <c r="Q1299" s="49"/>
      <c r="R1299" s="49"/>
      <c r="S1299" s="49"/>
    </row>
    <row r="1300" spans="1:19" s="48" customFormat="1" ht="13.9" hidden="1" customHeight="1" outlineLevel="2">
      <c r="A1300" s="560">
        <f ca="1">IF($H1300="UNIDADE CONSTRUTIVA",OFFSET(A1300,-1,0)+1,LARGE(A$3:A1299,1))</f>
        <v>0</v>
      </c>
      <c r="B1300" s="560">
        <f t="shared" ca="1" si="684"/>
        <v>15</v>
      </c>
      <c r="C1300" s="560">
        <f t="shared" ca="1" si="685"/>
        <v>14</v>
      </c>
      <c r="D1300" s="561">
        <f t="shared" ca="1" si="686"/>
        <v>1</v>
      </c>
      <c r="E1300" s="561">
        <f t="shared" ca="1" si="687"/>
        <v>0</v>
      </c>
      <c r="G1300" s="290"/>
      <c r="H1300" s="291" t="s">
        <v>243</v>
      </c>
      <c r="I1300" s="292" t="str">
        <f ca="1">IF(H1300="Unidade Construtiva",TEXT(A1300,"00"),IF(H1300="Célula Construtiva",TEXT(B1300,"00"),IF(H1300="Etapa",CONCATENATE(TEXT(B1300,"00"),".",TEXT(C1300,"000")),IF(H1300="Subetapa",CONCATENATE(TEXT(B1300,"00"),".",TEXT(C1300,"000"),".",TEXT(D1300,"000")),IF(H1300="Serviço",CONCATENATE(TEXT(B1300,"00"),".",TEXT(C1300,"000"),".",TEXT(D1300,"000"),".",TEXT(E1300,"000")),"")))))</f>
        <v>15.014.001</v>
      </c>
      <c r="J1300" s="293" t="s">
        <v>164</v>
      </c>
      <c r="K1300" s="294"/>
      <c r="L1300" s="558"/>
      <c r="M1300" s="558"/>
      <c r="N1300" s="388">
        <f t="shared" ca="1" si="688"/>
        <v>14985.599999999999</v>
      </c>
      <c r="O1300" s="565"/>
      <c r="P1300" s="297"/>
      <c r="Q1300" s="49"/>
      <c r="R1300" s="49"/>
      <c r="S1300" s="49"/>
    </row>
    <row r="1301" spans="1:19" s="48" customFormat="1" ht="13.9" hidden="1" customHeight="1" outlineLevel="3">
      <c r="A1301" s="560">
        <f ca="1">IF($H1301="UNIDADE CONSTRUTIVA",OFFSET(A1301,-1,0)+1,LARGE(A$3:A1300,1))</f>
        <v>0</v>
      </c>
      <c r="B1301" s="560">
        <f t="shared" ca="1" si="684"/>
        <v>15</v>
      </c>
      <c r="C1301" s="560">
        <f t="shared" ca="1" si="685"/>
        <v>14</v>
      </c>
      <c r="D1301" s="561">
        <f t="shared" ca="1" si="686"/>
        <v>1</v>
      </c>
      <c r="E1301" s="561">
        <f t="shared" ca="1" si="687"/>
        <v>1</v>
      </c>
      <c r="G1301" s="290"/>
      <c r="H1301" s="291" t="s">
        <v>244</v>
      </c>
      <c r="I1301" s="292" t="str">
        <f ca="1">IF(H1301="Unidade Construtiva",TEXT(A1301,"00"),IF(H1301="Célula Construtiva",TEXT(B1301,"00"),IF(H1301="Etapa",CONCATENATE(TEXT(B1301,"00"),".",TEXT(C1301,"000")),IF(H1301="Subetapa",CONCATENATE(TEXT(B1301,"00"),".",TEXT(C1301,"000"),".",TEXT(D1301,"000")),IF(H1301="Serviço",CONCATENATE(TEXT(B1301,"00"),".",TEXT(C1301,"000"),".",TEXT(D1301,"000"),".",TEXT(E1301,"000")),"")))))</f>
        <v>15.014.001.001</v>
      </c>
      <c r="J1301" s="293" t="s">
        <v>410</v>
      </c>
      <c r="K1301" s="294" t="s">
        <v>3</v>
      </c>
      <c r="L1301" s="558">
        <f>(0.9+2.1+2.1+0.9)*L1303</f>
        <v>192</v>
      </c>
      <c r="M1301" s="558">
        <v>78.05</v>
      </c>
      <c r="N1301" s="388">
        <f t="shared" si="688"/>
        <v>14985.599999999999</v>
      </c>
      <c r="O1301" s="565"/>
      <c r="P1301" s="297" t="s">
        <v>402</v>
      </c>
      <c r="Q1301" s="49"/>
      <c r="R1301" s="49"/>
      <c r="S1301" s="49"/>
    </row>
    <row r="1302" spans="1:19" s="48" customFormat="1" ht="13.9" hidden="1" customHeight="1" outlineLevel="2">
      <c r="A1302" s="560">
        <f ca="1">IF($H1302="UNIDADE CONSTRUTIVA",OFFSET(A1302,-1,0)+1,LARGE(A$3:A1301,1))</f>
        <v>0</v>
      </c>
      <c r="B1302" s="560">
        <f t="shared" ca="1" si="684"/>
        <v>15</v>
      </c>
      <c r="C1302" s="560">
        <f t="shared" ca="1" si="685"/>
        <v>14</v>
      </c>
      <c r="D1302" s="561">
        <f t="shared" ca="1" si="686"/>
        <v>2</v>
      </c>
      <c r="E1302" s="561">
        <f t="shared" ca="1" si="687"/>
        <v>0</v>
      </c>
      <c r="G1302" s="290"/>
      <c r="H1302" s="291" t="s">
        <v>243</v>
      </c>
      <c r="I1302" s="292" t="str">
        <f t="shared" ref="I1302:I1390" ca="1" si="729">IF(H1302="Unidade Construtiva",TEXT(A1302,"00"),IF(H1302="Célula Construtiva",TEXT(B1302,"00"),IF(H1302="Etapa",CONCATENATE(TEXT(B1302,"00"),".",TEXT(C1302,"000")),IF(H1302="Subetapa",CONCATENATE(TEXT(B1302,"00"),".",TEXT(C1302,"000"),".",TEXT(D1302,"000")),IF(H1302="Serviço",CONCATENATE(TEXT(B1302,"00"),".",TEXT(C1302,"000"),".",TEXT(D1302,"000"),".",TEXT(E1302,"000")),"")))))</f>
        <v>15.014.002</v>
      </c>
      <c r="J1302" s="293" t="s">
        <v>171</v>
      </c>
      <c r="K1302" s="294"/>
      <c r="L1302" s="558"/>
      <c r="M1302" s="558"/>
      <c r="N1302" s="388">
        <f t="shared" ca="1" si="688"/>
        <v>38368</v>
      </c>
      <c r="O1302" s="565"/>
      <c r="P1302" s="297"/>
      <c r="Q1302" s="49"/>
      <c r="R1302" s="49"/>
      <c r="S1302" s="49"/>
    </row>
    <row r="1303" spans="1:19" s="48" customFormat="1" ht="13.9" hidden="1" customHeight="1" outlineLevel="3">
      <c r="A1303" s="560">
        <f ca="1">IF($H1303="UNIDADE CONSTRUTIVA",OFFSET(A1303,-1,0)+1,LARGE(A$3:A1302,1))</f>
        <v>0</v>
      </c>
      <c r="B1303" s="560">
        <f t="shared" ca="1" si="684"/>
        <v>15</v>
      </c>
      <c r="C1303" s="560">
        <f t="shared" ca="1" si="685"/>
        <v>14</v>
      </c>
      <c r="D1303" s="561">
        <f t="shared" ca="1" si="686"/>
        <v>2</v>
      </c>
      <c r="E1303" s="561">
        <f t="shared" ca="1" si="687"/>
        <v>1</v>
      </c>
      <c r="G1303" s="290"/>
      <c r="H1303" s="291" t="s">
        <v>244</v>
      </c>
      <c r="I1303" s="292" t="str">
        <f t="shared" ca="1" si="729"/>
        <v>15.014.002.001</v>
      </c>
      <c r="J1303" s="293" t="s">
        <v>4728</v>
      </c>
      <c r="K1303" s="294" t="s">
        <v>2</v>
      </c>
      <c r="L1303" s="558">
        <f>SUM(Arquitetura!D2283:D2325)</f>
        <v>32</v>
      </c>
      <c r="M1303" s="558">
        <v>1199</v>
      </c>
      <c r="N1303" s="388">
        <f t="shared" si="688"/>
        <v>38368</v>
      </c>
      <c r="O1303" s="565"/>
      <c r="P1303" s="297" t="s">
        <v>402</v>
      </c>
      <c r="Q1303" s="49"/>
      <c r="R1303" s="49"/>
      <c r="S1303" s="49"/>
    </row>
    <row r="1304" spans="1:19" s="48" customFormat="1" ht="13.9" hidden="1" customHeight="1" outlineLevel="2">
      <c r="A1304" s="560">
        <f ca="1">IF($H1304="UNIDADE CONSTRUTIVA",OFFSET(A1304,-1,0)+1,LARGE(A$3:A1303,1))</f>
        <v>0</v>
      </c>
      <c r="B1304" s="560">
        <f t="shared" ca="1" si="684"/>
        <v>15</v>
      </c>
      <c r="C1304" s="560">
        <f t="shared" ca="1" si="685"/>
        <v>14</v>
      </c>
      <c r="D1304" s="561">
        <f t="shared" ca="1" si="686"/>
        <v>3</v>
      </c>
      <c r="E1304" s="561">
        <f t="shared" ca="1" si="687"/>
        <v>0</v>
      </c>
      <c r="G1304" s="290"/>
      <c r="H1304" s="291" t="s">
        <v>243</v>
      </c>
      <c r="I1304" s="292" t="str">
        <f t="shared" ca="1" si="729"/>
        <v>15.014.003</v>
      </c>
      <c r="J1304" s="293" t="s">
        <v>172</v>
      </c>
      <c r="K1304" s="294"/>
      <c r="L1304" s="558"/>
      <c r="M1304" s="558"/>
      <c r="N1304" s="388">
        <f t="shared" ca="1" si="688"/>
        <v>8600</v>
      </c>
      <c r="O1304" s="565"/>
      <c r="P1304" s="297"/>
      <c r="Q1304" s="49"/>
      <c r="R1304" s="49"/>
      <c r="S1304" s="49"/>
    </row>
    <row r="1305" spans="1:19" s="48" customFormat="1" ht="13.9" hidden="1" customHeight="1" outlineLevel="3">
      <c r="A1305" s="560">
        <f ca="1">IF($H1305="UNIDADE CONSTRUTIVA",OFFSET(A1305,-1,0)+1,LARGE(A$3:A1304,1))</f>
        <v>0</v>
      </c>
      <c r="B1305" s="560">
        <f t="shared" ca="1" si="684"/>
        <v>15</v>
      </c>
      <c r="C1305" s="560">
        <f t="shared" ca="1" si="685"/>
        <v>14</v>
      </c>
      <c r="D1305" s="561">
        <f t="shared" ca="1" si="686"/>
        <v>3</v>
      </c>
      <c r="E1305" s="561">
        <f t="shared" ca="1" si="687"/>
        <v>1</v>
      </c>
      <c r="G1305" s="290"/>
      <c r="H1305" s="291" t="s">
        <v>244</v>
      </c>
      <c r="I1305" s="292" t="str">
        <f ca="1">IF(H1305="Unidade Construtiva",TEXT(A1305,"00"),IF(H1305="Célula Construtiva",TEXT(B1305,"00"),IF(H1305="Etapa",CONCATENATE(TEXT(B1305,"00"),".",TEXT(C1305,"000")),IF(H1305="Subetapa",CONCATENATE(TEXT(B1305,"00"),".",TEXT(C1305,"000"),".",TEXT(D1305,"000")),IF(H1305="Serviço",CONCATENATE(TEXT(B1305,"00"),".",TEXT(C1305,"000"),".",TEXT(D1305,"000"),".",TEXT(E1305,"000")),"")))))</f>
        <v>15.014.003.001</v>
      </c>
      <c r="J1305" s="293" t="s">
        <v>731</v>
      </c>
      <c r="K1305" s="294" t="s">
        <v>2</v>
      </c>
      <c r="L1305" s="558">
        <v>2</v>
      </c>
      <c r="M1305" s="558">
        <v>4300</v>
      </c>
      <c r="N1305" s="388">
        <f t="shared" si="688"/>
        <v>8600</v>
      </c>
      <c r="O1305" s="565"/>
      <c r="P1305" s="297" t="s">
        <v>402</v>
      </c>
      <c r="Q1305" s="49"/>
      <c r="R1305" s="49"/>
      <c r="S1305" s="49"/>
    </row>
    <row r="1306" spans="1:19" s="48" customFormat="1" ht="13.9" hidden="1" customHeight="1" outlineLevel="2">
      <c r="A1306" s="560">
        <f ca="1">IF($H1306="UNIDADE CONSTRUTIVA",OFFSET(A1306,-1,0)+1,LARGE(A$3:A1305,1))</f>
        <v>0</v>
      </c>
      <c r="B1306" s="560">
        <f t="shared" ref="B1306:B1307" ca="1" si="730">IF(H1306="UNIDADE CONSTRUTIVA",0,IF(H1306="CÉLULA CONSTRUTIVA",OFFSET(B1306,-1,0)+1,OFFSET(B1306,-1,0)))</f>
        <v>15</v>
      </c>
      <c r="C1306" s="560">
        <f t="shared" ref="C1306:C1307" ca="1" si="731">IF(H1306="CÉLULA CONSTRUTIVA",0,IF(H1306="ETAPA",OFFSET(C1306,-1,0)+1,OFFSET(C1306,-1,0)))</f>
        <v>14</v>
      </c>
      <c r="D1306" s="561">
        <f t="shared" ref="D1306:D1307" ca="1" si="732">IF(H1306="ETAPA",0,IF(H1306="SUBETAPA",OFFSET(D1306,-1,0)+1,OFFSET(D1306,-1,0)))</f>
        <v>4</v>
      </c>
      <c r="E1306" s="561">
        <f t="shared" ref="E1306:E1307" ca="1" si="733">IF(H1306="Subetapa",0,IF(H1306="serviço",OFFSET(E1306,-1,0)+1,OFFSET(E1306,-1,0)))</f>
        <v>0</v>
      </c>
      <c r="G1306" s="290"/>
      <c r="H1306" s="291" t="s">
        <v>243</v>
      </c>
      <c r="I1306" s="292" t="str">
        <f t="shared" ref="I1306" ca="1" si="734">IF(H1306="Unidade Construtiva",TEXT(A1306,"00"),IF(H1306="Célula Construtiva",TEXT(B1306,"00"),IF(H1306="Etapa",CONCATENATE(TEXT(B1306,"00"),".",TEXT(C1306,"000")),IF(H1306="Subetapa",CONCATENATE(TEXT(B1306,"00"),".",TEXT(C1306,"000"),".",TEXT(D1306,"000")),IF(H1306="Serviço",CONCATENATE(TEXT(B1306,"00"),".",TEXT(C1306,"000"),".",TEXT(D1306,"000"),".",TEXT(E1306,"000")),"")))))</f>
        <v>15.014.004</v>
      </c>
      <c r="J1306" s="293" t="s">
        <v>4502</v>
      </c>
      <c r="K1306" s="294"/>
      <c r="L1306" s="558"/>
      <c r="M1306" s="558"/>
      <c r="N1306" s="388">
        <f t="shared" ca="1" si="688"/>
        <v>5983.4090999999999</v>
      </c>
      <c r="O1306" s="565"/>
      <c r="P1306" s="297"/>
      <c r="Q1306" s="49"/>
      <c r="R1306" s="49"/>
      <c r="S1306" s="49"/>
    </row>
    <row r="1307" spans="1:19" s="48" customFormat="1" ht="13.9" hidden="1" customHeight="1" outlineLevel="3">
      <c r="A1307" s="560">
        <f ca="1">IF($H1307="UNIDADE CONSTRUTIVA",OFFSET(A1307,-1,0)+1,LARGE(A$3:A1306,1))</f>
        <v>0</v>
      </c>
      <c r="B1307" s="560">
        <f t="shared" ca="1" si="730"/>
        <v>15</v>
      </c>
      <c r="C1307" s="560">
        <f t="shared" ca="1" si="731"/>
        <v>14</v>
      </c>
      <c r="D1307" s="561">
        <f t="shared" ca="1" si="732"/>
        <v>4</v>
      </c>
      <c r="E1307" s="561">
        <f t="shared" ca="1" si="733"/>
        <v>1</v>
      </c>
      <c r="G1307" s="290"/>
      <c r="H1307" s="291" t="s">
        <v>244</v>
      </c>
      <c r="I1307" s="292" t="str">
        <f ca="1">IF(H1307="Unidade Construtiva",TEXT(A1307,"00"),IF(H1307="Célula Construtiva",TEXT(B1307,"00"),IF(H1307="Etapa",CONCATENATE(TEXT(B1307,"00"),".",TEXT(C1307,"000")),IF(H1307="Subetapa",CONCATENATE(TEXT(B1307,"00"),".",TEXT(C1307,"000"),".",TEXT(D1307,"000")),IF(H1307="Serviço",CONCATENATE(TEXT(B1307,"00"),".",TEXT(C1307,"000"),".",TEXT(D1307,"000"),".",TEXT(E1307,"000")),"")))))</f>
        <v>15.014.004.001</v>
      </c>
      <c r="J1307" s="293" t="s">
        <v>4501</v>
      </c>
      <c r="K1307" s="294" t="s">
        <v>1</v>
      </c>
      <c r="L1307" s="558">
        <f>(4.19+8.7)*3</f>
        <v>38.67</v>
      </c>
      <c r="M1307" s="558">
        <v>154.72999999999999</v>
      </c>
      <c r="N1307" s="388">
        <f t="shared" si="688"/>
        <v>5983.4090999999999</v>
      </c>
      <c r="O1307" s="565"/>
      <c r="P1307" s="297" t="s">
        <v>402</v>
      </c>
      <c r="Q1307" s="49"/>
      <c r="R1307" s="49"/>
      <c r="S1307" s="49"/>
    </row>
    <row r="1308" spans="1:19" s="48" customFormat="1" ht="13.9" hidden="1" customHeight="1" outlineLevel="2">
      <c r="A1308" s="560">
        <f ca="1">IF($H1308="UNIDADE CONSTRUTIVA",OFFSET(A1308,-1,0)+1,LARGE(A$3:A1305,1))</f>
        <v>0</v>
      </c>
      <c r="B1308" s="560">
        <f t="shared" ca="1" si="684"/>
        <v>15</v>
      </c>
      <c r="C1308" s="560">
        <f t="shared" ca="1" si="685"/>
        <v>14</v>
      </c>
      <c r="D1308" s="561">
        <f t="shared" ca="1" si="686"/>
        <v>5</v>
      </c>
      <c r="E1308" s="561">
        <f t="shared" ca="1" si="687"/>
        <v>0</v>
      </c>
      <c r="G1308" s="290"/>
      <c r="H1308" s="291" t="s">
        <v>243</v>
      </c>
      <c r="I1308" s="292" t="str">
        <f t="shared" ca="1" si="729"/>
        <v>15.014.005</v>
      </c>
      <c r="J1308" s="293" t="s">
        <v>154</v>
      </c>
      <c r="K1308" s="294"/>
      <c r="L1308" s="558"/>
      <c r="M1308" s="558"/>
      <c r="N1308" s="388">
        <f t="shared" ca="1" si="688"/>
        <v>1856</v>
      </c>
      <c r="O1308" s="565"/>
      <c r="P1308" s="297"/>
      <c r="Q1308" s="49"/>
      <c r="R1308" s="49"/>
      <c r="S1308" s="49"/>
    </row>
    <row r="1309" spans="1:19" s="48" customFormat="1" ht="13.9" hidden="1" customHeight="1" outlineLevel="3">
      <c r="A1309" s="560">
        <f ca="1">IF($H1309="UNIDADE CONSTRUTIVA",OFFSET(A1309,-1,0)+1,LARGE(A$3:A1308,1))</f>
        <v>0</v>
      </c>
      <c r="B1309" s="560">
        <f t="shared" ca="1" si="684"/>
        <v>15</v>
      </c>
      <c r="C1309" s="560">
        <f t="shared" ca="1" si="685"/>
        <v>14</v>
      </c>
      <c r="D1309" s="561">
        <f t="shared" ca="1" si="686"/>
        <v>5</v>
      </c>
      <c r="E1309" s="561">
        <f t="shared" ca="1" si="687"/>
        <v>1</v>
      </c>
      <c r="G1309" s="290"/>
      <c r="H1309" s="291" t="s">
        <v>244</v>
      </c>
      <c r="I1309" s="292" t="str">
        <f t="shared" ca="1" si="729"/>
        <v>15.014.005.001</v>
      </c>
      <c r="J1309" s="293" t="s">
        <v>595</v>
      </c>
      <c r="K1309" s="294" t="s">
        <v>2</v>
      </c>
      <c r="L1309" s="558">
        <f>L1303</f>
        <v>32</v>
      </c>
      <c r="M1309" s="558">
        <v>58</v>
      </c>
      <c r="N1309" s="388">
        <f t="shared" si="688"/>
        <v>1856</v>
      </c>
      <c r="O1309" s="565"/>
      <c r="P1309" s="297" t="s">
        <v>402</v>
      </c>
      <c r="Q1309" s="49"/>
      <c r="R1309" s="49"/>
      <c r="S1309" s="49"/>
    </row>
    <row r="1310" spans="1:19" s="48" customFormat="1" ht="13.9" customHeight="1" collapsed="1">
      <c r="A1310" s="560">
        <f ca="1">IF($H1310="UNIDADE CONSTRUTIVA",OFFSET(A1310,-1,0)+1,LARGE(A$3:A1309,1))</f>
        <v>0</v>
      </c>
      <c r="B1310" s="560">
        <f t="shared" ca="1" si="684"/>
        <v>16</v>
      </c>
      <c r="C1310" s="560">
        <f t="shared" ca="1" si="685"/>
        <v>0</v>
      </c>
      <c r="D1310" s="561">
        <f t="shared" ca="1" si="686"/>
        <v>5</v>
      </c>
      <c r="E1310" s="561">
        <f t="shared" ca="1" si="687"/>
        <v>1</v>
      </c>
      <c r="G1310" s="290"/>
      <c r="H1310" s="291" t="s">
        <v>241</v>
      </c>
      <c r="I1310" s="292" t="str">
        <f t="shared" ca="1" si="729"/>
        <v>16</v>
      </c>
      <c r="J1310" s="293" t="s">
        <v>173</v>
      </c>
      <c r="K1310" s="294"/>
      <c r="L1310" s="558"/>
      <c r="M1310" s="558"/>
      <c r="N1310" s="388">
        <f t="shared" ca="1" si="688"/>
        <v>170550.25260000004</v>
      </c>
      <c r="O1310" s="565"/>
      <c r="P1310" s="297"/>
      <c r="Q1310" s="566"/>
      <c r="R1310" s="566"/>
      <c r="S1310" s="49"/>
    </row>
    <row r="1311" spans="1:19" s="48" customFormat="1" ht="13.9" hidden="1" customHeight="1" outlineLevel="1">
      <c r="A1311" s="560">
        <f ca="1">IF($H1311="UNIDADE CONSTRUTIVA",OFFSET(A1311,-1,0)+1,LARGE(A$3:A1310,1))</f>
        <v>0</v>
      </c>
      <c r="B1311" s="560">
        <f t="shared" ca="1" si="684"/>
        <v>16</v>
      </c>
      <c r="C1311" s="560">
        <f t="shared" ca="1" si="685"/>
        <v>1</v>
      </c>
      <c r="D1311" s="561">
        <f t="shared" ca="1" si="686"/>
        <v>0</v>
      </c>
      <c r="E1311" s="561">
        <f t="shared" ca="1" si="687"/>
        <v>1</v>
      </c>
      <c r="G1311" s="290"/>
      <c r="H1311" s="291" t="s">
        <v>242</v>
      </c>
      <c r="I1311" s="292" t="str">
        <f t="shared" ca="1" si="729"/>
        <v>16.001</v>
      </c>
      <c r="J1311" s="293" t="s">
        <v>1635</v>
      </c>
      <c r="K1311" s="294"/>
      <c r="L1311" s="558"/>
      <c r="M1311" s="558"/>
      <c r="N1311" s="388">
        <f t="shared" ca="1" si="688"/>
        <v>1060.08</v>
      </c>
      <c r="O1311" s="565"/>
      <c r="P1311" s="297"/>
      <c r="Q1311" s="49"/>
      <c r="R1311" s="49"/>
      <c r="S1311" s="49"/>
    </row>
    <row r="1312" spans="1:19" s="48" customFormat="1" ht="13.9" hidden="1" customHeight="1" outlineLevel="1">
      <c r="A1312" s="560">
        <f ca="1">IF($H1312="UNIDADE CONSTRUTIVA",OFFSET(A1312,-1,0)+1,LARGE(A$3:A1311,1))</f>
        <v>0</v>
      </c>
      <c r="B1312" s="560">
        <f t="shared" ca="1" si="684"/>
        <v>16</v>
      </c>
      <c r="C1312" s="560">
        <f t="shared" ca="1" si="685"/>
        <v>1</v>
      </c>
      <c r="D1312" s="561">
        <f t="shared" ca="1" si="686"/>
        <v>1</v>
      </c>
      <c r="E1312" s="561">
        <f t="shared" ca="1" si="687"/>
        <v>0</v>
      </c>
      <c r="G1312" s="290"/>
      <c r="H1312" s="291" t="s">
        <v>243</v>
      </c>
      <c r="I1312" s="292" t="str">
        <f t="shared" ca="1" si="729"/>
        <v>16.001.001</v>
      </c>
      <c r="J1312" s="293" t="s">
        <v>176</v>
      </c>
      <c r="K1312" s="294"/>
      <c r="L1312" s="558"/>
      <c r="M1312" s="558"/>
      <c r="N1312" s="388">
        <f t="shared" ca="1" si="688"/>
        <v>1060.08</v>
      </c>
      <c r="O1312" s="565"/>
      <c r="P1312" s="297"/>
      <c r="Q1312" s="49"/>
      <c r="R1312" s="49"/>
      <c r="S1312" s="49"/>
    </row>
    <row r="1313" spans="1:19" s="48" customFormat="1" ht="13.9" hidden="1" customHeight="1" outlineLevel="2">
      <c r="A1313" s="560">
        <f ca="1">IF($H1313="UNIDADE CONSTRUTIVA",OFFSET(A1313,-1,0)+1,LARGE(A$3:A1312,1))</f>
        <v>0</v>
      </c>
      <c r="B1313" s="560">
        <f t="shared" ca="1" si="684"/>
        <v>16</v>
      </c>
      <c r="C1313" s="560">
        <f t="shared" ca="1" si="685"/>
        <v>1</v>
      </c>
      <c r="D1313" s="561">
        <f t="shared" ca="1" si="686"/>
        <v>1</v>
      </c>
      <c r="E1313" s="561">
        <f t="shared" ca="1" si="687"/>
        <v>1</v>
      </c>
      <c r="G1313" s="290"/>
      <c r="H1313" s="291" t="s">
        <v>244</v>
      </c>
      <c r="I1313" s="292" t="str">
        <f t="shared" ca="1" si="729"/>
        <v>16.001.001.001</v>
      </c>
      <c r="J1313" s="293" t="s">
        <v>177</v>
      </c>
      <c r="K1313" s="294" t="s">
        <v>175</v>
      </c>
      <c r="L1313" s="558">
        <v>1</v>
      </c>
      <c r="M1313" s="558">
        <f>'EAP - LOUÇAS E METAIS'!E13</f>
        <v>1060.08</v>
      </c>
      <c r="N1313" s="388">
        <f t="shared" si="688"/>
        <v>1060.08</v>
      </c>
      <c r="O1313" s="565"/>
      <c r="P1313" s="297" t="s">
        <v>677</v>
      </c>
      <c r="Q1313" s="49"/>
      <c r="R1313" s="49"/>
      <c r="S1313" s="49"/>
    </row>
    <row r="1314" spans="1:19" s="48" customFormat="1" ht="13.9" hidden="1" customHeight="1" outlineLevel="1">
      <c r="A1314" s="560">
        <f ca="1">IF($H1314="UNIDADE CONSTRUTIVA",OFFSET(A1314,-1,0)+1,LARGE(A$3:A1313,1))</f>
        <v>0</v>
      </c>
      <c r="B1314" s="560">
        <f t="shared" ca="1" si="684"/>
        <v>16</v>
      </c>
      <c r="C1314" s="560">
        <f t="shared" ca="1" si="685"/>
        <v>2</v>
      </c>
      <c r="D1314" s="561">
        <f t="shared" ca="1" si="686"/>
        <v>0</v>
      </c>
      <c r="E1314" s="561">
        <f t="shared" ca="1" si="687"/>
        <v>1</v>
      </c>
      <c r="G1314" s="290"/>
      <c r="H1314" s="291" t="s">
        <v>242</v>
      </c>
      <c r="I1314" s="292" t="str">
        <f t="shared" ref="I1314:I1316" ca="1" si="735">IF(H1314="Unidade Construtiva",TEXT(A1314,"00"),IF(H1314="Célula Construtiva",TEXT(B1314,"00"),IF(H1314="Etapa",CONCATENATE(TEXT(B1314,"00"),".",TEXT(C1314,"000")),IF(H1314="Subetapa",CONCATENATE(TEXT(B1314,"00"),".",TEXT(C1314,"000"),".",TEXT(D1314,"000")),IF(H1314="Serviço",CONCATENATE(TEXT(B1314,"00"),".",TEXT(C1314,"000"),".",TEXT(D1314,"000"),".",TEXT(E1314,"000")),"")))))</f>
        <v>16.002</v>
      </c>
      <c r="J1314" s="293" t="s">
        <v>1014</v>
      </c>
      <c r="K1314" s="294"/>
      <c r="L1314" s="558"/>
      <c r="M1314" s="558"/>
      <c r="N1314" s="388">
        <f t="shared" ca="1" si="688"/>
        <v>530.04</v>
      </c>
      <c r="O1314" s="565"/>
      <c r="P1314" s="297"/>
      <c r="Q1314" s="49"/>
      <c r="R1314" s="49"/>
      <c r="S1314" s="49"/>
    </row>
    <row r="1315" spans="1:19" s="48" customFormat="1" ht="13.9" hidden="1" customHeight="1" outlineLevel="1">
      <c r="A1315" s="560">
        <f ca="1">IF($H1315="UNIDADE CONSTRUTIVA",OFFSET(A1315,-1,0)+1,LARGE(A$3:A1314,1))</f>
        <v>0</v>
      </c>
      <c r="B1315" s="560">
        <f t="shared" ca="1" si="684"/>
        <v>16</v>
      </c>
      <c r="C1315" s="560">
        <f t="shared" ca="1" si="685"/>
        <v>2</v>
      </c>
      <c r="D1315" s="561">
        <f t="shared" ca="1" si="686"/>
        <v>1</v>
      </c>
      <c r="E1315" s="561">
        <f t="shared" ca="1" si="687"/>
        <v>0</v>
      </c>
      <c r="G1315" s="290"/>
      <c r="H1315" s="291" t="s">
        <v>243</v>
      </c>
      <c r="I1315" s="292" t="str">
        <f t="shared" ca="1" si="735"/>
        <v>16.002.001</v>
      </c>
      <c r="J1315" s="293" t="s">
        <v>176</v>
      </c>
      <c r="K1315" s="294"/>
      <c r="L1315" s="558"/>
      <c r="M1315" s="558"/>
      <c r="N1315" s="388">
        <f t="shared" ca="1" si="688"/>
        <v>530.04</v>
      </c>
      <c r="O1315" s="565"/>
      <c r="P1315" s="297"/>
      <c r="Q1315" s="49"/>
      <c r="R1315" s="49"/>
      <c r="S1315" s="49"/>
    </row>
    <row r="1316" spans="1:19" s="48" customFormat="1" ht="13.9" hidden="1" customHeight="1" outlineLevel="2">
      <c r="A1316" s="560">
        <f ca="1">IF($H1316="UNIDADE CONSTRUTIVA",OFFSET(A1316,-1,0)+1,LARGE(A$3:A1315,1))</f>
        <v>0</v>
      </c>
      <c r="B1316" s="560">
        <f t="shared" ca="1" si="684"/>
        <v>16</v>
      </c>
      <c r="C1316" s="560">
        <f t="shared" ca="1" si="685"/>
        <v>2</v>
      </c>
      <c r="D1316" s="561">
        <f t="shared" ca="1" si="686"/>
        <v>1</v>
      </c>
      <c r="E1316" s="561">
        <f t="shared" ca="1" si="687"/>
        <v>1</v>
      </c>
      <c r="G1316" s="290"/>
      <c r="H1316" s="291" t="s">
        <v>244</v>
      </c>
      <c r="I1316" s="292" t="str">
        <f t="shared" ca="1" si="735"/>
        <v>16.002.001.001</v>
      </c>
      <c r="J1316" s="293" t="s">
        <v>177</v>
      </c>
      <c r="K1316" s="294" t="s">
        <v>175</v>
      </c>
      <c r="L1316" s="558">
        <v>1</v>
      </c>
      <c r="M1316" s="558">
        <f>'EAP - LOUÇAS E METAIS'!E12</f>
        <v>530.04</v>
      </c>
      <c r="N1316" s="388">
        <f t="shared" si="688"/>
        <v>530.04</v>
      </c>
      <c r="O1316" s="565"/>
      <c r="P1316" s="297" t="s">
        <v>677</v>
      </c>
      <c r="Q1316" s="49"/>
      <c r="R1316" s="49"/>
      <c r="S1316" s="49"/>
    </row>
    <row r="1317" spans="1:19" s="48" customFormat="1" ht="13.9" hidden="1" customHeight="1" outlineLevel="1">
      <c r="A1317" s="560">
        <f ca="1">IF($H1317="UNIDADE CONSTRUTIVA",OFFSET(A1317,-1,0)+1,LARGE(A$3:A1316,1))</f>
        <v>0</v>
      </c>
      <c r="B1317" s="560">
        <f t="shared" ca="1" si="684"/>
        <v>16</v>
      </c>
      <c r="C1317" s="560">
        <f t="shared" ca="1" si="685"/>
        <v>3</v>
      </c>
      <c r="D1317" s="561">
        <f t="shared" ca="1" si="686"/>
        <v>0</v>
      </c>
      <c r="E1317" s="561">
        <f t="shared" ca="1" si="687"/>
        <v>1</v>
      </c>
      <c r="G1317" s="290"/>
      <c r="H1317" s="291" t="s">
        <v>242</v>
      </c>
      <c r="I1317" s="292" t="str">
        <f t="shared" ref="I1317:I1319" ca="1" si="736">IF(H1317="Unidade Construtiva",TEXT(A1317,"00"),IF(H1317="Célula Construtiva",TEXT(B1317,"00"),IF(H1317="Etapa",CONCATENATE(TEXT(B1317,"00"),".",TEXT(C1317,"000")),IF(H1317="Subetapa",CONCATENATE(TEXT(B1317,"00"),".",TEXT(C1317,"000"),".",TEXT(D1317,"000")),IF(H1317="Serviço",CONCATENATE(TEXT(B1317,"00"),".",TEXT(C1317,"000"),".",TEXT(D1317,"000"),".",TEXT(E1317,"000")),"")))))</f>
        <v>16.003</v>
      </c>
      <c r="J1317" s="293" t="s">
        <v>1015</v>
      </c>
      <c r="K1317" s="294"/>
      <c r="L1317" s="558"/>
      <c r="M1317" s="558"/>
      <c r="N1317" s="388">
        <f t="shared" ca="1" si="688"/>
        <v>1060.08</v>
      </c>
      <c r="O1317" s="565"/>
      <c r="P1317" s="297"/>
      <c r="Q1317" s="49"/>
      <c r="R1317" s="49"/>
      <c r="S1317" s="49"/>
    </row>
    <row r="1318" spans="1:19" s="48" customFormat="1" ht="13.9" hidden="1" customHeight="1" outlineLevel="1">
      <c r="A1318" s="560">
        <f ca="1">IF($H1318="UNIDADE CONSTRUTIVA",OFFSET(A1318,-1,0)+1,LARGE(A$3:A1317,1))</f>
        <v>0</v>
      </c>
      <c r="B1318" s="560">
        <f t="shared" ca="1" si="684"/>
        <v>16</v>
      </c>
      <c r="C1318" s="560">
        <f t="shared" ca="1" si="685"/>
        <v>3</v>
      </c>
      <c r="D1318" s="561">
        <f t="shared" ca="1" si="686"/>
        <v>1</v>
      </c>
      <c r="E1318" s="561">
        <f t="shared" ca="1" si="687"/>
        <v>0</v>
      </c>
      <c r="G1318" s="290"/>
      <c r="H1318" s="291" t="s">
        <v>243</v>
      </c>
      <c r="I1318" s="292" t="str">
        <f t="shared" ca="1" si="736"/>
        <v>16.003.001</v>
      </c>
      <c r="J1318" s="293" t="s">
        <v>176</v>
      </c>
      <c r="K1318" s="294"/>
      <c r="L1318" s="558"/>
      <c r="M1318" s="558"/>
      <c r="N1318" s="388">
        <f t="shared" ca="1" si="688"/>
        <v>1060.08</v>
      </c>
      <c r="O1318" s="565"/>
      <c r="P1318" s="297"/>
      <c r="Q1318" s="49"/>
      <c r="R1318" s="49"/>
      <c r="S1318" s="49"/>
    </row>
    <row r="1319" spans="1:19" s="48" customFormat="1" ht="13.9" hidden="1" customHeight="1" outlineLevel="2">
      <c r="A1319" s="560">
        <f ca="1">IF($H1319="UNIDADE CONSTRUTIVA",OFFSET(A1319,-1,0)+1,LARGE(A$3:A1318,1))</f>
        <v>0</v>
      </c>
      <c r="B1319" s="560">
        <f t="shared" ca="1" si="684"/>
        <v>16</v>
      </c>
      <c r="C1319" s="560">
        <f t="shared" ca="1" si="685"/>
        <v>3</v>
      </c>
      <c r="D1319" s="561">
        <f t="shared" ca="1" si="686"/>
        <v>1</v>
      </c>
      <c r="E1319" s="561">
        <f t="shared" ca="1" si="687"/>
        <v>1</v>
      </c>
      <c r="G1319" s="290"/>
      <c r="H1319" s="291" t="s">
        <v>244</v>
      </c>
      <c r="I1319" s="292" t="str">
        <f t="shared" ca="1" si="736"/>
        <v>16.003.001.001</v>
      </c>
      <c r="J1319" s="293" t="s">
        <v>177</v>
      </c>
      <c r="K1319" s="294" t="s">
        <v>175</v>
      </c>
      <c r="L1319" s="558">
        <v>1</v>
      </c>
      <c r="M1319" s="558">
        <f>'EAP - LOUÇAS E METAIS'!E11</f>
        <v>1060.08</v>
      </c>
      <c r="N1319" s="388">
        <f t="shared" si="688"/>
        <v>1060.08</v>
      </c>
      <c r="O1319" s="565"/>
      <c r="P1319" s="297" t="s">
        <v>677</v>
      </c>
      <c r="Q1319" s="49"/>
      <c r="R1319" s="49"/>
      <c r="S1319" s="49"/>
    </row>
    <row r="1320" spans="1:19" s="48" customFormat="1" ht="13.9" hidden="1" customHeight="1" outlineLevel="1">
      <c r="A1320" s="560">
        <f ca="1">IF($H1320="UNIDADE CONSTRUTIVA",OFFSET(A1320,-1,0)+1,LARGE(A$3:A1319,1))</f>
        <v>0</v>
      </c>
      <c r="B1320" s="560">
        <f t="shared" ca="1" si="684"/>
        <v>16</v>
      </c>
      <c r="C1320" s="560">
        <f t="shared" ca="1" si="685"/>
        <v>4</v>
      </c>
      <c r="D1320" s="561">
        <f t="shared" ca="1" si="686"/>
        <v>0</v>
      </c>
      <c r="E1320" s="561">
        <f t="shared" ca="1" si="687"/>
        <v>1</v>
      </c>
      <c r="G1320" s="290"/>
      <c r="H1320" s="291" t="s">
        <v>242</v>
      </c>
      <c r="I1320" s="292" t="str">
        <f t="shared" ref="I1320:I1328" ca="1" si="737">IF(H1320="Unidade Construtiva",TEXT(A1320,"00"),IF(H1320="Célula Construtiva",TEXT(B1320,"00"),IF(H1320="Etapa",CONCATENATE(TEXT(B1320,"00"),".",TEXT(C1320,"000")),IF(H1320="Subetapa",CONCATENATE(TEXT(B1320,"00"),".",TEXT(C1320,"000"),".",TEXT(D1320,"000")),IF(H1320="Serviço",CONCATENATE(TEXT(B1320,"00"),".",TEXT(C1320,"000"),".",TEXT(D1320,"000"),".",TEXT(E1320,"000")),"")))))</f>
        <v>16.004</v>
      </c>
      <c r="J1320" s="293" t="s">
        <v>1016</v>
      </c>
      <c r="K1320" s="294"/>
      <c r="L1320" s="558"/>
      <c r="M1320" s="558"/>
      <c r="N1320" s="388">
        <f t="shared" ref="N1320:N1383" ca="1" si="738">IF(H1320="Serviço",M1320*L1320,IF(H1320="CÉLULA CONSTRUTIVA",SUMIFS($N$8:$N$1410,$B$8:$B$1410,B1320,$H$8:$H$1410,"Serviço"),IF(H1320="ETAPA",SUMIFS($N$8:$N$1410,$B$8:$B$1410,B1320,$C$8:$C$1410,C1320,$H$8:$H$1410,"Serviço"),IF(H1320="SUBETAPA",SUMIFS($N$8:$N$1410,$B$8:$B$1410,B1320,$C$8:$C$1410,C1320,$D$8:$D$1410,D1320,$H$8:$H$1410,"Serviço"),0))))</f>
        <v>21304.334000000003</v>
      </c>
      <c r="O1320" s="565"/>
      <c r="P1320" s="297"/>
      <c r="Q1320" s="49"/>
      <c r="R1320" s="49"/>
      <c r="S1320" s="49"/>
    </row>
    <row r="1321" spans="1:19" s="48" customFormat="1" ht="13.5" hidden="1" customHeight="1" outlineLevel="1">
      <c r="A1321" s="560">
        <f ca="1">IF($H1321="UNIDADE CONSTRUTIVA",OFFSET(A1321,-1,0)+1,LARGE(A$3:A1320,1))</f>
        <v>0</v>
      </c>
      <c r="B1321" s="560">
        <f t="shared" ca="1" si="684"/>
        <v>16</v>
      </c>
      <c r="C1321" s="560">
        <f t="shared" ca="1" si="685"/>
        <v>4</v>
      </c>
      <c r="D1321" s="561">
        <f t="shared" ca="1" si="686"/>
        <v>1</v>
      </c>
      <c r="E1321" s="561">
        <f t="shared" ca="1" si="687"/>
        <v>0</v>
      </c>
      <c r="G1321" s="290"/>
      <c r="H1321" s="291" t="s">
        <v>243</v>
      </c>
      <c r="I1321" s="292" t="str">
        <f t="shared" ca="1" si="737"/>
        <v>16.004.001</v>
      </c>
      <c r="J1321" s="293" t="s">
        <v>174</v>
      </c>
      <c r="K1321" s="294"/>
      <c r="L1321" s="558"/>
      <c r="M1321" s="558"/>
      <c r="N1321" s="388">
        <f t="shared" ca="1" si="738"/>
        <v>13609.944000000003</v>
      </c>
      <c r="O1321" s="565"/>
      <c r="P1321" s="297"/>
      <c r="Q1321" s="49"/>
      <c r="R1321" s="49"/>
      <c r="S1321" s="49"/>
    </row>
    <row r="1322" spans="1:19" s="48" customFormat="1" ht="13.9" hidden="1" customHeight="1" outlineLevel="2">
      <c r="A1322" s="560">
        <f ca="1">IF($H1322="UNIDADE CONSTRUTIVA",OFFSET(A1322,-1,0)+1,LARGE(A$3:A1321,1))</f>
        <v>0</v>
      </c>
      <c r="B1322" s="560">
        <f t="shared" ca="1" si="684"/>
        <v>16</v>
      </c>
      <c r="C1322" s="560">
        <f t="shared" ca="1" si="685"/>
        <v>4</v>
      </c>
      <c r="D1322" s="561">
        <f t="shared" ca="1" si="686"/>
        <v>1</v>
      </c>
      <c r="E1322" s="561">
        <f t="shared" ca="1" si="687"/>
        <v>1</v>
      </c>
      <c r="G1322" s="290"/>
      <c r="H1322" s="291" t="s">
        <v>244</v>
      </c>
      <c r="I1322" s="292" t="str">
        <f t="shared" ca="1" si="737"/>
        <v>16.004.001.001</v>
      </c>
      <c r="J1322" s="293" t="s">
        <v>732</v>
      </c>
      <c r="K1322" s="294" t="s">
        <v>175</v>
      </c>
      <c r="L1322" s="558">
        <v>1</v>
      </c>
      <c r="M1322" s="558">
        <f>'EAP - LOUÇAS E METAIS'!D10</f>
        <v>13609.944000000003</v>
      </c>
      <c r="N1322" s="388">
        <f t="shared" si="738"/>
        <v>13609.944000000003</v>
      </c>
      <c r="O1322" s="565"/>
      <c r="P1322" s="297" t="s">
        <v>677</v>
      </c>
      <c r="Q1322" s="49"/>
      <c r="R1322" s="49"/>
      <c r="S1322" s="49"/>
    </row>
    <row r="1323" spans="1:19" s="48" customFormat="1" ht="13.9" hidden="1" customHeight="1" outlineLevel="1">
      <c r="A1323" s="560">
        <f ca="1">IF($H1323="UNIDADE CONSTRUTIVA",OFFSET(A1323,-1,0)+1,LARGE(A$3:A1322,1))</f>
        <v>0</v>
      </c>
      <c r="B1323" s="560">
        <f t="shared" ca="1" si="684"/>
        <v>16</v>
      </c>
      <c r="C1323" s="560">
        <f t="shared" ca="1" si="685"/>
        <v>4</v>
      </c>
      <c r="D1323" s="561">
        <f t="shared" ca="1" si="686"/>
        <v>2</v>
      </c>
      <c r="E1323" s="561">
        <f t="shared" ca="1" si="687"/>
        <v>0</v>
      </c>
      <c r="G1323" s="290"/>
      <c r="H1323" s="291" t="s">
        <v>243</v>
      </c>
      <c r="I1323" s="292" t="str">
        <f t="shared" ca="1" si="737"/>
        <v>16.004.002</v>
      </c>
      <c r="J1323" s="293" t="s">
        <v>176</v>
      </c>
      <c r="K1323" s="294"/>
      <c r="L1323" s="558"/>
      <c r="M1323" s="558"/>
      <c r="N1323" s="388">
        <f t="shared" ca="1" si="738"/>
        <v>4270.82</v>
      </c>
      <c r="O1323" s="565"/>
      <c r="P1323" s="297"/>
      <c r="Q1323" s="49"/>
      <c r="R1323" s="49"/>
      <c r="S1323" s="49"/>
    </row>
    <row r="1324" spans="1:19" s="48" customFormat="1" ht="13.9" hidden="1" customHeight="1" outlineLevel="2">
      <c r="A1324" s="560">
        <f ca="1">IF($H1324="UNIDADE CONSTRUTIVA",OFFSET(A1324,-1,0)+1,LARGE(A$3:A1323,1))</f>
        <v>0</v>
      </c>
      <c r="B1324" s="560">
        <f t="shared" ca="1" si="684"/>
        <v>16</v>
      </c>
      <c r="C1324" s="560">
        <f t="shared" ca="1" si="685"/>
        <v>4</v>
      </c>
      <c r="D1324" s="561">
        <f t="shared" ca="1" si="686"/>
        <v>2</v>
      </c>
      <c r="E1324" s="561">
        <f t="shared" ca="1" si="687"/>
        <v>1</v>
      </c>
      <c r="G1324" s="290"/>
      <c r="H1324" s="291" t="s">
        <v>244</v>
      </c>
      <c r="I1324" s="292" t="str">
        <f t="shared" ca="1" si="737"/>
        <v>16.004.002.001</v>
      </c>
      <c r="J1324" s="293" t="s">
        <v>177</v>
      </c>
      <c r="K1324" s="294" t="s">
        <v>175</v>
      </c>
      <c r="L1324" s="558">
        <v>1</v>
      </c>
      <c r="M1324" s="558">
        <f>'EAP - LOUÇAS E METAIS'!E10</f>
        <v>4270.82</v>
      </c>
      <c r="N1324" s="388">
        <f t="shared" si="738"/>
        <v>4270.82</v>
      </c>
      <c r="O1324" s="565"/>
      <c r="P1324" s="297" t="s">
        <v>677</v>
      </c>
      <c r="Q1324" s="49"/>
      <c r="R1324" s="49"/>
      <c r="S1324" s="49"/>
    </row>
    <row r="1325" spans="1:19" s="48" customFormat="1" ht="13.9" hidden="1" customHeight="1" outlineLevel="1">
      <c r="A1325" s="560">
        <f ca="1">IF($H1325="UNIDADE CONSTRUTIVA",OFFSET(A1325,-1,0)+1,LARGE(A$3:A1324,1))</f>
        <v>0</v>
      </c>
      <c r="B1325" s="560">
        <f t="shared" ca="1" si="684"/>
        <v>16</v>
      </c>
      <c r="C1325" s="560">
        <f t="shared" ca="1" si="685"/>
        <v>4</v>
      </c>
      <c r="D1325" s="561">
        <f t="shared" ca="1" si="686"/>
        <v>3</v>
      </c>
      <c r="E1325" s="561">
        <f t="shared" ca="1" si="687"/>
        <v>0</v>
      </c>
      <c r="G1325" s="290"/>
      <c r="H1325" s="291" t="s">
        <v>243</v>
      </c>
      <c r="I1325" s="292" t="str">
        <f t="shared" ca="1" si="737"/>
        <v>16.004.003</v>
      </c>
      <c r="J1325" s="293" t="s">
        <v>178</v>
      </c>
      <c r="K1325" s="294"/>
      <c r="L1325" s="558"/>
      <c r="M1325" s="558"/>
      <c r="N1325" s="388">
        <f t="shared" ca="1" si="738"/>
        <v>2168.5500000000002</v>
      </c>
      <c r="O1325" s="565"/>
      <c r="P1325" s="297"/>
      <c r="Q1325" s="49"/>
      <c r="R1325" s="49"/>
      <c r="S1325" s="49"/>
    </row>
    <row r="1326" spans="1:19" s="48" customFormat="1" ht="13.9" hidden="1" customHeight="1" outlineLevel="2">
      <c r="A1326" s="560">
        <f ca="1">IF($H1326="UNIDADE CONSTRUTIVA",OFFSET(A1326,-1,0)+1,LARGE(A$3:A1325,1))</f>
        <v>0</v>
      </c>
      <c r="B1326" s="560">
        <f t="shared" ca="1" si="684"/>
        <v>16</v>
      </c>
      <c r="C1326" s="560">
        <f t="shared" ca="1" si="685"/>
        <v>4</v>
      </c>
      <c r="D1326" s="561">
        <f t="shared" ca="1" si="686"/>
        <v>3</v>
      </c>
      <c r="E1326" s="561">
        <f t="shared" ca="1" si="687"/>
        <v>1</v>
      </c>
      <c r="G1326" s="290"/>
      <c r="H1326" s="291" t="s">
        <v>244</v>
      </c>
      <c r="I1326" s="292" t="str">
        <f t="shared" ca="1" si="737"/>
        <v>16.004.003.001</v>
      </c>
      <c r="J1326" s="293" t="s">
        <v>179</v>
      </c>
      <c r="K1326" s="294" t="s">
        <v>175</v>
      </c>
      <c r="L1326" s="558">
        <v>1</v>
      </c>
      <c r="M1326" s="558">
        <f>'EAP - LOUÇAS E METAIS'!F10</f>
        <v>2168.5500000000002</v>
      </c>
      <c r="N1326" s="388">
        <f t="shared" si="738"/>
        <v>2168.5500000000002</v>
      </c>
      <c r="O1326" s="565"/>
      <c r="P1326" s="297" t="s">
        <v>677</v>
      </c>
      <c r="Q1326" s="49"/>
      <c r="R1326" s="49"/>
      <c r="S1326" s="49"/>
    </row>
    <row r="1327" spans="1:19" s="48" customFormat="1" ht="13.9" hidden="1" customHeight="1" outlineLevel="1">
      <c r="A1327" s="560">
        <f ca="1">IF($H1327="UNIDADE CONSTRUTIVA",OFFSET(A1327,-1,0)+1,LARGE(A$3:A1326,1))</f>
        <v>0</v>
      </c>
      <c r="B1327" s="560">
        <f t="shared" ca="1" si="684"/>
        <v>16</v>
      </c>
      <c r="C1327" s="560">
        <f t="shared" ca="1" si="685"/>
        <v>4</v>
      </c>
      <c r="D1327" s="561">
        <f t="shared" ca="1" si="686"/>
        <v>4</v>
      </c>
      <c r="E1327" s="561">
        <f t="shared" ca="1" si="687"/>
        <v>0</v>
      </c>
      <c r="G1327" s="290"/>
      <c r="H1327" s="291" t="s">
        <v>243</v>
      </c>
      <c r="I1327" s="292" t="str">
        <f t="shared" ca="1" si="737"/>
        <v>16.004.004</v>
      </c>
      <c r="J1327" s="293" t="s">
        <v>154</v>
      </c>
      <c r="K1327" s="294"/>
      <c r="L1327" s="558"/>
      <c r="M1327" s="558"/>
      <c r="N1327" s="388">
        <f t="shared" ca="1" si="738"/>
        <v>1255.02</v>
      </c>
      <c r="O1327" s="565"/>
      <c r="P1327" s="297"/>
      <c r="Q1327" s="49"/>
      <c r="R1327" s="49"/>
      <c r="S1327" s="49"/>
    </row>
    <row r="1328" spans="1:19" s="48" customFormat="1" ht="13.9" hidden="1" customHeight="1" outlineLevel="2">
      <c r="A1328" s="560">
        <f ca="1">IF($H1328="UNIDADE CONSTRUTIVA",OFFSET(A1328,-1,0)+1,LARGE(A$3:A1327,1))</f>
        <v>0</v>
      </c>
      <c r="B1328" s="560">
        <f t="shared" ca="1" si="684"/>
        <v>16</v>
      </c>
      <c r="C1328" s="560">
        <f t="shared" ca="1" si="685"/>
        <v>4</v>
      </c>
      <c r="D1328" s="561">
        <f t="shared" ca="1" si="686"/>
        <v>4</v>
      </c>
      <c r="E1328" s="561">
        <f t="shared" ca="1" si="687"/>
        <v>1</v>
      </c>
      <c r="G1328" s="290"/>
      <c r="H1328" s="291" t="s">
        <v>244</v>
      </c>
      <c r="I1328" s="292" t="str">
        <f t="shared" ca="1" si="737"/>
        <v>16.004.004.001</v>
      </c>
      <c r="J1328" s="293" t="s">
        <v>180</v>
      </c>
      <c r="K1328" s="294" t="s">
        <v>175</v>
      </c>
      <c r="L1328" s="558">
        <v>1</v>
      </c>
      <c r="M1328" s="558">
        <f>3*'Obra '!E17</f>
        <v>1255.02</v>
      </c>
      <c r="N1328" s="388">
        <f t="shared" si="738"/>
        <v>1255.02</v>
      </c>
      <c r="O1328" s="565"/>
      <c r="P1328" s="297" t="s">
        <v>677</v>
      </c>
      <c r="Q1328" s="49"/>
      <c r="R1328" s="49"/>
      <c r="S1328" s="49"/>
    </row>
    <row r="1329" spans="1:19" s="48" customFormat="1" ht="13.9" hidden="1" customHeight="1" outlineLevel="1">
      <c r="A1329" s="560">
        <f ca="1">IF($H1329="UNIDADE CONSTRUTIVA",OFFSET(A1329,-1,0)+1,LARGE(A$3:A1328,1))</f>
        <v>0</v>
      </c>
      <c r="B1329" s="560">
        <f t="shared" ca="1" si="684"/>
        <v>16</v>
      </c>
      <c r="C1329" s="560">
        <f t="shared" ca="1" si="685"/>
        <v>5</v>
      </c>
      <c r="D1329" s="561">
        <f t="shared" ca="1" si="686"/>
        <v>0</v>
      </c>
      <c r="E1329" s="561">
        <f t="shared" ca="1" si="687"/>
        <v>1</v>
      </c>
      <c r="G1329" s="290"/>
      <c r="H1329" s="291" t="s">
        <v>242</v>
      </c>
      <c r="I1329" s="292" t="str">
        <f t="shared" ref="I1329:I1335" ca="1" si="739">IF(H1329="Unidade Construtiva",TEXT(A1329,"00"),IF(H1329="Célula Construtiva",TEXT(B1329,"00"),IF(H1329="Etapa",CONCATENATE(TEXT(B1329,"00"),".",TEXT(C1329,"000")),IF(H1329="Subetapa",CONCATENATE(TEXT(B1329,"00"),".",TEXT(C1329,"000"),".",TEXT(D1329,"000")),IF(H1329="Serviço",CONCATENATE(TEXT(B1329,"00"),".",TEXT(C1329,"000"),".",TEXT(D1329,"000"),".",TEXT(E1329,"000")),"")))))</f>
        <v>16.005</v>
      </c>
      <c r="J1329" s="293" t="s">
        <v>1017</v>
      </c>
      <c r="K1329" s="294"/>
      <c r="L1329" s="558"/>
      <c r="M1329" s="558"/>
      <c r="N1329" s="388">
        <f t="shared" ca="1" si="738"/>
        <v>112918.51440000001</v>
      </c>
      <c r="O1329" s="565"/>
      <c r="P1329" s="297"/>
      <c r="Q1329" s="49"/>
      <c r="R1329" s="49"/>
      <c r="S1329" s="49"/>
    </row>
    <row r="1330" spans="1:19" s="48" customFormat="1" ht="13.9" hidden="1" customHeight="1" outlineLevel="1">
      <c r="A1330" s="560">
        <f ca="1">IF($H1330="UNIDADE CONSTRUTIVA",OFFSET(A1330,-1,0)+1,LARGE(A$3:A1329,1))</f>
        <v>0</v>
      </c>
      <c r="B1330" s="560">
        <f t="shared" ca="1" si="684"/>
        <v>16</v>
      </c>
      <c r="C1330" s="560">
        <f t="shared" ca="1" si="685"/>
        <v>5</v>
      </c>
      <c r="D1330" s="561">
        <f t="shared" ca="1" si="686"/>
        <v>1</v>
      </c>
      <c r="E1330" s="561">
        <f t="shared" ca="1" si="687"/>
        <v>0</v>
      </c>
      <c r="G1330" s="290"/>
      <c r="H1330" s="291" t="s">
        <v>243</v>
      </c>
      <c r="I1330" s="292" t="str">
        <f t="shared" ca="1" si="739"/>
        <v>16.005.001</v>
      </c>
      <c r="J1330" s="293" t="s">
        <v>174</v>
      </c>
      <c r="K1330" s="294"/>
      <c r="L1330" s="558"/>
      <c r="M1330" s="558"/>
      <c r="N1330" s="388">
        <f t="shared" ca="1" si="738"/>
        <v>106369.12440000002</v>
      </c>
      <c r="O1330" s="565"/>
      <c r="P1330" s="297"/>
      <c r="Q1330" s="49"/>
      <c r="R1330" s="49"/>
      <c r="S1330" s="49"/>
    </row>
    <row r="1331" spans="1:19" s="48" customFormat="1" ht="13.9" hidden="1" customHeight="1" outlineLevel="2">
      <c r="A1331" s="560">
        <f ca="1">IF($H1331="UNIDADE CONSTRUTIVA",OFFSET(A1331,-1,0)+1,LARGE(A$3:A1330,1))</f>
        <v>0</v>
      </c>
      <c r="B1331" s="560">
        <f t="shared" ca="1" si="684"/>
        <v>16</v>
      </c>
      <c r="C1331" s="560">
        <f t="shared" ca="1" si="685"/>
        <v>5</v>
      </c>
      <c r="D1331" s="561">
        <f t="shared" ca="1" si="686"/>
        <v>1</v>
      </c>
      <c r="E1331" s="561">
        <f t="shared" ca="1" si="687"/>
        <v>1</v>
      </c>
      <c r="G1331" s="290"/>
      <c r="H1331" s="291" t="s">
        <v>244</v>
      </c>
      <c r="I1331" s="292" t="str">
        <f t="shared" ca="1" si="739"/>
        <v>16.005.001.001</v>
      </c>
      <c r="J1331" s="293" t="s">
        <v>732</v>
      </c>
      <c r="K1331" s="294" t="s">
        <v>175</v>
      </c>
      <c r="L1331" s="558">
        <v>1</v>
      </c>
      <c r="M1331" s="558">
        <f>'EAP - LOUÇAS E METAIS'!D9</f>
        <v>106369.12440000002</v>
      </c>
      <c r="N1331" s="388">
        <f t="shared" si="738"/>
        <v>106369.12440000002</v>
      </c>
      <c r="O1331" s="565"/>
      <c r="P1331" s="297" t="s">
        <v>677</v>
      </c>
      <c r="Q1331" s="49"/>
      <c r="R1331" s="49"/>
      <c r="S1331" s="49"/>
    </row>
    <row r="1332" spans="1:19" s="48" customFormat="1" ht="13.9" hidden="1" customHeight="1" outlineLevel="1">
      <c r="A1332" s="560">
        <f ca="1">IF($H1332="UNIDADE CONSTRUTIVA",OFFSET(A1332,-1,0)+1,LARGE(A$3:A1331,1))</f>
        <v>0</v>
      </c>
      <c r="B1332" s="560">
        <f t="shared" ca="1" si="684"/>
        <v>16</v>
      </c>
      <c r="C1332" s="560">
        <f t="shared" ca="1" si="685"/>
        <v>5</v>
      </c>
      <c r="D1332" s="561">
        <f t="shared" ca="1" si="686"/>
        <v>2</v>
      </c>
      <c r="E1332" s="561">
        <f t="shared" ca="1" si="687"/>
        <v>0</v>
      </c>
      <c r="G1332" s="290"/>
      <c r="H1332" s="291" t="s">
        <v>243</v>
      </c>
      <c r="I1332" s="292" t="str">
        <f t="shared" ca="1" si="739"/>
        <v>16.005.002</v>
      </c>
      <c r="J1332" s="293" t="s">
        <v>176</v>
      </c>
      <c r="K1332" s="294"/>
      <c r="L1332" s="558"/>
      <c r="M1332" s="558"/>
      <c r="N1332" s="388">
        <f t="shared" ca="1" si="738"/>
        <v>0</v>
      </c>
      <c r="O1332" s="565"/>
      <c r="P1332" s="297"/>
      <c r="Q1332" s="49"/>
      <c r="R1332" s="49"/>
      <c r="S1332" s="49"/>
    </row>
    <row r="1333" spans="1:19" s="48" customFormat="1" ht="13.9" hidden="1" customHeight="1" outlineLevel="2">
      <c r="A1333" s="560">
        <f ca="1">IF($H1333="UNIDADE CONSTRUTIVA",OFFSET(A1333,-1,0)+1,LARGE(A$3:A1332,1))</f>
        <v>0</v>
      </c>
      <c r="B1333" s="560">
        <f t="shared" ca="1" si="684"/>
        <v>16</v>
      </c>
      <c r="C1333" s="560">
        <f t="shared" ca="1" si="685"/>
        <v>5</v>
      </c>
      <c r="D1333" s="561">
        <f t="shared" ca="1" si="686"/>
        <v>2</v>
      </c>
      <c r="E1333" s="561">
        <f t="shared" ca="1" si="687"/>
        <v>1</v>
      </c>
      <c r="G1333" s="290"/>
      <c r="H1333" s="291" t="s">
        <v>244</v>
      </c>
      <c r="I1333" s="292" t="str">
        <f t="shared" ca="1" si="739"/>
        <v>16.005.002.001</v>
      </c>
      <c r="J1333" s="293" t="s">
        <v>177</v>
      </c>
      <c r="K1333" s="294" t="s">
        <v>175</v>
      </c>
      <c r="L1333" s="558">
        <v>1</v>
      </c>
      <c r="M1333" s="558">
        <f>'EAP - LOUÇAS E METAIS'!E9</f>
        <v>0</v>
      </c>
      <c r="N1333" s="388">
        <f t="shared" si="738"/>
        <v>0</v>
      </c>
      <c r="O1333" s="565"/>
      <c r="P1333" s="297" t="s">
        <v>677</v>
      </c>
      <c r="Q1333" s="49"/>
      <c r="R1333" s="49"/>
      <c r="S1333" s="49"/>
    </row>
    <row r="1334" spans="1:19" s="48" customFormat="1" ht="13.9" hidden="1" customHeight="1" outlineLevel="1">
      <c r="A1334" s="560">
        <f ca="1">IF($H1334="UNIDADE CONSTRUTIVA",OFFSET(A1334,-1,0)+1,LARGE(A$3:A1333,1))</f>
        <v>0</v>
      </c>
      <c r="B1334" s="560">
        <f t="shared" ca="1" si="684"/>
        <v>16</v>
      </c>
      <c r="C1334" s="560">
        <f t="shared" ca="1" si="685"/>
        <v>5</v>
      </c>
      <c r="D1334" s="561">
        <f t="shared" ca="1" si="686"/>
        <v>3</v>
      </c>
      <c r="E1334" s="561">
        <f t="shared" ca="1" si="687"/>
        <v>0</v>
      </c>
      <c r="G1334" s="290"/>
      <c r="H1334" s="291" t="s">
        <v>243</v>
      </c>
      <c r="I1334" s="292" t="str">
        <f t="shared" ca="1" si="739"/>
        <v>16.005.003</v>
      </c>
      <c r="J1334" s="293" t="s">
        <v>154</v>
      </c>
      <c r="K1334" s="294"/>
      <c r="L1334" s="558"/>
      <c r="M1334" s="558"/>
      <c r="N1334" s="388">
        <f t="shared" ca="1" si="738"/>
        <v>6549.39</v>
      </c>
      <c r="O1334" s="565"/>
      <c r="P1334" s="297"/>
      <c r="Q1334" s="49"/>
      <c r="R1334" s="49"/>
      <c r="S1334" s="49"/>
    </row>
    <row r="1335" spans="1:19" s="48" customFormat="1" ht="13.9" hidden="1" customHeight="1" outlineLevel="2">
      <c r="A1335" s="560">
        <f ca="1">IF($H1335="UNIDADE CONSTRUTIVA",OFFSET(A1335,-1,0)+1,LARGE(A$3:A1334,1))</f>
        <v>0</v>
      </c>
      <c r="B1335" s="560">
        <f t="shared" ca="1" si="684"/>
        <v>16</v>
      </c>
      <c r="C1335" s="560">
        <f t="shared" ca="1" si="685"/>
        <v>5</v>
      </c>
      <c r="D1335" s="561">
        <f t="shared" ca="1" si="686"/>
        <v>3</v>
      </c>
      <c r="E1335" s="561">
        <f t="shared" ca="1" si="687"/>
        <v>1</v>
      </c>
      <c r="G1335" s="290"/>
      <c r="H1335" s="291" t="s">
        <v>244</v>
      </c>
      <c r="I1335" s="292" t="str">
        <f t="shared" ca="1" si="739"/>
        <v>16.005.003.001</v>
      </c>
      <c r="J1335" s="293" t="s">
        <v>180</v>
      </c>
      <c r="K1335" s="294" t="s">
        <v>175</v>
      </c>
      <c r="L1335" s="558">
        <v>1</v>
      </c>
      <c r="M1335" s="558">
        <f>3*'Obra '!E18</f>
        <v>6549.39</v>
      </c>
      <c r="N1335" s="388">
        <f t="shared" si="738"/>
        <v>6549.39</v>
      </c>
      <c r="O1335" s="565"/>
      <c r="P1335" s="297" t="s">
        <v>677</v>
      </c>
      <c r="Q1335" s="49"/>
      <c r="R1335" s="49"/>
      <c r="S1335" s="49"/>
    </row>
    <row r="1336" spans="1:19" s="48" customFormat="1" ht="13.9" hidden="1" customHeight="1" outlineLevel="1">
      <c r="A1336" s="560">
        <f ca="1">IF($H1336="UNIDADE CONSTRUTIVA",OFFSET(A1336,-1,0)+1,LARGE(A$3:A1335,1))</f>
        <v>0</v>
      </c>
      <c r="B1336" s="560">
        <f t="shared" ca="1" si="684"/>
        <v>16</v>
      </c>
      <c r="C1336" s="560">
        <f t="shared" ca="1" si="685"/>
        <v>6</v>
      </c>
      <c r="D1336" s="561">
        <f t="shared" ca="1" si="686"/>
        <v>0</v>
      </c>
      <c r="E1336" s="561">
        <f t="shared" ca="1" si="687"/>
        <v>1</v>
      </c>
      <c r="G1336" s="290"/>
      <c r="H1336" s="291" t="s">
        <v>242</v>
      </c>
      <c r="I1336" s="292" t="str">
        <f t="shared" ref="I1336:I1344" ca="1" si="740">IF(H1336="Unidade Construtiva",TEXT(A1336,"00"),IF(H1336="Célula Construtiva",TEXT(B1336,"00"),IF(H1336="Etapa",CONCATENATE(TEXT(B1336,"00"),".",TEXT(C1336,"000")),IF(H1336="Subetapa",CONCATENATE(TEXT(B1336,"00"),".",TEXT(C1336,"000"),".",TEXT(D1336,"000")),IF(H1336="Serviço",CONCATENATE(TEXT(B1336,"00"),".",TEXT(C1336,"000"),".",TEXT(D1336,"000"),".",TEXT(E1336,"000")),"")))))</f>
        <v>16.006</v>
      </c>
      <c r="J1336" s="293" t="s">
        <v>1018</v>
      </c>
      <c r="K1336" s="294"/>
      <c r="L1336" s="558"/>
      <c r="M1336" s="558"/>
      <c r="N1336" s="388">
        <f t="shared" ca="1" si="738"/>
        <v>33677.2042</v>
      </c>
      <c r="O1336" s="565"/>
      <c r="P1336" s="297"/>
      <c r="Q1336" s="49"/>
      <c r="R1336" s="49"/>
      <c r="S1336" s="49"/>
    </row>
    <row r="1337" spans="1:19" s="48" customFormat="1" ht="13.9" hidden="1" customHeight="1" outlineLevel="1">
      <c r="A1337" s="560">
        <f ca="1">IF($H1337="UNIDADE CONSTRUTIVA",OFFSET(A1337,-1,0)+1,LARGE(A$3:A1336,1))</f>
        <v>0</v>
      </c>
      <c r="B1337" s="560">
        <f t="shared" ca="1" si="684"/>
        <v>16</v>
      </c>
      <c r="C1337" s="560">
        <f t="shared" ca="1" si="685"/>
        <v>6</v>
      </c>
      <c r="D1337" s="561">
        <f t="shared" ca="1" si="686"/>
        <v>1</v>
      </c>
      <c r="E1337" s="561">
        <f t="shared" ca="1" si="687"/>
        <v>0</v>
      </c>
      <c r="G1337" s="290"/>
      <c r="H1337" s="291" t="s">
        <v>243</v>
      </c>
      <c r="I1337" s="292" t="str">
        <f t="shared" ca="1" si="740"/>
        <v>16.006.001</v>
      </c>
      <c r="J1337" s="293" t="s">
        <v>174</v>
      </c>
      <c r="K1337" s="294"/>
      <c r="L1337" s="558"/>
      <c r="M1337" s="558"/>
      <c r="N1337" s="388">
        <f t="shared" ca="1" si="738"/>
        <v>23611.989200000004</v>
      </c>
      <c r="O1337" s="565"/>
      <c r="P1337" s="297"/>
      <c r="Q1337" s="49"/>
      <c r="R1337" s="49"/>
      <c r="S1337" s="49"/>
    </row>
    <row r="1338" spans="1:19" s="48" customFormat="1" ht="13.9" hidden="1" customHeight="1" outlineLevel="2">
      <c r="A1338" s="560">
        <f ca="1">IF($H1338="UNIDADE CONSTRUTIVA",OFFSET(A1338,-1,0)+1,LARGE(A$3:A1337,1))</f>
        <v>0</v>
      </c>
      <c r="B1338" s="560">
        <f t="shared" ca="1" si="684"/>
        <v>16</v>
      </c>
      <c r="C1338" s="560">
        <f t="shared" ca="1" si="685"/>
        <v>6</v>
      </c>
      <c r="D1338" s="561">
        <f t="shared" ca="1" si="686"/>
        <v>1</v>
      </c>
      <c r="E1338" s="561">
        <f t="shared" ca="1" si="687"/>
        <v>1</v>
      </c>
      <c r="G1338" s="290"/>
      <c r="H1338" s="291" t="s">
        <v>244</v>
      </c>
      <c r="I1338" s="292" t="str">
        <f t="shared" ca="1" si="740"/>
        <v>16.006.001.001</v>
      </c>
      <c r="J1338" s="293" t="s">
        <v>732</v>
      </c>
      <c r="K1338" s="294" t="s">
        <v>175</v>
      </c>
      <c r="L1338" s="558">
        <v>1</v>
      </c>
      <c r="M1338" s="558">
        <f>'EAP - LOUÇAS E METAIS'!D8</f>
        <v>23611.989200000004</v>
      </c>
      <c r="N1338" s="388">
        <f t="shared" si="738"/>
        <v>23611.989200000004</v>
      </c>
      <c r="O1338" s="565"/>
      <c r="P1338" s="297" t="s">
        <v>677</v>
      </c>
      <c r="Q1338" s="49"/>
      <c r="R1338" s="49"/>
      <c r="S1338" s="49"/>
    </row>
    <row r="1339" spans="1:19" s="48" customFormat="1" ht="13.9" hidden="1" customHeight="1" outlineLevel="1">
      <c r="A1339" s="560">
        <f ca="1">IF($H1339="UNIDADE CONSTRUTIVA",OFFSET(A1339,-1,0)+1,LARGE(A$3:A1338,1))</f>
        <v>0</v>
      </c>
      <c r="B1339" s="560">
        <f t="shared" ca="1" si="684"/>
        <v>16</v>
      </c>
      <c r="C1339" s="560">
        <f t="shared" ca="1" si="685"/>
        <v>6</v>
      </c>
      <c r="D1339" s="561">
        <f t="shared" ca="1" si="686"/>
        <v>2</v>
      </c>
      <c r="E1339" s="561">
        <f t="shared" ca="1" si="687"/>
        <v>0</v>
      </c>
      <c r="G1339" s="290"/>
      <c r="H1339" s="291" t="s">
        <v>243</v>
      </c>
      <c r="I1339" s="292" t="str">
        <f t="shared" ca="1" si="740"/>
        <v>16.006.002</v>
      </c>
      <c r="J1339" s="293" t="s">
        <v>176</v>
      </c>
      <c r="K1339" s="294"/>
      <c r="L1339" s="558"/>
      <c r="M1339" s="558"/>
      <c r="N1339" s="388">
        <f t="shared" ca="1" si="738"/>
        <v>5822.0599999999995</v>
      </c>
      <c r="O1339" s="565"/>
      <c r="P1339" s="297"/>
      <c r="Q1339" s="49"/>
      <c r="R1339" s="49"/>
      <c r="S1339" s="49"/>
    </row>
    <row r="1340" spans="1:19" s="48" customFormat="1" ht="13.9" hidden="1" customHeight="1" outlineLevel="2">
      <c r="A1340" s="560">
        <f ca="1">IF($H1340="UNIDADE CONSTRUTIVA",OFFSET(A1340,-1,0)+1,LARGE(A$3:A1339,1))</f>
        <v>0</v>
      </c>
      <c r="B1340" s="560">
        <f t="shared" ref="B1340:B1396" ca="1" si="741">IF(H1340="UNIDADE CONSTRUTIVA",0,IF(H1340="CÉLULA CONSTRUTIVA",OFFSET(B1340,-1,0)+1,OFFSET(B1340,-1,0)))</f>
        <v>16</v>
      </c>
      <c r="C1340" s="560">
        <f t="shared" ref="C1340:C1396" ca="1" si="742">IF(H1340="CÉLULA CONSTRUTIVA",0,IF(H1340="ETAPA",OFFSET(C1340,-1,0)+1,OFFSET(C1340,-1,0)))</f>
        <v>6</v>
      </c>
      <c r="D1340" s="561">
        <f t="shared" ref="D1340:D1396" ca="1" si="743">IF(H1340="ETAPA",0,IF(H1340="SUBETAPA",OFFSET(D1340,-1,0)+1,OFFSET(D1340,-1,0)))</f>
        <v>2</v>
      </c>
      <c r="E1340" s="561">
        <f t="shared" ref="E1340:E1396" ca="1" si="744">IF(H1340="Subetapa",0,IF(H1340="serviço",OFFSET(E1340,-1,0)+1,OFFSET(E1340,-1,0)))</f>
        <v>1</v>
      </c>
      <c r="G1340" s="290"/>
      <c r="H1340" s="291" t="s">
        <v>244</v>
      </c>
      <c r="I1340" s="292" t="str">
        <f t="shared" ca="1" si="740"/>
        <v>16.006.002.001</v>
      </c>
      <c r="J1340" s="293" t="s">
        <v>177</v>
      </c>
      <c r="K1340" s="294" t="s">
        <v>175</v>
      </c>
      <c r="L1340" s="558">
        <v>1</v>
      </c>
      <c r="M1340" s="558">
        <f>'EAP - LOUÇAS E METAIS'!E8</f>
        <v>5822.0599999999995</v>
      </c>
      <c r="N1340" s="388">
        <f t="shared" si="738"/>
        <v>5822.0599999999995</v>
      </c>
      <c r="O1340" s="565"/>
      <c r="P1340" s="297" t="s">
        <v>677</v>
      </c>
      <c r="Q1340" s="49"/>
      <c r="R1340" s="49"/>
      <c r="S1340" s="49"/>
    </row>
    <row r="1341" spans="1:19" s="48" customFormat="1" ht="13.9" hidden="1" customHeight="1" outlineLevel="1">
      <c r="A1341" s="560">
        <f ca="1">IF($H1341="UNIDADE CONSTRUTIVA",OFFSET(A1341,-1,0)+1,LARGE(A$3:A1340,1))</f>
        <v>0</v>
      </c>
      <c r="B1341" s="560">
        <f t="shared" ca="1" si="741"/>
        <v>16</v>
      </c>
      <c r="C1341" s="560">
        <f t="shared" ca="1" si="742"/>
        <v>6</v>
      </c>
      <c r="D1341" s="561">
        <f t="shared" ca="1" si="743"/>
        <v>3</v>
      </c>
      <c r="E1341" s="561">
        <f t="shared" ca="1" si="744"/>
        <v>0</v>
      </c>
      <c r="G1341" s="290"/>
      <c r="H1341" s="291" t="s">
        <v>243</v>
      </c>
      <c r="I1341" s="292" t="str">
        <f t="shared" ca="1" si="740"/>
        <v>16.006.003</v>
      </c>
      <c r="J1341" s="293" t="s">
        <v>178</v>
      </c>
      <c r="K1341" s="294"/>
      <c r="L1341" s="558"/>
      <c r="M1341" s="558"/>
      <c r="N1341" s="388">
        <f t="shared" ca="1" si="738"/>
        <v>3520.8750000000005</v>
      </c>
      <c r="O1341" s="565"/>
      <c r="P1341" s="297"/>
      <c r="Q1341" s="49"/>
      <c r="R1341" s="49"/>
      <c r="S1341" s="49"/>
    </row>
    <row r="1342" spans="1:19" s="48" customFormat="1" ht="13.9" hidden="1" customHeight="1" outlineLevel="2">
      <c r="A1342" s="560">
        <f ca="1">IF($H1342="UNIDADE CONSTRUTIVA",OFFSET(A1342,-1,0)+1,LARGE(A$3:A1341,1))</f>
        <v>0</v>
      </c>
      <c r="B1342" s="560">
        <f t="shared" ca="1" si="741"/>
        <v>16</v>
      </c>
      <c r="C1342" s="560">
        <f t="shared" ca="1" si="742"/>
        <v>6</v>
      </c>
      <c r="D1342" s="561">
        <f t="shared" ca="1" si="743"/>
        <v>3</v>
      </c>
      <c r="E1342" s="561">
        <f t="shared" ca="1" si="744"/>
        <v>1</v>
      </c>
      <c r="G1342" s="290"/>
      <c r="H1342" s="291" t="s">
        <v>244</v>
      </c>
      <c r="I1342" s="292" t="str">
        <f t="shared" ca="1" si="740"/>
        <v>16.006.003.001</v>
      </c>
      <c r="J1342" s="293" t="s">
        <v>179</v>
      </c>
      <c r="K1342" s="294" t="s">
        <v>175</v>
      </c>
      <c r="L1342" s="558">
        <v>1</v>
      </c>
      <c r="M1342" s="558">
        <f>'EAP - LOUÇAS E METAIS'!F8</f>
        <v>3520.8750000000005</v>
      </c>
      <c r="N1342" s="388">
        <f t="shared" si="738"/>
        <v>3520.8750000000005</v>
      </c>
      <c r="O1342" s="565"/>
      <c r="P1342" s="297" t="s">
        <v>677</v>
      </c>
      <c r="Q1342" s="49"/>
      <c r="R1342" s="49"/>
      <c r="S1342" s="49"/>
    </row>
    <row r="1343" spans="1:19" s="48" customFormat="1" ht="13.9" hidden="1" customHeight="1" outlineLevel="1">
      <c r="A1343" s="560">
        <f ca="1">IF($H1343="UNIDADE CONSTRUTIVA",OFFSET(A1343,-1,0)+1,LARGE(A$3:A1342,1))</f>
        <v>0</v>
      </c>
      <c r="B1343" s="560">
        <f t="shared" ca="1" si="741"/>
        <v>16</v>
      </c>
      <c r="C1343" s="560">
        <f t="shared" ca="1" si="742"/>
        <v>6</v>
      </c>
      <c r="D1343" s="561">
        <f t="shared" ca="1" si="743"/>
        <v>4</v>
      </c>
      <c r="E1343" s="561">
        <f t="shared" ca="1" si="744"/>
        <v>0</v>
      </c>
      <c r="G1343" s="290"/>
      <c r="H1343" s="291" t="s">
        <v>243</v>
      </c>
      <c r="I1343" s="292" t="str">
        <f t="shared" ca="1" si="740"/>
        <v>16.006.004</v>
      </c>
      <c r="J1343" s="293" t="s">
        <v>154</v>
      </c>
      <c r="K1343" s="294"/>
      <c r="L1343" s="558"/>
      <c r="M1343" s="558"/>
      <c r="N1343" s="388">
        <f t="shared" ca="1" si="738"/>
        <v>722.28</v>
      </c>
      <c r="O1343" s="565"/>
      <c r="P1343" s="297"/>
      <c r="Q1343" s="49"/>
      <c r="R1343" s="49"/>
      <c r="S1343" s="49"/>
    </row>
    <row r="1344" spans="1:19" s="48" customFormat="1" ht="13.9" hidden="1" customHeight="1" outlineLevel="2">
      <c r="A1344" s="560">
        <f ca="1">IF($H1344="UNIDADE CONSTRUTIVA",OFFSET(A1344,-1,0)+1,LARGE(A$3:A1343,1))</f>
        <v>0</v>
      </c>
      <c r="B1344" s="560">
        <f t="shared" ca="1" si="741"/>
        <v>16</v>
      </c>
      <c r="C1344" s="560">
        <f t="shared" ca="1" si="742"/>
        <v>6</v>
      </c>
      <c r="D1344" s="561">
        <f t="shared" ca="1" si="743"/>
        <v>4</v>
      </c>
      <c r="E1344" s="561">
        <f t="shared" ca="1" si="744"/>
        <v>1</v>
      </c>
      <c r="G1344" s="290"/>
      <c r="H1344" s="291" t="s">
        <v>244</v>
      </c>
      <c r="I1344" s="292" t="str">
        <f t="shared" ca="1" si="740"/>
        <v>16.006.004.001</v>
      </c>
      <c r="J1344" s="293" t="s">
        <v>180</v>
      </c>
      <c r="K1344" s="294" t="s">
        <v>175</v>
      </c>
      <c r="L1344" s="558">
        <v>1</v>
      </c>
      <c r="M1344" s="558">
        <f>3*'Obra '!E19</f>
        <v>722.28</v>
      </c>
      <c r="N1344" s="388">
        <f t="shared" si="738"/>
        <v>722.28</v>
      </c>
      <c r="O1344" s="565"/>
      <c r="P1344" s="297" t="s">
        <v>677</v>
      </c>
      <c r="Q1344" s="49"/>
      <c r="R1344" s="49"/>
      <c r="S1344" s="49"/>
    </row>
    <row r="1345" spans="1:19" s="48" customFormat="1" ht="13.9" customHeight="1" collapsed="1">
      <c r="A1345" s="560">
        <f ca="1">IF($H1345="UNIDADE CONSTRUTIVA",OFFSET(A1345,-1,0)+1,LARGE(A$3:A1344,1))</f>
        <v>0</v>
      </c>
      <c r="B1345" s="560">
        <f t="shared" ca="1" si="741"/>
        <v>17</v>
      </c>
      <c r="C1345" s="560">
        <f t="shared" ca="1" si="742"/>
        <v>0</v>
      </c>
      <c r="D1345" s="561">
        <f t="shared" ca="1" si="743"/>
        <v>4</v>
      </c>
      <c r="E1345" s="561">
        <f t="shared" ca="1" si="744"/>
        <v>1</v>
      </c>
      <c r="G1345" s="290"/>
      <c r="H1345" s="291" t="s">
        <v>241</v>
      </c>
      <c r="I1345" s="292" t="str">
        <f t="shared" ca="1" si="729"/>
        <v>17</v>
      </c>
      <c r="J1345" s="293" t="s">
        <v>60</v>
      </c>
      <c r="K1345" s="294"/>
      <c r="L1345" s="558"/>
      <c r="M1345" s="558"/>
      <c r="N1345" s="388">
        <f t="shared" ca="1" si="738"/>
        <v>108775.43159999998</v>
      </c>
      <c r="O1345" s="565"/>
      <c r="P1345" s="297"/>
      <c r="Q1345" s="566"/>
      <c r="R1345" s="566"/>
      <c r="S1345" s="49"/>
    </row>
    <row r="1346" spans="1:19" s="48" customFormat="1" ht="13.9" hidden="1" customHeight="1" outlineLevel="1">
      <c r="A1346" s="560">
        <f ca="1">IF($H1346="UNIDADE CONSTRUTIVA",OFFSET(A1346,-1,0)+1,LARGE(A$3:A1345,1))</f>
        <v>0</v>
      </c>
      <c r="B1346" s="560">
        <f t="shared" ca="1" si="741"/>
        <v>17</v>
      </c>
      <c r="C1346" s="560">
        <f t="shared" ca="1" si="742"/>
        <v>1</v>
      </c>
      <c r="D1346" s="561">
        <f t="shared" ca="1" si="743"/>
        <v>0</v>
      </c>
      <c r="E1346" s="561">
        <f t="shared" ca="1" si="744"/>
        <v>1</v>
      </c>
      <c r="G1346" s="290"/>
      <c r="H1346" s="291" t="s">
        <v>242</v>
      </c>
      <c r="I1346" s="292" t="str">
        <f t="shared" ca="1" si="729"/>
        <v>17.001</v>
      </c>
      <c r="J1346" s="293" t="s">
        <v>60</v>
      </c>
      <c r="K1346" s="294"/>
      <c r="L1346" s="558"/>
      <c r="M1346" s="558"/>
      <c r="N1346" s="388">
        <f t="shared" ca="1" si="738"/>
        <v>108775.43159999998</v>
      </c>
      <c r="O1346" s="565"/>
      <c r="P1346" s="297"/>
      <c r="Q1346" s="49"/>
      <c r="R1346" s="49"/>
      <c r="S1346" s="49"/>
    </row>
    <row r="1347" spans="1:19" s="48" customFormat="1" ht="13.9" hidden="1" customHeight="1" outlineLevel="1">
      <c r="A1347" s="560">
        <f ca="1">IF($H1347="UNIDADE CONSTRUTIVA",OFFSET(A1347,-1,0)+1,LARGE(A$3:A1346,1))</f>
        <v>0</v>
      </c>
      <c r="B1347" s="560">
        <f t="shared" ca="1" si="741"/>
        <v>17</v>
      </c>
      <c r="C1347" s="560">
        <f t="shared" ca="1" si="742"/>
        <v>1</v>
      </c>
      <c r="D1347" s="561">
        <f t="shared" ca="1" si="743"/>
        <v>1</v>
      </c>
      <c r="E1347" s="561">
        <f t="shared" ca="1" si="744"/>
        <v>0</v>
      </c>
      <c r="G1347" s="290"/>
      <c r="H1347" s="291" t="s">
        <v>243</v>
      </c>
      <c r="I1347" s="292" t="str">
        <f t="shared" ca="1" si="729"/>
        <v>17.001.001</v>
      </c>
      <c r="J1347" s="293" t="s">
        <v>404</v>
      </c>
      <c r="K1347" s="294"/>
      <c r="L1347" s="558"/>
      <c r="M1347" s="558"/>
      <c r="N1347" s="388">
        <f t="shared" ca="1" si="738"/>
        <v>19403.937699999999</v>
      </c>
      <c r="O1347" s="565"/>
      <c r="P1347" s="297"/>
      <c r="Q1347" s="49"/>
      <c r="R1347" s="49"/>
      <c r="S1347" s="49"/>
    </row>
    <row r="1348" spans="1:19" s="48" customFormat="1" ht="13.9" hidden="1" customHeight="1" outlineLevel="2">
      <c r="A1348" s="560">
        <f ca="1">IF($H1348="UNIDADE CONSTRUTIVA",OFFSET(A1348,-1,0)+1,LARGE(A$3:A1347,1))</f>
        <v>0</v>
      </c>
      <c r="B1348" s="560">
        <f t="shared" ca="1" si="741"/>
        <v>17</v>
      </c>
      <c r="C1348" s="560">
        <f t="shared" ca="1" si="742"/>
        <v>1</v>
      </c>
      <c r="D1348" s="561">
        <f t="shared" ca="1" si="743"/>
        <v>1</v>
      </c>
      <c r="E1348" s="561">
        <f t="shared" ca="1" si="744"/>
        <v>1</v>
      </c>
      <c r="G1348" s="290"/>
      <c r="H1348" s="291" t="s">
        <v>244</v>
      </c>
      <c r="I1348" s="292" t="str">
        <f t="shared" ca="1" si="729"/>
        <v>17.001.001.001</v>
      </c>
      <c r="J1348" s="293" t="s">
        <v>733</v>
      </c>
      <c r="K1348" s="294" t="s">
        <v>1</v>
      </c>
      <c r="L1348" s="558">
        <f>Arquitetura!D2331+Arquitetura!D2334</f>
        <v>162.01</v>
      </c>
      <c r="M1348" s="558">
        <v>119.77</v>
      </c>
      <c r="N1348" s="388">
        <f t="shared" si="738"/>
        <v>19403.937699999999</v>
      </c>
      <c r="O1348" s="565"/>
      <c r="P1348" s="297"/>
      <c r="Q1348" s="49"/>
      <c r="R1348" s="49"/>
      <c r="S1348" s="49"/>
    </row>
    <row r="1349" spans="1:19" s="48" customFormat="1" ht="13.9" hidden="1" customHeight="1" outlineLevel="1">
      <c r="A1349" s="560">
        <f ca="1">IF($H1349="UNIDADE CONSTRUTIVA",OFFSET(A1349,-1,0)+1,LARGE(A$3:A1348,1))</f>
        <v>0</v>
      </c>
      <c r="B1349" s="560">
        <f t="shared" ca="1" si="741"/>
        <v>17</v>
      </c>
      <c r="C1349" s="560">
        <f t="shared" ca="1" si="742"/>
        <v>1</v>
      </c>
      <c r="D1349" s="561">
        <f t="shared" ca="1" si="743"/>
        <v>2</v>
      </c>
      <c r="E1349" s="561">
        <f t="shared" ca="1" si="744"/>
        <v>0</v>
      </c>
      <c r="G1349" s="290"/>
      <c r="H1349" s="291" t="s">
        <v>243</v>
      </c>
      <c r="I1349" s="292" t="str">
        <f t="shared" ca="1" si="729"/>
        <v>17.001.002</v>
      </c>
      <c r="J1349" s="293" t="s">
        <v>403</v>
      </c>
      <c r="K1349" s="294"/>
      <c r="L1349" s="558"/>
      <c r="M1349" s="558"/>
      <c r="N1349" s="388">
        <f t="shared" ca="1" si="738"/>
        <v>6423.6964999999991</v>
      </c>
      <c r="O1349" s="565"/>
      <c r="P1349" s="297"/>
      <c r="Q1349" s="49"/>
      <c r="R1349" s="49"/>
      <c r="S1349" s="49"/>
    </row>
    <row r="1350" spans="1:19" s="48" customFormat="1" ht="13.9" hidden="1" customHeight="1" outlineLevel="2">
      <c r="A1350" s="560">
        <f ca="1">IF($H1350="UNIDADE CONSTRUTIVA",OFFSET(A1350,-1,0)+1,LARGE(A$3:A1349,1))</f>
        <v>0</v>
      </c>
      <c r="B1350" s="560">
        <f t="shared" ca="1" si="741"/>
        <v>17</v>
      </c>
      <c r="C1350" s="560">
        <f t="shared" ca="1" si="742"/>
        <v>1</v>
      </c>
      <c r="D1350" s="561">
        <f t="shared" ca="1" si="743"/>
        <v>2</v>
      </c>
      <c r="E1350" s="561">
        <f t="shared" ca="1" si="744"/>
        <v>1</v>
      </c>
      <c r="G1350" s="290"/>
      <c r="H1350" s="291" t="s">
        <v>244</v>
      </c>
      <c r="I1350" s="292" t="str">
        <f t="shared" ca="1" si="729"/>
        <v>17.001.002.001</v>
      </c>
      <c r="J1350" s="293" t="s">
        <v>734</v>
      </c>
      <c r="K1350" s="294" t="s">
        <v>1</v>
      </c>
      <c r="L1350" s="558">
        <f>L1348</f>
        <v>162.01</v>
      </c>
      <c r="M1350" s="558">
        <v>39.65</v>
      </c>
      <c r="N1350" s="388">
        <f t="shared" si="738"/>
        <v>6423.6964999999991</v>
      </c>
      <c r="O1350" s="565"/>
      <c r="P1350" s="297"/>
      <c r="Q1350" s="49"/>
      <c r="R1350" s="49"/>
      <c r="S1350" s="49"/>
    </row>
    <row r="1351" spans="1:19" s="48" customFormat="1" ht="13.9" hidden="1" customHeight="1" outlineLevel="1">
      <c r="A1351" s="560">
        <f ca="1">IF($H1351="UNIDADE CONSTRUTIVA",OFFSET(A1351,-1,0)+1,LARGE(A$3:A1350,1))</f>
        <v>0</v>
      </c>
      <c r="B1351" s="560">
        <f t="shared" ca="1" si="741"/>
        <v>17</v>
      </c>
      <c r="C1351" s="560">
        <f t="shared" ca="1" si="742"/>
        <v>1</v>
      </c>
      <c r="D1351" s="561">
        <f t="shared" ca="1" si="743"/>
        <v>3</v>
      </c>
      <c r="E1351" s="561">
        <f t="shared" ca="1" si="744"/>
        <v>0</v>
      </c>
      <c r="G1351" s="290"/>
      <c r="H1351" s="291" t="s">
        <v>243</v>
      </c>
      <c r="I1351" s="292" t="str">
        <f t="shared" ca="1" si="729"/>
        <v>17.001.003</v>
      </c>
      <c r="J1351" s="293" t="s">
        <v>187</v>
      </c>
      <c r="K1351" s="294"/>
      <c r="L1351" s="558"/>
      <c r="M1351" s="558"/>
      <c r="N1351" s="388">
        <f t="shared" ca="1" si="738"/>
        <v>5710.6316000000006</v>
      </c>
      <c r="O1351" s="565"/>
      <c r="P1351" s="297"/>
      <c r="Q1351" s="49"/>
      <c r="R1351" s="49"/>
      <c r="S1351" s="49"/>
    </row>
    <row r="1352" spans="1:19" s="48" customFormat="1" ht="13.9" hidden="1" customHeight="1" outlineLevel="2">
      <c r="A1352" s="560">
        <f ca="1">IF($H1352="UNIDADE CONSTRUTIVA",OFFSET(A1352,-1,0)+1,LARGE(A$3:A1351,1))</f>
        <v>0</v>
      </c>
      <c r="B1352" s="560">
        <f t="shared" ca="1" si="741"/>
        <v>17</v>
      </c>
      <c r="C1352" s="560">
        <f t="shared" ca="1" si="742"/>
        <v>1</v>
      </c>
      <c r="D1352" s="561">
        <f t="shared" ca="1" si="743"/>
        <v>3</v>
      </c>
      <c r="E1352" s="561">
        <f t="shared" ca="1" si="744"/>
        <v>1</v>
      </c>
      <c r="G1352" s="290"/>
      <c r="H1352" s="291" t="s">
        <v>244</v>
      </c>
      <c r="I1352" s="292" t="str">
        <f t="shared" ca="1" si="729"/>
        <v>17.001.003.001</v>
      </c>
      <c r="J1352" s="293" t="s">
        <v>735</v>
      </c>
      <c r="K1352" s="294" t="s">
        <v>3</v>
      </c>
      <c r="L1352" s="558">
        <f>3.99+0.15+1+0.15+0.6+8.11+12.46+0.5+9.47</f>
        <v>36.43</v>
      </c>
      <c r="M1352" s="558">
        <v>84.2</v>
      </c>
      <c r="N1352" s="388">
        <f t="shared" si="738"/>
        <v>3067.4059999999999</v>
      </c>
      <c r="O1352" s="565" t="s">
        <v>4497</v>
      </c>
      <c r="P1352" s="297"/>
      <c r="Q1352" s="49"/>
      <c r="R1352" s="49"/>
      <c r="S1352" s="49"/>
    </row>
    <row r="1353" spans="1:19" s="48" customFormat="1" ht="13.9" hidden="1" customHeight="1" outlineLevel="2">
      <c r="A1353" s="560">
        <f ca="1">IF($H1353="UNIDADE CONSTRUTIVA",OFFSET(A1353,-1,0)+1,LARGE(A$3:A1352,1))</f>
        <v>0</v>
      </c>
      <c r="B1353" s="560">
        <f t="shared" ca="1" si="741"/>
        <v>17</v>
      </c>
      <c r="C1353" s="560">
        <f t="shared" ca="1" si="742"/>
        <v>1</v>
      </c>
      <c r="D1353" s="561">
        <f t="shared" ca="1" si="743"/>
        <v>3</v>
      </c>
      <c r="E1353" s="561">
        <f t="shared" ca="1" si="744"/>
        <v>2</v>
      </c>
      <c r="G1353" s="290"/>
      <c r="H1353" s="291" t="s">
        <v>244</v>
      </c>
      <c r="I1353" s="292" t="str">
        <f t="shared" ca="1" si="729"/>
        <v>17.001.003.002</v>
      </c>
      <c r="J1353" s="293" t="s">
        <v>736</v>
      </c>
      <c r="K1353" s="294" t="s">
        <v>3</v>
      </c>
      <c r="L1353" s="558">
        <f>Arquitetura!D2341</f>
        <v>65.040000000000006</v>
      </c>
      <c r="M1353" s="558">
        <v>40.64</v>
      </c>
      <c r="N1353" s="388">
        <f t="shared" si="738"/>
        <v>2643.2256000000002</v>
      </c>
      <c r="O1353" s="565"/>
      <c r="P1353" s="297"/>
      <c r="Q1353" s="49"/>
      <c r="R1353" s="49"/>
      <c r="S1353" s="49"/>
    </row>
    <row r="1354" spans="1:19" s="48" customFormat="1" ht="13.9" hidden="1" customHeight="1" outlineLevel="1">
      <c r="A1354" s="560">
        <f ca="1">IF($H1354="UNIDADE CONSTRUTIVA",OFFSET(A1354,-1,0)+1,LARGE(A$3:A1353,1))</f>
        <v>0</v>
      </c>
      <c r="B1354" s="560">
        <f t="shared" ca="1" si="741"/>
        <v>17</v>
      </c>
      <c r="C1354" s="560">
        <f t="shared" ca="1" si="742"/>
        <v>1</v>
      </c>
      <c r="D1354" s="561">
        <f t="shared" ca="1" si="743"/>
        <v>4</v>
      </c>
      <c r="E1354" s="561">
        <f t="shared" ca="1" si="744"/>
        <v>0</v>
      </c>
      <c r="G1354" s="290"/>
      <c r="H1354" s="291" t="s">
        <v>243</v>
      </c>
      <c r="I1354" s="292" t="str">
        <f t="shared" ca="1" si="729"/>
        <v>17.001.004</v>
      </c>
      <c r="J1354" s="293" t="s">
        <v>411</v>
      </c>
      <c r="K1354" s="294"/>
      <c r="L1354" s="558"/>
      <c r="M1354" s="558"/>
      <c r="N1354" s="388">
        <f t="shared" ca="1" si="738"/>
        <v>25300</v>
      </c>
      <c r="O1354" s="565"/>
      <c r="P1354" s="297"/>
      <c r="Q1354" s="49"/>
      <c r="R1354" s="49"/>
      <c r="S1354" s="49"/>
    </row>
    <row r="1355" spans="1:19" s="48" customFormat="1" ht="13.9" hidden="1" customHeight="1" outlineLevel="2">
      <c r="A1355" s="560">
        <f ca="1">IF($H1355="UNIDADE CONSTRUTIVA",OFFSET(A1355,-1,0)+1,LARGE(A$3:A1354,1))</f>
        <v>0</v>
      </c>
      <c r="B1355" s="560">
        <f t="shared" ca="1" si="741"/>
        <v>17</v>
      </c>
      <c r="C1355" s="560">
        <f t="shared" ca="1" si="742"/>
        <v>1</v>
      </c>
      <c r="D1355" s="561">
        <f t="shared" ca="1" si="743"/>
        <v>4</v>
      </c>
      <c r="E1355" s="561">
        <f t="shared" ca="1" si="744"/>
        <v>1</v>
      </c>
      <c r="G1355" s="290"/>
      <c r="H1355" s="291" t="s">
        <v>244</v>
      </c>
      <c r="I1355" s="292" t="str">
        <f t="shared" ca="1" si="729"/>
        <v>17.001.004.001</v>
      </c>
      <c r="J1355" s="293" t="s">
        <v>4498</v>
      </c>
      <c r="K1355" s="294" t="s">
        <v>175</v>
      </c>
      <c r="L1355" s="558">
        <v>1</v>
      </c>
      <c r="M1355" s="558">
        <v>25300</v>
      </c>
      <c r="N1355" s="388">
        <f t="shared" si="738"/>
        <v>25300</v>
      </c>
      <c r="O1355" s="565" t="s">
        <v>4499</v>
      </c>
      <c r="P1355" s="297"/>
      <c r="Q1355" s="49"/>
      <c r="R1355" s="49"/>
      <c r="S1355" s="49"/>
    </row>
    <row r="1356" spans="1:19" s="48" customFormat="1" ht="13.9" hidden="1" customHeight="1" outlineLevel="1">
      <c r="A1356" s="560">
        <f ca="1">IF($H1356="UNIDADE CONSTRUTIVA",OFFSET(A1356,-1,0)+1,LARGE(A$3:A1355,1))</f>
        <v>0</v>
      </c>
      <c r="B1356" s="560">
        <f t="shared" ca="1" si="741"/>
        <v>17</v>
      </c>
      <c r="C1356" s="560">
        <f t="shared" ca="1" si="742"/>
        <v>1</v>
      </c>
      <c r="D1356" s="561">
        <f t="shared" ca="1" si="743"/>
        <v>5</v>
      </c>
      <c r="E1356" s="561">
        <f t="shared" ca="1" si="744"/>
        <v>0</v>
      </c>
      <c r="G1356" s="290"/>
      <c r="H1356" s="291" t="s">
        <v>243</v>
      </c>
      <c r="I1356" s="292" t="str">
        <f t="shared" ca="1" si="729"/>
        <v>17.001.005</v>
      </c>
      <c r="J1356" s="293" t="s">
        <v>737</v>
      </c>
      <c r="K1356" s="294"/>
      <c r="L1356" s="558"/>
      <c r="M1356" s="558"/>
      <c r="N1356" s="388">
        <f t="shared" ca="1" si="738"/>
        <v>51937.165799999995</v>
      </c>
      <c r="O1356" s="565"/>
      <c r="P1356" s="297"/>
      <c r="Q1356" s="49"/>
      <c r="R1356" s="49"/>
      <c r="S1356" s="49"/>
    </row>
    <row r="1357" spans="1:19" s="48" customFormat="1" ht="13.9" hidden="1" customHeight="1" outlineLevel="2">
      <c r="A1357" s="560">
        <f ca="1">IF($H1357="UNIDADE CONSTRUTIVA",OFFSET(A1357,-1,0)+1,LARGE(A$3:A1356,1))</f>
        <v>0</v>
      </c>
      <c r="B1357" s="560">
        <f t="shared" ca="1" si="741"/>
        <v>17</v>
      </c>
      <c r="C1357" s="560">
        <f t="shared" ca="1" si="742"/>
        <v>1</v>
      </c>
      <c r="D1357" s="561">
        <f t="shared" ca="1" si="743"/>
        <v>5</v>
      </c>
      <c r="E1357" s="561">
        <f t="shared" ca="1" si="744"/>
        <v>1</v>
      </c>
      <c r="G1357" s="290"/>
      <c r="H1357" s="291" t="s">
        <v>244</v>
      </c>
      <c r="I1357" s="292" t="str">
        <f t="shared" ca="1" si="729"/>
        <v>17.001.005.001</v>
      </c>
      <c r="J1357" s="293" t="s">
        <v>737</v>
      </c>
      <c r="K1357" s="294" t="s">
        <v>1</v>
      </c>
      <c r="L1357" s="558">
        <f>L1350</f>
        <v>162.01</v>
      </c>
      <c r="M1357" s="558">
        <v>320.58</v>
      </c>
      <c r="N1357" s="388">
        <f t="shared" si="738"/>
        <v>51937.165799999995</v>
      </c>
      <c r="O1357" s="565"/>
      <c r="P1357" s="297"/>
      <c r="Q1357" s="49"/>
      <c r="R1357" s="49"/>
      <c r="S1357" s="49"/>
    </row>
    <row r="1358" spans="1:19" s="48" customFormat="1" ht="13.9" customHeight="1" collapsed="1">
      <c r="A1358" s="560">
        <f ca="1">IF($H1358="UNIDADE CONSTRUTIVA",OFFSET(A1358,-1,0)+1,LARGE(A$3:A1357,1))</f>
        <v>0</v>
      </c>
      <c r="B1358" s="560">
        <f t="shared" ca="1" si="741"/>
        <v>18</v>
      </c>
      <c r="C1358" s="560">
        <f t="shared" ca="1" si="742"/>
        <v>0</v>
      </c>
      <c r="D1358" s="561">
        <f t="shared" ca="1" si="743"/>
        <v>5</v>
      </c>
      <c r="E1358" s="561">
        <f t="shared" ca="1" si="744"/>
        <v>1</v>
      </c>
      <c r="G1358" s="290"/>
      <c r="H1358" s="291" t="s">
        <v>241</v>
      </c>
      <c r="I1358" s="292" t="str">
        <f t="shared" ca="1" si="729"/>
        <v>18</v>
      </c>
      <c r="J1358" s="293" t="s">
        <v>188</v>
      </c>
      <c r="K1358" s="294"/>
      <c r="L1358" s="558"/>
      <c r="M1358" s="558"/>
      <c r="N1358" s="388">
        <f t="shared" ca="1" si="738"/>
        <v>561394.14641100017</v>
      </c>
      <c r="O1358" s="565"/>
      <c r="P1358" s="297"/>
      <c r="Q1358" s="566"/>
      <c r="R1358" s="566"/>
      <c r="S1358" s="49"/>
    </row>
    <row r="1359" spans="1:19" s="48" customFormat="1" ht="13.9" hidden="1" customHeight="1" outlineLevel="1">
      <c r="A1359" s="560">
        <f ca="1">IF($H1359="UNIDADE CONSTRUTIVA",OFFSET(A1359,-1,0)+1,LARGE(A$3:A1358,1))</f>
        <v>0</v>
      </c>
      <c r="B1359" s="560">
        <f t="shared" ca="1" si="741"/>
        <v>18</v>
      </c>
      <c r="C1359" s="560">
        <f t="shared" ca="1" si="742"/>
        <v>1</v>
      </c>
      <c r="D1359" s="561">
        <f t="shared" ca="1" si="743"/>
        <v>0</v>
      </c>
      <c r="E1359" s="561">
        <f t="shared" ca="1" si="744"/>
        <v>1</v>
      </c>
      <c r="G1359" s="290"/>
      <c r="H1359" s="291" t="s">
        <v>242</v>
      </c>
      <c r="I1359" s="292" t="str">
        <f t="shared" ca="1" si="729"/>
        <v>18.001</v>
      </c>
      <c r="J1359" s="293" t="s">
        <v>188</v>
      </c>
      <c r="K1359" s="294"/>
      <c r="L1359" s="558"/>
      <c r="M1359" s="558"/>
      <c r="N1359" s="388">
        <f t="shared" ca="1" si="738"/>
        <v>561394.14641100017</v>
      </c>
      <c r="O1359" s="565"/>
      <c r="P1359" s="297"/>
      <c r="Q1359" s="49"/>
      <c r="R1359" s="49"/>
      <c r="S1359" s="49"/>
    </row>
    <row r="1360" spans="1:19" s="48" customFormat="1" ht="13.9" hidden="1" customHeight="1" outlineLevel="1">
      <c r="A1360" s="560">
        <f ca="1">IF($H1360="UNIDADE CONSTRUTIVA",OFFSET(A1360,-1,0)+1,LARGE(A$3:A1359,1))</f>
        <v>0</v>
      </c>
      <c r="B1360" s="560">
        <f t="shared" ca="1" si="741"/>
        <v>18</v>
      </c>
      <c r="C1360" s="560">
        <f t="shared" ca="1" si="742"/>
        <v>1</v>
      </c>
      <c r="D1360" s="561">
        <f t="shared" ca="1" si="743"/>
        <v>1</v>
      </c>
      <c r="E1360" s="561">
        <f t="shared" ca="1" si="744"/>
        <v>0</v>
      </c>
      <c r="G1360" s="290"/>
      <c r="H1360" s="291" t="s">
        <v>243</v>
      </c>
      <c r="I1360" s="292" t="str">
        <f t="shared" ca="1" si="729"/>
        <v>18.001.001</v>
      </c>
      <c r="J1360" s="293" t="s">
        <v>189</v>
      </c>
      <c r="K1360" s="294"/>
      <c r="L1360" s="558"/>
      <c r="M1360" s="558"/>
      <c r="N1360" s="388">
        <f t="shared" ca="1" si="738"/>
        <v>145232.85597000003</v>
      </c>
      <c r="O1360" s="565"/>
      <c r="P1360" s="297"/>
      <c r="Q1360" s="49"/>
      <c r="R1360" s="49"/>
      <c r="S1360" s="49"/>
    </row>
    <row r="1361" spans="1:19" s="48" customFormat="1" ht="13.9" hidden="1" customHeight="1" outlineLevel="2">
      <c r="A1361" s="560">
        <f ca="1">IF($H1361="UNIDADE CONSTRUTIVA",OFFSET(A1361,-1,0)+1,LARGE(A$3:A1360,1))</f>
        <v>0</v>
      </c>
      <c r="B1361" s="560">
        <f t="shared" ca="1" si="741"/>
        <v>18</v>
      </c>
      <c r="C1361" s="560">
        <f t="shared" ca="1" si="742"/>
        <v>1</v>
      </c>
      <c r="D1361" s="561">
        <f t="shared" ca="1" si="743"/>
        <v>1</v>
      </c>
      <c r="E1361" s="561">
        <f t="shared" ca="1" si="744"/>
        <v>1</v>
      </c>
      <c r="G1361" s="290"/>
      <c r="H1361" s="291" t="s">
        <v>244</v>
      </c>
      <c r="I1361" s="292" t="str">
        <f t="shared" ca="1" si="729"/>
        <v>18.001.001.001</v>
      </c>
      <c r="J1361" s="293" t="s">
        <v>738</v>
      </c>
      <c r="K1361" s="294" t="s">
        <v>1</v>
      </c>
      <c r="L1361" s="558">
        <f>'Arquitetura R01'!G1821+'Arquitetura R01'!G1822</f>
        <v>3835.130000000001</v>
      </c>
      <c r="M1361" s="558">
        <v>21.969000000000001</v>
      </c>
      <c r="N1361" s="388">
        <f t="shared" si="738"/>
        <v>84253.970970000024</v>
      </c>
      <c r="O1361" s="565"/>
      <c r="P1361" s="297" t="s">
        <v>677</v>
      </c>
      <c r="Q1361" s="49"/>
      <c r="R1361" s="49"/>
      <c r="S1361" s="49"/>
    </row>
    <row r="1362" spans="1:19" s="48" customFormat="1" ht="13.9" hidden="1" customHeight="1" outlineLevel="2">
      <c r="A1362" s="560">
        <f ca="1">IF($H1362="UNIDADE CONSTRUTIVA",OFFSET(A1362,-1,0)+1,LARGE(A$3:A1361,1))</f>
        <v>0</v>
      </c>
      <c r="B1362" s="560">
        <f t="shared" ca="1" si="741"/>
        <v>18</v>
      </c>
      <c r="C1362" s="560">
        <f t="shared" ca="1" si="742"/>
        <v>1</v>
      </c>
      <c r="D1362" s="561">
        <f t="shared" ca="1" si="743"/>
        <v>1</v>
      </c>
      <c r="E1362" s="561">
        <f t="shared" ca="1" si="744"/>
        <v>2</v>
      </c>
      <c r="G1362" s="290"/>
      <c r="H1362" s="291" t="s">
        <v>244</v>
      </c>
      <c r="I1362" s="292" t="str">
        <f t="shared" ca="1" si="729"/>
        <v>18.001.001.002</v>
      </c>
      <c r="J1362" s="293" t="s">
        <v>739</v>
      </c>
      <c r="K1362" s="294" t="s">
        <v>1</v>
      </c>
      <c r="L1362" s="558">
        <f>SUM('Arquitetura R01'!D1874:D1908)</f>
        <v>3835.1500000000005</v>
      </c>
      <c r="M1362" s="558">
        <v>15.9</v>
      </c>
      <c r="N1362" s="388">
        <f t="shared" si="738"/>
        <v>60978.885000000009</v>
      </c>
      <c r="O1362" s="565"/>
      <c r="P1362" s="297" t="s">
        <v>677</v>
      </c>
      <c r="Q1362" s="49"/>
      <c r="R1362" s="49"/>
      <c r="S1362" s="49"/>
    </row>
    <row r="1363" spans="1:19" s="48" customFormat="1" ht="13.9" hidden="1" customHeight="1" outlineLevel="1">
      <c r="A1363" s="560">
        <f ca="1">IF($H1363="UNIDADE CONSTRUTIVA",OFFSET(A1363,-1,0)+1,LARGE(A$3:A1362,1))</f>
        <v>0</v>
      </c>
      <c r="B1363" s="560">
        <f t="shared" ca="1" si="741"/>
        <v>18</v>
      </c>
      <c r="C1363" s="560">
        <f t="shared" ca="1" si="742"/>
        <v>1</v>
      </c>
      <c r="D1363" s="561">
        <f t="shared" ca="1" si="743"/>
        <v>2</v>
      </c>
      <c r="E1363" s="561">
        <f t="shared" ca="1" si="744"/>
        <v>0</v>
      </c>
      <c r="G1363" s="290"/>
      <c r="H1363" s="291" t="s">
        <v>243</v>
      </c>
      <c r="I1363" s="292" t="str">
        <f t="shared" ca="1" si="729"/>
        <v>18.001.002</v>
      </c>
      <c r="J1363" s="293" t="s">
        <v>740</v>
      </c>
      <c r="K1363" s="294"/>
      <c r="L1363" s="558"/>
      <c r="M1363" s="558"/>
      <c r="N1363" s="388">
        <f t="shared" ca="1" si="738"/>
        <v>16819.309200000007</v>
      </c>
      <c r="O1363" s="565"/>
      <c r="P1363" s="297"/>
      <c r="Q1363" s="49"/>
      <c r="R1363" s="49"/>
      <c r="S1363" s="49"/>
    </row>
    <row r="1364" spans="1:19" s="48" customFormat="1" ht="13.9" hidden="1" customHeight="1" outlineLevel="2">
      <c r="A1364" s="560">
        <f ca="1">IF($H1364="UNIDADE CONSTRUTIVA",OFFSET(A1364,-1,0)+1,LARGE(A$3:A1363,1))</f>
        <v>0</v>
      </c>
      <c r="B1364" s="560">
        <f t="shared" ca="1" si="741"/>
        <v>18</v>
      </c>
      <c r="C1364" s="560">
        <f t="shared" ca="1" si="742"/>
        <v>1</v>
      </c>
      <c r="D1364" s="561">
        <f t="shared" ca="1" si="743"/>
        <v>2</v>
      </c>
      <c r="E1364" s="561">
        <f t="shared" ca="1" si="744"/>
        <v>1</v>
      </c>
      <c r="G1364" s="290"/>
      <c r="H1364" s="291" t="s">
        <v>244</v>
      </c>
      <c r="I1364" s="292" t="str">
        <f t="shared" ca="1" si="729"/>
        <v>18.001.002.001</v>
      </c>
      <c r="J1364" s="571" t="s">
        <v>741</v>
      </c>
      <c r="K1364" s="294" t="s">
        <v>3</v>
      </c>
      <c r="L1364" s="558">
        <f>SUM(EPCs!M6:M22)</f>
        <v>1116.8200000000004</v>
      </c>
      <c r="M1364" s="558">
        <v>15.06</v>
      </c>
      <c r="N1364" s="388">
        <f t="shared" si="738"/>
        <v>16819.309200000007</v>
      </c>
      <c r="O1364" s="565" t="s">
        <v>742</v>
      </c>
      <c r="P1364" s="297" t="s">
        <v>677</v>
      </c>
      <c r="Q1364" s="49"/>
      <c r="R1364" s="49"/>
      <c r="S1364" s="49"/>
    </row>
    <row r="1365" spans="1:19" s="48" customFormat="1" ht="13.9" hidden="1" customHeight="1" outlineLevel="1">
      <c r="A1365" s="560">
        <f ca="1">IF($H1365="UNIDADE CONSTRUTIVA",OFFSET(A1365,-1,0)+1,LARGE(A$3:A1364,1))</f>
        <v>0</v>
      </c>
      <c r="B1365" s="560">
        <f t="shared" ca="1" si="741"/>
        <v>18</v>
      </c>
      <c r="C1365" s="560">
        <f t="shared" ca="1" si="742"/>
        <v>1</v>
      </c>
      <c r="D1365" s="561">
        <f t="shared" ca="1" si="743"/>
        <v>3</v>
      </c>
      <c r="E1365" s="561">
        <f t="shared" ca="1" si="744"/>
        <v>0</v>
      </c>
      <c r="G1365" s="290"/>
      <c r="H1365" s="291" t="s">
        <v>243</v>
      </c>
      <c r="I1365" s="292" t="str">
        <f t="shared" ca="1" si="729"/>
        <v>18.001.003</v>
      </c>
      <c r="J1365" s="293" t="s">
        <v>190</v>
      </c>
      <c r="K1365" s="294"/>
      <c r="L1365" s="558"/>
      <c r="M1365" s="558"/>
      <c r="N1365" s="388">
        <f t="shared" ca="1" si="738"/>
        <v>113563.34504100005</v>
      </c>
      <c r="O1365" s="565"/>
      <c r="P1365" s="297"/>
      <c r="Q1365" s="49"/>
      <c r="R1365" s="49"/>
      <c r="S1365" s="49"/>
    </row>
    <row r="1366" spans="1:19" s="48" customFormat="1" ht="13.9" hidden="1" customHeight="1" outlineLevel="2">
      <c r="A1366" s="560">
        <f ca="1">IF($H1366="UNIDADE CONSTRUTIVA",OFFSET(A1366,-1,0)+1,LARGE(A$3:A1365,1))</f>
        <v>0</v>
      </c>
      <c r="B1366" s="560">
        <f t="shared" ca="1" si="741"/>
        <v>18</v>
      </c>
      <c r="C1366" s="560">
        <f t="shared" ca="1" si="742"/>
        <v>1</v>
      </c>
      <c r="D1366" s="561">
        <f t="shared" ca="1" si="743"/>
        <v>3</v>
      </c>
      <c r="E1366" s="561">
        <f t="shared" ca="1" si="744"/>
        <v>1</v>
      </c>
      <c r="G1366" s="290"/>
      <c r="H1366" s="291" t="s">
        <v>244</v>
      </c>
      <c r="I1366" s="292" t="str">
        <f t="shared" ca="1" si="729"/>
        <v>18.001.003.001</v>
      </c>
      <c r="J1366" s="293" t="s">
        <v>191</v>
      </c>
      <c r="K1366" s="294" t="s">
        <v>1</v>
      </c>
      <c r="L1366" s="558">
        <f>SUM('Arquitetura R01'!D1943:D2027)</f>
        <v>3745.1100000000019</v>
      </c>
      <c r="M1366" s="558">
        <v>1.8501000000000001</v>
      </c>
      <c r="N1366" s="388">
        <f t="shared" si="738"/>
        <v>6928.8280110000042</v>
      </c>
      <c r="O1366" s="565"/>
      <c r="P1366" s="297" t="s">
        <v>677</v>
      </c>
      <c r="Q1366" s="49"/>
      <c r="R1366" s="49"/>
      <c r="S1366" s="49"/>
    </row>
    <row r="1367" spans="1:19" s="48" customFormat="1" ht="13.9" hidden="1" customHeight="1" outlineLevel="2">
      <c r="A1367" s="560">
        <f ca="1">IF($H1367="UNIDADE CONSTRUTIVA",OFFSET(A1367,-1,0)+1,LARGE(A$3:A1366,1))</f>
        <v>0</v>
      </c>
      <c r="B1367" s="560">
        <f t="shared" ca="1" si="741"/>
        <v>18</v>
      </c>
      <c r="C1367" s="560">
        <f t="shared" ca="1" si="742"/>
        <v>1</v>
      </c>
      <c r="D1367" s="561">
        <f t="shared" ca="1" si="743"/>
        <v>3</v>
      </c>
      <c r="E1367" s="561">
        <f t="shared" ca="1" si="744"/>
        <v>2</v>
      </c>
      <c r="G1367" s="290"/>
      <c r="H1367" s="291" t="s">
        <v>244</v>
      </c>
      <c r="I1367" s="292" t="str">
        <f t="shared" ca="1" si="729"/>
        <v>18.001.003.002</v>
      </c>
      <c r="J1367" s="293" t="s">
        <v>5514</v>
      </c>
      <c r="K1367" s="294" t="s">
        <v>1</v>
      </c>
      <c r="L1367" s="558">
        <f>SUM('Arquitetura R01'!D1943:D2027)</f>
        <v>3745.1100000000019</v>
      </c>
      <c r="M1367" s="558">
        <v>15.074999999999999</v>
      </c>
      <c r="N1367" s="388">
        <f t="shared" si="738"/>
        <v>56457.53325000003</v>
      </c>
      <c r="O1367" s="565"/>
      <c r="P1367" s="297" t="s">
        <v>677</v>
      </c>
      <c r="Q1367" s="49"/>
      <c r="R1367" s="49"/>
      <c r="S1367" s="49"/>
    </row>
    <row r="1368" spans="1:19" s="48" customFormat="1" ht="13.9" hidden="1" customHeight="1" outlineLevel="2">
      <c r="A1368" s="560">
        <f ca="1">IF($H1368="UNIDADE CONSTRUTIVA",OFFSET(A1368,-1,0)+1,LARGE(A$3:A1367,1))</f>
        <v>0</v>
      </c>
      <c r="B1368" s="560">
        <f t="shared" ca="1" si="741"/>
        <v>18</v>
      </c>
      <c r="C1368" s="560">
        <f t="shared" ca="1" si="742"/>
        <v>1</v>
      </c>
      <c r="D1368" s="561">
        <f t="shared" ca="1" si="743"/>
        <v>3</v>
      </c>
      <c r="E1368" s="561">
        <f t="shared" ca="1" si="744"/>
        <v>3</v>
      </c>
      <c r="G1368" s="290"/>
      <c r="H1368" s="291" t="s">
        <v>244</v>
      </c>
      <c r="I1368" s="292" t="str">
        <f t="shared" ca="1" si="729"/>
        <v>18.001.003.003</v>
      </c>
      <c r="J1368" s="293" t="s">
        <v>5513</v>
      </c>
      <c r="K1368" s="294" t="s">
        <v>1</v>
      </c>
      <c r="L1368" s="558">
        <f>SUM('Arquitetura R01'!D1943:D2027)</f>
        <v>3745.1100000000019</v>
      </c>
      <c r="M1368" s="558">
        <v>13.398</v>
      </c>
      <c r="N1368" s="388">
        <f t="shared" si="738"/>
        <v>50176.983780000024</v>
      </c>
      <c r="O1368" s="565"/>
      <c r="P1368" s="297" t="s">
        <v>677</v>
      </c>
      <c r="Q1368" s="49"/>
      <c r="R1368" s="49"/>
      <c r="S1368" s="49"/>
    </row>
    <row r="1369" spans="1:19" s="48" customFormat="1" ht="13.9" hidden="1" customHeight="1" outlineLevel="1">
      <c r="A1369" s="560">
        <f ca="1">IF($H1369="UNIDADE CONSTRUTIVA",OFFSET(A1369,-1,0)+1,LARGE(A$3:A1368,1))</f>
        <v>0</v>
      </c>
      <c r="B1369" s="560">
        <f t="shared" ca="1" si="741"/>
        <v>18</v>
      </c>
      <c r="C1369" s="560">
        <f t="shared" ca="1" si="742"/>
        <v>1</v>
      </c>
      <c r="D1369" s="561">
        <f t="shared" ca="1" si="743"/>
        <v>4</v>
      </c>
      <c r="E1369" s="561">
        <f t="shared" ca="1" si="744"/>
        <v>0</v>
      </c>
      <c r="G1369" s="290"/>
      <c r="H1369" s="291" t="s">
        <v>243</v>
      </c>
      <c r="I1369" s="292" t="str">
        <f t="shared" ca="1" si="729"/>
        <v>18.001.004</v>
      </c>
      <c r="J1369" s="293" t="s">
        <v>192</v>
      </c>
      <c r="K1369" s="294"/>
      <c r="L1369" s="558"/>
      <c r="M1369" s="558"/>
      <c r="N1369" s="388">
        <f t="shared" ca="1" si="738"/>
        <v>58648.556199999999</v>
      </c>
      <c r="O1369" s="565"/>
      <c r="P1369" s="297"/>
      <c r="Q1369" s="49"/>
      <c r="R1369" s="49"/>
      <c r="S1369" s="49"/>
    </row>
    <row r="1370" spans="1:19" s="48" customFormat="1" ht="13.9" hidden="1" customHeight="1" outlineLevel="2">
      <c r="A1370" s="560">
        <f ca="1">IF($H1370="UNIDADE CONSTRUTIVA",OFFSET(A1370,-1,0)+1,LARGE(A$3:A1369,1))</f>
        <v>0</v>
      </c>
      <c r="B1370" s="560">
        <f t="shared" ca="1" si="741"/>
        <v>18</v>
      </c>
      <c r="C1370" s="560">
        <f t="shared" ca="1" si="742"/>
        <v>1</v>
      </c>
      <c r="D1370" s="561">
        <f t="shared" ca="1" si="743"/>
        <v>4</v>
      </c>
      <c r="E1370" s="561">
        <f t="shared" ca="1" si="744"/>
        <v>1</v>
      </c>
      <c r="G1370" s="290"/>
      <c r="H1370" s="291" t="s">
        <v>244</v>
      </c>
      <c r="I1370" s="292" t="str">
        <f t="shared" ca="1" si="729"/>
        <v>18.001.004.001</v>
      </c>
      <c r="J1370" s="293" t="s">
        <v>4316</v>
      </c>
      <c r="K1370" s="294" t="s">
        <v>1</v>
      </c>
      <c r="L1370" s="558">
        <f>'Arquitetura R01'!G1912</f>
        <v>2.85</v>
      </c>
      <c r="M1370" s="558">
        <v>7.22</v>
      </c>
      <c r="N1370" s="388">
        <f t="shared" si="738"/>
        <v>20.576999999999998</v>
      </c>
      <c r="O1370" s="565"/>
      <c r="P1370" s="297" t="s">
        <v>677</v>
      </c>
      <c r="Q1370" s="49"/>
      <c r="R1370" s="49"/>
      <c r="S1370" s="49"/>
    </row>
    <row r="1371" spans="1:19" s="48" customFormat="1" ht="13.9" hidden="1" customHeight="1" outlineLevel="2">
      <c r="A1371" s="560">
        <f ca="1">IF($H1371="UNIDADE CONSTRUTIVA",OFFSET(A1371,-1,0)+1,LARGE(A$3:A1370,1))</f>
        <v>0</v>
      </c>
      <c r="B1371" s="560">
        <f t="shared" ca="1" si="741"/>
        <v>18</v>
      </c>
      <c r="C1371" s="560">
        <f t="shared" ca="1" si="742"/>
        <v>1</v>
      </c>
      <c r="D1371" s="561">
        <f t="shared" ca="1" si="743"/>
        <v>4</v>
      </c>
      <c r="E1371" s="561">
        <f t="shared" ca="1" si="744"/>
        <v>2</v>
      </c>
      <c r="G1371" s="290"/>
      <c r="H1371" s="291" t="s">
        <v>244</v>
      </c>
      <c r="I1371" s="292" t="str">
        <f t="shared" ca="1" si="729"/>
        <v>18.001.004.002</v>
      </c>
      <c r="J1371" s="293" t="s">
        <v>4317</v>
      </c>
      <c r="K1371" s="294" t="s">
        <v>1</v>
      </c>
      <c r="L1371" s="558">
        <f>'Arquitetura R01'!G1913</f>
        <v>85.999999999999986</v>
      </c>
      <c r="M1371" s="558">
        <v>336.83</v>
      </c>
      <c r="N1371" s="388">
        <f t="shared" si="738"/>
        <v>28967.379999999994</v>
      </c>
      <c r="O1371" s="565"/>
      <c r="P1371" s="297" t="s">
        <v>677</v>
      </c>
      <c r="Q1371" s="49"/>
      <c r="R1371" s="49"/>
      <c r="S1371" s="49"/>
    </row>
    <row r="1372" spans="1:19" s="48" customFormat="1" ht="13.9" hidden="1" customHeight="1" outlineLevel="2">
      <c r="A1372" s="560">
        <f ca="1">IF($H1372="UNIDADE CONSTRUTIVA",OFFSET(A1372,-1,0)+1,LARGE(A$3:A1371,1))</f>
        <v>0</v>
      </c>
      <c r="B1372" s="560">
        <f t="shared" ca="1" si="741"/>
        <v>18</v>
      </c>
      <c r="C1372" s="560">
        <f t="shared" ca="1" si="742"/>
        <v>1</v>
      </c>
      <c r="D1372" s="561">
        <f t="shared" ca="1" si="743"/>
        <v>4</v>
      </c>
      <c r="E1372" s="561">
        <f t="shared" ca="1" si="744"/>
        <v>3</v>
      </c>
      <c r="G1372" s="290"/>
      <c r="H1372" s="291" t="s">
        <v>244</v>
      </c>
      <c r="I1372" s="292" t="str">
        <f t="shared" ca="1" si="729"/>
        <v>18.001.004.003</v>
      </c>
      <c r="J1372" s="293" t="s">
        <v>4318</v>
      </c>
      <c r="K1372" s="294" t="s">
        <v>1</v>
      </c>
      <c r="L1372" s="558">
        <f>0.75+(4.6*1)</f>
        <v>5.35</v>
      </c>
      <c r="M1372" s="558">
        <v>468.94</v>
      </c>
      <c r="N1372" s="388">
        <f t="shared" si="738"/>
        <v>2508.8289999999997</v>
      </c>
      <c r="O1372" s="565" t="s">
        <v>4798</v>
      </c>
      <c r="P1372" s="297" t="s">
        <v>677</v>
      </c>
      <c r="Q1372" s="49"/>
      <c r="R1372" s="49"/>
      <c r="S1372" s="49"/>
    </row>
    <row r="1373" spans="1:19" s="48" customFormat="1" ht="13.9" hidden="1" customHeight="1" outlineLevel="2">
      <c r="A1373" s="560">
        <f ca="1">IF($H1373="UNIDADE CONSTRUTIVA",OFFSET(A1373,-1,0)+1,LARGE(A$3:A1372,1))</f>
        <v>0</v>
      </c>
      <c r="B1373" s="560">
        <f t="shared" ref="B1373:B1374" ca="1" si="745">IF(H1373="UNIDADE CONSTRUTIVA",0,IF(H1373="CÉLULA CONSTRUTIVA",OFFSET(B1373,-1,0)+1,OFFSET(B1373,-1,0)))</f>
        <v>18</v>
      </c>
      <c r="C1373" s="560">
        <f t="shared" ref="C1373:C1374" ca="1" si="746">IF(H1373="CÉLULA CONSTRUTIVA",0,IF(H1373="ETAPA",OFFSET(C1373,-1,0)+1,OFFSET(C1373,-1,0)))</f>
        <v>1</v>
      </c>
      <c r="D1373" s="561">
        <f t="shared" ref="D1373:D1374" ca="1" si="747">IF(H1373="ETAPA",0,IF(H1373="SUBETAPA",OFFSET(D1373,-1,0)+1,OFFSET(D1373,-1,0)))</f>
        <v>4</v>
      </c>
      <c r="E1373" s="561">
        <f t="shared" ref="E1373:E1374" ca="1" si="748">IF(H1373="Subetapa",0,IF(H1373="serviço",OFFSET(E1373,-1,0)+1,OFFSET(E1373,-1,0)))</f>
        <v>4</v>
      </c>
      <c r="G1373" s="290"/>
      <c r="H1373" s="291" t="s">
        <v>244</v>
      </c>
      <c r="I1373" s="292" t="str">
        <f t="shared" ref="I1373:I1374" ca="1" si="749">IF(H1373="Unidade Construtiva",TEXT(A1373,"00"),IF(H1373="Célula Construtiva",TEXT(B1373,"00"),IF(H1373="Etapa",CONCATENATE(TEXT(B1373,"00"),".",TEXT(C1373,"000")),IF(H1373="Subetapa",CONCATENATE(TEXT(B1373,"00"),".",TEXT(C1373,"000"),".",TEXT(D1373,"000")),IF(H1373="Serviço",CONCATENATE(TEXT(B1373,"00"),".",TEXT(C1373,"000"),".",TEXT(D1373,"000"),".",TEXT(E1373,"000")),"")))))</f>
        <v>18.001.004.004</v>
      </c>
      <c r="J1373" s="293" t="s">
        <v>4319</v>
      </c>
      <c r="K1373" s="294" t="s">
        <v>1</v>
      </c>
      <c r="L1373" s="558">
        <f>'Arquitetura R01'!G1917</f>
        <v>19.560000000000002</v>
      </c>
      <c r="M1373" s="558">
        <v>193.834</v>
      </c>
      <c r="N1373" s="388">
        <f t="shared" si="738"/>
        <v>3791.3930400000004</v>
      </c>
      <c r="O1373" s="565"/>
      <c r="P1373" s="297" t="s">
        <v>677</v>
      </c>
      <c r="Q1373" s="49"/>
      <c r="R1373" s="49"/>
      <c r="S1373" s="49"/>
    </row>
    <row r="1374" spans="1:19" s="48" customFormat="1" ht="13.9" hidden="1" customHeight="1" outlineLevel="2">
      <c r="A1374" s="560">
        <f ca="1">IF($H1374="UNIDADE CONSTRUTIVA",OFFSET(A1374,-1,0)+1,LARGE(A$3:A1373,1))</f>
        <v>0</v>
      </c>
      <c r="B1374" s="560">
        <f t="shared" ca="1" si="745"/>
        <v>18</v>
      </c>
      <c r="C1374" s="560">
        <f t="shared" ca="1" si="746"/>
        <v>1</v>
      </c>
      <c r="D1374" s="561">
        <f t="shared" ca="1" si="747"/>
        <v>4</v>
      </c>
      <c r="E1374" s="561">
        <f t="shared" ca="1" si="748"/>
        <v>5</v>
      </c>
      <c r="G1374" s="290"/>
      <c r="H1374" s="291" t="s">
        <v>244</v>
      </c>
      <c r="I1374" s="292" t="str">
        <f t="shared" ca="1" si="749"/>
        <v>18.001.004.005</v>
      </c>
      <c r="J1374" s="293" t="s">
        <v>4320</v>
      </c>
      <c r="K1374" s="294" t="s">
        <v>1</v>
      </c>
      <c r="L1374" s="558">
        <f>'Arquitetura R01'!G1918</f>
        <v>4.84</v>
      </c>
      <c r="M1374" s="558">
        <v>468.834</v>
      </c>
      <c r="N1374" s="388">
        <f t="shared" si="738"/>
        <v>2269.1565599999999</v>
      </c>
      <c r="O1374" s="565"/>
      <c r="P1374" s="297" t="s">
        <v>677</v>
      </c>
      <c r="Q1374" s="49"/>
      <c r="R1374" s="49"/>
      <c r="S1374" s="49"/>
    </row>
    <row r="1375" spans="1:19" s="48" customFormat="1" ht="13.9" hidden="1" customHeight="1" outlineLevel="2">
      <c r="A1375" s="560">
        <f ca="1">IF($H1375="UNIDADE CONSTRUTIVA",OFFSET(A1375,-1,0)+1,LARGE(A$3:A1372,1))</f>
        <v>0</v>
      </c>
      <c r="B1375" s="560">
        <f t="shared" ca="1" si="741"/>
        <v>18</v>
      </c>
      <c r="C1375" s="560">
        <f t="shared" ca="1" si="742"/>
        <v>1</v>
      </c>
      <c r="D1375" s="561">
        <f t="shared" ca="1" si="743"/>
        <v>4</v>
      </c>
      <c r="E1375" s="561">
        <f t="shared" ca="1" si="744"/>
        <v>6</v>
      </c>
      <c r="G1375" s="290"/>
      <c r="H1375" s="291" t="s">
        <v>244</v>
      </c>
      <c r="I1375" s="292" t="str">
        <f t="shared" ca="1" si="729"/>
        <v>18.001.004.006</v>
      </c>
      <c r="J1375" s="293" t="s">
        <v>743</v>
      </c>
      <c r="K1375" s="294" t="s">
        <v>1</v>
      </c>
      <c r="L1375" s="558">
        <f>'Arquitetura R01'!G1914+'Arquitetura R01'!G1915</f>
        <v>33.130000000000003</v>
      </c>
      <c r="M1375" s="558">
        <v>636.62</v>
      </c>
      <c r="N1375" s="388">
        <f t="shared" si="738"/>
        <v>21091.220600000001</v>
      </c>
      <c r="O1375" s="565"/>
      <c r="P1375" s="297" t="s">
        <v>677</v>
      </c>
      <c r="Q1375" s="49"/>
      <c r="R1375" s="49"/>
      <c r="S1375" s="49"/>
    </row>
    <row r="1376" spans="1:19" s="48" customFormat="1" ht="13.9" hidden="1" customHeight="1" outlineLevel="1">
      <c r="A1376" s="560">
        <f ca="1">IF($H1376="UNIDADE CONSTRUTIVA",OFFSET(A1376,-1,0)+1,LARGE(A$3:A1375,1))</f>
        <v>0</v>
      </c>
      <c r="B1376" s="560">
        <f t="shared" ca="1" si="741"/>
        <v>18</v>
      </c>
      <c r="C1376" s="560">
        <f t="shared" ca="1" si="742"/>
        <v>1</v>
      </c>
      <c r="D1376" s="561">
        <f t="shared" ca="1" si="743"/>
        <v>5</v>
      </c>
      <c r="E1376" s="561">
        <f t="shared" ca="1" si="744"/>
        <v>0</v>
      </c>
      <c r="G1376" s="290"/>
      <c r="H1376" s="291" t="s">
        <v>243</v>
      </c>
      <c r="I1376" s="292" t="str">
        <f t="shared" ca="1" si="729"/>
        <v>18.001.005</v>
      </c>
      <c r="J1376" s="293" t="s">
        <v>154</v>
      </c>
      <c r="K1376" s="294"/>
      <c r="L1376" s="558"/>
      <c r="M1376" s="558"/>
      <c r="N1376" s="388">
        <f t="shared" ca="1" si="738"/>
        <v>227130.08000000007</v>
      </c>
      <c r="O1376" s="565"/>
      <c r="P1376" s="297"/>
      <c r="Q1376" s="49"/>
      <c r="R1376" s="49"/>
      <c r="S1376" s="49"/>
    </row>
    <row r="1377" spans="1:19" s="48" customFormat="1" ht="13.9" hidden="1" customHeight="1" outlineLevel="2">
      <c r="A1377" s="560">
        <f ca="1">IF($H1377="UNIDADE CONSTRUTIVA",OFFSET(A1377,-1,0)+1,LARGE(A$3:A1376,1))</f>
        <v>0</v>
      </c>
      <c r="B1377" s="560">
        <f t="shared" ca="1" si="741"/>
        <v>18</v>
      </c>
      <c r="C1377" s="560">
        <f t="shared" ca="1" si="742"/>
        <v>1</v>
      </c>
      <c r="D1377" s="561">
        <f t="shared" ca="1" si="743"/>
        <v>5</v>
      </c>
      <c r="E1377" s="561">
        <f t="shared" ca="1" si="744"/>
        <v>1</v>
      </c>
      <c r="G1377" s="290"/>
      <c r="H1377" s="291" t="s">
        <v>244</v>
      </c>
      <c r="I1377" s="292" t="str">
        <f t="shared" ca="1" si="729"/>
        <v>18.001.005.001</v>
      </c>
      <c r="J1377" s="293" t="s">
        <v>193</v>
      </c>
      <c r="K1377" s="294" t="s">
        <v>1</v>
      </c>
      <c r="L1377" s="558">
        <f>L1362</f>
        <v>3835.1500000000005</v>
      </c>
      <c r="M1377" s="558">
        <v>30</v>
      </c>
      <c r="N1377" s="388">
        <f t="shared" si="738"/>
        <v>115054.50000000001</v>
      </c>
      <c r="O1377" s="565"/>
      <c r="P1377" s="297" t="s">
        <v>677</v>
      </c>
      <c r="Q1377" s="49"/>
      <c r="R1377" s="49"/>
      <c r="S1377" s="49"/>
    </row>
    <row r="1378" spans="1:19" s="48" customFormat="1" ht="13.9" hidden="1" customHeight="1" outlineLevel="2">
      <c r="A1378" s="560">
        <f ca="1">IF($H1378="UNIDADE CONSTRUTIVA",OFFSET(A1378,-1,0)+1,LARGE(A$3:A1377,1))</f>
        <v>0</v>
      </c>
      <c r="B1378" s="560">
        <f t="shared" ca="1" si="741"/>
        <v>18</v>
      </c>
      <c r="C1378" s="560">
        <f t="shared" ca="1" si="742"/>
        <v>1</v>
      </c>
      <c r="D1378" s="561">
        <f t="shared" ca="1" si="743"/>
        <v>5</v>
      </c>
      <c r="E1378" s="561">
        <f t="shared" ca="1" si="744"/>
        <v>2</v>
      </c>
      <c r="G1378" s="290"/>
      <c r="H1378" s="291" t="s">
        <v>244</v>
      </c>
      <c r="I1378" s="292" t="str">
        <f t="shared" ca="1" si="729"/>
        <v>18.001.005.002</v>
      </c>
      <c r="J1378" s="293" t="s">
        <v>5523</v>
      </c>
      <c r="K1378" s="294" t="s">
        <v>1</v>
      </c>
      <c r="L1378" s="558">
        <f>L1368</f>
        <v>3745.1100000000019</v>
      </c>
      <c r="M1378" s="558">
        <v>28</v>
      </c>
      <c r="N1378" s="388">
        <f t="shared" si="738"/>
        <v>104863.08000000006</v>
      </c>
      <c r="O1378" s="565"/>
      <c r="P1378" s="297" t="s">
        <v>677</v>
      </c>
      <c r="Q1378" s="49"/>
      <c r="R1378" s="49"/>
      <c r="S1378" s="49"/>
    </row>
    <row r="1379" spans="1:19" s="48" customFormat="1" ht="13.9" hidden="1" customHeight="1" outlineLevel="2">
      <c r="A1379" s="560">
        <f ca="1">IF($H1379="UNIDADE CONSTRUTIVA",OFFSET(A1379,-1,0)+1,LARGE(A$3:A1378,1))</f>
        <v>0</v>
      </c>
      <c r="B1379" s="560">
        <f t="shared" ca="1" si="741"/>
        <v>18</v>
      </c>
      <c r="C1379" s="560">
        <f t="shared" ca="1" si="742"/>
        <v>1</v>
      </c>
      <c r="D1379" s="561">
        <f t="shared" ca="1" si="743"/>
        <v>5</v>
      </c>
      <c r="E1379" s="561">
        <f t="shared" ca="1" si="744"/>
        <v>3</v>
      </c>
      <c r="G1379" s="290"/>
      <c r="H1379" s="291" t="s">
        <v>244</v>
      </c>
      <c r="I1379" s="292" t="str">
        <f t="shared" ca="1" si="729"/>
        <v>18.001.005.003</v>
      </c>
      <c r="J1379" s="293" t="s">
        <v>744</v>
      </c>
      <c r="K1379" s="294" t="s">
        <v>1</v>
      </c>
      <c r="L1379" s="558">
        <f>SUM(L1371:L1374)</f>
        <v>115.74999999999999</v>
      </c>
      <c r="M1379" s="558">
        <v>48</v>
      </c>
      <c r="N1379" s="388">
        <f t="shared" si="738"/>
        <v>5555.9999999999991</v>
      </c>
      <c r="O1379" s="565"/>
      <c r="P1379" s="297" t="s">
        <v>677</v>
      </c>
      <c r="Q1379" s="49"/>
      <c r="R1379" s="49"/>
      <c r="S1379" s="49"/>
    </row>
    <row r="1380" spans="1:19" s="48" customFormat="1" ht="13.9" hidden="1" customHeight="1" outlineLevel="2">
      <c r="A1380" s="560">
        <f ca="1">IF($H1380="UNIDADE CONSTRUTIVA",OFFSET(A1380,-1,0)+1,LARGE(A$3:A1379,1))</f>
        <v>0</v>
      </c>
      <c r="B1380" s="560">
        <f t="shared" ca="1" si="741"/>
        <v>18</v>
      </c>
      <c r="C1380" s="560">
        <f t="shared" ca="1" si="742"/>
        <v>1</v>
      </c>
      <c r="D1380" s="561">
        <f t="shared" ca="1" si="743"/>
        <v>5</v>
      </c>
      <c r="E1380" s="561">
        <f t="shared" ca="1" si="744"/>
        <v>4</v>
      </c>
      <c r="G1380" s="290"/>
      <c r="H1380" s="291" t="s">
        <v>244</v>
      </c>
      <c r="I1380" s="292" t="str">
        <f t="shared" ca="1" si="729"/>
        <v>18.001.005.004</v>
      </c>
      <c r="J1380" s="293" t="s">
        <v>745</v>
      </c>
      <c r="K1380" s="294" t="s">
        <v>1</v>
      </c>
      <c r="L1380" s="558">
        <f>L1375</f>
        <v>33.130000000000003</v>
      </c>
      <c r="M1380" s="558">
        <v>50</v>
      </c>
      <c r="N1380" s="388">
        <f t="shared" si="738"/>
        <v>1656.5000000000002</v>
      </c>
      <c r="O1380" s="565"/>
      <c r="P1380" s="297" t="s">
        <v>677</v>
      </c>
      <c r="Q1380" s="49"/>
      <c r="R1380" s="49"/>
      <c r="S1380" s="49"/>
    </row>
    <row r="1381" spans="1:19" s="48" customFormat="1" ht="13.9" customHeight="1">
      <c r="A1381" s="560">
        <f ca="1">IF($H1381="UNIDADE CONSTRUTIVA",OFFSET(A1381,-1,0)+1,LARGE(A$3:A1380,1))</f>
        <v>0</v>
      </c>
      <c r="B1381" s="560">
        <f t="shared" ca="1" si="741"/>
        <v>19</v>
      </c>
      <c r="C1381" s="560">
        <f t="shared" ca="1" si="742"/>
        <v>0</v>
      </c>
      <c r="D1381" s="561">
        <f t="shared" ca="1" si="743"/>
        <v>5</v>
      </c>
      <c r="E1381" s="561">
        <f t="shared" ca="1" si="744"/>
        <v>4</v>
      </c>
      <c r="G1381" s="290"/>
      <c r="H1381" s="291" t="s">
        <v>241</v>
      </c>
      <c r="I1381" s="292" t="str">
        <f t="shared" ca="1" si="729"/>
        <v>19</v>
      </c>
      <c r="J1381" s="293" t="s">
        <v>194</v>
      </c>
      <c r="K1381" s="294"/>
      <c r="L1381" s="558"/>
      <c r="M1381" s="558"/>
      <c r="N1381" s="388">
        <f t="shared" ca="1" si="738"/>
        <v>743046.76807142864</v>
      </c>
      <c r="O1381" s="565"/>
      <c r="P1381" s="297"/>
      <c r="Q1381" s="566"/>
      <c r="R1381" s="566"/>
      <c r="S1381" s="49"/>
    </row>
    <row r="1382" spans="1:19" s="48" customFormat="1" ht="13.9" customHeight="1" outlineLevel="1">
      <c r="A1382" s="560">
        <f ca="1">IF($H1382="UNIDADE CONSTRUTIVA",OFFSET(A1382,-1,0)+1,LARGE(A$3:A1381,1))</f>
        <v>0</v>
      </c>
      <c r="B1382" s="560">
        <f t="shared" ca="1" si="741"/>
        <v>19</v>
      </c>
      <c r="C1382" s="560">
        <f t="shared" ca="1" si="742"/>
        <v>1</v>
      </c>
      <c r="D1382" s="561">
        <f t="shared" ca="1" si="743"/>
        <v>0</v>
      </c>
      <c r="E1382" s="561">
        <f t="shared" ca="1" si="744"/>
        <v>4</v>
      </c>
      <c r="G1382" s="290"/>
      <c r="H1382" s="291" t="s">
        <v>242</v>
      </c>
      <c r="I1382" s="292" t="str">
        <f t="shared" ca="1" si="729"/>
        <v>19.001</v>
      </c>
      <c r="J1382" s="293" t="s">
        <v>195</v>
      </c>
      <c r="K1382" s="294"/>
      <c r="L1382" s="558"/>
      <c r="M1382" s="558"/>
      <c r="N1382" s="388">
        <f t="shared" ca="1" si="738"/>
        <v>19782.285000000003</v>
      </c>
      <c r="O1382" s="565"/>
      <c r="P1382" s="297"/>
      <c r="Q1382" s="49"/>
      <c r="R1382" s="49"/>
      <c r="S1382" s="49"/>
    </row>
    <row r="1383" spans="1:19" s="48" customFormat="1" ht="13.9" customHeight="1" outlineLevel="1">
      <c r="A1383" s="560">
        <f ca="1">IF($H1383="UNIDADE CONSTRUTIVA",OFFSET(A1383,-1,0)+1,LARGE(A$3:A1382,1))</f>
        <v>0</v>
      </c>
      <c r="B1383" s="560">
        <f t="shared" ca="1" si="741"/>
        <v>19</v>
      </c>
      <c r="C1383" s="560">
        <f t="shared" ca="1" si="742"/>
        <v>1</v>
      </c>
      <c r="D1383" s="561">
        <f t="shared" ca="1" si="743"/>
        <v>1</v>
      </c>
      <c r="E1383" s="561">
        <f t="shared" ca="1" si="744"/>
        <v>0</v>
      </c>
      <c r="G1383" s="290"/>
      <c r="H1383" s="291" t="s">
        <v>243</v>
      </c>
      <c r="I1383" s="292" t="str">
        <f t="shared" ca="1" si="729"/>
        <v>19.001.001</v>
      </c>
      <c r="J1383" s="293" t="s">
        <v>196</v>
      </c>
      <c r="K1383" s="294"/>
      <c r="L1383" s="558"/>
      <c r="M1383" s="558"/>
      <c r="N1383" s="388">
        <f t="shared" ca="1" si="738"/>
        <v>19782.285000000003</v>
      </c>
      <c r="O1383" s="565"/>
      <c r="P1383" s="297"/>
      <c r="Q1383" s="49"/>
      <c r="R1383" s="49"/>
      <c r="S1383" s="49"/>
    </row>
    <row r="1384" spans="1:19" s="48" customFormat="1" ht="13.9" customHeight="1" outlineLevel="2">
      <c r="A1384" s="560">
        <f ca="1">IF($H1384="UNIDADE CONSTRUTIVA",OFFSET(A1384,-1,0)+1,LARGE(A$3:A1383,1))</f>
        <v>0</v>
      </c>
      <c r="B1384" s="560">
        <f t="shared" ca="1" si="741"/>
        <v>19</v>
      </c>
      <c r="C1384" s="560">
        <f t="shared" ca="1" si="742"/>
        <v>1</v>
      </c>
      <c r="D1384" s="561">
        <f t="shared" ca="1" si="743"/>
        <v>1</v>
      </c>
      <c r="E1384" s="561">
        <f t="shared" ca="1" si="744"/>
        <v>1</v>
      </c>
      <c r="G1384" s="290"/>
      <c r="H1384" s="291" t="s">
        <v>244</v>
      </c>
      <c r="I1384" s="292" t="str">
        <f t="shared" ca="1" si="729"/>
        <v>19.001.001.001</v>
      </c>
      <c r="J1384" s="293" t="s">
        <v>4752</v>
      </c>
      <c r="K1384" s="294" t="s">
        <v>1</v>
      </c>
      <c r="L1384" s="558">
        <f>Arquitetura!E918</f>
        <v>129.55000000000001</v>
      </c>
      <c r="M1384" s="558">
        <v>127.7</v>
      </c>
      <c r="N1384" s="388">
        <f t="shared" ref="N1384:N1405" si="750">IF(H1384="Serviço",M1384*L1384,IF(H1384="CÉLULA CONSTRUTIVA",SUMIFS($N$8:$N$1410,$B$8:$B$1410,B1384,$H$8:$H$1410,"Serviço"),IF(H1384="ETAPA",SUMIFS($N$8:$N$1410,$B$8:$B$1410,B1384,$C$8:$C$1410,C1384,$H$8:$H$1410,"Serviço"),IF(H1384="SUBETAPA",SUMIFS($N$8:$N$1410,$B$8:$B$1410,B1384,$C$8:$C$1410,C1384,$D$8:$D$1410,D1384,$H$8:$H$1410,"Serviço"),0))))</f>
        <v>16543.535000000003</v>
      </c>
      <c r="O1384" s="565"/>
      <c r="P1384" s="297" t="s">
        <v>677</v>
      </c>
      <c r="Q1384" s="49"/>
      <c r="R1384" s="49"/>
      <c r="S1384" s="49"/>
    </row>
    <row r="1385" spans="1:19" s="48" customFormat="1" ht="13.9" customHeight="1" outlineLevel="2">
      <c r="A1385" s="560">
        <f ca="1">IF($H1385="UNIDADE CONSTRUTIVA",OFFSET(A1385,-1,0)+1,LARGE(A$3:A1384,1))</f>
        <v>0</v>
      </c>
      <c r="B1385" s="560">
        <f t="shared" ca="1" si="741"/>
        <v>19</v>
      </c>
      <c r="C1385" s="560">
        <f t="shared" ca="1" si="742"/>
        <v>1</v>
      </c>
      <c r="D1385" s="561">
        <f t="shared" ca="1" si="743"/>
        <v>1</v>
      </c>
      <c r="E1385" s="561">
        <f t="shared" ca="1" si="744"/>
        <v>2</v>
      </c>
      <c r="G1385" s="290"/>
      <c r="H1385" s="291" t="s">
        <v>244</v>
      </c>
      <c r="I1385" s="292" t="str">
        <f t="shared" ca="1" si="729"/>
        <v>19.001.001.002</v>
      </c>
      <c r="J1385" s="293" t="s">
        <v>746</v>
      </c>
      <c r="K1385" s="294" t="s">
        <v>1</v>
      </c>
      <c r="L1385" s="558">
        <f>L1384</f>
        <v>129.55000000000001</v>
      </c>
      <c r="M1385" s="558">
        <v>25</v>
      </c>
      <c r="N1385" s="388">
        <f t="shared" si="750"/>
        <v>3238.7500000000005</v>
      </c>
      <c r="O1385" s="565"/>
      <c r="P1385" s="297" t="s">
        <v>677</v>
      </c>
      <c r="Q1385" s="49"/>
      <c r="R1385" s="49"/>
      <c r="S1385" s="49"/>
    </row>
    <row r="1386" spans="1:19" s="48" customFormat="1" ht="13.9" customHeight="1" outlineLevel="1">
      <c r="A1386" s="560">
        <f ca="1">IF($H1386="UNIDADE CONSTRUTIVA",OFFSET(A1386,-1,0)+1,LARGE(A$3:A1385,1))</f>
        <v>0</v>
      </c>
      <c r="B1386" s="560">
        <f t="shared" ca="1" si="741"/>
        <v>19</v>
      </c>
      <c r="C1386" s="560">
        <f t="shared" ca="1" si="742"/>
        <v>2</v>
      </c>
      <c r="D1386" s="561">
        <f t="shared" ca="1" si="743"/>
        <v>0</v>
      </c>
      <c r="E1386" s="561">
        <f t="shared" ca="1" si="744"/>
        <v>2</v>
      </c>
      <c r="G1386" s="290"/>
      <c r="H1386" s="291" t="s">
        <v>242</v>
      </c>
      <c r="I1386" s="292" t="str">
        <f t="shared" ca="1" si="729"/>
        <v>19.002</v>
      </c>
      <c r="J1386" s="293" t="s">
        <v>194</v>
      </c>
      <c r="K1386" s="294"/>
      <c r="L1386" s="558"/>
      <c r="M1386" s="558"/>
      <c r="N1386" s="388">
        <f t="shared" ca="1" si="750"/>
        <v>723264.48307142849</v>
      </c>
      <c r="O1386" s="565"/>
      <c r="P1386" s="297"/>
      <c r="Q1386" s="49"/>
      <c r="R1386" s="49"/>
      <c r="S1386" s="49"/>
    </row>
    <row r="1387" spans="1:19" s="48" customFormat="1" ht="13.9" customHeight="1" outlineLevel="1">
      <c r="A1387" s="560">
        <f ca="1">IF($H1387="UNIDADE CONSTRUTIVA",OFFSET(A1387,-1,0)+1,LARGE(A$3:A1386,1))</f>
        <v>0</v>
      </c>
      <c r="B1387" s="560">
        <f t="shared" ca="1" si="741"/>
        <v>19</v>
      </c>
      <c r="C1387" s="560">
        <f t="shared" ca="1" si="742"/>
        <v>2</v>
      </c>
      <c r="D1387" s="561">
        <f t="shared" ca="1" si="743"/>
        <v>1</v>
      </c>
      <c r="E1387" s="561">
        <f t="shared" ca="1" si="744"/>
        <v>0</v>
      </c>
      <c r="G1387" s="290"/>
      <c r="H1387" s="291" t="s">
        <v>243</v>
      </c>
      <c r="I1387" s="292" t="str">
        <f t="shared" ca="1" si="729"/>
        <v>19.002.001</v>
      </c>
      <c r="J1387" s="293" t="s">
        <v>197</v>
      </c>
      <c r="K1387" s="294"/>
      <c r="L1387" s="558"/>
      <c r="M1387" s="558"/>
      <c r="N1387" s="388">
        <f t="shared" ca="1" si="750"/>
        <v>432696.37399999995</v>
      </c>
      <c r="O1387" s="565"/>
      <c r="P1387" s="297"/>
      <c r="Q1387" s="49"/>
      <c r="R1387" s="49"/>
      <c r="S1387" s="49"/>
    </row>
    <row r="1388" spans="1:19" s="48" customFormat="1" ht="13.9" customHeight="1" outlineLevel="2">
      <c r="A1388" s="560">
        <f ca="1">IF($H1388="UNIDADE CONSTRUTIVA",OFFSET(A1388,-1,0)+1,LARGE(A$3:A1387,1))</f>
        <v>0</v>
      </c>
      <c r="B1388" s="560">
        <f t="shared" ca="1" si="741"/>
        <v>19</v>
      </c>
      <c r="C1388" s="560">
        <f t="shared" ca="1" si="742"/>
        <v>2</v>
      </c>
      <c r="D1388" s="561">
        <f t="shared" ca="1" si="743"/>
        <v>1</v>
      </c>
      <c r="E1388" s="561">
        <f t="shared" ca="1" si="744"/>
        <v>1</v>
      </c>
      <c r="G1388" s="290"/>
      <c r="H1388" s="291" t="s">
        <v>244</v>
      </c>
      <c r="I1388" s="292" t="str">
        <f t="shared" ca="1" si="729"/>
        <v>19.002.001.001</v>
      </c>
      <c r="J1388" s="293" t="s">
        <v>198</v>
      </c>
      <c r="K1388" s="294" t="s">
        <v>175</v>
      </c>
      <c r="L1388" s="558">
        <v>1</v>
      </c>
      <c r="M1388" s="558">
        <f>MOBILIÁRIO!C6</f>
        <v>432696.37399999995</v>
      </c>
      <c r="N1388" s="388">
        <f t="shared" si="750"/>
        <v>432696.37399999995</v>
      </c>
      <c r="O1388" s="565"/>
      <c r="P1388" s="297" t="s">
        <v>677</v>
      </c>
      <c r="Q1388" s="49"/>
      <c r="R1388" s="49"/>
      <c r="S1388" s="49"/>
    </row>
    <row r="1389" spans="1:19" s="48" customFormat="1" ht="13.9" customHeight="1" outlineLevel="1">
      <c r="A1389" s="560">
        <f ca="1">IF($H1389="UNIDADE CONSTRUTIVA",OFFSET(A1389,-1,0)+1,LARGE(A$3:A1388,1))</f>
        <v>0</v>
      </c>
      <c r="B1389" s="560">
        <f t="shared" ca="1" si="741"/>
        <v>19</v>
      </c>
      <c r="C1389" s="560">
        <f t="shared" ca="1" si="742"/>
        <v>2</v>
      </c>
      <c r="D1389" s="561">
        <f t="shared" ca="1" si="743"/>
        <v>2</v>
      </c>
      <c r="E1389" s="561">
        <f t="shared" ca="1" si="744"/>
        <v>0</v>
      </c>
      <c r="G1389" s="290"/>
      <c r="H1389" s="291" t="s">
        <v>243</v>
      </c>
      <c r="I1389" s="292" t="str">
        <f t="shared" ca="1" si="729"/>
        <v>19.002.002</v>
      </c>
      <c r="J1389" s="293" t="s">
        <v>199</v>
      </c>
      <c r="K1389" s="294"/>
      <c r="L1389" s="558"/>
      <c r="M1389" s="558"/>
      <c r="N1389" s="388">
        <f t="shared" ca="1" si="750"/>
        <v>84963.549471428574</v>
      </c>
      <c r="O1389" s="565"/>
      <c r="P1389" s="297"/>
      <c r="Q1389" s="49"/>
      <c r="R1389" s="49"/>
      <c r="S1389" s="49"/>
    </row>
    <row r="1390" spans="1:19" s="48" customFormat="1" ht="13.9" customHeight="1" outlineLevel="2">
      <c r="A1390" s="560">
        <f ca="1">IF($H1390="UNIDADE CONSTRUTIVA",OFFSET(A1390,-1,0)+1,LARGE(A$3:A1389,1))</f>
        <v>0</v>
      </c>
      <c r="B1390" s="560">
        <f t="shared" ca="1" si="741"/>
        <v>19</v>
      </c>
      <c r="C1390" s="560">
        <f t="shared" ca="1" si="742"/>
        <v>2</v>
      </c>
      <c r="D1390" s="561">
        <f t="shared" ca="1" si="743"/>
        <v>2</v>
      </c>
      <c r="E1390" s="561">
        <f t="shared" ca="1" si="744"/>
        <v>1</v>
      </c>
      <c r="G1390" s="290"/>
      <c r="H1390" s="291" t="s">
        <v>244</v>
      </c>
      <c r="I1390" s="292" t="str">
        <f t="shared" ca="1" si="729"/>
        <v>19.002.002.001</v>
      </c>
      <c r="J1390" s="293" t="s">
        <v>200</v>
      </c>
      <c r="K1390" s="294" t="s">
        <v>175</v>
      </c>
      <c r="L1390" s="558">
        <v>1</v>
      </c>
      <c r="M1390" s="558">
        <f>ESTIMATIVAS!B20</f>
        <v>84963.549471428574</v>
      </c>
      <c r="N1390" s="388">
        <f t="shared" si="750"/>
        <v>84963.549471428574</v>
      </c>
      <c r="O1390" s="565"/>
      <c r="P1390" s="297" t="s">
        <v>677</v>
      </c>
      <c r="Q1390" s="49"/>
      <c r="R1390" s="49"/>
      <c r="S1390" s="49"/>
    </row>
    <row r="1391" spans="1:19" s="48" customFormat="1" ht="13.9" customHeight="1" outlineLevel="1">
      <c r="A1391" s="560">
        <f ca="1">IF($H1391="UNIDADE CONSTRUTIVA",OFFSET(A1391,-1,0)+1,LARGE(A$3:A1390,1))</f>
        <v>0</v>
      </c>
      <c r="B1391" s="560">
        <f t="shared" ca="1" si="741"/>
        <v>19</v>
      </c>
      <c r="C1391" s="560">
        <f t="shared" ca="1" si="742"/>
        <v>2</v>
      </c>
      <c r="D1391" s="561">
        <f t="shared" ca="1" si="743"/>
        <v>3</v>
      </c>
      <c r="E1391" s="561">
        <f t="shared" ca="1" si="744"/>
        <v>0</v>
      </c>
      <c r="G1391" s="290"/>
      <c r="H1391" s="291" t="s">
        <v>243</v>
      </c>
      <c r="I1391" s="292" t="str">
        <f t="shared" ref="I1391:I1392" ca="1" si="751">IF(H1391="Unidade Construtiva",TEXT(A1391,"00"),IF(H1391="Célula Construtiva",TEXT(B1391,"00"),IF(H1391="Etapa",CONCATENATE(TEXT(B1391,"00"),".",TEXT(C1391,"000")),IF(H1391="Subetapa",CONCATENATE(TEXT(B1391,"00"),".",TEXT(C1391,"000"),".",TEXT(D1391,"000")),IF(H1391="Serviço",CONCATENATE(TEXT(B1391,"00"),".",TEXT(C1391,"000"),".",TEXT(D1391,"000"),".",TEXT(E1391,"000")),"")))))</f>
        <v>19.002.003</v>
      </c>
      <c r="J1391" s="293" t="s">
        <v>4753</v>
      </c>
      <c r="K1391" s="294"/>
      <c r="L1391" s="558"/>
      <c r="M1391" s="558"/>
      <c r="N1391" s="388">
        <f t="shared" ca="1" si="750"/>
        <v>46208</v>
      </c>
      <c r="O1391" s="565"/>
      <c r="P1391" s="297"/>
      <c r="Q1391" s="49"/>
      <c r="R1391" s="49"/>
      <c r="S1391" s="49"/>
    </row>
    <row r="1392" spans="1:19" s="48" customFormat="1" ht="13.9" customHeight="1" outlineLevel="2">
      <c r="A1392" s="560">
        <f ca="1">IF($H1392="UNIDADE CONSTRUTIVA",OFFSET(A1392,-1,0)+1,LARGE(A$3:A1391,1))</f>
        <v>0</v>
      </c>
      <c r="B1392" s="560">
        <f t="shared" ca="1" si="741"/>
        <v>19</v>
      </c>
      <c r="C1392" s="560">
        <f t="shared" ca="1" si="742"/>
        <v>2</v>
      </c>
      <c r="D1392" s="561">
        <f t="shared" ca="1" si="743"/>
        <v>3</v>
      </c>
      <c r="E1392" s="561">
        <f t="shared" ca="1" si="744"/>
        <v>1</v>
      </c>
      <c r="G1392" s="290"/>
      <c r="H1392" s="291" t="s">
        <v>244</v>
      </c>
      <c r="I1392" s="292" t="str">
        <f t="shared" ca="1" si="751"/>
        <v>19.002.003.001</v>
      </c>
      <c r="J1392" s="293" t="s">
        <v>4754</v>
      </c>
      <c r="K1392" s="294" t="s">
        <v>175</v>
      </c>
      <c r="L1392" s="558">
        <v>1</v>
      </c>
      <c r="M1392" s="558">
        <f>ESTIMATIVAS!H13</f>
        <v>46208</v>
      </c>
      <c r="N1392" s="388">
        <f t="shared" si="750"/>
        <v>46208</v>
      </c>
      <c r="O1392" s="565"/>
      <c r="P1392" s="297" t="s">
        <v>677</v>
      </c>
      <c r="Q1392" s="49"/>
      <c r="R1392" s="49"/>
      <c r="S1392" s="49"/>
    </row>
    <row r="1393" spans="1:21" s="48" customFormat="1" ht="13.9" customHeight="1" outlineLevel="1">
      <c r="A1393" s="560">
        <f ca="1">IF($H1393="UNIDADE CONSTRUTIVA",OFFSET(A1393,-1,0)+1,LARGE(A$3:A1390,1))</f>
        <v>0</v>
      </c>
      <c r="B1393" s="560">
        <f t="shared" ref="B1393:B1394" ca="1" si="752">IF(H1393="UNIDADE CONSTRUTIVA",0,IF(H1393="CÉLULA CONSTRUTIVA",OFFSET(B1393,-1,0)+1,OFFSET(B1393,-1,0)))</f>
        <v>19</v>
      </c>
      <c r="C1393" s="560">
        <f t="shared" ref="C1393:C1394" ca="1" si="753">IF(H1393="CÉLULA CONSTRUTIVA",0,IF(H1393="ETAPA",OFFSET(C1393,-1,0)+1,OFFSET(C1393,-1,0)))</f>
        <v>2</v>
      </c>
      <c r="D1393" s="561">
        <f t="shared" ref="D1393:D1394" ca="1" si="754">IF(H1393="ETAPA",0,IF(H1393="SUBETAPA",OFFSET(D1393,-1,0)+1,OFFSET(D1393,-1,0)))</f>
        <v>4</v>
      </c>
      <c r="E1393" s="561">
        <f t="shared" ref="E1393:E1394" ca="1" si="755">IF(H1393="Subetapa",0,IF(H1393="serviço",OFFSET(E1393,-1,0)+1,OFFSET(E1393,-1,0)))</f>
        <v>0</v>
      </c>
      <c r="G1393" s="290"/>
      <c r="H1393" s="291" t="s">
        <v>243</v>
      </c>
      <c r="I1393" s="292" t="str">
        <f t="shared" ref="I1393:I1405" ca="1" si="756">IF(H1393="Unidade Construtiva",TEXT(A1393,"00"),IF(H1393="Célula Construtiva",TEXT(B1393,"00"),IF(H1393="Etapa",CONCATENATE(TEXT(B1393,"00"),".",TEXT(C1393,"000")),IF(H1393="Subetapa",CONCATENATE(TEXT(B1393,"00"),".",TEXT(C1393,"000"),".",TEXT(D1393,"000")),IF(H1393="Serviço",CONCATENATE(TEXT(B1393,"00"),".",TEXT(C1393,"000"),".",TEXT(D1393,"000"),".",TEXT(E1393,"000")),"")))))</f>
        <v>19.002.004</v>
      </c>
      <c r="J1393" s="293" t="s">
        <v>4500</v>
      </c>
      <c r="K1393" s="294"/>
      <c r="L1393" s="558"/>
      <c r="M1393" s="558"/>
      <c r="N1393" s="388">
        <f t="shared" ca="1" si="750"/>
        <v>12776.529999999999</v>
      </c>
      <c r="O1393" s="565"/>
      <c r="P1393" s="297"/>
      <c r="Q1393" s="49"/>
      <c r="R1393" s="49"/>
      <c r="S1393" s="49"/>
    </row>
    <row r="1394" spans="1:21" s="48" customFormat="1" ht="13.9" customHeight="1" outlineLevel="2">
      <c r="A1394" s="560">
        <f ca="1">IF($H1394="UNIDADE CONSTRUTIVA",OFFSET(A1394,-1,0)+1,LARGE(A$3:A1393,1))</f>
        <v>0</v>
      </c>
      <c r="B1394" s="560">
        <f t="shared" ca="1" si="752"/>
        <v>19</v>
      </c>
      <c r="C1394" s="560">
        <f t="shared" ca="1" si="753"/>
        <v>2</v>
      </c>
      <c r="D1394" s="561">
        <f t="shared" ca="1" si="754"/>
        <v>4</v>
      </c>
      <c r="E1394" s="561">
        <f t="shared" ca="1" si="755"/>
        <v>1</v>
      </c>
      <c r="G1394" s="290"/>
      <c r="H1394" s="291" t="s">
        <v>244</v>
      </c>
      <c r="I1394" s="292" t="str">
        <f t="shared" ca="1" si="756"/>
        <v>19.002.004.001</v>
      </c>
      <c r="J1394" s="293" t="s">
        <v>4500</v>
      </c>
      <c r="K1394" s="294" t="s">
        <v>175</v>
      </c>
      <c r="L1394" s="558">
        <v>1</v>
      </c>
      <c r="M1394" s="558">
        <f>((165*36.45)+5000)*1.16</f>
        <v>12776.529999999999</v>
      </c>
      <c r="N1394" s="388">
        <f t="shared" si="750"/>
        <v>12776.529999999999</v>
      </c>
      <c r="O1394" s="565"/>
      <c r="P1394" s="297" t="s">
        <v>677</v>
      </c>
      <c r="Q1394" s="49"/>
      <c r="R1394" s="49"/>
      <c r="S1394" s="49"/>
    </row>
    <row r="1395" spans="1:21" s="48" customFormat="1" ht="13.9" customHeight="1" outlineLevel="1">
      <c r="A1395" s="560">
        <f ca="1">IF($H1395="UNIDADE CONSTRUTIVA",OFFSET(A1395,-1,0)+1,LARGE(A$3:A1390,1))</f>
        <v>0</v>
      </c>
      <c r="B1395" s="560">
        <f t="shared" ca="1" si="741"/>
        <v>19</v>
      </c>
      <c r="C1395" s="560">
        <f t="shared" ca="1" si="742"/>
        <v>2</v>
      </c>
      <c r="D1395" s="561">
        <f t="shared" ca="1" si="743"/>
        <v>5</v>
      </c>
      <c r="E1395" s="561">
        <f t="shared" ca="1" si="744"/>
        <v>0</v>
      </c>
      <c r="G1395" s="290"/>
      <c r="H1395" s="291" t="s">
        <v>243</v>
      </c>
      <c r="I1395" s="292" t="str">
        <f t="shared" ca="1" si="756"/>
        <v>19.002.005</v>
      </c>
      <c r="J1395" s="293" t="s">
        <v>251</v>
      </c>
      <c r="K1395" s="294"/>
      <c r="L1395" s="558"/>
      <c r="M1395" s="558"/>
      <c r="N1395" s="388">
        <f t="shared" ca="1" si="750"/>
        <v>43543.476900000001</v>
      </c>
      <c r="O1395" s="565"/>
      <c r="P1395" s="297"/>
      <c r="Q1395" s="49"/>
      <c r="R1395" s="49"/>
      <c r="S1395" s="49"/>
    </row>
    <row r="1396" spans="1:21" s="48" customFormat="1" ht="13.9" customHeight="1" outlineLevel="2">
      <c r="A1396" s="560">
        <f ca="1">IF($H1396="UNIDADE CONSTRUTIVA",OFFSET(A1396,-1,0)+1,LARGE(A$3:A1395,1))</f>
        <v>0</v>
      </c>
      <c r="B1396" s="560">
        <f t="shared" ca="1" si="741"/>
        <v>19</v>
      </c>
      <c r="C1396" s="560">
        <f t="shared" ca="1" si="742"/>
        <v>2</v>
      </c>
      <c r="D1396" s="561">
        <f t="shared" ca="1" si="743"/>
        <v>5</v>
      </c>
      <c r="E1396" s="561">
        <f t="shared" ca="1" si="744"/>
        <v>1</v>
      </c>
      <c r="G1396" s="290"/>
      <c r="H1396" s="291" t="s">
        <v>244</v>
      </c>
      <c r="I1396" s="292" t="str">
        <f t="shared" ca="1" si="756"/>
        <v>19.002.005.001</v>
      </c>
      <c r="J1396" s="293" t="s">
        <v>251</v>
      </c>
      <c r="K1396" s="294" t="s">
        <v>175</v>
      </c>
      <c r="L1396" s="558">
        <v>1</v>
      </c>
      <c r="M1396" s="558">
        <f>ESTIMATIVAS!I2</f>
        <v>43543.476900000001</v>
      </c>
      <c r="N1396" s="388">
        <f t="shared" si="750"/>
        <v>43543.476900000001</v>
      </c>
      <c r="O1396" s="565"/>
      <c r="P1396" s="297" t="s">
        <v>677</v>
      </c>
      <c r="Q1396" s="49"/>
      <c r="R1396" s="49"/>
      <c r="S1396" s="49"/>
    </row>
    <row r="1397" spans="1:21" s="48" customFormat="1" ht="13.9" customHeight="1" outlineLevel="1">
      <c r="A1397" s="560">
        <f ca="1">IF($H1397="UNIDADE CONSTRUTIVA",OFFSET(A1397,-1,0)+1,LARGE(A$3:A1396,1))</f>
        <v>0</v>
      </c>
      <c r="B1397" s="560">
        <f t="shared" ref="B1397:B1459" ca="1" si="757">IF(H1397="UNIDADE CONSTRUTIVA",0,IF(H1397="CÉLULA CONSTRUTIVA",OFFSET(B1397,-1,0)+1,OFFSET(B1397,-1,0)))</f>
        <v>19</v>
      </c>
      <c r="C1397" s="560">
        <f t="shared" ref="C1397:C1459" ca="1" si="758">IF(H1397="CÉLULA CONSTRUTIVA",0,IF(H1397="ETAPA",OFFSET(C1397,-1,0)+1,OFFSET(C1397,-1,0)))</f>
        <v>2</v>
      </c>
      <c r="D1397" s="561">
        <f t="shared" ref="D1397:D1459" ca="1" si="759">IF(H1397="ETAPA",0,IF(H1397="SUBETAPA",OFFSET(D1397,-1,0)+1,OFFSET(D1397,-1,0)))</f>
        <v>6</v>
      </c>
      <c r="E1397" s="561">
        <f t="shared" ref="E1397:E1459" ca="1" si="760">IF(H1397="Subetapa",0,IF(H1397="serviço",OFFSET(E1397,-1,0)+1,OFFSET(E1397,-1,0)))</f>
        <v>0</v>
      </c>
      <c r="G1397" s="290"/>
      <c r="H1397" s="291" t="s">
        <v>243</v>
      </c>
      <c r="I1397" s="292" t="str">
        <f t="shared" ca="1" si="756"/>
        <v>19.002.006</v>
      </c>
      <c r="J1397" s="293" t="s">
        <v>201</v>
      </c>
      <c r="K1397" s="294"/>
      <c r="L1397" s="558"/>
      <c r="M1397" s="558"/>
      <c r="N1397" s="388">
        <f t="shared" ca="1" si="750"/>
        <v>83705.341499999995</v>
      </c>
      <c r="O1397" s="565"/>
      <c r="P1397" s="297"/>
      <c r="Q1397" s="49"/>
      <c r="R1397" s="49"/>
      <c r="S1397" s="49"/>
    </row>
    <row r="1398" spans="1:21" s="48" customFormat="1" ht="13.9" customHeight="1" outlineLevel="2">
      <c r="A1398" s="560">
        <f ca="1">IF($H1398="UNIDADE CONSTRUTIVA",OFFSET(A1398,-1,0)+1,LARGE(A$3:A1397,1))</f>
        <v>0</v>
      </c>
      <c r="B1398" s="560">
        <f t="shared" ca="1" si="757"/>
        <v>19</v>
      </c>
      <c r="C1398" s="560">
        <f t="shared" ca="1" si="758"/>
        <v>2</v>
      </c>
      <c r="D1398" s="561">
        <f t="shared" ca="1" si="759"/>
        <v>6</v>
      </c>
      <c r="E1398" s="561">
        <f t="shared" ca="1" si="760"/>
        <v>1</v>
      </c>
      <c r="G1398" s="290"/>
      <c r="H1398" s="291" t="s">
        <v>244</v>
      </c>
      <c r="I1398" s="292" t="str">
        <f t="shared" ca="1" si="756"/>
        <v>19.002.006.001</v>
      </c>
      <c r="J1398" s="293" t="s">
        <v>202</v>
      </c>
      <c r="K1398" s="294" t="s">
        <v>175</v>
      </c>
      <c r="L1398" s="558">
        <v>1</v>
      </c>
      <c r="M1398" s="558">
        <f>ESTIMATIVAS!I4</f>
        <v>61203.007799999999</v>
      </c>
      <c r="N1398" s="388">
        <f t="shared" si="750"/>
        <v>61203.007799999999</v>
      </c>
      <c r="O1398" s="565"/>
      <c r="P1398" s="297" t="s">
        <v>677</v>
      </c>
      <c r="Q1398" s="49"/>
      <c r="R1398" s="49"/>
      <c r="S1398" s="49"/>
    </row>
    <row r="1399" spans="1:21" s="48" customFormat="1" ht="13.9" customHeight="1" outlineLevel="2">
      <c r="A1399" s="560">
        <f ca="1">IF($H1399="UNIDADE CONSTRUTIVA",OFFSET(A1399,-1,0)+1,LARGE(A$3:A1398,1))</f>
        <v>0</v>
      </c>
      <c r="B1399" s="560">
        <f t="shared" ca="1" si="757"/>
        <v>19</v>
      </c>
      <c r="C1399" s="560">
        <f t="shared" ca="1" si="758"/>
        <v>2</v>
      </c>
      <c r="D1399" s="561">
        <f t="shared" ca="1" si="759"/>
        <v>6</v>
      </c>
      <c r="E1399" s="561">
        <f t="shared" ca="1" si="760"/>
        <v>2</v>
      </c>
      <c r="G1399" s="290"/>
      <c r="H1399" s="291" t="s">
        <v>244</v>
      </c>
      <c r="I1399" s="292" t="str">
        <f t="shared" ca="1" si="756"/>
        <v>19.002.006.002</v>
      </c>
      <c r="J1399" s="293" t="s">
        <v>203</v>
      </c>
      <c r="K1399" s="294" t="s">
        <v>175</v>
      </c>
      <c r="L1399" s="558">
        <v>1</v>
      </c>
      <c r="M1399" s="558">
        <f>ESTIMATIVAS!I6</f>
        <v>22502.333699999999</v>
      </c>
      <c r="N1399" s="388">
        <f t="shared" si="750"/>
        <v>22502.333699999999</v>
      </c>
      <c r="O1399" s="565"/>
      <c r="P1399" s="297" t="s">
        <v>677</v>
      </c>
      <c r="Q1399" s="49"/>
      <c r="R1399" s="49"/>
      <c r="S1399" s="49"/>
    </row>
    <row r="1400" spans="1:21" s="48" customFormat="1" ht="13.9" customHeight="1" outlineLevel="1">
      <c r="A1400" s="560">
        <f ca="1">IF($H1400="UNIDADE CONSTRUTIVA",OFFSET(A1400,-1,0)+1,LARGE(A$3:A1399,1))</f>
        <v>0</v>
      </c>
      <c r="B1400" s="560">
        <f t="shared" ca="1" si="757"/>
        <v>19</v>
      </c>
      <c r="C1400" s="560">
        <f t="shared" ca="1" si="758"/>
        <v>2</v>
      </c>
      <c r="D1400" s="561">
        <f t="shared" ca="1" si="759"/>
        <v>7</v>
      </c>
      <c r="E1400" s="561">
        <f t="shared" ca="1" si="760"/>
        <v>0</v>
      </c>
      <c r="G1400" s="290"/>
      <c r="H1400" s="291" t="s">
        <v>243</v>
      </c>
      <c r="I1400" s="292" t="str">
        <f t="shared" ca="1" si="756"/>
        <v>19.002.007</v>
      </c>
      <c r="J1400" s="293" t="s">
        <v>204</v>
      </c>
      <c r="K1400" s="294"/>
      <c r="L1400" s="558"/>
      <c r="M1400" s="558"/>
      <c r="N1400" s="388">
        <f t="shared" ca="1" si="750"/>
        <v>19371.211199999998</v>
      </c>
      <c r="O1400" s="565"/>
      <c r="P1400" s="297"/>
      <c r="Q1400" s="49"/>
      <c r="R1400" s="49"/>
      <c r="S1400" s="35"/>
      <c r="T1400" s="28"/>
      <c r="U1400" s="28"/>
    </row>
    <row r="1401" spans="1:21" s="48" customFormat="1" ht="13.9" customHeight="1" outlineLevel="2">
      <c r="A1401" s="560">
        <f ca="1">IF($H1401="UNIDADE CONSTRUTIVA",OFFSET(A1401,-1,0)+1,LARGE(A$3:A1400,1))</f>
        <v>0</v>
      </c>
      <c r="B1401" s="560">
        <f t="shared" ca="1" si="757"/>
        <v>19</v>
      </c>
      <c r="C1401" s="560">
        <f t="shared" ca="1" si="758"/>
        <v>2</v>
      </c>
      <c r="D1401" s="561">
        <f t="shared" ca="1" si="759"/>
        <v>7</v>
      </c>
      <c r="E1401" s="561">
        <f t="shared" ca="1" si="760"/>
        <v>1</v>
      </c>
      <c r="G1401" s="290"/>
      <c r="H1401" s="291" t="s">
        <v>244</v>
      </c>
      <c r="I1401" s="292" t="str">
        <f t="shared" ca="1" si="756"/>
        <v>19.002.007.001</v>
      </c>
      <c r="J1401" s="293" t="s">
        <v>204</v>
      </c>
      <c r="K1401" s="294" t="s">
        <v>175</v>
      </c>
      <c r="L1401" s="558">
        <v>1</v>
      </c>
      <c r="M1401" s="558">
        <f>ESTIMATIVAS!I8</f>
        <v>19371.211199999998</v>
      </c>
      <c r="N1401" s="388">
        <f t="shared" si="750"/>
        <v>19371.211199999998</v>
      </c>
      <c r="O1401" s="565"/>
      <c r="P1401" s="297" t="s">
        <v>677</v>
      </c>
      <c r="Q1401" s="49"/>
      <c r="R1401" s="49"/>
      <c r="S1401" s="35"/>
      <c r="T1401" s="28"/>
      <c r="U1401" s="28"/>
    </row>
    <row r="1402" spans="1:21" s="48" customFormat="1" ht="13.9" customHeight="1" collapsed="1">
      <c r="A1402" s="560">
        <f ca="1">IF($H1402="UNIDADE CONSTRUTIVA",OFFSET(A1402,-1,0)+1,LARGE(A$3:A1401,1))</f>
        <v>0</v>
      </c>
      <c r="B1402" s="560">
        <f t="shared" ca="1" si="757"/>
        <v>20</v>
      </c>
      <c r="C1402" s="560">
        <f t="shared" ca="1" si="758"/>
        <v>0</v>
      </c>
      <c r="D1402" s="561">
        <f t="shared" ca="1" si="759"/>
        <v>7</v>
      </c>
      <c r="E1402" s="561">
        <f t="shared" ca="1" si="760"/>
        <v>1</v>
      </c>
      <c r="G1402" s="290"/>
      <c r="H1402" s="291" t="s">
        <v>241</v>
      </c>
      <c r="I1402" s="292" t="str">
        <f t="shared" ca="1" si="756"/>
        <v>20</v>
      </c>
      <c r="J1402" s="293" t="s">
        <v>205</v>
      </c>
      <c r="K1402" s="294"/>
      <c r="L1402" s="558"/>
      <c r="M1402" s="558"/>
      <c r="N1402" s="388">
        <f t="shared" ca="1" si="750"/>
        <v>119004.83240638932</v>
      </c>
      <c r="O1402" s="565"/>
      <c r="P1402" s="297"/>
      <c r="Q1402" s="566"/>
      <c r="R1402" s="566"/>
      <c r="S1402" s="35"/>
      <c r="T1402" s="28"/>
      <c r="U1402" s="28"/>
    </row>
    <row r="1403" spans="1:21" s="48" customFormat="1" ht="13.9" hidden="1" customHeight="1" outlineLevel="1">
      <c r="A1403" s="560">
        <f ca="1">IF($H1403="UNIDADE CONSTRUTIVA",OFFSET(A1403,-1,0)+1,LARGE(A$3:A1402,1))</f>
        <v>0</v>
      </c>
      <c r="B1403" s="560">
        <f t="shared" ca="1" si="757"/>
        <v>20</v>
      </c>
      <c r="C1403" s="560">
        <f t="shared" ca="1" si="758"/>
        <v>1</v>
      </c>
      <c r="D1403" s="561">
        <f t="shared" ca="1" si="759"/>
        <v>0</v>
      </c>
      <c r="E1403" s="561">
        <f t="shared" ca="1" si="760"/>
        <v>1</v>
      </c>
      <c r="G1403" s="290"/>
      <c r="H1403" s="291" t="s">
        <v>242</v>
      </c>
      <c r="I1403" s="292" t="str">
        <f t="shared" ca="1" si="756"/>
        <v>20.001</v>
      </c>
      <c r="J1403" s="293" t="s">
        <v>205</v>
      </c>
      <c r="K1403" s="294"/>
      <c r="L1403" s="558"/>
      <c r="M1403" s="558"/>
      <c r="N1403" s="388">
        <f t="shared" ca="1" si="750"/>
        <v>119004.83240638932</v>
      </c>
      <c r="O1403" s="565"/>
      <c r="P1403" s="297"/>
      <c r="Q1403" s="49"/>
      <c r="R1403" s="49"/>
      <c r="S1403" s="35"/>
      <c r="T1403" s="28"/>
      <c r="U1403" s="28"/>
    </row>
    <row r="1404" spans="1:21" s="48" customFormat="1" ht="13.9" hidden="1" customHeight="1" outlineLevel="1">
      <c r="A1404" s="560">
        <f ca="1">IF($H1404="UNIDADE CONSTRUTIVA",OFFSET(A1404,-1,0)+1,LARGE(A$3:A1403,1))</f>
        <v>0</v>
      </c>
      <c r="B1404" s="560">
        <f t="shared" ca="1" si="757"/>
        <v>20</v>
      </c>
      <c r="C1404" s="560">
        <f t="shared" ca="1" si="758"/>
        <v>1</v>
      </c>
      <c r="D1404" s="561">
        <f t="shared" ca="1" si="759"/>
        <v>1</v>
      </c>
      <c r="E1404" s="561">
        <f t="shared" ca="1" si="760"/>
        <v>0</v>
      </c>
      <c r="G1404" s="290"/>
      <c r="H1404" s="291" t="s">
        <v>243</v>
      </c>
      <c r="I1404" s="292" t="str">
        <f t="shared" ca="1" si="756"/>
        <v>20.001.001</v>
      </c>
      <c r="J1404" s="293" t="s">
        <v>206</v>
      </c>
      <c r="K1404" s="294"/>
      <c r="L1404" s="558"/>
      <c r="M1404" s="558"/>
      <c r="N1404" s="388">
        <f t="shared" ca="1" si="750"/>
        <v>119004.83240638932</v>
      </c>
      <c r="O1404" s="565"/>
      <c r="P1404" s="297"/>
      <c r="Q1404" s="49"/>
      <c r="R1404" s="49"/>
      <c r="S1404" s="35"/>
      <c r="T1404" s="28"/>
      <c r="U1404" s="28"/>
    </row>
    <row r="1405" spans="1:21" s="48" customFormat="1" ht="11.25" hidden="1" outlineLevel="2">
      <c r="A1405" s="560">
        <f ca="1">IF($H1405="UNIDADE CONSTRUTIVA",OFFSET(A1405,-1,0)+1,LARGE(A$3:A1404,1))</f>
        <v>0</v>
      </c>
      <c r="B1405" s="560">
        <f t="shared" ca="1" si="757"/>
        <v>20</v>
      </c>
      <c r="C1405" s="560">
        <f t="shared" ca="1" si="758"/>
        <v>1</v>
      </c>
      <c r="D1405" s="561">
        <f t="shared" ca="1" si="759"/>
        <v>1</v>
      </c>
      <c r="E1405" s="561">
        <f t="shared" ca="1" si="760"/>
        <v>1</v>
      </c>
      <c r="G1405" s="290"/>
      <c r="H1405" s="291" t="s">
        <v>244</v>
      </c>
      <c r="I1405" s="292" t="str">
        <f t="shared" ca="1" si="756"/>
        <v>20.001.001.001</v>
      </c>
      <c r="J1405" s="293" t="s">
        <v>206</v>
      </c>
      <c r="K1405" s="294" t="s">
        <v>175</v>
      </c>
      <c r="L1405" s="558">
        <v>1</v>
      </c>
      <c r="M1405" s="558">
        <f ca="1">SUMIFS(N7:N1401,H7:H1401,"serviço")*0.01</f>
        <v>119004.83240638932</v>
      </c>
      <c r="N1405" s="388">
        <f t="shared" ca="1" si="750"/>
        <v>119004.83240638932</v>
      </c>
      <c r="O1405" s="565" t="s">
        <v>5537</v>
      </c>
      <c r="P1405" s="297"/>
      <c r="Q1405" s="49"/>
      <c r="R1405" s="49"/>
      <c r="S1405" s="35"/>
      <c r="T1405" s="28"/>
      <c r="U1405" s="28"/>
    </row>
    <row r="1406" spans="1:21" ht="11.25">
      <c r="A1406" s="560">
        <f ca="1">IF($H1406="UNIDADE CONSTRUTIVA",OFFSET(A1406,-1,0)+1,LARGE(A$3:A1405,1))</f>
        <v>0</v>
      </c>
      <c r="B1406" s="560">
        <f t="shared" ca="1" si="757"/>
        <v>20</v>
      </c>
      <c r="C1406" s="560">
        <f t="shared" ca="1" si="758"/>
        <v>1</v>
      </c>
      <c r="D1406" s="561">
        <f t="shared" ca="1" si="759"/>
        <v>1</v>
      </c>
      <c r="E1406" s="561">
        <f t="shared" ca="1" si="760"/>
        <v>1</v>
      </c>
      <c r="F1406" s="48"/>
      <c r="M1406" s="577">
        <f ca="1">SUMIFS($N$7:$N$1405,$H$7:$H$1405,N1406)</f>
        <v>12019488.073045326</v>
      </c>
      <c r="N1406" s="1166" t="s">
        <v>241</v>
      </c>
    </row>
    <row r="1407" spans="1:21" ht="11.25">
      <c r="A1407" s="560">
        <f ca="1">IF($H1407="UNIDADE CONSTRUTIVA",OFFSET(A1407,-1,0)+1,LARGE(A$3:A1406,1))</f>
        <v>0</v>
      </c>
      <c r="B1407" s="560">
        <f t="shared" ca="1" si="757"/>
        <v>20</v>
      </c>
      <c r="C1407" s="560">
        <f t="shared" ca="1" si="758"/>
        <v>1</v>
      </c>
      <c r="D1407" s="561">
        <f t="shared" ca="1" si="759"/>
        <v>1</v>
      </c>
      <c r="E1407" s="561">
        <f t="shared" ca="1" si="760"/>
        <v>1</v>
      </c>
      <c r="F1407" s="48"/>
      <c r="M1407" s="577">
        <f ca="1">SUMIFS($N$7:$N$1405,$H$7:$H$1405,N1407)</f>
        <v>12019488.073045325</v>
      </c>
      <c r="N1407" s="1166" t="s">
        <v>242</v>
      </c>
    </row>
    <row r="1408" spans="1:21" ht="11.25">
      <c r="A1408" s="560">
        <f ca="1">IF($H1408="UNIDADE CONSTRUTIVA",OFFSET(A1408,-1,0)+1,LARGE(A$3:A1407,1))</f>
        <v>0</v>
      </c>
      <c r="B1408" s="560">
        <f t="shared" ca="1" si="757"/>
        <v>20</v>
      </c>
      <c r="C1408" s="560">
        <f t="shared" ca="1" si="758"/>
        <v>1</v>
      </c>
      <c r="D1408" s="561">
        <f t="shared" ca="1" si="759"/>
        <v>1</v>
      </c>
      <c r="E1408" s="561">
        <f t="shared" ca="1" si="760"/>
        <v>1</v>
      </c>
      <c r="F1408" s="48"/>
      <c r="J1408" s="1169" t="s">
        <v>253</v>
      </c>
      <c r="M1408" s="577">
        <f ca="1">SUMIFS($N$7:$N$1405,$H$7:$H$1405,N1408)</f>
        <v>12019488.073045321</v>
      </c>
      <c r="N1408" s="1166" t="s">
        <v>243</v>
      </c>
    </row>
    <row r="1409" spans="1:14" ht="11.25">
      <c r="A1409" s="560">
        <f ca="1">IF($H1409="UNIDADE CONSTRUTIVA",OFFSET(A1409,-1,0)+1,LARGE(A$3:A1408,1))</f>
        <v>0</v>
      </c>
      <c r="B1409" s="560">
        <f t="shared" ca="1" si="757"/>
        <v>20</v>
      </c>
      <c r="C1409" s="560">
        <f t="shared" ca="1" si="758"/>
        <v>1</v>
      </c>
      <c r="D1409" s="561">
        <f t="shared" ca="1" si="759"/>
        <v>1</v>
      </c>
      <c r="E1409" s="561">
        <f t="shared" ca="1" si="760"/>
        <v>1</v>
      </c>
      <c r="F1409" s="48"/>
      <c r="M1409" s="577">
        <f ca="1">SUMIFS($N$7:$N$1405,$H$7:$H$1405,N1409)</f>
        <v>12019488.073045321</v>
      </c>
      <c r="N1409" s="1166" t="s">
        <v>244</v>
      </c>
    </row>
    <row r="1410" spans="1:14" ht="11.25">
      <c r="A1410" s="560">
        <f ca="1">IF($H1410="UNIDADE CONSTRUTIVA",OFFSET(A1410,-1,0)+1,LARGE(A$3:A1409,1))</f>
        <v>0</v>
      </c>
      <c r="B1410" s="560">
        <f t="shared" ca="1" si="757"/>
        <v>20</v>
      </c>
      <c r="C1410" s="560">
        <f t="shared" ca="1" si="758"/>
        <v>1</v>
      </c>
      <c r="D1410" s="561">
        <f t="shared" ca="1" si="759"/>
        <v>1</v>
      </c>
      <c r="E1410" s="561">
        <f t="shared" ca="1" si="760"/>
        <v>1</v>
      </c>
      <c r="F1410" s="48"/>
      <c r="M1410" s="577"/>
      <c r="N1410" s="1166" t="s">
        <v>623</v>
      </c>
    </row>
    <row r="1411" spans="1:14" ht="11.25">
      <c r="A1411" s="560">
        <f ca="1">IF($H1411="UNIDADE CONSTRUTIVA",OFFSET(A1411,-1,0)+1,LARGE(A$3:A1410,1))</f>
        <v>0</v>
      </c>
      <c r="B1411" s="560">
        <f t="shared" ca="1" si="757"/>
        <v>20</v>
      </c>
      <c r="C1411" s="560">
        <f t="shared" ca="1" si="758"/>
        <v>1</v>
      </c>
      <c r="D1411" s="561">
        <f t="shared" ca="1" si="759"/>
        <v>1</v>
      </c>
      <c r="E1411" s="561">
        <f t="shared" ca="1" si="760"/>
        <v>1</v>
      </c>
      <c r="F1411" s="48"/>
    </row>
    <row r="1412" spans="1:14" ht="14.1" customHeight="1">
      <c r="A1412" s="560">
        <f ca="1">IF($H1412="UNIDADE CONSTRUTIVA",OFFSET(A1412,-1,0)+1,LARGE(A$3:A1411,1))</f>
        <v>0</v>
      </c>
      <c r="B1412" s="560">
        <f t="shared" ca="1" si="757"/>
        <v>20</v>
      </c>
      <c r="C1412" s="560">
        <f t="shared" ca="1" si="758"/>
        <v>1</v>
      </c>
      <c r="D1412" s="561">
        <f t="shared" ca="1" si="759"/>
        <v>1</v>
      </c>
      <c r="E1412" s="561">
        <f t="shared" ca="1" si="760"/>
        <v>1</v>
      </c>
      <c r="F1412" s="48"/>
    </row>
    <row r="1413" spans="1:14" ht="14.1" customHeight="1">
      <c r="A1413" s="560">
        <f ca="1">IF($H1413="UNIDADE CONSTRUTIVA",OFFSET(A1413,-1,0)+1,LARGE(A$3:A1412,1))</f>
        <v>0</v>
      </c>
      <c r="B1413" s="560">
        <f t="shared" ca="1" si="757"/>
        <v>20</v>
      </c>
      <c r="C1413" s="560">
        <f t="shared" ca="1" si="758"/>
        <v>1</v>
      </c>
      <c r="D1413" s="561">
        <f t="shared" ca="1" si="759"/>
        <v>1</v>
      </c>
      <c r="E1413" s="561">
        <f t="shared" ca="1" si="760"/>
        <v>1</v>
      </c>
      <c r="F1413" s="48"/>
    </row>
    <row r="1414" spans="1:14" ht="14.1" customHeight="1">
      <c r="A1414" s="560">
        <f ca="1">IF($H1414="UNIDADE CONSTRUTIVA",OFFSET(A1414,-1,0)+1,LARGE(A$3:A1413,1))</f>
        <v>0</v>
      </c>
      <c r="B1414" s="560">
        <f t="shared" ca="1" si="757"/>
        <v>20</v>
      </c>
      <c r="C1414" s="560">
        <f t="shared" ca="1" si="758"/>
        <v>1</v>
      </c>
      <c r="D1414" s="561">
        <f t="shared" ca="1" si="759"/>
        <v>1</v>
      </c>
      <c r="E1414" s="561">
        <f t="shared" ca="1" si="760"/>
        <v>1</v>
      </c>
      <c r="F1414" s="48"/>
    </row>
    <row r="1415" spans="1:14" ht="14.1" customHeight="1">
      <c r="A1415" s="560">
        <f ca="1">IF($H1415="UNIDADE CONSTRUTIVA",OFFSET(A1415,-1,0)+1,LARGE(A$3:A1414,1))</f>
        <v>0</v>
      </c>
      <c r="B1415" s="560">
        <f t="shared" ca="1" si="757"/>
        <v>20</v>
      </c>
      <c r="C1415" s="560">
        <f t="shared" ca="1" si="758"/>
        <v>1</v>
      </c>
      <c r="D1415" s="561">
        <f t="shared" ca="1" si="759"/>
        <v>1</v>
      </c>
      <c r="E1415" s="561">
        <f t="shared" ca="1" si="760"/>
        <v>1</v>
      </c>
      <c r="F1415" s="48"/>
    </row>
    <row r="1416" spans="1:14" ht="14.1" customHeight="1">
      <c r="A1416" s="560">
        <f ca="1">IF($H1416="UNIDADE CONSTRUTIVA",OFFSET(A1416,-1,0)+1,LARGE(A$3:A1415,1))</f>
        <v>0</v>
      </c>
      <c r="B1416" s="560">
        <f t="shared" ca="1" si="757"/>
        <v>20</v>
      </c>
      <c r="C1416" s="560">
        <f t="shared" ca="1" si="758"/>
        <v>1</v>
      </c>
      <c r="D1416" s="561">
        <f t="shared" ca="1" si="759"/>
        <v>1</v>
      </c>
      <c r="E1416" s="561">
        <f t="shared" ca="1" si="760"/>
        <v>1</v>
      </c>
      <c r="F1416" s="48"/>
    </row>
    <row r="1417" spans="1:14" ht="14.1" customHeight="1">
      <c r="A1417" s="560">
        <f ca="1">IF($H1417="UNIDADE CONSTRUTIVA",OFFSET(A1417,-1,0)+1,LARGE(A$3:A1416,1))</f>
        <v>0</v>
      </c>
      <c r="B1417" s="560">
        <f t="shared" ca="1" si="757"/>
        <v>20</v>
      </c>
      <c r="C1417" s="560">
        <f t="shared" ca="1" si="758"/>
        <v>1</v>
      </c>
      <c r="D1417" s="561">
        <f t="shared" ca="1" si="759"/>
        <v>1</v>
      </c>
      <c r="E1417" s="561">
        <f t="shared" ca="1" si="760"/>
        <v>1</v>
      </c>
      <c r="F1417" s="48"/>
    </row>
    <row r="1418" spans="1:14" ht="14.1" customHeight="1">
      <c r="A1418" s="560">
        <f ca="1">IF($H1418="UNIDADE CONSTRUTIVA",OFFSET(A1418,-1,0)+1,LARGE(A$3:A1417,1))</f>
        <v>0</v>
      </c>
      <c r="B1418" s="560">
        <f t="shared" ca="1" si="757"/>
        <v>20</v>
      </c>
      <c r="C1418" s="560">
        <f t="shared" ca="1" si="758"/>
        <v>1</v>
      </c>
      <c r="D1418" s="561">
        <f t="shared" ca="1" si="759"/>
        <v>1</v>
      </c>
      <c r="E1418" s="561">
        <f t="shared" ca="1" si="760"/>
        <v>1</v>
      </c>
      <c r="F1418" s="48"/>
    </row>
    <row r="1419" spans="1:14" ht="14.1" customHeight="1">
      <c r="A1419" s="560">
        <f ca="1">IF($H1419="UNIDADE CONSTRUTIVA",OFFSET(A1419,-1,0)+1,LARGE(A$3:A1418,1))</f>
        <v>0</v>
      </c>
      <c r="B1419" s="560">
        <f t="shared" ca="1" si="757"/>
        <v>20</v>
      </c>
      <c r="C1419" s="560">
        <f t="shared" ca="1" si="758"/>
        <v>1</v>
      </c>
      <c r="D1419" s="561">
        <f t="shared" ca="1" si="759"/>
        <v>1</v>
      </c>
      <c r="E1419" s="561">
        <f t="shared" ca="1" si="760"/>
        <v>1</v>
      </c>
      <c r="F1419" s="48"/>
    </row>
    <row r="1420" spans="1:14" ht="14.1" customHeight="1">
      <c r="A1420" s="560">
        <f ca="1">IF($H1420="UNIDADE CONSTRUTIVA",OFFSET(A1420,-1,0)+1,LARGE(A$3:A1419,1))</f>
        <v>0</v>
      </c>
      <c r="B1420" s="560">
        <f t="shared" ca="1" si="757"/>
        <v>20</v>
      </c>
      <c r="C1420" s="560">
        <f t="shared" ca="1" si="758"/>
        <v>1</v>
      </c>
      <c r="D1420" s="561">
        <f t="shared" ca="1" si="759"/>
        <v>1</v>
      </c>
      <c r="E1420" s="561">
        <f t="shared" ca="1" si="760"/>
        <v>1</v>
      </c>
      <c r="F1420" s="48"/>
    </row>
    <row r="1421" spans="1:14" ht="14.1" customHeight="1">
      <c r="A1421" s="560">
        <f ca="1">IF($H1421="UNIDADE CONSTRUTIVA",OFFSET(A1421,-1,0)+1,LARGE(A$3:A1420,1))</f>
        <v>0</v>
      </c>
      <c r="B1421" s="560">
        <f t="shared" ca="1" si="757"/>
        <v>20</v>
      </c>
      <c r="C1421" s="560">
        <f t="shared" ca="1" si="758"/>
        <v>1</v>
      </c>
      <c r="D1421" s="561">
        <f t="shared" ca="1" si="759"/>
        <v>1</v>
      </c>
      <c r="E1421" s="561">
        <f t="shared" ca="1" si="760"/>
        <v>1</v>
      </c>
      <c r="F1421" s="48"/>
    </row>
    <row r="1422" spans="1:14" ht="14.1" customHeight="1">
      <c r="A1422" s="560">
        <f ca="1">IF($H1422="UNIDADE CONSTRUTIVA",OFFSET(A1422,-1,0)+1,LARGE(A$3:A1421,1))</f>
        <v>0</v>
      </c>
      <c r="B1422" s="560">
        <f t="shared" ca="1" si="757"/>
        <v>20</v>
      </c>
      <c r="C1422" s="560">
        <f t="shared" ca="1" si="758"/>
        <v>1</v>
      </c>
      <c r="D1422" s="561">
        <f t="shared" ca="1" si="759"/>
        <v>1</v>
      </c>
      <c r="E1422" s="561">
        <f t="shared" ca="1" si="760"/>
        <v>1</v>
      </c>
      <c r="F1422" s="48"/>
    </row>
    <row r="1423" spans="1:14" ht="14.1" customHeight="1">
      <c r="A1423" s="560">
        <f ca="1">IF($H1423="UNIDADE CONSTRUTIVA",OFFSET(A1423,-1,0)+1,LARGE(A$3:A1422,1))</f>
        <v>0</v>
      </c>
      <c r="B1423" s="560">
        <f t="shared" ca="1" si="757"/>
        <v>20</v>
      </c>
      <c r="C1423" s="560">
        <f t="shared" ca="1" si="758"/>
        <v>1</v>
      </c>
      <c r="D1423" s="561">
        <f t="shared" ca="1" si="759"/>
        <v>1</v>
      </c>
      <c r="E1423" s="561">
        <f t="shared" ca="1" si="760"/>
        <v>1</v>
      </c>
      <c r="F1423" s="48"/>
    </row>
    <row r="1424" spans="1:14" ht="14.1" customHeight="1">
      <c r="A1424" s="560">
        <f ca="1">IF($H1424="UNIDADE CONSTRUTIVA",OFFSET(A1424,-1,0)+1,LARGE(A$3:A1423,1))</f>
        <v>0</v>
      </c>
      <c r="B1424" s="560">
        <f t="shared" ca="1" si="757"/>
        <v>20</v>
      </c>
      <c r="C1424" s="560">
        <f t="shared" ca="1" si="758"/>
        <v>1</v>
      </c>
      <c r="D1424" s="561">
        <f t="shared" ca="1" si="759"/>
        <v>1</v>
      </c>
      <c r="E1424" s="561">
        <f t="shared" ca="1" si="760"/>
        <v>1</v>
      </c>
      <c r="F1424" s="48"/>
    </row>
    <row r="1425" spans="1:6" ht="14.1" customHeight="1">
      <c r="A1425" s="560">
        <f ca="1">IF($H1425="UNIDADE CONSTRUTIVA",OFFSET(A1425,-1,0)+1,LARGE(A$3:A1424,1))</f>
        <v>0</v>
      </c>
      <c r="B1425" s="560">
        <f t="shared" ca="1" si="757"/>
        <v>20</v>
      </c>
      <c r="C1425" s="560">
        <f t="shared" ca="1" si="758"/>
        <v>1</v>
      </c>
      <c r="D1425" s="561">
        <f t="shared" ca="1" si="759"/>
        <v>1</v>
      </c>
      <c r="E1425" s="561">
        <f t="shared" ca="1" si="760"/>
        <v>1</v>
      </c>
      <c r="F1425" s="48"/>
    </row>
    <row r="1426" spans="1:6" ht="14.1" customHeight="1">
      <c r="A1426" s="560">
        <f ca="1">IF($H1426="UNIDADE CONSTRUTIVA",OFFSET(A1426,-1,0)+1,LARGE(A$3:A1425,1))</f>
        <v>0</v>
      </c>
      <c r="B1426" s="560">
        <f t="shared" ca="1" si="757"/>
        <v>20</v>
      </c>
      <c r="C1426" s="560">
        <f t="shared" ca="1" si="758"/>
        <v>1</v>
      </c>
      <c r="D1426" s="561">
        <f t="shared" ca="1" si="759"/>
        <v>1</v>
      </c>
      <c r="E1426" s="561">
        <f t="shared" ca="1" si="760"/>
        <v>1</v>
      </c>
      <c r="F1426" s="48"/>
    </row>
    <row r="1427" spans="1:6" ht="14.1" customHeight="1">
      <c r="A1427" s="560">
        <f ca="1">IF($H1427="UNIDADE CONSTRUTIVA",OFFSET(A1427,-1,0)+1,LARGE(A$3:A1426,1))</f>
        <v>0</v>
      </c>
      <c r="B1427" s="560">
        <f t="shared" ca="1" si="757"/>
        <v>20</v>
      </c>
      <c r="C1427" s="560">
        <f t="shared" ca="1" si="758"/>
        <v>1</v>
      </c>
      <c r="D1427" s="561">
        <f t="shared" ca="1" si="759"/>
        <v>1</v>
      </c>
      <c r="E1427" s="561">
        <f t="shared" ca="1" si="760"/>
        <v>1</v>
      </c>
      <c r="F1427" s="48"/>
    </row>
    <row r="1428" spans="1:6" ht="14.1" customHeight="1">
      <c r="A1428" s="560">
        <f ca="1">IF($H1428="UNIDADE CONSTRUTIVA",OFFSET(A1428,-1,0)+1,LARGE(A$3:A1427,1))</f>
        <v>0</v>
      </c>
      <c r="B1428" s="560">
        <f t="shared" ca="1" si="757"/>
        <v>20</v>
      </c>
      <c r="C1428" s="560">
        <f t="shared" ca="1" si="758"/>
        <v>1</v>
      </c>
      <c r="D1428" s="561">
        <f t="shared" ca="1" si="759"/>
        <v>1</v>
      </c>
      <c r="E1428" s="561">
        <f t="shared" ca="1" si="760"/>
        <v>1</v>
      </c>
      <c r="F1428" s="48"/>
    </row>
    <row r="1429" spans="1:6" ht="14.1" customHeight="1">
      <c r="A1429" s="560">
        <f ca="1">IF($H1429="UNIDADE CONSTRUTIVA",OFFSET(A1429,-1,0)+1,LARGE(A$3:A1428,1))</f>
        <v>0</v>
      </c>
      <c r="B1429" s="560">
        <f t="shared" ca="1" si="757"/>
        <v>20</v>
      </c>
      <c r="C1429" s="560">
        <f t="shared" ca="1" si="758"/>
        <v>1</v>
      </c>
      <c r="D1429" s="561">
        <f t="shared" ca="1" si="759"/>
        <v>1</v>
      </c>
      <c r="E1429" s="561">
        <f t="shared" ca="1" si="760"/>
        <v>1</v>
      </c>
      <c r="F1429" s="48"/>
    </row>
    <row r="1430" spans="1:6" ht="14.1" customHeight="1">
      <c r="A1430" s="560">
        <f ca="1">IF($H1430="UNIDADE CONSTRUTIVA",OFFSET(A1430,-1,0)+1,LARGE(A$3:A1429,1))</f>
        <v>0</v>
      </c>
      <c r="B1430" s="560">
        <f t="shared" ca="1" si="757"/>
        <v>20</v>
      </c>
      <c r="C1430" s="560">
        <f t="shared" ca="1" si="758"/>
        <v>1</v>
      </c>
      <c r="D1430" s="561">
        <f t="shared" ca="1" si="759"/>
        <v>1</v>
      </c>
      <c r="E1430" s="561">
        <f t="shared" ca="1" si="760"/>
        <v>1</v>
      </c>
      <c r="F1430" s="48"/>
    </row>
    <row r="1431" spans="1:6" ht="14.1" customHeight="1">
      <c r="A1431" s="560">
        <f ca="1">IF($H1431="UNIDADE CONSTRUTIVA",OFFSET(A1431,-1,0)+1,LARGE(A$3:A1430,1))</f>
        <v>0</v>
      </c>
      <c r="B1431" s="560">
        <f t="shared" ca="1" si="757"/>
        <v>20</v>
      </c>
      <c r="C1431" s="560">
        <f t="shared" ca="1" si="758"/>
        <v>1</v>
      </c>
      <c r="D1431" s="561">
        <f t="shared" ca="1" si="759"/>
        <v>1</v>
      </c>
      <c r="E1431" s="561">
        <f t="shared" ca="1" si="760"/>
        <v>1</v>
      </c>
      <c r="F1431" s="48"/>
    </row>
    <row r="1432" spans="1:6" ht="14.1" customHeight="1">
      <c r="A1432" s="560">
        <f ca="1">IF($H1432="UNIDADE CONSTRUTIVA",OFFSET(A1432,-1,0)+1,LARGE(A$3:A1431,1))</f>
        <v>0</v>
      </c>
      <c r="B1432" s="560">
        <f t="shared" ca="1" si="757"/>
        <v>20</v>
      </c>
      <c r="C1432" s="560">
        <f t="shared" ca="1" si="758"/>
        <v>1</v>
      </c>
      <c r="D1432" s="561">
        <f t="shared" ca="1" si="759"/>
        <v>1</v>
      </c>
      <c r="E1432" s="561">
        <f t="shared" ca="1" si="760"/>
        <v>1</v>
      </c>
      <c r="F1432" s="48"/>
    </row>
    <row r="1433" spans="1:6" ht="14.1" customHeight="1">
      <c r="A1433" s="560">
        <f ca="1">IF($H1433="UNIDADE CONSTRUTIVA",OFFSET(A1433,-1,0)+1,LARGE(A$3:A1432,1))</f>
        <v>0</v>
      </c>
      <c r="B1433" s="560">
        <f t="shared" ca="1" si="757"/>
        <v>20</v>
      </c>
      <c r="C1433" s="560">
        <f t="shared" ca="1" si="758"/>
        <v>1</v>
      </c>
      <c r="D1433" s="561">
        <f t="shared" ca="1" si="759"/>
        <v>1</v>
      </c>
      <c r="E1433" s="561">
        <f t="shared" ca="1" si="760"/>
        <v>1</v>
      </c>
      <c r="F1433" s="48"/>
    </row>
    <row r="1434" spans="1:6" ht="14.1" customHeight="1">
      <c r="A1434" s="560">
        <f ca="1">IF($H1434="UNIDADE CONSTRUTIVA",OFFSET(A1434,-1,0)+1,LARGE(A$3:A1433,1))</f>
        <v>0</v>
      </c>
      <c r="B1434" s="560">
        <f t="shared" ca="1" si="757"/>
        <v>20</v>
      </c>
      <c r="C1434" s="560">
        <f t="shared" ca="1" si="758"/>
        <v>1</v>
      </c>
      <c r="D1434" s="561">
        <f t="shared" ca="1" si="759"/>
        <v>1</v>
      </c>
      <c r="E1434" s="561">
        <f t="shared" ca="1" si="760"/>
        <v>1</v>
      </c>
      <c r="F1434" s="48"/>
    </row>
    <row r="1435" spans="1:6" ht="14.1" customHeight="1">
      <c r="A1435" s="560">
        <f ca="1">IF($H1435="UNIDADE CONSTRUTIVA",OFFSET(A1435,-1,0)+1,LARGE(A$3:A1434,1))</f>
        <v>0</v>
      </c>
      <c r="B1435" s="560">
        <f t="shared" ca="1" si="757"/>
        <v>20</v>
      </c>
      <c r="C1435" s="560">
        <f t="shared" ca="1" si="758"/>
        <v>1</v>
      </c>
      <c r="D1435" s="561">
        <f t="shared" ca="1" si="759"/>
        <v>1</v>
      </c>
      <c r="E1435" s="561">
        <f t="shared" ca="1" si="760"/>
        <v>1</v>
      </c>
      <c r="F1435" s="48"/>
    </row>
    <row r="1436" spans="1:6" ht="14.1" customHeight="1">
      <c r="A1436" s="560">
        <f ca="1">IF($H1436="UNIDADE CONSTRUTIVA",OFFSET(A1436,-1,0)+1,LARGE(A$3:A1435,1))</f>
        <v>0</v>
      </c>
      <c r="B1436" s="560">
        <f t="shared" ca="1" si="757"/>
        <v>20</v>
      </c>
      <c r="C1436" s="560">
        <f t="shared" ca="1" si="758"/>
        <v>1</v>
      </c>
      <c r="D1436" s="561">
        <f t="shared" ca="1" si="759"/>
        <v>1</v>
      </c>
      <c r="E1436" s="561">
        <f t="shared" ca="1" si="760"/>
        <v>1</v>
      </c>
      <c r="F1436" s="48"/>
    </row>
    <row r="1437" spans="1:6" ht="14.1" customHeight="1">
      <c r="A1437" s="560">
        <f ca="1">IF($H1437="UNIDADE CONSTRUTIVA",OFFSET(A1437,-1,0)+1,LARGE(A$3:A1436,1))</f>
        <v>0</v>
      </c>
      <c r="B1437" s="560">
        <f t="shared" ca="1" si="757"/>
        <v>20</v>
      </c>
      <c r="C1437" s="560">
        <f t="shared" ca="1" si="758"/>
        <v>1</v>
      </c>
      <c r="D1437" s="561">
        <f t="shared" ca="1" si="759"/>
        <v>1</v>
      </c>
      <c r="E1437" s="561">
        <f t="shared" ca="1" si="760"/>
        <v>1</v>
      </c>
      <c r="F1437" s="48"/>
    </row>
    <row r="1438" spans="1:6" ht="14.1" customHeight="1">
      <c r="A1438" s="560">
        <f ca="1">IF($H1438="UNIDADE CONSTRUTIVA",OFFSET(A1438,-1,0)+1,LARGE(A$3:A1437,1))</f>
        <v>0</v>
      </c>
      <c r="B1438" s="560">
        <f t="shared" ca="1" si="757"/>
        <v>20</v>
      </c>
      <c r="C1438" s="560">
        <f t="shared" ca="1" si="758"/>
        <v>1</v>
      </c>
      <c r="D1438" s="561">
        <f t="shared" ca="1" si="759"/>
        <v>1</v>
      </c>
      <c r="E1438" s="561">
        <f t="shared" ca="1" si="760"/>
        <v>1</v>
      </c>
      <c r="F1438" s="48"/>
    </row>
    <row r="1439" spans="1:6" ht="14.1" customHeight="1">
      <c r="A1439" s="560">
        <f ca="1">IF($H1439="UNIDADE CONSTRUTIVA",OFFSET(A1439,-1,0)+1,LARGE(A$3:A1438,1))</f>
        <v>0</v>
      </c>
      <c r="B1439" s="560">
        <f t="shared" ca="1" si="757"/>
        <v>20</v>
      </c>
      <c r="C1439" s="560">
        <f t="shared" ca="1" si="758"/>
        <v>1</v>
      </c>
      <c r="D1439" s="561">
        <f t="shared" ca="1" si="759"/>
        <v>1</v>
      </c>
      <c r="E1439" s="561">
        <f t="shared" ca="1" si="760"/>
        <v>1</v>
      </c>
      <c r="F1439" s="48"/>
    </row>
    <row r="1440" spans="1:6" ht="14.1" customHeight="1">
      <c r="A1440" s="560">
        <f ca="1">IF($H1440="UNIDADE CONSTRUTIVA",OFFSET(A1440,-1,0)+1,LARGE(A$3:A1439,1))</f>
        <v>0</v>
      </c>
      <c r="B1440" s="560">
        <f t="shared" ca="1" si="757"/>
        <v>20</v>
      </c>
      <c r="C1440" s="560">
        <f t="shared" ca="1" si="758"/>
        <v>1</v>
      </c>
      <c r="D1440" s="561">
        <f t="shared" ca="1" si="759"/>
        <v>1</v>
      </c>
      <c r="E1440" s="561">
        <f t="shared" ca="1" si="760"/>
        <v>1</v>
      </c>
      <c r="F1440" s="48"/>
    </row>
    <row r="1441" spans="1:6" ht="14.1" customHeight="1">
      <c r="A1441" s="560">
        <f ca="1">IF($H1441="UNIDADE CONSTRUTIVA",OFFSET(A1441,-1,0)+1,LARGE(A$3:A1440,1))</f>
        <v>0</v>
      </c>
      <c r="B1441" s="560">
        <f t="shared" ca="1" si="757"/>
        <v>20</v>
      </c>
      <c r="C1441" s="560">
        <f t="shared" ca="1" si="758"/>
        <v>1</v>
      </c>
      <c r="D1441" s="561">
        <f t="shared" ca="1" si="759"/>
        <v>1</v>
      </c>
      <c r="E1441" s="561">
        <f t="shared" ca="1" si="760"/>
        <v>1</v>
      </c>
      <c r="F1441" s="48"/>
    </row>
    <row r="1442" spans="1:6" ht="14.1" customHeight="1">
      <c r="A1442" s="560">
        <f ca="1">IF($H1442="UNIDADE CONSTRUTIVA",OFFSET(A1442,-1,0)+1,LARGE(A$3:A1441,1))</f>
        <v>0</v>
      </c>
      <c r="B1442" s="560">
        <f t="shared" ca="1" si="757"/>
        <v>20</v>
      </c>
      <c r="C1442" s="560">
        <f t="shared" ca="1" si="758"/>
        <v>1</v>
      </c>
      <c r="D1442" s="561">
        <f t="shared" ca="1" si="759"/>
        <v>1</v>
      </c>
      <c r="E1442" s="561">
        <f t="shared" ca="1" si="760"/>
        <v>1</v>
      </c>
      <c r="F1442" s="48"/>
    </row>
    <row r="1443" spans="1:6" ht="14.1" customHeight="1">
      <c r="A1443" s="560">
        <f ca="1">IF($H1443="UNIDADE CONSTRUTIVA",OFFSET(A1443,-1,0)+1,LARGE(A$3:A1442,1))</f>
        <v>0</v>
      </c>
      <c r="B1443" s="560">
        <f t="shared" ca="1" si="757"/>
        <v>20</v>
      </c>
      <c r="C1443" s="560">
        <f t="shared" ca="1" si="758"/>
        <v>1</v>
      </c>
      <c r="D1443" s="561">
        <f t="shared" ca="1" si="759"/>
        <v>1</v>
      </c>
      <c r="E1443" s="561">
        <f t="shared" ca="1" si="760"/>
        <v>1</v>
      </c>
      <c r="F1443" s="48"/>
    </row>
    <row r="1444" spans="1:6" ht="14.1" customHeight="1">
      <c r="A1444" s="560">
        <f ca="1">IF($H1444="UNIDADE CONSTRUTIVA",OFFSET(A1444,-1,0)+1,LARGE(A$3:A1443,1))</f>
        <v>0</v>
      </c>
      <c r="B1444" s="560">
        <f t="shared" ca="1" si="757"/>
        <v>20</v>
      </c>
      <c r="C1444" s="560">
        <f t="shared" ca="1" si="758"/>
        <v>1</v>
      </c>
      <c r="D1444" s="561">
        <f t="shared" ca="1" si="759"/>
        <v>1</v>
      </c>
      <c r="E1444" s="561">
        <f t="shared" ca="1" si="760"/>
        <v>1</v>
      </c>
      <c r="F1444" s="48"/>
    </row>
    <row r="1445" spans="1:6" ht="14.1" customHeight="1">
      <c r="A1445" s="560">
        <f ca="1">IF($H1445="UNIDADE CONSTRUTIVA",OFFSET(A1445,-1,0)+1,LARGE(A$3:A1444,1))</f>
        <v>0</v>
      </c>
      <c r="B1445" s="560">
        <f t="shared" ca="1" si="757"/>
        <v>20</v>
      </c>
      <c r="C1445" s="560">
        <f t="shared" ca="1" si="758"/>
        <v>1</v>
      </c>
      <c r="D1445" s="561">
        <f t="shared" ca="1" si="759"/>
        <v>1</v>
      </c>
      <c r="E1445" s="561">
        <f t="shared" ca="1" si="760"/>
        <v>1</v>
      </c>
      <c r="F1445" s="48"/>
    </row>
    <row r="1446" spans="1:6" ht="14.1" customHeight="1">
      <c r="A1446" s="560">
        <f ca="1">IF($H1446="UNIDADE CONSTRUTIVA",OFFSET(A1446,-1,0)+1,LARGE(A$3:A1445,1))</f>
        <v>0</v>
      </c>
      <c r="B1446" s="560">
        <f t="shared" ca="1" si="757"/>
        <v>20</v>
      </c>
      <c r="C1446" s="560">
        <f t="shared" ca="1" si="758"/>
        <v>1</v>
      </c>
      <c r="D1446" s="561">
        <f t="shared" ca="1" si="759"/>
        <v>1</v>
      </c>
      <c r="E1446" s="561">
        <f t="shared" ca="1" si="760"/>
        <v>1</v>
      </c>
      <c r="F1446" s="48"/>
    </row>
    <row r="1447" spans="1:6" ht="14.1" customHeight="1">
      <c r="A1447" s="560">
        <f ca="1">IF($H1447="UNIDADE CONSTRUTIVA",OFFSET(A1447,-1,0)+1,LARGE(A$3:A1446,1))</f>
        <v>0</v>
      </c>
      <c r="B1447" s="560">
        <f t="shared" ca="1" si="757"/>
        <v>20</v>
      </c>
      <c r="C1447" s="560">
        <f t="shared" ca="1" si="758"/>
        <v>1</v>
      </c>
      <c r="D1447" s="561">
        <f t="shared" ca="1" si="759"/>
        <v>1</v>
      </c>
      <c r="E1447" s="561">
        <f t="shared" ca="1" si="760"/>
        <v>1</v>
      </c>
      <c r="F1447" s="48"/>
    </row>
    <row r="1448" spans="1:6" ht="14.1" customHeight="1">
      <c r="A1448" s="560">
        <f ca="1">IF($H1448="UNIDADE CONSTRUTIVA",OFFSET(A1448,-1,0)+1,LARGE(A$3:A1447,1))</f>
        <v>0</v>
      </c>
      <c r="B1448" s="560">
        <f t="shared" ca="1" si="757"/>
        <v>20</v>
      </c>
      <c r="C1448" s="560">
        <f t="shared" ca="1" si="758"/>
        <v>1</v>
      </c>
      <c r="D1448" s="561">
        <f t="shared" ca="1" si="759"/>
        <v>1</v>
      </c>
      <c r="E1448" s="561">
        <f t="shared" ca="1" si="760"/>
        <v>1</v>
      </c>
      <c r="F1448" s="48"/>
    </row>
    <row r="1449" spans="1:6" ht="14.1" customHeight="1">
      <c r="A1449" s="560">
        <f ca="1">IF($H1449="UNIDADE CONSTRUTIVA",OFFSET(A1449,-1,0)+1,LARGE(A$3:A1448,1))</f>
        <v>0</v>
      </c>
      <c r="B1449" s="560">
        <f t="shared" ca="1" si="757"/>
        <v>20</v>
      </c>
      <c r="C1449" s="560">
        <f t="shared" ca="1" si="758"/>
        <v>1</v>
      </c>
      <c r="D1449" s="561">
        <f t="shared" ca="1" si="759"/>
        <v>1</v>
      </c>
      <c r="E1449" s="561">
        <f t="shared" ca="1" si="760"/>
        <v>1</v>
      </c>
      <c r="F1449" s="48"/>
    </row>
    <row r="1450" spans="1:6" ht="14.1" customHeight="1">
      <c r="A1450" s="560">
        <f ca="1">IF($H1450="UNIDADE CONSTRUTIVA",OFFSET(A1450,-1,0)+1,LARGE(A$3:A1449,1))</f>
        <v>0</v>
      </c>
      <c r="B1450" s="560">
        <f t="shared" ca="1" si="757"/>
        <v>20</v>
      </c>
      <c r="C1450" s="560">
        <f t="shared" ca="1" si="758"/>
        <v>1</v>
      </c>
      <c r="D1450" s="561">
        <f t="shared" ca="1" si="759"/>
        <v>1</v>
      </c>
      <c r="E1450" s="561">
        <f t="shared" ca="1" si="760"/>
        <v>1</v>
      </c>
      <c r="F1450" s="48"/>
    </row>
    <row r="1451" spans="1:6" ht="14.1" customHeight="1">
      <c r="A1451" s="560">
        <f ca="1">IF($H1451="UNIDADE CONSTRUTIVA",OFFSET(A1451,-1,0)+1,LARGE(A$3:A1450,1))</f>
        <v>0</v>
      </c>
      <c r="B1451" s="560">
        <f t="shared" ca="1" si="757"/>
        <v>20</v>
      </c>
      <c r="C1451" s="560">
        <f t="shared" ca="1" si="758"/>
        <v>1</v>
      </c>
      <c r="D1451" s="561">
        <f t="shared" ca="1" si="759"/>
        <v>1</v>
      </c>
      <c r="E1451" s="561">
        <f t="shared" ca="1" si="760"/>
        <v>1</v>
      </c>
      <c r="F1451" s="48"/>
    </row>
    <row r="1452" spans="1:6" ht="14.1" customHeight="1">
      <c r="A1452" s="560">
        <f ca="1">IF($H1452="UNIDADE CONSTRUTIVA",OFFSET(A1452,-1,0)+1,LARGE(A$3:A1451,1))</f>
        <v>0</v>
      </c>
      <c r="B1452" s="560">
        <f t="shared" ca="1" si="757"/>
        <v>20</v>
      </c>
      <c r="C1452" s="560">
        <f t="shared" ca="1" si="758"/>
        <v>1</v>
      </c>
      <c r="D1452" s="561">
        <f t="shared" ca="1" si="759"/>
        <v>1</v>
      </c>
      <c r="E1452" s="561">
        <f t="shared" ca="1" si="760"/>
        <v>1</v>
      </c>
      <c r="F1452" s="48"/>
    </row>
    <row r="1453" spans="1:6" ht="14.1" customHeight="1">
      <c r="A1453" s="560">
        <f ca="1">IF($H1453="UNIDADE CONSTRUTIVA",OFFSET(A1453,-1,0)+1,LARGE(A$3:A1452,1))</f>
        <v>0</v>
      </c>
      <c r="B1453" s="560">
        <f t="shared" ca="1" si="757"/>
        <v>20</v>
      </c>
      <c r="C1453" s="560">
        <f t="shared" ca="1" si="758"/>
        <v>1</v>
      </c>
      <c r="D1453" s="561">
        <f t="shared" ca="1" si="759"/>
        <v>1</v>
      </c>
      <c r="E1453" s="561">
        <f t="shared" ca="1" si="760"/>
        <v>1</v>
      </c>
      <c r="F1453" s="48"/>
    </row>
    <row r="1454" spans="1:6" ht="14.1" customHeight="1">
      <c r="A1454" s="560">
        <f ca="1">IF($H1454="UNIDADE CONSTRUTIVA",OFFSET(A1454,-1,0)+1,LARGE(A$3:A1453,1))</f>
        <v>0</v>
      </c>
      <c r="B1454" s="560">
        <f t="shared" ca="1" si="757"/>
        <v>20</v>
      </c>
      <c r="C1454" s="560">
        <f t="shared" ca="1" si="758"/>
        <v>1</v>
      </c>
      <c r="D1454" s="561">
        <f t="shared" ca="1" si="759"/>
        <v>1</v>
      </c>
      <c r="E1454" s="561">
        <f t="shared" ca="1" si="760"/>
        <v>1</v>
      </c>
      <c r="F1454" s="48"/>
    </row>
    <row r="1455" spans="1:6" ht="14.1" customHeight="1">
      <c r="A1455" s="560">
        <f ca="1">IF($H1455="UNIDADE CONSTRUTIVA",OFFSET(A1455,-1,0)+1,LARGE(A$3:A1454,1))</f>
        <v>0</v>
      </c>
      <c r="B1455" s="560">
        <f t="shared" ca="1" si="757"/>
        <v>20</v>
      </c>
      <c r="C1455" s="560">
        <f t="shared" ca="1" si="758"/>
        <v>1</v>
      </c>
      <c r="D1455" s="561">
        <f t="shared" ca="1" si="759"/>
        <v>1</v>
      </c>
      <c r="E1455" s="561">
        <f t="shared" ca="1" si="760"/>
        <v>1</v>
      </c>
      <c r="F1455" s="48"/>
    </row>
    <row r="1456" spans="1:6" ht="14.1" customHeight="1">
      <c r="A1456" s="560">
        <f ca="1">IF($H1456="UNIDADE CONSTRUTIVA",OFFSET(A1456,-1,0)+1,LARGE(A$3:A1455,1))</f>
        <v>0</v>
      </c>
      <c r="B1456" s="560">
        <f t="shared" ca="1" si="757"/>
        <v>20</v>
      </c>
      <c r="C1456" s="560">
        <f t="shared" ca="1" si="758"/>
        <v>1</v>
      </c>
      <c r="D1456" s="561">
        <f t="shared" ca="1" si="759"/>
        <v>1</v>
      </c>
      <c r="E1456" s="561">
        <f t="shared" ca="1" si="760"/>
        <v>1</v>
      </c>
      <c r="F1456" s="48"/>
    </row>
    <row r="1457" spans="1:6" ht="14.1" customHeight="1">
      <c r="A1457" s="560">
        <f ca="1">IF($H1457="UNIDADE CONSTRUTIVA",OFFSET(A1457,-1,0)+1,LARGE(A$3:A1456,1))</f>
        <v>0</v>
      </c>
      <c r="B1457" s="560">
        <f t="shared" ca="1" si="757"/>
        <v>20</v>
      </c>
      <c r="C1457" s="560">
        <f t="shared" ca="1" si="758"/>
        <v>1</v>
      </c>
      <c r="D1457" s="561">
        <f t="shared" ca="1" si="759"/>
        <v>1</v>
      </c>
      <c r="E1457" s="561">
        <f t="shared" ca="1" si="760"/>
        <v>1</v>
      </c>
      <c r="F1457" s="48"/>
    </row>
    <row r="1458" spans="1:6" ht="14.1" customHeight="1">
      <c r="A1458" s="560">
        <f ca="1">IF($H1458="UNIDADE CONSTRUTIVA",OFFSET(A1458,-1,0)+1,LARGE(A$3:A1457,1))</f>
        <v>0</v>
      </c>
      <c r="B1458" s="560">
        <f t="shared" ca="1" si="757"/>
        <v>20</v>
      </c>
      <c r="C1458" s="560">
        <f t="shared" ca="1" si="758"/>
        <v>1</v>
      </c>
      <c r="D1458" s="561">
        <f t="shared" ca="1" si="759"/>
        <v>1</v>
      </c>
      <c r="E1458" s="561">
        <f t="shared" ca="1" si="760"/>
        <v>1</v>
      </c>
      <c r="F1458" s="48"/>
    </row>
    <row r="1459" spans="1:6" ht="14.1" customHeight="1">
      <c r="A1459" s="560">
        <f ca="1">IF($H1459="UNIDADE CONSTRUTIVA",OFFSET(A1459,-1,0)+1,LARGE(A$3:A1458,1))</f>
        <v>0</v>
      </c>
      <c r="B1459" s="560">
        <f t="shared" ca="1" si="757"/>
        <v>20</v>
      </c>
      <c r="C1459" s="560">
        <f t="shared" ca="1" si="758"/>
        <v>1</v>
      </c>
      <c r="D1459" s="561">
        <f t="shared" ca="1" si="759"/>
        <v>1</v>
      </c>
      <c r="E1459" s="561">
        <f t="shared" ca="1" si="760"/>
        <v>1</v>
      </c>
      <c r="F1459" s="48"/>
    </row>
    <row r="1460" spans="1:6" ht="14.1" customHeight="1">
      <c r="A1460" s="560">
        <f ca="1">IF($H1460="UNIDADE CONSTRUTIVA",OFFSET(A1460,-1,0)+1,LARGE(A$3:A1459,1))</f>
        <v>0</v>
      </c>
      <c r="B1460" s="560">
        <f t="shared" ref="B1460:B1523" ca="1" si="761">IF(H1460="UNIDADE CONSTRUTIVA",0,IF(H1460="CÉLULA CONSTRUTIVA",OFFSET(B1460,-1,0)+1,OFFSET(B1460,-1,0)))</f>
        <v>20</v>
      </c>
      <c r="C1460" s="560">
        <f t="shared" ref="C1460:C1523" ca="1" si="762">IF(H1460="CÉLULA CONSTRUTIVA",0,IF(H1460="ETAPA",OFFSET(C1460,-1,0)+1,OFFSET(C1460,-1,0)))</f>
        <v>1</v>
      </c>
      <c r="D1460" s="561">
        <f t="shared" ref="D1460:D1523" ca="1" si="763">IF(H1460="ETAPA",0,IF(H1460="SUBETAPA",OFFSET(D1460,-1,0)+1,OFFSET(D1460,-1,0)))</f>
        <v>1</v>
      </c>
      <c r="E1460" s="561">
        <f t="shared" ref="E1460:E1523" ca="1" si="764">IF(H1460="Subetapa",0,IF(H1460="serviço",OFFSET(E1460,-1,0)+1,OFFSET(E1460,-1,0)))</f>
        <v>1</v>
      </c>
      <c r="F1460" s="48"/>
    </row>
    <row r="1461" spans="1:6" ht="14.1" customHeight="1">
      <c r="A1461" s="560">
        <f ca="1">IF($H1461="UNIDADE CONSTRUTIVA",OFFSET(A1461,-1,0)+1,LARGE(A$3:A1460,1))</f>
        <v>0</v>
      </c>
      <c r="B1461" s="560">
        <f t="shared" ca="1" si="761"/>
        <v>20</v>
      </c>
      <c r="C1461" s="560">
        <f t="shared" ca="1" si="762"/>
        <v>1</v>
      </c>
      <c r="D1461" s="561">
        <f t="shared" ca="1" si="763"/>
        <v>1</v>
      </c>
      <c r="E1461" s="561">
        <f t="shared" ca="1" si="764"/>
        <v>1</v>
      </c>
      <c r="F1461" s="48"/>
    </row>
    <row r="1462" spans="1:6" ht="14.1" customHeight="1">
      <c r="A1462" s="560">
        <f ca="1">IF($H1462="UNIDADE CONSTRUTIVA",OFFSET(A1462,-1,0)+1,LARGE(A$3:A1461,1))</f>
        <v>0</v>
      </c>
      <c r="B1462" s="560">
        <f t="shared" ca="1" si="761"/>
        <v>20</v>
      </c>
      <c r="C1462" s="560">
        <f t="shared" ca="1" si="762"/>
        <v>1</v>
      </c>
      <c r="D1462" s="561">
        <f t="shared" ca="1" si="763"/>
        <v>1</v>
      </c>
      <c r="E1462" s="561">
        <f t="shared" ca="1" si="764"/>
        <v>1</v>
      </c>
      <c r="F1462" s="48"/>
    </row>
    <row r="1463" spans="1:6" ht="14.1" customHeight="1">
      <c r="A1463" s="560">
        <f ca="1">IF($H1463="UNIDADE CONSTRUTIVA",OFFSET(A1463,-1,0)+1,LARGE(A$3:A1462,1))</f>
        <v>0</v>
      </c>
      <c r="B1463" s="560">
        <f t="shared" ca="1" si="761"/>
        <v>20</v>
      </c>
      <c r="C1463" s="560">
        <f t="shared" ca="1" si="762"/>
        <v>1</v>
      </c>
      <c r="D1463" s="561">
        <f t="shared" ca="1" si="763"/>
        <v>1</v>
      </c>
      <c r="E1463" s="561">
        <f t="shared" ca="1" si="764"/>
        <v>1</v>
      </c>
      <c r="F1463" s="48"/>
    </row>
    <row r="1464" spans="1:6" ht="14.1" customHeight="1">
      <c r="A1464" s="560">
        <f ca="1">IF($H1464="UNIDADE CONSTRUTIVA",OFFSET(A1464,-1,0)+1,LARGE(A$3:A1463,1))</f>
        <v>0</v>
      </c>
      <c r="B1464" s="560">
        <f t="shared" ca="1" si="761"/>
        <v>20</v>
      </c>
      <c r="C1464" s="560">
        <f t="shared" ca="1" si="762"/>
        <v>1</v>
      </c>
      <c r="D1464" s="561">
        <f t="shared" ca="1" si="763"/>
        <v>1</v>
      </c>
      <c r="E1464" s="561">
        <f t="shared" ca="1" si="764"/>
        <v>1</v>
      </c>
      <c r="F1464" s="48"/>
    </row>
    <row r="1465" spans="1:6" ht="14.1" customHeight="1">
      <c r="A1465" s="560">
        <f ca="1">IF($H1465="UNIDADE CONSTRUTIVA",OFFSET(A1465,-1,0)+1,LARGE(A$3:A1464,1))</f>
        <v>0</v>
      </c>
      <c r="B1465" s="560">
        <f t="shared" ca="1" si="761"/>
        <v>20</v>
      </c>
      <c r="C1465" s="560">
        <f t="shared" ca="1" si="762"/>
        <v>1</v>
      </c>
      <c r="D1465" s="561">
        <f t="shared" ca="1" si="763"/>
        <v>1</v>
      </c>
      <c r="E1465" s="561">
        <f t="shared" ca="1" si="764"/>
        <v>1</v>
      </c>
      <c r="F1465" s="48"/>
    </row>
    <row r="1466" spans="1:6" ht="14.1" customHeight="1">
      <c r="A1466" s="560">
        <f ca="1">IF($H1466="UNIDADE CONSTRUTIVA",OFFSET(A1466,-1,0)+1,LARGE(A$3:A1465,1))</f>
        <v>0</v>
      </c>
      <c r="B1466" s="560">
        <f t="shared" ca="1" si="761"/>
        <v>20</v>
      </c>
      <c r="C1466" s="560">
        <f t="shared" ca="1" si="762"/>
        <v>1</v>
      </c>
      <c r="D1466" s="561">
        <f t="shared" ca="1" si="763"/>
        <v>1</v>
      </c>
      <c r="E1466" s="561">
        <f t="shared" ca="1" si="764"/>
        <v>1</v>
      </c>
      <c r="F1466" s="48"/>
    </row>
    <row r="1467" spans="1:6" ht="14.1" customHeight="1">
      <c r="A1467" s="560">
        <f ca="1">IF($H1467="UNIDADE CONSTRUTIVA",OFFSET(A1467,-1,0)+1,LARGE(A$3:A1466,1))</f>
        <v>0</v>
      </c>
      <c r="B1467" s="560">
        <f t="shared" ca="1" si="761"/>
        <v>20</v>
      </c>
      <c r="C1467" s="560">
        <f t="shared" ca="1" si="762"/>
        <v>1</v>
      </c>
      <c r="D1467" s="561">
        <f t="shared" ca="1" si="763"/>
        <v>1</v>
      </c>
      <c r="E1467" s="561">
        <f t="shared" ca="1" si="764"/>
        <v>1</v>
      </c>
      <c r="F1467" s="48"/>
    </row>
    <row r="1468" spans="1:6" ht="14.1" customHeight="1">
      <c r="A1468" s="560">
        <f ca="1">IF($H1468="UNIDADE CONSTRUTIVA",OFFSET(A1468,-1,0)+1,LARGE(A$3:A1467,1))</f>
        <v>0</v>
      </c>
      <c r="B1468" s="560">
        <f t="shared" ca="1" si="761"/>
        <v>20</v>
      </c>
      <c r="C1468" s="560">
        <f t="shared" ca="1" si="762"/>
        <v>1</v>
      </c>
      <c r="D1468" s="561">
        <f t="shared" ca="1" si="763"/>
        <v>1</v>
      </c>
      <c r="E1468" s="561">
        <f t="shared" ca="1" si="764"/>
        <v>1</v>
      </c>
      <c r="F1468" s="48"/>
    </row>
    <row r="1469" spans="1:6" ht="14.1" customHeight="1">
      <c r="A1469" s="560">
        <f ca="1">IF($H1469="UNIDADE CONSTRUTIVA",OFFSET(A1469,-1,0)+1,LARGE(A$3:A1468,1))</f>
        <v>0</v>
      </c>
      <c r="B1469" s="560">
        <f t="shared" ca="1" si="761"/>
        <v>20</v>
      </c>
      <c r="C1469" s="560">
        <f t="shared" ca="1" si="762"/>
        <v>1</v>
      </c>
      <c r="D1469" s="561">
        <f t="shared" ca="1" si="763"/>
        <v>1</v>
      </c>
      <c r="E1469" s="561">
        <f t="shared" ca="1" si="764"/>
        <v>1</v>
      </c>
      <c r="F1469" s="48"/>
    </row>
    <row r="1470" spans="1:6" ht="14.1" customHeight="1">
      <c r="A1470" s="560">
        <f ca="1">IF($H1470="UNIDADE CONSTRUTIVA",OFFSET(A1470,-1,0)+1,LARGE(A$3:A1469,1))</f>
        <v>0</v>
      </c>
      <c r="B1470" s="560">
        <f t="shared" ca="1" si="761"/>
        <v>20</v>
      </c>
      <c r="C1470" s="560">
        <f t="shared" ca="1" si="762"/>
        <v>1</v>
      </c>
      <c r="D1470" s="561">
        <f t="shared" ca="1" si="763"/>
        <v>1</v>
      </c>
      <c r="E1470" s="561">
        <f t="shared" ca="1" si="764"/>
        <v>1</v>
      </c>
      <c r="F1470" s="48"/>
    </row>
    <row r="1471" spans="1:6" ht="14.1" customHeight="1">
      <c r="A1471" s="560">
        <f ca="1">IF($H1471="UNIDADE CONSTRUTIVA",OFFSET(A1471,-1,0)+1,LARGE(A$3:A1470,1))</f>
        <v>0</v>
      </c>
      <c r="B1471" s="560">
        <f t="shared" ca="1" si="761"/>
        <v>20</v>
      </c>
      <c r="C1471" s="560">
        <f t="shared" ca="1" si="762"/>
        <v>1</v>
      </c>
      <c r="D1471" s="561">
        <f t="shared" ca="1" si="763"/>
        <v>1</v>
      </c>
      <c r="E1471" s="561">
        <f t="shared" ca="1" si="764"/>
        <v>1</v>
      </c>
      <c r="F1471" s="48"/>
    </row>
    <row r="1472" spans="1:6" ht="14.1" customHeight="1">
      <c r="A1472" s="560">
        <f ca="1">IF($H1472="UNIDADE CONSTRUTIVA",OFFSET(A1472,-1,0)+1,LARGE(A$3:A1471,1))</f>
        <v>0</v>
      </c>
      <c r="B1472" s="560">
        <f t="shared" ca="1" si="761"/>
        <v>20</v>
      </c>
      <c r="C1472" s="560">
        <f t="shared" ca="1" si="762"/>
        <v>1</v>
      </c>
      <c r="D1472" s="561">
        <f t="shared" ca="1" si="763"/>
        <v>1</v>
      </c>
      <c r="E1472" s="561">
        <f t="shared" ca="1" si="764"/>
        <v>1</v>
      </c>
      <c r="F1472" s="48"/>
    </row>
    <row r="1473" spans="1:6" ht="14.1" customHeight="1">
      <c r="A1473" s="560">
        <f ca="1">IF($H1473="UNIDADE CONSTRUTIVA",OFFSET(A1473,-1,0)+1,LARGE(A$3:A1472,1))</f>
        <v>0</v>
      </c>
      <c r="B1473" s="560">
        <f t="shared" ca="1" si="761"/>
        <v>20</v>
      </c>
      <c r="C1473" s="560">
        <f t="shared" ca="1" si="762"/>
        <v>1</v>
      </c>
      <c r="D1473" s="561">
        <f t="shared" ca="1" si="763"/>
        <v>1</v>
      </c>
      <c r="E1473" s="561">
        <f t="shared" ca="1" si="764"/>
        <v>1</v>
      </c>
      <c r="F1473" s="48"/>
    </row>
    <row r="1474" spans="1:6" ht="14.1" customHeight="1">
      <c r="A1474" s="560">
        <f ca="1">IF($H1474="UNIDADE CONSTRUTIVA",OFFSET(A1474,-1,0)+1,LARGE(A$3:A1473,1))</f>
        <v>0</v>
      </c>
      <c r="B1474" s="560">
        <f t="shared" ca="1" si="761"/>
        <v>20</v>
      </c>
      <c r="C1474" s="560">
        <f t="shared" ca="1" si="762"/>
        <v>1</v>
      </c>
      <c r="D1474" s="561">
        <f t="shared" ca="1" si="763"/>
        <v>1</v>
      </c>
      <c r="E1474" s="561">
        <f t="shared" ca="1" si="764"/>
        <v>1</v>
      </c>
      <c r="F1474" s="48"/>
    </row>
    <row r="1475" spans="1:6" ht="14.1" customHeight="1">
      <c r="A1475" s="560">
        <f ca="1">IF($H1475="UNIDADE CONSTRUTIVA",OFFSET(A1475,-1,0)+1,LARGE(A$3:A1474,1))</f>
        <v>0</v>
      </c>
      <c r="B1475" s="560">
        <f t="shared" ca="1" si="761"/>
        <v>20</v>
      </c>
      <c r="C1475" s="560">
        <f t="shared" ca="1" si="762"/>
        <v>1</v>
      </c>
      <c r="D1475" s="561">
        <f t="shared" ca="1" si="763"/>
        <v>1</v>
      </c>
      <c r="E1475" s="561">
        <f t="shared" ca="1" si="764"/>
        <v>1</v>
      </c>
      <c r="F1475" s="48"/>
    </row>
    <row r="1476" spans="1:6" ht="14.1" customHeight="1">
      <c r="A1476" s="560">
        <f ca="1">IF($H1476="UNIDADE CONSTRUTIVA",OFFSET(A1476,-1,0)+1,LARGE(A$3:A1475,1))</f>
        <v>0</v>
      </c>
      <c r="B1476" s="560">
        <f t="shared" ca="1" si="761"/>
        <v>20</v>
      </c>
      <c r="C1476" s="560">
        <f t="shared" ca="1" si="762"/>
        <v>1</v>
      </c>
      <c r="D1476" s="561">
        <f t="shared" ca="1" si="763"/>
        <v>1</v>
      </c>
      <c r="E1476" s="561">
        <f t="shared" ca="1" si="764"/>
        <v>1</v>
      </c>
      <c r="F1476" s="48"/>
    </row>
    <row r="1477" spans="1:6" ht="14.1" customHeight="1">
      <c r="A1477" s="560">
        <f ca="1">IF($H1477="UNIDADE CONSTRUTIVA",OFFSET(A1477,-1,0)+1,LARGE(A$3:A1476,1))</f>
        <v>0</v>
      </c>
      <c r="B1477" s="560">
        <f t="shared" ca="1" si="761"/>
        <v>20</v>
      </c>
      <c r="C1477" s="560">
        <f t="shared" ca="1" si="762"/>
        <v>1</v>
      </c>
      <c r="D1477" s="561">
        <f t="shared" ca="1" si="763"/>
        <v>1</v>
      </c>
      <c r="E1477" s="561">
        <f t="shared" ca="1" si="764"/>
        <v>1</v>
      </c>
      <c r="F1477" s="48"/>
    </row>
    <row r="1478" spans="1:6" ht="14.1" customHeight="1">
      <c r="A1478" s="560">
        <f ca="1">IF($H1478="UNIDADE CONSTRUTIVA",OFFSET(A1478,-1,0)+1,LARGE(A$3:A1477,1))</f>
        <v>0</v>
      </c>
      <c r="B1478" s="560">
        <f t="shared" ca="1" si="761"/>
        <v>20</v>
      </c>
      <c r="C1478" s="560">
        <f t="shared" ca="1" si="762"/>
        <v>1</v>
      </c>
      <c r="D1478" s="561">
        <f t="shared" ca="1" si="763"/>
        <v>1</v>
      </c>
      <c r="E1478" s="561">
        <f t="shared" ca="1" si="764"/>
        <v>1</v>
      </c>
      <c r="F1478" s="48"/>
    </row>
    <row r="1479" spans="1:6" ht="14.1" customHeight="1">
      <c r="A1479" s="560">
        <f ca="1">IF($H1479="UNIDADE CONSTRUTIVA",OFFSET(A1479,-1,0)+1,LARGE(A$3:A1478,1))</f>
        <v>0</v>
      </c>
      <c r="B1479" s="560">
        <f t="shared" ca="1" si="761"/>
        <v>20</v>
      </c>
      <c r="C1479" s="560">
        <f t="shared" ca="1" si="762"/>
        <v>1</v>
      </c>
      <c r="D1479" s="561">
        <f t="shared" ca="1" si="763"/>
        <v>1</v>
      </c>
      <c r="E1479" s="561">
        <f t="shared" ca="1" si="764"/>
        <v>1</v>
      </c>
      <c r="F1479" s="48"/>
    </row>
    <row r="1480" spans="1:6" ht="14.1" customHeight="1">
      <c r="A1480" s="560">
        <f ca="1">IF($H1480="UNIDADE CONSTRUTIVA",OFFSET(A1480,-1,0)+1,LARGE(A$3:A1479,1))</f>
        <v>0</v>
      </c>
      <c r="B1480" s="560">
        <f t="shared" ca="1" si="761"/>
        <v>20</v>
      </c>
      <c r="C1480" s="560">
        <f t="shared" ca="1" si="762"/>
        <v>1</v>
      </c>
      <c r="D1480" s="561">
        <f t="shared" ca="1" si="763"/>
        <v>1</v>
      </c>
      <c r="E1480" s="561">
        <f t="shared" ca="1" si="764"/>
        <v>1</v>
      </c>
      <c r="F1480" s="48"/>
    </row>
    <row r="1481" spans="1:6" ht="14.1" customHeight="1">
      <c r="A1481" s="560">
        <f ca="1">IF($H1481="UNIDADE CONSTRUTIVA",OFFSET(A1481,-1,0)+1,LARGE(A$3:A1480,1))</f>
        <v>0</v>
      </c>
      <c r="B1481" s="560">
        <f t="shared" ca="1" si="761"/>
        <v>20</v>
      </c>
      <c r="C1481" s="560">
        <f t="shared" ca="1" si="762"/>
        <v>1</v>
      </c>
      <c r="D1481" s="561">
        <f t="shared" ca="1" si="763"/>
        <v>1</v>
      </c>
      <c r="E1481" s="561">
        <f t="shared" ca="1" si="764"/>
        <v>1</v>
      </c>
      <c r="F1481" s="48"/>
    </row>
    <row r="1482" spans="1:6" ht="14.1" customHeight="1">
      <c r="A1482" s="560">
        <f ca="1">IF($H1482="UNIDADE CONSTRUTIVA",OFFSET(A1482,-1,0)+1,LARGE(A$3:A1481,1))</f>
        <v>0</v>
      </c>
      <c r="B1482" s="560">
        <f t="shared" ca="1" si="761"/>
        <v>20</v>
      </c>
      <c r="C1482" s="560">
        <f t="shared" ca="1" si="762"/>
        <v>1</v>
      </c>
      <c r="D1482" s="561">
        <f t="shared" ca="1" si="763"/>
        <v>1</v>
      </c>
      <c r="E1482" s="561">
        <f t="shared" ca="1" si="764"/>
        <v>1</v>
      </c>
      <c r="F1482" s="48"/>
    </row>
    <row r="1483" spans="1:6" ht="14.1" customHeight="1">
      <c r="A1483" s="560">
        <f ca="1">IF($H1483="UNIDADE CONSTRUTIVA",OFFSET(A1483,-1,0)+1,LARGE(A$3:A1482,1))</f>
        <v>0</v>
      </c>
      <c r="B1483" s="560">
        <f t="shared" ca="1" si="761"/>
        <v>20</v>
      </c>
      <c r="C1483" s="560">
        <f t="shared" ca="1" si="762"/>
        <v>1</v>
      </c>
      <c r="D1483" s="561">
        <f t="shared" ca="1" si="763"/>
        <v>1</v>
      </c>
      <c r="E1483" s="561">
        <f t="shared" ca="1" si="764"/>
        <v>1</v>
      </c>
      <c r="F1483" s="48"/>
    </row>
    <row r="1484" spans="1:6" ht="14.1" customHeight="1">
      <c r="A1484" s="560">
        <f ca="1">IF($H1484="UNIDADE CONSTRUTIVA",OFFSET(A1484,-1,0)+1,LARGE(A$3:A1483,1))</f>
        <v>0</v>
      </c>
      <c r="B1484" s="560">
        <f t="shared" ca="1" si="761"/>
        <v>20</v>
      </c>
      <c r="C1484" s="560">
        <f t="shared" ca="1" si="762"/>
        <v>1</v>
      </c>
      <c r="D1484" s="561">
        <f t="shared" ca="1" si="763"/>
        <v>1</v>
      </c>
      <c r="E1484" s="561">
        <f t="shared" ca="1" si="764"/>
        <v>1</v>
      </c>
      <c r="F1484" s="48"/>
    </row>
    <row r="1485" spans="1:6" ht="14.1" customHeight="1">
      <c r="A1485" s="560">
        <f ca="1">IF($H1485="UNIDADE CONSTRUTIVA",OFFSET(A1485,-1,0)+1,LARGE(A$3:A1484,1))</f>
        <v>0</v>
      </c>
      <c r="B1485" s="560">
        <f t="shared" ca="1" si="761"/>
        <v>20</v>
      </c>
      <c r="C1485" s="560">
        <f t="shared" ca="1" si="762"/>
        <v>1</v>
      </c>
      <c r="D1485" s="561">
        <f t="shared" ca="1" si="763"/>
        <v>1</v>
      </c>
      <c r="E1485" s="561">
        <f t="shared" ca="1" si="764"/>
        <v>1</v>
      </c>
      <c r="F1485" s="48"/>
    </row>
    <row r="1486" spans="1:6" ht="14.1" customHeight="1">
      <c r="A1486" s="560">
        <f ca="1">IF($H1486="UNIDADE CONSTRUTIVA",OFFSET(A1486,-1,0)+1,LARGE(A$3:A1485,1))</f>
        <v>0</v>
      </c>
      <c r="B1486" s="560">
        <f t="shared" ca="1" si="761"/>
        <v>20</v>
      </c>
      <c r="C1486" s="560">
        <f t="shared" ca="1" si="762"/>
        <v>1</v>
      </c>
      <c r="D1486" s="561">
        <f t="shared" ca="1" si="763"/>
        <v>1</v>
      </c>
      <c r="E1486" s="561">
        <f t="shared" ca="1" si="764"/>
        <v>1</v>
      </c>
      <c r="F1486" s="48"/>
    </row>
    <row r="1487" spans="1:6" ht="14.1" customHeight="1">
      <c r="A1487" s="560">
        <f ca="1">IF($H1487="UNIDADE CONSTRUTIVA",OFFSET(A1487,-1,0)+1,LARGE(A$3:A1486,1))</f>
        <v>0</v>
      </c>
      <c r="B1487" s="560">
        <f t="shared" ca="1" si="761"/>
        <v>20</v>
      </c>
      <c r="C1487" s="560">
        <f t="shared" ca="1" si="762"/>
        <v>1</v>
      </c>
      <c r="D1487" s="561">
        <f t="shared" ca="1" si="763"/>
        <v>1</v>
      </c>
      <c r="E1487" s="561">
        <f t="shared" ca="1" si="764"/>
        <v>1</v>
      </c>
      <c r="F1487" s="48"/>
    </row>
    <row r="1488" spans="1:6" ht="14.1" customHeight="1">
      <c r="A1488" s="560">
        <f ca="1">IF($H1488="UNIDADE CONSTRUTIVA",OFFSET(A1488,-1,0)+1,LARGE(A$3:A1487,1))</f>
        <v>0</v>
      </c>
      <c r="B1488" s="560">
        <f t="shared" ca="1" si="761"/>
        <v>20</v>
      </c>
      <c r="C1488" s="560">
        <f t="shared" ca="1" si="762"/>
        <v>1</v>
      </c>
      <c r="D1488" s="561">
        <f t="shared" ca="1" si="763"/>
        <v>1</v>
      </c>
      <c r="E1488" s="561">
        <f t="shared" ca="1" si="764"/>
        <v>1</v>
      </c>
      <c r="F1488" s="48"/>
    </row>
    <row r="1489" spans="1:6" ht="14.1" customHeight="1">
      <c r="A1489" s="560">
        <f ca="1">IF($H1489="UNIDADE CONSTRUTIVA",OFFSET(A1489,-1,0)+1,LARGE(A$3:A1488,1))</f>
        <v>0</v>
      </c>
      <c r="B1489" s="560">
        <f t="shared" ca="1" si="761"/>
        <v>20</v>
      </c>
      <c r="C1489" s="560">
        <f t="shared" ca="1" si="762"/>
        <v>1</v>
      </c>
      <c r="D1489" s="561">
        <f t="shared" ca="1" si="763"/>
        <v>1</v>
      </c>
      <c r="E1489" s="561">
        <f t="shared" ca="1" si="764"/>
        <v>1</v>
      </c>
      <c r="F1489" s="48"/>
    </row>
    <row r="1490" spans="1:6" ht="14.1" customHeight="1">
      <c r="A1490" s="560">
        <f ca="1">IF($H1490="UNIDADE CONSTRUTIVA",OFFSET(A1490,-1,0)+1,LARGE(A$3:A1489,1))</f>
        <v>0</v>
      </c>
      <c r="B1490" s="560">
        <f t="shared" ca="1" si="761"/>
        <v>20</v>
      </c>
      <c r="C1490" s="560">
        <f t="shared" ca="1" si="762"/>
        <v>1</v>
      </c>
      <c r="D1490" s="561">
        <f t="shared" ca="1" si="763"/>
        <v>1</v>
      </c>
      <c r="E1490" s="561">
        <f t="shared" ca="1" si="764"/>
        <v>1</v>
      </c>
      <c r="F1490" s="48"/>
    </row>
    <row r="1491" spans="1:6" ht="14.1" customHeight="1">
      <c r="A1491" s="560">
        <f ca="1">IF($H1491="UNIDADE CONSTRUTIVA",OFFSET(A1491,-1,0)+1,LARGE(A$3:A1490,1))</f>
        <v>0</v>
      </c>
      <c r="B1491" s="560">
        <f t="shared" ca="1" si="761"/>
        <v>20</v>
      </c>
      <c r="C1491" s="560">
        <f t="shared" ca="1" si="762"/>
        <v>1</v>
      </c>
      <c r="D1491" s="561">
        <f t="shared" ca="1" si="763"/>
        <v>1</v>
      </c>
      <c r="E1491" s="561">
        <f t="shared" ca="1" si="764"/>
        <v>1</v>
      </c>
      <c r="F1491" s="48"/>
    </row>
    <row r="1492" spans="1:6" ht="14.1" customHeight="1">
      <c r="A1492" s="560">
        <f ca="1">IF($H1492="UNIDADE CONSTRUTIVA",OFFSET(A1492,-1,0)+1,LARGE(A$3:A1491,1))</f>
        <v>0</v>
      </c>
      <c r="B1492" s="560">
        <f t="shared" ca="1" si="761"/>
        <v>20</v>
      </c>
      <c r="C1492" s="560">
        <f t="shared" ca="1" si="762"/>
        <v>1</v>
      </c>
      <c r="D1492" s="561">
        <f t="shared" ca="1" si="763"/>
        <v>1</v>
      </c>
      <c r="E1492" s="561">
        <f t="shared" ca="1" si="764"/>
        <v>1</v>
      </c>
      <c r="F1492" s="48"/>
    </row>
    <row r="1493" spans="1:6" ht="14.1" customHeight="1">
      <c r="A1493" s="560">
        <f ca="1">IF($H1493="UNIDADE CONSTRUTIVA",OFFSET(A1493,-1,0)+1,LARGE(A$3:A1492,1))</f>
        <v>0</v>
      </c>
      <c r="B1493" s="560">
        <f t="shared" ca="1" si="761"/>
        <v>20</v>
      </c>
      <c r="C1493" s="560">
        <f t="shared" ca="1" si="762"/>
        <v>1</v>
      </c>
      <c r="D1493" s="561">
        <f t="shared" ca="1" si="763"/>
        <v>1</v>
      </c>
      <c r="E1493" s="561">
        <f t="shared" ca="1" si="764"/>
        <v>1</v>
      </c>
      <c r="F1493" s="48"/>
    </row>
    <row r="1494" spans="1:6" ht="14.1" customHeight="1">
      <c r="A1494" s="560">
        <f ca="1">IF($H1494="UNIDADE CONSTRUTIVA",OFFSET(A1494,-1,0)+1,LARGE(A$3:A1493,1))</f>
        <v>0</v>
      </c>
      <c r="B1494" s="560">
        <f t="shared" ca="1" si="761"/>
        <v>20</v>
      </c>
      <c r="C1494" s="560">
        <f t="shared" ca="1" si="762"/>
        <v>1</v>
      </c>
      <c r="D1494" s="561">
        <f t="shared" ca="1" si="763"/>
        <v>1</v>
      </c>
      <c r="E1494" s="561">
        <f t="shared" ca="1" si="764"/>
        <v>1</v>
      </c>
      <c r="F1494" s="48"/>
    </row>
    <row r="1495" spans="1:6" ht="14.1" customHeight="1">
      <c r="A1495" s="560">
        <f ca="1">IF($H1495="UNIDADE CONSTRUTIVA",OFFSET(A1495,-1,0)+1,LARGE(A$3:A1494,1))</f>
        <v>0</v>
      </c>
      <c r="B1495" s="560">
        <f t="shared" ca="1" si="761"/>
        <v>20</v>
      </c>
      <c r="C1495" s="560">
        <f t="shared" ca="1" si="762"/>
        <v>1</v>
      </c>
      <c r="D1495" s="561">
        <f t="shared" ca="1" si="763"/>
        <v>1</v>
      </c>
      <c r="E1495" s="561">
        <f t="shared" ca="1" si="764"/>
        <v>1</v>
      </c>
      <c r="F1495" s="48"/>
    </row>
    <row r="1496" spans="1:6" ht="14.1" customHeight="1">
      <c r="A1496" s="560">
        <f ca="1">IF($H1496="UNIDADE CONSTRUTIVA",OFFSET(A1496,-1,0)+1,LARGE(A$3:A1495,1))</f>
        <v>0</v>
      </c>
      <c r="B1496" s="560">
        <f t="shared" ca="1" si="761"/>
        <v>20</v>
      </c>
      <c r="C1496" s="560">
        <f t="shared" ca="1" si="762"/>
        <v>1</v>
      </c>
      <c r="D1496" s="561">
        <f t="shared" ca="1" si="763"/>
        <v>1</v>
      </c>
      <c r="E1496" s="561">
        <f t="shared" ca="1" si="764"/>
        <v>1</v>
      </c>
      <c r="F1496" s="48"/>
    </row>
    <row r="1497" spans="1:6" ht="14.1" customHeight="1">
      <c r="A1497" s="560">
        <f ca="1">IF($H1497="UNIDADE CONSTRUTIVA",OFFSET(A1497,-1,0)+1,LARGE(A$3:A1496,1))</f>
        <v>0</v>
      </c>
      <c r="B1497" s="560">
        <f t="shared" ca="1" si="761"/>
        <v>20</v>
      </c>
      <c r="C1497" s="560">
        <f t="shared" ca="1" si="762"/>
        <v>1</v>
      </c>
      <c r="D1497" s="561">
        <f t="shared" ca="1" si="763"/>
        <v>1</v>
      </c>
      <c r="E1497" s="561">
        <f t="shared" ca="1" si="764"/>
        <v>1</v>
      </c>
      <c r="F1497" s="48"/>
    </row>
    <row r="1498" spans="1:6" ht="14.1" customHeight="1">
      <c r="A1498" s="560">
        <f ca="1">IF($H1498="UNIDADE CONSTRUTIVA",OFFSET(A1498,-1,0)+1,LARGE(A$3:A1497,1))</f>
        <v>0</v>
      </c>
      <c r="B1498" s="560">
        <f t="shared" ca="1" si="761"/>
        <v>20</v>
      </c>
      <c r="C1498" s="560">
        <f t="shared" ca="1" si="762"/>
        <v>1</v>
      </c>
      <c r="D1498" s="561">
        <f t="shared" ca="1" si="763"/>
        <v>1</v>
      </c>
      <c r="E1498" s="561">
        <f t="shared" ca="1" si="764"/>
        <v>1</v>
      </c>
      <c r="F1498" s="48"/>
    </row>
    <row r="1499" spans="1:6" ht="14.1" customHeight="1">
      <c r="A1499" s="560">
        <f ca="1">IF($H1499="UNIDADE CONSTRUTIVA",OFFSET(A1499,-1,0)+1,LARGE(A$3:A1498,1))</f>
        <v>0</v>
      </c>
      <c r="B1499" s="560">
        <f t="shared" ca="1" si="761"/>
        <v>20</v>
      </c>
      <c r="C1499" s="560">
        <f t="shared" ca="1" si="762"/>
        <v>1</v>
      </c>
      <c r="D1499" s="561">
        <f t="shared" ca="1" si="763"/>
        <v>1</v>
      </c>
      <c r="E1499" s="561">
        <f t="shared" ca="1" si="764"/>
        <v>1</v>
      </c>
      <c r="F1499" s="48"/>
    </row>
    <row r="1500" spans="1:6" ht="14.1" customHeight="1">
      <c r="A1500" s="560">
        <f ca="1">IF($H1500="UNIDADE CONSTRUTIVA",OFFSET(A1500,-1,0)+1,LARGE(A$3:A1499,1))</f>
        <v>0</v>
      </c>
      <c r="B1500" s="560">
        <f t="shared" ca="1" si="761"/>
        <v>20</v>
      </c>
      <c r="C1500" s="560">
        <f t="shared" ca="1" si="762"/>
        <v>1</v>
      </c>
      <c r="D1500" s="561">
        <f t="shared" ca="1" si="763"/>
        <v>1</v>
      </c>
      <c r="E1500" s="561">
        <f t="shared" ca="1" si="764"/>
        <v>1</v>
      </c>
      <c r="F1500" s="48"/>
    </row>
    <row r="1501" spans="1:6" ht="14.1" customHeight="1">
      <c r="A1501" s="560">
        <f ca="1">IF($H1501="UNIDADE CONSTRUTIVA",OFFSET(A1501,-1,0)+1,LARGE(A$3:A1500,1))</f>
        <v>0</v>
      </c>
      <c r="B1501" s="560">
        <f t="shared" ca="1" si="761"/>
        <v>20</v>
      </c>
      <c r="C1501" s="560">
        <f t="shared" ca="1" si="762"/>
        <v>1</v>
      </c>
      <c r="D1501" s="561">
        <f t="shared" ca="1" si="763"/>
        <v>1</v>
      </c>
      <c r="E1501" s="561">
        <f t="shared" ca="1" si="764"/>
        <v>1</v>
      </c>
      <c r="F1501" s="48"/>
    </row>
    <row r="1502" spans="1:6" ht="14.1" customHeight="1">
      <c r="A1502" s="560">
        <f ca="1">IF($H1502="UNIDADE CONSTRUTIVA",OFFSET(A1502,-1,0)+1,LARGE(A$3:A1501,1))</f>
        <v>0</v>
      </c>
      <c r="B1502" s="560">
        <f t="shared" ca="1" si="761"/>
        <v>20</v>
      </c>
      <c r="C1502" s="560">
        <f t="shared" ca="1" si="762"/>
        <v>1</v>
      </c>
      <c r="D1502" s="561">
        <f t="shared" ca="1" si="763"/>
        <v>1</v>
      </c>
      <c r="E1502" s="561">
        <f t="shared" ca="1" si="764"/>
        <v>1</v>
      </c>
      <c r="F1502" s="48"/>
    </row>
    <row r="1503" spans="1:6" ht="14.1" customHeight="1">
      <c r="A1503" s="560">
        <f ca="1">IF($H1503="UNIDADE CONSTRUTIVA",OFFSET(A1503,-1,0)+1,LARGE(A$3:A1502,1))</f>
        <v>0</v>
      </c>
      <c r="B1503" s="560">
        <f t="shared" ca="1" si="761"/>
        <v>20</v>
      </c>
      <c r="C1503" s="560">
        <f t="shared" ca="1" si="762"/>
        <v>1</v>
      </c>
      <c r="D1503" s="561">
        <f t="shared" ca="1" si="763"/>
        <v>1</v>
      </c>
      <c r="E1503" s="561">
        <f t="shared" ca="1" si="764"/>
        <v>1</v>
      </c>
      <c r="F1503" s="48"/>
    </row>
    <row r="1504" spans="1:6" ht="14.1" customHeight="1">
      <c r="A1504" s="560">
        <f ca="1">IF($H1504="UNIDADE CONSTRUTIVA",OFFSET(A1504,-1,0)+1,LARGE(A$3:A1503,1))</f>
        <v>0</v>
      </c>
      <c r="B1504" s="560">
        <f t="shared" ca="1" si="761"/>
        <v>20</v>
      </c>
      <c r="C1504" s="560">
        <f t="shared" ca="1" si="762"/>
        <v>1</v>
      </c>
      <c r="D1504" s="561">
        <f t="shared" ca="1" si="763"/>
        <v>1</v>
      </c>
      <c r="E1504" s="561">
        <f t="shared" ca="1" si="764"/>
        <v>1</v>
      </c>
      <c r="F1504" s="48"/>
    </row>
    <row r="1505" spans="1:6" ht="14.1" customHeight="1">
      <c r="A1505" s="560">
        <f ca="1">IF($H1505="UNIDADE CONSTRUTIVA",OFFSET(A1505,-1,0)+1,LARGE(A$3:A1504,1))</f>
        <v>0</v>
      </c>
      <c r="B1505" s="560">
        <f t="shared" ca="1" si="761"/>
        <v>20</v>
      </c>
      <c r="C1505" s="560">
        <f t="shared" ca="1" si="762"/>
        <v>1</v>
      </c>
      <c r="D1505" s="561">
        <f t="shared" ca="1" si="763"/>
        <v>1</v>
      </c>
      <c r="E1505" s="561">
        <f t="shared" ca="1" si="764"/>
        <v>1</v>
      </c>
      <c r="F1505" s="48"/>
    </row>
    <row r="1506" spans="1:6" ht="14.1" customHeight="1">
      <c r="A1506" s="560">
        <f ca="1">IF($H1506="UNIDADE CONSTRUTIVA",OFFSET(A1506,-1,0)+1,LARGE(A$3:A1505,1))</f>
        <v>0</v>
      </c>
      <c r="B1506" s="560">
        <f t="shared" ca="1" si="761"/>
        <v>20</v>
      </c>
      <c r="C1506" s="560">
        <f t="shared" ca="1" si="762"/>
        <v>1</v>
      </c>
      <c r="D1506" s="561">
        <f t="shared" ca="1" si="763"/>
        <v>1</v>
      </c>
      <c r="E1506" s="561">
        <f t="shared" ca="1" si="764"/>
        <v>1</v>
      </c>
      <c r="F1506" s="48"/>
    </row>
    <row r="1507" spans="1:6" ht="14.1" customHeight="1">
      <c r="A1507" s="560">
        <f ca="1">IF($H1507="UNIDADE CONSTRUTIVA",OFFSET(A1507,-1,0)+1,LARGE(A$3:A1506,1))</f>
        <v>0</v>
      </c>
      <c r="B1507" s="560">
        <f t="shared" ca="1" si="761"/>
        <v>20</v>
      </c>
      <c r="C1507" s="560">
        <f t="shared" ca="1" si="762"/>
        <v>1</v>
      </c>
      <c r="D1507" s="561">
        <f t="shared" ca="1" si="763"/>
        <v>1</v>
      </c>
      <c r="E1507" s="561">
        <f t="shared" ca="1" si="764"/>
        <v>1</v>
      </c>
      <c r="F1507" s="48"/>
    </row>
    <row r="1508" spans="1:6" ht="14.1" customHeight="1">
      <c r="A1508" s="560">
        <f ca="1">IF($H1508="UNIDADE CONSTRUTIVA",OFFSET(A1508,-1,0)+1,LARGE(A$3:A1507,1))</f>
        <v>0</v>
      </c>
      <c r="B1508" s="560">
        <f t="shared" ca="1" si="761"/>
        <v>20</v>
      </c>
      <c r="C1508" s="560">
        <f t="shared" ca="1" si="762"/>
        <v>1</v>
      </c>
      <c r="D1508" s="561">
        <f t="shared" ca="1" si="763"/>
        <v>1</v>
      </c>
      <c r="E1508" s="561">
        <f t="shared" ca="1" si="764"/>
        <v>1</v>
      </c>
      <c r="F1508" s="48"/>
    </row>
    <row r="1509" spans="1:6" ht="14.1" customHeight="1">
      <c r="A1509" s="560">
        <f ca="1">IF($H1509="UNIDADE CONSTRUTIVA",OFFSET(A1509,-1,0)+1,LARGE(A$3:A1508,1))</f>
        <v>0</v>
      </c>
      <c r="B1509" s="560">
        <f t="shared" ca="1" si="761"/>
        <v>20</v>
      </c>
      <c r="C1509" s="560">
        <f t="shared" ca="1" si="762"/>
        <v>1</v>
      </c>
      <c r="D1509" s="561">
        <f t="shared" ca="1" si="763"/>
        <v>1</v>
      </c>
      <c r="E1509" s="561">
        <f t="shared" ca="1" si="764"/>
        <v>1</v>
      </c>
      <c r="F1509" s="48"/>
    </row>
    <row r="1510" spans="1:6" ht="14.1" customHeight="1">
      <c r="A1510" s="560">
        <f ca="1">IF($H1510="UNIDADE CONSTRUTIVA",OFFSET(A1510,-1,0)+1,LARGE(A$3:A1509,1))</f>
        <v>0</v>
      </c>
      <c r="B1510" s="560">
        <f t="shared" ca="1" si="761"/>
        <v>20</v>
      </c>
      <c r="C1510" s="560">
        <f t="shared" ca="1" si="762"/>
        <v>1</v>
      </c>
      <c r="D1510" s="561">
        <f t="shared" ca="1" si="763"/>
        <v>1</v>
      </c>
      <c r="E1510" s="561">
        <f t="shared" ca="1" si="764"/>
        <v>1</v>
      </c>
      <c r="F1510" s="48"/>
    </row>
    <row r="1511" spans="1:6" ht="14.1" customHeight="1">
      <c r="A1511" s="560">
        <f ca="1">IF($H1511="UNIDADE CONSTRUTIVA",OFFSET(A1511,-1,0)+1,LARGE(A$3:A1510,1))</f>
        <v>0</v>
      </c>
      <c r="B1511" s="560">
        <f t="shared" ca="1" si="761"/>
        <v>20</v>
      </c>
      <c r="C1511" s="560">
        <f t="shared" ca="1" si="762"/>
        <v>1</v>
      </c>
      <c r="D1511" s="561">
        <f t="shared" ca="1" si="763"/>
        <v>1</v>
      </c>
      <c r="E1511" s="561">
        <f t="shared" ca="1" si="764"/>
        <v>1</v>
      </c>
      <c r="F1511" s="48"/>
    </row>
    <row r="1512" spans="1:6" ht="14.1" customHeight="1">
      <c r="A1512" s="560">
        <f ca="1">IF($H1512="UNIDADE CONSTRUTIVA",OFFSET(A1512,-1,0)+1,LARGE(A$3:A1511,1))</f>
        <v>0</v>
      </c>
      <c r="B1512" s="560">
        <f t="shared" ca="1" si="761"/>
        <v>20</v>
      </c>
      <c r="C1512" s="560">
        <f t="shared" ca="1" si="762"/>
        <v>1</v>
      </c>
      <c r="D1512" s="561">
        <f t="shared" ca="1" si="763"/>
        <v>1</v>
      </c>
      <c r="E1512" s="561">
        <f t="shared" ca="1" si="764"/>
        <v>1</v>
      </c>
      <c r="F1512" s="48"/>
    </row>
    <row r="1513" spans="1:6" ht="14.1" customHeight="1">
      <c r="A1513" s="560">
        <f ca="1">IF($H1513="UNIDADE CONSTRUTIVA",OFFSET(A1513,-1,0)+1,LARGE(A$3:A1512,1))</f>
        <v>0</v>
      </c>
      <c r="B1513" s="560">
        <f t="shared" ca="1" si="761"/>
        <v>20</v>
      </c>
      <c r="C1513" s="560">
        <f t="shared" ca="1" si="762"/>
        <v>1</v>
      </c>
      <c r="D1513" s="561">
        <f t="shared" ca="1" si="763"/>
        <v>1</v>
      </c>
      <c r="E1513" s="561">
        <f t="shared" ca="1" si="764"/>
        <v>1</v>
      </c>
      <c r="F1513" s="48"/>
    </row>
    <row r="1514" spans="1:6" ht="14.1" customHeight="1">
      <c r="A1514" s="560">
        <f ca="1">IF($H1514="UNIDADE CONSTRUTIVA",OFFSET(A1514,-1,0)+1,LARGE(A$3:A1513,1))</f>
        <v>0</v>
      </c>
      <c r="B1514" s="560">
        <f t="shared" ca="1" si="761"/>
        <v>20</v>
      </c>
      <c r="C1514" s="560">
        <f t="shared" ca="1" si="762"/>
        <v>1</v>
      </c>
      <c r="D1514" s="561">
        <f t="shared" ca="1" si="763"/>
        <v>1</v>
      </c>
      <c r="E1514" s="561">
        <f t="shared" ca="1" si="764"/>
        <v>1</v>
      </c>
      <c r="F1514" s="48"/>
    </row>
    <row r="1515" spans="1:6" ht="14.1" customHeight="1">
      <c r="A1515" s="560">
        <f ca="1">IF($H1515="UNIDADE CONSTRUTIVA",OFFSET(A1515,-1,0)+1,LARGE(A$3:A1514,1))</f>
        <v>0</v>
      </c>
      <c r="B1515" s="560">
        <f t="shared" ca="1" si="761"/>
        <v>20</v>
      </c>
      <c r="C1515" s="560">
        <f t="shared" ca="1" si="762"/>
        <v>1</v>
      </c>
      <c r="D1515" s="561">
        <f t="shared" ca="1" si="763"/>
        <v>1</v>
      </c>
      <c r="E1515" s="561">
        <f t="shared" ca="1" si="764"/>
        <v>1</v>
      </c>
      <c r="F1515" s="48"/>
    </row>
    <row r="1516" spans="1:6" ht="14.1" customHeight="1">
      <c r="A1516" s="560">
        <f ca="1">IF($H1516="UNIDADE CONSTRUTIVA",OFFSET(A1516,-1,0)+1,LARGE(A$3:A1515,1))</f>
        <v>0</v>
      </c>
      <c r="B1516" s="560">
        <f t="shared" ca="1" si="761"/>
        <v>20</v>
      </c>
      <c r="C1516" s="560">
        <f t="shared" ca="1" si="762"/>
        <v>1</v>
      </c>
      <c r="D1516" s="561">
        <f t="shared" ca="1" si="763"/>
        <v>1</v>
      </c>
      <c r="E1516" s="561">
        <f t="shared" ca="1" si="764"/>
        <v>1</v>
      </c>
      <c r="F1516" s="48"/>
    </row>
    <row r="1517" spans="1:6" ht="14.1" customHeight="1">
      <c r="A1517" s="560">
        <f ca="1">IF($H1517="UNIDADE CONSTRUTIVA",OFFSET(A1517,-1,0)+1,LARGE(A$3:A1516,1))</f>
        <v>0</v>
      </c>
      <c r="B1517" s="560">
        <f t="shared" ca="1" si="761"/>
        <v>20</v>
      </c>
      <c r="C1517" s="560">
        <f t="shared" ca="1" si="762"/>
        <v>1</v>
      </c>
      <c r="D1517" s="561">
        <f t="shared" ca="1" si="763"/>
        <v>1</v>
      </c>
      <c r="E1517" s="561">
        <f t="shared" ca="1" si="764"/>
        <v>1</v>
      </c>
      <c r="F1517" s="48"/>
    </row>
    <row r="1518" spans="1:6" ht="14.1" customHeight="1">
      <c r="A1518" s="560">
        <f ca="1">IF($H1518="UNIDADE CONSTRUTIVA",OFFSET(A1518,-1,0)+1,LARGE(A$3:A1517,1))</f>
        <v>0</v>
      </c>
      <c r="B1518" s="560">
        <f t="shared" ca="1" si="761"/>
        <v>20</v>
      </c>
      <c r="C1518" s="560">
        <f t="shared" ca="1" si="762"/>
        <v>1</v>
      </c>
      <c r="D1518" s="561">
        <f t="shared" ca="1" si="763"/>
        <v>1</v>
      </c>
      <c r="E1518" s="561">
        <f t="shared" ca="1" si="764"/>
        <v>1</v>
      </c>
      <c r="F1518" s="48"/>
    </row>
    <row r="1519" spans="1:6" ht="14.1" customHeight="1">
      <c r="A1519" s="560">
        <f ca="1">IF($H1519="UNIDADE CONSTRUTIVA",OFFSET(A1519,-1,0)+1,LARGE(A$3:A1518,1))</f>
        <v>0</v>
      </c>
      <c r="B1519" s="560">
        <f t="shared" ca="1" si="761"/>
        <v>20</v>
      </c>
      <c r="C1519" s="560">
        <f t="shared" ca="1" si="762"/>
        <v>1</v>
      </c>
      <c r="D1519" s="561">
        <f t="shared" ca="1" si="763"/>
        <v>1</v>
      </c>
      <c r="E1519" s="561">
        <f t="shared" ca="1" si="764"/>
        <v>1</v>
      </c>
      <c r="F1519" s="48"/>
    </row>
    <row r="1520" spans="1:6" ht="14.1" customHeight="1">
      <c r="A1520" s="560">
        <f ca="1">IF($H1520="UNIDADE CONSTRUTIVA",OFFSET(A1520,-1,0)+1,LARGE(A$3:A1519,1))</f>
        <v>0</v>
      </c>
      <c r="B1520" s="560">
        <f t="shared" ca="1" si="761"/>
        <v>20</v>
      </c>
      <c r="C1520" s="560">
        <f t="shared" ca="1" si="762"/>
        <v>1</v>
      </c>
      <c r="D1520" s="561">
        <f t="shared" ca="1" si="763"/>
        <v>1</v>
      </c>
      <c r="E1520" s="561">
        <f t="shared" ca="1" si="764"/>
        <v>1</v>
      </c>
      <c r="F1520" s="48"/>
    </row>
    <row r="1521" spans="1:6" ht="14.1" customHeight="1">
      <c r="A1521" s="560">
        <f ca="1">IF($H1521="UNIDADE CONSTRUTIVA",OFFSET(A1521,-1,0)+1,LARGE(A$3:A1520,1))</f>
        <v>0</v>
      </c>
      <c r="B1521" s="560">
        <f t="shared" ca="1" si="761"/>
        <v>20</v>
      </c>
      <c r="C1521" s="560">
        <f t="shared" ca="1" si="762"/>
        <v>1</v>
      </c>
      <c r="D1521" s="561">
        <f t="shared" ca="1" si="763"/>
        <v>1</v>
      </c>
      <c r="E1521" s="561">
        <f t="shared" ca="1" si="764"/>
        <v>1</v>
      </c>
      <c r="F1521" s="48"/>
    </row>
    <row r="1522" spans="1:6" ht="14.1" customHeight="1">
      <c r="A1522" s="560">
        <f ca="1">IF($H1522="UNIDADE CONSTRUTIVA",OFFSET(A1522,-1,0)+1,LARGE(A$3:A1521,1))</f>
        <v>0</v>
      </c>
      <c r="B1522" s="560">
        <f t="shared" ca="1" si="761"/>
        <v>20</v>
      </c>
      <c r="C1522" s="560">
        <f t="shared" ca="1" si="762"/>
        <v>1</v>
      </c>
      <c r="D1522" s="561">
        <f t="shared" ca="1" si="763"/>
        <v>1</v>
      </c>
      <c r="E1522" s="561">
        <f t="shared" ca="1" si="764"/>
        <v>1</v>
      </c>
      <c r="F1522" s="48"/>
    </row>
    <row r="1523" spans="1:6" ht="14.1" customHeight="1">
      <c r="A1523" s="560">
        <f ca="1">IF($H1523="UNIDADE CONSTRUTIVA",OFFSET(A1523,-1,0)+1,LARGE(A$3:A1522,1))</f>
        <v>0</v>
      </c>
      <c r="B1523" s="560">
        <f t="shared" ca="1" si="761"/>
        <v>20</v>
      </c>
      <c r="C1523" s="560">
        <f t="shared" ca="1" si="762"/>
        <v>1</v>
      </c>
      <c r="D1523" s="561">
        <f t="shared" ca="1" si="763"/>
        <v>1</v>
      </c>
      <c r="E1523" s="561">
        <f t="shared" ca="1" si="764"/>
        <v>1</v>
      </c>
      <c r="F1523" s="48"/>
    </row>
    <row r="1524" spans="1:6" ht="14.1" customHeight="1">
      <c r="A1524" s="560">
        <f ca="1">IF($H1524="UNIDADE CONSTRUTIVA",OFFSET(A1524,-1,0)+1,LARGE(A$3:A1523,1))</f>
        <v>0</v>
      </c>
      <c r="B1524" s="560">
        <f t="shared" ref="B1524:B1587" ca="1" si="765">IF(H1524="UNIDADE CONSTRUTIVA",0,IF(H1524="CÉLULA CONSTRUTIVA",OFFSET(B1524,-1,0)+1,OFFSET(B1524,-1,0)))</f>
        <v>20</v>
      </c>
      <c r="C1524" s="560">
        <f t="shared" ref="C1524:C1587" ca="1" si="766">IF(H1524="CÉLULA CONSTRUTIVA",0,IF(H1524="ETAPA",OFFSET(C1524,-1,0)+1,OFFSET(C1524,-1,0)))</f>
        <v>1</v>
      </c>
      <c r="D1524" s="561">
        <f t="shared" ref="D1524:D1587" ca="1" si="767">IF(H1524="ETAPA",0,IF(H1524="SUBETAPA",OFFSET(D1524,-1,0)+1,OFFSET(D1524,-1,0)))</f>
        <v>1</v>
      </c>
      <c r="E1524" s="561">
        <f t="shared" ref="E1524:E1587" ca="1" si="768">IF(H1524="Subetapa",0,IF(H1524="serviço",OFFSET(E1524,-1,0)+1,OFFSET(E1524,-1,0)))</f>
        <v>1</v>
      </c>
      <c r="F1524" s="48"/>
    </row>
    <row r="1525" spans="1:6" ht="14.1" customHeight="1">
      <c r="A1525" s="560">
        <f ca="1">IF($H1525="UNIDADE CONSTRUTIVA",OFFSET(A1525,-1,0)+1,LARGE(A$3:A1524,1))</f>
        <v>0</v>
      </c>
      <c r="B1525" s="560">
        <f t="shared" ca="1" si="765"/>
        <v>20</v>
      </c>
      <c r="C1525" s="560">
        <f t="shared" ca="1" si="766"/>
        <v>1</v>
      </c>
      <c r="D1525" s="561">
        <f t="shared" ca="1" si="767"/>
        <v>1</v>
      </c>
      <c r="E1525" s="561">
        <f t="shared" ca="1" si="768"/>
        <v>1</v>
      </c>
      <c r="F1525" s="48"/>
    </row>
    <row r="1526" spans="1:6" ht="14.1" customHeight="1">
      <c r="A1526" s="560">
        <f ca="1">IF($H1526="UNIDADE CONSTRUTIVA",OFFSET(A1526,-1,0)+1,LARGE(A$3:A1525,1))</f>
        <v>0</v>
      </c>
      <c r="B1526" s="560">
        <f t="shared" ca="1" si="765"/>
        <v>20</v>
      </c>
      <c r="C1526" s="560">
        <f t="shared" ca="1" si="766"/>
        <v>1</v>
      </c>
      <c r="D1526" s="561">
        <f t="shared" ca="1" si="767"/>
        <v>1</v>
      </c>
      <c r="E1526" s="561">
        <f t="shared" ca="1" si="768"/>
        <v>1</v>
      </c>
      <c r="F1526" s="48"/>
    </row>
    <row r="1527" spans="1:6" ht="14.1" customHeight="1">
      <c r="A1527" s="560">
        <f ca="1">IF($H1527="UNIDADE CONSTRUTIVA",OFFSET(A1527,-1,0)+1,LARGE(A$3:A1526,1))</f>
        <v>0</v>
      </c>
      <c r="B1527" s="560">
        <f t="shared" ca="1" si="765"/>
        <v>20</v>
      </c>
      <c r="C1527" s="560">
        <f t="shared" ca="1" si="766"/>
        <v>1</v>
      </c>
      <c r="D1527" s="561">
        <f t="shared" ca="1" si="767"/>
        <v>1</v>
      </c>
      <c r="E1527" s="561">
        <f t="shared" ca="1" si="768"/>
        <v>1</v>
      </c>
      <c r="F1527" s="48"/>
    </row>
    <row r="1528" spans="1:6" ht="14.1" customHeight="1">
      <c r="A1528" s="560">
        <f ca="1">IF($H1528="UNIDADE CONSTRUTIVA",OFFSET(A1528,-1,0)+1,LARGE(A$3:A1527,1))</f>
        <v>0</v>
      </c>
      <c r="B1528" s="560">
        <f t="shared" ca="1" si="765"/>
        <v>20</v>
      </c>
      <c r="C1528" s="560">
        <f t="shared" ca="1" si="766"/>
        <v>1</v>
      </c>
      <c r="D1528" s="561">
        <f t="shared" ca="1" si="767"/>
        <v>1</v>
      </c>
      <c r="E1528" s="561">
        <f t="shared" ca="1" si="768"/>
        <v>1</v>
      </c>
      <c r="F1528" s="48"/>
    </row>
    <row r="1529" spans="1:6" ht="14.1" customHeight="1">
      <c r="A1529" s="560">
        <f ca="1">IF($H1529="UNIDADE CONSTRUTIVA",OFFSET(A1529,-1,0)+1,LARGE(A$3:A1528,1))</f>
        <v>0</v>
      </c>
      <c r="B1529" s="560">
        <f t="shared" ca="1" si="765"/>
        <v>20</v>
      </c>
      <c r="C1529" s="560">
        <f t="shared" ca="1" si="766"/>
        <v>1</v>
      </c>
      <c r="D1529" s="561">
        <f t="shared" ca="1" si="767"/>
        <v>1</v>
      </c>
      <c r="E1529" s="561">
        <f t="shared" ca="1" si="768"/>
        <v>1</v>
      </c>
      <c r="F1529" s="48"/>
    </row>
    <row r="1530" spans="1:6" ht="14.1" customHeight="1">
      <c r="A1530" s="560">
        <f ca="1">IF($H1530="UNIDADE CONSTRUTIVA",OFFSET(A1530,-1,0)+1,LARGE(A$3:A1529,1))</f>
        <v>0</v>
      </c>
      <c r="B1530" s="560">
        <f t="shared" ca="1" si="765"/>
        <v>20</v>
      </c>
      <c r="C1530" s="560">
        <f t="shared" ca="1" si="766"/>
        <v>1</v>
      </c>
      <c r="D1530" s="561">
        <f t="shared" ca="1" si="767"/>
        <v>1</v>
      </c>
      <c r="E1530" s="561">
        <f t="shared" ca="1" si="768"/>
        <v>1</v>
      </c>
      <c r="F1530" s="48"/>
    </row>
    <row r="1531" spans="1:6" ht="14.1" customHeight="1">
      <c r="A1531" s="560">
        <f ca="1">IF($H1531="UNIDADE CONSTRUTIVA",OFFSET(A1531,-1,0)+1,LARGE(A$3:A1530,1))</f>
        <v>0</v>
      </c>
      <c r="B1531" s="560">
        <f t="shared" ca="1" si="765"/>
        <v>20</v>
      </c>
      <c r="C1531" s="560">
        <f t="shared" ca="1" si="766"/>
        <v>1</v>
      </c>
      <c r="D1531" s="561">
        <f t="shared" ca="1" si="767"/>
        <v>1</v>
      </c>
      <c r="E1531" s="561">
        <f t="shared" ca="1" si="768"/>
        <v>1</v>
      </c>
      <c r="F1531" s="48"/>
    </row>
    <row r="1532" spans="1:6" ht="14.1" customHeight="1">
      <c r="A1532" s="560">
        <f ca="1">IF($H1532="UNIDADE CONSTRUTIVA",OFFSET(A1532,-1,0)+1,LARGE(A$3:A1531,1))</f>
        <v>0</v>
      </c>
      <c r="B1532" s="560">
        <f t="shared" ca="1" si="765"/>
        <v>20</v>
      </c>
      <c r="C1532" s="560">
        <f t="shared" ca="1" si="766"/>
        <v>1</v>
      </c>
      <c r="D1532" s="561">
        <f t="shared" ca="1" si="767"/>
        <v>1</v>
      </c>
      <c r="E1532" s="561">
        <f t="shared" ca="1" si="768"/>
        <v>1</v>
      </c>
      <c r="F1532" s="48"/>
    </row>
    <row r="1533" spans="1:6" ht="14.1" customHeight="1">
      <c r="A1533" s="560">
        <f ca="1">IF($H1533="UNIDADE CONSTRUTIVA",OFFSET(A1533,-1,0)+1,LARGE(A$3:A1532,1))</f>
        <v>0</v>
      </c>
      <c r="B1533" s="560">
        <f t="shared" ca="1" si="765"/>
        <v>20</v>
      </c>
      <c r="C1533" s="560">
        <f t="shared" ca="1" si="766"/>
        <v>1</v>
      </c>
      <c r="D1533" s="561">
        <f t="shared" ca="1" si="767"/>
        <v>1</v>
      </c>
      <c r="E1533" s="561">
        <f t="shared" ca="1" si="768"/>
        <v>1</v>
      </c>
      <c r="F1533" s="48"/>
    </row>
    <row r="1534" spans="1:6" ht="14.1" customHeight="1">
      <c r="A1534" s="560">
        <f ca="1">IF($H1534="UNIDADE CONSTRUTIVA",OFFSET(A1534,-1,0)+1,LARGE(A$3:A1533,1))</f>
        <v>0</v>
      </c>
      <c r="B1534" s="560">
        <f t="shared" ca="1" si="765"/>
        <v>20</v>
      </c>
      <c r="C1534" s="560">
        <f t="shared" ca="1" si="766"/>
        <v>1</v>
      </c>
      <c r="D1534" s="561">
        <f t="shared" ca="1" si="767"/>
        <v>1</v>
      </c>
      <c r="E1534" s="561">
        <f t="shared" ca="1" si="768"/>
        <v>1</v>
      </c>
      <c r="F1534" s="48"/>
    </row>
    <row r="1535" spans="1:6" ht="14.1" customHeight="1">
      <c r="A1535" s="560">
        <f ca="1">IF($H1535="UNIDADE CONSTRUTIVA",OFFSET(A1535,-1,0)+1,LARGE(A$3:A1534,1))</f>
        <v>0</v>
      </c>
      <c r="B1535" s="560">
        <f t="shared" ca="1" si="765"/>
        <v>20</v>
      </c>
      <c r="C1535" s="560">
        <f t="shared" ca="1" si="766"/>
        <v>1</v>
      </c>
      <c r="D1535" s="561">
        <f t="shared" ca="1" si="767"/>
        <v>1</v>
      </c>
      <c r="E1535" s="561">
        <f t="shared" ca="1" si="768"/>
        <v>1</v>
      </c>
      <c r="F1535" s="48"/>
    </row>
    <row r="1536" spans="1:6" ht="14.1" customHeight="1">
      <c r="A1536" s="560">
        <f ca="1">IF($H1536="UNIDADE CONSTRUTIVA",OFFSET(A1536,-1,0)+1,LARGE(A$3:A1535,1))</f>
        <v>0</v>
      </c>
      <c r="B1536" s="560">
        <f t="shared" ca="1" si="765"/>
        <v>20</v>
      </c>
      <c r="C1536" s="560">
        <f t="shared" ca="1" si="766"/>
        <v>1</v>
      </c>
      <c r="D1536" s="561">
        <f t="shared" ca="1" si="767"/>
        <v>1</v>
      </c>
      <c r="E1536" s="561">
        <f t="shared" ca="1" si="768"/>
        <v>1</v>
      </c>
      <c r="F1536" s="48"/>
    </row>
    <row r="1537" spans="1:6" ht="14.1" customHeight="1">
      <c r="A1537" s="560">
        <f ca="1">IF($H1537="UNIDADE CONSTRUTIVA",OFFSET(A1537,-1,0)+1,LARGE(A$3:A1536,1))</f>
        <v>0</v>
      </c>
      <c r="B1537" s="560">
        <f t="shared" ca="1" si="765"/>
        <v>20</v>
      </c>
      <c r="C1537" s="560">
        <f t="shared" ca="1" si="766"/>
        <v>1</v>
      </c>
      <c r="D1537" s="561">
        <f t="shared" ca="1" si="767"/>
        <v>1</v>
      </c>
      <c r="E1537" s="561">
        <f t="shared" ca="1" si="768"/>
        <v>1</v>
      </c>
      <c r="F1537" s="48"/>
    </row>
    <row r="1538" spans="1:6" ht="14.1" customHeight="1">
      <c r="A1538" s="560">
        <f ca="1">IF($H1538="UNIDADE CONSTRUTIVA",OFFSET(A1538,-1,0)+1,LARGE(A$3:A1537,1))</f>
        <v>0</v>
      </c>
      <c r="B1538" s="560">
        <f t="shared" ca="1" si="765"/>
        <v>20</v>
      </c>
      <c r="C1538" s="560">
        <f t="shared" ca="1" si="766"/>
        <v>1</v>
      </c>
      <c r="D1538" s="561">
        <f t="shared" ca="1" si="767"/>
        <v>1</v>
      </c>
      <c r="E1538" s="561">
        <f t="shared" ca="1" si="768"/>
        <v>1</v>
      </c>
      <c r="F1538" s="48"/>
    </row>
    <row r="1539" spans="1:6" ht="14.1" customHeight="1">
      <c r="A1539" s="560">
        <f ca="1">IF($H1539="UNIDADE CONSTRUTIVA",OFFSET(A1539,-1,0)+1,LARGE(A$3:A1538,1))</f>
        <v>0</v>
      </c>
      <c r="B1539" s="560">
        <f t="shared" ca="1" si="765"/>
        <v>20</v>
      </c>
      <c r="C1539" s="560">
        <f t="shared" ca="1" si="766"/>
        <v>1</v>
      </c>
      <c r="D1539" s="561">
        <f t="shared" ca="1" si="767"/>
        <v>1</v>
      </c>
      <c r="E1539" s="561">
        <f t="shared" ca="1" si="768"/>
        <v>1</v>
      </c>
      <c r="F1539" s="48"/>
    </row>
    <row r="1540" spans="1:6" ht="14.1" customHeight="1">
      <c r="A1540" s="560">
        <f ca="1">IF($H1540="UNIDADE CONSTRUTIVA",OFFSET(A1540,-1,0)+1,LARGE(A$3:A1539,1))</f>
        <v>0</v>
      </c>
      <c r="B1540" s="560">
        <f t="shared" ca="1" si="765"/>
        <v>20</v>
      </c>
      <c r="C1540" s="560">
        <f t="shared" ca="1" si="766"/>
        <v>1</v>
      </c>
      <c r="D1540" s="561">
        <f t="shared" ca="1" si="767"/>
        <v>1</v>
      </c>
      <c r="E1540" s="561">
        <f t="shared" ca="1" si="768"/>
        <v>1</v>
      </c>
      <c r="F1540" s="48"/>
    </row>
    <row r="1541" spans="1:6" ht="14.1" customHeight="1">
      <c r="A1541" s="560">
        <f ca="1">IF($H1541="UNIDADE CONSTRUTIVA",OFFSET(A1541,-1,0)+1,LARGE(A$3:A1540,1))</f>
        <v>0</v>
      </c>
      <c r="B1541" s="560">
        <f t="shared" ca="1" si="765"/>
        <v>20</v>
      </c>
      <c r="C1541" s="560">
        <f t="shared" ca="1" si="766"/>
        <v>1</v>
      </c>
      <c r="D1541" s="561">
        <f t="shared" ca="1" si="767"/>
        <v>1</v>
      </c>
      <c r="E1541" s="561">
        <f t="shared" ca="1" si="768"/>
        <v>1</v>
      </c>
      <c r="F1541" s="48"/>
    </row>
    <row r="1542" spans="1:6" ht="14.1" customHeight="1">
      <c r="A1542" s="560">
        <f ca="1">IF($H1542="UNIDADE CONSTRUTIVA",OFFSET(A1542,-1,0)+1,LARGE(A$3:A1541,1))</f>
        <v>0</v>
      </c>
      <c r="B1542" s="560">
        <f t="shared" ca="1" si="765"/>
        <v>20</v>
      </c>
      <c r="C1542" s="560">
        <f t="shared" ca="1" si="766"/>
        <v>1</v>
      </c>
      <c r="D1542" s="561">
        <f t="shared" ca="1" si="767"/>
        <v>1</v>
      </c>
      <c r="E1542" s="561">
        <f t="shared" ca="1" si="768"/>
        <v>1</v>
      </c>
      <c r="F1542" s="48"/>
    </row>
    <row r="1543" spans="1:6" ht="14.1" customHeight="1">
      <c r="A1543" s="560">
        <f ca="1">IF($H1543="UNIDADE CONSTRUTIVA",OFFSET(A1543,-1,0)+1,LARGE(A$3:A1542,1))</f>
        <v>0</v>
      </c>
      <c r="B1543" s="560">
        <f t="shared" ca="1" si="765"/>
        <v>20</v>
      </c>
      <c r="C1543" s="560">
        <f t="shared" ca="1" si="766"/>
        <v>1</v>
      </c>
      <c r="D1543" s="561">
        <f t="shared" ca="1" si="767"/>
        <v>1</v>
      </c>
      <c r="E1543" s="561">
        <f t="shared" ca="1" si="768"/>
        <v>1</v>
      </c>
      <c r="F1543" s="48"/>
    </row>
    <row r="1544" spans="1:6" ht="14.1" customHeight="1">
      <c r="A1544" s="560">
        <f ca="1">IF($H1544="UNIDADE CONSTRUTIVA",OFFSET(A1544,-1,0)+1,LARGE(A$3:A1543,1))</f>
        <v>0</v>
      </c>
      <c r="B1544" s="560">
        <f t="shared" ca="1" si="765"/>
        <v>20</v>
      </c>
      <c r="C1544" s="560">
        <f t="shared" ca="1" si="766"/>
        <v>1</v>
      </c>
      <c r="D1544" s="561">
        <f t="shared" ca="1" si="767"/>
        <v>1</v>
      </c>
      <c r="E1544" s="561">
        <f t="shared" ca="1" si="768"/>
        <v>1</v>
      </c>
      <c r="F1544" s="48"/>
    </row>
    <row r="1545" spans="1:6" ht="14.1" customHeight="1">
      <c r="A1545" s="560">
        <f ca="1">IF($H1545="UNIDADE CONSTRUTIVA",OFFSET(A1545,-1,0)+1,LARGE(A$3:A1544,1))</f>
        <v>0</v>
      </c>
      <c r="B1545" s="560">
        <f t="shared" ca="1" si="765"/>
        <v>20</v>
      </c>
      <c r="C1545" s="560">
        <f t="shared" ca="1" si="766"/>
        <v>1</v>
      </c>
      <c r="D1545" s="561">
        <f t="shared" ca="1" si="767"/>
        <v>1</v>
      </c>
      <c r="E1545" s="561">
        <f t="shared" ca="1" si="768"/>
        <v>1</v>
      </c>
      <c r="F1545" s="48"/>
    </row>
    <row r="1546" spans="1:6" ht="14.1" customHeight="1">
      <c r="A1546" s="560">
        <f ca="1">IF($H1546="UNIDADE CONSTRUTIVA",OFFSET(A1546,-1,0)+1,LARGE(A$3:A1545,1))</f>
        <v>0</v>
      </c>
      <c r="B1546" s="560">
        <f t="shared" ca="1" si="765"/>
        <v>20</v>
      </c>
      <c r="C1546" s="560">
        <f t="shared" ca="1" si="766"/>
        <v>1</v>
      </c>
      <c r="D1546" s="561">
        <f t="shared" ca="1" si="767"/>
        <v>1</v>
      </c>
      <c r="E1546" s="561">
        <f t="shared" ca="1" si="768"/>
        <v>1</v>
      </c>
      <c r="F1546" s="48"/>
    </row>
    <row r="1547" spans="1:6" ht="14.1" customHeight="1">
      <c r="A1547" s="560">
        <f ca="1">IF($H1547="UNIDADE CONSTRUTIVA",OFFSET(A1547,-1,0)+1,LARGE(A$3:A1546,1))</f>
        <v>0</v>
      </c>
      <c r="B1547" s="560">
        <f t="shared" ca="1" si="765"/>
        <v>20</v>
      </c>
      <c r="C1547" s="560">
        <f t="shared" ca="1" si="766"/>
        <v>1</v>
      </c>
      <c r="D1547" s="561">
        <f t="shared" ca="1" si="767"/>
        <v>1</v>
      </c>
      <c r="E1547" s="561">
        <f t="shared" ca="1" si="768"/>
        <v>1</v>
      </c>
      <c r="F1547" s="48"/>
    </row>
    <row r="1548" spans="1:6" ht="14.1" customHeight="1">
      <c r="A1548" s="560">
        <f ca="1">IF($H1548="UNIDADE CONSTRUTIVA",OFFSET(A1548,-1,0)+1,LARGE(A$3:A1547,1))</f>
        <v>0</v>
      </c>
      <c r="B1548" s="560">
        <f t="shared" ca="1" si="765"/>
        <v>20</v>
      </c>
      <c r="C1548" s="560">
        <f t="shared" ca="1" si="766"/>
        <v>1</v>
      </c>
      <c r="D1548" s="561">
        <f t="shared" ca="1" si="767"/>
        <v>1</v>
      </c>
      <c r="E1548" s="561">
        <f t="shared" ca="1" si="768"/>
        <v>1</v>
      </c>
      <c r="F1548" s="48"/>
    </row>
    <row r="1549" spans="1:6" ht="14.1" customHeight="1">
      <c r="A1549" s="560">
        <f ca="1">IF($H1549="UNIDADE CONSTRUTIVA",OFFSET(A1549,-1,0)+1,LARGE(A$3:A1548,1))</f>
        <v>0</v>
      </c>
      <c r="B1549" s="560">
        <f t="shared" ca="1" si="765"/>
        <v>20</v>
      </c>
      <c r="C1549" s="560">
        <f t="shared" ca="1" si="766"/>
        <v>1</v>
      </c>
      <c r="D1549" s="561">
        <f t="shared" ca="1" si="767"/>
        <v>1</v>
      </c>
      <c r="E1549" s="561">
        <f t="shared" ca="1" si="768"/>
        <v>1</v>
      </c>
      <c r="F1549" s="48"/>
    </row>
    <row r="1550" spans="1:6" ht="14.1" customHeight="1">
      <c r="A1550" s="560">
        <f ca="1">IF($H1550="UNIDADE CONSTRUTIVA",OFFSET(A1550,-1,0)+1,LARGE(A$3:A1549,1))</f>
        <v>0</v>
      </c>
      <c r="B1550" s="560">
        <f t="shared" ca="1" si="765"/>
        <v>20</v>
      </c>
      <c r="C1550" s="560">
        <f t="shared" ca="1" si="766"/>
        <v>1</v>
      </c>
      <c r="D1550" s="561">
        <f t="shared" ca="1" si="767"/>
        <v>1</v>
      </c>
      <c r="E1550" s="561">
        <f t="shared" ca="1" si="768"/>
        <v>1</v>
      </c>
      <c r="F1550" s="48"/>
    </row>
    <row r="1551" spans="1:6" ht="14.1" customHeight="1">
      <c r="A1551" s="560">
        <f ca="1">IF($H1551="UNIDADE CONSTRUTIVA",OFFSET(A1551,-1,0)+1,LARGE(A$3:A1550,1))</f>
        <v>0</v>
      </c>
      <c r="B1551" s="560">
        <f t="shared" ca="1" si="765"/>
        <v>20</v>
      </c>
      <c r="C1551" s="560">
        <f t="shared" ca="1" si="766"/>
        <v>1</v>
      </c>
      <c r="D1551" s="561">
        <f t="shared" ca="1" si="767"/>
        <v>1</v>
      </c>
      <c r="E1551" s="561">
        <f t="shared" ca="1" si="768"/>
        <v>1</v>
      </c>
      <c r="F1551" s="48"/>
    </row>
    <row r="1552" spans="1:6" ht="14.1" customHeight="1">
      <c r="A1552" s="560">
        <f ca="1">IF($H1552="UNIDADE CONSTRUTIVA",OFFSET(A1552,-1,0)+1,LARGE(A$3:A1551,1))</f>
        <v>0</v>
      </c>
      <c r="B1552" s="560">
        <f t="shared" ca="1" si="765"/>
        <v>20</v>
      </c>
      <c r="C1552" s="560">
        <f t="shared" ca="1" si="766"/>
        <v>1</v>
      </c>
      <c r="D1552" s="561">
        <f t="shared" ca="1" si="767"/>
        <v>1</v>
      </c>
      <c r="E1552" s="561">
        <f t="shared" ca="1" si="768"/>
        <v>1</v>
      </c>
      <c r="F1552" s="48"/>
    </row>
    <row r="1553" spans="1:6" ht="14.1" customHeight="1">
      <c r="A1553" s="560">
        <f ca="1">IF($H1553="UNIDADE CONSTRUTIVA",OFFSET(A1553,-1,0)+1,LARGE(A$3:A1552,1))</f>
        <v>0</v>
      </c>
      <c r="B1553" s="560">
        <f t="shared" ca="1" si="765"/>
        <v>20</v>
      </c>
      <c r="C1553" s="560">
        <f t="shared" ca="1" si="766"/>
        <v>1</v>
      </c>
      <c r="D1553" s="561">
        <f t="shared" ca="1" si="767"/>
        <v>1</v>
      </c>
      <c r="E1553" s="561">
        <f t="shared" ca="1" si="768"/>
        <v>1</v>
      </c>
      <c r="F1553" s="48"/>
    </row>
    <row r="1554" spans="1:6" ht="14.1" customHeight="1">
      <c r="A1554" s="560">
        <f ca="1">IF($H1554="UNIDADE CONSTRUTIVA",OFFSET(A1554,-1,0)+1,LARGE(A$3:A1553,1))</f>
        <v>0</v>
      </c>
      <c r="B1554" s="560">
        <f t="shared" ca="1" si="765"/>
        <v>20</v>
      </c>
      <c r="C1554" s="560">
        <f t="shared" ca="1" si="766"/>
        <v>1</v>
      </c>
      <c r="D1554" s="561">
        <f t="shared" ca="1" si="767"/>
        <v>1</v>
      </c>
      <c r="E1554" s="561">
        <f t="shared" ca="1" si="768"/>
        <v>1</v>
      </c>
      <c r="F1554" s="48"/>
    </row>
    <row r="1555" spans="1:6" ht="14.1" customHeight="1">
      <c r="A1555" s="560">
        <f ca="1">IF($H1555="UNIDADE CONSTRUTIVA",OFFSET(A1555,-1,0)+1,LARGE(A$3:A1554,1))</f>
        <v>0</v>
      </c>
      <c r="B1555" s="560">
        <f t="shared" ca="1" si="765"/>
        <v>20</v>
      </c>
      <c r="C1555" s="560">
        <f t="shared" ca="1" si="766"/>
        <v>1</v>
      </c>
      <c r="D1555" s="561">
        <f t="shared" ca="1" si="767"/>
        <v>1</v>
      </c>
      <c r="E1555" s="561">
        <f t="shared" ca="1" si="768"/>
        <v>1</v>
      </c>
      <c r="F1555" s="48"/>
    </row>
    <row r="1556" spans="1:6" ht="14.1" customHeight="1">
      <c r="A1556" s="560">
        <f ca="1">IF($H1556="UNIDADE CONSTRUTIVA",OFFSET(A1556,-1,0)+1,LARGE(A$3:A1555,1))</f>
        <v>0</v>
      </c>
      <c r="B1556" s="560">
        <f t="shared" ca="1" si="765"/>
        <v>20</v>
      </c>
      <c r="C1556" s="560">
        <f t="shared" ca="1" si="766"/>
        <v>1</v>
      </c>
      <c r="D1556" s="561">
        <f t="shared" ca="1" si="767"/>
        <v>1</v>
      </c>
      <c r="E1556" s="561">
        <f t="shared" ca="1" si="768"/>
        <v>1</v>
      </c>
      <c r="F1556" s="48"/>
    </row>
    <row r="1557" spans="1:6" ht="14.1" customHeight="1">
      <c r="A1557" s="560">
        <f ca="1">IF($H1557="UNIDADE CONSTRUTIVA",OFFSET(A1557,-1,0)+1,LARGE(A$3:A1556,1))</f>
        <v>0</v>
      </c>
      <c r="B1557" s="560">
        <f t="shared" ca="1" si="765"/>
        <v>20</v>
      </c>
      <c r="C1557" s="560">
        <f t="shared" ca="1" si="766"/>
        <v>1</v>
      </c>
      <c r="D1557" s="561">
        <f t="shared" ca="1" si="767"/>
        <v>1</v>
      </c>
      <c r="E1557" s="561">
        <f t="shared" ca="1" si="768"/>
        <v>1</v>
      </c>
      <c r="F1557" s="48"/>
    </row>
    <row r="1558" spans="1:6" ht="14.1" customHeight="1">
      <c r="A1558" s="560">
        <f ca="1">IF($H1558="UNIDADE CONSTRUTIVA",OFFSET(A1558,-1,0)+1,LARGE(A$3:A1557,1))</f>
        <v>0</v>
      </c>
      <c r="B1558" s="560">
        <f t="shared" ca="1" si="765"/>
        <v>20</v>
      </c>
      <c r="C1558" s="560">
        <f t="shared" ca="1" si="766"/>
        <v>1</v>
      </c>
      <c r="D1558" s="561">
        <f t="shared" ca="1" si="767"/>
        <v>1</v>
      </c>
      <c r="E1558" s="561">
        <f t="shared" ca="1" si="768"/>
        <v>1</v>
      </c>
      <c r="F1558" s="48"/>
    </row>
    <row r="1559" spans="1:6" ht="14.1" customHeight="1">
      <c r="A1559" s="560">
        <f ca="1">IF($H1559="UNIDADE CONSTRUTIVA",OFFSET(A1559,-1,0)+1,LARGE(A$3:A1558,1))</f>
        <v>0</v>
      </c>
      <c r="B1559" s="560">
        <f t="shared" ca="1" si="765"/>
        <v>20</v>
      </c>
      <c r="C1559" s="560">
        <f t="shared" ca="1" si="766"/>
        <v>1</v>
      </c>
      <c r="D1559" s="561">
        <f t="shared" ca="1" si="767"/>
        <v>1</v>
      </c>
      <c r="E1559" s="561">
        <f t="shared" ca="1" si="768"/>
        <v>1</v>
      </c>
      <c r="F1559" s="48"/>
    </row>
    <row r="1560" spans="1:6" ht="14.1" customHeight="1">
      <c r="A1560" s="560">
        <f ca="1">IF($H1560="UNIDADE CONSTRUTIVA",OFFSET(A1560,-1,0)+1,LARGE(A$3:A1559,1))</f>
        <v>0</v>
      </c>
      <c r="B1560" s="560">
        <f t="shared" ca="1" si="765"/>
        <v>20</v>
      </c>
      <c r="C1560" s="560">
        <f t="shared" ca="1" si="766"/>
        <v>1</v>
      </c>
      <c r="D1560" s="561">
        <f t="shared" ca="1" si="767"/>
        <v>1</v>
      </c>
      <c r="E1560" s="561">
        <f t="shared" ca="1" si="768"/>
        <v>1</v>
      </c>
      <c r="F1560" s="48"/>
    </row>
    <row r="1561" spans="1:6" ht="14.1" customHeight="1">
      <c r="A1561" s="560">
        <f ca="1">IF($H1561="UNIDADE CONSTRUTIVA",OFFSET(A1561,-1,0)+1,LARGE(A$3:A1560,1))</f>
        <v>0</v>
      </c>
      <c r="B1561" s="560">
        <f t="shared" ca="1" si="765"/>
        <v>20</v>
      </c>
      <c r="C1561" s="560">
        <f t="shared" ca="1" si="766"/>
        <v>1</v>
      </c>
      <c r="D1561" s="561">
        <f t="shared" ca="1" si="767"/>
        <v>1</v>
      </c>
      <c r="E1561" s="561">
        <f t="shared" ca="1" si="768"/>
        <v>1</v>
      </c>
      <c r="F1561" s="48"/>
    </row>
    <row r="1562" spans="1:6" ht="14.1" customHeight="1">
      <c r="A1562" s="560">
        <f ca="1">IF($H1562="UNIDADE CONSTRUTIVA",OFFSET(A1562,-1,0)+1,LARGE(A$3:A1561,1))</f>
        <v>0</v>
      </c>
      <c r="B1562" s="560">
        <f t="shared" ca="1" si="765"/>
        <v>20</v>
      </c>
      <c r="C1562" s="560">
        <f t="shared" ca="1" si="766"/>
        <v>1</v>
      </c>
      <c r="D1562" s="561">
        <f t="shared" ca="1" si="767"/>
        <v>1</v>
      </c>
      <c r="E1562" s="561">
        <f t="shared" ca="1" si="768"/>
        <v>1</v>
      </c>
      <c r="F1562" s="48"/>
    </row>
    <row r="1563" spans="1:6" ht="14.1" customHeight="1">
      <c r="A1563" s="560">
        <f ca="1">IF($H1563="UNIDADE CONSTRUTIVA",OFFSET(A1563,-1,0)+1,LARGE(A$3:A1562,1))</f>
        <v>0</v>
      </c>
      <c r="B1563" s="560">
        <f t="shared" ca="1" si="765"/>
        <v>20</v>
      </c>
      <c r="C1563" s="560">
        <f t="shared" ca="1" si="766"/>
        <v>1</v>
      </c>
      <c r="D1563" s="561">
        <f t="shared" ca="1" si="767"/>
        <v>1</v>
      </c>
      <c r="E1563" s="561">
        <f t="shared" ca="1" si="768"/>
        <v>1</v>
      </c>
      <c r="F1563" s="48"/>
    </row>
    <row r="1564" spans="1:6" ht="14.1" customHeight="1">
      <c r="A1564" s="560">
        <f ca="1">IF($H1564="UNIDADE CONSTRUTIVA",OFFSET(A1564,-1,0)+1,LARGE(A$3:A1563,1))</f>
        <v>0</v>
      </c>
      <c r="B1564" s="560">
        <f t="shared" ca="1" si="765"/>
        <v>20</v>
      </c>
      <c r="C1564" s="560">
        <f t="shared" ca="1" si="766"/>
        <v>1</v>
      </c>
      <c r="D1564" s="561">
        <f t="shared" ca="1" si="767"/>
        <v>1</v>
      </c>
      <c r="E1564" s="561">
        <f t="shared" ca="1" si="768"/>
        <v>1</v>
      </c>
      <c r="F1564" s="48"/>
    </row>
    <row r="1565" spans="1:6" ht="14.1" customHeight="1">
      <c r="A1565" s="560">
        <f ca="1">IF($H1565="UNIDADE CONSTRUTIVA",OFFSET(A1565,-1,0)+1,LARGE(A$3:A1564,1))</f>
        <v>0</v>
      </c>
      <c r="B1565" s="560">
        <f t="shared" ca="1" si="765"/>
        <v>20</v>
      </c>
      <c r="C1565" s="560">
        <f t="shared" ca="1" si="766"/>
        <v>1</v>
      </c>
      <c r="D1565" s="561">
        <f t="shared" ca="1" si="767"/>
        <v>1</v>
      </c>
      <c r="E1565" s="561">
        <f t="shared" ca="1" si="768"/>
        <v>1</v>
      </c>
      <c r="F1565" s="48"/>
    </row>
    <row r="1566" spans="1:6" ht="14.1" customHeight="1">
      <c r="A1566" s="560">
        <f ca="1">IF($H1566="UNIDADE CONSTRUTIVA",OFFSET(A1566,-1,0)+1,LARGE(A$3:A1565,1))</f>
        <v>0</v>
      </c>
      <c r="B1566" s="560">
        <f t="shared" ca="1" si="765"/>
        <v>20</v>
      </c>
      <c r="C1566" s="560">
        <f t="shared" ca="1" si="766"/>
        <v>1</v>
      </c>
      <c r="D1566" s="561">
        <f t="shared" ca="1" si="767"/>
        <v>1</v>
      </c>
      <c r="E1566" s="561">
        <f t="shared" ca="1" si="768"/>
        <v>1</v>
      </c>
      <c r="F1566" s="48"/>
    </row>
    <row r="1567" spans="1:6" ht="14.1" customHeight="1">
      <c r="A1567" s="560">
        <f ca="1">IF($H1567="UNIDADE CONSTRUTIVA",OFFSET(A1567,-1,0)+1,LARGE(A$3:A1566,1))</f>
        <v>0</v>
      </c>
      <c r="B1567" s="560">
        <f t="shared" ca="1" si="765"/>
        <v>20</v>
      </c>
      <c r="C1567" s="560">
        <f t="shared" ca="1" si="766"/>
        <v>1</v>
      </c>
      <c r="D1567" s="561">
        <f t="shared" ca="1" si="767"/>
        <v>1</v>
      </c>
      <c r="E1567" s="561">
        <f t="shared" ca="1" si="768"/>
        <v>1</v>
      </c>
      <c r="F1567" s="48"/>
    </row>
    <row r="1568" spans="1:6" ht="14.1" customHeight="1">
      <c r="A1568" s="560">
        <f ca="1">IF($H1568="UNIDADE CONSTRUTIVA",OFFSET(A1568,-1,0)+1,LARGE(A$3:A1567,1))</f>
        <v>0</v>
      </c>
      <c r="B1568" s="560">
        <f t="shared" ca="1" si="765"/>
        <v>20</v>
      </c>
      <c r="C1568" s="560">
        <f t="shared" ca="1" si="766"/>
        <v>1</v>
      </c>
      <c r="D1568" s="561">
        <f t="shared" ca="1" si="767"/>
        <v>1</v>
      </c>
      <c r="E1568" s="561">
        <f t="shared" ca="1" si="768"/>
        <v>1</v>
      </c>
      <c r="F1568" s="48"/>
    </row>
    <row r="1569" spans="1:6" ht="14.1" customHeight="1">
      <c r="A1569" s="560">
        <f ca="1">IF($H1569="UNIDADE CONSTRUTIVA",OFFSET(A1569,-1,0)+1,LARGE(A$3:A1568,1))</f>
        <v>0</v>
      </c>
      <c r="B1569" s="560">
        <f t="shared" ca="1" si="765"/>
        <v>20</v>
      </c>
      <c r="C1569" s="560">
        <f t="shared" ca="1" si="766"/>
        <v>1</v>
      </c>
      <c r="D1569" s="561">
        <f t="shared" ca="1" si="767"/>
        <v>1</v>
      </c>
      <c r="E1569" s="561">
        <f t="shared" ca="1" si="768"/>
        <v>1</v>
      </c>
      <c r="F1569" s="48"/>
    </row>
    <row r="1570" spans="1:6" ht="14.1" customHeight="1">
      <c r="A1570" s="560">
        <f ca="1">IF($H1570="UNIDADE CONSTRUTIVA",OFFSET(A1570,-1,0)+1,LARGE(A$3:A1569,1))</f>
        <v>0</v>
      </c>
      <c r="B1570" s="560">
        <f t="shared" ca="1" si="765"/>
        <v>20</v>
      </c>
      <c r="C1570" s="560">
        <f t="shared" ca="1" si="766"/>
        <v>1</v>
      </c>
      <c r="D1570" s="561">
        <f t="shared" ca="1" si="767"/>
        <v>1</v>
      </c>
      <c r="E1570" s="561">
        <f t="shared" ca="1" si="768"/>
        <v>1</v>
      </c>
      <c r="F1570" s="48"/>
    </row>
    <row r="1571" spans="1:6" ht="14.1" customHeight="1">
      <c r="A1571" s="560">
        <f ca="1">IF($H1571="UNIDADE CONSTRUTIVA",OFFSET(A1571,-1,0)+1,LARGE(A$3:A1570,1))</f>
        <v>0</v>
      </c>
      <c r="B1571" s="560">
        <f t="shared" ca="1" si="765"/>
        <v>20</v>
      </c>
      <c r="C1571" s="560">
        <f t="shared" ca="1" si="766"/>
        <v>1</v>
      </c>
      <c r="D1571" s="561">
        <f t="shared" ca="1" si="767"/>
        <v>1</v>
      </c>
      <c r="E1571" s="561">
        <f t="shared" ca="1" si="768"/>
        <v>1</v>
      </c>
      <c r="F1571" s="48"/>
    </row>
    <row r="1572" spans="1:6" ht="14.1" customHeight="1">
      <c r="A1572" s="560">
        <f ca="1">IF($H1572="UNIDADE CONSTRUTIVA",OFFSET(A1572,-1,0)+1,LARGE(A$3:A1571,1))</f>
        <v>0</v>
      </c>
      <c r="B1572" s="560">
        <f t="shared" ca="1" si="765"/>
        <v>20</v>
      </c>
      <c r="C1572" s="560">
        <f t="shared" ca="1" si="766"/>
        <v>1</v>
      </c>
      <c r="D1572" s="561">
        <f t="shared" ca="1" si="767"/>
        <v>1</v>
      </c>
      <c r="E1572" s="561">
        <f t="shared" ca="1" si="768"/>
        <v>1</v>
      </c>
      <c r="F1572" s="48"/>
    </row>
    <row r="1573" spans="1:6" ht="14.1" customHeight="1">
      <c r="A1573" s="560">
        <f ca="1">IF($H1573="UNIDADE CONSTRUTIVA",OFFSET(A1573,-1,0)+1,LARGE(A$3:A1572,1))</f>
        <v>0</v>
      </c>
      <c r="B1573" s="560">
        <f t="shared" ca="1" si="765"/>
        <v>20</v>
      </c>
      <c r="C1573" s="560">
        <f t="shared" ca="1" si="766"/>
        <v>1</v>
      </c>
      <c r="D1573" s="561">
        <f t="shared" ca="1" si="767"/>
        <v>1</v>
      </c>
      <c r="E1573" s="561">
        <f t="shared" ca="1" si="768"/>
        <v>1</v>
      </c>
      <c r="F1573" s="48"/>
    </row>
    <row r="1574" spans="1:6" ht="14.1" customHeight="1">
      <c r="A1574" s="560">
        <f ca="1">IF($H1574="UNIDADE CONSTRUTIVA",OFFSET(A1574,-1,0)+1,LARGE(A$3:A1573,1))</f>
        <v>0</v>
      </c>
      <c r="B1574" s="560">
        <f t="shared" ca="1" si="765"/>
        <v>20</v>
      </c>
      <c r="C1574" s="560">
        <f t="shared" ca="1" si="766"/>
        <v>1</v>
      </c>
      <c r="D1574" s="561">
        <f t="shared" ca="1" si="767"/>
        <v>1</v>
      </c>
      <c r="E1574" s="561">
        <f t="shared" ca="1" si="768"/>
        <v>1</v>
      </c>
      <c r="F1574" s="48"/>
    </row>
    <row r="1575" spans="1:6" ht="14.1" customHeight="1">
      <c r="A1575" s="560">
        <f ca="1">IF($H1575="UNIDADE CONSTRUTIVA",OFFSET(A1575,-1,0)+1,LARGE(A$3:A1574,1))</f>
        <v>0</v>
      </c>
      <c r="B1575" s="560">
        <f t="shared" ca="1" si="765"/>
        <v>20</v>
      </c>
      <c r="C1575" s="560">
        <f t="shared" ca="1" si="766"/>
        <v>1</v>
      </c>
      <c r="D1575" s="561">
        <f t="shared" ca="1" si="767"/>
        <v>1</v>
      </c>
      <c r="E1575" s="561">
        <f t="shared" ca="1" si="768"/>
        <v>1</v>
      </c>
      <c r="F1575" s="48"/>
    </row>
    <row r="1576" spans="1:6" ht="14.1" customHeight="1">
      <c r="A1576" s="560">
        <f ca="1">IF($H1576="UNIDADE CONSTRUTIVA",OFFSET(A1576,-1,0)+1,LARGE(A$3:A1575,1))</f>
        <v>0</v>
      </c>
      <c r="B1576" s="560">
        <f t="shared" ca="1" si="765"/>
        <v>20</v>
      </c>
      <c r="C1576" s="560">
        <f t="shared" ca="1" si="766"/>
        <v>1</v>
      </c>
      <c r="D1576" s="561">
        <f t="shared" ca="1" si="767"/>
        <v>1</v>
      </c>
      <c r="E1576" s="561">
        <f t="shared" ca="1" si="768"/>
        <v>1</v>
      </c>
      <c r="F1576" s="48"/>
    </row>
    <row r="1577" spans="1:6" ht="14.1" customHeight="1">
      <c r="A1577" s="560">
        <f ca="1">IF($H1577="UNIDADE CONSTRUTIVA",OFFSET(A1577,-1,0)+1,LARGE(A$3:A1576,1))</f>
        <v>0</v>
      </c>
      <c r="B1577" s="560">
        <f t="shared" ca="1" si="765"/>
        <v>20</v>
      </c>
      <c r="C1577" s="560">
        <f t="shared" ca="1" si="766"/>
        <v>1</v>
      </c>
      <c r="D1577" s="561">
        <f t="shared" ca="1" si="767"/>
        <v>1</v>
      </c>
      <c r="E1577" s="561">
        <f t="shared" ca="1" si="768"/>
        <v>1</v>
      </c>
      <c r="F1577" s="48"/>
    </row>
    <row r="1578" spans="1:6" ht="14.1" customHeight="1">
      <c r="A1578" s="560">
        <f ca="1">IF($H1578="UNIDADE CONSTRUTIVA",OFFSET(A1578,-1,0)+1,LARGE(A$3:A1577,1))</f>
        <v>0</v>
      </c>
      <c r="B1578" s="560">
        <f t="shared" ca="1" si="765"/>
        <v>20</v>
      </c>
      <c r="C1578" s="560">
        <f t="shared" ca="1" si="766"/>
        <v>1</v>
      </c>
      <c r="D1578" s="561">
        <f t="shared" ca="1" si="767"/>
        <v>1</v>
      </c>
      <c r="E1578" s="561">
        <f t="shared" ca="1" si="768"/>
        <v>1</v>
      </c>
      <c r="F1578" s="48"/>
    </row>
    <row r="1579" spans="1:6" ht="14.1" customHeight="1">
      <c r="A1579" s="560">
        <f ca="1">IF($H1579="UNIDADE CONSTRUTIVA",OFFSET(A1579,-1,0)+1,LARGE(A$3:A1578,1))</f>
        <v>0</v>
      </c>
      <c r="B1579" s="560">
        <f t="shared" ca="1" si="765"/>
        <v>20</v>
      </c>
      <c r="C1579" s="560">
        <f t="shared" ca="1" si="766"/>
        <v>1</v>
      </c>
      <c r="D1579" s="561">
        <f t="shared" ca="1" si="767"/>
        <v>1</v>
      </c>
      <c r="E1579" s="561">
        <f t="shared" ca="1" si="768"/>
        <v>1</v>
      </c>
      <c r="F1579" s="48"/>
    </row>
    <row r="1580" spans="1:6" ht="14.1" customHeight="1">
      <c r="A1580" s="560">
        <f ca="1">IF($H1580="UNIDADE CONSTRUTIVA",OFFSET(A1580,-1,0)+1,LARGE(A$3:A1579,1))</f>
        <v>0</v>
      </c>
      <c r="B1580" s="560">
        <f t="shared" ca="1" si="765"/>
        <v>20</v>
      </c>
      <c r="C1580" s="560">
        <f t="shared" ca="1" si="766"/>
        <v>1</v>
      </c>
      <c r="D1580" s="561">
        <f t="shared" ca="1" si="767"/>
        <v>1</v>
      </c>
      <c r="E1580" s="561">
        <f t="shared" ca="1" si="768"/>
        <v>1</v>
      </c>
      <c r="F1580" s="48"/>
    </row>
    <row r="1581" spans="1:6" ht="14.1" customHeight="1">
      <c r="A1581" s="560">
        <f ca="1">IF($H1581="UNIDADE CONSTRUTIVA",OFFSET(A1581,-1,0)+1,LARGE(A$3:A1580,1))</f>
        <v>0</v>
      </c>
      <c r="B1581" s="560">
        <f t="shared" ca="1" si="765"/>
        <v>20</v>
      </c>
      <c r="C1581" s="560">
        <f t="shared" ca="1" si="766"/>
        <v>1</v>
      </c>
      <c r="D1581" s="561">
        <f t="shared" ca="1" si="767"/>
        <v>1</v>
      </c>
      <c r="E1581" s="561">
        <f t="shared" ca="1" si="768"/>
        <v>1</v>
      </c>
      <c r="F1581" s="48"/>
    </row>
    <row r="1582" spans="1:6" ht="14.1" customHeight="1">
      <c r="A1582" s="560">
        <f ca="1">IF($H1582="UNIDADE CONSTRUTIVA",OFFSET(A1582,-1,0)+1,LARGE(A$3:A1581,1))</f>
        <v>0</v>
      </c>
      <c r="B1582" s="560">
        <f t="shared" ca="1" si="765"/>
        <v>20</v>
      </c>
      <c r="C1582" s="560">
        <f t="shared" ca="1" si="766"/>
        <v>1</v>
      </c>
      <c r="D1582" s="561">
        <f t="shared" ca="1" si="767"/>
        <v>1</v>
      </c>
      <c r="E1582" s="561">
        <f t="shared" ca="1" si="768"/>
        <v>1</v>
      </c>
      <c r="F1582" s="48"/>
    </row>
    <row r="1583" spans="1:6" ht="14.1" customHeight="1">
      <c r="A1583" s="560">
        <f ca="1">IF($H1583="UNIDADE CONSTRUTIVA",OFFSET(A1583,-1,0)+1,LARGE(A$3:A1582,1))</f>
        <v>0</v>
      </c>
      <c r="B1583" s="560">
        <f t="shared" ca="1" si="765"/>
        <v>20</v>
      </c>
      <c r="C1583" s="560">
        <f t="shared" ca="1" si="766"/>
        <v>1</v>
      </c>
      <c r="D1583" s="561">
        <f t="shared" ca="1" si="767"/>
        <v>1</v>
      </c>
      <c r="E1583" s="561">
        <f t="shared" ca="1" si="768"/>
        <v>1</v>
      </c>
      <c r="F1583" s="48"/>
    </row>
    <row r="1584" spans="1:6" ht="14.1" customHeight="1">
      <c r="A1584" s="560">
        <f ca="1">IF($H1584="UNIDADE CONSTRUTIVA",OFFSET(A1584,-1,0)+1,LARGE(A$3:A1583,1))</f>
        <v>0</v>
      </c>
      <c r="B1584" s="560">
        <f t="shared" ca="1" si="765"/>
        <v>20</v>
      </c>
      <c r="C1584" s="560">
        <f t="shared" ca="1" si="766"/>
        <v>1</v>
      </c>
      <c r="D1584" s="561">
        <f t="shared" ca="1" si="767"/>
        <v>1</v>
      </c>
      <c r="E1584" s="561">
        <f t="shared" ca="1" si="768"/>
        <v>1</v>
      </c>
      <c r="F1584" s="48"/>
    </row>
    <row r="1585" spans="1:6" ht="14.1" customHeight="1">
      <c r="A1585" s="560">
        <f ca="1">IF($H1585="UNIDADE CONSTRUTIVA",OFFSET(A1585,-1,0)+1,LARGE(A$3:A1584,1))</f>
        <v>0</v>
      </c>
      <c r="B1585" s="560">
        <f t="shared" ca="1" si="765"/>
        <v>20</v>
      </c>
      <c r="C1585" s="560">
        <f t="shared" ca="1" si="766"/>
        <v>1</v>
      </c>
      <c r="D1585" s="561">
        <f t="shared" ca="1" si="767"/>
        <v>1</v>
      </c>
      <c r="E1585" s="561">
        <f t="shared" ca="1" si="768"/>
        <v>1</v>
      </c>
      <c r="F1585" s="48"/>
    </row>
    <row r="1586" spans="1:6" ht="14.1" customHeight="1">
      <c r="A1586" s="560">
        <f ca="1">IF($H1586="UNIDADE CONSTRUTIVA",OFFSET(A1586,-1,0)+1,LARGE(A$3:A1585,1))</f>
        <v>0</v>
      </c>
      <c r="B1586" s="560">
        <f t="shared" ca="1" si="765"/>
        <v>20</v>
      </c>
      <c r="C1586" s="560">
        <f t="shared" ca="1" si="766"/>
        <v>1</v>
      </c>
      <c r="D1586" s="561">
        <f t="shared" ca="1" si="767"/>
        <v>1</v>
      </c>
      <c r="E1586" s="561">
        <f t="shared" ca="1" si="768"/>
        <v>1</v>
      </c>
      <c r="F1586" s="48"/>
    </row>
    <row r="1587" spans="1:6" ht="14.1" customHeight="1">
      <c r="A1587" s="560">
        <f ca="1">IF($H1587="UNIDADE CONSTRUTIVA",OFFSET(A1587,-1,0)+1,LARGE(A$3:A1586,1))</f>
        <v>0</v>
      </c>
      <c r="B1587" s="560">
        <f t="shared" ca="1" si="765"/>
        <v>20</v>
      </c>
      <c r="C1587" s="560">
        <f t="shared" ca="1" si="766"/>
        <v>1</v>
      </c>
      <c r="D1587" s="561">
        <f t="shared" ca="1" si="767"/>
        <v>1</v>
      </c>
      <c r="E1587" s="561">
        <f t="shared" ca="1" si="768"/>
        <v>1</v>
      </c>
      <c r="F1587" s="48"/>
    </row>
    <row r="1588" spans="1:6" ht="14.1" customHeight="1">
      <c r="A1588" s="560">
        <f ca="1">IF($H1588="UNIDADE CONSTRUTIVA",OFFSET(A1588,-1,0)+1,LARGE(A$3:A1587,1))</f>
        <v>0</v>
      </c>
      <c r="B1588" s="560">
        <f t="shared" ref="B1588:B1651" ca="1" si="769">IF(H1588="UNIDADE CONSTRUTIVA",0,IF(H1588="CÉLULA CONSTRUTIVA",OFFSET(B1588,-1,0)+1,OFFSET(B1588,-1,0)))</f>
        <v>20</v>
      </c>
      <c r="C1588" s="560">
        <f t="shared" ref="C1588:C1651" ca="1" si="770">IF(H1588="CÉLULA CONSTRUTIVA",0,IF(H1588="ETAPA",OFFSET(C1588,-1,0)+1,OFFSET(C1588,-1,0)))</f>
        <v>1</v>
      </c>
      <c r="D1588" s="561">
        <f t="shared" ref="D1588:D1651" ca="1" si="771">IF(H1588="ETAPA",0,IF(H1588="SUBETAPA",OFFSET(D1588,-1,0)+1,OFFSET(D1588,-1,0)))</f>
        <v>1</v>
      </c>
      <c r="E1588" s="561">
        <f t="shared" ref="E1588:E1651" ca="1" si="772">IF(H1588="Subetapa",0,IF(H1588="serviço",OFFSET(E1588,-1,0)+1,OFFSET(E1588,-1,0)))</f>
        <v>1</v>
      </c>
      <c r="F1588" s="48"/>
    </row>
    <row r="1589" spans="1:6" ht="14.1" customHeight="1">
      <c r="A1589" s="560">
        <f ca="1">IF($H1589="UNIDADE CONSTRUTIVA",OFFSET(A1589,-1,0)+1,LARGE(A$3:A1588,1))</f>
        <v>0</v>
      </c>
      <c r="B1589" s="560">
        <f t="shared" ca="1" si="769"/>
        <v>20</v>
      </c>
      <c r="C1589" s="560">
        <f t="shared" ca="1" si="770"/>
        <v>1</v>
      </c>
      <c r="D1589" s="561">
        <f t="shared" ca="1" si="771"/>
        <v>1</v>
      </c>
      <c r="E1589" s="561">
        <f t="shared" ca="1" si="772"/>
        <v>1</v>
      </c>
      <c r="F1589" s="48"/>
    </row>
    <row r="1590" spans="1:6" ht="14.1" customHeight="1">
      <c r="A1590" s="560">
        <f ca="1">IF($H1590="UNIDADE CONSTRUTIVA",OFFSET(A1590,-1,0)+1,LARGE(A$3:A1589,1))</f>
        <v>0</v>
      </c>
      <c r="B1590" s="560">
        <f t="shared" ca="1" si="769"/>
        <v>20</v>
      </c>
      <c r="C1590" s="560">
        <f t="shared" ca="1" si="770"/>
        <v>1</v>
      </c>
      <c r="D1590" s="561">
        <f t="shared" ca="1" si="771"/>
        <v>1</v>
      </c>
      <c r="E1590" s="561">
        <f t="shared" ca="1" si="772"/>
        <v>1</v>
      </c>
      <c r="F1590" s="48"/>
    </row>
    <row r="1591" spans="1:6" ht="14.1" customHeight="1">
      <c r="A1591" s="560">
        <f ca="1">IF($H1591="UNIDADE CONSTRUTIVA",OFFSET(A1591,-1,0)+1,LARGE(A$3:A1590,1))</f>
        <v>0</v>
      </c>
      <c r="B1591" s="560">
        <f t="shared" ca="1" si="769"/>
        <v>20</v>
      </c>
      <c r="C1591" s="560">
        <f t="shared" ca="1" si="770"/>
        <v>1</v>
      </c>
      <c r="D1591" s="561">
        <f t="shared" ca="1" si="771"/>
        <v>1</v>
      </c>
      <c r="E1591" s="561">
        <f t="shared" ca="1" si="772"/>
        <v>1</v>
      </c>
      <c r="F1591" s="48"/>
    </row>
    <row r="1592" spans="1:6" ht="14.1" customHeight="1">
      <c r="A1592" s="560">
        <f ca="1">IF($H1592="UNIDADE CONSTRUTIVA",OFFSET(A1592,-1,0)+1,LARGE(A$3:A1591,1))</f>
        <v>0</v>
      </c>
      <c r="B1592" s="560">
        <f t="shared" ca="1" si="769"/>
        <v>20</v>
      </c>
      <c r="C1592" s="560">
        <f t="shared" ca="1" si="770"/>
        <v>1</v>
      </c>
      <c r="D1592" s="561">
        <f t="shared" ca="1" si="771"/>
        <v>1</v>
      </c>
      <c r="E1592" s="561">
        <f t="shared" ca="1" si="772"/>
        <v>1</v>
      </c>
      <c r="F1592" s="48"/>
    </row>
    <row r="1593" spans="1:6" ht="14.1" customHeight="1">
      <c r="A1593" s="560">
        <f ca="1">IF($H1593="UNIDADE CONSTRUTIVA",OFFSET(A1593,-1,0)+1,LARGE(A$3:A1592,1))</f>
        <v>0</v>
      </c>
      <c r="B1593" s="560">
        <f t="shared" ca="1" si="769"/>
        <v>20</v>
      </c>
      <c r="C1593" s="560">
        <f t="shared" ca="1" si="770"/>
        <v>1</v>
      </c>
      <c r="D1593" s="561">
        <f t="shared" ca="1" si="771"/>
        <v>1</v>
      </c>
      <c r="E1593" s="561">
        <f t="shared" ca="1" si="772"/>
        <v>1</v>
      </c>
      <c r="F1593" s="48"/>
    </row>
    <row r="1594" spans="1:6" ht="14.1" customHeight="1">
      <c r="A1594" s="560">
        <f ca="1">IF($H1594="UNIDADE CONSTRUTIVA",OFFSET(A1594,-1,0)+1,LARGE(A$3:A1593,1))</f>
        <v>0</v>
      </c>
      <c r="B1594" s="560">
        <f t="shared" ca="1" si="769"/>
        <v>20</v>
      </c>
      <c r="C1594" s="560">
        <f t="shared" ca="1" si="770"/>
        <v>1</v>
      </c>
      <c r="D1594" s="561">
        <f t="shared" ca="1" si="771"/>
        <v>1</v>
      </c>
      <c r="E1594" s="561">
        <f t="shared" ca="1" si="772"/>
        <v>1</v>
      </c>
      <c r="F1594" s="48"/>
    </row>
    <row r="1595" spans="1:6" ht="14.1" customHeight="1">
      <c r="A1595" s="560">
        <f ca="1">IF($H1595="UNIDADE CONSTRUTIVA",OFFSET(A1595,-1,0)+1,LARGE(A$3:A1594,1))</f>
        <v>0</v>
      </c>
      <c r="B1595" s="560">
        <f t="shared" ca="1" si="769"/>
        <v>20</v>
      </c>
      <c r="C1595" s="560">
        <f t="shared" ca="1" si="770"/>
        <v>1</v>
      </c>
      <c r="D1595" s="561">
        <f t="shared" ca="1" si="771"/>
        <v>1</v>
      </c>
      <c r="E1595" s="561">
        <f t="shared" ca="1" si="772"/>
        <v>1</v>
      </c>
      <c r="F1595" s="48"/>
    </row>
    <row r="1596" spans="1:6" ht="14.1" customHeight="1">
      <c r="A1596" s="560">
        <f ca="1">IF($H1596="UNIDADE CONSTRUTIVA",OFFSET(A1596,-1,0)+1,LARGE(A$3:A1595,1))</f>
        <v>0</v>
      </c>
      <c r="B1596" s="560">
        <f t="shared" ca="1" si="769"/>
        <v>20</v>
      </c>
      <c r="C1596" s="560">
        <f t="shared" ca="1" si="770"/>
        <v>1</v>
      </c>
      <c r="D1596" s="561">
        <f t="shared" ca="1" si="771"/>
        <v>1</v>
      </c>
      <c r="E1596" s="561">
        <f t="shared" ca="1" si="772"/>
        <v>1</v>
      </c>
      <c r="F1596" s="48"/>
    </row>
    <row r="1597" spans="1:6" ht="14.1" customHeight="1">
      <c r="A1597" s="560">
        <f ca="1">IF($H1597="UNIDADE CONSTRUTIVA",OFFSET(A1597,-1,0)+1,LARGE(A$3:A1596,1))</f>
        <v>0</v>
      </c>
      <c r="B1597" s="560">
        <f t="shared" ca="1" si="769"/>
        <v>20</v>
      </c>
      <c r="C1597" s="560">
        <f t="shared" ca="1" si="770"/>
        <v>1</v>
      </c>
      <c r="D1597" s="561">
        <f t="shared" ca="1" si="771"/>
        <v>1</v>
      </c>
      <c r="E1597" s="561">
        <f t="shared" ca="1" si="772"/>
        <v>1</v>
      </c>
      <c r="F1597" s="48"/>
    </row>
    <row r="1598" spans="1:6" ht="14.1" customHeight="1">
      <c r="A1598" s="560">
        <f ca="1">IF($H1598="UNIDADE CONSTRUTIVA",OFFSET(A1598,-1,0)+1,LARGE(A$3:A1597,1))</f>
        <v>0</v>
      </c>
      <c r="B1598" s="560">
        <f t="shared" ca="1" si="769"/>
        <v>20</v>
      </c>
      <c r="C1598" s="560">
        <f t="shared" ca="1" si="770"/>
        <v>1</v>
      </c>
      <c r="D1598" s="561">
        <f t="shared" ca="1" si="771"/>
        <v>1</v>
      </c>
      <c r="E1598" s="561">
        <f t="shared" ca="1" si="772"/>
        <v>1</v>
      </c>
      <c r="F1598" s="48"/>
    </row>
    <row r="1599" spans="1:6" ht="14.1" customHeight="1">
      <c r="A1599" s="560">
        <f ca="1">IF($H1599="UNIDADE CONSTRUTIVA",OFFSET(A1599,-1,0)+1,LARGE(A$3:A1598,1))</f>
        <v>0</v>
      </c>
      <c r="B1599" s="560">
        <f t="shared" ca="1" si="769"/>
        <v>20</v>
      </c>
      <c r="C1599" s="560">
        <f t="shared" ca="1" si="770"/>
        <v>1</v>
      </c>
      <c r="D1599" s="561">
        <f t="shared" ca="1" si="771"/>
        <v>1</v>
      </c>
      <c r="E1599" s="561">
        <f t="shared" ca="1" si="772"/>
        <v>1</v>
      </c>
      <c r="F1599" s="48"/>
    </row>
    <row r="1600" spans="1:6" ht="14.1" customHeight="1">
      <c r="A1600" s="560">
        <f ca="1">IF($H1600="UNIDADE CONSTRUTIVA",OFFSET(A1600,-1,0)+1,LARGE(A$3:A1599,1))</f>
        <v>0</v>
      </c>
      <c r="B1600" s="560">
        <f t="shared" ca="1" si="769"/>
        <v>20</v>
      </c>
      <c r="C1600" s="560">
        <f t="shared" ca="1" si="770"/>
        <v>1</v>
      </c>
      <c r="D1600" s="561">
        <f t="shared" ca="1" si="771"/>
        <v>1</v>
      </c>
      <c r="E1600" s="561">
        <f t="shared" ca="1" si="772"/>
        <v>1</v>
      </c>
      <c r="F1600" s="48"/>
    </row>
    <row r="1601" spans="1:6" ht="14.1" customHeight="1">
      <c r="A1601" s="560">
        <f ca="1">IF($H1601="UNIDADE CONSTRUTIVA",OFFSET(A1601,-1,0)+1,LARGE(A$3:A1600,1))</f>
        <v>0</v>
      </c>
      <c r="B1601" s="560">
        <f t="shared" ca="1" si="769"/>
        <v>20</v>
      </c>
      <c r="C1601" s="560">
        <f t="shared" ca="1" si="770"/>
        <v>1</v>
      </c>
      <c r="D1601" s="561">
        <f t="shared" ca="1" si="771"/>
        <v>1</v>
      </c>
      <c r="E1601" s="561">
        <f t="shared" ca="1" si="772"/>
        <v>1</v>
      </c>
      <c r="F1601" s="48"/>
    </row>
    <row r="1602" spans="1:6" ht="14.1" customHeight="1">
      <c r="A1602" s="560">
        <f ca="1">IF($H1602="UNIDADE CONSTRUTIVA",OFFSET(A1602,-1,0)+1,LARGE(A$3:A1601,1))</f>
        <v>0</v>
      </c>
      <c r="B1602" s="560">
        <f t="shared" ca="1" si="769"/>
        <v>20</v>
      </c>
      <c r="C1602" s="560">
        <f t="shared" ca="1" si="770"/>
        <v>1</v>
      </c>
      <c r="D1602" s="561">
        <f t="shared" ca="1" si="771"/>
        <v>1</v>
      </c>
      <c r="E1602" s="561">
        <f t="shared" ca="1" si="772"/>
        <v>1</v>
      </c>
      <c r="F1602" s="48"/>
    </row>
    <row r="1603" spans="1:6" ht="14.1" customHeight="1">
      <c r="A1603" s="560">
        <f ca="1">IF($H1603="UNIDADE CONSTRUTIVA",OFFSET(A1603,-1,0)+1,LARGE(A$3:A1602,1))</f>
        <v>0</v>
      </c>
      <c r="B1603" s="560">
        <f t="shared" ca="1" si="769"/>
        <v>20</v>
      </c>
      <c r="C1603" s="560">
        <f t="shared" ca="1" si="770"/>
        <v>1</v>
      </c>
      <c r="D1603" s="561">
        <f t="shared" ca="1" si="771"/>
        <v>1</v>
      </c>
      <c r="E1603" s="561">
        <f t="shared" ca="1" si="772"/>
        <v>1</v>
      </c>
      <c r="F1603" s="48"/>
    </row>
    <row r="1604" spans="1:6" ht="14.1" customHeight="1">
      <c r="A1604" s="560">
        <f ca="1">IF($H1604="UNIDADE CONSTRUTIVA",OFFSET(A1604,-1,0)+1,LARGE(A$3:A1603,1))</f>
        <v>0</v>
      </c>
      <c r="B1604" s="560">
        <f t="shared" ca="1" si="769"/>
        <v>20</v>
      </c>
      <c r="C1604" s="560">
        <f t="shared" ca="1" si="770"/>
        <v>1</v>
      </c>
      <c r="D1604" s="561">
        <f t="shared" ca="1" si="771"/>
        <v>1</v>
      </c>
      <c r="E1604" s="561">
        <f t="shared" ca="1" si="772"/>
        <v>1</v>
      </c>
      <c r="F1604" s="48"/>
    </row>
    <row r="1605" spans="1:6" ht="14.1" customHeight="1">
      <c r="A1605" s="560">
        <f ca="1">IF($H1605="UNIDADE CONSTRUTIVA",OFFSET(A1605,-1,0)+1,LARGE(A$3:A1604,1))</f>
        <v>0</v>
      </c>
      <c r="B1605" s="560">
        <f t="shared" ca="1" si="769"/>
        <v>20</v>
      </c>
      <c r="C1605" s="560">
        <f t="shared" ca="1" si="770"/>
        <v>1</v>
      </c>
      <c r="D1605" s="561">
        <f t="shared" ca="1" si="771"/>
        <v>1</v>
      </c>
      <c r="E1605" s="561">
        <f t="shared" ca="1" si="772"/>
        <v>1</v>
      </c>
      <c r="F1605" s="48"/>
    </row>
    <row r="1606" spans="1:6" ht="14.1" customHeight="1">
      <c r="A1606" s="560">
        <f ca="1">IF($H1606="UNIDADE CONSTRUTIVA",OFFSET(A1606,-1,0)+1,LARGE(A$3:A1605,1))</f>
        <v>0</v>
      </c>
      <c r="B1606" s="560">
        <f t="shared" ca="1" si="769"/>
        <v>20</v>
      </c>
      <c r="C1606" s="560">
        <f t="shared" ca="1" si="770"/>
        <v>1</v>
      </c>
      <c r="D1606" s="561">
        <f t="shared" ca="1" si="771"/>
        <v>1</v>
      </c>
      <c r="E1606" s="561">
        <f t="shared" ca="1" si="772"/>
        <v>1</v>
      </c>
      <c r="F1606" s="48"/>
    </row>
    <row r="1607" spans="1:6" ht="14.1" customHeight="1">
      <c r="A1607" s="560">
        <f ca="1">IF($H1607="UNIDADE CONSTRUTIVA",OFFSET(A1607,-1,0)+1,LARGE(A$3:A1606,1))</f>
        <v>0</v>
      </c>
      <c r="B1607" s="560">
        <f t="shared" ca="1" si="769"/>
        <v>20</v>
      </c>
      <c r="C1607" s="560">
        <f t="shared" ca="1" si="770"/>
        <v>1</v>
      </c>
      <c r="D1607" s="561">
        <f t="shared" ca="1" si="771"/>
        <v>1</v>
      </c>
      <c r="E1607" s="561">
        <f t="shared" ca="1" si="772"/>
        <v>1</v>
      </c>
      <c r="F1607" s="48"/>
    </row>
    <row r="1608" spans="1:6" ht="14.1" customHeight="1">
      <c r="A1608" s="560">
        <f ca="1">IF($H1608="UNIDADE CONSTRUTIVA",OFFSET(A1608,-1,0)+1,LARGE(A$3:A1607,1))</f>
        <v>0</v>
      </c>
      <c r="B1608" s="560">
        <f t="shared" ca="1" si="769"/>
        <v>20</v>
      </c>
      <c r="C1608" s="560">
        <f t="shared" ca="1" si="770"/>
        <v>1</v>
      </c>
      <c r="D1608" s="561">
        <f t="shared" ca="1" si="771"/>
        <v>1</v>
      </c>
      <c r="E1608" s="561">
        <f t="shared" ca="1" si="772"/>
        <v>1</v>
      </c>
      <c r="F1608" s="48"/>
    </row>
    <row r="1609" spans="1:6" ht="14.1" customHeight="1">
      <c r="A1609" s="560">
        <f ca="1">IF($H1609="UNIDADE CONSTRUTIVA",OFFSET(A1609,-1,0)+1,LARGE(A$3:A1608,1))</f>
        <v>0</v>
      </c>
      <c r="B1609" s="560">
        <f t="shared" ca="1" si="769"/>
        <v>20</v>
      </c>
      <c r="C1609" s="560">
        <f t="shared" ca="1" si="770"/>
        <v>1</v>
      </c>
      <c r="D1609" s="561">
        <f t="shared" ca="1" si="771"/>
        <v>1</v>
      </c>
      <c r="E1609" s="561">
        <f t="shared" ca="1" si="772"/>
        <v>1</v>
      </c>
      <c r="F1609" s="48"/>
    </row>
    <row r="1610" spans="1:6" ht="14.1" customHeight="1">
      <c r="A1610" s="560">
        <f ca="1">IF($H1610="UNIDADE CONSTRUTIVA",OFFSET(A1610,-1,0)+1,LARGE(A$3:A1609,1))</f>
        <v>0</v>
      </c>
      <c r="B1610" s="560">
        <f t="shared" ca="1" si="769"/>
        <v>20</v>
      </c>
      <c r="C1610" s="560">
        <f t="shared" ca="1" si="770"/>
        <v>1</v>
      </c>
      <c r="D1610" s="561">
        <f t="shared" ca="1" si="771"/>
        <v>1</v>
      </c>
      <c r="E1610" s="561">
        <f t="shared" ca="1" si="772"/>
        <v>1</v>
      </c>
      <c r="F1610" s="48"/>
    </row>
    <row r="1611" spans="1:6" ht="14.1" customHeight="1">
      <c r="A1611" s="560">
        <f ca="1">IF($H1611="UNIDADE CONSTRUTIVA",OFFSET(A1611,-1,0)+1,LARGE(A$3:A1610,1))</f>
        <v>0</v>
      </c>
      <c r="B1611" s="560">
        <f t="shared" ca="1" si="769"/>
        <v>20</v>
      </c>
      <c r="C1611" s="560">
        <f t="shared" ca="1" si="770"/>
        <v>1</v>
      </c>
      <c r="D1611" s="561">
        <f t="shared" ca="1" si="771"/>
        <v>1</v>
      </c>
      <c r="E1611" s="561">
        <f t="shared" ca="1" si="772"/>
        <v>1</v>
      </c>
      <c r="F1611" s="48"/>
    </row>
    <row r="1612" spans="1:6" ht="14.1" customHeight="1">
      <c r="A1612" s="560">
        <f ca="1">IF($H1612="UNIDADE CONSTRUTIVA",OFFSET(A1612,-1,0)+1,LARGE(A$3:A1611,1))</f>
        <v>0</v>
      </c>
      <c r="B1612" s="560">
        <f t="shared" ca="1" si="769"/>
        <v>20</v>
      </c>
      <c r="C1612" s="560">
        <f t="shared" ca="1" si="770"/>
        <v>1</v>
      </c>
      <c r="D1612" s="561">
        <f t="shared" ca="1" si="771"/>
        <v>1</v>
      </c>
      <c r="E1612" s="561">
        <f t="shared" ca="1" si="772"/>
        <v>1</v>
      </c>
      <c r="F1612" s="48"/>
    </row>
    <row r="1613" spans="1:6" ht="14.1" customHeight="1">
      <c r="A1613" s="560">
        <f ca="1">IF($H1613="UNIDADE CONSTRUTIVA",OFFSET(A1613,-1,0)+1,LARGE(A$3:A1612,1))</f>
        <v>0</v>
      </c>
      <c r="B1613" s="560">
        <f t="shared" ca="1" si="769"/>
        <v>20</v>
      </c>
      <c r="C1613" s="560">
        <f t="shared" ca="1" si="770"/>
        <v>1</v>
      </c>
      <c r="D1613" s="561">
        <f t="shared" ca="1" si="771"/>
        <v>1</v>
      </c>
      <c r="E1613" s="561">
        <f t="shared" ca="1" si="772"/>
        <v>1</v>
      </c>
      <c r="F1613" s="48"/>
    </row>
    <row r="1614" spans="1:6" ht="14.1" customHeight="1">
      <c r="A1614" s="560">
        <f ca="1">IF($H1614="UNIDADE CONSTRUTIVA",OFFSET(A1614,-1,0)+1,LARGE(A$3:A1613,1))</f>
        <v>0</v>
      </c>
      <c r="B1614" s="560">
        <f t="shared" ca="1" si="769"/>
        <v>20</v>
      </c>
      <c r="C1614" s="560">
        <f t="shared" ca="1" si="770"/>
        <v>1</v>
      </c>
      <c r="D1614" s="561">
        <f t="shared" ca="1" si="771"/>
        <v>1</v>
      </c>
      <c r="E1614" s="561">
        <f t="shared" ca="1" si="772"/>
        <v>1</v>
      </c>
      <c r="F1614" s="48"/>
    </row>
    <row r="1615" spans="1:6" ht="14.1" customHeight="1">
      <c r="A1615" s="560">
        <f ca="1">IF($H1615="UNIDADE CONSTRUTIVA",OFFSET(A1615,-1,0)+1,LARGE(A$3:A1614,1))</f>
        <v>0</v>
      </c>
      <c r="B1615" s="560">
        <f t="shared" ca="1" si="769"/>
        <v>20</v>
      </c>
      <c r="C1615" s="560">
        <f t="shared" ca="1" si="770"/>
        <v>1</v>
      </c>
      <c r="D1615" s="561">
        <f t="shared" ca="1" si="771"/>
        <v>1</v>
      </c>
      <c r="E1615" s="561">
        <f t="shared" ca="1" si="772"/>
        <v>1</v>
      </c>
      <c r="F1615" s="48"/>
    </row>
    <row r="1616" spans="1:6" ht="14.1" customHeight="1">
      <c r="A1616" s="560">
        <f ca="1">IF($H1616="UNIDADE CONSTRUTIVA",OFFSET(A1616,-1,0)+1,LARGE(A$3:A1615,1))</f>
        <v>0</v>
      </c>
      <c r="B1616" s="560">
        <f t="shared" ca="1" si="769"/>
        <v>20</v>
      </c>
      <c r="C1616" s="560">
        <f t="shared" ca="1" si="770"/>
        <v>1</v>
      </c>
      <c r="D1616" s="561">
        <f t="shared" ca="1" si="771"/>
        <v>1</v>
      </c>
      <c r="E1616" s="561">
        <f t="shared" ca="1" si="772"/>
        <v>1</v>
      </c>
      <c r="F1616" s="48"/>
    </row>
    <row r="1617" spans="1:6" ht="14.1" customHeight="1">
      <c r="A1617" s="560">
        <f ca="1">IF($H1617="UNIDADE CONSTRUTIVA",OFFSET(A1617,-1,0)+1,LARGE(A$3:A1616,1))</f>
        <v>0</v>
      </c>
      <c r="B1617" s="560">
        <f t="shared" ca="1" si="769"/>
        <v>20</v>
      </c>
      <c r="C1617" s="560">
        <f t="shared" ca="1" si="770"/>
        <v>1</v>
      </c>
      <c r="D1617" s="561">
        <f t="shared" ca="1" si="771"/>
        <v>1</v>
      </c>
      <c r="E1617" s="561">
        <f t="shared" ca="1" si="772"/>
        <v>1</v>
      </c>
      <c r="F1617" s="48"/>
    </row>
    <row r="1618" spans="1:6" ht="14.1" customHeight="1">
      <c r="A1618" s="560">
        <f ca="1">IF($H1618="UNIDADE CONSTRUTIVA",OFFSET(A1618,-1,0)+1,LARGE(A$3:A1617,1))</f>
        <v>0</v>
      </c>
      <c r="B1618" s="560">
        <f t="shared" ca="1" si="769"/>
        <v>20</v>
      </c>
      <c r="C1618" s="560">
        <f t="shared" ca="1" si="770"/>
        <v>1</v>
      </c>
      <c r="D1618" s="561">
        <f t="shared" ca="1" si="771"/>
        <v>1</v>
      </c>
      <c r="E1618" s="561">
        <f t="shared" ca="1" si="772"/>
        <v>1</v>
      </c>
      <c r="F1618" s="48"/>
    </row>
    <row r="1619" spans="1:6" ht="14.1" customHeight="1">
      <c r="A1619" s="560">
        <f ca="1">IF($H1619="UNIDADE CONSTRUTIVA",OFFSET(A1619,-1,0)+1,LARGE(A$3:A1618,1))</f>
        <v>0</v>
      </c>
      <c r="B1619" s="560">
        <f t="shared" ca="1" si="769"/>
        <v>20</v>
      </c>
      <c r="C1619" s="560">
        <f t="shared" ca="1" si="770"/>
        <v>1</v>
      </c>
      <c r="D1619" s="561">
        <f t="shared" ca="1" si="771"/>
        <v>1</v>
      </c>
      <c r="E1619" s="561">
        <f t="shared" ca="1" si="772"/>
        <v>1</v>
      </c>
      <c r="F1619" s="48"/>
    </row>
    <row r="1620" spans="1:6" ht="14.1" customHeight="1">
      <c r="A1620" s="560">
        <f ca="1">IF($H1620="UNIDADE CONSTRUTIVA",OFFSET(A1620,-1,0)+1,LARGE(A$3:A1619,1))</f>
        <v>0</v>
      </c>
      <c r="B1620" s="560">
        <f t="shared" ca="1" si="769"/>
        <v>20</v>
      </c>
      <c r="C1620" s="560">
        <f t="shared" ca="1" si="770"/>
        <v>1</v>
      </c>
      <c r="D1620" s="561">
        <f t="shared" ca="1" si="771"/>
        <v>1</v>
      </c>
      <c r="E1620" s="561">
        <f t="shared" ca="1" si="772"/>
        <v>1</v>
      </c>
      <c r="F1620" s="48"/>
    </row>
    <row r="1621" spans="1:6" ht="14.1" customHeight="1">
      <c r="A1621" s="560">
        <f ca="1">IF($H1621="UNIDADE CONSTRUTIVA",OFFSET(A1621,-1,0)+1,LARGE(A$3:A1620,1))</f>
        <v>0</v>
      </c>
      <c r="B1621" s="560">
        <f t="shared" ca="1" si="769"/>
        <v>20</v>
      </c>
      <c r="C1621" s="560">
        <f t="shared" ca="1" si="770"/>
        <v>1</v>
      </c>
      <c r="D1621" s="561">
        <f t="shared" ca="1" si="771"/>
        <v>1</v>
      </c>
      <c r="E1621" s="561">
        <f t="shared" ca="1" si="772"/>
        <v>1</v>
      </c>
      <c r="F1621" s="48"/>
    </row>
    <row r="1622" spans="1:6" ht="14.1" customHeight="1">
      <c r="A1622" s="560">
        <f ca="1">IF($H1622="UNIDADE CONSTRUTIVA",OFFSET(A1622,-1,0)+1,LARGE(A$3:A1621,1))</f>
        <v>0</v>
      </c>
      <c r="B1622" s="560">
        <f t="shared" ca="1" si="769"/>
        <v>20</v>
      </c>
      <c r="C1622" s="560">
        <f t="shared" ca="1" si="770"/>
        <v>1</v>
      </c>
      <c r="D1622" s="561">
        <f t="shared" ca="1" si="771"/>
        <v>1</v>
      </c>
      <c r="E1622" s="561">
        <f t="shared" ca="1" si="772"/>
        <v>1</v>
      </c>
      <c r="F1622" s="48"/>
    </row>
    <row r="1623" spans="1:6" ht="14.1" customHeight="1">
      <c r="A1623" s="560">
        <f ca="1">IF($H1623="UNIDADE CONSTRUTIVA",OFFSET(A1623,-1,0)+1,LARGE(A$3:A1622,1))</f>
        <v>0</v>
      </c>
      <c r="B1623" s="560">
        <f t="shared" ca="1" si="769"/>
        <v>20</v>
      </c>
      <c r="C1623" s="560">
        <f t="shared" ca="1" si="770"/>
        <v>1</v>
      </c>
      <c r="D1623" s="561">
        <f t="shared" ca="1" si="771"/>
        <v>1</v>
      </c>
      <c r="E1623" s="561">
        <f t="shared" ca="1" si="772"/>
        <v>1</v>
      </c>
      <c r="F1623" s="48"/>
    </row>
    <row r="1624" spans="1:6" ht="14.1" customHeight="1">
      <c r="A1624" s="560">
        <f ca="1">IF($H1624="UNIDADE CONSTRUTIVA",OFFSET(A1624,-1,0)+1,LARGE(A$3:A1623,1))</f>
        <v>0</v>
      </c>
      <c r="B1624" s="560">
        <f t="shared" ca="1" si="769"/>
        <v>20</v>
      </c>
      <c r="C1624" s="560">
        <f t="shared" ca="1" si="770"/>
        <v>1</v>
      </c>
      <c r="D1624" s="561">
        <f t="shared" ca="1" si="771"/>
        <v>1</v>
      </c>
      <c r="E1624" s="561">
        <f t="shared" ca="1" si="772"/>
        <v>1</v>
      </c>
      <c r="F1624" s="48"/>
    </row>
    <row r="1625" spans="1:6" ht="14.1" customHeight="1">
      <c r="A1625" s="560">
        <f ca="1">IF($H1625="UNIDADE CONSTRUTIVA",OFFSET(A1625,-1,0)+1,LARGE(A$3:A1624,1))</f>
        <v>0</v>
      </c>
      <c r="B1625" s="560">
        <f t="shared" ca="1" si="769"/>
        <v>20</v>
      </c>
      <c r="C1625" s="560">
        <f t="shared" ca="1" si="770"/>
        <v>1</v>
      </c>
      <c r="D1625" s="561">
        <f t="shared" ca="1" si="771"/>
        <v>1</v>
      </c>
      <c r="E1625" s="561">
        <f t="shared" ca="1" si="772"/>
        <v>1</v>
      </c>
      <c r="F1625" s="48"/>
    </row>
    <row r="1626" spans="1:6" ht="14.1" customHeight="1">
      <c r="A1626" s="560">
        <f ca="1">IF($H1626="UNIDADE CONSTRUTIVA",OFFSET(A1626,-1,0)+1,LARGE(A$3:A1625,1))</f>
        <v>0</v>
      </c>
      <c r="B1626" s="560">
        <f t="shared" ca="1" si="769"/>
        <v>20</v>
      </c>
      <c r="C1626" s="560">
        <f t="shared" ca="1" si="770"/>
        <v>1</v>
      </c>
      <c r="D1626" s="561">
        <f t="shared" ca="1" si="771"/>
        <v>1</v>
      </c>
      <c r="E1626" s="561">
        <f t="shared" ca="1" si="772"/>
        <v>1</v>
      </c>
      <c r="F1626" s="48"/>
    </row>
    <row r="1627" spans="1:6" ht="14.1" customHeight="1">
      <c r="A1627" s="560">
        <f ca="1">IF($H1627="UNIDADE CONSTRUTIVA",OFFSET(A1627,-1,0)+1,LARGE(A$3:A1626,1))</f>
        <v>0</v>
      </c>
      <c r="B1627" s="560">
        <f t="shared" ca="1" si="769"/>
        <v>20</v>
      </c>
      <c r="C1627" s="560">
        <f t="shared" ca="1" si="770"/>
        <v>1</v>
      </c>
      <c r="D1627" s="561">
        <f t="shared" ca="1" si="771"/>
        <v>1</v>
      </c>
      <c r="E1627" s="561">
        <f t="shared" ca="1" si="772"/>
        <v>1</v>
      </c>
      <c r="F1627" s="48"/>
    </row>
    <row r="1628" spans="1:6" ht="14.1" customHeight="1">
      <c r="A1628" s="560">
        <f ca="1">IF($H1628="UNIDADE CONSTRUTIVA",OFFSET(A1628,-1,0)+1,LARGE(A$3:A1627,1))</f>
        <v>0</v>
      </c>
      <c r="B1628" s="560">
        <f t="shared" ca="1" si="769"/>
        <v>20</v>
      </c>
      <c r="C1628" s="560">
        <f t="shared" ca="1" si="770"/>
        <v>1</v>
      </c>
      <c r="D1628" s="561">
        <f t="shared" ca="1" si="771"/>
        <v>1</v>
      </c>
      <c r="E1628" s="561">
        <f t="shared" ca="1" si="772"/>
        <v>1</v>
      </c>
      <c r="F1628" s="48"/>
    </row>
    <row r="1629" spans="1:6" ht="14.1" customHeight="1">
      <c r="A1629" s="560">
        <f ca="1">IF($H1629="UNIDADE CONSTRUTIVA",OFFSET(A1629,-1,0)+1,LARGE(A$3:A1628,1))</f>
        <v>0</v>
      </c>
      <c r="B1629" s="560">
        <f t="shared" ca="1" si="769"/>
        <v>20</v>
      </c>
      <c r="C1629" s="560">
        <f t="shared" ca="1" si="770"/>
        <v>1</v>
      </c>
      <c r="D1629" s="561">
        <f t="shared" ca="1" si="771"/>
        <v>1</v>
      </c>
      <c r="E1629" s="561">
        <f t="shared" ca="1" si="772"/>
        <v>1</v>
      </c>
      <c r="F1629" s="48"/>
    </row>
    <row r="1630" spans="1:6" ht="14.1" customHeight="1">
      <c r="A1630" s="560">
        <f ca="1">IF($H1630="UNIDADE CONSTRUTIVA",OFFSET(A1630,-1,0)+1,LARGE(A$3:A1629,1))</f>
        <v>0</v>
      </c>
      <c r="B1630" s="560">
        <f t="shared" ca="1" si="769"/>
        <v>20</v>
      </c>
      <c r="C1630" s="560">
        <f t="shared" ca="1" si="770"/>
        <v>1</v>
      </c>
      <c r="D1630" s="561">
        <f t="shared" ca="1" si="771"/>
        <v>1</v>
      </c>
      <c r="E1630" s="561">
        <f t="shared" ca="1" si="772"/>
        <v>1</v>
      </c>
      <c r="F1630" s="48"/>
    </row>
    <row r="1631" spans="1:6" ht="14.1" customHeight="1">
      <c r="A1631" s="560">
        <f ca="1">IF($H1631="UNIDADE CONSTRUTIVA",OFFSET(A1631,-1,0)+1,LARGE(A$3:A1630,1))</f>
        <v>0</v>
      </c>
      <c r="B1631" s="560">
        <f t="shared" ca="1" si="769"/>
        <v>20</v>
      </c>
      <c r="C1631" s="560">
        <f t="shared" ca="1" si="770"/>
        <v>1</v>
      </c>
      <c r="D1631" s="561">
        <f t="shared" ca="1" si="771"/>
        <v>1</v>
      </c>
      <c r="E1631" s="561">
        <f t="shared" ca="1" si="772"/>
        <v>1</v>
      </c>
      <c r="F1631" s="48"/>
    </row>
    <row r="1632" spans="1:6" ht="14.1" customHeight="1">
      <c r="A1632" s="560">
        <f ca="1">IF($H1632="UNIDADE CONSTRUTIVA",OFFSET(A1632,-1,0)+1,LARGE(A$3:A1631,1))</f>
        <v>0</v>
      </c>
      <c r="B1632" s="560">
        <f t="shared" ca="1" si="769"/>
        <v>20</v>
      </c>
      <c r="C1632" s="560">
        <f t="shared" ca="1" si="770"/>
        <v>1</v>
      </c>
      <c r="D1632" s="561">
        <f t="shared" ca="1" si="771"/>
        <v>1</v>
      </c>
      <c r="E1632" s="561">
        <f t="shared" ca="1" si="772"/>
        <v>1</v>
      </c>
      <c r="F1632" s="48"/>
    </row>
    <row r="1633" spans="1:6" ht="14.1" customHeight="1">
      <c r="A1633" s="560">
        <f ca="1">IF($H1633="UNIDADE CONSTRUTIVA",OFFSET(A1633,-1,0)+1,LARGE(A$3:A1632,1))</f>
        <v>0</v>
      </c>
      <c r="B1633" s="560">
        <f t="shared" ca="1" si="769"/>
        <v>20</v>
      </c>
      <c r="C1633" s="560">
        <f t="shared" ca="1" si="770"/>
        <v>1</v>
      </c>
      <c r="D1633" s="561">
        <f t="shared" ca="1" si="771"/>
        <v>1</v>
      </c>
      <c r="E1633" s="561">
        <f t="shared" ca="1" si="772"/>
        <v>1</v>
      </c>
      <c r="F1633" s="48"/>
    </row>
    <row r="1634" spans="1:6" ht="14.1" customHeight="1">
      <c r="A1634" s="560">
        <f ca="1">IF($H1634="UNIDADE CONSTRUTIVA",OFFSET(A1634,-1,0)+1,LARGE(A$3:A1633,1))</f>
        <v>0</v>
      </c>
      <c r="B1634" s="560">
        <f t="shared" ca="1" si="769"/>
        <v>20</v>
      </c>
      <c r="C1634" s="560">
        <f t="shared" ca="1" si="770"/>
        <v>1</v>
      </c>
      <c r="D1634" s="561">
        <f t="shared" ca="1" si="771"/>
        <v>1</v>
      </c>
      <c r="E1634" s="561">
        <f t="shared" ca="1" si="772"/>
        <v>1</v>
      </c>
      <c r="F1634" s="48"/>
    </row>
    <row r="1635" spans="1:6" ht="14.1" customHeight="1">
      <c r="A1635" s="560">
        <f ca="1">IF($H1635="UNIDADE CONSTRUTIVA",OFFSET(A1635,-1,0)+1,LARGE(A$3:A1634,1))</f>
        <v>0</v>
      </c>
      <c r="B1635" s="560">
        <f t="shared" ca="1" si="769"/>
        <v>20</v>
      </c>
      <c r="C1635" s="560">
        <f t="shared" ca="1" si="770"/>
        <v>1</v>
      </c>
      <c r="D1635" s="561">
        <f t="shared" ca="1" si="771"/>
        <v>1</v>
      </c>
      <c r="E1635" s="561">
        <f t="shared" ca="1" si="772"/>
        <v>1</v>
      </c>
      <c r="F1635" s="48"/>
    </row>
    <row r="1636" spans="1:6" ht="14.1" customHeight="1">
      <c r="A1636" s="560">
        <f ca="1">IF($H1636="UNIDADE CONSTRUTIVA",OFFSET(A1636,-1,0)+1,LARGE(A$3:A1635,1))</f>
        <v>0</v>
      </c>
      <c r="B1636" s="560">
        <f t="shared" ca="1" si="769"/>
        <v>20</v>
      </c>
      <c r="C1636" s="560">
        <f t="shared" ca="1" si="770"/>
        <v>1</v>
      </c>
      <c r="D1636" s="561">
        <f t="shared" ca="1" si="771"/>
        <v>1</v>
      </c>
      <c r="E1636" s="561">
        <f t="shared" ca="1" si="772"/>
        <v>1</v>
      </c>
      <c r="F1636" s="48"/>
    </row>
    <row r="1637" spans="1:6" ht="14.1" customHeight="1">
      <c r="A1637" s="560">
        <f ca="1">IF($H1637="UNIDADE CONSTRUTIVA",OFFSET(A1637,-1,0)+1,LARGE(A$3:A1636,1))</f>
        <v>0</v>
      </c>
      <c r="B1637" s="560">
        <f t="shared" ca="1" si="769"/>
        <v>20</v>
      </c>
      <c r="C1637" s="560">
        <f t="shared" ca="1" si="770"/>
        <v>1</v>
      </c>
      <c r="D1637" s="561">
        <f t="shared" ca="1" si="771"/>
        <v>1</v>
      </c>
      <c r="E1637" s="561">
        <f t="shared" ca="1" si="772"/>
        <v>1</v>
      </c>
      <c r="F1637" s="48"/>
    </row>
    <row r="1638" spans="1:6" ht="14.1" customHeight="1">
      <c r="A1638" s="560">
        <f ca="1">IF($H1638="UNIDADE CONSTRUTIVA",OFFSET(A1638,-1,0)+1,LARGE(A$3:A1637,1))</f>
        <v>0</v>
      </c>
      <c r="B1638" s="560">
        <f t="shared" ca="1" si="769"/>
        <v>20</v>
      </c>
      <c r="C1638" s="560">
        <f t="shared" ca="1" si="770"/>
        <v>1</v>
      </c>
      <c r="D1638" s="561">
        <f t="shared" ca="1" si="771"/>
        <v>1</v>
      </c>
      <c r="E1638" s="561">
        <f t="shared" ca="1" si="772"/>
        <v>1</v>
      </c>
      <c r="F1638" s="48"/>
    </row>
    <row r="1639" spans="1:6" ht="14.1" customHeight="1">
      <c r="A1639" s="560">
        <f ca="1">IF($H1639="UNIDADE CONSTRUTIVA",OFFSET(A1639,-1,0)+1,LARGE(A$3:A1638,1))</f>
        <v>0</v>
      </c>
      <c r="B1639" s="560">
        <f t="shared" ca="1" si="769"/>
        <v>20</v>
      </c>
      <c r="C1639" s="560">
        <f t="shared" ca="1" si="770"/>
        <v>1</v>
      </c>
      <c r="D1639" s="561">
        <f t="shared" ca="1" si="771"/>
        <v>1</v>
      </c>
      <c r="E1639" s="561">
        <f t="shared" ca="1" si="772"/>
        <v>1</v>
      </c>
      <c r="F1639" s="48"/>
    </row>
    <row r="1640" spans="1:6" ht="14.1" customHeight="1">
      <c r="A1640" s="560">
        <f ca="1">IF($H1640="UNIDADE CONSTRUTIVA",OFFSET(A1640,-1,0)+1,LARGE(A$3:A1639,1))</f>
        <v>0</v>
      </c>
      <c r="B1640" s="560">
        <f t="shared" ca="1" si="769"/>
        <v>20</v>
      </c>
      <c r="C1640" s="560">
        <f t="shared" ca="1" si="770"/>
        <v>1</v>
      </c>
      <c r="D1640" s="561">
        <f t="shared" ca="1" si="771"/>
        <v>1</v>
      </c>
      <c r="E1640" s="561">
        <f t="shared" ca="1" si="772"/>
        <v>1</v>
      </c>
      <c r="F1640" s="48"/>
    </row>
    <row r="1641" spans="1:6" ht="14.1" customHeight="1">
      <c r="A1641" s="560">
        <f ca="1">IF($H1641="UNIDADE CONSTRUTIVA",OFFSET(A1641,-1,0)+1,LARGE(A$3:A1640,1))</f>
        <v>0</v>
      </c>
      <c r="B1641" s="560">
        <f t="shared" ca="1" si="769"/>
        <v>20</v>
      </c>
      <c r="C1641" s="560">
        <f t="shared" ca="1" si="770"/>
        <v>1</v>
      </c>
      <c r="D1641" s="561">
        <f t="shared" ca="1" si="771"/>
        <v>1</v>
      </c>
      <c r="E1641" s="561">
        <f t="shared" ca="1" si="772"/>
        <v>1</v>
      </c>
      <c r="F1641" s="48"/>
    </row>
    <row r="1642" spans="1:6" ht="14.1" customHeight="1">
      <c r="A1642" s="560">
        <f ca="1">IF($H1642="UNIDADE CONSTRUTIVA",OFFSET(A1642,-1,0)+1,LARGE(A$3:A1641,1))</f>
        <v>0</v>
      </c>
      <c r="B1642" s="560">
        <f t="shared" ca="1" si="769"/>
        <v>20</v>
      </c>
      <c r="C1642" s="560">
        <f t="shared" ca="1" si="770"/>
        <v>1</v>
      </c>
      <c r="D1642" s="561">
        <f t="shared" ca="1" si="771"/>
        <v>1</v>
      </c>
      <c r="E1642" s="561">
        <f t="shared" ca="1" si="772"/>
        <v>1</v>
      </c>
      <c r="F1642" s="48"/>
    </row>
    <row r="1643" spans="1:6" ht="14.1" customHeight="1">
      <c r="A1643" s="560">
        <f ca="1">IF($H1643="UNIDADE CONSTRUTIVA",OFFSET(A1643,-1,0)+1,LARGE(A$3:A1642,1))</f>
        <v>0</v>
      </c>
      <c r="B1643" s="560">
        <f t="shared" ca="1" si="769"/>
        <v>20</v>
      </c>
      <c r="C1643" s="560">
        <f t="shared" ca="1" si="770"/>
        <v>1</v>
      </c>
      <c r="D1643" s="561">
        <f t="shared" ca="1" si="771"/>
        <v>1</v>
      </c>
      <c r="E1643" s="561">
        <f t="shared" ca="1" si="772"/>
        <v>1</v>
      </c>
      <c r="F1643" s="48"/>
    </row>
    <row r="1644" spans="1:6" ht="14.1" customHeight="1">
      <c r="A1644" s="560">
        <f ca="1">IF($H1644="UNIDADE CONSTRUTIVA",OFFSET(A1644,-1,0)+1,LARGE(A$3:A1643,1))</f>
        <v>0</v>
      </c>
      <c r="B1644" s="560">
        <f t="shared" ca="1" si="769"/>
        <v>20</v>
      </c>
      <c r="C1644" s="560">
        <f t="shared" ca="1" si="770"/>
        <v>1</v>
      </c>
      <c r="D1644" s="561">
        <f t="shared" ca="1" si="771"/>
        <v>1</v>
      </c>
      <c r="E1644" s="561">
        <f t="shared" ca="1" si="772"/>
        <v>1</v>
      </c>
      <c r="F1644" s="48"/>
    </row>
    <row r="1645" spans="1:6" ht="14.1" customHeight="1">
      <c r="A1645" s="560">
        <f ca="1">IF($H1645="UNIDADE CONSTRUTIVA",OFFSET(A1645,-1,0)+1,LARGE(A$3:A1644,1))</f>
        <v>0</v>
      </c>
      <c r="B1645" s="560">
        <f t="shared" ca="1" si="769"/>
        <v>20</v>
      </c>
      <c r="C1645" s="560">
        <f t="shared" ca="1" si="770"/>
        <v>1</v>
      </c>
      <c r="D1645" s="561">
        <f t="shared" ca="1" si="771"/>
        <v>1</v>
      </c>
      <c r="E1645" s="561">
        <f t="shared" ca="1" si="772"/>
        <v>1</v>
      </c>
      <c r="F1645" s="48"/>
    </row>
    <row r="1646" spans="1:6" ht="14.1" customHeight="1">
      <c r="A1646" s="560">
        <f ca="1">IF($H1646="UNIDADE CONSTRUTIVA",OFFSET(A1646,-1,0)+1,LARGE(A$3:A1645,1))</f>
        <v>0</v>
      </c>
      <c r="B1646" s="560">
        <f t="shared" ca="1" si="769"/>
        <v>20</v>
      </c>
      <c r="C1646" s="560">
        <f t="shared" ca="1" si="770"/>
        <v>1</v>
      </c>
      <c r="D1646" s="561">
        <f t="shared" ca="1" si="771"/>
        <v>1</v>
      </c>
      <c r="E1646" s="561">
        <f t="shared" ca="1" si="772"/>
        <v>1</v>
      </c>
      <c r="F1646" s="48"/>
    </row>
    <row r="1647" spans="1:6" ht="14.1" customHeight="1">
      <c r="A1647" s="560">
        <f ca="1">IF($H1647="UNIDADE CONSTRUTIVA",OFFSET(A1647,-1,0)+1,LARGE(A$3:A1646,1))</f>
        <v>0</v>
      </c>
      <c r="B1647" s="560">
        <f t="shared" ca="1" si="769"/>
        <v>20</v>
      </c>
      <c r="C1647" s="560">
        <f t="shared" ca="1" si="770"/>
        <v>1</v>
      </c>
      <c r="D1647" s="561">
        <f t="shared" ca="1" si="771"/>
        <v>1</v>
      </c>
      <c r="E1647" s="561">
        <f t="shared" ca="1" si="772"/>
        <v>1</v>
      </c>
      <c r="F1647" s="48"/>
    </row>
    <row r="1648" spans="1:6" ht="14.1" customHeight="1">
      <c r="A1648" s="560">
        <f ca="1">IF($H1648="UNIDADE CONSTRUTIVA",OFFSET(A1648,-1,0)+1,LARGE(A$3:A1647,1))</f>
        <v>0</v>
      </c>
      <c r="B1648" s="560">
        <f t="shared" ca="1" si="769"/>
        <v>20</v>
      </c>
      <c r="C1648" s="560">
        <f t="shared" ca="1" si="770"/>
        <v>1</v>
      </c>
      <c r="D1648" s="561">
        <f t="shared" ca="1" si="771"/>
        <v>1</v>
      </c>
      <c r="E1648" s="561">
        <f t="shared" ca="1" si="772"/>
        <v>1</v>
      </c>
      <c r="F1648" s="48"/>
    </row>
    <row r="1649" spans="1:6" ht="14.1" customHeight="1">
      <c r="A1649" s="560">
        <f ca="1">IF($H1649="UNIDADE CONSTRUTIVA",OFFSET(A1649,-1,0)+1,LARGE(A$3:A1648,1))</f>
        <v>0</v>
      </c>
      <c r="B1649" s="560">
        <f t="shared" ca="1" si="769"/>
        <v>20</v>
      </c>
      <c r="C1649" s="560">
        <f t="shared" ca="1" si="770"/>
        <v>1</v>
      </c>
      <c r="D1649" s="561">
        <f t="shared" ca="1" si="771"/>
        <v>1</v>
      </c>
      <c r="E1649" s="561">
        <f t="shared" ca="1" si="772"/>
        <v>1</v>
      </c>
      <c r="F1649" s="48"/>
    </row>
    <row r="1650" spans="1:6" ht="14.1" customHeight="1">
      <c r="A1650" s="560">
        <f ca="1">IF($H1650="UNIDADE CONSTRUTIVA",OFFSET(A1650,-1,0)+1,LARGE(A$3:A1649,1))</f>
        <v>0</v>
      </c>
      <c r="B1650" s="560">
        <f t="shared" ca="1" si="769"/>
        <v>20</v>
      </c>
      <c r="C1650" s="560">
        <f t="shared" ca="1" si="770"/>
        <v>1</v>
      </c>
      <c r="D1650" s="561">
        <f t="shared" ca="1" si="771"/>
        <v>1</v>
      </c>
      <c r="E1650" s="561">
        <f t="shared" ca="1" si="772"/>
        <v>1</v>
      </c>
      <c r="F1650" s="48"/>
    </row>
    <row r="1651" spans="1:6" ht="14.1" customHeight="1">
      <c r="A1651" s="560">
        <f ca="1">IF($H1651="UNIDADE CONSTRUTIVA",OFFSET(A1651,-1,0)+1,LARGE(A$3:A1650,1))</f>
        <v>0</v>
      </c>
      <c r="B1651" s="560">
        <f t="shared" ca="1" si="769"/>
        <v>20</v>
      </c>
      <c r="C1651" s="560">
        <f t="shared" ca="1" si="770"/>
        <v>1</v>
      </c>
      <c r="D1651" s="561">
        <f t="shared" ca="1" si="771"/>
        <v>1</v>
      </c>
      <c r="E1651" s="561">
        <f t="shared" ca="1" si="772"/>
        <v>1</v>
      </c>
      <c r="F1651" s="48"/>
    </row>
    <row r="1652" spans="1:6" ht="14.1" customHeight="1">
      <c r="A1652" s="560">
        <f ca="1">IF($H1652="UNIDADE CONSTRUTIVA",OFFSET(A1652,-1,0)+1,LARGE(A$3:A1651,1))</f>
        <v>0</v>
      </c>
      <c r="B1652" s="560">
        <f t="shared" ref="B1652:B1715" ca="1" si="773">IF(H1652="UNIDADE CONSTRUTIVA",0,IF(H1652="CÉLULA CONSTRUTIVA",OFFSET(B1652,-1,0)+1,OFFSET(B1652,-1,0)))</f>
        <v>20</v>
      </c>
      <c r="C1652" s="560">
        <f t="shared" ref="C1652:C1715" ca="1" si="774">IF(H1652="CÉLULA CONSTRUTIVA",0,IF(H1652="ETAPA",OFFSET(C1652,-1,0)+1,OFFSET(C1652,-1,0)))</f>
        <v>1</v>
      </c>
      <c r="D1652" s="561">
        <f t="shared" ref="D1652:D1715" ca="1" si="775">IF(H1652="ETAPA",0,IF(H1652="SUBETAPA",OFFSET(D1652,-1,0)+1,OFFSET(D1652,-1,0)))</f>
        <v>1</v>
      </c>
      <c r="E1652" s="561">
        <f t="shared" ref="E1652:E1715" ca="1" si="776">IF(H1652="Subetapa",0,IF(H1652="serviço",OFFSET(E1652,-1,0)+1,OFFSET(E1652,-1,0)))</f>
        <v>1</v>
      </c>
      <c r="F1652" s="48"/>
    </row>
    <row r="1653" spans="1:6" ht="14.1" customHeight="1">
      <c r="A1653" s="560">
        <f ca="1">IF($H1653="UNIDADE CONSTRUTIVA",OFFSET(A1653,-1,0)+1,LARGE(A$3:A1652,1))</f>
        <v>0</v>
      </c>
      <c r="B1653" s="560">
        <f t="shared" ca="1" si="773"/>
        <v>20</v>
      </c>
      <c r="C1653" s="560">
        <f t="shared" ca="1" si="774"/>
        <v>1</v>
      </c>
      <c r="D1653" s="561">
        <f t="shared" ca="1" si="775"/>
        <v>1</v>
      </c>
      <c r="E1653" s="561">
        <f t="shared" ca="1" si="776"/>
        <v>1</v>
      </c>
      <c r="F1653" s="48"/>
    </row>
    <row r="1654" spans="1:6" ht="14.1" customHeight="1">
      <c r="A1654" s="560">
        <f ca="1">IF($H1654="UNIDADE CONSTRUTIVA",OFFSET(A1654,-1,0)+1,LARGE(A$3:A1653,1))</f>
        <v>0</v>
      </c>
      <c r="B1654" s="560">
        <f t="shared" ca="1" si="773"/>
        <v>20</v>
      </c>
      <c r="C1654" s="560">
        <f t="shared" ca="1" si="774"/>
        <v>1</v>
      </c>
      <c r="D1654" s="561">
        <f t="shared" ca="1" si="775"/>
        <v>1</v>
      </c>
      <c r="E1654" s="561">
        <f t="shared" ca="1" si="776"/>
        <v>1</v>
      </c>
      <c r="F1654" s="48"/>
    </row>
    <row r="1655" spans="1:6" ht="14.1" customHeight="1">
      <c r="A1655" s="560">
        <f ca="1">IF($H1655="UNIDADE CONSTRUTIVA",OFFSET(A1655,-1,0)+1,LARGE(A$3:A1654,1))</f>
        <v>0</v>
      </c>
      <c r="B1655" s="560">
        <f t="shared" ca="1" si="773"/>
        <v>20</v>
      </c>
      <c r="C1655" s="560">
        <f t="shared" ca="1" si="774"/>
        <v>1</v>
      </c>
      <c r="D1655" s="561">
        <f t="shared" ca="1" si="775"/>
        <v>1</v>
      </c>
      <c r="E1655" s="561">
        <f t="shared" ca="1" si="776"/>
        <v>1</v>
      </c>
      <c r="F1655" s="48"/>
    </row>
    <row r="1656" spans="1:6" ht="14.1" customHeight="1">
      <c r="A1656" s="560">
        <f ca="1">IF($H1656="UNIDADE CONSTRUTIVA",OFFSET(A1656,-1,0)+1,LARGE(A$3:A1655,1))</f>
        <v>0</v>
      </c>
      <c r="B1656" s="560">
        <f t="shared" ca="1" si="773"/>
        <v>20</v>
      </c>
      <c r="C1656" s="560">
        <f t="shared" ca="1" si="774"/>
        <v>1</v>
      </c>
      <c r="D1656" s="561">
        <f t="shared" ca="1" si="775"/>
        <v>1</v>
      </c>
      <c r="E1656" s="561">
        <f t="shared" ca="1" si="776"/>
        <v>1</v>
      </c>
      <c r="F1656" s="48"/>
    </row>
    <row r="1657" spans="1:6" ht="14.1" customHeight="1">
      <c r="A1657" s="560">
        <f ca="1">IF($H1657="UNIDADE CONSTRUTIVA",OFFSET(A1657,-1,0)+1,LARGE(A$3:A1656,1))</f>
        <v>0</v>
      </c>
      <c r="B1657" s="560">
        <f t="shared" ca="1" si="773"/>
        <v>20</v>
      </c>
      <c r="C1657" s="560">
        <f t="shared" ca="1" si="774"/>
        <v>1</v>
      </c>
      <c r="D1657" s="561">
        <f t="shared" ca="1" si="775"/>
        <v>1</v>
      </c>
      <c r="E1657" s="561">
        <f t="shared" ca="1" si="776"/>
        <v>1</v>
      </c>
      <c r="F1657" s="48"/>
    </row>
    <row r="1658" spans="1:6" ht="14.1" customHeight="1">
      <c r="A1658" s="560">
        <f ca="1">IF($H1658="UNIDADE CONSTRUTIVA",OFFSET(A1658,-1,0)+1,LARGE(A$3:A1657,1))</f>
        <v>0</v>
      </c>
      <c r="B1658" s="560">
        <f t="shared" ca="1" si="773"/>
        <v>20</v>
      </c>
      <c r="C1658" s="560">
        <f t="shared" ca="1" si="774"/>
        <v>1</v>
      </c>
      <c r="D1658" s="561">
        <f t="shared" ca="1" si="775"/>
        <v>1</v>
      </c>
      <c r="E1658" s="561">
        <f t="shared" ca="1" si="776"/>
        <v>1</v>
      </c>
      <c r="F1658" s="48"/>
    </row>
    <row r="1659" spans="1:6" ht="14.1" customHeight="1">
      <c r="A1659" s="560">
        <f ca="1">IF($H1659="UNIDADE CONSTRUTIVA",OFFSET(A1659,-1,0)+1,LARGE(A$3:A1658,1))</f>
        <v>0</v>
      </c>
      <c r="B1659" s="560">
        <f t="shared" ca="1" si="773"/>
        <v>20</v>
      </c>
      <c r="C1659" s="560">
        <f t="shared" ca="1" si="774"/>
        <v>1</v>
      </c>
      <c r="D1659" s="561">
        <f t="shared" ca="1" si="775"/>
        <v>1</v>
      </c>
      <c r="E1659" s="561">
        <f t="shared" ca="1" si="776"/>
        <v>1</v>
      </c>
      <c r="F1659" s="48"/>
    </row>
    <row r="1660" spans="1:6" ht="14.1" customHeight="1">
      <c r="A1660" s="560">
        <f ca="1">IF($H1660="UNIDADE CONSTRUTIVA",OFFSET(A1660,-1,0)+1,LARGE(A$3:A1659,1))</f>
        <v>0</v>
      </c>
      <c r="B1660" s="560">
        <f t="shared" ca="1" si="773"/>
        <v>20</v>
      </c>
      <c r="C1660" s="560">
        <f t="shared" ca="1" si="774"/>
        <v>1</v>
      </c>
      <c r="D1660" s="561">
        <f t="shared" ca="1" si="775"/>
        <v>1</v>
      </c>
      <c r="E1660" s="561">
        <f t="shared" ca="1" si="776"/>
        <v>1</v>
      </c>
      <c r="F1660" s="48"/>
    </row>
    <row r="1661" spans="1:6" ht="14.1" customHeight="1">
      <c r="A1661" s="560">
        <f ca="1">IF($H1661="UNIDADE CONSTRUTIVA",OFFSET(A1661,-1,0)+1,LARGE(A$3:A1660,1))</f>
        <v>0</v>
      </c>
      <c r="B1661" s="560">
        <f t="shared" ca="1" si="773"/>
        <v>20</v>
      </c>
      <c r="C1661" s="560">
        <f t="shared" ca="1" si="774"/>
        <v>1</v>
      </c>
      <c r="D1661" s="561">
        <f t="shared" ca="1" si="775"/>
        <v>1</v>
      </c>
      <c r="E1661" s="561">
        <f t="shared" ca="1" si="776"/>
        <v>1</v>
      </c>
      <c r="F1661" s="48"/>
    </row>
    <row r="1662" spans="1:6" ht="14.1" customHeight="1">
      <c r="A1662" s="560">
        <f ca="1">IF($H1662="UNIDADE CONSTRUTIVA",OFFSET(A1662,-1,0)+1,LARGE(A$3:A1661,1))</f>
        <v>0</v>
      </c>
      <c r="B1662" s="560">
        <f t="shared" ca="1" si="773"/>
        <v>20</v>
      </c>
      <c r="C1662" s="560">
        <f t="shared" ca="1" si="774"/>
        <v>1</v>
      </c>
      <c r="D1662" s="561">
        <f t="shared" ca="1" si="775"/>
        <v>1</v>
      </c>
      <c r="E1662" s="561">
        <f t="shared" ca="1" si="776"/>
        <v>1</v>
      </c>
      <c r="F1662" s="48"/>
    </row>
    <row r="1663" spans="1:6" ht="14.1" customHeight="1">
      <c r="A1663" s="560">
        <f ca="1">IF($H1663="UNIDADE CONSTRUTIVA",OFFSET(A1663,-1,0)+1,LARGE(A$3:A1662,1))</f>
        <v>0</v>
      </c>
      <c r="B1663" s="560">
        <f t="shared" ca="1" si="773"/>
        <v>20</v>
      </c>
      <c r="C1663" s="560">
        <f t="shared" ca="1" si="774"/>
        <v>1</v>
      </c>
      <c r="D1663" s="561">
        <f t="shared" ca="1" si="775"/>
        <v>1</v>
      </c>
      <c r="E1663" s="561">
        <f t="shared" ca="1" si="776"/>
        <v>1</v>
      </c>
      <c r="F1663" s="48"/>
    </row>
    <row r="1664" spans="1:6" ht="14.1" customHeight="1">
      <c r="A1664" s="560">
        <f ca="1">IF($H1664="UNIDADE CONSTRUTIVA",OFFSET(A1664,-1,0)+1,LARGE(A$3:A1663,1))</f>
        <v>0</v>
      </c>
      <c r="B1664" s="560">
        <f t="shared" ca="1" si="773"/>
        <v>20</v>
      </c>
      <c r="C1664" s="560">
        <f t="shared" ca="1" si="774"/>
        <v>1</v>
      </c>
      <c r="D1664" s="561">
        <f t="shared" ca="1" si="775"/>
        <v>1</v>
      </c>
      <c r="E1664" s="561">
        <f t="shared" ca="1" si="776"/>
        <v>1</v>
      </c>
      <c r="F1664" s="48"/>
    </row>
    <row r="1665" spans="1:6" ht="14.1" customHeight="1">
      <c r="A1665" s="560">
        <f ca="1">IF($H1665="UNIDADE CONSTRUTIVA",OFFSET(A1665,-1,0)+1,LARGE(A$3:A1664,1))</f>
        <v>0</v>
      </c>
      <c r="B1665" s="560">
        <f t="shared" ca="1" si="773"/>
        <v>20</v>
      </c>
      <c r="C1665" s="560">
        <f t="shared" ca="1" si="774"/>
        <v>1</v>
      </c>
      <c r="D1665" s="561">
        <f t="shared" ca="1" si="775"/>
        <v>1</v>
      </c>
      <c r="E1665" s="561">
        <f t="shared" ca="1" si="776"/>
        <v>1</v>
      </c>
      <c r="F1665" s="48"/>
    </row>
    <row r="1666" spans="1:6" ht="14.1" customHeight="1">
      <c r="A1666" s="560">
        <f ca="1">IF($H1666="UNIDADE CONSTRUTIVA",OFFSET(A1666,-1,0)+1,LARGE(A$3:A1665,1))</f>
        <v>0</v>
      </c>
      <c r="B1666" s="560">
        <f t="shared" ca="1" si="773"/>
        <v>20</v>
      </c>
      <c r="C1666" s="560">
        <f t="shared" ca="1" si="774"/>
        <v>1</v>
      </c>
      <c r="D1666" s="561">
        <f t="shared" ca="1" si="775"/>
        <v>1</v>
      </c>
      <c r="E1666" s="561">
        <f t="shared" ca="1" si="776"/>
        <v>1</v>
      </c>
      <c r="F1666" s="48"/>
    </row>
    <row r="1667" spans="1:6" ht="14.1" customHeight="1">
      <c r="A1667" s="560">
        <f ca="1">IF($H1667="UNIDADE CONSTRUTIVA",OFFSET(A1667,-1,0)+1,LARGE(A$3:A1666,1))</f>
        <v>0</v>
      </c>
      <c r="B1667" s="560">
        <f t="shared" ca="1" si="773"/>
        <v>20</v>
      </c>
      <c r="C1667" s="560">
        <f t="shared" ca="1" si="774"/>
        <v>1</v>
      </c>
      <c r="D1667" s="561">
        <f t="shared" ca="1" si="775"/>
        <v>1</v>
      </c>
      <c r="E1667" s="561">
        <f t="shared" ca="1" si="776"/>
        <v>1</v>
      </c>
      <c r="F1667" s="48"/>
    </row>
    <row r="1668" spans="1:6" ht="14.1" customHeight="1">
      <c r="A1668" s="560">
        <f ca="1">IF($H1668="UNIDADE CONSTRUTIVA",OFFSET(A1668,-1,0)+1,LARGE(A$3:A1667,1))</f>
        <v>0</v>
      </c>
      <c r="B1668" s="560">
        <f t="shared" ca="1" si="773"/>
        <v>20</v>
      </c>
      <c r="C1668" s="560">
        <f t="shared" ca="1" si="774"/>
        <v>1</v>
      </c>
      <c r="D1668" s="561">
        <f t="shared" ca="1" si="775"/>
        <v>1</v>
      </c>
      <c r="E1668" s="561">
        <f t="shared" ca="1" si="776"/>
        <v>1</v>
      </c>
      <c r="F1668" s="48"/>
    </row>
    <row r="1669" spans="1:6" ht="14.1" customHeight="1">
      <c r="A1669" s="560">
        <f ca="1">IF($H1669="UNIDADE CONSTRUTIVA",OFFSET(A1669,-1,0)+1,LARGE(A$3:A1668,1))</f>
        <v>0</v>
      </c>
      <c r="B1669" s="560">
        <f t="shared" ca="1" si="773"/>
        <v>20</v>
      </c>
      <c r="C1669" s="560">
        <f t="shared" ca="1" si="774"/>
        <v>1</v>
      </c>
      <c r="D1669" s="561">
        <f t="shared" ca="1" si="775"/>
        <v>1</v>
      </c>
      <c r="E1669" s="561">
        <f t="shared" ca="1" si="776"/>
        <v>1</v>
      </c>
      <c r="F1669" s="48"/>
    </row>
    <row r="1670" spans="1:6" ht="14.1" customHeight="1">
      <c r="A1670" s="560">
        <f ca="1">IF($H1670="UNIDADE CONSTRUTIVA",OFFSET(A1670,-1,0)+1,LARGE(A$3:A1669,1))</f>
        <v>0</v>
      </c>
      <c r="B1670" s="560">
        <f t="shared" ca="1" si="773"/>
        <v>20</v>
      </c>
      <c r="C1670" s="560">
        <f t="shared" ca="1" si="774"/>
        <v>1</v>
      </c>
      <c r="D1670" s="561">
        <f t="shared" ca="1" si="775"/>
        <v>1</v>
      </c>
      <c r="E1670" s="561">
        <f t="shared" ca="1" si="776"/>
        <v>1</v>
      </c>
      <c r="F1670" s="48"/>
    </row>
    <row r="1671" spans="1:6" ht="14.1" customHeight="1">
      <c r="A1671" s="560">
        <f ca="1">IF($H1671="UNIDADE CONSTRUTIVA",OFFSET(A1671,-1,0)+1,LARGE(A$3:A1670,1))</f>
        <v>0</v>
      </c>
      <c r="B1671" s="560">
        <f t="shared" ca="1" si="773"/>
        <v>20</v>
      </c>
      <c r="C1671" s="560">
        <f t="shared" ca="1" si="774"/>
        <v>1</v>
      </c>
      <c r="D1671" s="561">
        <f t="shared" ca="1" si="775"/>
        <v>1</v>
      </c>
      <c r="E1671" s="561">
        <f t="shared" ca="1" si="776"/>
        <v>1</v>
      </c>
      <c r="F1671" s="48"/>
    </row>
    <row r="1672" spans="1:6" ht="14.1" customHeight="1">
      <c r="A1672" s="560">
        <f ca="1">IF($H1672="UNIDADE CONSTRUTIVA",OFFSET(A1672,-1,0)+1,LARGE(A$3:A1671,1))</f>
        <v>0</v>
      </c>
      <c r="B1672" s="560">
        <f t="shared" ca="1" si="773"/>
        <v>20</v>
      </c>
      <c r="C1672" s="560">
        <f t="shared" ca="1" si="774"/>
        <v>1</v>
      </c>
      <c r="D1672" s="561">
        <f t="shared" ca="1" si="775"/>
        <v>1</v>
      </c>
      <c r="E1672" s="561">
        <f t="shared" ca="1" si="776"/>
        <v>1</v>
      </c>
      <c r="F1672" s="48"/>
    </row>
    <row r="1673" spans="1:6" ht="14.1" customHeight="1">
      <c r="A1673" s="560">
        <f ca="1">IF($H1673="UNIDADE CONSTRUTIVA",OFFSET(A1673,-1,0)+1,LARGE(A$3:A1672,1))</f>
        <v>0</v>
      </c>
      <c r="B1673" s="560">
        <f t="shared" ca="1" si="773"/>
        <v>20</v>
      </c>
      <c r="C1673" s="560">
        <f t="shared" ca="1" si="774"/>
        <v>1</v>
      </c>
      <c r="D1673" s="561">
        <f t="shared" ca="1" si="775"/>
        <v>1</v>
      </c>
      <c r="E1673" s="561">
        <f t="shared" ca="1" si="776"/>
        <v>1</v>
      </c>
      <c r="F1673" s="48"/>
    </row>
    <row r="1674" spans="1:6" ht="14.1" customHeight="1">
      <c r="A1674" s="560">
        <f ca="1">IF($H1674="UNIDADE CONSTRUTIVA",OFFSET(A1674,-1,0)+1,LARGE(A$3:A1673,1))</f>
        <v>0</v>
      </c>
      <c r="B1674" s="560">
        <f t="shared" ca="1" si="773"/>
        <v>20</v>
      </c>
      <c r="C1674" s="560">
        <f t="shared" ca="1" si="774"/>
        <v>1</v>
      </c>
      <c r="D1674" s="561">
        <f t="shared" ca="1" si="775"/>
        <v>1</v>
      </c>
      <c r="E1674" s="561">
        <f t="shared" ca="1" si="776"/>
        <v>1</v>
      </c>
      <c r="F1674" s="48"/>
    </row>
    <row r="1675" spans="1:6" ht="14.1" customHeight="1">
      <c r="A1675" s="560">
        <f ca="1">IF($H1675="UNIDADE CONSTRUTIVA",OFFSET(A1675,-1,0)+1,LARGE(A$3:A1674,1))</f>
        <v>0</v>
      </c>
      <c r="B1675" s="560">
        <f t="shared" ca="1" si="773"/>
        <v>20</v>
      </c>
      <c r="C1675" s="560">
        <f t="shared" ca="1" si="774"/>
        <v>1</v>
      </c>
      <c r="D1675" s="561">
        <f t="shared" ca="1" si="775"/>
        <v>1</v>
      </c>
      <c r="E1675" s="561">
        <f t="shared" ca="1" si="776"/>
        <v>1</v>
      </c>
      <c r="F1675" s="48"/>
    </row>
    <row r="1676" spans="1:6" ht="14.1" customHeight="1">
      <c r="A1676" s="560">
        <f ca="1">IF($H1676="UNIDADE CONSTRUTIVA",OFFSET(A1676,-1,0)+1,LARGE(A$3:A1675,1))</f>
        <v>0</v>
      </c>
      <c r="B1676" s="560">
        <f t="shared" ca="1" si="773"/>
        <v>20</v>
      </c>
      <c r="C1676" s="560">
        <f t="shared" ca="1" si="774"/>
        <v>1</v>
      </c>
      <c r="D1676" s="561">
        <f t="shared" ca="1" si="775"/>
        <v>1</v>
      </c>
      <c r="E1676" s="561">
        <f t="shared" ca="1" si="776"/>
        <v>1</v>
      </c>
      <c r="F1676" s="48"/>
    </row>
    <row r="1677" spans="1:6" ht="14.1" customHeight="1">
      <c r="A1677" s="560">
        <f ca="1">IF($H1677="UNIDADE CONSTRUTIVA",OFFSET(A1677,-1,0)+1,LARGE(A$3:A1676,1))</f>
        <v>0</v>
      </c>
      <c r="B1677" s="560">
        <f t="shared" ca="1" si="773"/>
        <v>20</v>
      </c>
      <c r="C1677" s="560">
        <f t="shared" ca="1" si="774"/>
        <v>1</v>
      </c>
      <c r="D1677" s="561">
        <f t="shared" ca="1" si="775"/>
        <v>1</v>
      </c>
      <c r="E1677" s="561">
        <f t="shared" ca="1" si="776"/>
        <v>1</v>
      </c>
      <c r="F1677" s="48"/>
    </row>
    <row r="1678" spans="1:6" ht="14.1" customHeight="1">
      <c r="A1678" s="560">
        <f ca="1">IF($H1678="UNIDADE CONSTRUTIVA",OFFSET(A1678,-1,0)+1,LARGE(A$3:A1677,1))</f>
        <v>0</v>
      </c>
      <c r="B1678" s="560">
        <f t="shared" ca="1" si="773"/>
        <v>20</v>
      </c>
      <c r="C1678" s="560">
        <f t="shared" ca="1" si="774"/>
        <v>1</v>
      </c>
      <c r="D1678" s="561">
        <f t="shared" ca="1" si="775"/>
        <v>1</v>
      </c>
      <c r="E1678" s="561">
        <f t="shared" ca="1" si="776"/>
        <v>1</v>
      </c>
      <c r="F1678" s="48"/>
    </row>
    <row r="1679" spans="1:6" ht="14.1" customHeight="1">
      <c r="A1679" s="560">
        <f ca="1">IF($H1679="UNIDADE CONSTRUTIVA",OFFSET(A1679,-1,0)+1,LARGE(A$3:A1678,1))</f>
        <v>0</v>
      </c>
      <c r="B1679" s="560">
        <f t="shared" ca="1" si="773"/>
        <v>20</v>
      </c>
      <c r="C1679" s="560">
        <f t="shared" ca="1" si="774"/>
        <v>1</v>
      </c>
      <c r="D1679" s="561">
        <f t="shared" ca="1" si="775"/>
        <v>1</v>
      </c>
      <c r="E1679" s="561">
        <f t="shared" ca="1" si="776"/>
        <v>1</v>
      </c>
      <c r="F1679" s="48"/>
    </row>
    <row r="1680" spans="1:6" ht="14.1" customHeight="1">
      <c r="A1680" s="560">
        <f ca="1">IF($H1680="UNIDADE CONSTRUTIVA",OFFSET(A1680,-1,0)+1,LARGE(A$3:A1679,1))</f>
        <v>0</v>
      </c>
      <c r="B1680" s="560">
        <f t="shared" ca="1" si="773"/>
        <v>20</v>
      </c>
      <c r="C1680" s="560">
        <f t="shared" ca="1" si="774"/>
        <v>1</v>
      </c>
      <c r="D1680" s="561">
        <f t="shared" ca="1" si="775"/>
        <v>1</v>
      </c>
      <c r="E1680" s="561">
        <f t="shared" ca="1" si="776"/>
        <v>1</v>
      </c>
      <c r="F1680" s="48"/>
    </row>
    <row r="1681" spans="1:6" ht="14.1" customHeight="1">
      <c r="A1681" s="560">
        <f ca="1">IF($H1681="UNIDADE CONSTRUTIVA",OFFSET(A1681,-1,0)+1,LARGE(A$3:A1680,1))</f>
        <v>0</v>
      </c>
      <c r="B1681" s="560">
        <f t="shared" ca="1" si="773"/>
        <v>20</v>
      </c>
      <c r="C1681" s="560">
        <f t="shared" ca="1" si="774"/>
        <v>1</v>
      </c>
      <c r="D1681" s="561">
        <f t="shared" ca="1" si="775"/>
        <v>1</v>
      </c>
      <c r="E1681" s="561">
        <f t="shared" ca="1" si="776"/>
        <v>1</v>
      </c>
      <c r="F1681" s="48"/>
    </row>
    <row r="1682" spans="1:6" ht="14.1" customHeight="1">
      <c r="A1682" s="560">
        <f ca="1">IF($H1682="UNIDADE CONSTRUTIVA",OFFSET(A1682,-1,0)+1,LARGE(A$3:A1681,1))</f>
        <v>0</v>
      </c>
      <c r="B1682" s="560">
        <f t="shared" ca="1" si="773"/>
        <v>20</v>
      </c>
      <c r="C1682" s="560">
        <f t="shared" ca="1" si="774"/>
        <v>1</v>
      </c>
      <c r="D1682" s="561">
        <f t="shared" ca="1" si="775"/>
        <v>1</v>
      </c>
      <c r="E1682" s="561">
        <f t="shared" ca="1" si="776"/>
        <v>1</v>
      </c>
      <c r="F1682" s="48"/>
    </row>
    <row r="1683" spans="1:6" ht="14.1" customHeight="1">
      <c r="A1683" s="560">
        <f ca="1">IF($H1683="UNIDADE CONSTRUTIVA",OFFSET(A1683,-1,0)+1,LARGE(A$3:A1682,1))</f>
        <v>0</v>
      </c>
      <c r="B1683" s="560">
        <f t="shared" ca="1" si="773"/>
        <v>20</v>
      </c>
      <c r="C1683" s="560">
        <f t="shared" ca="1" si="774"/>
        <v>1</v>
      </c>
      <c r="D1683" s="561">
        <f t="shared" ca="1" si="775"/>
        <v>1</v>
      </c>
      <c r="E1683" s="561">
        <f t="shared" ca="1" si="776"/>
        <v>1</v>
      </c>
      <c r="F1683" s="48"/>
    </row>
    <row r="1684" spans="1:6" ht="14.1" customHeight="1">
      <c r="A1684" s="560">
        <f ca="1">IF($H1684="UNIDADE CONSTRUTIVA",OFFSET(A1684,-1,0)+1,LARGE(A$3:A1683,1))</f>
        <v>0</v>
      </c>
      <c r="B1684" s="560">
        <f t="shared" ca="1" si="773"/>
        <v>20</v>
      </c>
      <c r="C1684" s="560">
        <f t="shared" ca="1" si="774"/>
        <v>1</v>
      </c>
      <c r="D1684" s="561">
        <f t="shared" ca="1" si="775"/>
        <v>1</v>
      </c>
      <c r="E1684" s="561">
        <f t="shared" ca="1" si="776"/>
        <v>1</v>
      </c>
      <c r="F1684" s="48"/>
    </row>
    <row r="1685" spans="1:6" ht="14.1" customHeight="1">
      <c r="A1685" s="560">
        <f ca="1">IF($H1685="UNIDADE CONSTRUTIVA",OFFSET(A1685,-1,0)+1,LARGE(A$3:A1684,1))</f>
        <v>0</v>
      </c>
      <c r="B1685" s="560">
        <f t="shared" ca="1" si="773"/>
        <v>20</v>
      </c>
      <c r="C1685" s="560">
        <f t="shared" ca="1" si="774"/>
        <v>1</v>
      </c>
      <c r="D1685" s="561">
        <f t="shared" ca="1" si="775"/>
        <v>1</v>
      </c>
      <c r="E1685" s="561">
        <f t="shared" ca="1" si="776"/>
        <v>1</v>
      </c>
      <c r="F1685" s="48"/>
    </row>
    <row r="1686" spans="1:6" ht="14.1" customHeight="1">
      <c r="A1686" s="560">
        <f ca="1">IF($H1686="UNIDADE CONSTRUTIVA",OFFSET(A1686,-1,0)+1,LARGE(A$3:A1685,1))</f>
        <v>0</v>
      </c>
      <c r="B1686" s="560">
        <f t="shared" ca="1" si="773"/>
        <v>20</v>
      </c>
      <c r="C1686" s="560">
        <f t="shared" ca="1" si="774"/>
        <v>1</v>
      </c>
      <c r="D1686" s="561">
        <f t="shared" ca="1" si="775"/>
        <v>1</v>
      </c>
      <c r="E1686" s="561">
        <f t="shared" ca="1" si="776"/>
        <v>1</v>
      </c>
      <c r="F1686" s="48"/>
    </row>
    <row r="1687" spans="1:6" ht="14.1" customHeight="1">
      <c r="A1687" s="560">
        <f ca="1">IF($H1687="UNIDADE CONSTRUTIVA",OFFSET(A1687,-1,0)+1,LARGE(A$3:A1686,1))</f>
        <v>0</v>
      </c>
      <c r="B1687" s="560">
        <f t="shared" ca="1" si="773"/>
        <v>20</v>
      </c>
      <c r="C1687" s="560">
        <f t="shared" ca="1" si="774"/>
        <v>1</v>
      </c>
      <c r="D1687" s="561">
        <f t="shared" ca="1" si="775"/>
        <v>1</v>
      </c>
      <c r="E1687" s="561">
        <f t="shared" ca="1" si="776"/>
        <v>1</v>
      </c>
      <c r="F1687" s="48"/>
    </row>
    <row r="1688" spans="1:6" ht="14.1" customHeight="1">
      <c r="A1688" s="560">
        <f ca="1">IF($H1688="UNIDADE CONSTRUTIVA",OFFSET(A1688,-1,0)+1,LARGE(A$3:A1687,1))</f>
        <v>0</v>
      </c>
      <c r="B1688" s="560">
        <f t="shared" ca="1" si="773"/>
        <v>20</v>
      </c>
      <c r="C1688" s="560">
        <f t="shared" ca="1" si="774"/>
        <v>1</v>
      </c>
      <c r="D1688" s="561">
        <f t="shared" ca="1" si="775"/>
        <v>1</v>
      </c>
      <c r="E1688" s="561">
        <f t="shared" ca="1" si="776"/>
        <v>1</v>
      </c>
      <c r="F1688" s="48"/>
    </row>
    <row r="1689" spans="1:6" ht="14.1" customHeight="1">
      <c r="A1689" s="560">
        <f ca="1">IF($H1689="UNIDADE CONSTRUTIVA",OFFSET(A1689,-1,0)+1,LARGE(A$3:A1688,1))</f>
        <v>0</v>
      </c>
      <c r="B1689" s="560">
        <f t="shared" ca="1" si="773"/>
        <v>20</v>
      </c>
      <c r="C1689" s="560">
        <f t="shared" ca="1" si="774"/>
        <v>1</v>
      </c>
      <c r="D1689" s="561">
        <f t="shared" ca="1" si="775"/>
        <v>1</v>
      </c>
      <c r="E1689" s="561">
        <f t="shared" ca="1" si="776"/>
        <v>1</v>
      </c>
      <c r="F1689" s="48"/>
    </row>
    <row r="1690" spans="1:6" ht="14.1" customHeight="1">
      <c r="A1690" s="560">
        <f ca="1">IF($H1690="UNIDADE CONSTRUTIVA",OFFSET(A1690,-1,0)+1,LARGE(A$3:A1689,1))</f>
        <v>0</v>
      </c>
      <c r="B1690" s="560">
        <f t="shared" ca="1" si="773"/>
        <v>20</v>
      </c>
      <c r="C1690" s="560">
        <f t="shared" ca="1" si="774"/>
        <v>1</v>
      </c>
      <c r="D1690" s="561">
        <f t="shared" ca="1" si="775"/>
        <v>1</v>
      </c>
      <c r="E1690" s="561">
        <f t="shared" ca="1" si="776"/>
        <v>1</v>
      </c>
      <c r="F1690" s="48"/>
    </row>
    <row r="1691" spans="1:6" ht="14.1" customHeight="1">
      <c r="A1691" s="560">
        <f ca="1">IF($H1691="UNIDADE CONSTRUTIVA",OFFSET(A1691,-1,0)+1,LARGE(A$3:A1690,1))</f>
        <v>0</v>
      </c>
      <c r="B1691" s="560">
        <f t="shared" ca="1" si="773"/>
        <v>20</v>
      </c>
      <c r="C1691" s="560">
        <f t="shared" ca="1" si="774"/>
        <v>1</v>
      </c>
      <c r="D1691" s="561">
        <f t="shared" ca="1" si="775"/>
        <v>1</v>
      </c>
      <c r="E1691" s="561">
        <f t="shared" ca="1" si="776"/>
        <v>1</v>
      </c>
      <c r="F1691" s="48"/>
    </row>
    <row r="1692" spans="1:6" ht="14.1" customHeight="1">
      <c r="A1692" s="560">
        <f ca="1">IF($H1692="UNIDADE CONSTRUTIVA",OFFSET(A1692,-1,0)+1,LARGE(A$3:A1691,1))</f>
        <v>0</v>
      </c>
      <c r="B1692" s="560">
        <f t="shared" ca="1" si="773"/>
        <v>20</v>
      </c>
      <c r="C1692" s="560">
        <f t="shared" ca="1" si="774"/>
        <v>1</v>
      </c>
      <c r="D1692" s="561">
        <f t="shared" ca="1" si="775"/>
        <v>1</v>
      </c>
      <c r="E1692" s="561">
        <f t="shared" ca="1" si="776"/>
        <v>1</v>
      </c>
      <c r="F1692" s="48"/>
    </row>
    <row r="1693" spans="1:6" ht="14.1" customHeight="1">
      <c r="A1693" s="560">
        <f ca="1">IF($H1693="UNIDADE CONSTRUTIVA",OFFSET(A1693,-1,0)+1,LARGE(A$3:A1692,1))</f>
        <v>0</v>
      </c>
      <c r="B1693" s="560">
        <f t="shared" ca="1" si="773"/>
        <v>20</v>
      </c>
      <c r="C1693" s="560">
        <f t="shared" ca="1" si="774"/>
        <v>1</v>
      </c>
      <c r="D1693" s="561">
        <f t="shared" ca="1" si="775"/>
        <v>1</v>
      </c>
      <c r="E1693" s="561">
        <f t="shared" ca="1" si="776"/>
        <v>1</v>
      </c>
      <c r="F1693" s="48"/>
    </row>
    <row r="1694" spans="1:6" ht="14.1" customHeight="1">
      <c r="A1694" s="560">
        <f ca="1">IF($H1694="UNIDADE CONSTRUTIVA",OFFSET(A1694,-1,0)+1,LARGE(A$3:A1693,1))</f>
        <v>0</v>
      </c>
      <c r="B1694" s="560">
        <f t="shared" ca="1" si="773"/>
        <v>20</v>
      </c>
      <c r="C1694" s="560">
        <f t="shared" ca="1" si="774"/>
        <v>1</v>
      </c>
      <c r="D1694" s="561">
        <f t="shared" ca="1" si="775"/>
        <v>1</v>
      </c>
      <c r="E1694" s="561">
        <f t="shared" ca="1" si="776"/>
        <v>1</v>
      </c>
      <c r="F1694" s="48"/>
    </row>
    <row r="1695" spans="1:6" ht="14.1" customHeight="1">
      <c r="A1695" s="560">
        <f ca="1">IF($H1695="UNIDADE CONSTRUTIVA",OFFSET(A1695,-1,0)+1,LARGE(A$3:A1694,1))</f>
        <v>0</v>
      </c>
      <c r="B1695" s="560">
        <f t="shared" ca="1" si="773"/>
        <v>20</v>
      </c>
      <c r="C1695" s="560">
        <f t="shared" ca="1" si="774"/>
        <v>1</v>
      </c>
      <c r="D1695" s="561">
        <f t="shared" ca="1" si="775"/>
        <v>1</v>
      </c>
      <c r="E1695" s="561">
        <f t="shared" ca="1" si="776"/>
        <v>1</v>
      </c>
      <c r="F1695" s="48"/>
    </row>
    <row r="1696" spans="1:6" ht="14.1" customHeight="1">
      <c r="A1696" s="560">
        <f ca="1">IF($H1696="UNIDADE CONSTRUTIVA",OFFSET(A1696,-1,0)+1,LARGE(A$3:A1695,1))</f>
        <v>0</v>
      </c>
      <c r="B1696" s="560">
        <f t="shared" ca="1" si="773"/>
        <v>20</v>
      </c>
      <c r="C1696" s="560">
        <f t="shared" ca="1" si="774"/>
        <v>1</v>
      </c>
      <c r="D1696" s="561">
        <f t="shared" ca="1" si="775"/>
        <v>1</v>
      </c>
      <c r="E1696" s="561">
        <f t="shared" ca="1" si="776"/>
        <v>1</v>
      </c>
      <c r="F1696" s="48"/>
    </row>
    <row r="1697" spans="1:6" ht="14.1" customHeight="1">
      <c r="A1697" s="560">
        <f ca="1">IF($H1697="UNIDADE CONSTRUTIVA",OFFSET(A1697,-1,0)+1,LARGE(A$3:A1696,1))</f>
        <v>0</v>
      </c>
      <c r="B1697" s="560">
        <f t="shared" ca="1" si="773"/>
        <v>20</v>
      </c>
      <c r="C1697" s="560">
        <f t="shared" ca="1" si="774"/>
        <v>1</v>
      </c>
      <c r="D1697" s="561">
        <f t="shared" ca="1" si="775"/>
        <v>1</v>
      </c>
      <c r="E1697" s="561">
        <f t="shared" ca="1" si="776"/>
        <v>1</v>
      </c>
      <c r="F1697" s="48"/>
    </row>
    <row r="1698" spans="1:6" ht="14.1" customHeight="1">
      <c r="A1698" s="560">
        <f ca="1">IF($H1698="UNIDADE CONSTRUTIVA",OFFSET(A1698,-1,0)+1,LARGE(A$3:A1697,1))</f>
        <v>0</v>
      </c>
      <c r="B1698" s="560">
        <f t="shared" ca="1" si="773"/>
        <v>20</v>
      </c>
      <c r="C1698" s="560">
        <f t="shared" ca="1" si="774"/>
        <v>1</v>
      </c>
      <c r="D1698" s="561">
        <f t="shared" ca="1" si="775"/>
        <v>1</v>
      </c>
      <c r="E1698" s="561">
        <f t="shared" ca="1" si="776"/>
        <v>1</v>
      </c>
      <c r="F1698" s="48"/>
    </row>
    <row r="1699" spans="1:6" ht="14.1" customHeight="1">
      <c r="A1699" s="560">
        <f ca="1">IF($H1699="UNIDADE CONSTRUTIVA",OFFSET(A1699,-1,0)+1,LARGE(A$3:A1698,1))</f>
        <v>0</v>
      </c>
      <c r="B1699" s="560">
        <f t="shared" ca="1" si="773"/>
        <v>20</v>
      </c>
      <c r="C1699" s="560">
        <f t="shared" ca="1" si="774"/>
        <v>1</v>
      </c>
      <c r="D1699" s="561">
        <f t="shared" ca="1" si="775"/>
        <v>1</v>
      </c>
      <c r="E1699" s="561">
        <f t="shared" ca="1" si="776"/>
        <v>1</v>
      </c>
      <c r="F1699" s="48"/>
    </row>
    <row r="1700" spans="1:6" ht="14.1" customHeight="1">
      <c r="A1700" s="560">
        <f ca="1">IF($H1700="UNIDADE CONSTRUTIVA",OFFSET(A1700,-1,0)+1,LARGE(A$3:A1699,1))</f>
        <v>0</v>
      </c>
      <c r="B1700" s="560">
        <f t="shared" ca="1" si="773"/>
        <v>20</v>
      </c>
      <c r="C1700" s="560">
        <f t="shared" ca="1" si="774"/>
        <v>1</v>
      </c>
      <c r="D1700" s="561">
        <f t="shared" ca="1" si="775"/>
        <v>1</v>
      </c>
      <c r="E1700" s="561">
        <f t="shared" ca="1" si="776"/>
        <v>1</v>
      </c>
      <c r="F1700" s="48"/>
    </row>
    <row r="1701" spans="1:6" ht="14.1" customHeight="1">
      <c r="A1701" s="560">
        <f ca="1">IF($H1701="UNIDADE CONSTRUTIVA",OFFSET(A1701,-1,0)+1,LARGE(A$3:A1700,1))</f>
        <v>0</v>
      </c>
      <c r="B1701" s="560">
        <f t="shared" ca="1" si="773"/>
        <v>20</v>
      </c>
      <c r="C1701" s="560">
        <f t="shared" ca="1" si="774"/>
        <v>1</v>
      </c>
      <c r="D1701" s="561">
        <f t="shared" ca="1" si="775"/>
        <v>1</v>
      </c>
      <c r="E1701" s="561">
        <f t="shared" ca="1" si="776"/>
        <v>1</v>
      </c>
      <c r="F1701" s="48"/>
    </row>
    <row r="1702" spans="1:6" ht="14.1" customHeight="1">
      <c r="A1702" s="560">
        <f ca="1">IF($H1702="UNIDADE CONSTRUTIVA",OFFSET(A1702,-1,0)+1,LARGE(A$3:A1701,1))</f>
        <v>0</v>
      </c>
      <c r="B1702" s="560">
        <f t="shared" ca="1" si="773"/>
        <v>20</v>
      </c>
      <c r="C1702" s="560">
        <f t="shared" ca="1" si="774"/>
        <v>1</v>
      </c>
      <c r="D1702" s="561">
        <f t="shared" ca="1" si="775"/>
        <v>1</v>
      </c>
      <c r="E1702" s="561">
        <f t="shared" ca="1" si="776"/>
        <v>1</v>
      </c>
      <c r="F1702" s="48"/>
    </row>
    <row r="1703" spans="1:6" ht="14.1" customHeight="1">
      <c r="A1703" s="560">
        <f ca="1">IF($H1703="UNIDADE CONSTRUTIVA",OFFSET(A1703,-1,0)+1,LARGE(A$3:A1702,1))</f>
        <v>0</v>
      </c>
      <c r="B1703" s="560">
        <f t="shared" ca="1" si="773"/>
        <v>20</v>
      </c>
      <c r="C1703" s="560">
        <f t="shared" ca="1" si="774"/>
        <v>1</v>
      </c>
      <c r="D1703" s="561">
        <f t="shared" ca="1" si="775"/>
        <v>1</v>
      </c>
      <c r="E1703" s="561">
        <f t="shared" ca="1" si="776"/>
        <v>1</v>
      </c>
      <c r="F1703" s="48"/>
    </row>
    <row r="1704" spans="1:6" ht="14.1" customHeight="1">
      <c r="A1704" s="560">
        <f ca="1">IF($H1704="UNIDADE CONSTRUTIVA",OFFSET(A1704,-1,0)+1,LARGE(A$3:A1703,1))</f>
        <v>0</v>
      </c>
      <c r="B1704" s="560">
        <f t="shared" ca="1" si="773"/>
        <v>20</v>
      </c>
      <c r="C1704" s="560">
        <f t="shared" ca="1" si="774"/>
        <v>1</v>
      </c>
      <c r="D1704" s="561">
        <f t="shared" ca="1" si="775"/>
        <v>1</v>
      </c>
      <c r="E1704" s="561">
        <f t="shared" ca="1" si="776"/>
        <v>1</v>
      </c>
      <c r="F1704" s="48"/>
    </row>
    <row r="1705" spans="1:6" ht="14.1" customHeight="1">
      <c r="A1705" s="560">
        <f ca="1">IF($H1705="UNIDADE CONSTRUTIVA",OFFSET(A1705,-1,0)+1,LARGE(A$3:A1704,1))</f>
        <v>0</v>
      </c>
      <c r="B1705" s="560">
        <f t="shared" ca="1" si="773"/>
        <v>20</v>
      </c>
      <c r="C1705" s="560">
        <f t="shared" ca="1" si="774"/>
        <v>1</v>
      </c>
      <c r="D1705" s="561">
        <f t="shared" ca="1" si="775"/>
        <v>1</v>
      </c>
      <c r="E1705" s="561">
        <f t="shared" ca="1" si="776"/>
        <v>1</v>
      </c>
      <c r="F1705" s="48"/>
    </row>
    <row r="1706" spans="1:6" ht="14.1" customHeight="1">
      <c r="A1706" s="560">
        <f ca="1">IF($H1706="UNIDADE CONSTRUTIVA",OFFSET(A1706,-1,0)+1,LARGE(A$3:A1705,1))</f>
        <v>0</v>
      </c>
      <c r="B1706" s="560">
        <f t="shared" ca="1" si="773"/>
        <v>20</v>
      </c>
      <c r="C1706" s="560">
        <f t="shared" ca="1" si="774"/>
        <v>1</v>
      </c>
      <c r="D1706" s="561">
        <f t="shared" ca="1" si="775"/>
        <v>1</v>
      </c>
      <c r="E1706" s="561">
        <f t="shared" ca="1" si="776"/>
        <v>1</v>
      </c>
      <c r="F1706" s="48"/>
    </row>
    <row r="1707" spans="1:6" ht="14.1" customHeight="1">
      <c r="A1707" s="560">
        <f ca="1">IF($H1707="UNIDADE CONSTRUTIVA",OFFSET(A1707,-1,0)+1,LARGE(A$3:A1706,1))</f>
        <v>0</v>
      </c>
      <c r="B1707" s="560">
        <f t="shared" ca="1" si="773"/>
        <v>20</v>
      </c>
      <c r="C1707" s="560">
        <f t="shared" ca="1" si="774"/>
        <v>1</v>
      </c>
      <c r="D1707" s="561">
        <f t="shared" ca="1" si="775"/>
        <v>1</v>
      </c>
      <c r="E1707" s="561">
        <f t="shared" ca="1" si="776"/>
        <v>1</v>
      </c>
      <c r="F1707" s="48"/>
    </row>
    <row r="1708" spans="1:6" ht="14.1" customHeight="1">
      <c r="A1708" s="560">
        <f ca="1">IF($H1708="UNIDADE CONSTRUTIVA",OFFSET(A1708,-1,0)+1,LARGE(A$3:A1707,1))</f>
        <v>0</v>
      </c>
      <c r="B1708" s="560">
        <f t="shared" ca="1" si="773"/>
        <v>20</v>
      </c>
      <c r="C1708" s="560">
        <f t="shared" ca="1" si="774"/>
        <v>1</v>
      </c>
      <c r="D1708" s="561">
        <f t="shared" ca="1" si="775"/>
        <v>1</v>
      </c>
      <c r="E1708" s="561">
        <f t="shared" ca="1" si="776"/>
        <v>1</v>
      </c>
      <c r="F1708" s="48"/>
    </row>
    <row r="1709" spans="1:6" ht="14.1" customHeight="1">
      <c r="A1709" s="560">
        <f ca="1">IF($H1709="UNIDADE CONSTRUTIVA",OFFSET(A1709,-1,0)+1,LARGE(A$3:A1708,1))</f>
        <v>0</v>
      </c>
      <c r="B1709" s="560">
        <f t="shared" ca="1" si="773"/>
        <v>20</v>
      </c>
      <c r="C1709" s="560">
        <f t="shared" ca="1" si="774"/>
        <v>1</v>
      </c>
      <c r="D1709" s="561">
        <f t="shared" ca="1" si="775"/>
        <v>1</v>
      </c>
      <c r="E1709" s="561">
        <f t="shared" ca="1" si="776"/>
        <v>1</v>
      </c>
      <c r="F1709" s="48"/>
    </row>
    <row r="1710" spans="1:6" ht="14.1" customHeight="1">
      <c r="A1710" s="560">
        <f ca="1">IF($H1710="UNIDADE CONSTRUTIVA",OFFSET(A1710,-1,0)+1,LARGE(A$3:A1709,1))</f>
        <v>0</v>
      </c>
      <c r="B1710" s="560">
        <f t="shared" ca="1" si="773"/>
        <v>20</v>
      </c>
      <c r="C1710" s="560">
        <f t="shared" ca="1" si="774"/>
        <v>1</v>
      </c>
      <c r="D1710" s="561">
        <f t="shared" ca="1" si="775"/>
        <v>1</v>
      </c>
      <c r="E1710" s="561">
        <f t="shared" ca="1" si="776"/>
        <v>1</v>
      </c>
      <c r="F1710" s="48"/>
    </row>
    <row r="1711" spans="1:6" ht="14.1" customHeight="1">
      <c r="A1711" s="560">
        <f ca="1">IF($H1711="UNIDADE CONSTRUTIVA",OFFSET(A1711,-1,0)+1,LARGE(A$3:A1710,1))</f>
        <v>0</v>
      </c>
      <c r="B1711" s="560">
        <f t="shared" ca="1" si="773"/>
        <v>20</v>
      </c>
      <c r="C1711" s="560">
        <f t="shared" ca="1" si="774"/>
        <v>1</v>
      </c>
      <c r="D1711" s="561">
        <f t="shared" ca="1" si="775"/>
        <v>1</v>
      </c>
      <c r="E1711" s="561">
        <f t="shared" ca="1" si="776"/>
        <v>1</v>
      </c>
      <c r="F1711" s="48"/>
    </row>
    <row r="1712" spans="1:6" ht="14.1" customHeight="1">
      <c r="A1712" s="560">
        <f ca="1">IF($H1712="UNIDADE CONSTRUTIVA",OFFSET(A1712,-1,0)+1,LARGE(A$3:A1711,1))</f>
        <v>0</v>
      </c>
      <c r="B1712" s="560">
        <f t="shared" ca="1" si="773"/>
        <v>20</v>
      </c>
      <c r="C1712" s="560">
        <f t="shared" ca="1" si="774"/>
        <v>1</v>
      </c>
      <c r="D1712" s="561">
        <f t="shared" ca="1" si="775"/>
        <v>1</v>
      </c>
      <c r="E1712" s="561">
        <f t="shared" ca="1" si="776"/>
        <v>1</v>
      </c>
      <c r="F1712" s="48"/>
    </row>
    <row r="1713" spans="1:6" ht="14.1" customHeight="1">
      <c r="A1713" s="560">
        <f ca="1">IF($H1713="UNIDADE CONSTRUTIVA",OFFSET(A1713,-1,0)+1,LARGE(A$3:A1712,1))</f>
        <v>0</v>
      </c>
      <c r="B1713" s="560">
        <f t="shared" ca="1" si="773"/>
        <v>20</v>
      </c>
      <c r="C1713" s="560">
        <f t="shared" ca="1" si="774"/>
        <v>1</v>
      </c>
      <c r="D1713" s="561">
        <f t="shared" ca="1" si="775"/>
        <v>1</v>
      </c>
      <c r="E1713" s="561">
        <f t="shared" ca="1" si="776"/>
        <v>1</v>
      </c>
      <c r="F1713" s="48"/>
    </row>
    <row r="1714" spans="1:6" ht="14.1" customHeight="1">
      <c r="A1714" s="560">
        <f ca="1">IF($H1714="UNIDADE CONSTRUTIVA",OFFSET(A1714,-1,0)+1,LARGE(A$3:A1713,1))</f>
        <v>0</v>
      </c>
      <c r="B1714" s="560">
        <f t="shared" ca="1" si="773"/>
        <v>20</v>
      </c>
      <c r="C1714" s="560">
        <f t="shared" ca="1" si="774"/>
        <v>1</v>
      </c>
      <c r="D1714" s="561">
        <f t="shared" ca="1" si="775"/>
        <v>1</v>
      </c>
      <c r="E1714" s="561">
        <f t="shared" ca="1" si="776"/>
        <v>1</v>
      </c>
      <c r="F1714" s="48"/>
    </row>
    <row r="1715" spans="1:6" ht="14.1" customHeight="1">
      <c r="A1715" s="560">
        <f ca="1">IF($H1715="UNIDADE CONSTRUTIVA",OFFSET(A1715,-1,0)+1,LARGE(A$3:A1714,1))</f>
        <v>0</v>
      </c>
      <c r="B1715" s="560">
        <f t="shared" ca="1" si="773"/>
        <v>20</v>
      </c>
      <c r="C1715" s="560">
        <f t="shared" ca="1" si="774"/>
        <v>1</v>
      </c>
      <c r="D1715" s="561">
        <f t="shared" ca="1" si="775"/>
        <v>1</v>
      </c>
      <c r="E1715" s="561">
        <f t="shared" ca="1" si="776"/>
        <v>1</v>
      </c>
      <c r="F1715" s="48"/>
    </row>
    <row r="1716" spans="1:6" ht="14.1" customHeight="1">
      <c r="A1716" s="560">
        <f ca="1">IF($H1716="UNIDADE CONSTRUTIVA",OFFSET(A1716,-1,0)+1,LARGE(A$3:A1715,1))</f>
        <v>0</v>
      </c>
      <c r="B1716" s="560">
        <f t="shared" ref="B1716:B1779" ca="1" si="777">IF(H1716="UNIDADE CONSTRUTIVA",0,IF(H1716="CÉLULA CONSTRUTIVA",OFFSET(B1716,-1,0)+1,OFFSET(B1716,-1,0)))</f>
        <v>20</v>
      </c>
      <c r="C1716" s="560">
        <f t="shared" ref="C1716:C1779" ca="1" si="778">IF(H1716="CÉLULA CONSTRUTIVA",0,IF(H1716="ETAPA",OFFSET(C1716,-1,0)+1,OFFSET(C1716,-1,0)))</f>
        <v>1</v>
      </c>
      <c r="D1716" s="561">
        <f t="shared" ref="D1716:D1779" ca="1" si="779">IF(H1716="ETAPA",0,IF(H1716="SUBETAPA",OFFSET(D1716,-1,0)+1,OFFSET(D1716,-1,0)))</f>
        <v>1</v>
      </c>
      <c r="E1716" s="561">
        <f t="shared" ref="E1716:E1779" ca="1" si="780">IF(H1716="Subetapa",0,IF(H1716="serviço",OFFSET(E1716,-1,0)+1,OFFSET(E1716,-1,0)))</f>
        <v>1</v>
      </c>
      <c r="F1716" s="48"/>
    </row>
    <row r="1717" spans="1:6" ht="14.1" customHeight="1">
      <c r="A1717" s="560">
        <f ca="1">IF($H1717="UNIDADE CONSTRUTIVA",OFFSET(A1717,-1,0)+1,LARGE(A$3:A1716,1))</f>
        <v>0</v>
      </c>
      <c r="B1717" s="560">
        <f t="shared" ca="1" si="777"/>
        <v>20</v>
      </c>
      <c r="C1717" s="560">
        <f t="shared" ca="1" si="778"/>
        <v>1</v>
      </c>
      <c r="D1717" s="561">
        <f t="shared" ca="1" si="779"/>
        <v>1</v>
      </c>
      <c r="E1717" s="561">
        <f t="shared" ca="1" si="780"/>
        <v>1</v>
      </c>
      <c r="F1717" s="48"/>
    </row>
    <row r="1718" spans="1:6" ht="14.1" customHeight="1">
      <c r="A1718" s="560">
        <f ca="1">IF($H1718="UNIDADE CONSTRUTIVA",OFFSET(A1718,-1,0)+1,LARGE(A$3:A1717,1))</f>
        <v>0</v>
      </c>
      <c r="B1718" s="560">
        <f t="shared" ca="1" si="777"/>
        <v>20</v>
      </c>
      <c r="C1718" s="560">
        <f t="shared" ca="1" si="778"/>
        <v>1</v>
      </c>
      <c r="D1718" s="561">
        <f t="shared" ca="1" si="779"/>
        <v>1</v>
      </c>
      <c r="E1718" s="561">
        <f t="shared" ca="1" si="780"/>
        <v>1</v>
      </c>
      <c r="F1718" s="48"/>
    </row>
    <row r="1719" spans="1:6" ht="14.1" customHeight="1">
      <c r="A1719" s="560">
        <f ca="1">IF($H1719="UNIDADE CONSTRUTIVA",OFFSET(A1719,-1,0)+1,LARGE(A$3:A1718,1))</f>
        <v>0</v>
      </c>
      <c r="B1719" s="560">
        <f t="shared" ca="1" si="777"/>
        <v>20</v>
      </c>
      <c r="C1719" s="560">
        <f t="shared" ca="1" si="778"/>
        <v>1</v>
      </c>
      <c r="D1719" s="561">
        <f t="shared" ca="1" si="779"/>
        <v>1</v>
      </c>
      <c r="E1719" s="561">
        <f t="shared" ca="1" si="780"/>
        <v>1</v>
      </c>
      <c r="F1719" s="48"/>
    </row>
    <row r="1720" spans="1:6" ht="14.1" customHeight="1">
      <c r="A1720" s="560">
        <f ca="1">IF($H1720="UNIDADE CONSTRUTIVA",OFFSET(A1720,-1,0)+1,LARGE(A$3:A1719,1))</f>
        <v>0</v>
      </c>
      <c r="B1720" s="560">
        <f t="shared" ca="1" si="777"/>
        <v>20</v>
      </c>
      <c r="C1720" s="560">
        <f t="shared" ca="1" si="778"/>
        <v>1</v>
      </c>
      <c r="D1720" s="561">
        <f t="shared" ca="1" si="779"/>
        <v>1</v>
      </c>
      <c r="E1720" s="561">
        <f t="shared" ca="1" si="780"/>
        <v>1</v>
      </c>
      <c r="F1720" s="48"/>
    </row>
    <row r="1721" spans="1:6" ht="14.1" customHeight="1">
      <c r="A1721" s="560">
        <f ca="1">IF($H1721="UNIDADE CONSTRUTIVA",OFFSET(A1721,-1,0)+1,LARGE(A$3:A1720,1))</f>
        <v>0</v>
      </c>
      <c r="B1721" s="560">
        <f t="shared" ca="1" si="777"/>
        <v>20</v>
      </c>
      <c r="C1721" s="560">
        <f t="shared" ca="1" si="778"/>
        <v>1</v>
      </c>
      <c r="D1721" s="561">
        <f t="shared" ca="1" si="779"/>
        <v>1</v>
      </c>
      <c r="E1721" s="561">
        <f t="shared" ca="1" si="780"/>
        <v>1</v>
      </c>
      <c r="F1721" s="48"/>
    </row>
    <row r="1722" spans="1:6" ht="14.1" customHeight="1">
      <c r="A1722" s="560">
        <f ca="1">IF($H1722="UNIDADE CONSTRUTIVA",OFFSET(A1722,-1,0)+1,LARGE(A$3:A1721,1))</f>
        <v>0</v>
      </c>
      <c r="B1722" s="560">
        <f t="shared" ca="1" si="777"/>
        <v>20</v>
      </c>
      <c r="C1722" s="560">
        <f t="shared" ca="1" si="778"/>
        <v>1</v>
      </c>
      <c r="D1722" s="561">
        <f t="shared" ca="1" si="779"/>
        <v>1</v>
      </c>
      <c r="E1722" s="561">
        <f t="shared" ca="1" si="780"/>
        <v>1</v>
      </c>
      <c r="F1722" s="48"/>
    </row>
    <row r="1723" spans="1:6" ht="14.1" customHeight="1">
      <c r="A1723" s="560">
        <f ca="1">IF($H1723="UNIDADE CONSTRUTIVA",OFFSET(A1723,-1,0)+1,LARGE(A$3:A1722,1))</f>
        <v>0</v>
      </c>
      <c r="B1723" s="560">
        <f t="shared" ca="1" si="777"/>
        <v>20</v>
      </c>
      <c r="C1723" s="560">
        <f t="shared" ca="1" si="778"/>
        <v>1</v>
      </c>
      <c r="D1723" s="561">
        <f t="shared" ca="1" si="779"/>
        <v>1</v>
      </c>
      <c r="E1723" s="561">
        <f t="shared" ca="1" si="780"/>
        <v>1</v>
      </c>
      <c r="F1723" s="48"/>
    </row>
    <row r="1724" spans="1:6" ht="14.1" customHeight="1">
      <c r="A1724" s="560">
        <f ca="1">IF($H1724="UNIDADE CONSTRUTIVA",OFFSET(A1724,-1,0)+1,LARGE(A$3:A1723,1))</f>
        <v>0</v>
      </c>
      <c r="B1724" s="560">
        <f t="shared" ca="1" si="777"/>
        <v>20</v>
      </c>
      <c r="C1724" s="560">
        <f t="shared" ca="1" si="778"/>
        <v>1</v>
      </c>
      <c r="D1724" s="561">
        <f t="shared" ca="1" si="779"/>
        <v>1</v>
      </c>
      <c r="E1724" s="561">
        <f t="shared" ca="1" si="780"/>
        <v>1</v>
      </c>
      <c r="F1724" s="48"/>
    </row>
    <row r="1725" spans="1:6" ht="14.1" customHeight="1">
      <c r="A1725" s="560">
        <f ca="1">IF($H1725="UNIDADE CONSTRUTIVA",OFFSET(A1725,-1,0)+1,LARGE(A$3:A1724,1))</f>
        <v>0</v>
      </c>
      <c r="B1725" s="560">
        <f t="shared" ca="1" si="777"/>
        <v>20</v>
      </c>
      <c r="C1725" s="560">
        <f t="shared" ca="1" si="778"/>
        <v>1</v>
      </c>
      <c r="D1725" s="561">
        <f t="shared" ca="1" si="779"/>
        <v>1</v>
      </c>
      <c r="E1725" s="561">
        <f t="shared" ca="1" si="780"/>
        <v>1</v>
      </c>
      <c r="F1725" s="48"/>
    </row>
    <row r="1726" spans="1:6" ht="14.1" customHeight="1">
      <c r="A1726" s="560">
        <f ca="1">IF($H1726="UNIDADE CONSTRUTIVA",OFFSET(A1726,-1,0)+1,LARGE(A$3:A1725,1))</f>
        <v>0</v>
      </c>
      <c r="B1726" s="560">
        <f t="shared" ca="1" si="777"/>
        <v>20</v>
      </c>
      <c r="C1726" s="560">
        <f t="shared" ca="1" si="778"/>
        <v>1</v>
      </c>
      <c r="D1726" s="561">
        <f t="shared" ca="1" si="779"/>
        <v>1</v>
      </c>
      <c r="E1726" s="561">
        <f t="shared" ca="1" si="780"/>
        <v>1</v>
      </c>
      <c r="F1726" s="48"/>
    </row>
    <row r="1727" spans="1:6" ht="14.1" customHeight="1">
      <c r="A1727" s="560">
        <f ca="1">IF($H1727="UNIDADE CONSTRUTIVA",OFFSET(A1727,-1,0)+1,LARGE(A$3:A1726,1))</f>
        <v>0</v>
      </c>
      <c r="B1727" s="560">
        <f t="shared" ca="1" si="777"/>
        <v>20</v>
      </c>
      <c r="C1727" s="560">
        <f t="shared" ca="1" si="778"/>
        <v>1</v>
      </c>
      <c r="D1727" s="561">
        <f t="shared" ca="1" si="779"/>
        <v>1</v>
      </c>
      <c r="E1727" s="561">
        <f t="shared" ca="1" si="780"/>
        <v>1</v>
      </c>
      <c r="F1727" s="48"/>
    </row>
    <row r="1728" spans="1:6" ht="14.1" customHeight="1">
      <c r="A1728" s="560">
        <f ca="1">IF($H1728="UNIDADE CONSTRUTIVA",OFFSET(A1728,-1,0)+1,LARGE(A$3:A1727,1))</f>
        <v>0</v>
      </c>
      <c r="B1728" s="560">
        <f t="shared" ca="1" si="777"/>
        <v>20</v>
      </c>
      <c r="C1728" s="560">
        <f t="shared" ca="1" si="778"/>
        <v>1</v>
      </c>
      <c r="D1728" s="561">
        <f t="shared" ca="1" si="779"/>
        <v>1</v>
      </c>
      <c r="E1728" s="561">
        <f t="shared" ca="1" si="780"/>
        <v>1</v>
      </c>
      <c r="F1728" s="48"/>
    </row>
    <row r="1729" spans="1:6" ht="14.1" customHeight="1">
      <c r="A1729" s="560">
        <f ca="1">IF($H1729="UNIDADE CONSTRUTIVA",OFFSET(A1729,-1,0)+1,LARGE(A$3:A1728,1))</f>
        <v>0</v>
      </c>
      <c r="B1729" s="560">
        <f t="shared" ca="1" si="777"/>
        <v>20</v>
      </c>
      <c r="C1729" s="560">
        <f t="shared" ca="1" si="778"/>
        <v>1</v>
      </c>
      <c r="D1729" s="561">
        <f t="shared" ca="1" si="779"/>
        <v>1</v>
      </c>
      <c r="E1729" s="561">
        <f t="shared" ca="1" si="780"/>
        <v>1</v>
      </c>
      <c r="F1729" s="48"/>
    </row>
    <row r="1730" spans="1:6" ht="14.1" customHeight="1">
      <c r="A1730" s="560">
        <f ca="1">IF($H1730="UNIDADE CONSTRUTIVA",OFFSET(A1730,-1,0)+1,LARGE(A$3:A1729,1))</f>
        <v>0</v>
      </c>
      <c r="B1730" s="560">
        <f t="shared" ca="1" si="777"/>
        <v>20</v>
      </c>
      <c r="C1730" s="560">
        <f t="shared" ca="1" si="778"/>
        <v>1</v>
      </c>
      <c r="D1730" s="561">
        <f t="shared" ca="1" si="779"/>
        <v>1</v>
      </c>
      <c r="E1730" s="561">
        <f t="shared" ca="1" si="780"/>
        <v>1</v>
      </c>
      <c r="F1730" s="48"/>
    </row>
    <row r="1731" spans="1:6" ht="14.1" customHeight="1">
      <c r="A1731" s="560">
        <f ca="1">IF($H1731="UNIDADE CONSTRUTIVA",OFFSET(A1731,-1,0)+1,LARGE(A$3:A1730,1))</f>
        <v>0</v>
      </c>
      <c r="B1731" s="560">
        <f t="shared" ca="1" si="777"/>
        <v>20</v>
      </c>
      <c r="C1731" s="560">
        <f t="shared" ca="1" si="778"/>
        <v>1</v>
      </c>
      <c r="D1731" s="561">
        <f t="shared" ca="1" si="779"/>
        <v>1</v>
      </c>
      <c r="E1731" s="561">
        <f t="shared" ca="1" si="780"/>
        <v>1</v>
      </c>
      <c r="F1731" s="48"/>
    </row>
    <row r="1732" spans="1:6" ht="14.1" customHeight="1">
      <c r="A1732" s="560">
        <f ca="1">IF($H1732="UNIDADE CONSTRUTIVA",OFFSET(A1732,-1,0)+1,LARGE(A$3:A1731,1))</f>
        <v>0</v>
      </c>
      <c r="B1732" s="560">
        <f t="shared" ca="1" si="777"/>
        <v>20</v>
      </c>
      <c r="C1732" s="560">
        <f t="shared" ca="1" si="778"/>
        <v>1</v>
      </c>
      <c r="D1732" s="561">
        <f t="shared" ca="1" si="779"/>
        <v>1</v>
      </c>
      <c r="E1732" s="561">
        <f t="shared" ca="1" si="780"/>
        <v>1</v>
      </c>
      <c r="F1732" s="48"/>
    </row>
    <row r="1733" spans="1:6" ht="14.1" customHeight="1">
      <c r="A1733" s="560">
        <f ca="1">IF($H1733="UNIDADE CONSTRUTIVA",OFFSET(A1733,-1,0)+1,LARGE(A$3:A1732,1))</f>
        <v>0</v>
      </c>
      <c r="B1733" s="560">
        <f t="shared" ca="1" si="777"/>
        <v>20</v>
      </c>
      <c r="C1733" s="560">
        <f t="shared" ca="1" si="778"/>
        <v>1</v>
      </c>
      <c r="D1733" s="561">
        <f t="shared" ca="1" si="779"/>
        <v>1</v>
      </c>
      <c r="E1733" s="561">
        <f t="shared" ca="1" si="780"/>
        <v>1</v>
      </c>
      <c r="F1733" s="48"/>
    </row>
    <row r="1734" spans="1:6" ht="14.1" customHeight="1">
      <c r="A1734" s="560">
        <f ca="1">IF($H1734="UNIDADE CONSTRUTIVA",OFFSET(A1734,-1,0)+1,LARGE(A$3:A1733,1))</f>
        <v>0</v>
      </c>
      <c r="B1734" s="560">
        <f t="shared" ca="1" si="777"/>
        <v>20</v>
      </c>
      <c r="C1734" s="560">
        <f t="shared" ca="1" si="778"/>
        <v>1</v>
      </c>
      <c r="D1734" s="561">
        <f t="shared" ca="1" si="779"/>
        <v>1</v>
      </c>
      <c r="E1734" s="561">
        <f t="shared" ca="1" si="780"/>
        <v>1</v>
      </c>
      <c r="F1734" s="48"/>
    </row>
    <row r="1735" spans="1:6" ht="14.1" customHeight="1">
      <c r="A1735" s="560">
        <f ca="1">IF($H1735="UNIDADE CONSTRUTIVA",OFFSET(A1735,-1,0)+1,LARGE(A$3:A1734,1))</f>
        <v>0</v>
      </c>
      <c r="B1735" s="560">
        <f t="shared" ca="1" si="777"/>
        <v>20</v>
      </c>
      <c r="C1735" s="560">
        <f t="shared" ca="1" si="778"/>
        <v>1</v>
      </c>
      <c r="D1735" s="561">
        <f t="shared" ca="1" si="779"/>
        <v>1</v>
      </c>
      <c r="E1735" s="561">
        <f t="shared" ca="1" si="780"/>
        <v>1</v>
      </c>
      <c r="F1735" s="48"/>
    </row>
    <row r="1736" spans="1:6" ht="14.1" customHeight="1">
      <c r="A1736" s="560">
        <f ca="1">IF($H1736="UNIDADE CONSTRUTIVA",OFFSET(A1736,-1,0)+1,LARGE(A$3:A1735,1))</f>
        <v>0</v>
      </c>
      <c r="B1736" s="560">
        <f t="shared" ca="1" si="777"/>
        <v>20</v>
      </c>
      <c r="C1736" s="560">
        <f t="shared" ca="1" si="778"/>
        <v>1</v>
      </c>
      <c r="D1736" s="561">
        <f t="shared" ca="1" si="779"/>
        <v>1</v>
      </c>
      <c r="E1736" s="561">
        <f t="shared" ca="1" si="780"/>
        <v>1</v>
      </c>
      <c r="F1736" s="48"/>
    </row>
    <row r="1737" spans="1:6" ht="14.1" customHeight="1">
      <c r="A1737" s="560">
        <f ca="1">IF($H1737="UNIDADE CONSTRUTIVA",OFFSET(A1737,-1,0)+1,LARGE(A$3:A1736,1))</f>
        <v>0</v>
      </c>
      <c r="B1737" s="560">
        <f t="shared" ca="1" si="777"/>
        <v>20</v>
      </c>
      <c r="C1737" s="560">
        <f t="shared" ca="1" si="778"/>
        <v>1</v>
      </c>
      <c r="D1737" s="561">
        <f t="shared" ca="1" si="779"/>
        <v>1</v>
      </c>
      <c r="E1737" s="561">
        <f t="shared" ca="1" si="780"/>
        <v>1</v>
      </c>
      <c r="F1737" s="48"/>
    </row>
    <row r="1738" spans="1:6" ht="14.1" customHeight="1">
      <c r="A1738" s="560">
        <f ca="1">IF($H1738="UNIDADE CONSTRUTIVA",OFFSET(A1738,-1,0)+1,LARGE(A$3:A1737,1))</f>
        <v>0</v>
      </c>
      <c r="B1738" s="560">
        <f t="shared" ca="1" si="777"/>
        <v>20</v>
      </c>
      <c r="C1738" s="560">
        <f t="shared" ca="1" si="778"/>
        <v>1</v>
      </c>
      <c r="D1738" s="561">
        <f t="shared" ca="1" si="779"/>
        <v>1</v>
      </c>
      <c r="E1738" s="561">
        <f t="shared" ca="1" si="780"/>
        <v>1</v>
      </c>
      <c r="F1738" s="48"/>
    </row>
    <row r="1739" spans="1:6" ht="14.1" customHeight="1">
      <c r="A1739" s="560">
        <f ca="1">IF($H1739="UNIDADE CONSTRUTIVA",OFFSET(A1739,-1,0)+1,LARGE(A$3:A1738,1))</f>
        <v>0</v>
      </c>
      <c r="B1739" s="560">
        <f t="shared" ca="1" si="777"/>
        <v>20</v>
      </c>
      <c r="C1739" s="560">
        <f t="shared" ca="1" si="778"/>
        <v>1</v>
      </c>
      <c r="D1739" s="561">
        <f t="shared" ca="1" si="779"/>
        <v>1</v>
      </c>
      <c r="E1739" s="561">
        <f t="shared" ca="1" si="780"/>
        <v>1</v>
      </c>
      <c r="F1739" s="48"/>
    </row>
    <row r="1740" spans="1:6" ht="14.1" customHeight="1">
      <c r="A1740" s="560">
        <f ca="1">IF($H1740="UNIDADE CONSTRUTIVA",OFFSET(A1740,-1,0)+1,LARGE(A$3:A1739,1))</f>
        <v>0</v>
      </c>
      <c r="B1740" s="560">
        <f t="shared" ca="1" si="777"/>
        <v>20</v>
      </c>
      <c r="C1740" s="560">
        <f t="shared" ca="1" si="778"/>
        <v>1</v>
      </c>
      <c r="D1740" s="561">
        <f t="shared" ca="1" si="779"/>
        <v>1</v>
      </c>
      <c r="E1740" s="561">
        <f t="shared" ca="1" si="780"/>
        <v>1</v>
      </c>
      <c r="F1740" s="48"/>
    </row>
    <row r="1741" spans="1:6" ht="14.1" customHeight="1">
      <c r="A1741" s="560">
        <f ca="1">IF($H1741="UNIDADE CONSTRUTIVA",OFFSET(A1741,-1,0)+1,LARGE(A$3:A1740,1))</f>
        <v>0</v>
      </c>
      <c r="B1741" s="560">
        <f t="shared" ca="1" si="777"/>
        <v>20</v>
      </c>
      <c r="C1741" s="560">
        <f t="shared" ca="1" si="778"/>
        <v>1</v>
      </c>
      <c r="D1741" s="561">
        <f t="shared" ca="1" si="779"/>
        <v>1</v>
      </c>
      <c r="E1741" s="561">
        <f t="shared" ca="1" si="780"/>
        <v>1</v>
      </c>
      <c r="F1741" s="48"/>
    </row>
    <row r="1742" spans="1:6" ht="14.1" customHeight="1">
      <c r="A1742" s="560">
        <f ca="1">IF($H1742="UNIDADE CONSTRUTIVA",OFFSET(A1742,-1,0)+1,LARGE(A$3:A1741,1))</f>
        <v>0</v>
      </c>
      <c r="B1742" s="560">
        <f t="shared" ca="1" si="777"/>
        <v>20</v>
      </c>
      <c r="C1742" s="560">
        <f t="shared" ca="1" si="778"/>
        <v>1</v>
      </c>
      <c r="D1742" s="561">
        <f t="shared" ca="1" si="779"/>
        <v>1</v>
      </c>
      <c r="E1742" s="561">
        <f t="shared" ca="1" si="780"/>
        <v>1</v>
      </c>
      <c r="F1742" s="48"/>
    </row>
    <row r="1743" spans="1:6" ht="14.1" customHeight="1">
      <c r="A1743" s="560">
        <f ca="1">IF($H1743="UNIDADE CONSTRUTIVA",OFFSET(A1743,-1,0)+1,LARGE(A$3:A1742,1))</f>
        <v>0</v>
      </c>
      <c r="B1743" s="560">
        <f t="shared" ca="1" si="777"/>
        <v>20</v>
      </c>
      <c r="C1743" s="560">
        <f t="shared" ca="1" si="778"/>
        <v>1</v>
      </c>
      <c r="D1743" s="561">
        <f t="shared" ca="1" si="779"/>
        <v>1</v>
      </c>
      <c r="E1743" s="561">
        <f t="shared" ca="1" si="780"/>
        <v>1</v>
      </c>
      <c r="F1743" s="48"/>
    </row>
    <row r="1744" spans="1:6" ht="14.1" customHeight="1">
      <c r="A1744" s="560">
        <f ca="1">IF($H1744="UNIDADE CONSTRUTIVA",OFFSET(A1744,-1,0)+1,LARGE(A$3:A1743,1))</f>
        <v>0</v>
      </c>
      <c r="B1744" s="560">
        <f t="shared" ca="1" si="777"/>
        <v>20</v>
      </c>
      <c r="C1744" s="560">
        <f t="shared" ca="1" si="778"/>
        <v>1</v>
      </c>
      <c r="D1744" s="561">
        <f t="shared" ca="1" si="779"/>
        <v>1</v>
      </c>
      <c r="E1744" s="561">
        <f t="shared" ca="1" si="780"/>
        <v>1</v>
      </c>
      <c r="F1744" s="48"/>
    </row>
    <row r="1745" spans="1:6" ht="14.1" customHeight="1">
      <c r="A1745" s="560">
        <f ca="1">IF($H1745="UNIDADE CONSTRUTIVA",OFFSET(A1745,-1,0)+1,LARGE(A$3:A1744,1))</f>
        <v>0</v>
      </c>
      <c r="B1745" s="560">
        <f t="shared" ca="1" si="777"/>
        <v>20</v>
      </c>
      <c r="C1745" s="560">
        <f t="shared" ca="1" si="778"/>
        <v>1</v>
      </c>
      <c r="D1745" s="561">
        <f t="shared" ca="1" si="779"/>
        <v>1</v>
      </c>
      <c r="E1745" s="561">
        <f t="shared" ca="1" si="780"/>
        <v>1</v>
      </c>
      <c r="F1745" s="48"/>
    </row>
    <row r="1746" spans="1:6" ht="14.1" customHeight="1">
      <c r="A1746" s="560">
        <f ca="1">IF($H1746="UNIDADE CONSTRUTIVA",OFFSET(A1746,-1,0)+1,LARGE(A$3:A1745,1))</f>
        <v>0</v>
      </c>
      <c r="B1746" s="560">
        <f t="shared" ca="1" si="777"/>
        <v>20</v>
      </c>
      <c r="C1746" s="560">
        <f t="shared" ca="1" si="778"/>
        <v>1</v>
      </c>
      <c r="D1746" s="561">
        <f t="shared" ca="1" si="779"/>
        <v>1</v>
      </c>
      <c r="E1746" s="561">
        <f t="shared" ca="1" si="780"/>
        <v>1</v>
      </c>
      <c r="F1746" s="48"/>
    </row>
    <row r="1747" spans="1:6" ht="14.1" customHeight="1">
      <c r="A1747" s="560">
        <f ca="1">IF($H1747="UNIDADE CONSTRUTIVA",OFFSET(A1747,-1,0)+1,LARGE(A$3:A1746,1))</f>
        <v>0</v>
      </c>
      <c r="B1747" s="560">
        <f t="shared" ca="1" si="777"/>
        <v>20</v>
      </c>
      <c r="C1747" s="560">
        <f t="shared" ca="1" si="778"/>
        <v>1</v>
      </c>
      <c r="D1747" s="561">
        <f t="shared" ca="1" si="779"/>
        <v>1</v>
      </c>
      <c r="E1747" s="561">
        <f t="shared" ca="1" si="780"/>
        <v>1</v>
      </c>
      <c r="F1747" s="48"/>
    </row>
    <row r="1748" spans="1:6" ht="14.1" customHeight="1">
      <c r="A1748" s="560">
        <f ca="1">IF($H1748="UNIDADE CONSTRUTIVA",OFFSET(A1748,-1,0)+1,LARGE(A$3:A1747,1))</f>
        <v>0</v>
      </c>
      <c r="B1748" s="560">
        <f t="shared" ca="1" si="777"/>
        <v>20</v>
      </c>
      <c r="C1748" s="560">
        <f t="shared" ca="1" si="778"/>
        <v>1</v>
      </c>
      <c r="D1748" s="561">
        <f t="shared" ca="1" si="779"/>
        <v>1</v>
      </c>
      <c r="E1748" s="561">
        <f t="shared" ca="1" si="780"/>
        <v>1</v>
      </c>
      <c r="F1748" s="48"/>
    </row>
    <row r="1749" spans="1:6" ht="14.1" customHeight="1">
      <c r="A1749" s="560">
        <f ca="1">IF($H1749="UNIDADE CONSTRUTIVA",OFFSET(A1749,-1,0)+1,LARGE(A$3:A1748,1))</f>
        <v>0</v>
      </c>
      <c r="B1749" s="560">
        <f t="shared" ca="1" si="777"/>
        <v>20</v>
      </c>
      <c r="C1749" s="560">
        <f t="shared" ca="1" si="778"/>
        <v>1</v>
      </c>
      <c r="D1749" s="561">
        <f t="shared" ca="1" si="779"/>
        <v>1</v>
      </c>
      <c r="E1749" s="561">
        <f t="shared" ca="1" si="780"/>
        <v>1</v>
      </c>
      <c r="F1749" s="48"/>
    </row>
    <row r="1750" spans="1:6" ht="14.1" customHeight="1">
      <c r="A1750" s="560">
        <f ca="1">IF($H1750="UNIDADE CONSTRUTIVA",OFFSET(A1750,-1,0)+1,LARGE(A$3:A1749,1))</f>
        <v>0</v>
      </c>
      <c r="B1750" s="560">
        <f t="shared" ca="1" si="777"/>
        <v>20</v>
      </c>
      <c r="C1750" s="560">
        <f t="shared" ca="1" si="778"/>
        <v>1</v>
      </c>
      <c r="D1750" s="561">
        <f t="shared" ca="1" si="779"/>
        <v>1</v>
      </c>
      <c r="E1750" s="561">
        <f t="shared" ca="1" si="780"/>
        <v>1</v>
      </c>
      <c r="F1750" s="48"/>
    </row>
    <row r="1751" spans="1:6" ht="14.1" customHeight="1">
      <c r="A1751" s="560">
        <f ca="1">IF($H1751="UNIDADE CONSTRUTIVA",OFFSET(A1751,-1,0)+1,LARGE(A$3:A1750,1))</f>
        <v>0</v>
      </c>
      <c r="B1751" s="560">
        <f t="shared" ca="1" si="777"/>
        <v>20</v>
      </c>
      <c r="C1751" s="560">
        <f t="shared" ca="1" si="778"/>
        <v>1</v>
      </c>
      <c r="D1751" s="561">
        <f t="shared" ca="1" si="779"/>
        <v>1</v>
      </c>
      <c r="E1751" s="561">
        <f t="shared" ca="1" si="780"/>
        <v>1</v>
      </c>
      <c r="F1751" s="48"/>
    </row>
    <row r="1752" spans="1:6" ht="14.1" customHeight="1">
      <c r="A1752" s="560">
        <f ca="1">IF($H1752="UNIDADE CONSTRUTIVA",OFFSET(A1752,-1,0)+1,LARGE(A$3:A1751,1))</f>
        <v>0</v>
      </c>
      <c r="B1752" s="560">
        <f t="shared" ca="1" si="777"/>
        <v>20</v>
      </c>
      <c r="C1752" s="560">
        <f t="shared" ca="1" si="778"/>
        <v>1</v>
      </c>
      <c r="D1752" s="561">
        <f t="shared" ca="1" si="779"/>
        <v>1</v>
      </c>
      <c r="E1752" s="561">
        <f t="shared" ca="1" si="780"/>
        <v>1</v>
      </c>
      <c r="F1752" s="48"/>
    </row>
    <row r="1753" spans="1:6" ht="14.1" customHeight="1">
      <c r="A1753" s="560">
        <f ca="1">IF($H1753="UNIDADE CONSTRUTIVA",OFFSET(A1753,-1,0)+1,LARGE(A$3:A1752,1))</f>
        <v>0</v>
      </c>
      <c r="B1753" s="560">
        <f t="shared" ca="1" si="777"/>
        <v>20</v>
      </c>
      <c r="C1753" s="560">
        <f t="shared" ca="1" si="778"/>
        <v>1</v>
      </c>
      <c r="D1753" s="561">
        <f t="shared" ca="1" si="779"/>
        <v>1</v>
      </c>
      <c r="E1753" s="561">
        <f t="shared" ca="1" si="780"/>
        <v>1</v>
      </c>
      <c r="F1753" s="48"/>
    </row>
    <row r="1754" spans="1:6" ht="14.1" customHeight="1">
      <c r="A1754" s="560">
        <f ca="1">IF($H1754="UNIDADE CONSTRUTIVA",OFFSET(A1754,-1,0)+1,LARGE(A$3:A1753,1))</f>
        <v>0</v>
      </c>
      <c r="B1754" s="560">
        <f t="shared" ca="1" si="777"/>
        <v>20</v>
      </c>
      <c r="C1754" s="560">
        <f t="shared" ca="1" si="778"/>
        <v>1</v>
      </c>
      <c r="D1754" s="561">
        <f t="shared" ca="1" si="779"/>
        <v>1</v>
      </c>
      <c r="E1754" s="561">
        <f t="shared" ca="1" si="780"/>
        <v>1</v>
      </c>
      <c r="F1754" s="48"/>
    </row>
    <row r="1755" spans="1:6" ht="14.1" customHeight="1">
      <c r="A1755" s="560">
        <f ca="1">IF($H1755="UNIDADE CONSTRUTIVA",OFFSET(A1755,-1,0)+1,LARGE(A$3:A1754,1))</f>
        <v>0</v>
      </c>
      <c r="B1755" s="560">
        <f t="shared" ca="1" si="777"/>
        <v>20</v>
      </c>
      <c r="C1755" s="560">
        <f t="shared" ca="1" si="778"/>
        <v>1</v>
      </c>
      <c r="D1755" s="561">
        <f t="shared" ca="1" si="779"/>
        <v>1</v>
      </c>
      <c r="E1755" s="561">
        <f t="shared" ca="1" si="780"/>
        <v>1</v>
      </c>
      <c r="F1755" s="48"/>
    </row>
    <row r="1756" spans="1:6" ht="14.1" customHeight="1">
      <c r="A1756" s="560">
        <f ca="1">IF($H1756="UNIDADE CONSTRUTIVA",OFFSET(A1756,-1,0)+1,LARGE(A$3:A1755,1))</f>
        <v>0</v>
      </c>
      <c r="B1756" s="560">
        <f t="shared" ca="1" si="777"/>
        <v>20</v>
      </c>
      <c r="C1756" s="560">
        <f t="shared" ca="1" si="778"/>
        <v>1</v>
      </c>
      <c r="D1756" s="561">
        <f t="shared" ca="1" si="779"/>
        <v>1</v>
      </c>
      <c r="E1756" s="561">
        <f t="shared" ca="1" si="780"/>
        <v>1</v>
      </c>
      <c r="F1756" s="48"/>
    </row>
    <row r="1757" spans="1:6" ht="14.1" customHeight="1">
      <c r="A1757" s="560">
        <f ca="1">IF($H1757="UNIDADE CONSTRUTIVA",OFFSET(A1757,-1,0)+1,LARGE(A$3:A1756,1))</f>
        <v>0</v>
      </c>
      <c r="B1757" s="560">
        <f t="shared" ca="1" si="777"/>
        <v>20</v>
      </c>
      <c r="C1757" s="560">
        <f t="shared" ca="1" si="778"/>
        <v>1</v>
      </c>
      <c r="D1757" s="561">
        <f t="shared" ca="1" si="779"/>
        <v>1</v>
      </c>
      <c r="E1757" s="561">
        <f t="shared" ca="1" si="780"/>
        <v>1</v>
      </c>
      <c r="F1757" s="48"/>
    </row>
    <row r="1758" spans="1:6" ht="14.1" customHeight="1">
      <c r="A1758" s="560">
        <f ca="1">IF($H1758="UNIDADE CONSTRUTIVA",OFFSET(A1758,-1,0)+1,LARGE(A$3:A1757,1))</f>
        <v>0</v>
      </c>
      <c r="B1758" s="560">
        <f t="shared" ca="1" si="777"/>
        <v>20</v>
      </c>
      <c r="C1758" s="560">
        <f t="shared" ca="1" si="778"/>
        <v>1</v>
      </c>
      <c r="D1758" s="561">
        <f t="shared" ca="1" si="779"/>
        <v>1</v>
      </c>
      <c r="E1758" s="561">
        <f t="shared" ca="1" si="780"/>
        <v>1</v>
      </c>
      <c r="F1758" s="48"/>
    </row>
    <row r="1759" spans="1:6" ht="14.1" customHeight="1">
      <c r="A1759" s="560">
        <f ca="1">IF($H1759="UNIDADE CONSTRUTIVA",OFFSET(A1759,-1,0)+1,LARGE(A$3:A1758,1))</f>
        <v>0</v>
      </c>
      <c r="B1759" s="560">
        <f t="shared" ca="1" si="777"/>
        <v>20</v>
      </c>
      <c r="C1759" s="560">
        <f t="shared" ca="1" si="778"/>
        <v>1</v>
      </c>
      <c r="D1759" s="561">
        <f t="shared" ca="1" si="779"/>
        <v>1</v>
      </c>
      <c r="E1759" s="561">
        <f t="shared" ca="1" si="780"/>
        <v>1</v>
      </c>
      <c r="F1759" s="48"/>
    </row>
    <row r="1760" spans="1:6" ht="14.1" customHeight="1">
      <c r="A1760" s="560">
        <f ca="1">IF($H1760="UNIDADE CONSTRUTIVA",OFFSET(A1760,-1,0)+1,LARGE(A$3:A1759,1))</f>
        <v>0</v>
      </c>
      <c r="B1760" s="560">
        <f t="shared" ca="1" si="777"/>
        <v>20</v>
      </c>
      <c r="C1760" s="560">
        <f t="shared" ca="1" si="778"/>
        <v>1</v>
      </c>
      <c r="D1760" s="561">
        <f t="shared" ca="1" si="779"/>
        <v>1</v>
      </c>
      <c r="E1760" s="561">
        <f t="shared" ca="1" si="780"/>
        <v>1</v>
      </c>
      <c r="F1760" s="48"/>
    </row>
    <row r="1761" spans="1:6" ht="14.1" customHeight="1">
      <c r="A1761" s="560">
        <f ca="1">IF($H1761="UNIDADE CONSTRUTIVA",OFFSET(A1761,-1,0)+1,LARGE(A$3:A1760,1))</f>
        <v>0</v>
      </c>
      <c r="B1761" s="560">
        <f t="shared" ca="1" si="777"/>
        <v>20</v>
      </c>
      <c r="C1761" s="560">
        <f t="shared" ca="1" si="778"/>
        <v>1</v>
      </c>
      <c r="D1761" s="561">
        <f t="shared" ca="1" si="779"/>
        <v>1</v>
      </c>
      <c r="E1761" s="561">
        <f t="shared" ca="1" si="780"/>
        <v>1</v>
      </c>
      <c r="F1761" s="48"/>
    </row>
    <row r="1762" spans="1:6" ht="14.1" customHeight="1">
      <c r="A1762" s="560">
        <f ca="1">IF($H1762="UNIDADE CONSTRUTIVA",OFFSET(A1762,-1,0)+1,LARGE(A$3:A1761,1))</f>
        <v>0</v>
      </c>
      <c r="B1762" s="560">
        <f t="shared" ca="1" si="777"/>
        <v>20</v>
      </c>
      <c r="C1762" s="560">
        <f t="shared" ca="1" si="778"/>
        <v>1</v>
      </c>
      <c r="D1762" s="561">
        <f t="shared" ca="1" si="779"/>
        <v>1</v>
      </c>
      <c r="E1762" s="561">
        <f t="shared" ca="1" si="780"/>
        <v>1</v>
      </c>
      <c r="F1762" s="48"/>
    </row>
    <row r="1763" spans="1:6" ht="14.1" customHeight="1">
      <c r="A1763" s="560">
        <f ca="1">IF($H1763="UNIDADE CONSTRUTIVA",OFFSET(A1763,-1,0)+1,LARGE(A$3:A1762,1))</f>
        <v>0</v>
      </c>
      <c r="B1763" s="560">
        <f t="shared" ca="1" si="777"/>
        <v>20</v>
      </c>
      <c r="C1763" s="560">
        <f t="shared" ca="1" si="778"/>
        <v>1</v>
      </c>
      <c r="D1763" s="561">
        <f t="shared" ca="1" si="779"/>
        <v>1</v>
      </c>
      <c r="E1763" s="561">
        <f t="shared" ca="1" si="780"/>
        <v>1</v>
      </c>
      <c r="F1763" s="48"/>
    </row>
    <row r="1764" spans="1:6" ht="14.1" customHeight="1">
      <c r="A1764" s="560">
        <f ca="1">IF($H1764="UNIDADE CONSTRUTIVA",OFFSET(A1764,-1,0)+1,LARGE(A$3:A1763,1))</f>
        <v>0</v>
      </c>
      <c r="B1764" s="560">
        <f t="shared" ca="1" si="777"/>
        <v>20</v>
      </c>
      <c r="C1764" s="560">
        <f t="shared" ca="1" si="778"/>
        <v>1</v>
      </c>
      <c r="D1764" s="561">
        <f t="shared" ca="1" si="779"/>
        <v>1</v>
      </c>
      <c r="E1764" s="561">
        <f t="shared" ca="1" si="780"/>
        <v>1</v>
      </c>
      <c r="F1764" s="48"/>
    </row>
    <row r="1765" spans="1:6" ht="14.1" customHeight="1">
      <c r="A1765" s="560">
        <f ca="1">IF($H1765="UNIDADE CONSTRUTIVA",OFFSET(A1765,-1,0)+1,LARGE(A$3:A1764,1))</f>
        <v>0</v>
      </c>
      <c r="B1765" s="560">
        <f t="shared" ca="1" si="777"/>
        <v>20</v>
      </c>
      <c r="C1765" s="560">
        <f t="shared" ca="1" si="778"/>
        <v>1</v>
      </c>
      <c r="D1765" s="561">
        <f t="shared" ca="1" si="779"/>
        <v>1</v>
      </c>
      <c r="E1765" s="561">
        <f t="shared" ca="1" si="780"/>
        <v>1</v>
      </c>
      <c r="F1765" s="48"/>
    </row>
    <row r="1766" spans="1:6" ht="14.1" customHeight="1">
      <c r="A1766" s="560">
        <f ca="1">IF($H1766="UNIDADE CONSTRUTIVA",OFFSET(A1766,-1,0)+1,LARGE(A$3:A1765,1))</f>
        <v>0</v>
      </c>
      <c r="B1766" s="560">
        <f t="shared" ca="1" si="777"/>
        <v>20</v>
      </c>
      <c r="C1766" s="560">
        <f t="shared" ca="1" si="778"/>
        <v>1</v>
      </c>
      <c r="D1766" s="561">
        <f t="shared" ca="1" si="779"/>
        <v>1</v>
      </c>
      <c r="E1766" s="561">
        <f t="shared" ca="1" si="780"/>
        <v>1</v>
      </c>
      <c r="F1766" s="48"/>
    </row>
    <row r="1767" spans="1:6" ht="14.1" customHeight="1">
      <c r="A1767" s="560">
        <f ca="1">IF($H1767="UNIDADE CONSTRUTIVA",OFFSET(A1767,-1,0)+1,LARGE(A$3:A1766,1))</f>
        <v>0</v>
      </c>
      <c r="B1767" s="560">
        <f t="shared" ca="1" si="777"/>
        <v>20</v>
      </c>
      <c r="C1767" s="560">
        <f t="shared" ca="1" si="778"/>
        <v>1</v>
      </c>
      <c r="D1767" s="561">
        <f t="shared" ca="1" si="779"/>
        <v>1</v>
      </c>
      <c r="E1767" s="561">
        <f t="shared" ca="1" si="780"/>
        <v>1</v>
      </c>
      <c r="F1767" s="48"/>
    </row>
    <row r="1768" spans="1:6" ht="14.1" customHeight="1">
      <c r="A1768" s="560">
        <f ca="1">IF($H1768="UNIDADE CONSTRUTIVA",OFFSET(A1768,-1,0)+1,LARGE(A$3:A1767,1))</f>
        <v>0</v>
      </c>
      <c r="B1768" s="560">
        <f t="shared" ca="1" si="777"/>
        <v>20</v>
      </c>
      <c r="C1768" s="560">
        <f t="shared" ca="1" si="778"/>
        <v>1</v>
      </c>
      <c r="D1768" s="561">
        <f t="shared" ca="1" si="779"/>
        <v>1</v>
      </c>
      <c r="E1768" s="561">
        <f t="shared" ca="1" si="780"/>
        <v>1</v>
      </c>
      <c r="F1768" s="48"/>
    </row>
    <row r="1769" spans="1:6" ht="14.1" customHeight="1">
      <c r="A1769" s="560">
        <f ca="1">IF($H1769="UNIDADE CONSTRUTIVA",OFFSET(A1769,-1,0)+1,LARGE(A$3:A1768,1))</f>
        <v>0</v>
      </c>
      <c r="B1769" s="560">
        <f t="shared" ca="1" si="777"/>
        <v>20</v>
      </c>
      <c r="C1769" s="560">
        <f t="shared" ca="1" si="778"/>
        <v>1</v>
      </c>
      <c r="D1769" s="561">
        <f t="shared" ca="1" si="779"/>
        <v>1</v>
      </c>
      <c r="E1769" s="561">
        <f t="shared" ca="1" si="780"/>
        <v>1</v>
      </c>
      <c r="F1769" s="48"/>
    </row>
    <row r="1770" spans="1:6" ht="14.1" customHeight="1">
      <c r="A1770" s="560">
        <f ca="1">IF($H1770="UNIDADE CONSTRUTIVA",OFFSET(A1770,-1,0)+1,LARGE(A$3:A1769,1))</f>
        <v>0</v>
      </c>
      <c r="B1770" s="560">
        <f t="shared" ca="1" si="777"/>
        <v>20</v>
      </c>
      <c r="C1770" s="560">
        <f t="shared" ca="1" si="778"/>
        <v>1</v>
      </c>
      <c r="D1770" s="561">
        <f t="shared" ca="1" si="779"/>
        <v>1</v>
      </c>
      <c r="E1770" s="561">
        <f t="shared" ca="1" si="780"/>
        <v>1</v>
      </c>
      <c r="F1770" s="48"/>
    </row>
    <row r="1771" spans="1:6" ht="14.1" customHeight="1">
      <c r="A1771" s="560">
        <f ca="1">IF($H1771="UNIDADE CONSTRUTIVA",OFFSET(A1771,-1,0)+1,LARGE(A$3:A1770,1))</f>
        <v>0</v>
      </c>
      <c r="B1771" s="560">
        <f t="shared" ca="1" si="777"/>
        <v>20</v>
      </c>
      <c r="C1771" s="560">
        <f t="shared" ca="1" si="778"/>
        <v>1</v>
      </c>
      <c r="D1771" s="561">
        <f t="shared" ca="1" si="779"/>
        <v>1</v>
      </c>
      <c r="E1771" s="561">
        <f t="shared" ca="1" si="780"/>
        <v>1</v>
      </c>
      <c r="F1771" s="48"/>
    </row>
    <row r="1772" spans="1:6" ht="14.1" customHeight="1">
      <c r="A1772" s="560">
        <f ca="1">IF($H1772="UNIDADE CONSTRUTIVA",OFFSET(A1772,-1,0)+1,LARGE(A$3:A1771,1))</f>
        <v>0</v>
      </c>
      <c r="B1772" s="560">
        <f t="shared" ca="1" si="777"/>
        <v>20</v>
      </c>
      <c r="C1772" s="560">
        <f t="shared" ca="1" si="778"/>
        <v>1</v>
      </c>
      <c r="D1772" s="561">
        <f t="shared" ca="1" si="779"/>
        <v>1</v>
      </c>
      <c r="E1772" s="561">
        <f t="shared" ca="1" si="780"/>
        <v>1</v>
      </c>
      <c r="F1772" s="48"/>
    </row>
    <row r="1773" spans="1:6" ht="14.1" customHeight="1">
      <c r="A1773" s="560">
        <f ca="1">IF($H1773="UNIDADE CONSTRUTIVA",OFFSET(A1773,-1,0)+1,LARGE(A$3:A1772,1))</f>
        <v>0</v>
      </c>
      <c r="B1773" s="560">
        <f t="shared" ca="1" si="777"/>
        <v>20</v>
      </c>
      <c r="C1773" s="560">
        <f t="shared" ca="1" si="778"/>
        <v>1</v>
      </c>
      <c r="D1773" s="561">
        <f t="shared" ca="1" si="779"/>
        <v>1</v>
      </c>
      <c r="E1773" s="561">
        <f t="shared" ca="1" si="780"/>
        <v>1</v>
      </c>
      <c r="F1773" s="48"/>
    </row>
    <row r="1774" spans="1:6" ht="14.1" customHeight="1">
      <c r="A1774" s="560">
        <f ca="1">IF($H1774="UNIDADE CONSTRUTIVA",OFFSET(A1774,-1,0)+1,LARGE(A$3:A1773,1))</f>
        <v>0</v>
      </c>
      <c r="B1774" s="560">
        <f t="shared" ca="1" si="777"/>
        <v>20</v>
      </c>
      <c r="C1774" s="560">
        <f t="shared" ca="1" si="778"/>
        <v>1</v>
      </c>
      <c r="D1774" s="561">
        <f t="shared" ca="1" si="779"/>
        <v>1</v>
      </c>
      <c r="E1774" s="561">
        <f t="shared" ca="1" si="780"/>
        <v>1</v>
      </c>
      <c r="F1774" s="48"/>
    </row>
    <row r="1775" spans="1:6" ht="14.1" customHeight="1">
      <c r="A1775" s="560">
        <f ca="1">IF($H1775="UNIDADE CONSTRUTIVA",OFFSET(A1775,-1,0)+1,LARGE(A$3:A1774,1))</f>
        <v>0</v>
      </c>
      <c r="B1775" s="560">
        <f t="shared" ca="1" si="777"/>
        <v>20</v>
      </c>
      <c r="C1775" s="560">
        <f t="shared" ca="1" si="778"/>
        <v>1</v>
      </c>
      <c r="D1775" s="561">
        <f t="shared" ca="1" si="779"/>
        <v>1</v>
      </c>
      <c r="E1775" s="561">
        <f t="shared" ca="1" si="780"/>
        <v>1</v>
      </c>
      <c r="F1775" s="48"/>
    </row>
    <row r="1776" spans="1:6" ht="14.1" customHeight="1">
      <c r="A1776" s="560">
        <f ca="1">IF($H1776="UNIDADE CONSTRUTIVA",OFFSET(A1776,-1,0)+1,LARGE(A$3:A1775,1))</f>
        <v>0</v>
      </c>
      <c r="B1776" s="560">
        <f t="shared" ca="1" si="777"/>
        <v>20</v>
      </c>
      <c r="C1776" s="560">
        <f t="shared" ca="1" si="778"/>
        <v>1</v>
      </c>
      <c r="D1776" s="561">
        <f t="shared" ca="1" si="779"/>
        <v>1</v>
      </c>
      <c r="E1776" s="561">
        <f t="shared" ca="1" si="780"/>
        <v>1</v>
      </c>
      <c r="F1776" s="48"/>
    </row>
    <row r="1777" spans="1:6" ht="14.1" customHeight="1">
      <c r="A1777" s="560">
        <f ca="1">IF($H1777="UNIDADE CONSTRUTIVA",OFFSET(A1777,-1,0)+1,LARGE(A$3:A1776,1))</f>
        <v>0</v>
      </c>
      <c r="B1777" s="560">
        <f t="shared" ca="1" si="777"/>
        <v>20</v>
      </c>
      <c r="C1777" s="560">
        <f t="shared" ca="1" si="778"/>
        <v>1</v>
      </c>
      <c r="D1777" s="561">
        <f t="shared" ca="1" si="779"/>
        <v>1</v>
      </c>
      <c r="E1777" s="561">
        <f t="shared" ca="1" si="780"/>
        <v>1</v>
      </c>
      <c r="F1777" s="48"/>
    </row>
    <row r="1778" spans="1:6" ht="14.1" customHeight="1">
      <c r="A1778" s="560">
        <f ca="1">IF($H1778="UNIDADE CONSTRUTIVA",OFFSET(A1778,-1,0)+1,LARGE(A$3:A1777,1))</f>
        <v>0</v>
      </c>
      <c r="B1778" s="560">
        <f t="shared" ca="1" si="777"/>
        <v>20</v>
      </c>
      <c r="C1778" s="560">
        <f t="shared" ca="1" si="778"/>
        <v>1</v>
      </c>
      <c r="D1778" s="561">
        <f t="shared" ca="1" si="779"/>
        <v>1</v>
      </c>
      <c r="E1778" s="561">
        <f t="shared" ca="1" si="780"/>
        <v>1</v>
      </c>
      <c r="F1778" s="48"/>
    </row>
    <row r="1779" spans="1:6" ht="14.1" customHeight="1">
      <c r="A1779" s="560">
        <f ca="1">IF($H1779="UNIDADE CONSTRUTIVA",OFFSET(A1779,-1,0)+1,LARGE(A$3:A1778,1))</f>
        <v>0</v>
      </c>
      <c r="B1779" s="560">
        <f t="shared" ca="1" si="777"/>
        <v>20</v>
      </c>
      <c r="C1779" s="560">
        <f t="shared" ca="1" si="778"/>
        <v>1</v>
      </c>
      <c r="D1779" s="561">
        <f t="shared" ca="1" si="779"/>
        <v>1</v>
      </c>
      <c r="E1779" s="561">
        <f t="shared" ca="1" si="780"/>
        <v>1</v>
      </c>
      <c r="F1779" s="48"/>
    </row>
    <row r="1780" spans="1:6" ht="14.1" customHeight="1">
      <c r="A1780" s="560">
        <f ca="1">IF($H1780="UNIDADE CONSTRUTIVA",OFFSET(A1780,-1,0)+1,LARGE(A$3:A1779,1))</f>
        <v>0</v>
      </c>
      <c r="B1780" s="560">
        <f t="shared" ref="B1780:B1843" ca="1" si="781">IF(H1780="UNIDADE CONSTRUTIVA",0,IF(H1780="CÉLULA CONSTRUTIVA",OFFSET(B1780,-1,0)+1,OFFSET(B1780,-1,0)))</f>
        <v>20</v>
      </c>
      <c r="C1780" s="560">
        <f t="shared" ref="C1780:C1843" ca="1" si="782">IF(H1780="CÉLULA CONSTRUTIVA",0,IF(H1780="ETAPA",OFFSET(C1780,-1,0)+1,OFFSET(C1780,-1,0)))</f>
        <v>1</v>
      </c>
      <c r="D1780" s="561">
        <f t="shared" ref="D1780:D1843" ca="1" si="783">IF(H1780="ETAPA",0,IF(H1780="SUBETAPA",OFFSET(D1780,-1,0)+1,OFFSET(D1780,-1,0)))</f>
        <v>1</v>
      </c>
      <c r="E1780" s="561">
        <f t="shared" ref="E1780:E1843" ca="1" si="784">IF(H1780="Subetapa",0,IF(H1780="serviço",OFFSET(E1780,-1,0)+1,OFFSET(E1780,-1,0)))</f>
        <v>1</v>
      </c>
      <c r="F1780" s="48"/>
    </row>
    <row r="1781" spans="1:6" ht="14.1" customHeight="1">
      <c r="A1781" s="560">
        <f ca="1">IF($H1781="UNIDADE CONSTRUTIVA",OFFSET(A1781,-1,0)+1,LARGE(A$3:A1780,1))</f>
        <v>0</v>
      </c>
      <c r="B1781" s="560">
        <f t="shared" ca="1" si="781"/>
        <v>20</v>
      </c>
      <c r="C1781" s="560">
        <f t="shared" ca="1" si="782"/>
        <v>1</v>
      </c>
      <c r="D1781" s="561">
        <f t="shared" ca="1" si="783"/>
        <v>1</v>
      </c>
      <c r="E1781" s="561">
        <f t="shared" ca="1" si="784"/>
        <v>1</v>
      </c>
      <c r="F1781" s="48"/>
    </row>
    <row r="1782" spans="1:6" ht="14.1" customHeight="1">
      <c r="A1782" s="560">
        <f ca="1">IF($H1782="UNIDADE CONSTRUTIVA",OFFSET(A1782,-1,0)+1,LARGE(A$3:A1781,1))</f>
        <v>0</v>
      </c>
      <c r="B1782" s="560">
        <f t="shared" ca="1" si="781"/>
        <v>20</v>
      </c>
      <c r="C1782" s="560">
        <f t="shared" ca="1" si="782"/>
        <v>1</v>
      </c>
      <c r="D1782" s="561">
        <f t="shared" ca="1" si="783"/>
        <v>1</v>
      </c>
      <c r="E1782" s="561">
        <f t="shared" ca="1" si="784"/>
        <v>1</v>
      </c>
      <c r="F1782" s="48"/>
    </row>
    <row r="1783" spans="1:6" ht="14.1" customHeight="1">
      <c r="A1783" s="560">
        <f ca="1">IF($H1783="UNIDADE CONSTRUTIVA",OFFSET(A1783,-1,0)+1,LARGE(A$3:A1782,1))</f>
        <v>0</v>
      </c>
      <c r="B1783" s="560">
        <f t="shared" ca="1" si="781"/>
        <v>20</v>
      </c>
      <c r="C1783" s="560">
        <f t="shared" ca="1" si="782"/>
        <v>1</v>
      </c>
      <c r="D1783" s="561">
        <f t="shared" ca="1" si="783"/>
        <v>1</v>
      </c>
      <c r="E1783" s="561">
        <f t="shared" ca="1" si="784"/>
        <v>1</v>
      </c>
      <c r="F1783" s="48"/>
    </row>
    <row r="1784" spans="1:6" ht="14.1" customHeight="1">
      <c r="A1784" s="560">
        <f ca="1">IF($H1784="UNIDADE CONSTRUTIVA",OFFSET(A1784,-1,0)+1,LARGE(A$3:A1783,1))</f>
        <v>0</v>
      </c>
      <c r="B1784" s="560">
        <f t="shared" ca="1" si="781"/>
        <v>20</v>
      </c>
      <c r="C1784" s="560">
        <f t="shared" ca="1" si="782"/>
        <v>1</v>
      </c>
      <c r="D1784" s="561">
        <f t="shared" ca="1" si="783"/>
        <v>1</v>
      </c>
      <c r="E1784" s="561">
        <f t="shared" ca="1" si="784"/>
        <v>1</v>
      </c>
      <c r="F1784" s="48"/>
    </row>
    <row r="1785" spans="1:6" ht="14.1" customHeight="1">
      <c r="A1785" s="560">
        <f ca="1">IF($H1785="UNIDADE CONSTRUTIVA",OFFSET(A1785,-1,0)+1,LARGE(A$3:A1784,1))</f>
        <v>0</v>
      </c>
      <c r="B1785" s="560">
        <f t="shared" ca="1" si="781"/>
        <v>20</v>
      </c>
      <c r="C1785" s="560">
        <f t="shared" ca="1" si="782"/>
        <v>1</v>
      </c>
      <c r="D1785" s="561">
        <f t="shared" ca="1" si="783"/>
        <v>1</v>
      </c>
      <c r="E1785" s="561">
        <f t="shared" ca="1" si="784"/>
        <v>1</v>
      </c>
      <c r="F1785" s="48"/>
    </row>
    <row r="1786" spans="1:6" ht="14.1" customHeight="1">
      <c r="A1786" s="560">
        <f ca="1">IF($H1786="UNIDADE CONSTRUTIVA",OFFSET(A1786,-1,0)+1,LARGE(A$3:A1785,1))</f>
        <v>0</v>
      </c>
      <c r="B1786" s="560">
        <f t="shared" ca="1" si="781"/>
        <v>20</v>
      </c>
      <c r="C1786" s="560">
        <f t="shared" ca="1" si="782"/>
        <v>1</v>
      </c>
      <c r="D1786" s="561">
        <f t="shared" ca="1" si="783"/>
        <v>1</v>
      </c>
      <c r="E1786" s="561">
        <f t="shared" ca="1" si="784"/>
        <v>1</v>
      </c>
      <c r="F1786" s="48"/>
    </row>
    <row r="1787" spans="1:6" ht="14.1" customHeight="1">
      <c r="A1787" s="560">
        <f ca="1">IF($H1787="UNIDADE CONSTRUTIVA",OFFSET(A1787,-1,0)+1,LARGE(A$3:A1786,1))</f>
        <v>0</v>
      </c>
      <c r="B1787" s="560">
        <f t="shared" ca="1" si="781"/>
        <v>20</v>
      </c>
      <c r="C1787" s="560">
        <f t="shared" ca="1" si="782"/>
        <v>1</v>
      </c>
      <c r="D1787" s="561">
        <f t="shared" ca="1" si="783"/>
        <v>1</v>
      </c>
      <c r="E1787" s="561">
        <f t="shared" ca="1" si="784"/>
        <v>1</v>
      </c>
      <c r="F1787" s="48"/>
    </row>
    <row r="1788" spans="1:6" ht="14.1" customHeight="1">
      <c r="A1788" s="560">
        <f ca="1">IF($H1788="UNIDADE CONSTRUTIVA",OFFSET(A1788,-1,0)+1,LARGE(A$3:A1787,1))</f>
        <v>0</v>
      </c>
      <c r="B1788" s="560">
        <f t="shared" ca="1" si="781"/>
        <v>20</v>
      </c>
      <c r="C1788" s="560">
        <f t="shared" ca="1" si="782"/>
        <v>1</v>
      </c>
      <c r="D1788" s="561">
        <f t="shared" ca="1" si="783"/>
        <v>1</v>
      </c>
      <c r="E1788" s="561">
        <f t="shared" ca="1" si="784"/>
        <v>1</v>
      </c>
      <c r="F1788" s="48"/>
    </row>
    <row r="1789" spans="1:6" ht="14.1" customHeight="1">
      <c r="A1789" s="560">
        <f ca="1">IF($H1789="UNIDADE CONSTRUTIVA",OFFSET(A1789,-1,0)+1,LARGE(A$3:A1788,1))</f>
        <v>0</v>
      </c>
      <c r="B1789" s="560">
        <f t="shared" ca="1" si="781"/>
        <v>20</v>
      </c>
      <c r="C1789" s="560">
        <f t="shared" ca="1" si="782"/>
        <v>1</v>
      </c>
      <c r="D1789" s="561">
        <f t="shared" ca="1" si="783"/>
        <v>1</v>
      </c>
      <c r="E1789" s="561">
        <f t="shared" ca="1" si="784"/>
        <v>1</v>
      </c>
      <c r="F1789" s="48"/>
    </row>
    <row r="1790" spans="1:6" ht="14.1" customHeight="1">
      <c r="A1790" s="560">
        <f ca="1">IF($H1790="UNIDADE CONSTRUTIVA",OFFSET(A1790,-1,0)+1,LARGE(A$3:A1789,1))</f>
        <v>0</v>
      </c>
      <c r="B1790" s="560">
        <f t="shared" ca="1" si="781"/>
        <v>20</v>
      </c>
      <c r="C1790" s="560">
        <f t="shared" ca="1" si="782"/>
        <v>1</v>
      </c>
      <c r="D1790" s="561">
        <f t="shared" ca="1" si="783"/>
        <v>1</v>
      </c>
      <c r="E1790" s="561">
        <f t="shared" ca="1" si="784"/>
        <v>1</v>
      </c>
      <c r="F1790" s="48"/>
    </row>
    <row r="1791" spans="1:6" ht="14.1" customHeight="1">
      <c r="A1791" s="560">
        <f ca="1">IF($H1791="UNIDADE CONSTRUTIVA",OFFSET(A1791,-1,0)+1,LARGE(A$3:A1790,1))</f>
        <v>0</v>
      </c>
      <c r="B1791" s="560">
        <f t="shared" ca="1" si="781"/>
        <v>20</v>
      </c>
      <c r="C1791" s="560">
        <f t="shared" ca="1" si="782"/>
        <v>1</v>
      </c>
      <c r="D1791" s="561">
        <f t="shared" ca="1" si="783"/>
        <v>1</v>
      </c>
      <c r="E1791" s="561">
        <f t="shared" ca="1" si="784"/>
        <v>1</v>
      </c>
      <c r="F1791" s="48"/>
    </row>
    <row r="1792" spans="1:6" ht="14.1" customHeight="1">
      <c r="A1792" s="560">
        <f ca="1">IF($H1792="UNIDADE CONSTRUTIVA",OFFSET(A1792,-1,0)+1,LARGE(A$3:A1791,1))</f>
        <v>0</v>
      </c>
      <c r="B1792" s="560">
        <f t="shared" ca="1" si="781"/>
        <v>20</v>
      </c>
      <c r="C1792" s="560">
        <f t="shared" ca="1" si="782"/>
        <v>1</v>
      </c>
      <c r="D1792" s="561">
        <f t="shared" ca="1" si="783"/>
        <v>1</v>
      </c>
      <c r="E1792" s="561">
        <f t="shared" ca="1" si="784"/>
        <v>1</v>
      </c>
      <c r="F1792" s="48"/>
    </row>
    <row r="1793" spans="1:6" ht="14.1" customHeight="1">
      <c r="A1793" s="560">
        <f ca="1">IF($H1793="UNIDADE CONSTRUTIVA",OFFSET(A1793,-1,0)+1,LARGE(A$3:A1792,1))</f>
        <v>0</v>
      </c>
      <c r="B1793" s="560">
        <f t="shared" ca="1" si="781"/>
        <v>20</v>
      </c>
      <c r="C1793" s="560">
        <f t="shared" ca="1" si="782"/>
        <v>1</v>
      </c>
      <c r="D1793" s="561">
        <f t="shared" ca="1" si="783"/>
        <v>1</v>
      </c>
      <c r="E1793" s="561">
        <f t="shared" ca="1" si="784"/>
        <v>1</v>
      </c>
      <c r="F1793" s="48"/>
    </row>
    <row r="1794" spans="1:6" ht="14.1" customHeight="1">
      <c r="A1794" s="560">
        <f ca="1">IF($H1794="UNIDADE CONSTRUTIVA",OFFSET(A1794,-1,0)+1,LARGE(A$3:A1793,1))</f>
        <v>0</v>
      </c>
      <c r="B1794" s="560">
        <f t="shared" ca="1" si="781"/>
        <v>20</v>
      </c>
      <c r="C1794" s="560">
        <f t="shared" ca="1" si="782"/>
        <v>1</v>
      </c>
      <c r="D1794" s="561">
        <f t="shared" ca="1" si="783"/>
        <v>1</v>
      </c>
      <c r="E1794" s="561">
        <f t="shared" ca="1" si="784"/>
        <v>1</v>
      </c>
      <c r="F1794" s="48"/>
    </row>
    <row r="1795" spans="1:6" ht="14.1" customHeight="1">
      <c r="A1795" s="560">
        <f ca="1">IF($H1795="UNIDADE CONSTRUTIVA",OFFSET(A1795,-1,0)+1,LARGE(A$3:A1794,1))</f>
        <v>0</v>
      </c>
      <c r="B1795" s="560">
        <f t="shared" ca="1" si="781"/>
        <v>20</v>
      </c>
      <c r="C1795" s="560">
        <f t="shared" ca="1" si="782"/>
        <v>1</v>
      </c>
      <c r="D1795" s="561">
        <f t="shared" ca="1" si="783"/>
        <v>1</v>
      </c>
      <c r="E1795" s="561">
        <f t="shared" ca="1" si="784"/>
        <v>1</v>
      </c>
      <c r="F1795" s="48"/>
    </row>
    <row r="1796" spans="1:6" ht="14.1" customHeight="1">
      <c r="A1796" s="560">
        <f ca="1">IF($H1796="UNIDADE CONSTRUTIVA",OFFSET(A1796,-1,0)+1,LARGE(A$3:A1795,1))</f>
        <v>0</v>
      </c>
      <c r="B1796" s="560">
        <f t="shared" ca="1" si="781"/>
        <v>20</v>
      </c>
      <c r="C1796" s="560">
        <f t="shared" ca="1" si="782"/>
        <v>1</v>
      </c>
      <c r="D1796" s="561">
        <f t="shared" ca="1" si="783"/>
        <v>1</v>
      </c>
      <c r="E1796" s="561">
        <f t="shared" ca="1" si="784"/>
        <v>1</v>
      </c>
      <c r="F1796" s="48"/>
    </row>
    <row r="1797" spans="1:6" ht="14.1" customHeight="1">
      <c r="A1797" s="560">
        <f ca="1">IF($H1797="UNIDADE CONSTRUTIVA",OFFSET(A1797,-1,0)+1,LARGE(A$3:A1796,1))</f>
        <v>0</v>
      </c>
      <c r="B1797" s="560">
        <f t="shared" ca="1" si="781"/>
        <v>20</v>
      </c>
      <c r="C1797" s="560">
        <f t="shared" ca="1" si="782"/>
        <v>1</v>
      </c>
      <c r="D1797" s="561">
        <f t="shared" ca="1" si="783"/>
        <v>1</v>
      </c>
      <c r="E1797" s="561">
        <f t="shared" ca="1" si="784"/>
        <v>1</v>
      </c>
      <c r="F1797" s="48"/>
    </row>
    <row r="1798" spans="1:6" ht="14.1" customHeight="1">
      <c r="A1798" s="560">
        <f ca="1">IF($H1798="UNIDADE CONSTRUTIVA",OFFSET(A1798,-1,0)+1,LARGE(A$3:A1797,1))</f>
        <v>0</v>
      </c>
      <c r="B1798" s="560">
        <f t="shared" ca="1" si="781"/>
        <v>20</v>
      </c>
      <c r="C1798" s="560">
        <f t="shared" ca="1" si="782"/>
        <v>1</v>
      </c>
      <c r="D1798" s="561">
        <f t="shared" ca="1" si="783"/>
        <v>1</v>
      </c>
      <c r="E1798" s="561">
        <f t="shared" ca="1" si="784"/>
        <v>1</v>
      </c>
      <c r="F1798" s="48"/>
    </row>
    <row r="1799" spans="1:6" ht="14.1" customHeight="1">
      <c r="A1799" s="560">
        <f ca="1">IF($H1799="UNIDADE CONSTRUTIVA",OFFSET(A1799,-1,0)+1,LARGE(A$3:A1798,1))</f>
        <v>0</v>
      </c>
      <c r="B1799" s="560">
        <f t="shared" ca="1" si="781"/>
        <v>20</v>
      </c>
      <c r="C1799" s="560">
        <f t="shared" ca="1" si="782"/>
        <v>1</v>
      </c>
      <c r="D1799" s="561">
        <f t="shared" ca="1" si="783"/>
        <v>1</v>
      </c>
      <c r="E1799" s="561">
        <f t="shared" ca="1" si="784"/>
        <v>1</v>
      </c>
      <c r="F1799" s="48"/>
    </row>
    <row r="1800" spans="1:6" ht="14.1" customHeight="1">
      <c r="A1800" s="560">
        <f ca="1">IF($H1800="UNIDADE CONSTRUTIVA",OFFSET(A1800,-1,0)+1,LARGE(A$3:A1799,1))</f>
        <v>0</v>
      </c>
      <c r="B1800" s="560">
        <f t="shared" ca="1" si="781"/>
        <v>20</v>
      </c>
      <c r="C1800" s="560">
        <f t="shared" ca="1" si="782"/>
        <v>1</v>
      </c>
      <c r="D1800" s="561">
        <f t="shared" ca="1" si="783"/>
        <v>1</v>
      </c>
      <c r="E1800" s="561">
        <f t="shared" ca="1" si="784"/>
        <v>1</v>
      </c>
      <c r="F1800" s="48"/>
    </row>
    <row r="1801" spans="1:6" ht="14.1" customHeight="1">
      <c r="A1801" s="560">
        <f ca="1">IF($H1801="UNIDADE CONSTRUTIVA",OFFSET(A1801,-1,0)+1,LARGE(A$3:A1800,1))</f>
        <v>0</v>
      </c>
      <c r="B1801" s="560">
        <f t="shared" ca="1" si="781"/>
        <v>20</v>
      </c>
      <c r="C1801" s="560">
        <f t="shared" ca="1" si="782"/>
        <v>1</v>
      </c>
      <c r="D1801" s="561">
        <f t="shared" ca="1" si="783"/>
        <v>1</v>
      </c>
      <c r="E1801" s="561">
        <f t="shared" ca="1" si="784"/>
        <v>1</v>
      </c>
      <c r="F1801" s="48"/>
    </row>
    <row r="1802" spans="1:6" ht="14.1" customHeight="1">
      <c r="A1802" s="560">
        <f ca="1">IF($H1802="UNIDADE CONSTRUTIVA",OFFSET(A1802,-1,0)+1,LARGE(A$3:A1801,1))</f>
        <v>0</v>
      </c>
      <c r="B1802" s="560">
        <f t="shared" ca="1" si="781"/>
        <v>20</v>
      </c>
      <c r="C1802" s="560">
        <f t="shared" ca="1" si="782"/>
        <v>1</v>
      </c>
      <c r="D1802" s="561">
        <f t="shared" ca="1" si="783"/>
        <v>1</v>
      </c>
      <c r="E1802" s="561">
        <f t="shared" ca="1" si="784"/>
        <v>1</v>
      </c>
      <c r="F1802" s="48"/>
    </row>
    <row r="1803" spans="1:6" ht="14.1" customHeight="1">
      <c r="A1803" s="560">
        <f ca="1">IF($H1803="UNIDADE CONSTRUTIVA",OFFSET(A1803,-1,0)+1,LARGE(A$3:A1802,1))</f>
        <v>0</v>
      </c>
      <c r="B1803" s="560">
        <f t="shared" ca="1" si="781"/>
        <v>20</v>
      </c>
      <c r="C1803" s="560">
        <f t="shared" ca="1" si="782"/>
        <v>1</v>
      </c>
      <c r="D1803" s="561">
        <f t="shared" ca="1" si="783"/>
        <v>1</v>
      </c>
      <c r="E1803" s="561">
        <f t="shared" ca="1" si="784"/>
        <v>1</v>
      </c>
      <c r="F1803" s="48"/>
    </row>
    <row r="1804" spans="1:6" ht="14.1" customHeight="1">
      <c r="A1804" s="560">
        <f ca="1">IF($H1804="UNIDADE CONSTRUTIVA",OFFSET(A1804,-1,0)+1,LARGE(A$3:A1803,1))</f>
        <v>0</v>
      </c>
      <c r="B1804" s="560">
        <f t="shared" ca="1" si="781"/>
        <v>20</v>
      </c>
      <c r="C1804" s="560">
        <f t="shared" ca="1" si="782"/>
        <v>1</v>
      </c>
      <c r="D1804" s="561">
        <f t="shared" ca="1" si="783"/>
        <v>1</v>
      </c>
      <c r="E1804" s="561">
        <f t="shared" ca="1" si="784"/>
        <v>1</v>
      </c>
      <c r="F1804" s="48"/>
    </row>
    <row r="1805" spans="1:6" ht="14.1" customHeight="1">
      <c r="A1805" s="560">
        <f ca="1">IF($H1805="UNIDADE CONSTRUTIVA",OFFSET(A1805,-1,0)+1,LARGE(A$3:A1804,1))</f>
        <v>0</v>
      </c>
      <c r="B1805" s="560">
        <f t="shared" ca="1" si="781"/>
        <v>20</v>
      </c>
      <c r="C1805" s="560">
        <f t="shared" ca="1" si="782"/>
        <v>1</v>
      </c>
      <c r="D1805" s="561">
        <f t="shared" ca="1" si="783"/>
        <v>1</v>
      </c>
      <c r="E1805" s="561">
        <f t="shared" ca="1" si="784"/>
        <v>1</v>
      </c>
      <c r="F1805" s="48"/>
    </row>
    <row r="1806" spans="1:6" ht="14.1" customHeight="1">
      <c r="A1806" s="560">
        <f ca="1">IF($H1806="UNIDADE CONSTRUTIVA",OFFSET(A1806,-1,0)+1,LARGE(A$3:A1805,1))</f>
        <v>0</v>
      </c>
      <c r="B1806" s="560">
        <f t="shared" ca="1" si="781"/>
        <v>20</v>
      </c>
      <c r="C1806" s="560">
        <f t="shared" ca="1" si="782"/>
        <v>1</v>
      </c>
      <c r="D1806" s="561">
        <f t="shared" ca="1" si="783"/>
        <v>1</v>
      </c>
      <c r="E1806" s="561">
        <f t="shared" ca="1" si="784"/>
        <v>1</v>
      </c>
      <c r="F1806" s="48"/>
    </row>
    <row r="1807" spans="1:6" ht="14.1" customHeight="1">
      <c r="A1807" s="560">
        <f ca="1">IF($H1807="UNIDADE CONSTRUTIVA",OFFSET(A1807,-1,0)+1,LARGE(A$3:A1806,1))</f>
        <v>0</v>
      </c>
      <c r="B1807" s="560">
        <f t="shared" ca="1" si="781"/>
        <v>20</v>
      </c>
      <c r="C1807" s="560">
        <f t="shared" ca="1" si="782"/>
        <v>1</v>
      </c>
      <c r="D1807" s="561">
        <f t="shared" ca="1" si="783"/>
        <v>1</v>
      </c>
      <c r="E1807" s="561">
        <f t="shared" ca="1" si="784"/>
        <v>1</v>
      </c>
      <c r="F1807" s="48"/>
    </row>
    <row r="1808" spans="1:6" ht="14.1" customHeight="1">
      <c r="A1808" s="560">
        <f ca="1">IF($H1808="UNIDADE CONSTRUTIVA",OFFSET(A1808,-1,0)+1,LARGE(A$3:A1807,1))</f>
        <v>0</v>
      </c>
      <c r="B1808" s="560">
        <f t="shared" ca="1" si="781"/>
        <v>20</v>
      </c>
      <c r="C1808" s="560">
        <f t="shared" ca="1" si="782"/>
        <v>1</v>
      </c>
      <c r="D1808" s="561">
        <f t="shared" ca="1" si="783"/>
        <v>1</v>
      </c>
      <c r="E1808" s="561">
        <f t="shared" ca="1" si="784"/>
        <v>1</v>
      </c>
      <c r="F1808" s="48"/>
    </row>
    <row r="1809" spans="1:6" ht="14.1" customHeight="1">
      <c r="A1809" s="560">
        <f ca="1">IF($H1809="UNIDADE CONSTRUTIVA",OFFSET(A1809,-1,0)+1,LARGE(A$3:A1808,1))</f>
        <v>0</v>
      </c>
      <c r="B1809" s="560">
        <f t="shared" ca="1" si="781"/>
        <v>20</v>
      </c>
      <c r="C1809" s="560">
        <f t="shared" ca="1" si="782"/>
        <v>1</v>
      </c>
      <c r="D1809" s="561">
        <f t="shared" ca="1" si="783"/>
        <v>1</v>
      </c>
      <c r="E1809" s="561">
        <f t="shared" ca="1" si="784"/>
        <v>1</v>
      </c>
      <c r="F1809" s="48"/>
    </row>
    <row r="1810" spans="1:6" ht="14.1" customHeight="1">
      <c r="A1810" s="560">
        <f ca="1">IF($H1810="UNIDADE CONSTRUTIVA",OFFSET(A1810,-1,0)+1,LARGE(A$3:A1809,1))</f>
        <v>0</v>
      </c>
      <c r="B1810" s="560">
        <f t="shared" ca="1" si="781"/>
        <v>20</v>
      </c>
      <c r="C1810" s="560">
        <f t="shared" ca="1" si="782"/>
        <v>1</v>
      </c>
      <c r="D1810" s="561">
        <f t="shared" ca="1" si="783"/>
        <v>1</v>
      </c>
      <c r="E1810" s="561">
        <f t="shared" ca="1" si="784"/>
        <v>1</v>
      </c>
      <c r="F1810" s="48"/>
    </row>
    <row r="1811" spans="1:6" ht="14.1" customHeight="1">
      <c r="A1811" s="560">
        <f ca="1">IF($H1811="UNIDADE CONSTRUTIVA",OFFSET(A1811,-1,0)+1,LARGE(A$3:A1810,1))</f>
        <v>0</v>
      </c>
      <c r="B1811" s="560">
        <f t="shared" ca="1" si="781"/>
        <v>20</v>
      </c>
      <c r="C1811" s="560">
        <f t="shared" ca="1" si="782"/>
        <v>1</v>
      </c>
      <c r="D1811" s="561">
        <f t="shared" ca="1" si="783"/>
        <v>1</v>
      </c>
      <c r="E1811" s="561">
        <f t="shared" ca="1" si="784"/>
        <v>1</v>
      </c>
      <c r="F1811" s="48"/>
    </row>
    <row r="1812" spans="1:6" ht="14.1" customHeight="1">
      <c r="A1812" s="560">
        <f ca="1">IF($H1812="UNIDADE CONSTRUTIVA",OFFSET(A1812,-1,0)+1,LARGE(A$3:A1811,1))</f>
        <v>0</v>
      </c>
      <c r="B1812" s="560">
        <f t="shared" ca="1" si="781"/>
        <v>20</v>
      </c>
      <c r="C1812" s="560">
        <f t="shared" ca="1" si="782"/>
        <v>1</v>
      </c>
      <c r="D1812" s="561">
        <f t="shared" ca="1" si="783"/>
        <v>1</v>
      </c>
      <c r="E1812" s="561">
        <f t="shared" ca="1" si="784"/>
        <v>1</v>
      </c>
      <c r="F1812" s="48"/>
    </row>
    <row r="1813" spans="1:6" ht="14.1" customHeight="1">
      <c r="A1813" s="560">
        <f ca="1">IF($H1813="UNIDADE CONSTRUTIVA",OFFSET(A1813,-1,0)+1,LARGE(A$3:A1812,1))</f>
        <v>0</v>
      </c>
      <c r="B1813" s="560">
        <f t="shared" ca="1" si="781"/>
        <v>20</v>
      </c>
      <c r="C1813" s="560">
        <f t="shared" ca="1" si="782"/>
        <v>1</v>
      </c>
      <c r="D1813" s="561">
        <f t="shared" ca="1" si="783"/>
        <v>1</v>
      </c>
      <c r="E1813" s="561">
        <f t="shared" ca="1" si="784"/>
        <v>1</v>
      </c>
      <c r="F1813" s="48"/>
    </row>
    <row r="1814" spans="1:6" ht="14.1" customHeight="1">
      <c r="A1814" s="560">
        <f ca="1">IF($H1814="UNIDADE CONSTRUTIVA",OFFSET(A1814,-1,0)+1,LARGE(A$3:A1813,1))</f>
        <v>0</v>
      </c>
      <c r="B1814" s="560">
        <f t="shared" ca="1" si="781"/>
        <v>20</v>
      </c>
      <c r="C1814" s="560">
        <f t="shared" ca="1" si="782"/>
        <v>1</v>
      </c>
      <c r="D1814" s="561">
        <f t="shared" ca="1" si="783"/>
        <v>1</v>
      </c>
      <c r="E1814" s="561">
        <f t="shared" ca="1" si="784"/>
        <v>1</v>
      </c>
      <c r="F1814" s="48"/>
    </row>
    <row r="1815" spans="1:6" ht="14.1" customHeight="1">
      <c r="A1815" s="560">
        <f ca="1">IF($H1815="UNIDADE CONSTRUTIVA",OFFSET(A1815,-1,0)+1,LARGE(A$3:A1814,1))</f>
        <v>0</v>
      </c>
      <c r="B1815" s="560">
        <f t="shared" ca="1" si="781"/>
        <v>20</v>
      </c>
      <c r="C1815" s="560">
        <f t="shared" ca="1" si="782"/>
        <v>1</v>
      </c>
      <c r="D1815" s="561">
        <f t="shared" ca="1" si="783"/>
        <v>1</v>
      </c>
      <c r="E1815" s="561">
        <f t="shared" ca="1" si="784"/>
        <v>1</v>
      </c>
      <c r="F1815" s="48"/>
    </row>
    <row r="1816" spans="1:6" ht="14.1" customHeight="1">
      <c r="A1816" s="560">
        <f ca="1">IF($H1816="UNIDADE CONSTRUTIVA",OFFSET(A1816,-1,0)+1,LARGE(A$3:A1815,1))</f>
        <v>0</v>
      </c>
      <c r="B1816" s="560">
        <f t="shared" ca="1" si="781"/>
        <v>20</v>
      </c>
      <c r="C1816" s="560">
        <f t="shared" ca="1" si="782"/>
        <v>1</v>
      </c>
      <c r="D1816" s="561">
        <f t="shared" ca="1" si="783"/>
        <v>1</v>
      </c>
      <c r="E1816" s="561">
        <f t="shared" ca="1" si="784"/>
        <v>1</v>
      </c>
      <c r="F1816" s="48"/>
    </row>
    <row r="1817" spans="1:6" ht="14.1" customHeight="1">
      <c r="A1817" s="560">
        <f ca="1">IF($H1817="UNIDADE CONSTRUTIVA",OFFSET(A1817,-1,0)+1,LARGE(A$3:A1816,1))</f>
        <v>0</v>
      </c>
      <c r="B1817" s="560">
        <f t="shared" ca="1" si="781"/>
        <v>20</v>
      </c>
      <c r="C1817" s="560">
        <f t="shared" ca="1" si="782"/>
        <v>1</v>
      </c>
      <c r="D1817" s="561">
        <f t="shared" ca="1" si="783"/>
        <v>1</v>
      </c>
      <c r="E1817" s="561">
        <f t="shared" ca="1" si="784"/>
        <v>1</v>
      </c>
      <c r="F1817" s="48"/>
    </row>
    <row r="1818" spans="1:6" ht="14.1" customHeight="1">
      <c r="A1818" s="560">
        <f ca="1">IF($H1818="UNIDADE CONSTRUTIVA",OFFSET(A1818,-1,0)+1,LARGE(A$3:A1817,1))</f>
        <v>0</v>
      </c>
      <c r="B1818" s="560">
        <f t="shared" ca="1" si="781"/>
        <v>20</v>
      </c>
      <c r="C1818" s="560">
        <f t="shared" ca="1" si="782"/>
        <v>1</v>
      </c>
      <c r="D1818" s="561">
        <f t="shared" ca="1" si="783"/>
        <v>1</v>
      </c>
      <c r="E1818" s="561">
        <f t="shared" ca="1" si="784"/>
        <v>1</v>
      </c>
      <c r="F1818" s="48"/>
    </row>
    <row r="1819" spans="1:6" ht="14.1" customHeight="1">
      <c r="A1819" s="560">
        <f ca="1">IF($H1819="UNIDADE CONSTRUTIVA",OFFSET(A1819,-1,0)+1,LARGE(A$3:A1818,1))</f>
        <v>0</v>
      </c>
      <c r="B1819" s="560">
        <f t="shared" ca="1" si="781"/>
        <v>20</v>
      </c>
      <c r="C1819" s="560">
        <f t="shared" ca="1" si="782"/>
        <v>1</v>
      </c>
      <c r="D1819" s="561">
        <f t="shared" ca="1" si="783"/>
        <v>1</v>
      </c>
      <c r="E1819" s="561">
        <f t="shared" ca="1" si="784"/>
        <v>1</v>
      </c>
      <c r="F1819" s="48"/>
    </row>
    <row r="1820" spans="1:6" ht="14.1" customHeight="1">
      <c r="A1820" s="560">
        <f ca="1">IF($H1820="UNIDADE CONSTRUTIVA",OFFSET(A1820,-1,0)+1,LARGE(A$3:A1819,1))</f>
        <v>0</v>
      </c>
      <c r="B1820" s="560">
        <f t="shared" ca="1" si="781"/>
        <v>20</v>
      </c>
      <c r="C1820" s="560">
        <f t="shared" ca="1" si="782"/>
        <v>1</v>
      </c>
      <c r="D1820" s="561">
        <f t="shared" ca="1" si="783"/>
        <v>1</v>
      </c>
      <c r="E1820" s="561">
        <f t="shared" ca="1" si="784"/>
        <v>1</v>
      </c>
      <c r="F1820" s="48"/>
    </row>
    <row r="1821" spans="1:6" ht="14.1" customHeight="1">
      <c r="A1821" s="560">
        <f ca="1">IF($H1821="UNIDADE CONSTRUTIVA",OFFSET(A1821,-1,0)+1,LARGE(A$3:A1820,1))</f>
        <v>0</v>
      </c>
      <c r="B1821" s="560">
        <f t="shared" ca="1" si="781"/>
        <v>20</v>
      </c>
      <c r="C1821" s="560">
        <f t="shared" ca="1" si="782"/>
        <v>1</v>
      </c>
      <c r="D1821" s="561">
        <f t="shared" ca="1" si="783"/>
        <v>1</v>
      </c>
      <c r="E1821" s="561">
        <f t="shared" ca="1" si="784"/>
        <v>1</v>
      </c>
      <c r="F1821" s="48"/>
    </row>
    <row r="1822" spans="1:6" ht="14.1" customHeight="1">
      <c r="A1822" s="560">
        <f ca="1">IF($H1822="UNIDADE CONSTRUTIVA",OFFSET(A1822,-1,0)+1,LARGE(A$3:A1821,1))</f>
        <v>0</v>
      </c>
      <c r="B1822" s="560">
        <f t="shared" ca="1" si="781"/>
        <v>20</v>
      </c>
      <c r="C1822" s="560">
        <f t="shared" ca="1" si="782"/>
        <v>1</v>
      </c>
      <c r="D1822" s="561">
        <f t="shared" ca="1" si="783"/>
        <v>1</v>
      </c>
      <c r="E1822" s="561">
        <f t="shared" ca="1" si="784"/>
        <v>1</v>
      </c>
      <c r="F1822" s="48"/>
    </row>
    <row r="1823" spans="1:6" ht="14.1" customHeight="1">
      <c r="A1823" s="560">
        <f ca="1">IF($H1823="UNIDADE CONSTRUTIVA",OFFSET(A1823,-1,0)+1,LARGE(A$3:A1822,1))</f>
        <v>0</v>
      </c>
      <c r="B1823" s="560">
        <f t="shared" ca="1" si="781"/>
        <v>20</v>
      </c>
      <c r="C1823" s="560">
        <f t="shared" ca="1" si="782"/>
        <v>1</v>
      </c>
      <c r="D1823" s="561">
        <f t="shared" ca="1" si="783"/>
        <v>1</v>
      </c>
      <c r="E1823" s="561">
        <f t="shared" ca="1" si="784"/>
        <v>1</v>
      </c>
      <c r="F1823" s="48"/>
    </row>
    <row r="1824" spans="1:6" ht="14.1" customHeight="1">
      <c r="A1824" s="560">
        <f ca="1">IF($H1824="UNIDADE CONSTRUTIVA",OFFSET(A1824,-1,0)+1,LARGE(A$3:A1823,1))</f>
        <v>0</v>
      </c>
      <c r="B1824" s="560">
        <f t="shared" ca="1" si="781"/>
        <v>20</v>
      </c>
      <c r="C1824" s="560">
        <f t="shared" ca="1" si="782"/>
        <v>1</v>
      </c>
      <c r="D1824" s="561">
        <f t="shared" ca="1" si="783"/>
        <v>1</v>
      </c>
      <c r="E1824" s="561">
        <f t="shared" ca="1" si="784"/>
        <v>1</v>
      </c>
      <c r="F1824" s="48"/>
    </row>
    <row r="1825" spans="1:6" ht="14.1" customHeight="1">
      <c r="A1825" s="560">
        <f ca="1">IF($H1825="UNIDADE CONSTRUTIVA",OFFSET(A1825,-1,0)+1,LARGE(A$3:A1824,1))</f>
        <v>0</v>
      </c>
      <c r="B1825" s="560">
        <f t="shared" ca="1" si="781"/>
        <v>20</v>
      </c>
      <c r="C1825" s="560">
        <f t="shared" ca="1" si="782"/>
        <v>1</v>
      </c>
      <c r="D1825" s="561">
        <f t="shared" ca="1" si="783"/>
        <v>1</v>
      </c>
      <c r="E1825" s="561">
        <f t="shared" ca="1" si="784"/>
        <v>1</v>
      </c>
      <c r="F1825" s="48"/>
    </row>
    <row r="1826" spans="1:6" ht="14.1" customHeight="1">
      <c r="A1826" s="560">
        <f ca="1">IF($H1826="UNIDADE CONSTRUTIVA",OFFSET(A1826,-1,0)+1,LARGE(A$3:A1825,1))</f>
        <v>0</v>
      </c>
      <c r="B1826" s="560">
        <f t="shared" ca="1" si="781"/>
        <v>20</v>
      </c>
      <c r="C1826" s="560">
        <f t="shared" ca="1" si="782"/>
        <v>1</v>
      </c>
      <c r="D1826" s="561">
        <f t="shared" ca="1" si="783"/>
        <v>1</v>
      </c>
      <c r="E1826" s="561">
        <f t="shared" ca="1" si="784"/>
        <v>1</v>
      </c>
      <c r="F1826" s="48"/>
    </row>
    <row r="1827" spans="1:6" ht="14.1" customHeight="1">
      <c r="A1827" s="560">
        <f ca="1">IF($H1827="UNIDADE CONSTRUTIVA",OFFSET(A1827,-1,0)+1,LARGE(A$3:A1826,1))</f>
        <v>0</v>
      </c>
      <c r="B1827" s="560">
        <f t="shared" ca="1" si="781"/>
        <v>20</v>
      </c>
      <c r="C1827" s="560">
        <f t="shared" ca="1" si="782"/>
        <v>1</v>
      </c>
      <c r="D1827" s="561">
        <f t="shared" ca="1" si="783"/>
        <v>1</v>
      </c>
      <c r="E1827" s="561">
        <f t="shared" ca="1" si="784"/>
        <v>1</v>
      </c>
      <c r="F1827" s="48"/>
    </row>
    <row r="1828" spans="1:6" ht="14.1" customHeight="1">
      <c r="A1828" s="560">
        <f ca="1">IF($H1828="UNIDADE CONSTRUTIVA",OFFSET(A1828,-1,0)+1,LARGE(A$3:A1827,1))</f>
        <v>0</v>
      </c>
      <c r="B1828" s="560">
        <f t="shared" ca="1" si="781"/>
        <v>20</v>
      </c>
      <c r="C1828" s="560">
        <f t="shared" ca="1" si="782"/>
        <v>1</v>
      </c>
      <c r="D1828" s="561">
        <f t="shared" ca="1" si="783"/>
        <v>1</v>
      </c>
      <c r="E1828" s="561">
        <f t="shared" ca="1" si="784"/>
        <v>1</v>
      </c>
      <c r="F1828" s="48"/>
    </row>
    <row r="1829" spans="1:6" ht="14.1" customHeight="1">
      <c r="A1829" s="560">
        <f ca="1">IF($H1829="UNIDADE CONSTRUTIVA",OFFSET(A1829,-1,0)+1,LARGE(A$3:A1828,1))</f>
        <v>0</v>
      </c>
      <c r="B1829" s="560">
        <f t="shared" ca="1" si="781"/>
        <v>20</v>
      </c>
      <c r="C1829" s="560">
        <f t="shared" ca="1" si="782"/>
        <v>1</v>
      </c>
      <c r="D1829" s="561">
        <f t="shared" ca="1" si="783"/>
        <v>1</v>
      </c>
      <c r="E1829" s="561">
        <f t="shared" ca="1" si="784"/>
        <v>1</v>
      </c>
      <c r="F1829" s="48"/>
    </row>
    <row r="1830" spans="1:6" ht="14.1" customHeight="1">
      <c r="A1830" s="560">
        <f ca="1">IF($H1830="UNIDADE CONSTRUTIVA",OFFSET(A1830,-1,0)+1,LARGE(A$3:A1829,1))</f>
        <v>0</v>
      </c>
      <c r="B1830" s="560">
        <f t="shared" ca="1" si="781"/>
        <v>20</v>
      </c>
      <c r="C1830" s="560">
        <f t="shared" ca="1" si="782"/>
        <v>1</v>
      </c>
      <c r="D1830" s="561">
        <f t="shared" ca="1" si="783"/>
        <v>1</v>
      </c>
      <c r="E1830" s="561">
        <f t="shared" ca="1" si="784"/>
        <v>1</v>
      </c>
      <c r="F1830" s="48"/>
    </row>
    <row r="1831" spans="1:6" ht="14.1" customHeight="1">
      <c r="A1831" s="560">
        <f ca="1">IF($H1831="UNIDADE CONSTRUTIVA",OFFSET(A1831,-1,0)+1,LARGE(A$3:A1830,1))</f>
        <v>0</v>
      </c>
      <c r="B1831" s="560">
        <f t="shared" ca="1" si="781"/>
        <v>20</v>
      </c>
      <c r="C1831" s="560">
        <f t="shared" ca="1" si="782"/>
        <v>1</v>
      </c>
      <c r="D1831" s="561">
        <f t="shared" ca="1" si="783"/>
        <v>1</v>
      </c>
      <c r="E1831" s="561">
        <f t="shared" ca="1" si="784"/>
        <v>1</v>
      </c>
      <c r="F1831" s="48"/>
    </row>
    <row r="1832" spans="1:6" ht="14.1" customHeight="1">
      <c r="A1832" s="560">
        <f ca="1">IF($H1832="UNIDADE CONSTRUTIVA",OFFSET(A1832,-1,0)+1,LARGE(A$3:A1831,1))</f>
        <v>0</v>
      </c>
      <c r="B1832" s="560">
        <f t="shared" ca="1" si="781"/>
        <v>20</v>
      </c>
      <c r="C1832" s="560">
        <f t="shared" ca="1" si="782"/>
        <v>1</v>
      </c>
      <c r="D1832" s="561">
        <f t="shared" ca="1" si="783"/>
        <v>1</v>
      </c>
      <c r="E1832" s="561">
        <f t="shared" ca="1" si="784"/>
        <v>1</v>
      </c>
      <c r="F1832" s="48"/>
    </row>
    <row r="1833" spans="1:6" ht="14.1" customHeight="1">
      <c r="A1833" s="560">
        <f ca="1">IF($H1833="UNIDADE CONSTRUTIVA",OFFSET(A1833,-1,0)+1,LARGE(A$3:A1832,1))</f>
        <v>0</v>
      </c>
      <c r="B1833" s="560">
        <f t="shared" ca="1" si="781"/>
        <v>20</v>
      </c>
      <c r="C1833" s="560">
        <f t="shared" ca="1" si="782"/>
        <v>1</v>
      </c>
      <c r="D1833" s="561">
        <f t="shared" ca="1" si="783"/>
        <v>1</v>
      </c>
      <c r="E1833" s="561">
        <f t="shared" ca="1" si="784"/>
        <v>1</v>
      </c>
      <c r="F1833" s="48"/>
    </row>
    <row r="1834" spans="1:6" ht="14.1" customHeight="1">
      <c r="A1834" s="560">
        <f ca="1">IF($H1834="UNIDADE CONSTRUTIVA",OFFSET(A1834,-1,0)+1,LARGE(A$3:A1833,1))</f>
        <v>0</v>
      </c>
      <c r="B1834" s="560">
        <f t="shared" ca="1" si="781"/>
        <v>20</v>
      </c>
      <c r="C1834" s="560">
        <f t="shared" ca="1" si="782"/>
        <v>1</v>
      </c>
      <c r="D1834" s="561">
        <f t="shared" ca="1" si="783"/>
        <v>1</v>
      </c>
      <c r="E1834" s="561">
        <f t="shared" ca="1" si="784"/>
        <v>1</v>
      </c>
      <c r="F1834" s="48"/>
    </row>
    <row r="1835" spans="1:6" ht="14.1" customHeight="1">
      <c r="A1835" s="560">
        <f ca="1">IF($H1835="UNIDADE CONSTRUTIVA",OFFSET(A1835,-1,0)+1,LARGE(A$3:A1834,1))</f>
        <v>0</v>
      </c>
      <c r="B1835" s="560">
        <f t="shared" ca="1" si="781"/>
        <v>20</v>
      </c>
      <c r="C1835" s="560">
        <f t="shared" ca="1" si="782"/>
        <v>1</v>
      </c>
      <c r="D1835" s="561">
        <f t="shared" ca="1" si="783"/>
        <v>1</v>
      </c>
      <c r="E1835" s="561">
        <f t="shared" ca="1" si="784"/>
        <v>1</v>
      </c>
      <c r="F1835" s="48"/>
    </row>
    <row r="1836" spans="1:6" ht="14.1" customHeight="1">
      <c r="A1836" s="560">
        <f ca="1">IF($H1836="UNIDADE CONSTRUTIVA",OFFSET(A1836,-1,0)+1,LARGE(A$3:A1835,1))</f>
        <v>0</v>
      </c>
      <c r="B1836" s="560">
        <f t="shared" ca="1" si="781"/>
        <v>20</v>
      </c>
      <c r="C1836" s="560">
        <f t="shared" ca="1" si="782"/>
        <v>1</v>
      </c>
      <c r="D1836" s="561">
        <f t="shared" ca="1" si="783"/>
        <v>1</v>
      </c>
      <c r="E1836" s="561">
        <f t="shared" ca="1" si="784"/>
        <v>1</v>
      </c>
      <c r="F1836" s="48"/>
    </row>
    <row r="1837" spans="1:6" ht="14.1" customHeight="1">
      <c r="A1837" s="560">
        <f ca="1">IF($H1837="UNIDADE CONSTRUTIVA",OFFSET(A1837,-1,0)+1,LARGE(A$3:A1836,1))</f>
        <v>0</v>
      </c>
      <c r="B1837" s="560">
        <f t="shared" ca="1" si="781"/>
        <v>20</v>
      </c>
      <c r="C1837" s="560">
        <f t="shared" ca="1" si="782"/>
        <v>1</v>
      </c>
      <c r="D1837" s="561">
        <f t="shared" ca="1" si="783"/>
        <v>1</v>
      </c>
      <c r="E1837" s="561">
        <f t="shared" ca="1" si="784"/>
        <v>1</v>
      </c>
      <c r="F1837" s="48"/>
    </row>
    <row r="1838" spans="1:6" ht="14.1" customHeight="1">
      <c r="A1838" s="560">
        <f ca="1">IF($H1838="UNIDADE CONSTRUTIVA",OFFSET(A1838,-1,0)+1,LARGE(A$3:A1837,1))</f>
        <v>0</v>
      </c>
      <c r="B1838" s="560">
        <f t="shared" ca="1" si="781"/>
        <v>20</v>
      </c>
      <c r="C1838" s="560">
        <f t="shared" ca="1" si="782"/>
        <v>1</v>
      </c>
      <c r="D1838" s="561">
        <f t="shared" ca="1" si="783"/>
        <v>1</v>
      </c>
      <c r="E1838" s="561">
        <f t="shared" ca="1" si="784"/>
        <v>1</v>
      </c>
      <c r="F1838" s="48"/>
    </row>
    <row r="1839" spans="1:6" ht="14.1" customHeight="1">
      <c r="A1839" s="560">
        <f ca="1">IF($H1839="UNIDADE CONSTRUTIVA",OFFSET(A1839,-1,0)+1,LARGE(A$3:A1838,1))</f>
        <v>0</v>
      </c>
      <c r="B1839" s="560">
        <f t="shared" ca="1" si="781"/>
        <v>20</v>
      </c>
      <c r="C1839" s="560">
        <f t="shared" ca="1" si="782"/>
        <v>1</v>
      </c>
      <c r="D1839" s="561">
        <f t="shared" ca="1" si="783"/>
        <v>1</v>
      </c>
      <c r="E1839" s="561">
        <f t="shared" ca="1" si="784"/>
        <v>1</v>
      </c>
      <c r="F1839" s="48"/>
    </row>
    <row r="1840" spans="1:6" ht="14.1" customHeight="1">
      <c r="A1840" s="560">
        <f ca="1">IF($H1840="UNIDADE CONSTRUTIVA",OFFSET(A1840,-1,0)+1,LARGE(A$3:A1839,1))</f>
        <v>0</v>
      </c>
      <c r="B1840" s="560">
        <f t="shared" ca="1" si="781"/>
        <v>20</v>
      </c>
      <c r="C1840" s="560">
        <f t="shared" ca="1" si="782"/>
        <v>1</v>
      </c>
      <c r="D1840" s="561">
        <f t="shared" ca="1" si="783"/>
        <v>1</v>
      </c>
      <c r="E1840" s="561">
        <f t="shared" ca="1" si="784"/>
        <v>1</v>
      </c>
      <c r="F1840" s="48"/>
    </row>
    <row r="1841" spans="1:6" ht="14.1" customHeight="1">
      <c r="A1841" s="560">
        <f ca="1">IF($H1841="UNIDADE CONSTRUTIVA",OFFSET(A1841,-1,0)+1,LARGE(A$3:A1840,1))</f>
        <v>0</v>
      </c>
      <c r="B1841" s="560">
        <f t="shared" ca="1" si="781"/>
        <v>20</v>
      </c>
      <c r="C1841" s="560">
        <f t="shared" ca="1" si="782"/>
        <v>1</v>
      </c>
      <c r="D1841" s="561">
        <f t="shared" ca="1" si="783"/>
        <v>1</v>
      </c>
      <c r="E1841" s="561">
        <f t="shared" ca="1" si="784"/>
        <v>1</v>
      </c>
      <c r="F1841" s="48"/>
    </row>
    <row r="1842" spans="1:6" ht="14.1" customHeight="1">
      <c r="A1842" s="560">
        <f ca="1">IF($H1842="UNIDADE CONSTRUTIVA",OFFSET(A1842,-1,0)+1,LARGE(A$3:A1841,1))</f>
        <v>0</v>
      </c>
      <c r="B1842" s="560">
        <f t="shared" ca="1" si="781"/>
        <v>20</v>
      </c>
      <c r="C1842" s="560">
        <f t="shared" ca="1" si="782"/>
        <v>1</v>
      </c>
      <c r="D1842" s="561">
        <f t="shared" ca="1" si="783"/>
        <v>1</v>
      </c>
      <c r="E1842" s="561">
        <f t="shared" ca="1" si="784"/>
        <v>1</v>
      </c>
      <c r="F1842" s="48"/>
    </row>
    <row r="1843" spans="1:6" ht="14.1" customHeight="1">
      <c r="A1843" s="560">
        <f ca="1">IF($H1843="UNIDADE CONSTRUTIVA",OFFSET(A1843,-1,0)+1,LARGE(A$3:A1842,1))</f>
        <v>0</v>
      </c>
      <c r="B1843" s="560">
        <f t="shared" ca="1" si="781"/>
        <v>20</v>
      </c>
      <c r="C1843" s="560">
        <f t="shared" ca="1" si="782"/>
        <v>1</v>
      </c>
      <c r="D1843" s="561">
        <f t="shared" ca="1" si="783"/>
        <v>1</v>
      </c>
      <c r="E1843" s="561">
        <f t="shared" ca="1" si="784"/>
        <v>1</v>
      </c>
      <c r="F1843" s="48"/>
    </row>
    <row r="1844" spans="1:6" ht="14.1" customHeight="1">
      <c r="A1844" s="560">
        <f ca="1">IF($H1844="UNIDADE CONSTRUTIVA",OFFSET(A1844,-1,0)+1,LARGE(A$3:A1843,1))</f>
        <v>0</v>
      </c>
      <c r="B1844" s="560">
        <f t="shared" ref="B1844:B1907" ca="1" si="785">IF(H1844="UNIDADE CONSTRUTIVA",0,IF(H1844="CÉLULA CONSTRUTIVA",OFFSET(B1844,-1,0)+1,OFFSET(B1844,-1,0)))</f>
        <v>20</v>
      </c>
      <c r="C1844" s="560">
        <f t="shared" ref="C1844:C1907" ca="1" si="786">IF(H1844="CÉLULA CONSTRUTIVA",0,IF(H1844="ETAPA",OFFSET(C1844,-1,0)+1,OFFSET(C1844,-1,0)))</f>
        <v>1</v>
      </c>
      <c r="D1844" s="561">
        <f t="shared" ref="D1844:D1907" ca="1" si="787">IF(H1844="ETAPA",0,IF(H1844="SUBETAPA",OFFSET(D1844,-1,0)+1,OFFSET(D1844,-1,0)))</f>
        <v>1</v>
      </c>
      <c r="E1844" s="561">
        <f t="shared" ref="E1844:E1907" ca="1" si="788">IF(H1844="Subetapa",0,IF(H1844="serviço",OFFSET(E1844,-1,0)+1,OFFSET(E1844,-1,0)))</f>
        <v>1</v>
      </c>
      <c r="F1844" s="48"/>
    </row>
    <row r="1845" spans="1:6" ht="14.1" customHeight="1">
      <c r="A1845" s="560">
        <f ca="1">IF($H1845="UNIDADE CONSTRUTIVA",OFFSET(A1845,-1,0)+1,LARGE(A$3:A1844,1))</f>
        <v>0</v>
      </c>
      <c r="B1845" s="560">
        <f t="shared" ca="1" si="785"/>
        <v>20</v>
      </c>
      <c r="C1845" s="560">
        <f t="shared" ca="1" si="786"/>
        <v>1</v>
      </c>
      <c r="D1845" s="561">
        <f t="shared" ca="1" si="787"/>
        <v>1</v>
      </c>
      <c r="E1845" s="561">
        <f t="shared" ca="1" si="788"/>
        <v>1</v>
      </c>
      <c r="F1845" s="48"/>
    </row>
    <row r="1846" spans="1:6" ht="14.1" customHeight="1">
      <c r="A1846" s="560">
        <f ca="1">IF($H1846="UNIDADE CONSTRUTIVA",OFFSET(A1846,-1,0)+1,LARGE(A$3:A1845,1))</f>
        <v>0</v>
      </c>
      <c r="B1846" s="560">
        <f t="shared" ca="1" si="785"/>
        <v>20</v>
      </c>
      <c r="C1846" s="560">
        <f t="shared" ca="1" si="786"/>
        <v>1</v>
      </c>
      <c r="D1846" s="561">
        <f t="shared" ca="1" si="787"/>
        <v>1</v>
      </c>
      <c r="E1846" s="561">
        <f t="shared" ca="1" si="788"/>
        <v>1</v>
      </c>
      <c r="F1846" s="48"/>
    </row>
    <row r="1847" spans="1:6" ht="14.1" customHeight="1">
      <c r="A1847" s="560">
        <f ca="1">IF($H1847="UNIDADE CONSTRUTIVA",OFFSET(A1847,-1,0)+1,LARGE(A$3:A1846,1))</f>
        <v>0</v>
      </c>
      <c r="B1847" s="560">
        <f t="shared" ca="1" si="785"/>
        <v>20</v>
      </c>
      <c r="C1847" s="560">
        <f t="shared" ca="1" si="786"/>
        <v>1</v>
      </c>
      <c r="D1847" s="561">
        <f t="shared" ca="1" si="787"/>
        <v>1</v>
      </c>
      <c r="E1847" s="561">
        <f t="shared" ca="1" si="788"/>
        <v>1</v>
      </c>
      <c r="F1847" s="48"/>
    </row>
    <row r="1848" spans="1:6" ht="14.1" customHeight="1">
      <c r="A1848" s="560">
        <f ca="1">IF($H1848="UNIDADE CONSTRUTIVA",OFFSET(A1848,-1,0)+1,LARGE(A$3:A1847,1))</f>
        <v>0</v>
      </c>
      <c r="B1848" s="560">
        <f t="shared" ca="1" si="785"/>
        <v>20</v>
      </c>
      <c r="C1848" s="560">
        <f t="shared" ca="1" si="786"/>
        <v>1</v>
      </c>
      <c r="D1848" s="561">
        <f t="shared" ca="1" si="787"/>
        <v>1</v>
      </c>
      <c r="E1848" s="561">
        <f t="shared" ca="1" si="788"/>
        <v>1</v>
      </c>
      <c r="F1848" s="48"/>
    </row>
    <row r="1849" spans="1:6" ht="14.1" customHeight="1">
      <c r="A1849" s="560">
        <f ca="1">IF($H1849="UNIDADE CONSTRUTIVA",OFFSET(A1849,-1,0)+1,LARGE(A$3:A1848,1))</f>
        <v>0</v>
      </c>
      <c r="B1849" s="560">
        <f t="shared" ca="1" si="785"/>
        <v>20</v>
      </c>
      <c r="C1849" s="560">
        <f t="shared" ca="1" si="786"/>
        <v>1</v>
      </c>
      <c r="D1849" s="561">
        <f t="shared" ca="1" si="787"/>
        <v>1</v>
      </c>
      <c r="E1849" s="561">
        <f t="shared" ca="1" si="788"/>
        <v>1</v>
      </c>
      <c r="F1849" s="48"/>
    </row>
    <row r="1850" spans="1:6" ht="14.1" customHeight="1">
      <c r="A1850" s="560">
        <f ca="1">IF($H1850="UNIDADE CONSTRUTIVA",OFFSET(A1850,-1,0)+1,LARGE(A$3:A1849,1))</f>
        <v>0</v>
      </c>
      <c r="B1850" s="560">
        <f t="shared" ca="1" si="785"/>
        <v>20</v>
      </c>
      <c r="C1850" s="560">
        <f t="shared" ca="1" si="786"/>
        <v>1</v>
      </c>
      <c r="D1850" s="561">
        <f t="shared" ca="1" si="787"/>
        <v>1</v>
      </c>
      <c r="E1850" s="561">
        <f t="shared" ca="1" si="788"/>
        <v>1</v>
      </c>
      <c r="F1850" s="48"/>
    </row>
    <row r="1851" spans="1:6" ht="14.1" customHeight="1">
      <c r="A1851" s="560">
        <f ca="1">IF($H1851="UNIDADE CONSTRUTIVA",OFFSET(A1851,-1,0)+1,LARGE(A$3:A1850,1))</f>
        <v>0</v>
      </c>
      <c r="B1851" s="560">
        <f t="shared" ca="1" si="785"/>
        <v>20</v>
      </c>
      <c r="C1851" s="560">
        <f t="shared" ca="1" si="786"/>
        <v>1</v>
      </c>
      <c r="D1851" s="561">
        <f t="shared" ca="1" si="787"/>
        <v>1</v>
      </c>
      <c r="E1851" s="561">
        <f t="shared" ca="1" si="788"/>
        <v>1</v>
      </c>
      <c r="F1851" s="48"/>
    </row>
    <row r="1852" spans="1:6" ht="14.1" customHeight="1">
      <c r="A1852" s="560">
        <f ca="1">IF($H1852="UNIDADE CONSTRUTIVA",OFFSET(A1852,-1,0)+1,LARGE(A$3:A1851,1))</f>
        <v>0</v>
      </c>
      <c r="B1852" s="560">
        <f t="shared" ca="1" si="785"/>
        <v>20</v>
      </c>
      <c r="C1852" s="560">
        <f t="shared" ca="1" si="786"/>
        <v>1</v>
      </c>
      <c r="D1852" s="561">
        <f t="shared" ca="1" si="787"/>
        <v>1</v>
      </c>
      <c r="E1852" s="561">
        <f t="shared" ca="1" si="788"/>
        <v>1</v>
      </c>
      <c r="F1852" s="48"/>
    </row>
    <row r="1853" spans="1:6" ht="14.1" customHeight="1">
      <c r="A1853" s="560">
        <f ca="1">IF($H1853="UNIDADE CONSTRUTIVA",OFFSET(A1853,-1,0)+1,LARGE(A$3:A1852,1))</f>
        <v>0</v>
      </c>
      <c r="B1853" s="560">
        <f t="shared" ca="1" si="785"/>
        <v>20</v>
      </c>
      <c r="C1853" s="560">
        <f t="shared" ca="1" si="786"/>
        <v>1</v>
      </c>
      <c r="D1853" s="561">
        <f t="shared" ca="1" si="787"/>
        <v>1</v>
      </c>
      <c r="E1853" s="561">
        <f t="shared" ca="1" si="788"/>
        <v>1</v>
      </c>
      <c r="F1853" s="48"/>
    </row>
    <row r="1854" spans="1:6" ht="14.1" customHeight="1">
      <c r="A1854" s="560">
        <f ca="1">IF($H1854="UNIDADE CONSTRUTIVA",OFFSET(A1854,-1,0)+1,LARGE(A$3:A1853,1))</f>
        <v>0</v>
      </c>
      <c r="B1854" s="560">
        <f t="shared" ca="1" si="785"/>
        <v>20</v>
      </c>
      <c r="C1854" s="560">
        <f t="shared" ca="1" si="786"/>
        <v>1</v>
      </c>
      <c r="D1854" s="561">
        <f t="shared" ca="1" si="787"/>
        <v>1</v>
      </c>
      <c r="E1854" s="561">
        <f t="shared" ca="1" si="788"/>
        <v>1</v>
      </c>
      <c r="F1854" s="48"/>
    </row>
    <row r="1855" spans="1:6" ht="14.1" customHeight="1">
      <c r="A1855" s="560">
        <f ca="1">IF($H1855="UNIDADE CONSTRUTIVA",OFFSET(A1855,-1,0)+1,LARGE(A$3:A1854,1))</f>
        <v>0</v>
      </c>
      <c r="B1855" s="560">
        <f t="shared" ca="1" si="785"/>
        <v>20</v>
      </c>
      <c r="C1855" s="560">
        <f t="shared" ca="1" si="786"/>
        <v>1</v>
      </c>
      <c r="D1855" s="561">
        <f t="shared" ca="1" si="787"/>
        <v>1</v>
      </c>
      <c r="E1855" s="561">
        <f t="shared" ca="1" si="788"/>
        <v>1</v>
      </c>
      <c r="F1855" s="48"/>
    </row>
    <row r="1856" spans="1:6" ht="14.1" customHeight="1">
      <c r="A1856" s="560">
        <f ca="1">IF($H1856="UNIDADE CONSTRUTIVA",OFFSET(A1856,-1,0)+1,LARGE(A$3:A1855,1))</f>
        <v>0</v>
      </c>
      <c r="B1856" s="560">
        <f t="shared" ca="1" si="785"/>
        <v>20</v>
      </c>
      <c r="C1856" s="560">
        <f t="shared" ca="1" si="786"/>
        <v>1</v>
      </c>
      <c r="D1856" s="561">
        <f t="shared" ca="1" si="787"/>
        <v>1</v>
      </c>
      <c r="E1856" s="561">
        <f t="shared" ca="1" si="788"/>
        <v>1</v>
      </c>
      <c r="F1856" s="48"/>
    </row>
    <row r="1857" spans="1:6" ht="14.1" customHeight="1">
      <c r="A1857" s="560">
        <f ca="1">IF($H1857="UNIDADE CONSTRUTIVA",OFFSET(A1857,-1,0)+1,LARGE(A$3:A1856,1))</f>
        <v>0</v>
      </c>
      <c r="B1857" s="560">
        <f t="shared" ca="1" si="785"/>
        <v>20</v>
      </c>
      <c r="C1857" s="560">
        <f t="shared" ca="1" si="786"/>
        <v>1</v>
      </c>
      <c r="D1857" s="561">
        <f t="shared" ca="1" si="787"/>
        <v>1</v>
      </c>
      <c r="E1857" s="561">
        <f t="shared" ca="1" si="788"/>
        <v>1</v>
      </c>
      <c r="F1857" s="48"/>
    </row>
    <row r="1858" spans="1:6" ht="14.1" customHeight="1">
      <c r="A1858" s="560">
        <f ca="1">IF($H1858="UNIDADE CONSTRUTIVA",OFFSET(A1858,-1,0)+1,LARGE(A$3:A1857,1))</f>
        <v>0</v>
      </c>
      <c r="B1858" s="560">
        <f t="shared" ca="1" si="785"/>
        <v>20</v>
      </c>
      <c r="C1858" s="560">
        <f t="shared" ca="1" si="786"/>
        <v>1</v>
      </c>
      <c r="D1858" s="561">
        <f t="shared" ca="1" si="787"/>
        <v>1</v>
      </c>
      <c r="E1858" s="561">
        <f t="shared" ca="1" si="788"/>
        <v>1</v>
      </c>
      <c r="F1858" s="48"/>
    </row>
    <row r="1859" spans="1:6" ht="14.1" customHeight="1">
      <c r="A1859" s="560">
        <f ca="1">IF($H1859="UNIDADE CONSTRUTIVA",OFFSET(A1859,-1,0)+1,LARGE(A$3:A1858,1))</f>
        <v>0</v>
      </c>
      <c r="B1859" s="560">
        <f t="shared" ca="1" si="785"/>
        <v>20</v>
      </c>
      <c r="C1859" s="560">
        <f t="shared" ca="1" si="786"/>
        <v>1</v>
      </c>
      <c r="D1859" s="561">
        <f t="shared" ca="1" si="787"/>
        <v>1</v>
      </c>
      <c r="E1859" s="561">
        <f t="shared" ca="1" si="788"/>
        <v>1</v>
      </c>
      <c r="F1859" s="48"/>
    </row>
    <row r="1860" spans="1:6" ht="14.1" customHeight="1">
      <c r="A1860" s="560">
        <f ca="1">IF($H1860="UNIDADE CONSTRUTIVA",OFFSET(A1860,-1,0)+1,LARGE(A$3:A1859,1))</f>
        <v>0</v>
      </c>
      <c r="B1860" s="560">
        <f t="shared" ca="1" si="785"/>
        <v>20</v>
      </c>
      <c r="C1860" s="560">
        <f t="shared" ca="1" si="786"/>
        <v>1</v>
      </c>
      <c r="D1860" s="561">
        <f t="shared" ca="1" si="787"/>
        <v>1</v>
      </c>
      <c r="E1860" s="561">
        <f t="shared" ca="1" si="788"/>
        <v>1</v>
      </c>
      <c r="F1860" s="48"/>
    </row>
    <row r="1861" spans="1:6" ht="14.1" customHeight="1">
      <c r="A1861" s="560">
        <f ca="1">IF($H1861="UNIDADE CONSTRUTIVA",OFFSET(A1861,-1,0)+1,LARGE(A$3:A1860,1))</f>
        <v>0</v>
      </c>
      <c r="B1861" s="560">
        <f t="shared" ca="1" si="785"/>
        <v>20</v>
      </c>
      <c r="C1861" s="560">
        <f t="shared" ca="1" si="786"/>
        <v>1</v>
      </c>
      <c r="D1861" s="561">
        <f t="shared" ca="1" si="787"/>
        <v>1</v>
      </c>
      <c r="E1861" s="561">
        <f t="shared" ca="1" si="788"/>
        <v>1</v>
      </c>
      <c r="F1861" s="48"/>
    </row>
    <row r="1862" spans="1:6" ht="14.1" customHeight="1">
      <c r="A1862" s="560">
        <f ca="1">IF($H1862="UNIDADE CONSTRUTIVA",OFFSET(A1862,-1,0)+1,LARGE(A$3:A1861,1))</f>
        <v>0</v>
      </c>
      <c r="B1862" s="560">
        <f t="shared" ca="1" si="785"/>
        <v>20</v>
      </c>
      <c r="C1862" s="560">
        <f t="shared" ca="1" si="786"/>
        <v>1</v>
      </c>
      <c r="D1862" s="561">
        <f t="shared" ca="1" si="787"/>
        <v>1</v>
      </c>
      <c r="E1862" s="561">
        <f t="shared" ca="1" si="788"/>
        <v>1</v>
      </c>
      <c r="F1862" s="48"/>
    </row>
    <row r="1863" spans="1:6" ht="14.1" customHeight="1">
      <c r="A1863" s="560">
        <f ca="1">IF($H1863="UNIDADE CONSTRUTIVA",OFFSET(A1863,-1,0)+1,LARGE(A$3:A1862,1))</f>
        <v>0</v>
      </c>
      <c r="B1863" s="560">
        <f t="shared" ca="1" si="785"/>
        <v>20</v>
      </c>
      <c r="C1863" s="560">
        <f t="shared" ca="1" si="786"/>
        <v>1</v>
      </c>
      <c r="D1863" s="561">
        <f t="shared" ca="1" si="787"/>
        <v>1</v>
      </c>
      <c r="E1863" s="561">
        <f t="shared" ca="1" si="788"/>
        <v>1</v>
      </c>
      <c r="F1863" s="48"/>
    </row>
    <row r="1864" spans="1:6" ht="14.1" customHeight="1">
      <c r="A1864" s="560">
        <f ca="1">IF($H1864="UNIDADE CONSTRUTIVA",OFFSET(A1864,-1,0)+1,LARGE(A$3:A1863,1))</f>
        <v>0</v>
      </c>
      <c r="B1864" s="560">
        <f t="shared" ca="1" si="785"/>
        <v>20</v>
      </c>
      <c r="C1864" s="560">
        <f t="shared" ca="1" si="786"/>
        <v>1</v>
      </c>
      <c r="D1864" s="561">
        <f t="shared" ca="1" si="787"/>
        <v>1</v>
      </c>
      <c r="E1864" s="561">
        <f t="shared" ca="1" si="788"/>
        <v>1</v>
      </c>
      <c r="F1864" s="48"/>
    </row>
    <row r="1865" spans="1:6" ht="14.1" customHeight="1">
      <c r="A1865" s="560">
        <f ca="1">IF($H1865="UNIDADE CONSTRUTIVA",OFFSET(A1865,-1,0)+1,LARGE(A$3:A1864,1))</f>
        <v>0</v>
      </c>
      <c r="B1865" s="560">
        <f t="shared" ca="1" si="785"/>
        <v>20</v>
      </c>
      <c r="C1865" s="560">
        <f t="shared" ca="1" si="786"/>
        <v>1</v>
      </c>
      <c r="D1865" s="561">
        <f t="shared" ca="1" si="787"/>
        <v>1</v>
      </c>
      <c r="E1865" s="561">
        <f t="shared" ca="1" si="788"/>
        <v>1</v>
      </c>
      <c r="F1865" s="48"/>
    </row>
    <row r="1866" spans="1:6" ht="14.1" customHeight="1">
      <c r="A1866" s="560">
        <f ca="1">IF($H1866="UNIDADE CONSTRUTIVA",OFFSET(A1866,-1,0)+1,LARGE(A$3:A1865,1))</f>
        <v>0</v>
      </c>
      <c r="B1866" s="560">
        <f t="shared" ca="1" si="785"/>
        <v>20</v>
      </c>
      <c r="C1866" s="560">
        <f t="shared" ca="1" si="786"/>
        <v>1</v>
      </c>
      <c r="D1866" s="561">
        <f t="shared" ca="1" si="787"/>
        <v>1</v>
      </c>
      <c r="E1866" s="561">
        <f t="shared" ca="1" si="788"/>
        <v>1</v>
      </c>
      <c r="F1866" s="48"/>
    </row>
    <row r="1867" spans="1:6" ht="14.1" customHeight="1">
      <c r="A1867" s="560">
        <f ca="1">IF($H1867="UNIDADE CONSTRUTIVA",OFFSET(A1867,-1,0)+1,LARGE(A$3:A1866,1))</f>
        <v>0</v>
      </c>
      <c r="B1867" s="560">
        <f t="shared" ca="1" si="785"/>
        <v>20</v>
      </c>
      <c r="C1867" s="560">
        <f t="shared" ca="1" si="786"/>
        <v>1</v>
      </c>
      <c r="D1867" s="561">
        <f t="shared" ca="1" si="787"/>
        <v>1</v>
      </c>
      <c r="E1867" s="561">
        <f t="shared" ca="1" si="788"/>
        <v>1</v>
      </c>
      <c r="F1867" s="48"/>
    </row>
    <row r="1868" spans="1:6" ht="14.1" customHeight="1">
      <c r="A1868" s="560">
        <f ca="1">IF($H1868="UNIDADE CONSTRUTIVA",OFFSET(A1868,-1,0)+1,LARGE(A$3:A1867,1))</f>
        <v>0</v>
      </c>
      <c r="B1868" s="560">
        <f t="shared" ca="1" si="785"/>
        <v>20</v>
      </c>
      <c r="C1868" s="560">
        <f t="shared" ca="1" si="786"/>
        <v>1</v>
      </c>
      <c r="D1868" s="561">
        <f t="shared" ca="1" si="787"/>
        <v>1</v>
      </c>
      <c r="E1868" s="561">
        <f t="shared" ca="1" si="788"/>
        <v>1</v>
      </c>
      <c r="F1868" s="48"/>
    </row>
    <row r="1869" spans="1:6" ht="14.1" customHeight="1">
      <c r="A1869" s="560">
        <f ca="1">IF($H1869="UNIDADE CONSTRUTIVA",OFFSET(A1869,-1,0)+1,LARGE(A$3:A1868,1))</f>
        <v>0</v>
      </c>
      <c r="B1869" s="560">
        <f t="shared" ca="1" si="785"/>
        <v>20</v>
      </c>
      <c r="C1869" s="560">
        <f t="shared" ca="1" si="786"/>
        <v>1</v>
      </c>
      <c r="D1869" s="561">
        <f t="shared" ca="1" si="787"/>
        <v>1</v>
      </c>
      <c r="E1869" s="561">
        <f t="shared" ca="1" si="788"/>
        <v>1</v>
      </c>
      <c r="F1869" s="48"/>
    </row>
    <row r="1870" spans="1:6" ht="14.1" customHeight="1">
      <c r="A1870" s="560">
        <f ca="1">IF($H1870="UNIDADE CONSTRUTIVA",OFFSET(A1870,-1,0)+1,LARGE(A$3:A1869,1))</f>
        <v>0</v>
      </c>
      <c r="B1870" s="560">
        <f t="shared" ca="1" si="785"/>
        <v>20</v>
      </c>
      <c r="C1870" s="560">
        <f t="shared" ca="1" si="786"/>
        <v>1</v>
      </c>
      <c r="D1870" s="561">
        <f t="shared" ca="1" si="787"/>
        <v>1</v>
      </c>
      <c r="E1870" s="561">
        <f t="shared" ca="1" si="788"/>
        <v>1</v>
      </c>
      <c r="F1870" s="48"/>
    </row>
    <row r="1871" spans="1:6" ht="14.1" customHeight="1">
      <c r="A1871" s="560">
        <f ca="1">IF($H1871="UNIDADE CONSTRUTIVA",OFFSET(A1871,-1,0)+1,LARGE(A$3:A1870,1))</f>
        <v>0</v>
      </c>
      <c r="B1871" s="560">
        <f t="shared" ca="1" si="785"/>
        <v>20</v>
      </c>
      <c r="C1871" s="560">
        <f t="shared" ca="1" si="786"/>
        <v>1</v>
      </c>
      <c r="D1871" s="561">
        <f t="shared" ca="1" si="787"/>
        <v>1</v>
      </c>
      <c r="E1871" s="561">
        <f t="shared" ca="1" si="788"/>
        <v>1</v>
      </c>
      <c r="F1871" s="48"/>
    </row>
    <row r="1872" spans="1:6" ht="14.1" customHeight="1">
      <c r="A1872" s="560">
        <f ca="1">IF($H1872="UNIDADE CONSTRUTIVA",OFFSET(A1872,-1,0)+1,LARGE(A$3:A1871,1))</f>
        <v>0</v>
      </c>
      <c r="B1872" s="560">
        <f t="shared" ca="1" si="785"/>
        <v>20</v>
      </c>
      <c r="C1872" s="560">
        <f t="shared" ca="1" si="786"/>
        <v>1</v>
      </c>
      <c r="D1872" s="561">
        <f t="shared" ca="1" si="787"/>
        <v>1</v>
      </c>
      <c r="E1872" s="561">
        <f t="shared" ca="1" si="788"/>
        <v>1</v>
      </c>
      <c r="F1872" s="48"/>
    </row>
    <row r="1873" spans="1:6" ht="14.1" customHeight="1">
      <c r="A1873" s="560">
        <f ca="1">IF($H1873="UNIDADE CONSTRUTIVA",OFFSET(A1873,-1,0)+1,LARGE(A$3:A1872,1))</f>
        <v>0</v>
      </c>
      <c r="B1873" s="560">
        <f t="shared" ca="1" si="785"/>
        <v>20</v>
      </c>
      <c r="C1873" s="560">
        <f t="shared" ca="1" si="786"/>
        <v>1</v>
      </c>
      <c r="D1873" s="561">
        <f t="shared" ca="1" si="787"/>
        <v>1</v>
      </c>
      <c r="E1873" s="561">
        <f t="shared" ca="1" si="788"/>
        <v>1</v>
      </c>
      <c r="F1873" s="48"/>
    </row>
    <row r="1874" spans="1:6" ht="14.1" customHeight="1">
      <c r="A1874" s="560">
        <f ca="1">IF($H1874="UNIDADE CONSTRUTIVA",OFFSET(A1874,-1,0)+1,LARGE(A$3:A1873,1))</f>
        <v>0</v>
      </c>
      <c r="B1874" s="560">
        <f t="shared" ca="1" si="785"/>
        <v>20</v>
      </c>
      <c r="C1874" s="560">
        <f t="shared" ca="1" si="786"/>
        <v>1</v>
      </c>
      <c r="D1874" s="561">
        <f t="shared" ca="1" si="787"/>
        <v>1</v>
      </c>
      <c r="E1874" s="561">
        <f t="shared" ca="1" si="788"/>
        <v>1</v>
      </c>
      <c r="F1874" s="48"/>
    </row>
    <row r="1875" spans="1:6" ht="14.1" customHeight="1">
      <c r="A1875" s="560">
        <f ca="1">IF($H1875="UNIDADE CONSTRUTIVA",OFFSET(A1875,-1,0)+1,LARGE(A$3:A1874,1))</f>
        <v>0</v>
      </c>
      <c r="B1875" s="560">
        <f t="shared" ca="1" si="785"/>
        <v>20</v>
      </c>
      <c r="C1875" s="560">
        <f t="shared" ca="1" si="786"/>
        <v>1</v>
      </c>
      <c r="D1875" s="561">
        <f t="shared" ca="1" si="787"/>
        <v>1</v>
      </c>
      <c r="E1875" s="561">
        <f t="shared" ca="1" si="788"/>
        <v>1</v>
      </c>
      <c r="F1875" s="48"/>
    </row>
    <row r="1876" spans="1:6" ht="14.1" customHeight="1">
      <c r="A1876" s="560">
        <f ca="1">IF($H1876="UNIDADE CONSTRUTIVA",OFFSET(A1876,-1,0)+1,LARGE(A$3:A1875,1))</f>
        <v>0</v>
      </c>
      <c r="B1876" s="560">
        <f t="shared" ca="1" si="785"/>
        <v>20</v>
      </c>
      <c r="C1876" s="560">
        <f t="shared" ca="1" si="786"/>
        <v>1</v>
      </c>
      <c r="D1876" s="561">
        <f t="shared" ca="1" si="787"/>
        <v>1</v>
      </c>
      <c r="E1876" s="561">
        <f t="shared" ca="1" si="788"/>
        <v>1</v>
      </c>
      <c r="F1876" s="48"/>
    </row>
    <row r="1877" spans="1:6" ht="14.1" customHeight="1">
      <c r="A1877" s="560">
        <f ca="1">IF($H1877="UNIDADE CONSTRUTIVA",OFFSET(A1877,-1,0)+1,LARGE(A$3:A1876,1))</f>
        <v>0</v>
      </c>
      <c r="B1877" s="560">
        <f t="shared" ca="1" si="785"/>
        <v>20</v>
      </c>
      <c r="C1877" s="560">
        <f t="shared" ca="1" si="786"/>
        <v>1</v>
      </c>
      <c r="D1877" s="561">
        <f t="shared" ca="1" si="787"/>
        <v>1</v>
      </c>
      <c r="E1877" s="561">
        <f t="shared" ca="1" si="788"/>
        <v>1</v>
      </c>
      <c r="F1877" s="48"/>
    </row>
    <row r="1878" spans="1:6" ht="14.1" customHeight="1">
      <c r="A1878" s="560">
        <f ca="1">IF($H1878="UNIDADE CONSTRUTIVA",OFFSET(A1878,-1,0)+1,LARGE(A$3:A1877,1))</f>
        <v>0</v>
      </c>
      <c r="B1878" s="560">
        <f t="shared" ca="1" si="785"/>
        <v>20</v>
      </c>
      <c r="C1878" s="560">
        <f t="shared" ca="1" si="786"/>
        <v>1</v>
      </c>
      <c r="D1878" s="561">
        <f t="shared" ca="1" si="787"/>
        <v>1</v>
      </c>
      <c r="E1878" s="561">
        <f t="shared" ca="1" si="788"/>
        <v>1</v>
      </c>
      <c r="F1878" s="48"/>
    </row>
    <row r="1879" spans="1:6" ht="14.1" customHeight="1">
      <c r="A1879" s="560">
        <f ca="1">IF($H1879="UNIDADE CONSTRUTIVA",OFFSET(A1879,-1,0)+1,LARGE(A$3:A1878,1))</f>
        <v>0</v>
      </c>
      <c r="B1879" s="560">
        <f t="shared" ca="1" si="785"/>
        <v>20</v>
      </c>
      <c r="C1879" s="560">
        <f t="shared" ca="1" si="786"/>
        <v>1</v>
      </c>
      <c r="D1879" s="561">
        <f t="shared" ca="1" si="787"/>
        <v>1</v>
      </c>
      <c r="E1879" s="561">
        <f t="shared" ca="1" si="788"/>
        <v>1</v>
      </c>
      <c r="F1879" s="48"/>
    </row>
    <row r="1880" spans="1:6" ht="14.1" customHeight="1">
      <c r="A1880" s="560">
        <f ca="1">IF($H1880="UNIDADE CONSTRUTIVA",OFFSET(A1880,-1,0)+1,LARGE(A$3:A1879,1))</f>
        <v>0</v>
      </c>
      <c r="B1880" s="560">
        <f t="shared" ca="1" si="785"/>
        <v>20</v>
      </c>
      <c r="C1880" s="560">
        <f t="shared" ca="1" si="786"/>
        <v>1</v>
      </c>
      <c r="D1880" s="561">
        <f t="shared" ca="1" si="787"/>
        <v>1</v>
      </c>
      <c r="E1880" s="561">
        <f t="shared" ca="1" si="788"/>
        <v>1</v>
      </c>
      <c r="F1880" s="48"/>
    </row>
    <row r="1881" spans="1:6" ht="14.1" customHeight="1">
      <c r="A1881" s="560">
        <f ca="1">IF($H1881="UNIDADE CONSTRUTIVA",OFFSET(A1881,-1,0)+1,LARGE(A$3:A1880,1))</f>
        <v>0</v>
      </c>
      <c r="B1881" s="560">
        <f t="shared" ca="1" si="785"/>
        <v>20</v>
      </c>
      <c r="C1881" s="560">
        <f t="shared" ca="1" si="786"/>
        <v>1</v>
      </c>
      <c r="D1881" s="561">
        <f t="shared" ca="1" si="787"/>
        <v>1</v>
      </c>
      <c r="E1881" s="561">
        <f t="shared" ca="1" si="788"/>
        <v>1</v>
      </c>
      <c r="F1881" s="48"/>
    </row>
    <row r="1882" spans="1:6" ht="14.1" customHeight="1">
      <c r="A1882" s="560">
        <f ca="1">IF($H1882="UNIDADE CONSTRUTIVA",OFFSET(A1882,-1,0)+1,LARGE(A$3:A1881,1))</f>
        <v>0</v>
      </c>
      <c r="B1882" s="560">
        <f t="shared" ca="1" si="785"/>
        <v>20</v>
      </c>
      <c r="C1882" s="560">
        <f t="shared" ca="1" si="786"/>
        <v>1</v>
      </c>
      <c r="D1882" s="561">
        <f t="shared" ca="1" si="787"/>
        <v>1</v>
      </c>
      <c r="E1882" s="561">
        <f t="shared" ca="1" si="788"/>
        <v>1</v>
      </c>
      <c r="F1882" s="48"/>
    </row>
    <row r="1883" spans="1:6" ht="14.1" customHeight="1">
      <c r="A1883" s="560">
        <f ca="1">IF($H1883="UNIDADE CONSTRUTIVA",OFFSET(A1883,-1,0)+1,LARGE(A$3:A1882,1))</f>
        <v>0</v>
      </c>
      <c r="B1883" s="560">
        <f t="shared" ca="1" si="785"/>
        <v>20</v>
      </c>
      <c r="C1883" s="560">
        <f t="shared" ca="1" si="786"/>
        <v>1</v>
      </c>
      <c r="D1883" s="561">
        <f t="shared" ca="1" si="787"/>
        <v>1</v>
      </c>
      <c r="E1883" s="561">
        <f t="shared" ca="1" si="788"/>
        <v>1</v>
      </c>
      <c r="F1883" s="48"/>
    </row>
    <row r="1884" spans="1:6" ht="14.1" customHeight="1">
      <c r="A1884" s="560">
        <f ca="1">IF($H1884="UNIDADE CONSTRUTIVA",OFFSET(A1884,-1,0)+1,LARGE(A$3:A1883,1))</f>
        <v>0</v>
      </c>
      <c r="B1884" s="560">
        <f t="shared" ca="1" si="785"/>
        <v>20</v>
      </c>
      <c r="C1884" s="560">
        <f t="shared" ca="1" si="786"/>
        <v>1</v>
      </c>
      <c r="D1884" s="561">
        <f t="shared" ca="1" si="787"/>
        <v>1</v>
      </c>
      <c r="E1884" s="561">
        <f t="shared" ca="1" si="788"/>
        <v>1</v>
      </c>
      <c r="F1884" s="48"/>
    </row>
    <row r="1885" spans="1:6" ht="14.1" customHeight="1">
      <c r="A1885" s="560">
        <f ca="1">IF($H1885="UNIDADE CONSTRUTIVA",OFFSET(A1885,-1,0)+1,LARGE(A$3:A1884,1))</f>
        <v>0</v>
      </c>
      <c r="B1885" s="560">
        <f t="shared" ca="1" si="785"/>
        <v>20</v>
      </c>
      <c r="C1885" s="560">
        <f t="shared" ca="1" si="786"/>
        <v>1</v>
      </c>
      <c r="D1885" s="561">
        <f t="shared" ca="1" si="787"/>
        <v>1</v>
      </c>
      <c r="E1885" s="561">
        <f t="shared" ca="1" si="788"/>
        <v>1</v>
      </c>
      <c r="F1885" s="48"/>
    </row>
    <row r="1886" spans="1:6" ht="14.1" customHeight="1">
      <c r="A1886" s="560">
        <f ca="1">IF($H1886="UNIDADE CONSTRUTIVA",OFFSET(A1886,-1,0)+1,LARGE(A$3:A1885,1))</f>
        <v>0</v>
      </c>
      <c r="B1886" s="560">
        <f t="shared" ca="1" si="785"/>
        <v>20</v>
      </c>
      <c r="C1886" s="560">
        <f t="shared" ca="1" si="786"/>
        <v>1</v>
      </c>
      <c r="D1886" s="561">
        <f t="shared" ca="1" si="787"/>
        <v>1</v>
      </c>
      <c r="E1886" s="561">
        <f t="shared" ca="1" si="788"/>
        <v>1</v>
      </c>
      <c r="F1886" s="48"/>
    </row>
    <row r="1887" spans="1:6" ht="14.1" customHeight="1">
      <c r="A1887" s="560">
        <f ca="1">IF($H1887="UNIDADE CONSTRUTIVA",OFFSET(A1887,-1,0)+1,LARGE(A$3:A1886,1))</f>
        <v>0</v>
      </c>
      <c r="B1887" s="560">
        <f t="shared" ca="1" si="785"/>
        <v>20</v>
      </c>
      <c r="C1887" s="560">
        <f t="shared" ca="1" si="786"/>
        <v>1</v>
      </c>
      <c r="D1887" s="561">
        <f t="shared" ca="1" si="787"/>
        <v>1</v>
      </c>
      <c r="E1887" s="561">
        <f t="shared" ca="1" si="788"/>
        <v>1</v>
      </c>
      <c r="F1887" s="48"/>
    </row>
    <row r="1888" spans="1:6" ht="14.1" customHeight="1">
      <c r="A1888" s="560">
        <f ca="1">IF($H1888="UNIDADE CONSTRUTIVA",OFFSET(A1888,-1,0)+1,LARGE(A$3:A1887,1))</f>
        <v>0</v>
      </c>
      <c r="B1888" s="560">
        <f t="shared" ca="1" si="785"/>
        <v>20</v>
      </c>
      <c r="C1888" s="560">
        <f t="shared" ca="1" si="786"/>
        <v>1</v>
      </c>
      <c r="D1888" s="561">
        <f t="shared" ca="1" si="787"/>
        <v>1</v>
      </c>
      <c r="E1888" s="561">
        <f t="shared" ca="1" si="788"/>
        <v>1</v>
      </c>
      <c r="F1888" s="48"/>
    </row>
    <row r="1889" spans="1:6" ht="14.1" customHeight="1">
      <c r="A1889" s="560">
        <f ca="1">IF($H1889="UNIDADE CONSTRUTIVA",OFFSET(A1889,-1,0)+1,LARGE(A$3:A1888,1))</f>
        <v>0</v>
      </c>
      <c r="B1889" s="560">
        <f t="shared" ca="1" si="785"/>
        <v>20</v>
      </c>
      <c r="C1889" s="560">
        <f t="shared" ca="1" si="786"/>
        <v>1</v>
      </c>
      <c r="D1889" s="561">
        <f t="shared" ca="1" si="787"/>
        <v>1</v>
      </c>
      <c r="E1889" s="561">
        <f t="shared" ca="1" si="788"/>
        <v>1</v>
      </c>
      <c r="F1889" s="48"/>
    </row>
    <row r="1890" spans="1:6" ht="14.1" customHeight="1">
      <c r="A1890" s="560">
        <f ca="1">IF($H1890="UNIDADE CONSTRUTIVA",OFFSET(A1890,-1,0)+1,LARGE(A$3:A1889,1))</f>
        <v>0</v>
      </c>
      <c r="B1890" s="560">
        <f t="shared" ca="1" si="785"/>
        <v>20</v>
      </c>
      <c r="C1890" s="560">
        <f t="shared" ca="1" si="786"/>
        <v>1</v>
      </c>
      <c r="D1890" s="561">
        <f t="shared" ca="1" si="787"/>
        <v>1</v>
      </c>
      <c r="E1890" s="561">
        <f t="shared" ca="1" si="788"/>
        <v>1</v>
      </c>
      <c r="F1890" s="48"/>
    </row>
    <row r="1891" spans="1:6" ht="14.1" customHeight="1">
      <c r="A1891" s="560">
        <f ca="1">IF($H1891="UNIDADE CONSTRUTIVA",OFFSET(A1891,-1,0)+1,LARGE(A$3:A1890,1))</f>
        <v>0</v>
      </c>
      <c r="B1891" s="560">
        <f t="shared" ca="1" si="785"/>
        <v>20</v>
      </c>
      <c r="C1891" s="560">
        <f t="shared" ca="1" si="786"/>
        <v>1</v>
      </c>
      <c r="D1891" s="561">
        <f t="shared" ca="1" si="787"/>
        <v>1</v>
      </c>
      <c r="E1891" s="561">
        <f t="shared" ca="1" si="788"/>
        <v>1</v>
      </c>
      <c r="F1891" s="48"/>
    </row>
    <row r="1892" spans="1:6" ht="14.1" customHeight="1">
      <c r="A1892" s="560">
        <f ca="1">IF($H1892="UNIDADE CONSTRUTIVA",OFFSET(A1892,-1,0)+1,LARGE(A$3:A1891,1))</f>
        <v>0</v>
      </c>
      <c r="B1892" s="560">
        <f t="shared" ca="1" si="785"/>
        <v>20</v>
      </c>
      <c r="C1892" s="560">
        <f t="shared" ca="1" si="786"/>
        <v>1</v>
      </c>
      <c r="D1892" s="561">
        <f t="shared" ca="1" si="787"/>
        <v>1</v>
      </c>
      <c r="E1892" s="561">
        <f t="shared" ca="1" si="788"/>
        <v>1</v>
      </c>
      <c r="F1892" s="48"/>
    </row>
    <row r="1893" spans="1:6" ht="14.1" customHeight="1">
      <c r="A1893" s="560">
        <f ca="1">IF($H1893="UNIDADE CONSTRUTIVA",OFFSET(A1893,-1,0)+1,LARGE(A$3:A1892,1))</f>
        <v>0</v>
      </c>
      <c r="B1893" s="560">
        <f t="shared" ca="1" si="785"/>
        <v>20</v>
      </c>
      <c r="C1893" s="560">
        <f t="shared" ca="1" si="786"/>
        <v>1</v>
      </c>
      <c r="D1893" s="561">
        <f t="shared" ca="1" si="787"/>
        <v>1</v>
      </c>
      <c r="E1893" s="561">
        <f t="shared" ca="1" si="788"/>
        <v>1</v>
      </c>
      <c r="F1893" s="48"/>
    </row>
    <row r="1894" spans="1:6" ht="14.1" customHeight="1">
      <c r="A1894" s="560">
        <f ca="1">IF($H1894="UNIDADE CONSTRUTIVA",OFFSET(A1894,-1,0)+1,LARGE(A$3:A1893,1))</f>
        <v>0</v>
      </c>
      <c r="B1894" s="560">
        <f t="shared" ca="1" si="785"/>
        <v>20</v>
      </c>
      <c r="C1894" s="560">
        <f t="shared" ca="1" si="786"/>
        <v>1</v>
      </c>
      <c r="D1894" s="561">
        <f t="shared" ca="1" si="787"/>
        <v>1</v>
      </c>
      <c r="E1894" s="561">
        <f t="shared" ca="1" si="788"/>
        <v>1</v>
      </c>
      <c r="F1894" s="48"/>
    </row>
    <row r="1895" spans="1:6" ht="14.1" customHeight="1">
      <c r="A1895" s="560">
        <f ca="1">IF($H1895="UNIDADE CONSTRUTIVA",OFFSET(A1895,-1,0)+1,LARGE(A$3:A1894,1))</f>
        <v>0</v>
      </c>
      <c r="B1895" s="560">
        <f t="shared" ca="1" si="785"/>
        <v>20</v>
      </c>
      <c r="C1895" s="560">
        <f t="shared" ca="1" si="786"/>
        <v>1</v>
      </c>
      <c r="D1895" s="561">
        <f t="shared" ca="1" si="787"/>
        <v>1</v>
      </c>
      <c r="E1895" s="561">
        <f t="shared" ca="1" si="788"/>
        <v>1</v>
      </c>
      <c r="F1895" s="48"/>
    </row>
    <row r="1896" spans="1:6" ht="14.1" customHeight="1">
      <c r="A1896" s="560">
        <f ca="1">IF($H1896="UNIDADE CONSTRUTIVA",OFFSET(A1896,-1,0)+1,LARGE(A$3:A1895,1))</f>
        <v>0</v>
      </c>
      <c r="B1896" s="560">
        <f t="shared" ca="1" si="785"/>
        <v>20</v>
      </c>
      <c r="C1896" s="560">
        <f t="shared" ca="1" si="786"/>
        <v>1</v>
      </c>
      <c r="D1896" s="561">
        <f t="shared" ca="1" si="787"/>
        <v>1</v>
      </c>
      <c r="E1896" s="561">
        <f t="shared" ca="1" si="788"/>
        <v>1</v>
      </c>
      <c r="F1896" s="48"/>
    </row>
    <row r="1897" spans="1:6" ht="14.1" customHeight="1">
      <c r="A1897" s="560">
        <f ca="1">IF($H1897="UNIDADE CONSTRUTIVA",OFFSET(A1897,-1,0)+1,LARGE(A$3:A1896,1))</f>
        <v>0</v>
      </c>
      <c r="B1897" s="560">
        <f t="shared" ca="1" si="785"/>
        <v>20</v>
      </c>
      <c r="C1897" s="560">
        <f t="shared" ca="1" si="786"/>
        <v>1</v>
      </c>
      <c r="D1897" s="561">
        <f t="shared" ca="1" si="787"/>
        <v>1</v>
      </c>
      <c r="E1897" s="561">
        <f t="shared" ca="1" si="788"/>
        <v>1</v>
      </c>
      <c r="F1897" s="48"/>
    </row>
    <row r="1898" spans="1:6" ht="14.1" customHeight="1">
      <c r="A1898" s="560">
        <f ca="1">IF($H1898="UNIDADE CONSTRUTIVA",OFFSET(A1898,-1,0)+1,LARGE(A$3:A1897,1))</f>
        <v>0</v>
      </c>
      <c r="B1898" s="560">
        <f t="shared" ca="1" si="785"/>
        <v>20</v>
      </c>
      <c r="C1898" s="560">
        <f t="shared" ca="1" si="786"/>
        <v>1</v>
      </c>
      <c r="D1898" s="561">
        <f t="shared" ca="1" si="787"/>
        <v>1</v>
      </c>
      <c r="E1898" s="561">
        <f t="shared" ca="1" si="788"/>
        <v>1</v>
      </c>
      <c r="F1898" s="48"/>
    </row>
    <row r="1899" spans="1:6" ht="14.1" customHeight="1">
      <c r="A1899" s="560">
        <f ca="1">IF($H1899="UNIDADE CONSTRUTIVA",OFFSET(A1899,-1,0)+1,LARGE(A$3:A1898,1))</f>
        <v>0</v>
      </c>
      <c r="B1899" s="560">
        <f t="shared" ca="1" si="785"/>
        <v>20</v>
      </c>
      <c r="C1899" s="560">
        <f t="shared" ca="1" si="786"/>
        <v>1</v>
      </c>
      <c r="D1899" s="561">
        <f t="shared" ca="1" si="787"/>
        <v>1</v>
      </c>
      <c r="E1899" s="561">
        <f t="shared" ca="1" si="788"/>
        <v>1</v>
      </c>
      <c r="F1899" s="48"/>
    </row>
    <row r="1900" spans="1:6" ht="14.1" customHeight="1">
      <c r="A1900" s="560">
        <f ca="1">IF($H1900="UNIDADE CONSTRUTIVA",OFFSET(A1900,-1,0)+1,LARGE(A$3:A1899,1))</f>
        <v>0</v>
      </c>
      <c r="B1900" s="560">
        <f t="shared" ca="1" si="785"/>
        <v>20</v>
      </c>
      <c r="C1900" s="560">
        <f t="shared" ca="1" si="786"/>
        <v>1</v>
      </c>
      <c r="D1900" s="561">
        <f t="shared" ca="1" si="787"/>
        <v>1</v>
      </c>
      <c r="E1900" s="561">
        <f t="shared" ca="1" si="788"/>
        <v>1</v>
      </c>
      <c r="F1900" s="48"/>
    </row>
    <row r="1901" spans="1:6" ht="14.1" customHeight="1">
      <c r="A1901" s="560">
        <f ca="1">IF($H1901="UNIDADE CONSTRUTIVA",OFFSET(A1901,-1,0)+1,LARGE(A$3:A1900,1))</f>
        <v>0</v>
      </c>
      <c r="B1901" s="560">
        <f t="shared" ca="1" si="785"/>
        <v>20</v>
      </c>
      <c r="C1901" s="560">
        <f t="shared" ca="1" si="786"/>
        <v>1</v>
      </c>
      <c r="D1901" s="561">
        <f t="shared" ca="1" si="787"/>
        <v>1</v>
      </c>
      <c r="E1901" s="561">
        <f t="shared" ca="1" si="788"/>
        <v>1</v>
      </c>
      <c r="F1901" s="48"/>
    </row>
    <row r="1902" spans="1:6" ht="14.1" customHeight="1">
      <c r="A1902" s="560">
        <f ca="1">IF($H1902="UNIDADE CONSTRUTIVA",OFFSET(A1902,-1,0)+1,LARGE(A$3:A1901,1))</f>
        <v>0</v>
      </c>
      <c r="B1902" s="560">
        <f t="shared" ca="1" si="785"/>
        <v>20</v>
      </c>
      <c r="C1902" s="560">
        <f t="shared" ca="1" si="786"/>
        <v>1</v>
      </c>
      <c r="D1902" s="561">
        <f t="shared" ca="1" si="787"/>
        <v>1</v>
      </c>
      <c r="E1902" s="561">
        <f t="shared" ca="1" si="788"/>
        <v>1</v>
      </c>
      <c r="F1902" s="48"/>
    </row>
    <row r="1903" spans="1:6" ht="14.1" customHeight="1">
      <c r="A1903" s="560">
        <f ca="1">IF($H1903="UNIDADE CONSTRUTIVA",OFFSET(A1903,-1,0)+1,LARGE(A$3:A1902,1))</f>
        <v>0</v>
      </c>
      <c r="B1903" s="560">
        <f t="shared" ca="1" si="785"/>
        <v>20</v>
      </c>
      <c r="C1903" s="560">
        <f t="shared" ca="1" si="786"/>
        <v>1</v>
      </c>
      <c r="D1903" s="561">
        <f t="shared" ca="1" si="787"/>
        <v>1</v>
      </c>
      <c r="E1903" s="561">
        <f t="shared" ca="1" si="788"/>
        <v>1</v>
      </c>
      <c r="F1903" s="48"/>
    </row>
    <row r="1904" spans="1:6" ht="14.1" customHeight="1">
      <c r="A1904" s="560">
        <f ca="1">IF($H1904="UNIDADE CONSTRUTIVA",OFFSET(A1904,-1,0)+1,LARGE(A$3:A1903,1))</f>
        <v>0</v>
      </c>
      <c r="B1904" s="560">
        <f t="shared" ca="1" si="785"/>
        <v>20</v>
      </c>
      <c r="C1904" s="560">
        <f t="shared" ca="1" si="786"/>
        <v>1</v>
      </c>
      <c r="D1904" s="561">
        <f t="shared" ca="1" si="787"/>
        <v>1</v>
      </c>
      <c r="E1904" s="561">
        <f t="shared" ca="1" si="788"/>
        <v>1</v>
      </c>
      <c r="F1904" s="48"/>
    </row>
    <row r="1905" spans="1:6" ht="14.1" customHeight="1">
      <c r="A1905" s="560">
        <f ca="1">IF($H1905="UNIDADE CONSTRUTIVA",OFFSET(A1905,-1,0)+1,LARGE(A$3:A1904,1))</f>
        <v>0</v>
      </c>
      <c r="B1905" s="560">
        <f t="shared" ca="1" si="785"/>
        <v>20</v>
      </c>
      <c r="C1905" s="560">
        <f t="shared" ca="1" si="786"/>
        <v>1</v>
      </c>
      <c r="D1905" s="561">
        <f t="shared" ca="1" si="787"/>
        <v>1</v>
      </c>
      <c r="E1905" s="561">
        <f t="shared" ca="1" si="788"/>
        <v>1</v>
      </c>
      <c r="F1905" s="48"/>
    </row>
    <row r="1906" spans="1:6" ht="14.1" customHeight="1">
      <c r="A1906" s="560">
        <f ca="1">IF($H1906="UNIDADE CONSTRUTIVA",OFFSET(A1906,-1,0)+1,LARGE(A$3:A1905,1))</f>
        <v>0</v>
      </c>
      <c r="B1906" s="560">
        <f t="shared" ca="1" si="785"/>
        <v>20</v>
      </c>
      <c r="C1906" s="560">
        <f t="shared" ca="1" si="786"/>
        <v>1</v>
      </c>
      <c r="D1906" s="561">
        <f t="shared" ca="1" si="787"/>
        <v>1</v>
      </c>
      <c r="E1906" s="561">
        <f t="shared" ca="1" si="788"/>
        <v>1</v>
      </c>
      <c r="F1906" s="48"/>
    </row>
    <row r="1907" spans="1:6" ht="14.1" customHeight="1">
      <c r="A1907" s="560">
        <f ca="1">IF($H1907="UNIDADE CONSTRUTIVA",OFFSET(A1907,-1,0)+1,LARGE(A$3:A1906,1))</f>
        <v>0</v>
      </c>
      <c r="B1907" s="560">
        <f t="shared" ca="1" si="785"/>
        <v>20</v>
      </c>
      <c r="C1907" s="560">
        <f t="shared" ca="1" si="786"/>
        <v>1</v>
      </c>
      <c r="D1907" s="561">
        <f t="shared" ca="1" si="787"/>
        <v>1</v>
      </c>
      <c r="E1907" s="561">
        <f t="shared" ca="1" si="788"/>
        <v>1</v>
      </c>
      <c r="F1907" s="48"/>
    </row>
    <row r="1908" spans="1:6" ht="14.1" customHeight="1">
      <c r="A1908" s="560">
        <f ca="1">IF($H1908="UNIDADE CONSTRUTIVA",OFFSET(A1908,-1,0)+1,LARGE(A$3:A1907,1))</f>
        <v>0</v>
      </c>
      <c r="B1908" s="560">
        <f t="shared" ref="B1908:B1971" ca="1" si="789">IF(H1908="UNIDADE CONSTRUTIVA",0,IF(H1908="CÉLULA CONSTRUTIVA",OFFSET(B1908,-1,0)+1,OFFSET(B1908,-1,0)))</f>
        <v>20</v>
      </c>
      <c r="C1908" s="560">
        <f t="shared" ref="C1908:C1971" ca="1" si="790">IF(H1908="CÉLULA CONSTRUTIVA",0,IF(H1908="ETAPA",OFFSET(C1908,-1,0)+1,OFFSET(C1908,-1,0)))</f>
        <v>1</v>
      </c>
      <c r="D1908" s="561">
        <f t="shared" ref="D1908:D1971" ca="1" si="791">IF(H1908="ETAPA",0,IF(H1908="SUBETAPA",OFFSET(D1908,-1,0)+1,OFFSET(D1908,-1,0)))</f>
        <v>1</v>
      </c>
      <c r="E1908" s="561">
        <f t="shared" ref="E1908:E1971" ca="1" si="792">IF(H1908="Subetapa",0,IF(H1908="serviço",OFFSET(E1908,-1,0)+1,OFFSET(E1908,-1,0)))</f>
        <v>1</v>
      </c>
      <c r="F1908" s="48"/>
    </row>
    <row r="1909" spans="1:6" ht="14.1" customHeight="1">
      <c r="A1909" s="560">
        <f ca="1">IF($H1909="UNIDADE CONSTRUTIVA",OFFSET(A1909,-1,0)+1,LARGE(A$3:A1908,1))</f>
        <v>0</v>
      </c>
      <c r="B1909" s="560">
        <f t="shared" ca="1" si="789"/>
        <v>20</v>
      </c>
      <c r="C1909" s="560">
        <f t="shared" ca="1" si="790"/>
        <v>1</v>
      </c>
      <c r="D1909" s="561">
        <f t="shared" ca="1" si="791"/>
        <v>1</v>
      </c>
      <c r="E1909" s="561">
        <f t="shared" ca="1" si="792"/>
        <v>1</v>
      </c>
      <c r="F1909" s="48"/>
    </row>
    <row r="1910" spans="1:6" ht="14.1" customHeight="1">
      <c r="A1910" s="560">
        <f ca="1">IF($H1910="UNIDADE CONSTRUTIVA",OFFSET(A1910,-1,0)+1,LARGE(A$3:A1909,1))</f>
        <v>0</v>
      </c>
      <c r="B1910" s="560">
        <f t="shared" ca="1" si="789"/>
        <v>20</v>
      </c>
      <c r="C1910" s="560">
        <f t="shared" ca="1" si="790"/>
        <v>1</v>
      </c>
      <c r="D1910" s="561">
        <f t="shared" ca="1" si="791"/>
        <v>1</v>
      </c>
      <c r="E1910" s="561">
        <f t="shared" ca="1" si="792"/>
        <v>1</v>
      </c>
      <c r="F1910" s="48"/>
    </row>
    <row r="1911" spans="1:6" ht="14.1" customHeight="1">
      <c r="A1911" s="560">
        <f ca="1">IF($H1911="UNIDADE CONSTRUTIVA",OFFSET(A1911,-1,0)+1,LARGE(A$3:A1910,1))</f>
        <v>0</v>
      </c>
      <c r="B1911" s="560">
        <f t="shared" ca="1" si="789"/>
        <v>20</v>
      </c>
      <c r="C1911" s="560">
        <f t="shared" ca="1" si="790"/>
        <v>1</v>
      </c>
      <c r="D1911" s="561">
        <f t="shared" ca="1" si="791"/>
        <v>1</v>
      </c>
      <c r="E1911" s="561">
        <f t="shared" ca="1" si="792"/>
        <v>1</v>
      </c>
      <c r="F1911" s="48"/>
    </row>
    <row r="1912" spans="1:6" ht="14.1" customHeight="1">
      <c r="A1912" s="560">
        <f ca="1">IF($H1912="UNIDADE CONSTRUTIVA",OFFSET(A1912,-1,0)+1,LARGE(A$3:A1911,1))</f>
        <v>0</v>
      </c>
      <c r="B1912" s="560">
        <f t="shared" ca="1" si="789"/>
        <v>20</v>
      </c>
      <c r="C1912" s="560">
        <f t="shared" ca="1" si="790"/>
        <v>1</v>
      </c>
      <c r="D1912" s="561">
        <f t="shared" ca="1" si="791"/>
        <v>1</v>
      </c>
      <c r="E1912" s="561">
        <f t="shared" ca="1" si="792"/>
        <v>1</v>
      </c>
      <c r="F1912" s="48"/>
    </row>
    <row r="1913" spans="1:6" ht="14.1" customHeight="1">
      <c r="A1913" s="560">
        <f ca="1">IF($H1913="UNIDADE CONSTRUTIVA",OFFSET(A1913,-1,0)+1,LARGE(A$3:A1912,1))</f>
        <v>0</v>
      </c>
      <c r="B1913" s="560">
        <f t="shared" ca="1" si="789"/>
        <v>20</v>
      </c>
      <c r="C1913" s="560">
        <f t="shared" ca="1" si="790"/>
        <v>1</v>
      </c>
      <c r="D1913" s="561">
        <f t="shared" ca="1" si="791"/>
        <v>1</v>
      </c>
      <c r="E1913" s="561">
        <f t="shared" ca="1" si="792"/>
        <v>1</v>
      </c>
      <c r="F1913" s="48"/>
    </row>
    <row r="1914" spans="1:6" ht="14.1" customHeight="1">
      <c r="A1914" s="560">
        <f ca="1">IF($H1914="UNIDADE CONSTRUTIVA",OFFSET(A1914,-1,0)+1,LARGE(A$3:A1913,1))</f>
        <v>0</v>
      </c>
      <c r="B1914" s="560">
        <f t="shared" ca="1" si="789"/>
        <v>20</v>
      </c>
      <c r="C1914" s="560">
        <f t="shared" ca="1" si="790"/>
        <v>1</v>
      </c>
      <c r="D1914" s="561">
        <f t="shared" ca="1" si="791"/>
        <v>1</v>
      </c>
      <c r="E1914" s="561">
        <f t="shared" ca="1" si="792"/>
        <v>1</v>
      </c>
      <c r="F1914" s="48"/>
    </row>
    <row r="1915" spans="1:6" ht="14.1" customHeight="1">
      <c r="A1915" s="560">
        <f ca="1">IF($H1915="UNIDADE CONSTRUTIVA",OFFSET(A1915,-1,0)+1,LARGE(A$3:A1914,1))</f>
        <v>0</v>
      </c>
      <c r="B1915" s="560">
        <f t="shared" ca="1" si="789"/>
        <v>20</v>
      </c>
      <c r="C1915" s="560">
        <f t="shared" ca="1" si="790"/>
        <v>1</v>
      </c>
      <c r="D1915" s="561">
        <f t="shared" ca="1" si="791"/>
        <v>1</v>
      </c>
      <c r="E1915" s="561">
        <f t="shared" ca="1" si="792"/>
        <v>1</v>
      </c>
      <c r="F1915" s="48"/>
    </row>
    <row r="1916" spans="1:6" ht="14.1" customHeight="1">
      <c r="A1916" s="560">
        <f ca="1">IF($H1916="UNIDADE CONSTRUTIVA",OFFSET(A1916,-1,0)+1,LARGE(A$3:A1915,1))</f>
        <v>0</v>
      </c>
      <c r="B1916" s="560">
        <f t="shared" ca="1" si="789"/>
        <v>20</v>
      </c>
      <c r="C1916" s="560">
        <f t="shared" ca="1" si="790"/>
        <v>1</v>
      </c>
      <c r="D1916" s="561">
        <f t="shared" ca="1" si="791"/>
        <v>1</v>
      </c>
      <c r="E1916" s="561">
        <f t="shared" ca="1" si="792"/>
        <v>1</v>
      </c>
      <c r="F1916" s="48"/>
    </row>
    <row r="1917" spans="1:6" ht="14.1" customHeight="1">
      <c r="A1917" s="560">
        <f ca="1">IF($H1917="UNIDADE CONSTRUTIVA",OFFSET(A1917,-1,0)+1,LARGE(A$3:A1916,1))</f>
        <v>0</v>
      </c>
      <c r="B1917" s="560">
        <f t="shared" ca="1" si="789"/>
        <v>20</v>
      </c>
      <c r="C1917" s="560">
        <f t="shared" ca="1" si="790"/>
        <v>1</v>
      </c>
      <c r="D1917" s="561">
        <f t="shared" ca="1" si="791"/>
        <v>1</v>
      </c>
      <c r="E1917" s="561">
        <f t="shared" ca="1" si="792"/>
        <v>1</v>
      </c>
      <c r="F1917" s="48"/>
    </row>
    <row r="1918" spans="1:6" ht="14.1" customHeight="1">
      <c r="A1918" s="560">
        <f ca="1">IF($H1918="UNIDADE CONSTRUTIVA",OFFSET(A1918,-1,0)+1,LARGE(A$3:A1917,1))</f>
        <v>0</v>
      </c>
      <c r="B1918" s="560">
        <f t="shared" ca="1" si="789"/>
        <v>20</v>
      </c>
      <c r="C1918" s="560">
        <f t="shared" ca="1" si="790"/>
        <v>1</v>
      </c>
      <c r="D1918" s="561">
        <f t="shared" ca="1" si="791"/>
        <v>1</v>
      </c>
      <c r="E1918" s="561">
        <f t="shared" ca="1" si="792"/>
        <v>1</v>
      </c>
      <c r="F1918" s="48"/>
    </row>
    <row r="1919" spans="1:6" ht="14.1" customHeight="1">
      <c r="A1919" s="560">
        <f ca="1">IF($H1919="UNIDADE CONSTRUTIVA",OFFSET(A1919,-1,0)+1,LARGE(A$3:A1918,1))</f>
        <v>0</v>
      </c>
      <c r="B1919" s="560">
        <f t="shared" ca="1" si="789"/>
        <v>20</v>
      </c>
      <c r="C1919" s="560">
        <f t="shared" ca="1" si="790"/>
        <v>1</v>
      </c>
      <c r="D1919" s="561">
        <f t="shared" ca="1" si="791"/>
        <v>1</v>
      </c>
      <c r="E1919" s="561">
        <f t="shared" ca="1" si="792"/>
        <v>1</v>
      </c>
      <c r="F1919" s="48"/>
    </row>
    <row r="1920" spans="1:6" ht="14.1" customHeight="1">
      <c r="A1920" s="560">
        <f ca="1">IF($H1920="UNIDADE CONSTRUTIVA",OFFSET(A1920,-1,0)+1,LARGE(A$3:A1919,1))</f>
        <v>0</v>
      </c>
      <c r="B1920" s="560">
        <f t="shared" ca="1" si="789"/>
        <v>20</v>
      </c>
      <c r="C1920" s="560">
        <f t="shared" ca="1" si="790"/>
        <v>1</v>
      </c>
      <c r="D1920" s="561">
        <f t="shared" ca="1" si="791"/>
        <v>1</v>
      </c>
      <c r="E1920" s="561">
        <f t="shared" ca="1" si="792"/>
        <v>1</v>
      </c>
      <c r="F1920" s="48"/>
    </row>
    <row r="1921" spans="1:6" ht="14.1" customHeight="1">
      <c r="A1921" s="560">
        <f ca="1">IF($H1921="UNIDADE CONSTRUTIVA",OFFSET(A1921,-1,0)+1,LARGE(A$3:A1920,1))</f>
        <v>0</v>
      </c>
      <c r="B1921" s="560">
        <f t="shared" ca="1" si="789"/>
        <v>20</v>
      </c>
      <c r="C1921" s="560">
        <f t="shared" ca="1" si="790"/>
        <v>1</v>
      </c>
      <c r="D1921" s="561">
        <f t="shared" ca="1" si="791"/>
        <v>1</v>
      </c>
      <c r="E1921" s="561">
        <f t="shared" ca="1" si="792"/>
        <v>1</v>
      </c>
      <c r="F1921" s="48"/>
    </row>
    <row r="1922" spans="1:6" ht="14.1" customHeight="1">
      <c r="A1922" s="560">
        <f ca="1">IF($H1922="UNIDADE CONSTRUTIVA",OFFSET(A1922,-1,0)+1,LARGE(A$3:A1921,1))</f>
        <v>0</v>
      </c>
      <c r="B1922" s="560">
        <f t="shared" ca="1" si="789"/>
        <v>20</v>
      </c>
      <c r="C1922" s="560">
        <f t="shared" ca="1" si="790"/>
        <v>1</v>
      </c>
      <c r="D1922" s="561">
        <f t="shared" ca="1" si="791"/>
        <v>1</v>
      </c>
      <c r="E1922" s="561">
        <f t="shared" ca="1" si="792"/>
        <v>1</v>
      </c>
      <c r="F1922" s="48"/>
    </row>
    <row r="1923" spans="1:6" ht="14.1" customHeight="1">
      <c r="A1923" s="560">
        <f ca="1">IF($H1923="UNIDADE CONSTRUTIVA",OFFSET(A1923,-1,0)+1,LARGE(A$3:A1922,1))</f>
        <v>0</v>
      </c>
      <c r="B1923" s="560">
        <f t="shared" ca="1" si="789"/>
        <v>20</v>
      </c>
      <c r="C1923" s="560">
        <f t="shared" ca="1" si="790"/>
        <v>1</v>
      </c>
      <c r="D1923" s="561">
        <f t="shared" ca="1" si="791"/>
        <v>1</v>
      </c>
      <c r="E1923" s="561">
        <f t="shared" ca="1" si="792"/>
        <v>1</v>
      </c>
      <c r="F1923" s="48"/>
    </row>
    <row r="1924" spans="1:6" ht="14.1" customHeight="1">
      <c r="A1924" s="560">
        <f ca="1">IF($H1924="UNIDADE CONSTRUTIVA",OFFSET(A1924,-1,0)+1,LARGE(A$3:A1923,1))</f>
        <v>0</v>
      </c>
      <c r="B1924" s="560">
        <f t="shared" ca="1" si="789"/>
        <v>20</v>
      </c>
      <c r="C1924" s="560">
        <f t="shared" ca="1" si="790"/>
        <v>1</v>
      </c>
      <c r="D1924" s="561">
        <f t="shared" ca="1" si="791"/>
        <v>1</v>
      </c>
      <c r="E1924" s="561">
        <f t="shared" ca="1" si="792"/>
        <v>1</v>
      </c>
      <c r="F1924" s="48"/>
    </row>
    <row r="1925" spans="1:6" ht="14.1" customHeight="1">
      <c r="A1925" s="560">
        <f ca="1">IF($H1925="UNIDADE CONSTRUTIVA",OFFSET(A1925,-1,0)+1,LARGE(A$3:A1924,1))</f>
        <v>0</v>
      </c>
      <c r="B1925" s="560">
        <f t="shared" ca="1" si="789"/>
        <v>20</v>
      </c>
      <c r="C1925" s="560">
        <f t="shared" ca="1" si="790"/>
        <v>1</v>
      </c>
      <c r="D1925" s="561">
        <f t="shared" ca="1" si="791"/>
        <v>1</v>
      </c>
      <c r="E1925" s="561">
        <f t="shared" ca="1" si="792"/>
        <v>1</v>
      </c>
      <c r="F1925" s="48"/>
    </row>
    <row r="1926" spans="1:6" ht="14.1" customHeight="1">
      <c r="A1926" s="560">
        <f ca="1">IF($H1926="UNIDADE CONSTRUTIVA",OFFSET(A1926,-1,0)+1,LARGE(A$3:A1925,1))</f>
        <v>0</v>
      </c>
      <c r="B1926" s="560">
        <f t="shared" ca="1" si="789"/>
        <v>20</v>
      </c>
      <c r="C1926" s="560">
        <f t="shared" ca="1" si="790"/>
        <v>1</v>
      </c>
      <c r="D1926" s="561">
        <f t="shared" ca="1" si="791"/>
        <v>1</v>
      </c>
      <c r="E1926" s="561">
        <f t="shared" ca="1" si="792"/>
        <v>1</v>
      </c>
      <c r="F1926" s="48"/>
    </row>
    <row r="1927" spans="1:6" ht="14.1" customHeight="1">
      <c r="A1927" s="560">
        <f ca="1">IF($H1927="UNIDADE CONSTRUTIVA",OFFSET(A1927,-1,0)+1,LARGE(A$3:A1926,1))</f>
        <v>0</v>
      </c>
      <c r="B1927" s="560">
        <f t="shared" ca="1" si="789"/>
        <v>20</v>
      </c>
      <c r="C1927" s="560">
        <f t="shared" ca="1" si="790"/>
        <v>1</v>
      </c>
      <c r="D1927" s="561">
        <f t="shared" ca="1" si="791"/>
        <v>1</v>
      </c>
      <c r="E1927" s="561">
        <f t="shared" ca="1" si="792"/>
        <v>1</v>
      </c>
      <c r="F1927" s="48"/>
    </row>
    <row r="1928" spans="1:6" ht="14.1" customHeight="1">
      <c r="A1928" s="560">
        <f ca="1">IF($H1928="UNIDADE CONSTRUTIVA",OFFSET(A1928,-1,0)+1,LARGE(A$3:A1927,1))</f>
        <v>0</v>
      </c>
      <c r="B1928" s="560">
        <f t="shared" ca="1" si="789"/>
        <v>20</v>
      </c>
      <c r="C1928" s="560">
        <f t="shared" ca="1" si="790"/>
        <v>1</v>
      </c>
      <c r="D1928" s="561">
        <f t="shared" ca="1" si="791"/>
        <v>1</v>
      </c>
      <c r="E1928" s="561">
        <f t="shared" ca="1" si="792"/>
        <v>1</v>
      </c>
      <c r="F1928" s="48"/>
    </row>
    <row r="1929" spans="1:6" ht="14.1" customHeight="1">
      <c r="A1929" s="560">
        <f ca="1">IF($H1929="UNIDADE CONSTRUTIVA",OFFSET(A1929,-1,0)+1,LARGE(A$3:A1928,1))</f>
        <v>0</v>
      </c>
      <c r="B1929" s="560">
        <f t="shared" ca="1" si="789"/>
        <v>20</v>
      </c>
      <c r="C1929" s="560">
        <f t="shared" ca="1" si="790"/>
        <v>1</v>
      </c>
      <c r="D1929" s="561">
        <f t="shared" ca="1" si="791"/>
        <v>1</v>
      </c>
      <c r="E1929" s="561">
        <f t="shared" ca="1" si="792"/>
        <v>1</v>
      </c>
      <c r="F1929" s="48"/>
    </row>
    <row r="1930" spans="1:6" ht="14.1" customHeight="1">
      <c r="A1930" s="560">
        <f ca="1">IF($H1930="UNIDADE CONSTRUTIVA",OFFSET(A1930,-1,0)+1,LARGE(A$3:A1929,1))</f>
        <v>0</v>
      </c>
      <c r="B1930" s="560">
        <f t="shared" ca="1" si="789"/>
        <v>20</v>
      </c>
      <c r="C1930" s="560">
        <f t="shared" ca="1" si="790"/>
        <v>1</v>
      </c>
      <c r="D1930" s="561">
        <f t="shared" ca="1" si="791"/>
        <v>1</v>
      </c>
      <c r="E1930" s="561">
        <f t="shared" ca="1" si="792"/>
        <v>1</v>
      </c>
      <c r="F1930" s="48"/>
    </row>
    <row r="1931" spans="1:6" ht="14.1" customHeight="1">
      <c r="A1931" s="560">
        <f ca="1">IF($H1931="UNIDADE CONSTRUTIVA",OFFSET(A1931,-1,0)+1,LARGE(A$3:A1930,1))</f>
        <v>0</v>
      </c>
      <c r="B1931" s="560">
        <f t="shared" ca="1" si="789"/>
        <v>20</v>
      </c>
      <c r="C1931" s="560">
        <f t="shared" ca="1" si="790"/>
        <v>1</v>
      </c>
      <c r="D1931" s="561">
        <f t="shared" ca="1" si="791"/>
        <v>1</v>
      </c>
      <c r="E1931" s="561">
        <f t="shared" ca="1" si="792"/>
        <v>1</v>
      </c>
      <c r="F1931" s="48"/>
    </row>
    <row r="1932" spans="1:6" ht="14.1" customHeight="1">
      <c r="A1932" s="560">
        <f ca="1">IF($H1932="UNIDADE CONSTRUTIVA",OFFSET(A1932,-1,0)+1,LARGE(A$3:A1931,1))</f>
        <v>0</v>
      </c>
      <c r="B1932" s="560">
        <f t="shared" ca="1" si="789"/>
        <v>20</v>
      </c>
      <c r="C1932" s="560">
        <f t="shared" ca="1" si="790"/>
        <v>1</v>
      </c>
      <c r="D1932" s="561">
        <f t="shared" ca="1" si="791"/>
        <v>1</v>
      </c>
      <c r="E1932" s="561">
        <f t="shared" ca="1" si="792"/>
        <v>1</v>
      </c>
      <c r="F1932" s="48"/>
    </row>
    <row r="1933" spans="1:6" ht="14.1" customHeight="1">
      <c r="A1933" s="560">
        <f ca="1">IF($H1933="UNIDADE CONSTRUTIVA",OFFSET(A1933,-1,0)+1,LARGE(A$3:A1932,1))</f>
        <v>0</v>
      </c>
      <c r="B1933" s="560">
        <f t="shared" ca="1" si="789"/>
        <v>20</v>
      </c>
      <c r="C1933" s="560">
        <f t="shared" ca="1" si="790"/>
        <v>1</v>
      </c>
      <c r="D1933" s="561">
        <f t="shared" ca="1" si="791"/>
        <v>1</v>
      </c>
      <c r="E1933" s="561">
        <f t="shared" ca="1" si="792"/>
        <v>1</v>
      </c>
      <c r="F1933" s="48"/>
    </row>
    <row r="1934" spans="1:6" ht="14.1" customHeight="1">
      <c r="A1934" s="560">
        <f ca="1">IF($H1934="UNIDADE CONSTRUTIVA",OFFSET(A1934,-1,0)+1,LARGE(A$3:A1933,1))</f>
        <v>0</v>
      </c>
      <c r="B1934" s="560">
        <f t="shared" ca="1" si="789"/>
        <v>20</v>
      </c>
      <c r="C1934" s="560">
        <f t="shared" ca="1" si="790"/>
        <v>1</v>
      </c>
      <c r="D1934" s="561">
        <f t="shared" ca="1" si="791"/>
        <v>1</v>
      </c>
      <c r="E1934" s="561">
        <f t="shared" ca="1" si="792"/>
        <v>1</v>
      </c>
      <c r="F1934" s="48"/>
    </row>
    <row r="1935" spans="1:6" ht="14.1" customHeight="1">
      <c r="A1935" s="560">
        <f ca="1">IF($H1935="UNIDADE CONSTRUTIVA",OFFSET(A1935,-1,0)+1,LARGE(A$3:A1934,1))</f>
        <v>0</v>
      </c>
      <c r="B1935" s="560">
        <f t="shared" ca="1" si="789"/>
        <v>20</v>
      </c>
      <c r="C1935" s="560">
        <f t="shared" ca="1" si="790"/>
        <v>1</v>
      </c>
      <c r="D1935" s="561">
        <f t="shared" ca="1" si="791"/>
        <v>1</v>
      </c>
      <c r="E1935" s="561">
        <f t="shared" ca="1" si="792"/>
        <v>1</v>
      </c>
      <c r="F1935" s="48"/>
    </row>
    <row r="1936" spans="1:6" ht="14.1" customHeight="1">
      <c r="A1936" s="560">
        <f ca="1">IF($H1936="UNIDADE CONSTRUTIVA",OFFSET(A1936,-1,0)+1,LARGE(A$3:A1935,1))</f>
        <v>0</v>
      </c>
      <c r="B1936" s="560">
        <f t="shared" ca="1" si="789"/>
        <v>20</v>
      </c>
      <c r="C1936" s="560">
        <f t="shared" ca="1" si="790"/>
        <v>1</v>
      </c>
      <c r="D1936" s="561">
        <f t="shared" ca="1" si="791"/>
        <v>1</v>
      </c>
      <c r="E1936" s="561">
        <f t="shared" ca="1" si="792"/>
        <v>1</v>
      </c>
      <c r="F1936" s="48"/>
    </row>
    <row r="1937" spans="1:6" ht="14.1" customHeight="1">
      <c r="A1937" s="560">
        <f ca="1">IF($H1937="UNIDADE CONSTRUTIVA",OFFSET(A1937,-1,0)+1,LARGE(A$3:A1936,1))</f>
        <v>0</v>
      </c>
      <c r="B1937" s="560">
        <f t="shared" ca="1" si="789"/>
        <v>20</v>
      </c>
      <c r="C1937" s="560">
        <f t="shared" ca="1" si="790"/>
        <v>1</v>
      </c>
      <c r="D1937" s="561">
        <f t="shared" ca="1" si="791"/>
        <v>1</v>
      </c>
      <c r="E1937" s="561">
        <f t="shared" ca="1" si="792"/>
        <v>1</v>
      </c>
      <c r="F1937" s="48"/>
    </row>
    <row r="1938" spans="1:6" ht="14.1" customHeight="1">
      <c r="A1938" s="560">
        <f ca="1">IF($H1938="UNIDADE CONSTRUTIVA",OFFSET(A1938,-1,0)+1,LARGE(A$3:A1937,1))</f>
        <v>0</v>
      </c>
      <c r="B1938" s="560">
        <f t="shared" ca="1" si="789"/>
        <v>20</v>
      </c>
      <c r="C1938" s="560">
        <f t="shared" ca="1" si="790"/>
        <v>1</v>
      </c>
      <c r="D1938" s="561">
        <f t="shared" ca="1" si="791"/>
        <v>1</v>
      </c>
      <c r="E1938" s="561">
        <f t="shared" ca="1" si="792"/>
        <v>1</v>
      </c>
      <c r="F1938" s="48"/>
    </row>
    <row r="1939" spans="1:6" ht="14.1" customHeight="1">
      <c r="A1939" s="560">
        <f ca="1">IF($H1939="UNIDADE CONSTRUTIVA",OFFSET(A1939,-1,0)+1,LARGE(A$3:A1938,1))</f>
        <v>0</v>
      </c>
      <c r="B1939" s="560">
        <f t="shared" ca="1" si="789"/>
        <v>20</v>
      </c>
      <c r="C1939" s="560">
        <f t="shared" ca="1" si="790"/>
        <v>1</v>
      </c>
      <c r="D1939" s="561">
        <f t="shared" ca="1" si="791"/>
        <v>1</v>
      </c>
      <c r="E1939" s="561">
        <f t="shared" ca="1" si="792"/>
        <v>1</v>
      </c>
      <c r="F1939" s="48"/>
    </row>
    <row r="1940" spans="1:6" ht="14.1" customHeight="1">
      <c r="A1940" s="560">
        <f ca="1">IF($H1940="UNIDADE CONSTRUTIVA",OFFSET(A1940,-1,0)+1,LARGE(A$3:A1939,1))</f>
        <v>0</v>
      </c>
      <c r="B1940" s="560">
        <f t="shared" ca="1" si="789"/>
        <v>20</v>
      </c>
      <c r="C1940" s="560">
        <f t="shared" ca="1" si="790"/>
        <v>1</v>
      </c>
      <c r="D1940" s="561">
        <f t="shared" ca="1" si="791"/>
        <v>1</v>
      </c>
      <c r="E1940" s="561">
        <f t="shared" ca="1" si="792"/>
        <v>1</v>
      </c>
      <c r="F1940" s="48"/>
    </row>
    <row r="1941" spans="1:6" ht="14.1" customHeight="1">
      <c r="A1941" s="560">
        <f ca="1">IF($H1941="UNIDADE CONSTRUTIVA",OFFSET(A1941,-1,0)+1,LARGE(A$3:A1940,1))</f>
        <v>0</v>
      </c>
      <c r="B1941" s="560">
        <f t="shared" ca="1" si="789"/>
        <v>20</v>
      </c>
      <c r="C1941" s="560">
        <f t="shared" ca="1" si="790"/>
        <v>1</v>
      </c>
      <c r="D1941" s="561">
        <f t="shared" ca="1" si="791"/>
        <v>1</v>
      </c>
      <c r="E1941" s="561">
        <f t="shared" ca="1" si="792"/>
        <v>1</v>
      </c>
      <c r="F1941" s="48"/>
    </row>
    <row r="1942" spans="1:6" ht="14.1" customHeight="1">
      <c r="A1942" s="560">
        <f ca="1">IF($H1942="UNIDADE CONSTRUTIVA",OFFSET(A1942,-1,0)+1,LARGE(A$3:A1941,1))</f>
        <v>0</v>
      </c>
      <c r="B1942" s="560">
        <f t="shared" ca="1" si="789"/>
        <v>20</v>
      </c>
      <c r="C1942" s="560">
        <f t="shared" ca="1" si="790"/>
        <v>1</v>
      </c>
      <c r="D1942" s="561">
        <f t="shared" ca="1" si="791"/>
        <v>1</v>
      </c>
      <c r="E1942" s="561">
        <f t="shared" ca="1" si="792"/>
        <v>1</v>
      </c>
      <c r="F1942" s="48"/>
    </row>
    <row r="1943" spans="1:6" ht="14.1" customHeight="1">
      <c r="A1943" s="560">
        <f ca="1">IF($H1943="UNIDADE CONSTRUTIVA",OFFSET(A1943,-1,0)+1,LARGE(A$3:A1942,1))</f>
        <v>0</v>
      </c>
      <c r="B1943" s="560">
        <f t="shared" ca="1" si="789"/>
        <v>20</v>
      </c>
      <c r="C1943" s="560">
        <f t="shared" ca="1" si="790"/>
        <v>1</v>
      </c>
      <c r="D1943" s="561">
        <f t="shared" ca="1" si="791"/>
        <v>1</v>
      </c>
      <c r="E1943" s="561">
        <f t="shared" ca="1" si="792"/>
        <v>1</v>
      </c>
      <c r="F1943" s="48"/>
    </row>
    <row r="1944" spans="1:6" ht="14.1" customHeight="1">
      <c r="A1944" s="560">
        <f ca="1">IF($H1944="UNIDADE CONSTRUTIVA",OFFSET(A1944,-1,0)+1,LARGE(A$3:A1943,1))</f>
        <v>0</v>
      </c>
      <c r="B1944" s="560">
        <f t="shared" ca="1" si="789"/>
        <v>20</v>
      </c>
      <c r="C1944" s="560">
        <f t="shared" ca="1" si="790"/>
        <v>1</v>
      </c>
      <c r="D1944" s="561">
        <f t="shared" ca="1" si="791"/>
        <v>1</v>
      </c>
      <c r="E1944" s="561">
        <f t="shared" ca="1" si="792"/>
        <v>1</v>
      </c>
      <c r="F1944" s="48"/>
    </row>
    <row r="1945" spans="1:6" ht="14.1" customHeight="1">
      <c r="A1945" s="560">
        <f ca="1">IF($H1945="UNIDADE CONSTRUTIVA",OFFSET(A1945,-1,0)+1,LARGE(A$3:A1944,1))</f>
        <v>0</v>
      </c>
      <c r="B1945" s="560">
        <f t="shared" ca="1" si="789"/>
        <v>20</v>
      </c>
      <c r="C1945" s="560">
        <f t="shared" ca="1" si="790"/>
        <v>1</v>
      </c>
      <c r="D1945" s="561">
        <f t="shared" ca="1" si="791"/>
        <v>1</v>
      </c>
      <c r="E1945" s="561">
        <f t="shared" ca="1" si="792"/>
        <v>1</v>
      </c>
      <c r="F1945" s="48"/>
    </row>
    <row r="1946" spans="1:6" ht="14.1" customHeight="1">
      <c r="A1946" s="560">
        <f ca="1">IF($H1946="UNIDADE CONSTRUTIVA",OFFSET(A1946,-1,0)+1,LARGE(A$3:A1945,1))</f>
        <v>0</v>
      </c>
      <c r="B1946" s="560">
        <f t="shared" ca="1" si="789"/>
        <v>20</v>
      </c>
      <c r="C1946" s="560">
        <f t="shared" ca="1" si="790"/>
        <v>1</v>
      </c>
      <c r="D1946" s="561">
        <f t="shared" ca="1" si="791"/>
        <v>1</v>
      </c>
      <c r="E1946" s="561">
        <f t="shared" ca="1" si="792"/>
        <v>1</v>
      </c>
      <c r="F1946" s="48"/>
    </row>
    <row r="1947" spans="1:6" ht="14.1" customHeight="1">
      <c r="A1947" s="560">
        <f ca="1">IF($H1947="UNIDADE CONSTRUTIVA",OFFSET(A1947,-1,0)+1,LARGE(A$3:A1946,1))</f>
        <v>0</v>
      </c>
      <c r="B1947" s="560">
        <f t="shared" ca="1" si="789"/>
        <v>20</v>
      </c>
      <c r="C1947" s="560">
        <f t="shared" ca="1" si="790"/>
        <v>1</v>
      </c>
      <c r="D1947" s="561">
        <f t="shared" ca="1" si="791"/>
        <v>1</v>
      </c>
      <c r="E1947" s="561">
        <f t="shared" ca="1" si="792"/>
        <v>1</v>
      </c>
      <c r="F1947" s="48"/>
    </row>
    <row r="1948" spans="1:6" ht="14.1" customHeight="1">
      <c r="A1948" s="560">
        <f ca="1">IF($H1948="UNIDADE CONSTRUTIVA",OFFSET(A1948,-1,0)+1,LARGE(A$3:A1947,1))</f>
        <v>0</v>
      </c>
      <c r="B1948" s="560">
        <f t="shared" ca="1" si="789"/>
        <v>20</v>
      </c>
      <c r="C1948" s="560">
        <f t="shared" ca="1" si="790"/>
        <v>1</v>
      </c>
      <c r="D1948" s="561">
        <f t="shared" ca="1" si="791"/>
        <v>1</v>
      </c>
      <c r="E1948" s="561">
        <f t="shared" ca="1" si="792"/>
        <v>1</v>
      </c>
      <c r="F1948" s="48"/>
    </row>
    <row r="1949" spans="1:6" ht="14.1" customHeight="1">
      <c r="A1949" s="560">
        <f ca="1">IF($H1949="UNIDADE CONSTRUTIVA",OFFSET(A1949,-1,0)+1,LARGE(A$3:A1948,1))</f>
        <v>0</v>
      </c>
      <c r="B1949" s="560">
        <f t="shared" ca="1" si="789"/>
        <v>20</v>
      </c>
      <c r="C1949" s="560">
        <f t="shared" ca="1" si="790"/>
        <v>1</v>
      </c>
      <c r="D1949" s="561">
        <f t="shared" ca="1" si="791"/>
        <v>1</v>
      </c>
      <c r="E1949" s="561">
        <f t="shared" ca="1" si="792"/>
        <v>1</v>
      </c>
      <c r="F1949" s="48"/>
    </row>
    <row r="1950" spans="1:6" ht="14.1" customHeight="1">
      <c r="A1950" s="560">
        <f ca="1">IF($H1950="UNIDADE CONSTRUTIVA",OFFSET(A1950,-1,0)+1,LARGE(A$3:A1949,1))</f>
        <v>0</v>
      </c>
      <c r="B1950" s="560">
        <f t="shared" ca="1" si="789"/>
        <v>20</v>
      </c>
      <c r="C1950" s="560">
        <f t="shared" ca="1" si="790"/>
        <v>1</v>
      </c>
      <c r="D1950" s="561">
        <f t="shared" ca="1" si="791"/>
        <v>1</v>
      </c>
      <c r="E1950" s="561">
        <f t="shared" ca="1" si="792"/>
        <v>1</v>
      </c>
      <c r="F1950" s="48"/>
    </row>
    <row r="1951" spans="1:6" ht="14.1" customHeight="1">
      <c r="A1951" s="560">
        <f ca="1">IF($H1951="UNIDADE CONSTRUTIVA",OFFSET(A1951,-1,0)+1,LARGE(A$3:A1950,1))</f>
        <v>0</v>
      </c>
      <c r="B1951" s="560">
        <f t="shared" ca="1" si="789"/>
        <v>20</v>
      </c>
      <c r="C1951" s="560">
        <f t="shared" ca="1" si="790"/>
        <v>1</v>
      </c>
      <c r="D1951" s="561">
        <f t="shared" ca="1" si="791"/>
        <v>1</v>
      </c>
      <c r="E1951" s="561">
        <f t="shared" ca="1" si="792"/>
        <v>1</v>
      </c>
      <c r="F1951" s="48"/>
    </row>
    <row r="1952" spans="1:6" ht="14.1" customHeight="1">
      <c r="A1952" s="560">
        <f ca="1">IF($H1952="UNIDADE CONSTRUTIVA",OFFSET(A1952,-1,0)+1,LARGE(A$3:A1951,1))</f>
        <v>0</v>
      </c>
      <c r="B1952" s="560">
        <f t="shared" ca="1" si="789"/>
        <v>20</v>
      </c>
      <c r="C1952" s="560">
        <f t="shared" ca="1" si="790"/>
        <v>1</v>
      </c>
      <c r="D1952" s="561">
        <f t="shared" ca="1" si="791"/>
        <v>1</v>
      </c>
      <c r="E1952" s="561">
        <f t="shared" ca="1" si="792"/>
        <v>1</v>
      </c>
      <c r="F1952" s="48"/>
    </row>
    <row r="1953" spans="1:6" ht="14.1" customHeight="1">
      <c r="A1953" s="560">
        <f ca="1">IF($H1953="UNIDADE CONSTRUTIVA",OFFSET(A1953,-1,0)+1,LARGE(A$3:A1952,1))</f>
        <v>0</v>
      </c>
      <c r="B1953" s="560">
        <f t="shared" ca="1" si="789"/>
        <v>20</v>
      </c>
      <c r="C1953" s="560">
        <f t="shared" ca="1" si="790"/>
        <v>1</v>
      </c>
      <c r="D1953" s="561">
        <f t="shared" ca="1" si="791"/>
        <v>1</v>
      </c>
      <c r="E1953" s="561">
        <f t="shared" ca="1" si="792"/>
        <v>1</v>
      </c>
      <c r="F1953" s="48"/>
    </row>
    <row r="1954" spans="1:6" ht="14.1" customHeight="1">
      <c r="A1954" s="560">
        <f ca="1">IF($H1954="UNIDADE CONSTRUTIVA",OFFSET(A1954,-1,0)+1,LARGE(A$3:A1953,1))</f>
        <v>0</v>
      </c>
      <c r="B1954" s="560">
        <f t="shared" ca="1" si="789"/>
        <v>20</v>
      </c>
      <c r="C1954" s="560">
        <f t="shared" ca="1" si="790"/>
        <v>1</v>
      </c>
      <c r="D1954" s="561">
        <f t="shared" ca="1" si="791"/>
        <v>1</v>
      </c>
      <c r="E1954" s="561">
        <f t="shared" ca="1" si="792"/>
        <v>1</v>
      </c>
      <c r="F1954" s="48"/>
    </row>
    <row r="1955" spans="1:6" ht="14.1" customHeight="1">
      <c r="A1955" s="560">
        <f ca="1">IF($H1955="UNIDADE CONSTRUTIVA",OFFSET(A1955,-1,0)+1,LARGE(A$3:A1954,1))</f>
        <v>0</v>
      </c>
      <c r="B1955" s="560">
        <f t="shared" ca="1" si="789"/>
        <v>20</v>
      </c>
      <c r="C1955" s="560">
        <f t="shared" ca="1" si="790"/>
        <v>1</v>
      </c>
      <c r="D1955" s="561">
        <f t="shared" ca="1" si="791"/>
        <v>1</v>
      </c>
      <c r="E1955" s="561">
        <f t="shared" ca="1" si="792"/>
        <v>1</v>
      </c>
      <c r="F1955" s="48"/>
    </row>
    <row r="1956" spans="1:6" ht="14.1" customHeight="1">
      <c r="A1956" s="560">
        <f ca="1">IF($H1956="UNIDADE CONSTRUTIVA",OFFSET(A1956,-1,0)+1,LARGE(A$3:A1955,1))</f>
        <v>0</v>
      </c>
      <c r="B1956" s="560">
        <f t="shared" ca="1" si="789"/>
        <v>20</v>
      </c>
      <c r="C1956" s="560">
        <f t="shared" ca="1" si="790"/>
        <v>1</v>
      </c>
      <c r="D1956" s="561">
        <f t="shared" ca="1" si="791"/>
        <v>1</v>
      </c>
      <c r="E1956" s="561">
        <f t="shared" ca="1" si="792"/>
        <v>1</v>
      </c>
      <c r="F1956" s="48"/>
    </row>
    <row r="1957" spans="1:6" ht="14.1" customHeight="1">
      <c r="A1957" s="560">
        <f ca="1">IF($H1957="UNIDADE CONSTRUTIVA",OFFSET(A1957,-1,0)+1,LARGE(A$3:A1956,1))</f>
        <v>0</v>
      </c>
      <c r="B1957" s="560">
        <f t="shared" ca="1" si="789"/>
        <v>20</v>
      </c>
      <c r="C1957" s="560">
        <f t="shared" ca="1" si="790"/>
        <v>1</v>
      </c>
      <c r="D1957" s="561">
        <f t="shared" ca="1" si="791"/>
        <v>1</v>
      </c>
      <c r="E1957" s="561">
        <f t="shared" ca="1" si="792"/>
        <v>1</v>
      </c>
      <c r="F1957" s="48"/>
    </row>
    <row r="1958" spans="1:6" ht="14.1" customHeight="1">
      <c r="A1958" s="560">
        <f ca="1">IF($H1958="UNIDADE CONSTRUTIVA",OFFSET(A1958,-1,0)+1,LARGE(A$3:A1957,1))</f>
        <v>0</v>
      </c>
      <c r="B1958" s="560">
        <f t="shared" ca="1" si="789"/>
        <v>20</v>
      </c>
      <c r="C1958" s="560">
        <f t="shared" ca="1" si="790"/>
        <v>1</v>
      </c>
      <c r="D1958" s="561">
        <f t="shared" ca="1" si="791"/>
        <v>1</v>
      </c>
      <c r="E1958" s="561">
        <f t="shared" ca="1" si="792"/>
        <v>1</v>
      </c>
      <c r="F1958" s="48"/>
    </row>
    <row r="1959" spans="1:6" ht="14.1" customHeight="1">
      <c r="A1959" s="560">
        <f ca="1">IF($H1959="UNIDADE CONSTRUTIVA",OFFSET(A1959,-1,0)+1,LARGE(A$3:A1958,1))</f>
        <v>0</v>
      </c>
      <c r="B1959" s="560">
        <f t="shared" ca="1" si="789"/>
        <v>20</v>
      </c>
      <c r="C1959" s="560">
        <f t="shared" ca="1" si="790"/>
        <v>1</v>
      </c>
      <c r="D1959" s="561">
        <f t="shared" ca="1" si="791"/>
        <v>1</v>
      </c>
      <c r="E1959" s="561">
        <f t="shared" ca="1" si="792"/>
        <v>1</v>
      </c>
      <c r="F1959" s="48"/>
    </row>
    <row r="1960" spans="1:6" ht="14.1" customHeight="1">
      <c r="A1960" s="560">
        <f ca="1">IF($H1960="UNIDADE CONSTRUTIVA",OFFSET(A1960,-1,0)+1,LARGE(A$3:A1959,1))</f>
        <v>0</v>
      </c>
      <c r="B1960" s="560">
        <f t="shared" ca="1" si="789"/>
        <v>20</v>
      </c>
      <c r="C1960" s="560">
        <f t="shared" ca="1" si="790"/>
        <v>1</v>
      </c>
      <c r="D1960" s="561">
        <f t="shared" ca="1" si="791"/>
        <v>1</v>
      </c>
      <c r="E1960" s="561">
        <f t="shared" ca="1" si="792"/>
        <v>1</v>
      </c>
      <c r="F1960" s="48"/>
    </row>
    <row r="1961" spans="1:6" ht="14.1" customHeight="1">
      <c r="A1961" s="560">
        <f ca="1">IF($H1961="UNIDADE CONSTRUTIVA",OFFSET(A1961,-1,0)+1,LARGE(A$3:A1960,1))</f>
        <v>0</v>
      </c>
      <c r="B1961" s="560">
        <f t="shared" ca="1" si="789"/>
        <v>20</v>
      </c>
      <c r="C1961" s="560">
        <f t="shared" ca="1" si="790"/>
        <v>1</v>
      </c>
      <c r="D1961" s="561">
        <f t="shared" ca="1" si="791"/>
        <v>1</v>
      </c>
      <c r="E1961" s="561">
        <f t="shared" ca="1" si="792"/>
        <v>1</v>
      </c>
      <c r="F1961" s="48"/>
    </row>
    <row r="1962" spans="1:6" ht="14.1" customHeight="1">
      <c r="A1962" s="560">
        <f ca="1">IF($H1962="UNIDADE CONSTRUTIVA",OFFSET(A1962,-1,0)+1,LARGE(A$3:A1961,1))</f>
        <v>0</v>
      </c>
      <c r="B1962" s="560">
        <f t="shared" ca="1" si="789"/>
        <v>20</v>
      </c>
      <c r="C1962" s="560">
        <f t="shared" ca="1" si="790"/>
        <v>1</v>
      </c>
      <c r="D1962" s="561">
        <f t="shared" ca="1" si="791"/>
        <v>1</v>
      </c>
      <c r="E1962" s="561">
        <f t="shared" ca="1" si="792"/>
        <v>1</v>
      </c>
      <c r="F1962" s="48"/>
    </row>
    <row r="1963" spans="1:6" ht="14.1" customHeight="1">
      <c r="A1963" s="560">
        <f ca="1">IF($H1963="UNIDADE CONSTRUTIVA",OFFSET(A1963,-1,0)+1,LARGE(A$3:A1962,1))</f>
        <v>0</v>
      </c>
      <c r="B1963" s="560">
        <f t="shared" ca="1" si="789"/>
        <v>20</v>
      </c>
      <c r="C1963" s="560">
        <f t="shared" ca="1" si="790"/>
        <v>1</v>
      </c>
      <c r="D1963" s="561">
        <f t="shared" ca="1" si="791"/>
        <v>1</v>
      </c>
      <c r="E1963" s="561">
        <f t="shared" ca="1" si="792"/>
        <v>1</v>
      </c>
      <c r="F1963" s="48"/>
    </row>
    <row r="1964" spans="1:6" ht="14.1" customHeight="1">
      <c r="A1964" s="560">
        <f ca="1">IF($H1964="UNIDADE CONSTRUTIVA",OFFSET(A1964,-1,0)+1,LARGE(A$3:A1963,1))</f>
        <v>0</v>
      </c>
      <c r="B1964" s="560">
        <f t="shared" ca="1" si="789"/>
        <v>20</v>
      </c>
      <c r="C1964" s="560">
        <f t="shared" ca="1" si="790"/>
        <v>1</v>
      </c>
      <c r="D1964" s="561">
        <f t="shared" ca="1" si="791"/>
        <v>1</v>
      </c>
      <c r="E1964" s="561">
        <f t="shared" ca="1" si="792"/>
        <v>1</v>
      </c>
      <c r="F1964" s="48"/>
    </row>
    <row r="1965" spans="1:6" ht="14.1" customHeight="1">
      <c r="A1965" s="560">
        <f ca="1">IF($H1965="UNIDADE CONSTRUTIVA",OFFSET(A1965,-1,0)+1,LARGE(A$3:A1964,1))</f>
        <v>0</v>
      </c>
      <c r="B1965" s="560">
        <f t="shared" ca="1" si="789"/>
        <v>20</v>
      </c>
      <c r="C1965" s="560">
        <f t="shared" ca="1" si="790"/>
        <v>1</v>
      </c>
      <c r="D1965" s="561">
        <f t="shared" ca="1" si="791"/>
        <v>1</v>
      </c>
      <c r="E1965" s="561">
        <f t="shared" ca="1" si="792"/>
        <v>1</v>
      </c>
      <c r="F1965" s="48"/>
    </row>
    <row r="1966" spans="1:6" ht="14.1" customHeight="1">
      <c r="A1966" s="560">
        <f ca="1">IF($H1966="UNIDADE CONSTRUTIVA",OFFSET(A1966,-1,0)+1,LARGE(A$3:A1965,1))</f>
        <v>0</v>
      </c>
      <c r="B1966" s="560">
        <f t="shared" ca="1" si="789"/>
        <v>20</v>
      </c>
      <c r="C1966" s="560">
        <f t="shared" ca="1" si="790"/>
        <v>1</v>
      </c>
      <c r="D1966" s="561">
        <f t="shared" ca="1" si="791"/>
        <v>1</v>
      </c>
      <c r="E1966" s="561">
        <f t="shared" ca="1" si="792"/>
        <v>1</v>
      </c>
      <c r="F1966" s="48"/>
    </row>
    <row r="1967" spans="1:6" ht="14.1" customHeight="1">
      <c r="A1967" s="560">
        <f ca="1">IF($H1967="UNIDADE CONSTRUTIVA",OFFSET(A1967,-1,0)+1,LARGE(A$3:A1966,1))</f>
        <v>0</v>
      </c>
      <c r="B1967" s="560">
        <f t="shared" ca="1" si="789"/>
        <v>20</v>
      </c>
      <c r="C1967" s="560">
        <f t="shared" ca="1" si="790"/>
        <v>1</v>
      </c>
      <c r="D1967" s="561">
        <f t="shared" ca="1" si="791"/>
        <v>1</v>
      </c>
      <c r="E1967" s="561">
        <f t="shared" ca="1" si="792"/>
        <v>1</v>
      </c>
      <c r="F1967" s="48"/>
    </row>
    <row r="1968" spans="1:6" ht="14.1" customHeight="1">
      <c r="A1968" s="560">
        <f ca="1">IF($H1968="UNIDADE CONSTRUTIVA",OFFSET(A1968,-1,0)+1,LARGE(A$3:A1967,1))</f>
        <v>0</v>
      </c>
      <c r="B1968" s="560">
        <f t="shared" ca="1" si="789"/>
        <v>20</v>
      </c>
      <c r="C1968" s="560">
        <f t="shared" ca="1" si="790"/>
        <v>1</v>
      </c>
      <c r="D1968" s="561">
        <f t="shared" ca="1" si="791"/>
        <v>1</v>
      </c>
      <c r="E1968" s="561">
        <f t="shared" ca="1" si="792"/>
        <v>1</v>
      </c>
      <c r="F1968" s="48"/>
    </row>
    <row r="1969" spans="1:6" ht="14.1" customHeight="1">
      <c r="A1969" s="560">
        <f ca="1">IF($H1969="UNIDADE CONSTRUTIVA",OFFSET(A1969,-1,0)+1,LARGE(A$3:A1968,1))</f>
        <v>0</v>
      </c>
      <c r="B1969" s="560">
        <f t="shared" ca="1" si="789"/>
        <v>20</v>
      </c>
      <c r="C1969" s="560">
        <f t="shared" ca="1" si="790"/>
        <v>1</v>
      </c>
      <c r="D1969" s="561">
        <f t="shared" ca="1" si="791"/>
        <v>1</v>
      </c>
      <c r="E1969" s="561">
        <f t="shared" ca="1" si="792"/>
        <v>1</v>
      </c>
      <c r="F1969" s="48"/>
    </row>
    <row r="1970" spans="1:6" ht="14.1" customHeight="1">
      <c r="A1970" s="560">
        <f ca="1">IF($H1970="UNIDADE CONSTRUTIVA",OFFSET(A1970,-1,0)+1,LARGE(A$3:A1969,1))</f>
        <v>0</v>
      </c>
      <c r="B1970" s="560">
        <f t="shared" ca="1" si="789"/>
        <v>20</v>
      </c>
      <c r="C1970" s="560">
        <f t="shared" ca="1" si="790"/>
        <v>1</v>
      </c>
      <c r="D1970" s="561">
        <f t="shared" ca="1" si="791"/>
        <v>1</v>
      </c>
      <c r="E1970" s="561">
        <f t="shared" ca="1" si="792"/>
        <v>1</v>
      </c>
      <c r="F1970" s="48"/>
    </row>
    <row r="1971" spans="1:6" ht="14.1" customHeight="1">
      <c r="A1971" s="560">
        <f ca="1">IF($H1971="UNIDADE CONSTRUTIVA",OFFSET(A1971,-1,0)+1,LARGE(A$3:A1970,1))</f>
        <v>0</v>
      </c>
      <c r="B1971" s="560">
        <f t="shared" ca="1" si="789"/>
        <v>20</v>
      </c>
      <c r="C1971" s="560">
        <f t="shared" ca="1" si="790"/>
        <v>1</v>
      </c>
      <c r="D1971" s="561">
        <f t="shared" ca="1" si="791"/>
        <v>1</v>
      </c>
      <c r="E1971" s="561">
        <f t="shared" ca="1" si="792"/>
        <v>1</v>
      </c>
      <c r="F1971" s="48"/>
    </row>
    <row r="1972" spans="1:6" ht="14.1" customHeight="1">
      <c r="A1972" s="560">
        <f ca="1">IF($H1972="UNIDADE CONSTRUTIVA",OFFSET(A1972,-1,0)+1,LARGE(A$3:A1971,1))</f>
        <v>0</v>
      </c>
      <c r="B1972" s="560">
        <f t="shared" ref="B1972:B2035" ca="1" si="793">IF(H1972="UNIDADE CONSTRUTIVA",0,IF(H1972="CÉLULA CONSTRUTIVA",OFFSET(B1972,-1,0)+1,OFFSET(B1972,-1,0)))</f>
        <v>20</v>
      </c>
      <c r="C1972" s="560">
        <f t="shared" ref="C1972:C2035" ca="1" si="794">IF(H1972="CÉLULA CONSTRUTIVA",0,IF(H1972="ETAPA",OFFSET(C1972,-1,0)+1,OFFSET(C1972,-1,0)))</f>
        <v>1</v>
      </c>
      <c r="D1972" s="561">
        <f t="shared" ref="D1972:D2035" ca="1" si="795">IF(H1972="ETAPA",0,IF(H1972="SUBETAPA",OFFSET(D1972,-1,0)+1,OFFSET(D1972,-1,0)))</f>
        <v>1</v>
      </c>
      <c r="E1972" s="561">
        <f t="shared" ref="E1972:E2035" ca="1" si="796">IF(H1972="Subetapa",0,IF(H1972="serviço",OFFSET(E1972,-1,0)+1,OFFSET(E1972,-1,0)))</f>
        <v>1</v>
      </c>
      <c r="F1972" s="48"/>
    </row>
    <row r="1973" spans="1:6" ht="14.1" customHeight="1">
      <c r="A1973" s="560">
        <f ca="1">IF($H1973="UNIDADE CONSTRUTIVA",OFFSET(A1973,-1,0)+1,LARGE(A$3:A1972,1))</f>
        <v>0</v>
      </c>
      <c r="B1973" s="560">
        <f t="shared" ca="1" si="793"/>
        <v>20</v>
      </c>
      <c r="C1973" s="560">
        <f t="shared" ca="1" si="794"/>
        <v>1</v>
      </c>
      <c r="D1973" s="561">
        <f t="shared" ca="1" si="795"/>
        <v>1</v>
      </c>
      <c r="E1973" s="561">
        <f t="shared" ca="1" si="796"/>
        <v>1</v>
      </c>
      <c r="F1973" s="48"/>
    </row>
    <row r="1974" spans="1:6" ht="14.1" customHeight="1">
      <c r="A1974" s="560">
        <f ca="1">IF($H1974="UNIDADE CONSTRUTIVA",OFFSET(A1974,-1,0)+1,LARGE(A$3:A1973,1))</f>
        <v>0</v>
      </c>
      <c r="B1974" s="560">
        <f t="shared" ca="1" si="793"/>
        <v>20</v>
      </c>
      <c r="C1974" s="560">
        <f t="shared" ca="1" si="794"/>
        <v>1</v>
      </c>
      <c r="D1974" s="561">
        <f t="shared" ca="1" si="795"/>
        <v>1</v>
      </c>
      <c r="E1974" s="561">
        <f t="shared" ca="1" si="796"/>
        <v>1</v>
      </c>
      <c r="F1974" s="48"/>
    </row>
    <row r="1975" spans="1:6" ht="14.1" customHeight="1">
      <c r="A1975" s="560">
        <f ca="1">IF($H1975="UNIDADE CONSTRUTIVA",OFFSET(A1975,-1,0)+1,LARGE(A$3:A1974,1))</f>
        <v>0</v>
      </c>
      <c r="B1975" s="560">
        <f t="shared" ca="1" si="793"/>
        <v>20</v>
      </c>
      <c r="C1975" s="560">
        <f t="shared" ca="1" si="794"/>
        <v>1</v>
      </c>
      <c r="D1975" s="561">
        <f t="shared" ca="1" si="795"/>
        <v>1</v>
      </c>
      <c r="E1975" s="561">
        <f t="shared" ca="1" si="796"/>
        <v>1</v>
      </c>
      <c r="F1975" s="48"/>
    </row>
    <row r="1976" spans="1:6" ht="14.1" customHeight="1">
      <c r="A1976" s="560">
        <f ca="1">IF($H1976="UNIDADE CONSTRUTIVA",OFFSET(A1976,-1,0)+1,LARGE(A$3:A1975,1))</f>
        <v>0</v>
      </c>
      <c r="B1976" s="560">
        <f t="shared" ca="1" si="793"/>
        <v>20</v>
      </c>
      <c r="C1976" s="560">
        <f t="shared" ca="1" si="794"/>
        <v>1</v>
      </c>
      <c r="D1976" s="561">
        <f t="shared" ca="1" si="795"/>
        <v>1</v>
      </c>
      <c r="E1976" s="561">
        <f t="shared" ca="1" si="796"/>
        <v>1</v>
      </c>
      <c r="F1976" s="48"/>
    </row>
    <row r="1977" spans="1:6" ht="14.1" customHeight="1">
      <c r="A1977" s="560">
        <f ca="1">IF($H1977="UNIDADE CONSTRUTIVA",OFFSET(A1977,-1,0)+1,LARGE(A$3:A1976,1))</f>
        <v>0</v>
      </c>
      <c r="B1977" s="560">
        <f t="shared" ca="1" si="793"/>
        <v>20</v>
      </c>
      <c r="C1977" s="560">
        <f t="shared" ca="1" si="794"/>
        <v>1</v>
      </c>
      <c r="D1977" s="561">
        <f t="shared" ca="1" si="795"/>
        <v>1</v>
      </c>
      <c r="E1977" s="561">
        <f t="shared" ca="1" si="796"/>
        <v>1</v>
      </c>
      <c r="F1977" s="48"/>
    </row>
    <row r="1978" spans="1:6" ht="14.1" customHeight="1">
      <c r="A1978" s="560">
        <f ca="1">IF($H1978="UNIDADE CONSTRUTIVA",OFFSET(A1978,-1,0)+1,LARGE(A$3:A1977,1))</f>
        <v>0</v>
      </c>
      <c r="B1978" s="560">
        <f t="shared" ca="1" si="793"/>
        <v>20</v>
      </c>
      <c r="C1978" s="560">
        <f t="shared" ca="1" si="794"/>
        <v>1</v>
      </c>
      <c r="D1978" s="561">
        <f t="shared" ca="1" si="795"/>
        <v>1</v>
      </c>
      <c r="E1978" s="561">
        <f t="shared" ca="1" si="796"/>
        <v>1</v>
      </c>
      <c r="F1978" s="48"/>
    </row>
    <row r="1979" spans="1:6" ht="14.1" customHeight="1">
      <c r="A1979" s="560">
        <f ca="1">IF($H1979="UNIDADE CONSTRUTIVA",OFFSET(A1979,-1,0)+1,LARGE(A$3:A1978,1))</f>
        <v>0</v>
      </c>
      <c r="B1979" s="560">
        <f t="shared" ca="1" si="793"/>
        <v>20</v>
      </c>
      <c r="C1979" s="560">
        <f t="shared" ca="1" si="794"/>
        <v>1</v>
      </c>
      <c r="D1979" s="561">
        <f t="shared" ca="1" si="795"/>
        <v>1</v>
      </c>
      <c r="E1979" s="561">
        <f t="shared" ca="1" si="796"/>
        <v>1</v>
      </c>
      <c r="F1979" s="48"/>
    </row>
    <row r="1980" spans="1:6" ht="14.1" customHeight="1">
      <c r="A1980" s="560">
        <f ca="1">IF($H1980="UNIDADE CONSTRUTIVA",OFFSET(A1980,-1,0)+1,LARGE(A$3:A1979,1))</f>
        <v>0</v>
      </c>
      <c r="B1980" s="560">
        <f t="shared" ca="1" si="793"/>
        <v>20</v>
      </c>
      <c r="C1980" s="560">
        <f t="shared" ca="1" si="794"/>
        <v>1</v>
      </c>
      <c r="D1980" s="561">
        <f t="shared" ca="1" si="795"/>
        <v>1</v>
      </c>
      <c r="E1980" s="561">
        <f t="shared" ca="1" si="796"/>
        <v>1</v>
      </c>
      <c r="F1980" s="48"/>
    </row>
    <row r="1981" spans="1:6" ht="14.1" customHeight="1">
      <c r="A1981" s="560">
        <f ca="1">IF($H1981="UNIDADE CONSTRUTIVA",OFFSET(A1981,-1,0)+1,LARGE(A$3:A1980,1))</f>
        <v>0</v>
      </c>
      <c r="B1981" s="560">
        <f t="shared" ca="1" si="793"/>
        <v>20</v>
      </c>
      <c r="C1981" s="560">
        <f t="shared" ca="1" si="794"/>
        <v>1</v>
      </c>
      <c r="D1981" s="561">
        <f t="shared" ca="1" si="795"/>
        <v>1</v>
      </c>
      <c r="E1981" s="561">
        <f t="shared" ca="1" si="796"/>
        <v>1</v>
      </c>
      <c r="F1981" s="48"/>
    </row>
    <row r="1982" spans="1:6" ht="14.1" customHeight="1">
      <c r="A1982" s="560">
        <f ca="1">IF($H1982="UNIDADE CONSTRUTIVA",OFFSET(A1982,-1,0)+1,LARGE(A$3:A1981,1))</f>
        <v>0</v>
      </c>
      <c r="B1982" s="560">
        <f t="shared" ca="1" si="793"/>
        <v>20</v>
      </c>
      <c r="C1982" s="560">
        <f t="shared" ca="1" si="794"/>
        <v>1</v>
      </c>
      <c r="D1982" s="561">
        <f t="shared" ca="1" si="795"/>
        <v>1</v>
      </c>
      <c r="E1982" s="561">
        <f t="shared" ca="1" si="796"/>
        <v>1</v>
      </c>
      <c r="F1982" s="48"/>
    </row>
    <row r="1983" spans="1:6" ht="14.1" customHeight="1">
      <c r="A1983" s="560">
        <f ca="1">IF($H1983="UNIDADE CONSTRUTIVA",OFFSET(A1983,-1,0)+1,LARGE(A$3:A1982,1))</f>
        <v>0</v>
      </c>
      <c r="B1983" s="560">
        <f t="shared" ca="1" si="793"/>
        <v>20</v>
      </c>
      <c r="C1983" s="560">
        <f t="shared" ca="1" si="794"/>
        <v>1</v>
      </c>
      <c r="D1983" s="561">
        <f t="shared" ca="1" si="795"/>
        <v>1</v>
      </c>
      <c r="E1983" s="561">
        <f t="shared" ca="1" si="796"/>
        <v>1</v>
      </c>
      <c r="F1983" s="48"/>
    </row>
    <row r="1984" spans="1:6" ht="14.1" customHeight="1">
      <c r="A1984" s="560">
        <f ca="1">IF($H1984="UNIDADE CONSTRUTIVA",OFFSET(A1984,-1,0)+1,LARGE(A$3:A1983,1))</f>
        <v>0</v>
      </c>
      <c r="B1984" s="560">
        <f t="shared" ca="1" si="793"/>
        <v>20</v>
      </c>
      <c r="C1984" s="560">
        <f t="shared" ca="1" si="794"/>
        <v>1</v>
      </c>
      <c r="D1984" s="561">
        <f t="shared" ca="1" si="795"/>
        <v>1</v>
      </c>
      <c r="E1984" s="561">
        <f t="shared" ca="1" si="796"/>
        <v>1</v>
      </c>
      <c r="F1984" s="48"/>
    </row>
    <row r="1985" spans="1:6" ht="14.1" customHeight="1">
      <c r="A1985" s="560">
        <f ca="1">IF($H1985="UNIDADE CONSTRUTIVA",OFFSET(A1985,-1,0)+1,LARGE(A$3:A1984,1))</f>
        <v>0</v>
      </c>
      <c r="B1985" s="560">
        <f t="shared" ca="1" si="793"/>
        <v>20</v>
      </c>
      <c r="C1985" s="560">
        <f t="shared" ca="1" si="794"/>
        <v>1</v>
      </c>
      <c r="D1985" s="561">
        <f t="shared" ca="1" si="795"/>
        <v>1</v>
      </c>
      <c r="E1985" s="561">
        <f t="shared" ca="1" si="796"/>
        <v>1</v>
      </c>
      <c r="F1985" s="48"/>
    </row>
    <row r="1986" spans="1:6" ht="14.1" customHeight="1">
      <c r="A1986" s="560">
        <f ca="1">IF($H1986="UNIDADE CONSTRUTIVA",OFFSET(A1986,-1,0)+1,LARGE(A$3:A1985,1))</f>
        <v>0</v>
      </c>
      <c r="B1986" s="560">
        <f t="shared" ca="1" si="793"/>
        <v>20</v>
      </c>
      <c r="C1986" s="560">
        <f t="shared" ca="1" si="794"/>
        <v>1</v>
      </c>
      <c r="D1986" s="561">
        <f t="shared" ca="1" si="795"/>
        <v>1</v>
      </c>
      <c r="E1986" s="561">
        <f t="shared" ca="1" si="796"/>
        <v>1</v>
      </c>
    </row>
    <row r="1987" spans="1:6" ht="14.1" customHeight="1">
      <c r="A1987" s="560">
        <f ca="1">IF($H1987="UNIDADE CONSTRUTIVA",OFFSET(A1987,-1,0)+1,LARGE(A$3:A1986,1))</f>
        <v>0</v>
      </c>
      <c r="B1987" s="560">
        <f t="shared" ca="1" si="793"/>
        <v>20</v>
      </c>
      <c r="C1987" s="560">
        <f t="shared" ca="1" si="794"/>
        <v>1</v>
      </c>
      <c r="D1987" s="561">
        <f t="shared" ca="1" si="795"/>
        <v>1</v>
      </c>
      <c r="E1987" s="561">
        <f t="shared" ca="1" si="796"/>
        <v>1</v>
      </c>
    </row>
    <row r="1988" spans="1:6" ht="14.1" customHeight="1">
      <c r="A1988" s="560">
        <f ca="1">IF($H1988="UNIDADE CONSTRUTIVA",OFFSET(A1988,-1,0)+1,LARGE(A$3:A1987,1))</f>
        <v>0</v>
      </c>
      <c r="B1988" s="560">
        <f t="shared" ca="1" si="793"/>
        <v>20</v>
      </c>
      <c r="C1988" s="560">
        <f t="shared" ca="1" si="794"/>
        <v>1</v>
      </c>
      <c r="D1988" s="561">
        <f t="shared" ca="1" si="795"/>
        <v>1</v>
      </c>
      <c r="E1988" s="561">
        <f t="shared" ca="1" si="796"/>
        <v>1</v>
      </c>
    </row>
    <row r="1989" spans="1:6" ht="14.1" customHeight="1">
      <c r="A1989" s="560">
        <f ca="1">IF($H1989="UNIDADE CONSTRUTIVA",OFFSET(A1989,-1,0)+1,LARGE(A$3:A1988,1))</f>
        <v>0</v>
      </c>
      <c r="B1989" s="560">
        <f t="shared" ca="1" si="793"/>
        <v>20</v>
      </c>
      <c r="C1989" s="560">
        <f t="shared" ca="1" si="794"/>
        <v>1</v>
      </c>
      <c r="D1989" s="561">
        <f t="shared" ca="1" si="795"/>
        <v>1</v>
      </c>
      <c r="E1989" s="561">
        <f t="shared" ca="1" si="796"/>
        <v>1</v>
      </c>
    </row>
    <row r="1990" spans="1:6" ht="14.1" customHeight="1">
      <c r="A1990" s="560">
        <f ca="1">IF($H1990="UNIDADE CONSTRUTIVA",OFFSET(A1990,-1,0)+1,LARGE(A$3:A1989,1))</f>
        <v>0</v>
      </c>
      <c r="B1990" s="560">
        <f t="shared" ca="1" si="793"/>
        <v>20</v>
      </c>
      <c r="C1990" s="560">
        <f t="shared" ca="1" si="794"/>
        <v>1</v>
      </c>
      <c r="D1990" s="561">
        <f t="shared" ca="1" si="795"/>
        <v>1</v>
      </c>
      <c r="E1990" s="561">
        <f t="shared" ca="1" si="796"/>
        <v>1</v>
      </c>
    </row>
    <row r="1991" spans="1:6" ht="14.1" customHeight="1">
      <c r="A1991" s="560">
        <f ca="1">IF($H1991="UNIDADE CONSTRUTIVA",OFFSET(A1991,-1,0)+1,LARGE(A$3:A1990,1))</f>
        <v>0</v>
      </c>
      <c r="B1991" s="560">
        <f t="shared" ca="1" si="793"/>
        <v>20</v>
      </c>
      <c r="C1991" s="560">
        <f t="shared" ca="1" si="794"/>
        <v>1</v>
      </c>
      <c r="D1991" s="561">
        <f t="shared" ca="1" si="795"/>
        <v>1</v>
      </c>
      <c r="E1991" s="561">
        <f t="shared" ca="1" si="796"/>
        <v>1</v>
      </c>
    </row>
    <row r="1992" spans="1:6" ht="14.1" customHeight="1">
      <c r="A1992" s="560">
        <f ca="1">IF($H1992="UNIDADE CONSTRUTIVA",OFFSET(A1992,-1,0)+1,LARGE(A$3:A1991,1))</f>
        <v>0</v>
      </c>
      <c r="B1992" s="560">
        <f t="shared" ca="1" si="793"/>
        <v>20</v>
      </c>
      <c r="C1992" s="560">
        <f t="shared" ca="1" si="794"/>
        <v>1</v>
      </c>
      <c r="D1992" s="561">
        <f t="shared" ca="1" si="795"/>
        <v>1</v>
      </c>
      <c r="E1992" s="561">
        <f t="shared" ca="1" si="796"/>
        <v>1</v>
      </c>
    </row>
    <row r="1993" spans="1:6" ht="14.1" customHeight="1">
      <c r="A1993" s="560">
        <f ca="1">IF($H1993="UNIDADE CONSTRUTIVA",OFFSET(A1993,-1,0)+1,LARGE(A$3:A1992,1))</f>
        <v>0</v>
      </c>
      <c r="B1993" s="560">
        <f t="shared" ca="1" si="793"/>
        <v>20</v>
      </c>
      <c r="C1993" s="560">
        <f t="shared" ca="1" si="794"/>
        <v>1</v>
      </c>
      <c r="D1993" s="561">
        <f t="shared" ca="1" si="795"/>
        <v>1</v>
      </c>
      <c r="E1993" s="561">
        <f t="shared" ca="1" si="796"/>
        <v>1</v>
      </c>
    </row>
    <row r="1994" spans="1:6" ht="14.1" customHeight="1">
      <c r="A1994" s="560">
        <f ca="1">IF($H1994="UNIDADE CONSTRUTIVA",OFFSET(A1994,-1,0)+1,LARGE(A$3:A1993,1))</f>
        <v>0</v>
      </c>
      <c r="B1994" s="560">
        <f t="shared" ca="1" si="793"/>
        <v>20</v>
      </c>
      <c r="C1994" s="560">
        <f t="shared" ca="1" si="794"/>
        <v>1</v>
      </c>
      <c r="D1994" s="561">
        <f t="shared" ca="1" si="795"/>
        <v>1</v>
      </c>
      <c r="E1994" s="561">
        <f t="shared" ca="1" si="796"/>
        <v>1</v>
      </c>
    </row>
    <row r="1995" spans="1:6" ht="14.1" customHeight="1">
      <c r="A1995" s="560">
        <f ca="1">IF($H1995="UNIDADE CONSTRUTIVA",OFFSET(A1995,-1,0)+1,LARGE(A$3:A1994,1))</f>
        <v>0</v>
      </c>
      <c r="B1995" s="560">
        <f t="shared" ca="1" si="793"/>
        <v>20</v>
      </c>
      <c r="C1995" s="560">
        <f t="shared" ca="1" si="794"/>
        <v>1</v>
      </c>
      <c r="D1995" s="561">
        <f t="shared" ca="1" si="795"/>
        <v>1</v>
      </c>
      <c r="E1995" s="561">
        <f t="shared" ca="1" si="796"/>
        <v>1</v>
      </c>
    </row>
    <row r="1996" spans="1:6" ht="14.1" customHeight="1">
      <c r="A1996" s="560">
        <f ca="1">IF($H1996="UNIDADE CONSTRUTIVA",OFFSET(A1996,-1,0)+1,LARGE(A$3:A1995,1))</f>
        <v>0</v>
      </c>
      <c r="B1996" s="560">
        <f t="shared" ca="1" si="793"/>
        <v>20</v>
      </c>
      <c r="C1996" s="560">
        <f t="shared" ca="1" si="794"/>
        <v>1</v>
      </c>
      <c r="D1996" s="561">
        <f t="shared" ca="1" si="795"/>
        <v>1</v>
      </c>
      <c r="E1996" s="561">
        <f t="shared" ca="1" si="796"/>
        <v>1</v>
      </c>
    </row>
    <row r="1997" spans="1:6" ht="14.1" customHeight="1">
      <c r="A1997" s="560">
        <f ca="1">IF($H1997="UNIDADE CONSTRUTIVA",OFFSET(A1997,-1,0)+1,LARGE(A$3:A1996,1))</f>
        <v>0</v>
      </c>
      <c r="B1997" s="560">
        <f t="shared" ca="1" si="793"/>
        <v>20</v>
      </c>
      <c r="C1997" s="560">
        <f t="shared" ca="1" si="794"/>
        <v>1</v>
      </c>
      <c r="D1997" s="561">
        <f t="shared" ca="1" si="795"/>
        <v>1</v>
      </c>
      <c r="E1997" s="561">
        <f t="shared" ca="1" si="796"/>
        <v>1</v>
      </c>
    </row>
    <row r="1998" spans="1:6" ht="14.1" customHeight="1">
      <c r="A1998" s="560">
        <f ca="1">IF($H1998="UNIDADE CONSTRUTIVA",OFFSET(A1998,-1,0)+1,LARGE(A$3:A1997,1))</f>
        <v>0</v>
      </c>
      <c r="B1998" s="560">
        <f t="shared" ca="1" si="793"/>
        <v>20</v>
      </c>
      <c r="C1998" s="560">
        <f t="shared" ca="1" si="794"/>
        <v>1</v>
      </c>
      <c r="D1998" s="561">
        <f t="shared" ca="1" si="795"/>
        <v>1</v>
      </c>
      <c r="E1998" s="561">
        <f t="shared" ca="1" si="796"/>
        <v>1</v>
      </c>
    </row>
    <row r="1999" spans="1:6" ht="14.1" customHeight="1">
      <c r="A1999" s="560">
        <f ca="1">IF($H1999="UNIDADE CONSTRUTIVA",OFFSET(A1999,-1,0)+1,LARGE(A$3:A1998,1))</f>
        <v>0</v>
      </c>
      <c r="B1999" s="560">
        <f t="shared" ca="1" si="793"/>
        <v>20</v>
      </c>
      <c r="C1999" s="560">
        <f t="shared" ca="1" si="794"/>
        <v>1</v>
      </c>
      <c r="D1999" s="561">
        <f t="shared" ca="1" si="795"/>
        <v>1</v>
      </c>
      <c r="E1999" s="561">
        <f t="shared" ca="1" si="796"/>
        <v>1</v>
      </c>
    </row>
    <row r="2000" spans="1:6" ht="14.1" customHeight="1">
      <c r="A2000" s="560">
        <f ca="1">IF($H2000="UNIDADE CONSTRUTIVA",OFFSET(A2000,-1,0)+1,LARGE(A$3:A1999,1))</f>
        <v>0</v>
      </c>
      <c r="B2000" s="560">
        <f t="shared" ca="1" si="793"/>
        <v>20</v>
      </c>
      <c r="C2000" s="560">
        <f t="shared" ca="1" si="794"/>
        <v>1</v>
      </c>
      <c r="D2000" s="561">
        <f t="shared" ca="1" si="795"/>
        <v>1</v>
      </c>
      <c r="E2000" s="561">
        <f t="shared" ca="1" si="796"/>
        <v>1</v>
      </c>
    </row>
    <row r="2001" spans="1:5" ht="14.1" customHeight="1">
      <c r="A2001" s="560">
        <f ca="1">IF($H2001="UNIDADE CONSTRUTIVA",OFFSET(A2001,-1,0)+1,LARGE(A$3:A2000,1))</f>
        <v>0</v>
      </c>
      <c r="B2001" s="560">
        <f t="shared" ca="1" si="793"/>
        <v>20</v>
      </c>
      <c r="C2001" s="560">
        <f t="shared" ca="1" si="794"/>
        <v>1</v>
      </c>
      <c r="D2001" s="561">
        <f t="shared" ca="1" si="795"/>
        <v>1</v>
      </c>
      <c r="E2001" s="561">
        <f t="shared" ca="1" si="796"/>
        <v>1</v>
      </c>
    </row>
    <row r="2002" spans="1:5" ht="14.1" customHeight="1">
      <c r="A2002" s="560">
        <f ca="1">IF($H2002="UNIDADE CONSTRUTIVA",OFFSET(A2002,-1,0)+1,LARGE(A$3:A2001,1))</f>
        <v>0</v>
      </c>
      <c r="B2002" s="560">
        <f t="shared" ca="1" si="793"/>
        <v>20</v>
      </c>
      <c r="C2002" s="560">
        <f t="shared" ca="1" si="794"/>
        <v>1</v>
      </c>
      <c r="D2002" s="561">
        <f t="shared" ca="1" si="795"/>
        <v>1</v>
      </c>
      <c r="E2002" s="561">
        <f t="shared" ca="1" si="796"/>
        <v>1</v>
      </c>
    </row>
    <row r="2003" spans="1:5" ht="14.1" customHeight="1">
      <c r="A2003" s="560">
        <f ca="1">IF($H2003="UNIDADE CONSTRUTIVA",OFFSET(A2003,-1,0)+1,LARGE(A$3:A2002,1))</f>
        <v>0</v>
      </c>
      <c r="B2003" s="560">
        <f t="shared" ca="1" si="793"/>
        <v>20</v>
      </c>
      <c r="C2003" s="560">
        <f t="shared" ca="1" si="794"/>
        <v>1</v>
      </c>
      <c r="D2003" s="561">
        <f t="shared" ca="1" si="795"/>
        <v>1</v>
      </c>
      <c r="E2003" s="561">
        <f t="shared" ca="1" si="796"/>
        <v>1</v>
      </c>
    </row>
    <row r="2004" spans="1:5" ht="14.1" customHeight="1">
      <c r="A2004" s="560">
        <f ca="1">IF($H2004="UNIDADE CONSTRUTIVA",OFFSET(A2004,-1,0)+1,LARGE(A$3:A2003,1))</f>
        <v>0</v>
      </c>
      <c r="B2004" s="560">
        <f t="shared" ca="1" si="793"/>
        <v>20</v>
      </c>
      <c r="C2004" s="560">
        <f t="shared" ca="1" si="794"/>
        <v>1</v>
      </c>
      <c r="D2004" s="561">
        <f t="shared" ca="1" si="795"/>
        <v>1</v>
      </c>
      <c r="E2004" s="561">
        <f t="shared" ca="1" si="796"/>
        <v>1</v>
      </c>
    </row>
    <row r="2005" spans="1:5" ht="14.1" customHeight="1">
      <c r="A2005" s="560">
        <f ca="1">IF($H2005="UNIDADE CONSTRUTIVA",OFFSET(A2005,-1,0)+1,LARGE(A$3:A2004,1))</f>
        <v>0</v>
      </c>
      <c r="B2005" s="560">
        <f t="shared" ca="1" si="793"/>
        <v>20</v>
      </c>
      <c r="C2005" s="560">
        <f t="shared" ca="1" si="794"/>
        <v>1</v>
      </c>
      <c r="D2005" s="561">
        <f t="shared" ca="1" si="795"/>
        <v>1</v>
      </c>
      <c r="E2005" s="561">
        <f t="shared" ca="1" si="796"/>
        <v>1</v>
      </c>
    </row>
    <row r="2006" spans="1:5" ht="14.1" customHeight="1">
      <c r="A2006" s="560">
        <f ca="1">IF($H2006="UNIDADE CONSTRUTIVA",OFFSET(A2006,-1,0)+1,LARGE(A$3:A2005,1))</f>
        <v>0</v>
      </c>
      <c r="B2006" s="560">
        <f t="shared" ca="1" si="793"/>
        <v>20</v>
      </c>
      <c r="C2006" s="560">
        <f t="shared" ca="1" si="794"/>
        <v>1</v>
      </c>
      <c r="D2006" s="561">
        <f t="shared" ca="1" si="795"/>
        <v>1</v>
      </c>
      <c r="E2006" s="561">
        <f t="shared" ca="1" si="796"/>
        <v>1</v>
      </c>
    </row>
    <row r="2007" spans="1:5" ht="14.1" customHeight="1">
      <c r="A2007" s="560">
        <f ca="1">IF($H2007="UNIDADE CONSTRUTIVA",OFFSET(A2007,-1,0)+1,LARGE(A$3:A2006,1))</f>
        <v>0</v>
      </c>
      <c r="B2007" s="560">
        <f t="shared" ca="1" si="793"/>
        <v>20</v>
      </c>
      <c r="C2007" s="560">
        <f t="shared" ca="1" si="794"/>
        <v>1</v>
      </c>
      <c r="D2007" s="561">
        <f t="shared" ca="1" si="795"/>
        <v>1</v>
      </c>
      <c r="E2007" s="561">
        <f t="shared" ca="1" si="796"/>
        <v>1</v>
      </c>
    </row>
    <row r="2008" spans="1:5" ht="14.1" customHeight="1">
      <c r="A2008" s="560">
        <f ca="1">IF($H2008="UNIDADE CONSTRUTIVA",OFFSET(A2008,-1,0)+1,LARGE(A$3:A2007,1))</f>
        <v>0</v>
      </c>
      <c r="B2008" s="560">
        <f t="shared" ca="1" si="793"/>
        <v>20</v>
      </c>
      <c r="C2008" s="560">
        <f t="shared" ca="1" si="794"/>
        <v>1</v>
      </c>
      <c r="D2008" s="561">
        <f t="shared" ca="1" si="795"/>
        <v>1</v>
      </c>
      <c r="E2008" s="561">
        <f t="shared" ca="1" si="796"/>
        <v>1</v>
      </c>
    </row>
    <row r="2009" spans="1:5" ht="14.1" customHeight="1">
      <c r="A2009" s="560">
        <f ca="1">IF($H2009="UNIDADE CONSTRUTIVA",OFFSET(A2009,-1,0)+1,LARGE(A$3:A2008,1))</f>
        <v>0</v>
      </c>
      <c r="B2009" s="560">
        <f t="shared" ca="1" si="793"/>
        <v>20</v>
      </c>
      <c r="C2009" s="560">
        <f t="shared" ca="1" si="794"/>
        <v>1</v>
      </c>
      <c r="D2009" s="561">
        <f t="shared" ca="1" si="795"/>
        <v>1</v>
      </c>
      <c r="E2009" s="561">
        <f t="shared" ca="1" si="796"/>
        <v>1</v>
      </c>
    </row>
    <row r="2010" spans="1:5" ht="14.1" customHeight="1">
      <c r="A2010" s="560">
        <f ca="1">IF($H2010="UNIDADE CONSTRUTIVA",OFFSET(A2010,-1,0)+1,LARGE(A$3:A2009,1))</f>
        <v>0</v>
      </c>
      <c r="B2010" s="560">
        <f t="shared" ca="1" si="793"/>
        <v>20</v>
      </c>
      <c r="C2010" s="560">
        <f t="shared" ca="1" si="794"/>
        <v>1</v>
      </c>
      <c r="D2010" s="561">
        <f t="shared" ca="1" si="795"/>
        <v>1</v>
      </c>
      <c r="E2010" s="561">
        <f t="shared" ca="1" si="796"/>
        <v>1</v>
      </c>
    </row>
    <row r="2011" spans="1:5" ht="14.1" customHeight="1">
      <c r="A2011" s="560">
        <f ca="1">IF($H2011="UNIDADE CONSTRUTIVA",OFFSET(A2011,-1,0)+1,LARGE(A$3:A2010,1))</f>
        <v>0</v>
      </c>
      <c r="B2011" s="560">
        <f t="shared" ca="1" si="793"/>
        <v>20</v>
      </c>
      <c r="C2011" s="560">
        <f t="shared" ca="1" si="794"/>
        <v>1</v>
      </c>
      <c r="D2011" s="561">
        <f t="shared" ca="1" si="795"/>
        <v>1</v>
      </c>
      <c r="E2011" s="561">
        <f t="shared" ca="1" si="796"/>
        <v>1</v>
      </c>
    </row>
    <row r="2012" spans="1:5" ht="14.1" customHeight="1">
      <c r="A2012" s="560">
        <f ca="1">IF($H2012="UNIDADE CONSTRUTIVA",OFFSET(A2012,-1,0)+1,LARGE(A$3:A2011,1))</f>
        <v>0</v>
      </c>
      <c r="B2012" s="560">
        <f t="shared" ca="1" si="793"/>
        <v>20</v>
      </c>
      <c r="C2012" s="560">
        <f t="shared" ca="1" si="794"/>
        <v>1</v>
      </c>
      <c r="D2012" s="561">
        <f t="shared" ca="1" si="795"/>
        <v>1</v>
      </c>
      <c r="E2012" s="561">
        <f t="shared" ca="1" si="796"/>
        <v>1</v>
      </c>
    </row>
    <row r="2013" spans="1:5" ht="14.1" customHeight="1">
      <c r="A2013" s="560">
        <f ca="1">IF($H2013="UNIDADE CONSTRUTIVA",OFFSET(A2013,-1,0)+1,LARGE(A$3:A2012,1))</f>
        <v>0</v>
      </c>
      <c r="B2013" s="560">
        <f t="shared" ca="1" si="793"/>
        <v>20</v>
      </c>
      <c r="C2013" s="560">
        <f t="shared" ca="1" si="794"/>
        <v>1</v>
      </c>
      <c r="D2013" s="561">
        <f t="shared" ca="1" si="795"/>
        <v>1</v>
      </c>
      <c r="E2013" s="561">
        <f t="shared" ca="1" si="796"/>
        <v>1</v>
      </c>
    </row>
    <row r="2014" spans="1:5" ht="14.1" customHeight="1">
      <c r="A2014" s="560">
        <f ca="1">IF($H2014="UNIDADE CONSTRUTIVA",OFFSET(A2014,-1,0)+1,LARGE(A$3:A2013,1))</f>
        <v>0</v>
      </c>
      <c r="B2014" s="560">
        <f t="shared" ca="1" si="793"/>
        <v>20</v>
      </c>
      <c r="C2014" s="560">
        <f t="shared" ca="1" si="794"/>
        <v>1</v>
      </c>
      <c r="D2014" s="561">
        <f t="shared" ca="1" si="795"/>
        <v>1</v>
      </c>
      <c r="E2014" s="561">
        <f t="shared" ca="1" si="796"/>
        <v>1</v>
      </c>
    </row>
    <row r="2015" spans="1:5" ht="14.1" customHeight="1">
      <c r="A2015" s="560">
        <f ca="1">IF($H2015="UNIDADE CONSTRUTIVA",OFFSET(A2015,-1,0)+1,LARGE(A$3:A2014,1))</f>
        <v>0</v>
      </c>
      <c r="B2015" s="560">
        <f t="shared" ca="1" si="793"/>
        <v>20</v>
      </c>
      <c r="C2015" s="560">
        <f t="shared" ca="1" si="794"/>
        <v>1</v>
      </c>
      <c r="D2015" s="561">
        <f t="shared" ca="1" si="795"/>
        <v>1</v>
      </c>
      <c r="E2015" s="561">
        <f t="shared" ca="1" si="796"/>
        <v>1</v>
      </c>
    </row>
    <row r="2016" spans="1:5" ht="14.1" customHeight="1">
      <c r="A2016" s="560">
        <f ca="1">IF($H2016="UNIDADE CONSTRUTIVA",OFFSET(A2016,-1,0)+1,LARGE(A$3:A2015,1))</f>
        <v>0</v>
      </c>
      <c r="B2016" s="560">
        <f t="shared" ca="1" si="793"/>
        <v>20</v>
      </c>
      <c r="C2016" s="560">
        <f t="shared" ca="1" si="794"/>
        <v>1</v>
      </c>
      <c r="D2016" s="561">
        <f t="shared" ca="1" si="795"/>
        <v>1</v>
      </c>
      <c r="E2016" s="561">
        <f t="shared" ca="1" si="796"/>
        <v>1</v>
      </c>
    </row>
    <row r="2017" spans="1:5" ht="14.1" customHeight="1">
      <c r="A2017" s="560">
        <f ca="1">IF($H2017="UNIDADE CONSTRUTIVA",OFFSET(A2017,-1,0)+1,LARGE(A$3:A2016,1))</f>
        <v>0</v>
      </c>
      <c r="B2017" s="560">
        <f t="shared" ca="1" si="793"/>
        <v>20</v>
      </c>
      <c r="C2017" s="560">
        <f t="shared" ca="1" si="794"/>
        <v>1</v>
      </c>
      <c r="D2017" s="561">
        <f t="shared" ca="1" si="795"/>
        <v>1</v>
      </c>
      <c r="E2017" s="561">
        <f t="shared" ca="1" si="796"/>
        <v>1</v>
      </c>
    </row>
    <row r="2018" spans="1:5" ht="14.1" customHeight="1">
      <c r="A2018" s="560">
        <f ca="1">IF($H2018="UNIDADE CONSTRUTIVA",OFFSET(A2018,-1,0)+1,LARGE(A$3:A2017,1))</f>
        <v>0</v>
      </c>
      <c r="B2018" s="560">
        <f t="shared" ca="1" si="793"/>
        <v>20</v>
      </c>
      <c r="C2018" s="560">
        <f t="shared" ca="1" si="794"/>
        <v>1</v>
      </c>
      <c r="D2018" s="561">
        <f t="shared" ca="1" si="795"/>
        <v>1</v>
      </c>
      <c r="E2018" s="561">
        <f t="shared" ca="1" si="796"/>
        <v>1</v>
      </c>
    </row>
    <row r="2019" spans="1:5" ht="14.1" customHeight="1">
      <c r="A2019" s="560">
        <f ca="1">IF($H2019="UNIDADE CONSTRUTIVA",OFFSET(A2019,-1,0)+1,LARGE(A$3:A2018,1))</f>
        <v>0</v>
      </c>
      <c r="B2019" s="560">
        <f t="shared" ca="1" si="793"/>
        <v>20</v>
      </c>
      <c r="C2019" s="560">
        <f t="shared" ca="1" si="794"/>
        <v>1</v>
      </c>
      <c r="D2019" s="561">
        <f t="shared" ca="1" si="795"/>
        <v>1</v>
      </c>
      <c r="E2019" s="561">
        <f t="shared" ca="1" si="796"/>
        <v>1</v>
      </c>
    </row>
    <row r="2020" spans="1:5" ht="14.1" customHeight="1">
      <c r="A2020" s="560">
        <f ca="1">IF($H2020="UNIDADE CONSTRUTIVA",OFFSET(A2020,-1,0)+1,LARGE(A$3:A2019,1))</f>
        <v>0</v>
      </c>
      <c r="B2020" s="560">
        <f t="shared" ca="1" si="793"/>
        <v>20</v>
      </c>
      <c r="C2020" s="560">
        <f t="shared" ca="1" si="794"/>
        <v>1</v>
      </c>
      <c r="D2020" s="561">
        <f t="shared" ca="1" si="795"/>
        <v>1</v>
      </c>
      <c r="E2020" s="561">
        <f t="shared" ca="1" si="796"/>
        <v>1</v>
      </c>
    </row>
    <row r="2021" spans="1:5" ht="14.1" customHeight="1">
      <c r="A2021" s="560">
        <f ca="1">IF($H2021="UNIDADE CONSTRUTIVA",OFFSET(A2021,-1,0)+1,LARGE(A$3:A2020,1))</f>
        <v>0</v>
      </c>
      <c r="B2021" s="560">
        <f t="shared" ca="1" si="793"/>
        <v>20</v>
      </c>
      <c r="C2021" s="560">
        <f t="shared" ca="1" si="794"/>
        <v>1</v>
      </c>
      <c r="D2021" s="561">
        <f t="shared" ca="1" si="795"/>
        <v>1</v>
      </c>
      <c r="E2021" s="561">
        <f t="shared" ca="1" si="796"/>
        <v>1</v>
      </c>
    </row>
    <row r="2022" spans="1:5" ht="14.1" customHeight="1">
      <c r="A2022" s="560">
        <f ca="1">IF($H2022="UNIDADE CONSTRUTIVA",OFFSET(A2022,-1,0)+1,LARGE(A$3:A2021,1))</f>
        <v>0</v>
      </c>
      <c r="B2022" s="560">
        <f t="shared" ca="1" si="793"/>
        <v>20</v>
      </c>
      <c r="C2022" s="560">
        <f t="shared" ca="1" si="794"/>
        <v>1</v>
      </c>
      <c r="D2022" s="561">
        <f t="shared" ca="1" si="795"/>
        <v>1</v>
      </c>
      <c r="E2022" s="561">
        <f t="shared" ca="1" si="796"/>
        <v>1</v>
      </c>
    </row>
    <row r="2023" spans="1:5" ht="14.1" customHeight="1">
      <c r="A2023" s="560">
        <f ca="1">IF($H2023="UNIDADE CONSTRUTIVA",OFFSET(A2023,-1,0)+1,LARGE(A$3:A2022,1))</f>
        <v>0</v>
      </c>
      <c r="B2023" s="560">
        <f t="shared" ca="1" si="793"/>
        <v>20</v>
      </c>
      <c r="C2023" s="560">
        <f t="shared" ca="1" si="794"/>
        <v>1</v>
      </c>
      <c r="D2023" s="561">
        <f t="shared" ca="1" si="795"/>
        <v>1</v>
      </c>
      <c r="E2023" s="561">
        <f t="shared" ca="1" si="796"/>
        <v>1</v>
      </c>
    </row>
    <row r="2024" spans="1:5" ht="14.1" customHeight="1">
      <c r="A2024" s="560">
        <f ca="1">IF($H2024="UNIDADE CONSTRUTIVA",OFFSET(A2024,-1,0)+1,LARGE(A$3:A2023,1))</f>
        <v>0</v>
      </c>
      <c r="B2024" s="560">
        <f t="shared" ca="1" si="793"/>
        <v>20</v>
      </c>
      <c r="C2024" s="560">
        <f t="shared" ca="1" si="794"/>
        <v>1</v>
      </c>
      <c r="D2024" s="561">
        <f t="shared" ca="1" si="795"/>
        <v>1</v>
      </c>
      <c r="E2024" s="561">
        <f t="shared" ca="1" si="796"/>
        <v>1</v>
      </c>
    </row>
    <row r="2025" spans="1:5" ht="14.1" customHeight="1">
      <c r="A2025" s="560">
        <f ca="1">IF($H2025="UNIDADE CONSTRUTIVA",OFFSET(A2025,-1,0)+1,LARGE(A$3:A2024,1))</f>
        <v>0</v>
      </c>
      <c r="B2025" s="560">
        <f t="shared" ca="1" si="793"/>
        <v>20</v>
      </c>
      <c r="C2025" s="560">
        <f t="shared" ca="1" si="794"/>
        <v>1</v>
      </c>
      <c r="D2025" s="561">
        <f t="shared" ca="1" si="795"/>
        <v>1</v>
      </c>
      <c r="E2025" s="561">
        <f t="shared" ca="1" si="796"/>
        <v>1</v>
      </c>
    </row>
    <row r="2026" spans="1:5" ht="14.1" customHeight="1">
      <c r="A2026" s="560">
        <f ca="1">IF($H2026="UNIDADE CONSTRUTIVA",OFFSET(A2026,-1,0)+1,LARGE(A$3:A2025,1))</f>
        <v>0</v>
      </c>
      <c r="B2026" s="560">
        <f t="shared" ca="1" si="793"/>
        <v>20</v>
      </c>
      <c r="C2026" s="560">
        <f t="shared" ca="1" si="794"/>
        <v>1</v>
      </c>
      <c r="D2026" s="561">
        <f t="shared" ca="1" si="795"/>
        <v>1</v>
      </c>
      <c r="E2026" s="561">
        <f t="shared" ca="1" si="796"/>
        <v>1</v>
      </c>
    </row>
    <row r="2027" spans="1:5" ht="14.1" customHeight="1">
      <c r="A2027" s="560">
        <f ca="1">IF($H2027="UNIDADE CONSTRUTIVA",OFFSET(A2027,-1,0)+1,LARGE(A$3:A2026,1))</f>
        <v>0</v>
      </c>
      <c r="B2027" s="560">
        <f t="shared" ca="1" si="793"/>
        <v>20</v>
      </c>
      <c r="C2027" s="560">
        <f t="shared" ca="1" si="794"/>
        <v>1</v>
      </c>
      <c r="D2027" s="561">
        <f t="shared" ca="1" si="795"/>
        <v>1</v>
      </c>
      <c r="E2027" s="561">
        <f t="shared" ca="1" si="796"/>
        <v>1</v>
      </c>
    </row>
    <row r="2028" spans="1:5" ht="14.1" customHeight="1">
      <c r="A2028" s="560">
        <f ca="1">IF($H2028="UNIDADE CONSTRUTIVA",OFFSET(A2028,-1,0)+1,LARGE(A$3:A2027,1))</f>
        <v>0</v>
      </c>
      <c r="B2028" s="560">
        <f t="shared" ca="1" si="793"/>
        <v>20</v>
      </c>
      <c r="C2028" s="560">
        <f t="shared" ca="1" si="794"/>
        <v>1</v>
      </c>
      <c r="D2028" s="561">
        <f t="shared" ca="1" si="795"/>
        <v>1</v>
      </c>
      <c r="E2028" s="561">
        <f t="shared" ca="1" si="796"/>
        <v>1</v>
      </c>
    </row>
    <row r="2029" spans="1:5" ht="14.1" customHeight="1">
      <c r="A2029" s="560">
        <f ca="1">IF($H2029="UNIDADE CONSTRUTIVA",OFFSET(A2029,-1,0)+1,LARGE(A$3:A2028,1))</f>
        <v>0</v>
      </c>
      <c r="B2029" s="560">
        <f t="shared" ca="1" si="793"/>
        <v>20</v>
      </c>
      <c r="C2029" s="560">
        <f t="shared" ca="1" si="794"/>
        <v>1</v>
      </c>
      <c r="D2029" s="561">
        <f t="shared" ca="1" si="795"/>
        <v>1</v>
      </c>
      <c r="E2029" s="561">
        <f t="shared" ca="1" si="796"/>
        <v>1</v>
      </c>
    </row>
    <row r="2030" spans="1:5" ht="14.1" customHeight="1">
      <c r="A2030" s="560">
        <f ca="1">IF($H2030="UNIDADE CONSTRUTIVA",OFFSET(A2030,-1,0)+1,LARGE(A$3:A2029,1))</f>
        <v>0</v>
      </c>
      <c r="B2030" s="560">
        <f t="shared" ca="1" si="793"/>
        <v>20</v>
      </c>
      <c r="C2030" s="560">
        <f t="shared" ca="1" si="794"/>
        <v>1</v>
      </c>
      <c r="D2030" s="561">
        <f t="shared" ca="1" si="795"/>
        <v>1</v>
      </c>
      <c r="E2030" s="561">
        <f t="shared" ca="1" si="796"/>
        <v>1</v>
      </c>
    </row>
    <row r="2031" spans="1:5" ht="14.1" customHeight="1">
      <c r="A2031" s="560">
        <f ca="1">IF($H2031="UNIDADE CONSTRUTIVA",OFFSET(A2031,-1,0)+1,LARGE(A$3:A2030,1))</f>
        <v>0</v>
      </c>
      <c r="B2031" s="560">
        <f t="shared" ca="1" si="793"/>
        <v>20</v>
      </c>
      <c r="C2031" s="560">
        <f t="shared" ca="1" si="794"/>
        <v>1</v>
      </c>
      <c r="D2031" s="561">
        <f t="shared" ca="1" si="795"/>
        <v>1</v>
      </c>
      <c r="E2031" s="561">
        <f t="shared" ca="1" si="796"/>
        <v>1</v>
      </c>
    </row>
    <row r="2032" spans="1:5" ht="14.1" customHeight="1">
      <c r="A2032" s="560">
        <f ca="1">IF($H2032="UNIDADE CONSTRUTIVA",OFFSET(A2032,-1,0)+1,LARGE(A$3:A2031,1))</f>
        <v>0</v>
      </c>
      <c r="B2032" s="560">
        <f t="shared" ca="1" si="793"/>
        <v>20</v>
      </c>
      <c r="C2032" s="560">
        <f t="shared" ca="1" si="794"/>
        <v>1</v>
      </c>
      <c r="D2032" s="561">
        <f t="shared" ca="1" si="795"/>
        <v>1</v>
      </c>
      <c r="E2032" s="561">
        <f t="shared" ca="1" si="796"/>
        <v>1</v>
      </c>
    </row>
    <row r="2033" spans="1:5" ht="14.1" customHeight="1">
      <c r="A2033" s="560">
        <f ca="1">IF($H2033="UNIDADE CONSTRUTIVA",OFFSET(A2033,-1,0)+1,LARGE(A$3:A2032,1))</f>
        <v>0</v>
      </c>
      <c r="B2033" s="560">
        <f t="shared" ca="1" si="793"/>
        <v>20</v>
      </c>
      <c r="C2033" s="560">
        <f t="shared" ca="1" si="794"/>
        <v>1</v>
      </c>
      <c r="D2033" s="561">
        <f t="shared" ca="1" si="795"/>
        <v>1</v>
      </c>
      <c r="E2033" s="561">
        <f t="shared" ca="1" si="796"/>
        <v>1</v>
      </c>
    </row>
    <row r="2034" spans="1:5" ht="14.1" customHeight="1">
      <c r="A2034" s="560">
        <f ca="1">IF($H2034="UNIDADE CONSTRUTIVA",OFFSET(A2034,-1,0)+1,LARGE(A$3:A2033,1))</f>
        <v>0</v>
      </c>
      <c r="B2034" s="560">
        <f t="shared" ca="1" si="793"/>
        <v>20</v>
      </c>
      <c r="C2034" s="560">
        <f t="shared" ca="1" si="794"/>
        <v>1</v>
      </c>
      <c r="D2034" s="561">
        <f t="shared" ca="1" si="795"/>
        <v>1</v>
      </c>
      <c r="E2034" s="561">
        <f t="shared" ca="1" si="796"/>
        <v>1</v>
      </c>
    </row>
    <row r="2035" spans="1:5" ht="14.1" customHeight="1">
      <c r="A2035" s="560">
        <f ca="1">IF($H2035="UNIDADE CONSTRUTIVA",OFFSET(A2035,-1,0)+1,LARGE(A$3:A2034,1))</f>
        <v>0</v>
      </c>
      <c r="B2035" s="560">
        <f t="shared" ca="1" si="793"/>
        <v>20</v>
      </c>
      <c r="C2035" s="560">
        <f t="shared" ca="1" si="794"/>
        <v>1</v>
      </c>
      <c r="D2035" s="561">
        <f t="shared" ca="1" si="795"/>
        <v>1</v>
      </c>
      <c r="E2035" s="561">
        <f t="shared" ca="1" si="796"/>
        <v>1</v>
      </c>
    </row>
    <row r="2036" spans="1:5" ht="14.1" customHeight="1">
      <c r="A2036" s="560">
        <f ca="1">IF($H2036="UNIDADE CONSTRUTIVA",OFFSET(A2036,-1,0)+1,LARGE(A$3:A2035,1))</f>
        <v>0</v>
      </c>
      <c r="B2036" s="560">
        <f t="shared" ref="B2036:B2043" ca="1" si="797">IF(H2036="UNIDADE CONSTRUTIVA",0,IF(H2036="CÉLULA CONSTRUTIVA",OFFSET(B2036,-1,0)+1,OFFSET(B2036,-1,0)))</f>
        <v>20</v>
      </c>
      <c r="C2036" s="560">
        <f t="shared" ref="C2036:C2043" ca="1" si="798">IF(H2036="CÉLULA CONSTRUTIVA",0,IF(H2036="ETAPA",OFFSET(C2036,-1,0)+1,OFFSET(C2036,-1,0)))</f>
        <v>1</v>
      </c>
      <c r="D2036" s="561">
        <f t="shared" ref="D2036:D2043" ca="1" si="799">IF(H2036="ETAPA",0,IF(H2036="SUBETAPA",OFFSET(D2036,-1,0)+1,OFFSET(D2036,-1,0)))</f>
        <v>1</v>
      </c>
      <c r="E2036" s="561">
        <f t="shared" ref="E2036:E2043" ca="1" si="800">IF(H2036="Subetapa",0,IF(H2036="serviço",OFFSET(E2036,-1,0)+1,OFFSET(E2036,-1,0)))</f>
        <v>1</v>
      </c>
    </row>
    <row r="2037" spans="1:5" ht="14.1" customHeight="1">
      <c r="A2037" s="560">
        <f ca="1">IF($H2037="UNIDADE CONSTRUTIVA",OFFSET(A2037,-1,0)+1,LARGE(A$3:A2036,1))</f>
        <v>0</v>
      </c>
      <c r="B2037" s="560">
        <f t="shared" ca="1" si="797"/>
        <v>20</v>
      </c>
      <c r="C2037" s="560">
        <f t="shared" ca="1" si="798"/>
        <v>1</v>
      </c>
      <c r="D2037" s="561">
        <f t="shared" ca="1" si="799"/>
        <v>1</v>
      </c>
      <c r="E2037" s="561">
        <f t="shared" ca="1" si="800"/>
        <v>1</v>
      </c>
    </row>
    <row r="2038" spans="1:5" ht="14.1" customHeight="1">
      <c r="A2038" s="560">
        <f ca="1">IF($H2038="UNIDADE CONSTRUTIVA",OFFSET(A2038,-1,0)+1,LARGE(A$3:A2037,1))</f>
        <v>0</v>
      </c>
      <c r="B2038" s="560">
        <f t="shared" ca="1" si="797"/>
        <v>20</v>
      </c>
      <c r="C2038" s="560">
        <f t="shared" ca="1" si="798"/>
        <v>1</v>
      </c>
      <c r="D2038" s="561">
        <f t="shared" ca="1" si="799"/>
        <v>1</v>
      </c>
      <c r="E2038" s="561">
        <f t="shared" ca="1" si="800"/>
        <v>1</v>
      </c>
    </row>
    <row r="2039" spans="1:5" ht="14.1" customHeight="1">
      <c r="A2039" s="560">
        <f ca="1">IF($H2039="UNIDADE CONSTRUTIVA",OFFSET(A2039,-1,0)+1,LARGE(A$3:A2038,1))</f>
        <v>0</v>
      </c>
      <c r="B2039" s="560">
        <f t="shared" ca="1" si="797"/>
        <v>20</v>
      </c>
      <c r="C2039" s="560">
        <f t="shared" ca="1" si="798"/>
        <v>1</v>
      </c>
      <c r="D2039" s="561">
        <f t="shared" ca="1" si="799"/>
        <v>1</v>
      </c>
      <c r="E2039" s="561">
        <f t="shared" ca="1" si="800"/>
        <v>1</v>
      </c>
    </row>
    <row r="2040" spans="1:5" ht="14.1" customHeight="1">
      <c r="A2040" s="560">
        <f ca="1">IF($H2040="UNIDADE CONSTRUTIVA",OFFSET(A2040,-1,0)+1,LARGE(A$3:A2039,1))</f>
        <v>0</v>
      </c>
      <c r="B2040" s="560">
        <f t="shared" ca="1" si="797"/>
        <v>20</v>
      </c>
      <c r="C2040" s="560">
        <f t="shared" ca="1" si="798"/>
        <v>1</v>
      </c>
      <c r="D2040" s="561">
        <f t="shared" ca="1" si="799"/>
        <v>1</v>
      </c>
      <c r="E2040" s="561">
        <f t="shared" ca="1" si="800"/>
        <v>1</v>
      </c>
    </row>
    <row r="2041" spans="1:5" ht="14.1" customHeight="1">
      <c r="A2041" s="560">
        <f ca="1">IF($H2041="UNIDADE CONSTRUTIVA",OFFSET(A2041,-1,0)+1,LARGE(A$3:A2040,1))</f>
        <v>0</v>
      </c>
      <c r="B2041" s="560">
        <f t="shared" ca="1" si="797"/>
        <v>20</v>
      </c>
      <c r="C2041" s="560">
        <f t="shared" ca="1" si="798"/>
        <v>1</v>
      </c>
      <c r="D2041" s="561">
        <f t="shared" ca="1" si="799"/>
        <v>1</v>
      </c>
      <c r="E2041" s="561">
        <f t="shared" ca="1" si="800"/>
        <v>1</v>
      </c>
    </row>
    <row r="2042" spans="1:5" ht="14.1" customHeight="1">
      <c r="A2042" s="560">
        <f ca="1">IF($H2042="UNIDADE CONSTRUTIVA",OFFSET(A2042,-1,0)+1,LARGE(A$3:A2041,1))</f>
        <v>0</v>
      </c>
      <c r="B2042" s="560">
        <f t="shared" ca="1" si="797"/>
        <v>20</v>
      </c>
      <c r="C2042" s="560">
        <f t="shared" ca="1" si="798"/>
        <v>1</v>
      </c>
      <c r="D2042" s="561">
        <f t="shared" ca="1" si="799"/>
        <v>1</v>
      </c>
      <c r="E2042" s="561">
        <f t="shared" ca="1" si="800"/>
        <v>1</v>
      </c>
    </row>
    <row r="2043" spans="1:5" ht="14.1" customHeight="1">
      <c r="A2043" s="560">
        <f ca="1">IF($H2043="UNIDADE CONSTRUTIVA",OFFSET(A2043,-1,0)+1,LARGE(A$3:A2042,1))</f>
        <v>0</v>
      </c>
      <c r="B2043" s="560">
        <f t="shared" ca="1" si="797"/>
        <v>20</v>
      </c>
      <c r="C2043" s="560">
        <f t="shared" ca="1" si="798"/>
        <v>1</v>
      </c>
      <c r="D2043" s="561">
        <f t="shared" ca="1" si="799"/>
        <v>1</v>
      </c>
      <c r="E2043" s="561">
        <f t="shared" ca="1" si="800"/>
        <v>1</v>
      </c>
    </row>
  </sheetData>
  <autoFilter ref="G7:P1409" xr:uid="{00000000-0009-0000-0000-000001000000}">
    <filterColumn colId="3" showButton="0"/>
  </autoFilter>
  <mergeCells count="1">
    <mergeCell ref="G6:P6"/>
  </mergeCells>
  <conditionalFormatting sqref="G33:G35 H33:H42 G36:K44 O44:P44 M46 O46:P46 M47:O47 O48:P50 G51:P52 G53:M53 O53:P53 G54:K60 O59:P59 O62:P62 O154:P155 N200:N205 G230:M232 O230:P232 G233:L233 N233:O233 G234:O235 G236:M236 O236:P236 G237:K237 G240:K246 L245:O246 G247:L252 N249:O249 O250:O251 G253:K253 N261:O262 G262:L268 M265:O267 G269:I269 K269:L269 N278:O279 G279:L282 N282:O284 G283:K285 L283:L286 L296:O296 N297:O297 G297:L303 N300:O302 G304:I304 K304 L313:O314 G314:K316 L315:L316 G317:L317 N317:O319 G318:K320 L318:L321 L330:L332 N331:O332 G332:K332 G333:L338 N335:O337 G339:I339 K339 G347:I347 K347 L347:L348 N347:O348 G348:K348 G350:I383 P362:P363 M363:P367 P369:P370 P373:P374 M374:O374 M375:P375 P377:P378 P381:P382 M382:O382 M383:P383 I384:I386 P387 G387:I399 P394:P395 M395:O395 M396:P396 P397 M397:O399 I400:I413 G403:H410 P407:P409 M408:O410 P414 G414:I426 P421:P422 M422:O422 M423:P423 P424 M424:O426 I427:I429 P430 G430:I439 P435:P436 M436:O436 M437:P439 G445:L450 M447:O447 G451:K451 M451:O451 G455:L459 M456:O456 G460:K460 M460:O460 G464:L468 M465:O465 G469:K469 M469:O469 G474:L479 M476:O476 G480:K480 M480:O480 G485:L490 M487:O487 G491:K491 M491:O491 G496:L501 M498:O498 G502:K502 M502:O502 G507:L512 M509:O509 G513:K513 M513:O513 G518:L522 P521 M521:M522 O522:P522 G524:K524 M524:O524 G656:L656 G658:L658 P660:P661 P674:P675 P688:P689 P702:P703 P716:P717 P730:P731 M757 O757:P757 G757:L758 M758:O758 G759:O759 O763:P763 G763:L764 N764:O764 G765:O765 M770 O770:P770 G770:L771 M771:O771 G772:O772 O779:P780 O783:O788 N784:N785 O800:O802 O810:O812 O823:O828 G829:L832 M832:P832 G834:O834 N844:P844 G844:L848 M848:P848 G850:P851 G862:L865 M865:P865 M867:P868 G867:L870 G872:L874 O873:O874 G876:L876 G877:P877 G894:L895 G902:L903 G910:L911 G918:L919 G926:L927 M942:O942 G948:L949 M949:O949 G952:K954 G955:O955 G960:L961 M961:O961 G962:O963 G972:L973 M973:O973 G974:O975 G982:P983 G1003:P1003 G1009:L1011 M1010:O1011 G1042:K1045 L1044:O1045 G1047:O1047 L1048:L1051 G1052:O1053 G1055:O1058 G1124:O1126 G1144:O1147 G1162:O1165 G1180:O1182 G1183:M1185 M1184:O1184 G1228:J1230 G1239:J1243 G1254:O1254 O1257:P1258 O1260:P1261 M1303:O1303 M1310:M1311 O1310:P1311 G1314:K1314 M1314 O1314:P1314 G1317:K1317 M1317 O1317:P1317 G1358:K1364 P1377:P1380 P1384:P1387 M1385:O1385 M1390:P1390 O935:P935 O1190:P1191 O1253:P1253 O1255:P1255 O1308:P1308 P1392 P1394 O244:P244 O879:P880 O948:P948 L242:O243 L244:M244 O881 P888:P889 O890:P890 O891 P897 O898:P898 O899 P905 O906:P906 O907 P913 O914:P914 O915 P921 O922:P922 O923 P929 O930:P930 O931 P934 G935:M935 M948 G990:L992 M1013 G1033:L1035 G1046:L1046 N1195:O1195 N1202:O1202 N1209:O1209 N1217:O1217 N1225:O1225 N1236:O1236 N1248:O1249 G1250:M1251 G1253:M1253 M1255 G1255:L1256 M1256:O1256 G1257:M1258 G1259:O1259 G1260:M1261 G1262:O1262 G1263:M1264 G1270:M1270 O1270:P1270 G1271:O1271 G1272:M1272 O1272:P1272 M1274 O1274:P1274 G1274:L1275 M1275:O1275 G1276:M1277 G1282:M1282 O1282:P1282 G1283:O1283 G1284:M1284 O1284:P1284 M1286 O1286:P1286 G1286:L1287 M1287:O1287 G1288:M1289 G1293:M1293 O1293:P1293 G1294:O1294 G1295:M1295 O1295:P1295 M1297 O1297:P1297 G1297:L1298 M1298:O1298 G1299:M1299 L1300:L1311 G1301:K1301 M1301:O1301 M1308 M1309:O1309 M1061:M1064 O1064:P1064 O1376:P1376 L989:O989 M991:O992 G993:O993 L1008:O1008 L1030:O1030 G1085:L1096 G1108:L1119 G1190:K1195 L56:L60 P834:P835 P949:P952 P961:P963 P973:P975 P1023:P1025 P1089:P1096 P1112:P1119 P1186:P1189 K355 M360 O37:O43 L39:L43 M39:M44 G46:L50 M48:M50 M60:N60 O60:O61 M62 G65:M66 O68:O72 G69:N69 M71:N72 G71:K74 M73:O73 G75:J81 K76:K81 G82:L83 M83:O83 M86 G86:K87 G89:M90 O91:O93 M92:N93 G92:K95 M94:O94 G96:J102 K97:K102 G103:L104 M104:O104 M107 G107:K108 G110:M111 O112:O114 M113:N114 G113:K116 M115:O115 G117:J123 K118:K123 G124:L125 M125:O125 M128 G128:K129 N129:O129 G130:M131 G133:K135 G137:K140 G141:J147 K142:K147 G148:L149 M149:O149 M152 G152:L153 N153:O153 G154:M155 O156:O158 M157:N158 G157:K160 M159:O159 G161:J167 K162:K167 G168:L169 M169:O169 G172:K172 M172 G173:L173 N173:O173 G174:M175 O176:O178 M177:N178 G177:K180 M179:O179 G181:J187 K182:K187 G188:L189 M189:O189 G192:K192 M192 G193:L193 N193:O193 G194:M195 O196:O198 M197:N198 G197:L199 G200:J205 K201:K205 G206:L207 M207:O207 G210:K210 M210 G211:L211 N211:O211 G212:M213 O214:O216 M215:N216 G215:L217 G218:J223 K219:K223 G224:L225 M225:O225 G228:K228 M228 G229:L229 N229:O229 M85:P85 M106:P106 M127:P127 M151:P151 M171:P171 M191:P191 O65:P66 O74:P74 O82:P82 O86:P86 O89:P90 O95:P95 O103:P103 O107:P107 O110:P111 O116:P116 O124:P124 O128:P128 O130:P131 O140:P140 O148:P148 O152:P152 O160:P160 O168:P168 O172:P172 M74 O174:P175 O180:P180 O188:P188 O192:P192 O194:P195 O199:P199 O206:P206 O210:P210 N218:N223 O212:P213 O217:P217 O224:P224 O228:P228 N1002:P1002 O84:P84 O105:P105 O126:P126 O150:P150 O170:P170 O190:P190 O208:P208 M209:P209 O226:P226 M227:P227 G342:K346 G670:L670 G672:L672 G684:L684 G686:L686 G698:L698 G700:L700 G712:L712 G714:L714 G726:L726 G728:L728 G740:L740 G742:L742 G941:L943 G950:O951 G981:L981 G1001:L1002 G1012:O1012 L1014 G1022:L1022 G1036:O1037 G1054:M1054 O1054:P1054 L1059:O1059 G1060:O1060 G1061:L1073 M1062:O1063 L1074:L1076 G1077:O1078 G1079:M1079 O1079:P1079 G1080:O1082 L1083:O1083 G1084:O1084 M1084:M1086 M1086:O1087 M1088 O1088:P1088 L1097:L1099 G1100:O1101 G1102:M1102 O1102:P1102 G1103:O1105 L1106:O1106 G1107:O1107 M1107:M1111 M1109:O1110 O1111:P1111 L1120:L1121 G1123:M1123 O1123:P1123 L1127:O1127 G1128:O1128 G1129:M1132 M1130:O1131 O1132:P1132 G1133:L1139 L1140:L1141 G1143:M1143 O1143:P1143 G1148:M1151 M1149:O1150 O1151:P1151 G1152:L1157 L1158:L1159 G1161:M1161 O1161:P1161 G1166:M1169 M1167:O1168 O1169:P1169 G1170:L1175 L1176:L1177 G1179:M1179 O1179:P1179 O1185:P1185 G1186:L1189 G1198:K1202 G1205:K1209 G1212:K1217 G1220:K1225 G1231:K1236 G1244:K1249">
    <cfRule type="expression" dxfId="12725" priority="24064">
      <formula>$H33="ETAPA"</formula>
    </cfRule>
  </conditionalFormatting>
  <conditionalFormatting sqref="G33:G35 O779:P780 O53:P53 O59:P59 O230:P232 P1384:P1388 P521 O522:P523 G518:L525 M521:M523 G542:L557 G559:L574 G576:L593 G595:L612 G614:L631 G633:L648 O1311:P1311 M1390:P1390 H33:H43 G36:K44 O44:P44 M46 O46:P46 M47:O47 O48:P50 O62:P62 O154:P155 N200:N205 G230:M232 L236:M236 O236:P236 M524:O524 G656:L656 G658:L658 M757 O757:P757 P362:P363 O1257:P1257 O1260:P1260 G1051:O1053 P373:P374 P381:P382 P394:P395 P407:P409 P421:P422 P435:P436 P660:P661 P674:P675 P688:P689 P702:P703 M451:O451 M460:O460 M469:O469 M480:O480 M491:O491 M502:O502 M513:O513 G51:O52 G245:O246 G247:L249 O250:O251 L250:L252 G250:K253 N262:O262 G262:L268 M265:O267 G269:I269 K269:L269 N279:O279 G279:L282 M283:O284 G283:K285 L283:L286 M296:O296 N297:O297 G297:L303 G304:I304 M313:O314 G314:L317 M318:O319 G318:K320 L318:L321 N331:O332 M336:O337 G332:L338 G339:I339 G347:I347 K347:L347 N347:O348 G348:L348 J403:K404 M408:O410 G445:L450 M447:O447 G451:K451 G455:L459 M456:O456 G460:K460 G464:L468 M465:O465 G469:K469 G474:L479 M476:O476 G480:K480 G485:L490 M487:O487 G491:K491 G496:L501 M498:O498 G502:K502 G507:L512 M509:O509 G513:K513 P716:P717 P730:P731 G757:L758 M758:O758 G763:L764 N764:O764 G770:L771 M771:O771 G894:L895 G902:L903 G910:L911 G918:L919 G926:L927 G949:O949 G1010:O1011 G1047:O1047 G1254:O1254 M1310:M1311 G1314:K1314 M1314 O1314:P1314 G1317:K1317 M1317 O1317:P1317 K304 K339 G236:K237 M363:O363 M374:O374 J379:K379 M382:O382 J388:K389 G403:H410 J415:K417 I427:I429 J431:K433 M436:O436 M942:O942 G1055:O1058 G1228:J1230 G1239:J1243 M1303:O1303 G1358:K1364 M1385:O1385 O763:P763 O770:P770 M770 N249:O249 I400:I413 M395:O395 M422:O422 P369:P370 P377:P378 P387 P414 P430 O783:O788 N784:N785 O810:O812 O800:O802 N844:O844 G955:O955 G1042:K1045 L1044:O1045 G973:I975 L973:O975 G961:I963 L961:O963 G982:O983 G952:K954 G1184:O1184 G234:O235 G233:L233 N233:O233 N282:O282 N300:O302 N317:O317 N335:O335 M364:P367 M375:P375 I384:I386 M383:P383 G350:I383 M397:O399 P397 M396:P396 G387:I399 M424:O426 P424 M423:P423 G414:I426 M437:P439 G430:I439 G1003:O1003 G759:O759 G765:O765 G772:O772 P1377:P1380 G829:L832 M832:O832 G844:L848 M848:O848 M865:O865 G862:L865 O873:O874 G872:L874 G877:O877 O823:O828 G834:O834 G867:L870 M867:O868 G850:O851 G876:L876 G53:K61 G1124:O1126 G1144:O1146 G1162:O1164 G1180:O1181">
    <cfRule type="expression" dxfId="12724" priority="24063">
      <formula>$H33="CÉLULA CONSTRUTIVA"</formula>
    </cfRule>
  </conditionalFormatting>
  <conditionalFormatting sqref="G386:H386 G778:L788 M827:N828 G748:L749 M824:N824 N841 N857">
    <cfRule type="expression" dxfId="12723" priority="8582">
      <formula>$H386="CÉLULA CONSTRUTIVA"</formula>
    </cfRule>
    <cfRule type="expression" dxfId="12722" priority="8583">
      <formula>$H386="ETAPA"</formula>
    </cfRule>
  </conditionalFormatting>
  <conditionalFormatting sqref="G402:H402">
    <cfRule type="expression" dxfId="12721" priority="8173">
      <formula>$H402="ETAPA"</formula>
    </cfRule>
    <cfRule type="expression" dxfId="12720" priority="8172">
      <formula>$H402="CÉLULA CONSTRUTIVA"</formula>
    </cfRule>
  </conditionalFormatting>
  <conditionalFormatting sqref="G413:H413">
    <cfRule type="expression" dxfId="12719" priority="8026">
      <formula>$H413="CÉLULA CONSTRUTIVA"</formula>
    </cfRule>
    <cfRule type="expression" dxfId="12718" priority="8027">
      <formula>$H413="ETAPA"</formula>
    </cfRule>
  </conditionalFormatting>
  <conditionalFormatting sqref="G429:H429">
    <cfRule type="expression" dxfId="12717" priority="7888">
      <formula>$H429="CÉLULA CONSTRUTIVA"</formula>
    </cfRule>
    <cfRule type="expression" dxfId="12716" priority="7889">
      <formula>$H429="ETAPA"</formula>
    </cfRule>
  </conditionalFormatting>
  <conditionalFormatting sqref="G270:I270 K270:L270 G1218:J1219 K1219:L1219 G1228:J1230 G1239:J1243 M352:O352 O368:P368 J368:M368 M374:O374 P372:P374 J379:K379 O376:P376 M382:O382 P380:P382 J384:L386 M386:O386 M413:O413 J411:L413 P418:P422 M429:O429 J427:L429 P434:P436 P361:P363 M363:O363 P393:P395 M436:O436 M1303:O1303 G1302:K1310 N1219:O1219 G1358:K1364 M942:O942 G991:I992 L991:O992 G1385:O1385 P1384:P1388 G1055:O1058 G1386:L1390 M1390:P1390 N233:P235 G230:L237 M395:O395 M422:O422 G350:L352 J354:K354 K353:O353 G369:L369 G377:L377 J388:K389 J415:K417 J431:K433 O783:O788 G778:L788 N784:N785 O810:O812 O800:O802 M827:N828 G955:O955 G1042:K1045 L1044:O1045 G973:I975 L973:O975 G961:I963 L961:O963 G982:O983 G952:K954 G1184:O1184 K370:O370 K387:O387 K414:O414 K430:O430 K378:O378 M364:P367 G353:I368 G376:M376 M375:P375 G370:I375 M383:P383 M397:O399 P397 M396:P396 M424:O426 P424 M423:P423 M437:P439 G378:I439 M844:O844 G1003:O1003 K1229:L1230 N1229:O1230 M824:N824 M832:O832 G829:L832 N841 G844:L848 M848:O848 N857 G862:L865 M865:O865 O873:O874 G872:L874 G877:O877 O823:O828 G834:O834 M867:O868 G867:L870 G850:O851 G876:L876 G53:K61 G1124:O1126 G1144:O1146 G1162:O1164 G1180:O1181">
    <cfRule type="expression" dxfId="12715" priority="17576">
      <formula>$H53="SUBETAPA"</formula>
    </cfRule>
  </conditionalFormatting>
  <conditionalFormatting sqref="G270:I270">
    <cfRule type="expression" dxfId="12714" priority="17579">
      <formula>$H270="CÉLULA CONSTRUTIVA"</formula>
    </cfRule>
  </conditionalFormatting>
  <conditionalFormatting sqref="G286:I287 K286:K287">
    <cfRule type="expression" dxfId="12713" priority="17456">
      <formula>$H286="CÉLULA CONSTRUTIVA"</formula>
    </cfRule>
  </conditionalFormatting>
  <conditionalFormatting sqref="G286:I287 K286:L287">
    <cfRule type="expression" dxfId="12712" priority="17453">
      <formula>$H286="SUBETAPA"</formula>
    </cfRule>
  </conditionalFormatting>
  <conditionalFormatting sqref="G321:I322 K321:K322">
    <cfRule type="expression" dxfId="12711" priority="17210">
      <formula>$H321="CÉLULA CONSTRUTIVA"</formula>
    </cfRule>
  </conditionalFormatting>
  <conditionalFormatting sqref="G321:I322 K321:L322">
    <cfRule type="expression" dxfId="12710" priority="17207">
      <formula>$H321="SUBETAPA"</formula>
    </cfRule>
  </conditionalFormatting>
  <conditionalFormatting sqref="G655:I655 K655 M655 O655:P655">
    <cfRule type="expression" dxfId="12709" priority="16122">
      <formula>$H655="CÉLULA CONSTRUTIVA"</formula>
    </cfRule>
    <cfRule type="expression" dxfId="12708" priority="16123">
      <formula>$H655="ETAPA"</formula>
    </cfRule>
  </conditionalFormatting>
  <conditionalFormatting sqref="G655:I655 M655 K655 O655:P655">
    <cfRule type="expression" dxfId="12707" priority="16121">
      <formula>$H655="SUBETAPA"</formula>
    </cfRule>
  </conditionalFormatting>
  <conditionalFormatting sqref="G657:I657 K657 M657 O657:P657">
    <cfRule type="expression" dxfId="12706" priority="16103">
      <formula>$H657="ETAPA"</formula>
    </cfRule>
    <cfRule type="expression" dxfId="12705" priority="16102">
      <formula>$H657="CÉLULA CONSTRUTIVA"</formula>
    </cfRule>
  </conditionalFormatting>
  <conditionalFormatting sqref="G657:I657 M657 K657 O657:P657">
    <cfRule type="expression" dxfId="12704" priority="16101">
      <formula>$H657="SUBETAPA"</formula>
    </cfRule>
  </conditionalFormatting>
  <conditionalFormatting sqref="G669:I669 K669 M669 O669:P669">
    <cfRule type="expression" dxfId="12703" priority="15958">
      <formula>$H669="ETAPA"</formula>
    </cfRule>
    <cfRule type="expression" dxfId="12702" priority="15957">
      <formula>$H669="CÉLULA CONSTRUTIVA"</formula>
    </cfRule>
  </conditionalFormatting>
  <conditionalFormatting sqref="G669:I669 M669 K669 O669:P669">
    <cfRule type="expression" dxfId="12701" priority="15956">
      <formula>$H669="SUBETAPA"</formula>
    </cfRule>
  </conditionalFormatting>
  <conditionalFormatting sqref="G671:I671 K671 M671 O671:P671">
    <cfRule type="expression" dxfId="12700" priority="15937">
      <formula>$H671="CÉLULA CONSTRUTIVA"</formula>
    </cfRule>
    <cfRule type="expression" dxfId="12699" priority="15938">
      <formula>$H671="ETAPA"</formula>
    </cfRule>
  </conditionalFormatting>
  <conditionalFormatting sqref="G671:I671 M671 K671 O671:P671">
    <cfRule type="expression" dxfId="12698" priority="15936">
      <formula>$H671="SUBETAPA"</formula>
    </cfRule>
  </conditionalFormatting>
  <conditionalFormatting sqref="G683:I683 K683 M683 O683:P683">
    <cfRule type="expression" dxfId="12697" priority="15792">
      <formula>$H683="CÉLULA CONSTRUTIVA"</formula>
    </cfRule>
  </conditionalFormatting>
  <conditionalFormatting sqref="G683:I683 M683 K683 O683:P683">
    <cfRule type="expression" dxfId="12696" priority="15793">
      <formula>$H683="ETAPA"</formula>
    </cfRule>
    <cfRule type="expression" dxfId="12695" priority="15791">
      <formula>$H683="SUBETAPA"</formula>
    </cfRule>
  </conditionalFormatting>
  <conditionalFormatting sqref="G685:I685 K685 M685 O685:P685">
    <cfRule type="expression" dxfId="12694" priority="15772">
      <formula>$H685="CÉLULA CONSTRUTIVA"</formula>
    </cfRule>
  </conditionalFormatting>
  <conditionalFormatting sqref="G685:I685 M685 K685 O685:P685">
    <cfRule type="expression" dxfId="12693" priority="15771">
      <formula>$H685="SUBETAPA"</formula>
    </cfRule>
    <cfRule type="expression" dxfId="12692" priority="15773">
      <formula>$H685="ETAPA"</formula>
    </cfRule>
  </conditionalFormatting>
  <conditionalFormatting sqref="G697:I697 K697 M697 O697:P697">
    <cfRule type="expression" dxfId="12691" priority="15627">
      <formula>$H697="CÉLULA CONSTRUTIVA"</formula>
    </cfRule>
  </conditionalFormatting>
  <conditionalFormatting sqref="G697:I697 M697 K697 O697:P697">
    <cfRule type="expression" dxfId="12690" priority="15628">
      <formula>$H697="ETAPA"</formula>
    </cfRule>
    <cfRule type="expression" dxfId="12689" priority="15626">
      <formula>$H697="SUBETAPA"</formula>
    </cfRule>
  </conditionalFormatting>
  <conditionalFormatting sqref="G699:I699 K699 M699 O699:P699">
    <cfRule type="expression" dxfId="12688" priority="15607">
      <formula>$H699="CÉLULA CONSTRUTIVA"</formula>
    </cfRule>
  </conditionalFormatting>
  <conditionalFormatting sqref="G699:I699 M699 K699 O699:P699">
    <cfRule type="expression" dxfId="12687" priority="15608">
      <formula>$H699="ETAPA"</formula>
    </cfRule>
    <cfRule type="expression" dxfId="12686" priority="15606">
      <formula>$H699="SUBETAPA"</formula>
    </cfRule>
  </conditionalFormatting>
  <conditionalFormatting sqref="G711:I711 K711 M711 O711:P711">
    <cfRule type="expression" dxfId="12685" priority="15462">
      <formula>$H711="CÉLULA CONSTRUTIVA"</formula>
    </cfRule>
  </conditionalFormatting>
  <conditionalFormatting sqref="G711:I711 M711 K711 O711:P711">
    <cfRule type="expression" dxfId="12684" priority="15461">
      <formula>$H711="SUBETAPA"</formula>
    </cfRule>
    <cfRule type="expression" dxfId="12683" priority="15463">
      <formula>$H711="ETAPA"</formula>
    </cfRule>
  </conditionalFormatting>
  <conditionalFormatting sqref="G713:I713 K713 M713 O713:P713">
    <cfRule type="expression" dxfId="12682" priority="15442">
      <formula>$H713="CÉLULA CONSTRUTIVA"</formula>
    </cfRule>
  </conditionalFormatting>
  <conditionalFormatting sqref="G713:I713 M713 K713 O713:P713">
    <cfRule type="expression" dxfId="12681" priority="15443">
      <formula>$H713="ETAPA"</formula>
    </cfRule>
    <cfRule type="expression" dxfId="12680" priority="15441">
      <formula>$H713="SUBETAPA"</formula>
    </cfRule>
  </conditionalFormatting>
  <conditionalFormatting sqref="G725:I725 K725 M725 O725:P725">
    <cfRule type="expression" dxfId="12679" priority="15297">
      <formula>$H725="CÉLULA CONSTRUTIVA"</formula>
    </cfRule>
  </conditionalFormatting>
  <conditionalFormatting sqref="G725:I725 M725 K725 O725:P725">
    <cfRule type="expression" dxfId="12678" priority="15296">
      <formula>$H725="SUBETAPA"</formula>
    </cfRule>
    <cfRule type="expression" dxfId="12677" priority="15298">
      <formula>$H725="ETAPA"</formula>
    </cfRule>
  </conditionalFormatting>
  <conditionalFormatting sqref="G727:I727 K727 M727 O727:P727">
    <cfRule type="expression" dxfId="12676" priority="15277">
      <formula>$H727="CÉLULA CONSTRUTIVA"</formula>
    </cfRule>
  </conditionalFormatting>
  <conditionalFormatting sqref="G727:I727 M727 K727 O727:P727">
    <cfRule type="expression" dxfId="12675" priority="15278">
      <formula>$H727="ETAPA"</formula>
    </cfRule>
    <cfRule type="expression" dxfId="12674" priority="15276">
      <formula>$H727="SUBETAPA"</formula>
    </cfRule>
  </conditionalFormatting>
  <conditionalFormatting sqref="G739:I739 K739 M739 O739:P739">
    <cfRule type="expression" dxfId="12673" priority="15132">
      <formula>$H739="CÉLULA CONSTRUTIVA"</formula>
    </cfRule>
  </conditionalFormatting>
  <conditionalFormatting sqref="G739:I739 M739 K739 O739:P739">
    <cfRule type="expression" dxfId="12672" priority="15133">
      <formula>$H739="ETAPA"</formula>
    </cfRule>
    <cfRule type="expression" dxfId="12671" priority="15131">
      <formula>$H739="SUBETAPA"</formula>
    </cfRule>
  </conditionalFormatting>
  <conditionalFormatting sqref="G741:I741 K741 M741 O741:P741">
    <cfRule type="expression" dxfId="12670" priority="15112">
      <formula>$H741="CÉLULA CONSTRUTIVA"</formula>
    </cfRule>
  </conditionalFormatting>
  <conditionalFormatting sqref="G741:I741 M741 K741 O741:P741">
    <cfRule type="expression" dxfId="12669" priority="15111">
      <formula>$H741="SUBETAPA"</formula>
    </cfRule>
    <cfRule type="expression" dxfId="12668" priority="15113">
      <formula>$H741="ETAPA"</formula>
    </cfRule>
  </conditionalFormatting>
  <conditionalFormatting sqref="G860:I860 K860:L860 G1376:M1377 N1377:O1377 G822:L824 G839:L841 M841 O840:O841 G855:L857 M857 O856:O857 M874:N874 G826:L828 O843 G843:L843 O859 G859:L859">
    <cfRule type="expression" dxfId="12667" priority="5863">
      <formula>$H822="CÉLULA CONSTRUTIVA"</formula>
    </cfRule>
    <cfRule type="expression" dxfId="12666" priority="5862">
      <formula>$H822="SUBETAPA"</formula>
    </cfRule>
    <cfRule type="expression" dxfId="12665" priority="5864">
      <formula>$H822="ETAPA"</formula>
    </cfRule>
  </conditionalFormatting>
  <conditionalFormatting sqref="G994:I996 L994:O996">
    <cfRule type="expression" dxfId="12664" priority="4487">
      <formula>$H994="ETAPA"</formula>
    </cfRule>
  </conditionalFormatting>
  <conditionalFormatting sqref="G1015:I1015 L1015:O1015">
    <cfRule type="expression" dxfId="12663" priority="1467">
      <formula>$H1015="ETAPA"</formula>
    </cfRule>
    <cfRule type="expression" dxfId="12662" priority="1469">
      <formula>$H1015="CÉLULA CONSTRUTIVA"</formula>
    </cfRule>
    <cfRule type="expression" dxfId="12661" priority="1468">
      <formula>$H1015="SUBETAPA"</formula>
    </cfRule>
  </conditionalFormatting>
  <conditionalFormatting sqref="G1038:I1039 L1038:O1039">
    <cfRule type="expression" dxfId="12660" priority="3977">
      <formula>$H1038="ETAPA"</formula>
    </cfRule>
  </conditionalFormatting>
  <conditionalFormatting sqref="G1040:I1041 L1040:O1041">
    <cfRule type="expression" dxfId="12659" priority="1463">
      <formula>$H1040="CÉLULA CONSTRUTIVA"</formula>
    </cfRule>
    <cfRule type="expression" dxfId="12658" priority="1461">
      <formula>$H1040="ETAPA"</formula>
    </cfRule>
    <cfRule type="expression" dxfId="12657" priority="1462">
      <formula>$H1040="SUBETAPA"</formula>
    </cfRule>
  </conditionalFormatting>
  <conditionalFormatting sqref="G1311:I1311 K1311 O54:O58 M56:M58 J361:K361 L371 L390 J393:K393 J406:K406 J405:L405 J420:K420 J419:L419 G1252:O1252 G1266:L1269 G1279:L1281 J407:L410 M792:O794 M804:O805 G791:L794 M816:O817 G835:O835 G936:K940 L938:O940 G997:K998 G999:O999 G1000:I1000 K1000:O1000 G944:O945 G1025:O1025 G946:L946 G958:L958 G959:O959 G970:L970 G971:O971 G984:L987 G1004:L1006 G1007:O1007 G1026:L1028 J963:K963 J975:K975 N1013:O1013 G1013:K1014 M1112:O1113 M1116:O1116 N1266:O1269 N1279:O1281 M1119:O1119 G795:O795 G796:L797 G799:L807 G798:I798 K798:L798 G809:L817 G808:I808 K808:L808 G871:I871 K871:L871 G818:O818 M1265:M1269 M1278:M1281 G1290:O1292 N1115:O1115 N1118:O1118">
    <cfRule type="expression" dxfId="12656" priority="23641">
      <formula>$H54="SUBETAPA"</formula>
    </cfRule>
  </conditionalFormatting>
  <conditionalFormatting sqref="G8:K17">
    <cfRule type="expression" dxfId="12655" priority="23616">
      <formula>$H8="ETAPA"</formula>
    </cfRule>
  </conditionalFormatting>
  <conditionalFormatting sqref="G36:K50">
    <cfRule type="expression" dxfId="12654" priority="23313">
      <formula>$H36="SUBETAPA"</formula>
    </cfRule>
  </conditionalFormatting>
  <conditionalFormatting sqref="G45:K45">
    <cfRule type="expression" dxfId="12653" priority="23315">
      <formula>$H45="ETAPA"</formula>
    </cfRule>
  </conditionalFormatting>
  <conditionalFormatting sqref="G45:K50">
    <cfRule type="expression" dxfId="12652" priority="23314">
      <formula>$H45="CÉLULA CONSTRUTIVA"</formula>
    </cfRule>
  </conditionalFormatting>
  <conditionalFormatting sqref="G70:K70 M70:N70">
    <cfRule type="expression" dxfId="12651" priority="20057">
      <formula>$H70="ETAPA"</formula>
    </cfRule>
  </conditionalFormatting>
  <conditionalFormatting sqref="G84:K85 L85:O85">
    <cfRule type="expression" dxfId="12650" priority="13012">
      <formula>$H84="SUBETAPA"</formula>
    </cfRule>
  </conditionalFormatting>
  <conditionalFormatting sqref="G84:K85">
    <cfRule type="expression" dxfId="12649" priority="13002">
      <formula>$H84="ETAPA"</formula>
    </cfRule>
  </conditionalFormatting>
  <conditionalFormatting sqref="G91:K91 M91:N91">
    <cfRule type="expression" dxfId="12648" priority="19919">
      <formula>$H91="ETAPA"</formula>
    </cfRule>
  </conditionalFormatting>
  <conditionalFormatting sqref="G105:K106 L106:O106">
    <cfRule type="expression" dxfId="12647" priority="12995">
      <formula>$H105="SUBETAPA"</formula>
    </cfRule>
  </conditionalFormatting>
  <conditionalFormatting sqref="G105:K106">
    <cfRule type="expression" dxfId="12646" priority="12985">
      <formula>$H105="ETAPA"</formula>
    </cfRule>
  </conditionalFormatting>
  <conditionalFormatting sqref="G112:K112 M112:N112">
    <cfRule type="expression" dxfId="12645" priority="19786">
      <formula>$H112="ETAPA"</formula>
    </cfRule>
  </conditionalFormatting>
  <conditionalFormatting sqref="G126:K127 L127:O127">
    <cfRule type="expression" dxfId="12644" priority="12978">
      <formula>$H126="SUBETAPA"</formula>
    </cfRule>
  </conditionalFormatting>
  <conditionalFormatting sqref="G126:K127">
    <cfRule type="expression" dxfId="12643" priority="12968">
      <formula>$H126="ETAPA"</formula>
    </cfRule>
  </conditionalFormatting>
  <conditionalFormatting sqref="G150:K151 L151:O151">
    <cfRule type="expression" dxfId="12642" priority="12961">
      <formula>$H150="SUBETAPA"</formula>
    </cfRule>
  </conditionalFormatting>
  <conditionalFormatting sqref="G150:K151">
    <cfRule type="expression" dxfId="12641" priority="12951">
      <formula>$H150="ETAPA"</formula>
    </cfRule>
  </conditionalFormatting>
  <conditionalFormatting sqref="G156:K156 M156:N156">
    <cfRule type="expression" dxfId="12640" priority="19520">
      <formula>$H156="ETAPA"</formula>
    </cfRule>
  </conditionalFormatting>
  <conditionalFormatting sqref="G170:K171 L171:O171">
    <cfRule type="expression" dxfId="12639" priority="12944">
      <formula>$H170="SUBETAPA"</formula>
    </cfRule>
  </conditionalFormatting>
  <conditionalFormatting sqref="G170:K171">
    <cfRule type="expression" dxfId="12638" priority="12934">
      <formula>$H170="ETAPA"</formula>
    </cfRule>
  </conditionalFormatting>
  <conditionalFormatting sqref="G174:K175 O180:P180 O188:P188 O192:P192">
    <cfRule type="expression" dxfId="12637" priority="19246">
      <formula>$H174="CÉLULA CONSTRUTIVA"</formula>
    </cfRule>
  </conditionalFormatting>
  <conditionalFormatting sqref="G176:K176 M176:N176">
    <cfRule type="expression" dxfId="12636" priority="19227">
      <formula>$H176="ETAPA"</formula>
    </cfRule>
  </conditionalFormatting>
  <conditionalFormatting sqref="G190:K191 L191:O191">
    <cfRule type="expression" dxfId="12635" priority="12927">
      <formula>$H190="SUBETAPA"</formula>
    </cfRule>
  </conditionalFormatting>
  <conditionalFormatting sqref="G190:K191">
    <cfRule type="expression" dxfId="12634" priority="12917">
      <formula>$H190="ETAPA"</formula>
    </cfRule>
  </conditionalFormatting>
  <conditionalFormatting sqref="G194:K195 O199:P199 O206:P206 O210:P210">
    <cfRule type="expression" dxfId="12633" priority="19161">
      <formula>$H194="CÉLULA CONSTRUTIVA"</formula>
    </cfRule>
  </conditionalFormatting>
  <conditionalFormatting sqref="G196:K196 M196:N196">
    <cfRule type="expression" dxfId="12632" priority="19144">
      <formula>$H196="ETAPA"</formula>
    </cfRule>
  </conditionalFormatting>
  <conditionalFormatting sqref="G208:K209 L209:O209">
    <cfRule type="expression" dxfId="12631" priority="12891">
      <formula>$H208="SUBETAPA"</formula>
    </cfRule>
  </conditionalFormatting>
  <conditionalFormatting sqref="G208:K209">
    <cfRule type="expression" dxfId="12630" priority="12881">
      <formula>$H208="ETAPA"</formula>
    </cfRule>
  </conditionalFormatting>
  <conditionalFormatting sqref="G212:K213 O217:P217 O224:P224 O228:P228">
    <cfRule type="expression" dxfId="12629" priority="19076">
      <formula>$H212="CÉLULA CONSTRUTIVA"</formula>
    </cfRule>
  </conditionalFormatting>
  <conditionalFormatting sqref="G214:K214 M214:N214">
    <cfRule type="expression" dxfId="12628" priority="19061">
      <formula>$H214="ETAPA"</formula>
    </cfRule>
  </conditionalFormatting>
  <conditionalFormatting sqref="G226:K227 L227:O227">
    <cfRule type="expression" dxfId="12627" priority="12855">
      <formula>$H226="SUBETAPA"</formula>
    </cfRule>
  </conditionalFormatting>
  <conditionalFormatting sqref="G226:K227">
    <cfRule type="expression" dxfId="12626" priority="12845">
      <formula>$H226="ETAPA"</formula>
    </cfRule>
  </conditionalFormatting>
  <conditionalFormatting sqref="G256:K260 G261:I261 K261">
    <cfRule type="expression" dxfId="12625" priority="17719">
      <formula>$H256="ETAPA"</formula>
    </cfRule>
  </conditionalFormatting>
  <conditionalFormatting sqref="G273:K277 G278:I278 K278 G270:I270">
    <cfRule type="expression" dxfId="12624" priority="17596">
      <formula>$H270="ETAPA"</formula>
    </cfRule>
  </conditionalFormatting>
  <conditionalFormatting sqref="G290:K293 G295:M295 G296:I296 K296 G286:I287 K286:K287">
    <cfRule type="expression" dxfId="12623" priority="17473">
      <formula>$H286="ETAPA"</formula>
    </cfRule>
  </conditionalFormatting>
  <conditionalFormatting sqref="G294:K294">
    <cfRule type="expression" dxfId="12622" priority="16904">
      <formula>$H294="ETAPA"</formula>
    </cfRule>
  </conditionalFormatting>
  <conditionalFormatting sqref="G307:K310 G312:M312 G313:I313 K313">
    <cfRule type="expression" dxfId="12621" priority="17350">
      <formula>$H307="ETAPA"</formula>
    </cfRule>
  </conditionalFormatting>
  <conditionalFormatting sqref="G311:K311">
    <cfRule type="expression" dxfId="12620" priority="16870">
      <formula>$H311="ETAPA"</formula>
    </cfRule>
  </conditionalFormatting>
  <conditionalFormatting sqref="G325:K328 G330:K330 G331:I331 K331 G321:I322 K321:K322">
    <cfRule type="expression" dxfId="12619" priority="17227">
      <formula>$H321="ETAPA"</formula>
    </cfRule>
  </conditionalFormatting>
  <conditionalFormatting sqref="G329:K329">
    <cfRule type="expression" dxfId="12618" priority="16836">
      <formula>$H329="ETAPA"</formula>
    </cfRule>
  </conditionalFormatting>
  <conditionalFormatting sqref="G541:K541 M541 O541:P541 G543:K543 M543:O543">
    <cfRule type="expression" dxfId="12617" priority="14806">
      <formula>$H541="ETAPA"</formula>
    </cfRule>
  </conditionalFormatting>
  <conditionalFormatting sqref="G558:K558 M558 O558:P558 G560:K560 M560:O560">
    <cfRule type="expression" dxfId="12616" priority="14604">
      <formula>$H558="ETAPA"</formula>
    </cfRule>
  </conditionalFormatting>
  <conditionalFormatting sqref="G575:K575 M575 O575:P575 G577:K577 M577:O577 G578:M578 O578:P578">
    <cfRule type="expression" dxfId="12615" priority="14402">
      <formula>$H575="ETAPA"</formula>
    </cfRule>
  </conditionalFormatting>
  <conditionalFormatting sqref="G594:K594 M594 O594:P594 G596:K596 M596:O596 G597:M597 O597:P597">
    <cfRule type="expression" dxfId="12614" priority="14200">
      <formula>$H594="ETAPA"</formula>
    </cfRule>
  </conditionalFormatting>
  <conditionalFormatting sqref="G613:K613 M613 O613:P613 G615:K615 M615:O615 G616:M616 O616:P616">
    <cfRule type="expression" dxfId="12613" priority="13998">
      <formula>$H613="ETAPA"</formula>
    </cfRule>
  </conditionalFormatting>
  <conditionalFormatting sqref="G632:K632 M632 O632:P632 G634:K634 M634:O634">
    <cfRule type="expression" dxfId="12612" priority="13594">
      <formula>$H632="ETAPA"</formula>
    </cfRule>
  </conditionalFormatting>
  <conditionalFormatting sqref="G649:K649 M649 O649:P649 O75:O81 O96:O102 O117:O123 O141:O147 O161:O167 O200:O205 G650:L650 M654 G661:K661 M661:O661 L660:L661 G675:K675 M675:O675 L674:L675 G689:K689 M689:O689 L688:L689 G703:K703 M703:O703 L702:L703 G717:K717 M717:O717 L716:L717 G731:K731 M731:O731 L730:L731 G745:K745 M745:O745 L744:L745 G461:L463 G452:L454 L1314 L1317">
    <cfRule type="expression" dxfId="12611" priority="20095">
      <formula>$H75="SUBETAPA"</formula>
    </cfRule>
  </conditionalFormatting>
  <conditionalFormatting sqref="G651:K652 N652:O652">
    <cfRule type="expression" dxfId="12610" priority="15092">
      <formula>$H651="CÉLULA CONSTRUTIVA"</formula>
    </cfRule>
    <cfRule type="expression" dxfId="12609" priority="15091">
      <formula>$H651="SUBETAPA"</formula>
    </cfRule>
    <cfRule type="expression" dxfId="12608" priority="15093">
      <formula>$H651="ETAPA"</formula>
    </cfRule>
  </conditionalFormatting>
  <conditionalFormatting sqref="G653:K654 N654:O654">
    <cfRule type="expression" dxfId="12607" priority="23506">
      <formula>$H653="SUBETAPA"</formula>
    </cfRule>
    <cfRule type="expression" dxfId="12606" priority="23507">
      <formula>$H653="CÉLULA CONSTRUTIVA"</formula>
    </cfRule>
    <cfRule type="expression" dxfId="12605" priority="23508">
      <formula>$H653="ETAPA"</formula>
    </cfRule>
  </conditionalFormatting>
  <conditionalFormatting sqref="G659:K659 M659 O659:P659">
    <cfRule type="expression" dxfId="12604" priority="20301">
      <formula>$H659="SUBETAPA"</formula>
    </cfRule>
    <cfRule type="expression" dxfId="12603" priority="20302">
      <formula>$H659="CÉLULA CONSTRUTIVA"</formula>
    </cfRule>
    <cfRule type="expression" dxfId="12602" priority="20303">
      <formula>$H659="ETAPA"</formula>
    </cfRule>
  </conditionalFormatting>
  <conditionalFormatting sqref="G660:K660 M660:O660">
    <cfRule type="expression" dxfId="12601" priority="16109">
      <formula>$H660="SUBETAPA"</formula>
    </cfRule>
    <cfRule type="expression" dxfId="12600" priority="16111">
      <formula>$H660="ETAPA"</formula>
    </cfRule>
    <cfRule type="expression" dxfId="12599" priority="16110">
      <formula>$H660="CÉLULA CONSTRUTIVA"</formula>
    </cfRule>
  </conditionalFormatting>
  <conditionalFormatting sqref="G663:K663 M663 O663:P663 G664:L664 G665:K665 M665 O665:P665 G666:L666 M668">
    <cfRule type="expression" dxfId="12598" priority="15975">
      <formula>$H663="ETAPA"</formula>
    </cfRule>
    <cfRule type="expression" dxfId="12597" priority="15974">
      <formula>$H663="CÉLULA CONSTRUTIVA"</formula>
    </cfRule>
  </conditionalFormatting>
  <conditionalFormatting sqref="G663:K663 M663 O663:P663 G664:L664 M668 G665:K665 M665 O665:P665 G666:L666">
    <cfRule type="expression" dxfId="12596" priority="15973">
      <formula>$H663="SUBETAPA"</formula>
    </cfRule>
  </conditionalFormatting>
  <conditionalFormatting sqref="G667:K668 N668:O668">
    <cfRule type="expression" dxfId="12595" priority="16071">
      <formula>$H667="CÉLULA CONSTRUTIVA"</formula>
    </cfRule>
    <cfRule type="expression" dxfId="12594" priority="16072">
      <formula>$H667="ETAPA"</formula>
    </cfRule>
    <cfRule type="expression" dxfId="12593" priority="16070">
      <formula>$H667="SUBETAPA"</formula>
    </cfRule>
  </conditionalFormatting>
  <conditionalFormatting sqref="G673:K673 M673 O673:P673">
    <cfRule type="expression" dxfId="12592" priority="16033">
      <formula>$H673="CÉLULA CONSTRUTIVA"</formula>
    </cfRule>
    <cfRule type="expression" dxfId="12591" priority="16032">
      <formula>$H673="SUBETAPA"</formula>
    </cfRule>
    <cfRule type="expression" dxfId="12590" priority="16034">
      <formula>$H673="ETAPA"</formula>
    </cfRule>
  </conditionalFormatting>
  <conditionalFormatting sqref="G674:K674 M674:O674">
    <cfRule type="expression" dxfId="12589" priority="15946">
      <formula>$H674="ETAPA"</formula>
    </cfRule>
    <cfRule type="expression" dxfId="12588" priority="15944">
      <formula>$H674="SUBETAPA"</formula>
    </cfRule>
    <cfRule type="expression" dxfId="12587" priority="15945">
      <formula>$H674="CÉLULA CONSTRUTIVA"</formula>
    </cfRule>
  </conditionalFormatting>
  <conditionalFormatting sqref="G677:K677 M677 O677:P677 G678:L678 M682">
    <cfRule type="expression" dxfId="12586" priority="15810">
      <formula>$H677="ETAPA"</formula>
    </cfRule>
    <cfRule type="expression" dxfId="12585" priority="15808">
      <formula>$H677="SUBETAPA"</formula>
    </cfRule>
    <cfRule type="expression" dxfId="12584" priority="15809">
      <formula>$H677="CÉLULA CONSTRUTIVA"</formula>
    </cfRule>
  </conditionalFormatting>
  <conditionalFormatting sqref="G679:K679 M679 O679:P679 G680:L680">
    <cfRule type="expression" dxfId="12583" priority="15022">
      <formula>$H679="ETAPA"</formula>
    </cfRule>
    <cfRule type="expression" dxfId="12582" priority="15021">
      <formula>$H679="CÉLULA CONSTRUTIVA"</formula>
    </cfRule>
    <cfRule type="expression" dxfId="12581" priority="15020">
      <formula>$H679="SUBETAPA"</formula>
    </cfRule>
  </conditionalFormatting>
  <conditionalFormatting sqref="G681:K682 N682:O682">
    <cfRule type="expression" dxfId="12580" priority="15907">
      <formula>$H681="ETAPA"</formula>
    </cfRule>
    <cfRule type="expression" dxfId="12579" priority="15906">
      <formula>$H681="CÉLULA CONSTRUTIVA"</formula>
    </cfRule>
    <cfRule type="expression" dxfId="12578" priority="15905">
      <formula>$H681="SUBETAPA"</formula>
    </cfRule>
  </conditionalFormatting>
  <conditionalFormatting sqref="G687:K687 M687 O687:P687">
    <cfRule type="expression" dxfId="12577" priority="15868">
      <formula>$H687="CÉLULA CONSTRUTIVA"</formula>
    </cfRule>
    <cfRule type="expression" dxfId="12576" priority="15869">
      <formula>$H687="ETAPA"</formula>
    </cfRule>
    <cfRule type="expression" dxfId="12575" priority="15867">
      <formula>$H687="SUBETAPA"</formula>
    </cfRule>
  </conditionalFormatting>
  <conditionalFormatting sqref="G688:K688 M688:O688">
    <cfRule type="expression" dxfId="12574" priority="15781">
      <formula>$H688="ETAPA"</formula>
    </cfRule>
    <cfRule type="expression" dxfId="12573" priority="15780">
      <formula>$H688="CÉLULA CONSTRUTIVA"</formula>
    </cfRule>
    <cfRule type="expression" dxfId="12572" priority="15779">
      <formula>$H688="SUBETAPA"</formula>
    </cfRule>
  </conditionalFormatting>
  <conditionalFormatting sqref="G691:K691 M691 O691:P691 G692:L692 M696">
    <cfRule type="expression" dxfId="12571" priority="15644">
      <formula>$H691="CÉLULA CONSTRUTIVA"</formula>
    </cfRule>
    <cfRule type="expression" dxfId="12570" priority="15645">
      <formula>$H691="ETAPA"</formula>
    </cfRule>
    <cfRule type="expression" dxfId="12569" priority="15643">
      <formula>$H691="SUBETAPA"</formula>
    </cfRule>
  </conditionalFormatting>
  <conditionalFormatting sqref="G693:K693 M693 O693:P693 G694:L694">
    <cfRule type="expression" dxfId="12568" priority="14983">
      <formula>$H693="CÉLULA CONSTRUTIVA"</formula>
    </cfRule>
    <cfRule type="expression" dxfId="12567" priority="14984">
      <formula>$H693="ETAPA"</formula>
    </cfRule>
    <cfRule type="expression" dxfId="12566" priority="14982">
      <formula>$H693="SUBETAPA"</formula>
    </cfRule>
  </conditionalFormatting>
  <conditionalFormatting sqref="G695:K696 N696:O696">
    <cfRule type="expression" dxfId="12565" priority="15740">
      <formula>$H695="SUBETAPA"</formula>
    </cfRule>
    <cfRule type="expression" dxfId="12564" priority="15742">
      <formula>$H695="ETAPA"</formula>
    </cfRule>
    <cfRule type="expression" dxfId="12563" priority="15741">
      <formula>$H695="CÉLULA CONSTRUTIVA"</formula>
    </cfRule>
  </conditionalFormatting>
  <conditionalFormatting sqref="G701:K701 M701 O701:P701">
    <cfRule type="expression" dxfId="12562" priority="15702">
      <formula>$H701="SUBETAPA"</formula>
    </cfRule>
    <cfRule type="expression" dxfId="12561" priority="15703">
      <formula>$H701="CÉLULA CONSTRUTIVA"</formula>
    </cfRule>
    <cfRule type="expression" dxfId="12560" priority="15704">
      <formula>$H701="ETAPA"</formula>
    </cfRule>
  </conditionalFormatting>
  <conditionalFormatting sqref="G702:K702 M702:O702">
    <cfRule type="expression" dxfId="12559" priority="15615">
      <formula>$H702="CÉLULA CONSTRUTIVA"</formula>
    </cfRule>
    <cfRule type="expression" dxfId="12558" priority="15616">
      <formula>$H702="ETAPA"</formula>
    </cfRule>
    <cfRule type="expression" dxfId="12557" priority="15614">
      <formula>$H702="SUBETAPA"</formula>
    </cfRule>
  </conditionalFormatting>
  <conditionalFormatting sqref="G705:K705 M705 O705:P705 G706:L706 M710">
    <cfRule type="expression" dxfId="12556" priority="15478">
      <formula>$H705="SUBETAPA"</formula>
    </cfRule>
    <cfRule type="expression" dxfId="12555" priority="15480">
      <formula>$H705="ETAPA"</formula>
    </cfRule>
    <cfRule type="expression" dxfId="12554" priority="15479">
      <formula>$H705="CÉLULA CONSTRUTIVA"</formula>
    </cfRule>
  </conditionalFormatting>
  <conditionalFormatting sqref="G707:K707 M707 O707:P707 G708:L708">
    <cfRule type="expression" dxfId="12553" priority="14945">
      <formula>$H707="CÉLULA CONSTRUTIVA"</formula>
    </cfRule>
    <cfRule type="expression" dxfId="12552" priority="14946">
      <formula>$H707="ETAPA"</formula>
    </cfRule>
    <cfRule type="expression" dxfId="12551" priority="14944">
      <formula>$H707="SUBETAPA"</formula>
    </cfRule>
  </conditionalFormatting>
  <conditionalFormatting sqref="G709:K710 N710:O710">
    <cfRule type="expression" dxfId="12550" priority="15576">
      <formula>$H709="CÉLULA CONSTRUTIVA"</formula>
    </cfRule>
    <cfRule type="expression" dxfId="12549" priority="15575">
      <formula>$H709="SUBETAPA"</formula>
    </cfRule>
    <cfRule type="expression" dxfId="12548" priority="15577">
      <formula>$H709="ETAPA"</formula>
    </cfRule>
  </conditionalFormatting>
  <conditionalFormatting sqref="G715:K715 M715 O715:P715">
    <cfRule type="expression" dxfId="12547" priority="15537">
      <formula>$H715="SUBETAPA"</formula>
    </cfRule>
    <cfRule type="expression" dxfId="12546" priority="15538">
      <formula>$H715="CÉLULA CONSTRUTIVA"</formula>
    </cfRule>
    <cfRule type="expression" dxfId="12545" priority="15539">
      <formula>$H715="ETAPA"</formula>
    </cfRule>
  </conditionalFormatting>
  <conditionalFormatting sqref="G716:K716 M716:O716">
    <cfRule type="expression" dxfId="12544" priority="15449">
      <formula>$H716="SUBETAPA"</formula>
    </cfRule>
    <cfRule type="expression" dxfId="12543" priority="15451">
      <formula>$H716="ETAPA"</formula>
    </cfRule>
    <cfRule type="expression" dxfId="12542" priority="15450">
      <formula>$H716="CÉLULA CONSTRUTIVA"</formula>
    </cfRule>
  </conditionalFormatting>
  <conditionalFormatting sqref="G719:K719 M719 O719:P719 G720:L720 M724">
    <cfRule type="expression" dxfId="12541" priority="15315">
      <formula>$H719="ETAPA"</formula>
    </cfRule>
    <cfRule type="expression" dxfId="12540" priority="15314">
      <formula>$H719="CÉLULA CONSTRUTIVA"</formula>
    </cfRule>
    <cfRule type="expression" dxfId="12539" priority="15313">
      <formula>$H719="SUBETAPA"</formula>
    </cfRule>
  </conditionalFormatting>
  <conditionalFormatting sqref="G721:K721 M721 O721:P721 G722:L722">
    <cfRule type="expression" dxfId="12538" priority="14906">
      <formula>$H721="SUBETAPA"</formula>
    </cfRule>
    <cfRule type="expression" dxfId="12537" priority="14908">
      <formula>$H721="ETAPA"</formula>
    </cfRule>
    <cfRule type="expression" dxfId="12536" priority="14907">
      <formula>$H721="CÉLULA CONSTRUTIVA"</formula>
    </cfRule>
  </conditionalFormatting>
  <conditionalFormatting sqref="G723:K724 N724:O724">
    <cfRule type="expression" dxfId="12535" priority="15412">
      <formula>$H723="ETAPA"</formula>
    </cfRule>
    <cfRule type="expression" dxfId="12534" priority="15410">
      <formula>$H723="SUBETAPA"</formula>
    </cfRule>
    <cfRule type="expression" dxfId="12533" priority="15411">
      <formula>$H723="CÉLULA CONSTRUTIVA"</formula>
    </cfRule>
  </conditionalFormatting>
  <conditionalFormatting sqref="G729:K729 M729 O729:P729">
    <cfRule type="expression" dxfId="12532" priority="15374">
      <formula>$H729="ETAPA"</formula>
    </cfRule>
    <cfRule type="expression" dxfId="12531" priority="15373">
      <formula>$H729="CÉLULA CONSTRUTIVA"</formula>
    </cfRule>
    <cfRule type="expression" dxfId="12530" priority="15372">
      <formula>$H729="SUBETAPA"</formula>
    </cfRule>
  </conditionalFormatting>
  <conditionalFormatting sqref="G730:K730 M730:O730">
    <cfRule type="expression" dxfId="12529" priority="15286">
      <formula>$H730="ETAPA"</formula>
    </cfRule>
    <cfRule type="expression" dxfId="12528" priority="15285">
      <formula>$H730="CÉLULA CONSTRUTIVA"</formula>
    </cfRule>
    <cfRule type="expression" dxfId="12527" priority="15284">
      <formula>$H730="SUBETAPA"</formula>
    </cfRule>
  </conditionalFormatting>
  <conditionalFormatting sqref="G733:K733 M733 O733:P733 G734:L734 M738">
    <cfRule type="expression" dxfId="12526" priority="15149">
      <formula>$H733="CÉLULA CONSTRUTIVA"</formula>
    </cfRule>
    <cfRule type="expression" dxfId="12525" priority="15148">
      <formula>$H733="SUBETAPA"</formula>
    </cfRule>
    <cfRule type="expression" dxfId="12524" priority="15150">
      <formula>$H733="ETAPA"</formula>
    </cfRule>
  </conditionalFormatting>
  <conditionalFormatting sqref="G735:K735 M735 O735:P735 G736:L736">
    <cfRule type="expression" dxfId="12523" priority="14870">
      <formula>$H735="ETAPA"</formula>
    </cfRule>
    <cfRule type="expression" dxfId="12522" priority="14869">
      <formula>$H735="CÉLULA CONSTRUTIVA"</formula>
    </cfRule>
    <cfRule type="expression" dxfId="12521" priority="14868">
      <formula>$H735="SUBETAPA"</formula>
    </cfRule>
  </conditionalFormatting>
  <conditionalFormatting sqref="G737:K738 N738:O738">
    <cfRule type="expression" dxfId="12520" priority="15246">
      <formula>$H737="CÉLULA CONSTRUTIVA"</formula>
    </cfRule>
    <cfRule type="expression" dxfId="12519" priority="15245">
      <formula>$H737="SUBETAPA"</formula>
    </cfRule>
    <cfRule type="expression" dxfId="12518" priority="15247">
      <formula>$H737="ETAPA"</formula>
    </cfRule>
  </conditionalFormatting>
  <conditionalFormatting sqref="G743:K743 M743 O743:P743">
    <cfRule type="expression" dxfId="12517" priority="15209">
      <formula>$H743="ETAPA"</formula>
    </cfRule>
    <cfRule type="expression" dxfId="12516" priority="15207">
      <formula>$H743="SUBETAPA"</formula>
    </cfRule>
    <cfRule type="expression" dxfId="12515" priority="15208">
      <formula>$H743="CÉLULA CONSTRUTIVA"</formula>
    </cfRule>
  </conditionalFormatting>
  <conditionalFormatting sqref="G744:K744 M744:O744">
    <cfRule type="expression" dxfId="12514" priority="15120">
      <formula>$H744="CÉLULA CONSTRUTIVA"</formula>
    </cfRule>
    <cfRule type="expression" dxfId="12513" priority="15121">
      <formula>$H744="ETAPA"</formula>
    </cfRule>
    <cfRule type="expression" dxfId="12512" priority="15119">
      <formula>$H744="SUBETAPA"</formula>
    </cfRule>
  </conditionalFormatting>
  <conditionalFormatting sqref="G747:K747 M747:M748">
    <cfRule type="expression" dxfId="12511" priority="23029">
      <formula>$H747="CÉLULA CONSTRUTIVA"</formula>
    </cfRule>
    <cfRule type="expression" dxfId="12510" priority="23030">
      <formula>$H747="ETAPA"</formula>
    </cfRule>
  </conditionalFormatting>
  <conditionalFormatting sqref="G756:K756 M756:O756">
    <cfRule type="expression" dxfId="12509" priority="9494">
      <formula>$H756="ETAPA"</formula>
    </cfRule>
    <cfRule type="expression" dxfId="12508" priority="9493">
      <formula>$H756="CÉLULA CONSTRUTIVA"</formula>
    </cfRule>
  </conditionalFormatting>
  <conditionalFormatting sqref="G769:K769 M769:O769">
    <cfRule type="expression" dxfId="12507" priority="9464">
      <formula>$H769="CÉLULA CONSTRUTIVA"</formula>
    </cfRule>
    <cfRule type="expression" dxfId="12506" priority="9465">
      <formula>$H769="ETAPA"</formula>
    </cfRule>
  </conditionalFormatting>
  <conditionalFormatting sqref="G964:K967">
    <cfRule type="expression" dxfId="12505" priority="4784">
      <formula>$H964="SUBETAPA"</formula>
    </cfRule>
    <cfRule type="expression" dxfId="12504" priority="4785">
      <formula>$H964="CÉLULA CONSTRUTIVA"</formula>
    </cfRule>
    <cfRule type="expression" dxfId="12503" priority="4786">
      <formula>$H964="ETAPA"</formula>
    </cfRule>
  </conditionalFormatting>
  <conditionalFormatting sqref="G1016:K1020 L1018:O1020">
    <cfRule type="expression" dxfId="12502" priority="4016">
      <formula>$H1016="SUBETAPA"</formula>
    </cfRule>
    <cfRule type="expression" dxfId="12501" priority="4018">
      <formula>$H1016="ETAPA"</formula>
    </cfRule>
    <cfRule type="expression" dxfId="12500" priority="4017">
      <formula>$H1016="CÉLULA CONSTRUTIVA"</formula>
    </cfRule>
  </conditionalFormatting>
  <conditionalFormatting sqref="G1059:K1059 G1061:K1061 G1064:L1064 G1133:L1133 G1136:L1136 G1187:L1187 L1399 G956:L957 G968:L969 J973:K974 J961:K962 G1080:O1082 G1091:L1091 G1114:L1114 M1184 G1189:L1189 G1103:O1105">
    <cfRule type="expression" dxfId="12499" priority="2779">
      <formula>$H956="CÉLULA CONSTRUTIVA"</formula>
    </cfRule>
    <cfRule type="expression" dxfId="12498" priority="2778">
      <formula>$H956="SUBETAPA"</formula>
    </cfRule>
  </conditionalFormatting>
  <conditionalFormatting sqref="G1059:K1059">
    <cfRule type="expression" dxfId="12497" priority="2760">
      <formula>$H1059="ETAPA"</formula>
    </cfRule>
  </conditionalFormatting>
  <conditionalFormatting sqref="G1076:K1076 N1076:O1076">
    <cfRule type="expression" dxfId="12496" priority="3254">
      <formula>$H1076="ETAPA"</formula>
    </cfRule>
  </conditionalFormatting>
  <conditionalFormatting sqref="G1083:K1083">
    <cfRule type="expression" dxfId="12495" priority="1389">
      <formula>$H1083="ETAPA"</formula>
    </cfRule>
    <cfRule type="expression" dxfId="12494" priority="1391">
      <formula>$H1083="CÉLULA CONSTRUTIVA"</formula>
    </cfRule>
    <cfRule type="expression" dxfId="12493" priority="1390">
      <formula>$H1083="SUBETAPA"</formula>
    </cfRule>
  </conditionalFormatting>
  <conditionalFormatting sqref="G1099:K1099 N1099:O1099">
    <cfRule type="expression" dxfId="12492" priority="3172">
      <formula>$H1099="ETAPA"</formula>
    </cfRule>
  </conditionalFormatting>
  <conditionalFormatting sqref="G1106:K1106">
    <cfRule type="expression" dxfId="12491" priority="1360">
      <formula>$H1106="SUBETAPA"</formula>
    </cfRule>
    <cfRule type="expression" dxfId="12490" priority="1361">
      <formula>$H1106="CÉLULA CONSTRUTIVA"</formula>
    </cfRule>
    <cfRule type="expression" dxfId="12489" priority="1359">
      <formula>$H1106="ETAPA"</formula>
    </cfRule>
  </conditionalFormatting>
  <conditionalFormatting sqref="G1127:K1127">
    <cfRule type="expression" dxfId="12488" priority="1329">
      <formula>$H1127="ETAPA"</formula>
    </cfRule>
    <cfRule type="expression" dxfId="12487" priority="1330">
      <formula>$H1127="SUBETAPA"</formula>
    </cfRule>
    <cfRule type="expression" dxfId="12486" priority="1331">
      <formula>$H1127="CÉLULA CONSTRUTIVA"</formula>
    </cfRule>
  </conditionalFormatting>
  <conditionalFormatting sqref="G1198:K1202">
    <cfRule type="expression" dxfId="12485" priority="2648">
      <formula>$H1198="CÉLULA CONSTRUTIVA"</formula>
    </cfRule>
    <cfRule type="expression" dxfId="12484" priority="2647">
      <formula>$H1198="SUBETAPA"</formula>
    </cfRule>
  </conditionalFormatting>
  <conditionalFormatting sqref="G1205:K1209">
    <cfRule type="expression" dxfId="12483" priority="2508">
      <formula>$H1205="CÉLULA CONSTRUTIVA"</formula>
    </cfRule>
    <cfRule type="expression" dxfId="12482" priority="2507">
      <formula>$H1205="SUBETAPA"</formula>
    </cfRule>
  </conditionalFormatting>
  <conditionalFormatting sqref="G1212:K1217">
    <cfRule type="expression" dxfId="12481" priority="2367">
      <formula>$H1212="SUBETAPA"</formula>
    </cfRule>
    <cfRule type="expression" dxfId="12480" priority="2368">
      <formula>$H1212="CÉLULA CONSTRUTIVA"</formula>
    </cfRule>
  </conditionalFormatting>
  <conditionalFormatting sqref="G1220:K1222 G1224:K1225 K1223">
    <cfRule type="expression" dxfId="12479" priority="2228">
      <formula>$H1220="CÉLULA CONSTRUTIVA"</formula>
    </cfRule>
    <cfRule type="expression" dxfId="12478" priority="2227">
      <formula>$H1220="SUBETAPA"</formula>
    </cfRule>
  </conditionalFormatting>
  <conditionalFormatting sqref="G1223:K1223">
    <cfRule type="expression" dxfId="12477" priority="1829">
      <formula>$H1223="CÉLULA CONSTRUTIVA"</formula>
    </cfRule>
    <cfRule type="expression" dxfId="12476" priority="1828">
      <formula>$H1223="SUBETAPA"</formula>
    </cfRule>
  </conditionalFormatting>
  <conditionalFormatting sqref="G1231:K1233 G1235:K1236">
    <cfRule type="expression" dxfId="12475" priority="2088">
      <formula>$H1231="CÉLULA CONSTRUTIVA"</formula>
    </cfRule>
    <cfRule type="expression" dxfId="12474" priority="2087">
      <formula>$H1231="SUBETAPA"</formula>
    </cfRule>
  </conditionalFormatting>
  <conditionalFormatting sqref="G1234:K1234">
    <cfRule type="expression" dxfId="12473" priority="1801">
      <formula>$H1234="SUBETAPA"</formula>
    </cfRule>
    <cfRule type="expression" dxfId="12472" priority="1802">
      <formula>$H1234="CÉLULA CONSTRUTIVA"</formula>
    </cfRule>
  </conditionalFormatting>
  <conditionalFormatting sqref="G1244:K1249">
    <cfRule type="expression" dxfId="12471" priority="1948">
      <formula>$H1244="CÉLULA CONSTRUTIVA"</formula>
    </cfRule>
    <cfRule type="expression" dxfId="12470" priority="1947">
      <formula>$H1244="SUBETAPA"</formula>
    </cfRule>
  </conditionalFormatting>
  <conditionalFormatting sqref="G1320:K1321 M1320:M1321 O1320:P1321">
    <cfRule type="expression" dxfId="12469" priority="18835">
      <formula>$H1320="CÉLULA CONSTRUTIVA"</formula>
    </cfRule>
  </conditionalFormatting>
  <conditionalFormatting sqref="G1320:K1321 M1320:M1321">
    <cfRule type="expression" dxfId="12468" priority="18844">
      <formula>$H1320="ETAPA"</formula>
    </cfRule>
  </conditionalFormatting>
  <conditionalFormatting sqref="G1329:K1330 M1329:M1330 O1329:P1330">
    <cfRule type="expression" dxfId="12467" priority="18736">
      <formula>$H1329="CÉLULA CONSTRUTIVA"</formula>
    </cfRule>
  </conditionalFormatting>
  <conditionalFormatting sqref="G1329:K1330 M1329:M1330">
    <cfRule type="expression" dxfId="12466" priority="18745">
      <formula>$H1329="ETAPA"</formula>
    </cfRule>
  </conditionalFormatting>
  <conditionalFormatting sqref="G1336:K1337 M1336:M1337 O1336:P1337">
    <cfRule type="expression" dxfId="12465" priority="18637">
      <formula>$H1336="CÉLULA CONSTRUTIVA"</formula>
    </cfRule>
  </conditionalFormatting>
  <conditionalFormatting sqref="G1336:K1337 M1336:M1337">
    <cfRule type="expression" dxfId="12464" priority="18646">
      <formula>$H1336="ETAPA"</formula>
    </cfRule>
  </conditionalFormatting>
  <conditionalFormatting sqref="G1365:K1375 L1369:L1375 M1370:P1375 G1378:O1380 K372:L372 J373:L373 J381:L382 M1304 L1361:L1364 N1361:P1362 M957:O957 M969:O969 L966:O967 G988:O988 G1021:O1021 G1029:O1029 M1133:O1133 M1136:O1136 M1152:O1152 M1170:O1170 G1399:K1406 K367:L367 J394:L395 K399:L399 K426:L426 J435:L436 K439:L439 G819:L820 O860:O861 G861:L861 G976:K979 L978:O979 G1023:I1024 K1023:O1023 M1091:O1091 M1189:O1189 J362:L366 K374:L375 K383:L383 J397:L398 K396:L396 J421:L422 J424:L425 K423:L423 J438:L438 K437:L437 G821:I821 K821:L821 N861 K1024:L1024 N1024:O1024 M1186:O1187 M1114:O1114">
    <cfRule type="expression" dxfId="12463" priority="3978">
      <formula>$H362="CÉLULA CONSTRUTIVA"</formula>
    </cfRule>
    <cfRule type="expression" dxfId="12462" priority="3979">
      <formula>$H362="ETAPA"</formula>
    </cfRule>
    <cfRule type="expression" dxfId="12461" priority="3970">
      <formula>$H362="SUBETAPA"</formula>
    </cfRule>
  </conditionalFormatting>
  <conditionalFormatting sqref="G8:L16 M12:M16 N16:O16 L18:L50 O37:O43 N39:N43 M39:M44 H45 M45:O45 M48:M50 L53:L55 L59:M59 M62 G62:L64 L65:M66 G68:O73 L74:L76 G74:K83 L82:L83 L84:M84 G86:M86 G87:L88 M89:M90 L89:L93 G91:K93 M91:O93 G94:O94 L95:L97 G95:K104 L103:L104 L105:M105 G107:M107 G108:L109 M110:M111 L110:L114 G112:K114 M112:O114 G115:O115 L116:L118 G116:K125 L124:L125 L126:M126 G128:M128 G129:L129 M130:M131 L130:L134 G132:K134 G135:L139 L140:L142 G140:K149 L148:L149 L150:M150 G152:M152 G153:L153 M154:M155 L154:L158 G156:K158 M156:O158 G159:O159 L160:L162 G160:K169 L168:L169 L170:M170 G172:M172 G173:L173 M174:M175 L174:L178 G176:K178 M176:O178 G179:O179 L180:L182 G180:K189 L188:L189 L190:M190 G192:M192 G193:L193 M194:M195 L194:L207 M196:O198 G196:K207 L208:M208 G210:M210 G211:L211 M212:M213 L212:L219 M214:O216 G214:K225 L224:L225 L226:M226 G228:M228 G229:L229 L60:O61 M83:O83 M104:O104 M125:O125 M149:O149 M169:O169 M189:O189 M207:O207 M225:O225 N129:O129 N153:O153 N173:O173 N193:O193 N211:O211 N229:O229">
    <cfRule type="expression" dxfId="12460" priority="23326">
      <formula>$H8="CÉLULA CONSTRUTIVA"</formula>
    </cfRule>
  </conditionalFormatting>
  <conditionalFormatting sqref="G238:L239">
    <cfRule type="expression" dxfId="12459" priority="16755">
      <formula>$H238="SUBETAPA"</formula>
    </cfRule>
  </conditionalFormatting>
  <conditionalFormatting sqref="G254:L255">
    <cfRule type="expression" dxfId="12458" priority="16717">
      <formula>$H254="SUBETAPA"</formula>
    </cfRule>
  </conditionalFormatting>
  <conditionalFormatting sqref="G256:L257 O256 O260 G261:I261 K261:L261 G259:L260 G258:K258 N261:O261 N257:O259">
    <cfRule type="expression" dxfId="12457" priority="17707">
      <formula>$H256="SUBETAPA"</formula>
    </cfRule>
  </conditionalFormatting>
  <conditionalFormatting sqref="G271:L272">
    <cfRule type="expression" dxfId="12456" priority="16679">
      <formula>$H271="SUBETAPA"</formula>
    </cfRule>
  </conditionalFormatting>
  <conditionalFormatting sqref="G273:L274 O273:P273 O277:P277 G278:I278 K278:L278 G276:L277 G275:K275 N278:O278 N274:O276">
    <cfRule type="expression" dxfId="12455" priority="17584">
      <formula>$H273="SUBETAPA"</formula>
    </cfRule>
  </conditionalFormatting>
  <conditionalFormatting sqref="G288:L288 O288:P288 G289:K289">
    <cfRule type="expression" dxfId="12454" priority="16644">
      <formula>$H288="ETAPA"</formula>
    </cfRule>
  </conditionalFormatting>
  <conditionalFormatting sqref="G288:L289">
    <cfRule type="expression" dxfId="12453" priority="16641">
      <formula>$H288="SUBETAPA"</formula>
    </cfRule>
  </conditionalFormatting>
  <conditionalFormatting sqref="G291:L291 G290:M290 O290:P290 G295:M295 O295:P295 G296:I296 K296:L296 G293:L293 G292:K292 N291:O293">
    <cfRule type="expression" dxfId="12452" priority="17461">
      <formula>$H290="SUBETAPA"</formula>
    </cfRule>
  </conditionalFormatting>
  <conditionalFormatting sqref="G294:L294">
    <cfRule type="expression" dxfId="12451" priority="16900">
      <formula>$H294="CÉLULA CONSTRUTIVA"</formula>
    </cfRule>
    <cfRule type="expression" dxfId="12450" priority="16899">
      <formula>$H294="SUBETAPA"</formula>
    </cfRule>
  </conditionalFormatting>
  <conditionalFormatting sqref="G305:L305 O305:P305 G306:K306">
    <cfRule type="expression" dxfId="12449" priority="16606">
      <formula>$H305="ETAPA"</formula>
    </cfRule>
  </conditionalFormatting>
  <conditionalFormatting sqref="G305:L306">
    <cfRule type="expression" dxfId="12448" priority="16603">
      <formula>$H305="SUBETAPA"</formula>
    </cfRule>
  </conditionalFormatting>
  <conditionalFormatting sqref="G307:L308 O307:P307 G312:M312 O312:P312 G313:I313 K313:L313 G310:L310 G309:K309 N308:O310">
    <cfRule type="expression" dxfId="12447" priority="17338">
      <formula>$H307="SUBETAPA"</formula>
    </cfRule>
  </conditionalFormatting>
  <conditionalFormatting sqref="G311:L311">
    <cfRule type="expression" dxfId="12446" priority="16866">
      <formula>$H311="CÉLULA CONSTRUTIVA"</formula>
    </cfRule>
    <cfRule type="expression" dxfId="12445" priority="16865">
      <formula>$H311="SUBETAPA"</formula>
    </cfRule>
  </conditionalFormatting>
  <conditionalFormatting sqref="G323:L323 O323:P323 G324:K324">
    <cfRule type="expression" dxfId="12444" priority="16568">
      <formula>$H323="ETAPA"</formula>
    </cfRule>
  </conditionalFormatting>
  <conditionalFormatting sqref="G323:L324">
    <cfRule type="expression" dxfId="12443" priority="16565">
      <formula>$H323="SUBETAPA"</formula>
    </cfRule>
  </conditionalFormatting>
  <conditionalFormatting sqref="G325:L326 O325:P325 G330:L330 O330:P330 G331:I331 K331:L331 G328:L328 G327:K327 N326:O328">
    <cfRule type="expression" dxfId="12442" priority="17215">
      <formula>$H325="SUBETAPA"</formula>
    </cfRule>
  </conditionalFormatting>
  <conditionalFormatting sqref="G329:L329">
    <cfRule type="expression" dxfId="12441" priority="16832">
      <formula>$H329="CÉLULA CONSTRUTIVA"</formula>
    </cfRule>
    <cfRule type="expression" dxfId="12440" priority="16831">
      <formula>$H329="SUBETAPA"</formula>
    </cfRule>
  </conditionalFormatting>
  <conditionalFormatting sqref="G340:L341">
    <cfRule type="expression" dxfId="12439" priority="16527">
      <formula>$H340="SUBETAPA"</formula>
    </cfRule>
  </conditionalFormatting>
  <conditionalFormatting sqref="G342:L343 O342:P342 G346:M346 O346:P346 G345:L345 G344:K344 N343:O345">
    <cfRule type="expression" dxfId="12438" priority="17092">
      <formula>$H342="SUBETAPA"</formula>
    </cfRule>
  </conditionalFormatting>
  <conditionalFormatting sqref="G349:L349">
    <cfRule type="expression" dxfId="12437" priority="23268">
      <formula>$H349="ETAPA"</formula>
    </cfRule>
    <cfRule type="expression" dxfId="12436" priority="23266">
      <formula>$H349="SUBETAPA"</formula>
    </cfRule>
    <cfRule type="expression" dxfId="12435" priority="23267">
      <formula>$H349="CÉLULA CONSTRUTIVA"</formula>
    </cfRule>
  </conditionalFormatting>
  <conditionalFormatting sqref="G440:L444">
    <cfRule type="expression" dxfId="12434" priority="23221">
      <formula>$H440="CÉLULA CONSTRUTIVA"</formula>
    </cfRule>
    <cfRule type="expression" dxfId="12433" priority="23220">
      <formula>$H440="SUBETAPA"</formula>
    </cfRule>
    <cfRule type="expression" dxfId="12432" priority="23222">
      <formula>$H440="ETAPA"</formula>
    </cfRule>
  </conditionalFormatting>
  <conditionalFormatting sqref="G470:L473">
    <cfRule type="expression" dxfId="12431" priority="13261">
      <formula>$H470="ETAPA"</formula>
    </cfRule>
    <cfRule type="expression" dxfId="12430" priority="13259">
      <formula>$H470="SUBETAPA"</formula>
    </cfRule>
    <cfRule type="expression" dxfId="12429" priority="13260">
      <formula>$H470="CÉLULA CONSTRUTIVA"</formula>
    </cfRule>
  </conditionalFormatting>
  <conditionalFormatting sqref="G481:L484">
    <cfRule type="expression" dxfId="12428" priority="13205">
      <formula>$H481="ETAPA"</formula>
    </cfRule>
    <cfRule type="expression" dxfId="12427" priority="13204">
      <formula>$H481="CÉLULA CONSTRUTIVA"</formula>
    </cfRule>
    <cfRule type="expression" dxfId="12426" priority="13203">
      <formula>$H481="SUBETAPA"</formula>
    </cfRule>
  </conditionalFormatting>
  <conditionalFormatting sqref="G492:L495">
    <cfRule type="expression" dxfId="12425" priority="13149">
      <formula>$H492="ETAPA"</formula>
    </cfRule>
    <cfRule type="expression" dxfId="12424" priority="13148">
      <formula>$H492="CÉLULA CONSTRUTIVA"</formula>
    </cfRule>
    <cfRule type="expression" dxfId="12423" priority="13147">
      <formula>$H492="SUBETAPA"</formula>
    </cfRule>
  </conditionalFormatting>
  <conditionalFormatting sqref="G503:L506">
    <cfRule type="expression" dxfId="12422" priority="13093">
      <formula>$H503="ETAPA"</formula>
    </cfRule>
    <cfRule type="expression" dxfId="12421" priority="13092">
      <formula>$H503="CÉLULA CONSTRUTIVA"</formula>
    </cfRule>
    <cfRule type="expression" dxfId="12420" priority="13091">
      <formula>$H503="SUBETAPA"</formula>
    </cfRule>
  </conditionalFormatting>
  <conditionalFormatting sqref="G514:L517">
    <cfRule type="expression" dxfId="12419" priority="13035">
      <formula>$H514="SUBETAPA"</formula>
    </cfRule>
    <cfRule type="expression" dxfId="12418" priority="13037">
      <formula>$H514="ETAPA"</formula>
    </cfRule>
    <cfRule type="expression" dxfId="12417" priority="13036">
      <formula>$H514="CÉLULA CONSTRUTIVA"</formula>
    </cfRule>
  </conditionalFormatting>
  <conditionalFormatting sqref="G525:L540 G544:L557 G561:L574 G579:L593 G598:L612 G617:L631 G635:L648">
    <cfRule type="expression" dxfId="12416" priority="23237">
      <formula>$H525="SUBETAPA"</formula>
    </cfRule>
    <cfRule type="expression" dxfId="12415" priority="23239">
      <formula>$H525="ETAPA"</formula>
    </cfRule>
  </conditionalFormatting>
  <conditionalFormatting sqref="G526:L540">
    <cfRule type="expression" dxfId="12414" priority="23238">
      <formula>$H526="CÉLULA CONSTRUTIVA"</formula>
    </cfRule>
  </conditionalFormatting>
  <conditionalFormatting sqref="G575:L578 M575:M576 M577:O577 M578 O578:P578">
    <cfRule type="expression" dxfId="12413" priority="14391">
      <formula>$H575="SUBETAPA"</formula>
    </cfRule>
  </conditionalFormatting>
  <conditionalFormatting sqref="G594:L597 M594:M595 M596:O596 M597 O597:P597">
    <cfRule type="expression" dxfId="12412" priority="14189">
      <formula>$H594="SUBETAPA"</formula>
    </cfRule>
  </conditionalFormatting>
  <conditionalFormatting sqref="G613:L616 M613:M614 M615:O615 M616 O616:P616">
    <cfRule type="expression" dxfId="12411" priority="13987">
      <formula>$H613="SUBETAPA"</formula>
    </cfRule>
  </conditionalFormatting>
  <conditionalFormatting sqref="G662:L662">
    <cfRule type="expression" dxfId="12410" priority="16067">
      <formula>$H662="SUBETAPA"</formula>
    </cfRule>
    <cfRule type="expression" dxfId="12409" priority="16068">
      <formula>$H662="CÉLULA CONSTRUTIVA"</formula>
    </cfRule>
    <cfRule type="expression" dxfId="12408" priority="16069">
      <formula>$H662="ETAPA"</formula>
    </cfRule>
  </conditionalFormatting>
  <conditionalFormatting sqref="G670:L670 G672:L672">
    <cfRule type="expression" dxfId="12407" priority="16086">
      <formula>$H670="CÉLULA CONSTRUTIVA"</formula>
    </cfRule>
  </conditionalFormatting>
  <conditionalFormatting sqref="G676:L676">
    <cfRule type="expression" dxfId="12406" priority="15902">
      <formula>$H676="SUBETAPA"</formula>
    </cfRule>
    <cfRule type="expression" dxfId="12405" priority="15903">
      <formula>$H676="CÉLULA CONSTRUTIVA"</formula>
    </cfRule>
    <cfRule type="expression" dxfId="12404" priority="15904">
      <formula>$H676="ETAPA"</formula>
    </cfRule>
  </conditionalFormatting>
  <conditionalFormatting sqref="G684:L684 G686:L686">
    <cfRule type="expression" dxfId="12403" priority="15921">
      <formula>$H684="CÉLULA CONSTRUTIVA"</formula>
    </cfRule>
  </conditionalFormatting>
  <conditionalFormatting sqref="G690:L690">
    <cfRule type="expression" dxfId="12402" priority="15739">
      <formula>$H690="ETAPA"</formula>
    </cfRule>
    <cfRule type="expression" dxfId="12401" priority="15738">
      <formula>$H690="CÉLULA CONSTRUTIVA"</formula>
    </cfRule>
    <cfRule type="expression" dxfId="12400" priority="15737">
      <formula>$H690="SUBETAPA"</formula>
    </cfRule>
  </conditionalFormatting>
  <conditionalFormatting sqref="G698:L698 G700:L700">
    <cfRule type="expression" dxfId="12399" priority="15756">
      <formula>$H698="CÉLULA CONSTRUTIVA"</formula>
    </cfRule>
  </conditionalFormatting>
  <conditionalFormatting sqref="G704:L704">
    <cfRule type="expression" dxfId="12398" priority="15572">
      <formula>$H704="SUBETAPA"</formula>
    </cfRule>
    <cfRule type="expression" dxfId="12397" priority="15573">
      <formula>$H704="CÉLULA CONSTRUTIVA"</formula>
    </cfRule>
    <cfRule type="expression" dxfId="12396" priority="15574">
      <formula>$H704="ETAPA"</formula>
    </cfRule>
  </conditionalFormatting>
  <conditionalFormatting sqref="G712:L712 G714:L714">
    <cfRule type="expression" dxfId="12395" priority="15591">
      <formula>$H712="CÉLULA CONSTRUTIVA"</formula>
    </cfRule>
  </conditionalFormatting>
  <conditionalFormatting sqref="G718:L718">
    <cfRule type="expression" dxfId="12394" priority="15407">
      <formula>$H718="SUBETAPA"</formula>
    </cfRule>
    <cfRule type="expression" dxfId="12393" priority="15408">
      <formula>$H718="CÉLULA CONSTRUTIVA"</formula>
    </cfRule>
    <cfRule type="expression" dxfId="12392" priority="15409">
      <formula>$H718="ETAPA"</formula>
    </cfRule>
  </conditionalFormatting>
  <conditionalFormatting sqref="G726:L726 G728:L728">
    <cfRule type="expression" dxfId="12391" priority="15426">
      <formula>$H726="CÉLULA CONSTRUTIVA"</formula>
    </cfRule>
  </conditionalFormatting>
  <conditionalFormatting sqref="G732:L732">
    <cfRule type="expression" dxfId="12390" priority="15244">
      <formula>$H732="ETAPA"</formula>
    </cfRule>
    <cfRule type="expression" dxfId="12389" priority="15242">
      <formula>$H732="SUBETAPA"</formula>
    </cfRule>
    <cfRule type="expression" dxfId="12388" priority="15243">
      <formula>$H732="CÉLULA CONSTRUTIVA"</formula>
    </cfRule>
  </conditionalFormatting>
  <conditionalFormatting sqref="G740:L740 G742:L742">
    <cfRule type="expression" dxfId="12387" priority="15261">
      <formula>$H740="CÉLULA CONSTRUTIVA"</formula>
    </cfRule>
  </conditionalFormatting>
  <conditionalFormatting sqref="G756:L756">
    <cfRule type="expression" dxfId="12386" priority="9489">
      <formula>$H756="SUBETAPA"</formula>
    </cfRule>
  </conditionalFormatting>
  <conditionalFormatting sqref="G769:L769">
    <cfRule type="expression" dxfId="12385" priority="9460">
      <formula>$H769="SUBETAPA"</formula>
    </cfRule>
  </conditionalFormatting>
  <conditionalFormatting sqref="G776:L777 M777:O777 O776:P776 M776">
    <cfRule type="expression" dxfId="12384" priority="397">
      <formula>$H776="CÉLULA CONSTRUTIVA"</formula>
    </cfRule>
  </conditionalFormatting>
  <conditionalFormatting sqref="G789:L790">
    <cfRule type="expression" dxfId="12383" priority="1603">
      <formula>$H789="SUBETAPA"</formula>
    </cfRule>
    <cfRule type="expression" dxfId="12382" priority="1604">
      <formula>$H789="CÉLULA CONSTRUTIVA"</formula>
    </cfRule>
    <cfRule type="expression" dxfId="12381" priority="1605">
      <formula>$H789="ETAPA"</formula>
    </cfRule>
  </conditionalFormatting>
  <conditionalFormatting sqref="G825:L825">
    <cfRule type="expression" dxfId="12380" priority="330">
      <formula>$H825="ETAPA"</formula>
    </cfRule>
    <cfRule type="expression" dxfId="12379" priority="329">
      <formula>$H825="CÉLULA CONSTRUTIVA"</formula>
    </cfRule>
    <cfRule type="expression" dxfId="12378" priority="328">
      <formula>$H825="SUBETAPA"</formula>
    </cfRule>
  </conditionalFormatting>
  <conditionalFormatting sqref="G836:L837 G838:I838 K838:L838">
    <cfRule type="expression" dxfId="12377" priority="6388">
      <formula>$H836="ETAPA"</formula>
    </cfRule>
    <cfRule type="expression" dxfId="12376" priority="6387">
      <formula>$H836="CÉLULA CONSTRUTIVA"</formula>
    </cfRule>
    <cfRule type="expression" dxfId="12375" priority="6386">
      <formula>$H836="SUBETAPA"</formula>
    </cfRule>
  </conditionalFormatting>
  <conditionalFormatting sqref="G842:L842">
    <cfRule type="expression" dxfId="12374" priority="296">
      <formula>$H842="CÉLULA CONSTRUTIVA"</formula>
    </cfRule>
    <cfRule type="expression" dxfId="12373" priority="297">
      <formula>$H842="ETAPA"</formula>
    </cfRule>
    <cfRule type="expression" dxfId="12372" priority="295">
      <formula>$H842="SUBETAPA"</formula>
    </cfRule>
  </conditionalFormatting>
  <conditionalFormatting sqref="G852:L853 G854:I854 K854:L854">
    <cfRule type="expression" dxfId="12371" priority="6186">
      <formula>$H852="CÉLULA CONSTRUTIVA"</formula>
    </cfRule>
    <cfRule type="expression" dxfId="12370" priority="6187">
      <formula>$H852="ETAPA"</formula>
    </cfRule>
    <cfRule type="expression" dxfId="12369" priority="6185">
      <formula>$H852="SUBETAPA"</formula>
    </cfRule>
  </conditionalFormatting>
  <conditionalFormatting sqref="G858:L858">
    <cfRule type="expression" dxfId="12368" priority="263">
      <formula>$H858="CÉLULA CONSTRUTIVA"</formula>
    </cfRule>
    <cfRule type="expression" dxfId="12367" priority="262">
      <formula>$H858="SUBETAPA"</formula>
    </cfRule>
    <cfRule type="expression" dxfId="12366" priority="264">
      <formula>$H858="ETAPA"</formula>
    </cfRule>
  </conditionalFormatting>
  <conditionalFormatting sqref="G875:L875">
    <cfRule type="expression" dxfId="12365" priority="199">
      <formula>$H875="SUBETAPA"</formula>
    </cfRule>
    <cfRule type="expression" dxfId="12364" priority="200">
      <formula>$H875="CÉLULA CONSTRUTIVA"</formula>
    </cfRule>
    <cfRule type="expression" dxfId="12363" priority="201">
      <formula>$H875="ETAPA"</formula>
    </cfRule>
  </conditionalFormatting>
  <conditionalFormatting sqref="G1002:L1002 N1002:O1002">
    <cfRule type="expression" dxfId="12362" priority="606">
      <formula>$H1002="CÉLULA CONSTRUTIVA"</formula>
    </cfRule>
    <cfRule type="expression" dxfId="12361" priority="605">
      <formula>$H1002="SUBETAPA"</formula>
    </cfRule>
  </conditionalFormatting>
  <conditionalFormatting sqref="G1031:L1031">
    <cfRule type="expression" dxfId="12360" priority="604">
      <formula>$H1031="ETAPA"</formula>
    </cfRule>
    <cfRule type="expression" dxfId="12359" priority="603">
      <formula>$H1031="CÉLULA CONSTRUTIVA"</formula>
    </cfRule>
    <cfRule type="expression" dxfId="12358" priority="602">
      <formula>$H1031="SUBETAPA"</formula>
    </cfRule>
  </conditionalFormatting>
  <conditionalFormatting sqref="G1065:L1066 G1069:L1070 G1072:L1073">
    <cfRule type="expression" dxfId="12357" priority="1212">
      <formula>$H1065="SUBETAPA"</formula>
    </cfRule>
    <cfRule type="expression" dxfId="12356" priority="1213">
      <formula>$H1065="CÉLULA CONSTRUTIVA"</formula>
    </cfRule>
  </conditionalFormatting>
  <conditionalFormatting sqref="G1067:L1068">
    <cfRule type="expression" dxfId="12355" priority="1205">
      <formula>$H1067="SUBETAPA"</formula>
    </cfRule>
    <cfRule type="expression" dxfId="12354" priority="1206">
      <formula>$H1067="CÉLULA CONSTRUTIVA"</formula>
    </cfRule>
  </conditionalFormatting>
  <conditionalFormatting sqref="G1071:L1071">
    <cfRule type="expression" dxfId="12353" priority="1200">
      <formula>$H1071="SUBETAPA"</formula>
    </cfRule>
    <cfRule type="expression" dxfId="12352" priority="1201">
      <formula>$H1071="CÉLULA CONSTRUTIVA"</formula>
    </cfRule>
  </conditionalFormatting>
  <conditionalFormatting sqref="G1077:L1078 N1077:O1078">
    <cfRule type="expression" dxfId="12351" priority="1442">
      <formula>$H1077="CÉLULA CONSTRUTIVA"</formula>
    </cfRule>
    <cfRule type="expression" dxfId="12350" priority="1441">
      <formula>$H1077="SUBETAPA"</formula>
    </cfRule>
  </conditionalFormatting>
  <conditionalFormatting sqref="G1089:L1090 G1092:L1093 G1095:L1096">
    <cfRule type="expression" dxfId="12349" priority="1196">
      <formula>$H1089="SUBETAPA"</formula>
    </cfRule>
    <cfRule type="expression" dxfId="12348" priority="1197">
      <formula>$H1089="CÉLULA CONSTRUTIVA"</formula>
    </cfRule>
  </conditionalFormatting>
  <conditionalFormatting sqref="G1094:L1094">
    <cfRule type="expression" dxfId="12347" priority="1185">
      <formula>$H1094="CÉLULA CONSTRUTIVA"</formula>
    </cfRule>
    <cfRule type="expression" dxfId="12346" priority="1184">
      <formula>$H1094="SUBETAPA"</formula>
    </cfRule>
  </conditionalFormatting>
  <conditionalFormatting sqref="G1100:L1101 N1100:O1101">
    <cfRule type="expression" dxfId="12345" priority="1440">
      <formula>$H1100="CÉLULA CONSTRUTIVA"</formula>
    </cfRule>
    <cfRule type="expression" dxfId="12344" priority="1439">
      <formula>$H1100="SUBETAPA"</formula>
    </cfRule>
  </conditionalFormatting>
  <conditionalFormatting sqref="G1117:L1117">
    <cfRule type="expression" dxfId="12343" priority="1231">
      <formula>$H1117="CÉLULA CONSTRUTIVA"</formula>
    </cfRule>
    <cfRule type="expression" dxfId="12342" priority="1230">
      <formula>$H1117="SUBETAPA"</formula>
    </cfRule>
  </conditionalFormatting>
  <conditionalFormatting sqref="G1122:L1122 N1122:O1122">
    <cfRule type="expression" dxfId="12341" priority="1432">
      <formula>$H1122="CÉLULA CONSTRUTIVA"</formula>
    </cfRule>
    <cfRule type="expression" dxfId="12340" priority="1431">
      <formula>$H1122="SUBETAPA"</formula>
    </cfRule>
  </conditionalFormatting>
  <conditionalFormatting sqref="G1132:L1132 G1148:K1148 G1151:L1151 G1166:K1166 G1169:L1169 G1183:K1183 G1185:L1185 L1302:L1311 G941:L943 G950:O951 G981:L981 J993:K993 G1001:L1001 G1012:O1012 G1022:L1022 G1036:I1039 L1036:O1039 J1036:K1037 G1076:L1076 G1099:L1099 N1076:O1076 N1099:O1099 G1108:K1108 G1129:K1129">
    <cfRule type="expression" dxfId="12339" priority="3973">
      <formula>$H941="SUBETAPA"</formula>
    </cfRule>
    <cfRule type="expression" dxfId="12338" priority="3974">
      <formula>$H941="CÉLULA CONSTRUTIVA"</formula>
    </cfRule>
  </conditionalFormatting>
  <conditionalFormatting sqref="G1134:L1135">
    <cfRule type="expression" dxfId="12337" priority="1221">
      <formula>$H1134="CÉLULA CONSTRUTIVA"</formula>
    </cfRule>
    <cfRule type="expression" dxfId="12336" priority="1220">
      <formula>$H1134="SUBETAPA"</formula>
    </cfRule>
  </conditionalFormatting>
  <conditionalFormatting sqref="G1137:L1137">
    <cfRule type="expression" dxfId="12335" priority="1215">
      <formula>$H1137="SUBETAPA"</formula>
    </cfRule>
    <cfRule type="expression" dxfId="12334" priority="1216">
      <formula>$H1137="CÉLULA CONSTRUTIVA"</formula>
    </cfRule>
  </conditionalFormatting>
  <conditionalFormatting sqref="G1138:L1139">
    <cfRule type="expression" dxfId="12333" priority="1228">
      <formula>$H1138="CÉLULA CONSTRUTIVA"</formula>
    </cfRule>
    <cfRule type="expression" dxfId="12332" priority="1227">
      <formula>$H1138="SUBETAPA"</formula>
    </cfRule>
  </conditionalFormatting>
  <conditionalFormatting sqref="G1142:L1142 N1142:O1142">
    <cfRule type="expression" dxfId="12331" priority="1427">
      <formula>$H1142="SUBETAPA"</formula>
    </cfRule>
    <cfRule type="expression" dxfId="12330" priority="1428">
      <formula>$H1142="CÉLULA CONSTRUTIVA"</formula>
    </cfRule>
  </conditionalFormatting>
  <conditionalFormatting sqref="G1152:L1152">
    <cfRule type="expression" dxfId="12329" priority="1180">
      <formula>$H1152="SUBETAPA"</formula>
    </cfRule>
    <cfRule type="expression" dxfId="12328" priority="1181">
      <formula>$H1152="CÉLULA CONSTRUTIVA"</formula>
    </cfRule>
  </conditionalFormatting>
  <conditionalFormatting sqref="G1153:L1154">
    <cfRule type="expression" dxfId="12327" priority="1171">
      <formula>$H1153="SUBETAPA"</formula>
    </cfRule>
    <cfRule type="expression" dxfId="12326" priority="1172">
      <formula>$H1153="CÉLULA CONSTRUTIVA"</formula>
    </cfRule>
  </conditionalFormatting>
  <conditionalFormatting sqref="G1155:L1155">
    <cfRule type="expression" dxfId="12325" priority="1166">
      <formula>$H1155="SUBETAPA"</formula>
    </cfRule>
    <cfRule type="expression" dxfId="12324" priority="1167">
      <formula>$H1155="CÉLULA CONSTRUTIVA"</formula>
    </cfRule>
  </conditionalFormatting>
  <conditionalFormatting sqref="G1156:L1157">
    <cfRule type="expression" dxfId="12323" priority="1179">
      <formula>$H1156="CÉLULA CONSTRUTIVA"</formula>
    </cfRule>
    <cfRule type="expression" dxfId="12322" priority="1178">
      <formula>$H1156="SUBETAPA"</formula>
    </cfRule>
  </conditionalFormatting>
  <conditionalFormatting sqref="G1160:L1160 N1160:O1160">
    <cfRule type="expression" dxfId="12321" priority="1423">
      <formula>$H1160="SUBETAPA"</formula>
    </cfRule>
    <cfRule type="expression" dxfId="12320" priority="1424">
      <formula>$H1160="CÉLULA CONSTRUTIVA"</formula>
    </cfRule>
  </conditionalFormatting>
  <conditionalFormatting sqref="G1170:L1170">
    <cfRule type="expression" dxfId="12319" priority="1163">
      <formula>$H1170="CÉLULA CONSTRUTIVA"</formula>
    </cfRule>
    <cfRule type="expression" dxfId="12318" priority="1162">
      <formula>$H1170="SUBETAPA"</formula>
    </cfRule>
  </conditionalFormatting>
  <conditionalFormatting sqref="G1171:L1172">
    <cfRule type="expression" dxfId="12317" priority="1154">
      <formula>$H1171="CÉLULA CONSTRUTIVA"</formula>
    </cfRule>
    <cfRule type="expression" dxfId="12316" priority="1153">
      <formula>$H1171="SUBETAPA"</formula>
    </cfRule>
  </conditionalFormatting>
  <conditionalFormatting sqref="G1173:L1173">
    <cfRule type="expression" dxfId="12315" priority="1149">
      <formula>$H1173="CÉLULA CONSTRUTIVA"</formula>
    </cfRule>
    <cfRule type="expression" dxfId="12314" priority="1148">
      <formula>$H1173="SUBETAPA"</formula>
    </cfRule>
  </conditionalFormatting>
  <conditionalFormatting sqref="G1174:L1175">
    <cfRule type="expression" dxfId="12313" priority="1160">
      <formula>$H1174="SUBETAPA"</formula>
    </cfRule>
    <cfRule type="expression" dxfId="12312" priority="1161">
      <formula>$H1174="CÉLULA CONSTRUTIVA"</formula>
    </cfRule>
  </conditionalFormatting>
  <conditionalFormatting sqref="G1178:L1178 N1178:O1178">
    <cfRule type="expression" dxfId="12311" priority="1420">
      <formula>$H1178="CÉLULA CONSTRUTIVA"</formula>
    </cfRule>
    <cfRule type="expression" dxfId="12310" priority="1419">
      <formula>$H1178="SUBETAPA"</formula>
    </cfRule>
  </conditionalFormatting>
  <conditionalFormatting sqref="G1186:L1186">
    <cfRule type="expression" dxfId="12309" priority="1145">
      <formula>$H1186="CÉLULA CONSTRUTIVA"</formula>
    </cfRule>
    <cfRule type="expression" dxfId="12308" priority="1144">
      <formula>$H1186="SUBETAPA"</formula>
    </cfRule>
  </conditionalFormatting>
  <conditionalFormatting sqref="G1188:L1188">
    <cfRule type="expression" dxfId="12307" priority="1130">
      <formula>$H1188="SUBETAPA"</formula>
    </cfRule>
    <cfRule type="expression" dxfId="12306" priority="1131">
      <formula>$H1188="CÉLULA CONSTRUTIVA"</formula>
    </cfRule>
  </conditionalFormatting>
  <conditionalFormatting sqref="G1265:L1265 N1265:O1265">
    <cfRule type="expression" dxfId="12305" priority="7237">
      <formula>$H1265="SUBETAPA"</formula>
    </cfRule>
    <cfRule type="expression" dxfId="12304" priority="7238">
      <formula>$H1265="CÉLULA CONSTRUTIVA"</formula>
    </cfRule>
    <cfRule type="expression" dxfId="12303" priority="7239">
      <formula>$H1265="ETAPA"</formula>
    </cfRule>
  </conditionalFormatting>
  <conditionalFormatting sqref="G1273:L1273 N1273:O1273">
    <cfRule type="expression" dxfId="12302" priority="7484">
      <formula>$H1273="CÉLULA CONSTRUTIVA"</formula>
    </cfRule>
    <cfRule type="expression" dxfId="12301" priority="7467">
      <formula>$H1273="SUBETAPA"</formula>
    </cfRule>
    <cfRule type="expression" dxfId="12300" priority="7485">
      <formula>$H1273="ETAPA"</formula>
    </cfRule>
  </conditionalFormatting>
  <conditionalFormatting sqref="G1278:L1278 N1278:O1278">
    <cfRule type="expression" dxfId="12299" priority="7102">
      <formula>$H1278="ETAPA"</formula>
    </cfRule>
    <cfRule type="expression" dxfId="12298" priority="7101">
      <formula>$H1278="CÉLULA CONSTRUTIVA"</formula>
    </cfRule>
    <cfRule type="expression" dxfId="12297" priority="7100">
      <formula>$H1278="SUBETAPA"</formula>
    </cfRule>
  </conditionalFormatting>
  <conditionalFormatting sqref="G1285:L1285 N1285:O1285">
    <cfRule type="expression" dxfId="12296" priority="7333">
      <formula>$H1285="SUBETAPA"</formula>
    </cfRule>
    <cfRule type="expression" dxfId="12295" priority="7350">
      <formula>$H1285="CÉLULA CONSTRUTIVA"</formula>
    </cfRule>
    <cfRule type="expression" dxfId="12294" priority="7351">
      <formula>$H1285="ETAPA"</formula>
    </cfRule>
  </conditionalFormatting>
  <conditionalFormatting sqref="G1395:L1398">
    <cfRule type="expression" dxfId="12293" priority="23249">
      <formula>$H1395="ETAPA"</formula>
    </cfRule>
  </conditionalFormatting>
  <conditionalFormatting sqref="G17:M17">
    <cfRule type="expression" dxfId="12292" priority="23260">
      <formula>$H17="SUBETAPA"</formula>
    </cfRule>
    <cfRule type="expression" dxfId="12291" priority="23261">
      <formula>$H17="CÉLULA CONSTRUTIVA"</formula>
    </cfRule>
  </conditionalFormatting>
  <conditionalFormatting sqref="G238:M238 O238:P238 G239:K239">
    <cfRule type="expression" dxfId="12290" priority="16758">
      <formula>$H238="ETAPA"</formula>
    </cfRule>
  </conditionalFormatting>
  <conditionalFormatting sqref="G240:M240 O240:P240 G241:O243 G244:M244 O244:P244 O879:P881 P882:P883 P888:P889 O890:P891 P892 P897 O898:P899 P900 P905 O906:P907 P908 P913 O914:P915 P916 P921 O922:P923 P924 P929 O930:P931 P932 P934 G935:M935 O935:P935 G948:M948 O948:P948 G960:M960 O960:P960 G972:M972 O972:P972 G990:M990 O990:P990 G1009:M1009 O1009:P1009 L1013:M1013 G1033:M1033 O1033:P1033 G1034:I1035 L1034:O1035 G1046:M1046 O1046:P1046 G1250:M1251 O1250:P1251 G1253:M1253 O1253:P1253 G1255:M1255 O1255:P1255 G1299:M1300 O1299:P1300 G1301:O1301 M1308 O1308:P1308 O1310:P1310 P1392 P1394 G1257:M1258 G1260:M1261 M1309:O1309 G1256:O1256 G1275:O1275 G1287:O1287 G1298:O1298 N1195:O1195 N1202:O1202 N1209:O1209 N1217:O1217 N1225:O1225 N1236:O1236 N1248:O1249 O1258:P1258 G1259:O1259 O1261:P1261 G1262:O1262 G1263:M1264 O1263:P1264 G1270:M1270 O1270:P1270 G1271:O1271 G1272:M1272 O1272:P1272 G1274:M1274 O1274:P1274 G1276:M1277 O1276:P1277 G1282:M1282 O1282:P1282 G1283:O1283 G1284:M1284 O1284:P1284 G1286:M1286 O1286:P1286 G1288:M1289 O1288:P1289 G1293:M1293 O1293:P1293 G1294:O1294 G1295:M1295 O1295:P1295 G1297:M1297 O1297:P1297">
    <cfRule type="expression" dxfId="12289" priority="23824">
      <formula>$H240="CÉLULA CONSTRUTIVA"</formula>
    </cfRule>
  </conditionalFormatting>
  <conditionalFormatting sqref="G254:M254 O254 G255:K255">
    <cfRule type="expression" dxfId="12288" priority="16720">
      <formula>$H254="ETAPA"</formula>
    </cfRule>
  </conditionalFormatting>
  <conditionalFormatting sqref="G271:M271 O271:P271 G272:K272">
    <cfRule type="expression" dxfId="12287" priority="16682">
      <formula>$H271="ETAPA"</formula>
    </cfRule>
  </conditionalFormatting>
  <conditionalFormatting sqref="G290:M290 O290:P290 G291:L291 N291:O293 G292:K292 G293:L293 G295:M295 O295:P295 G296:I296 K296:L296">
    <cfRule type="expression" dxfId="12286" priority="17462">
      <formula>$H290="CÉLULA CONSTRUTIVA"</formula>
    </cfRule>
  </conditionalFormatting>
  <conditionalFormatting sqref="G340:M340 O340:P340 G341:K341">
    <cfRule type="expression" dxfId="12285" priority="16530">
      <formula>$H340="ETAPA"</formula>
    </cfRule>
  </conditionalFormatting>
  <conditionalFormatting sqref="G747:M747">
    <cfRule type="expression" dxfId="12284" priority="23016">
      <formula>$H747="SUBETAPA"</formula>
    </cfRule>
  </conditionalFormatting>
  <conditionalFormatting sqref="G879:M881">
    <cfRule type="expression" dxfId="12283" priority="23253">
      <formula>$H879="SUBETAPA"</formula>
    </cfRule>
    <cfRule type="expression" dxfId="12282" priority="23254">
      <formula>$H879="CÉLULA CONSTRUTIVA"</formula>
    </cfRule>
  </conditionalFormatting>
  <conditionalFormatting sqref="G884:M884">
    <cfRule type="expression" dxfId="12281" priority="23744">
      <formula>$H884="SUBETAPA"</formula>
    </cfRule>
    <cfRule type="expression" dxfId="12280" priority="23745">
      <formula>$H884="CÉLULA CONSTRUTIVA"</formula>
    </cfRule>
    <cfRule type="expression" dxfId="12279" priority="23746">
      <formula>$H884="ETAPA"</formula>
    </cfRule>
  </conditionalFormatting>
  <conditionalFormatting sqref="G890:M891">
    <cfRule type="expression" dxfId="12278" priority="5767">
      <formula>$H890="CÉLULA CONSTRUTIVA"</formula>
    </cfRule>
    <cfRule type="expression" dxfId="12277" priority="5766">
      <formula>$H890="SUBETAPA"</formula>
    </cfRule>
    <cfRule type="expression" dxfId="12276" priority="5768">
      <formula>$H890="ETAPA"</formula>
    </cfRule>
  </conditionalFormatting>
  <conditionalFormatting sqref="G893:M893">
    <cfRule type="expression" dxfId="12275" priority="5770">
      <formula>$H893="CÉLULA CONSTRUTIVA"</formula>
    </cfRule>
    <cfRule type="expression" dxfId="12274" priority="5771">
      <formula>$H893="ETAPA"</formula>
    </cfRule>
    <cfRule type="expression" dxfId="12273" priority="5769">
      <formula>$H893="SUBETAPA"</formula>
    </cfRule>
  </conditionalFormatting>
  <conditionalFormatting sqref="G898:M899">
    <cfRule type="expression" dxfId="12272" priority="5651">
      <formula>$H898="CÉLULA CONSTRUTIVA"</formula>
    </cfRule>
    <cfRule type="expression" dxfId="12271" priority="5650">
      <formula>$H898="SUBETAPA"</formula>
    </cfRule>
    <cfRule type="expression" dxfId="12270" priority="5652">
      <formula>$H898="ETAPA"</formula>
    </cfRule>
  </conditionalFormatting>
  <conditionalFormatting sqref="G901:M901">
    <cfRule type="expression" dxfId="12269" priority="5654">
      <formula>$H901="CÉLULA CONSTRUTIVA"</formula>
    </cfRule>
    <cfRule type="expression" dxfId="12268" priority="5653">
      <formula>$H901="SUBETAPA"</formula>
    </cfRule>
    <cfRule type="expression" dxfId="12267" priority="5655">
      <formula>$H901="ETAPA"</formula>
    </cfRule>
  </conditionalFormatting>
  <conditionalFormatting sqref="G906:M907">
    <cfRule type="expression" dxfId="12266" priority="5535">
      <formula>$H906="CÉLULA CONSTRUTIVA"</formula>
    </cfRule>
    <cfRule type="expression" dxfId="12265" priority="5536">
      <formula>$H906="ETAPA"</formula>
    </cfRule>
    <cfRule type="expression" dxfId="12264" priority="5534">
      <formula>$H906="SUBETAPA"</formula>
    </cfRule>
  </conditionalFormatting>
  <conditionalFormatting sqref="G909:M909">
    <cfRule type="expression" dxfId="12263" priority="5537">
      <formula>$H909="SUBETAPA"</formula>
    </cfRule>
    <cfRule type="expression" dxfId="12262" priority="5539">
      <formula>$H909="ETAPA"</formula>
    </cfRule>
    <cfRule type="expression" dxfId="12261" priority="5538">
      <formula>$H909="CÉLULA CONSTRUTIVA"</formula>
    </cfRule>
  </conditionalFormatting>
  <conditionalFormatting sqref="G914:M915">
    <cfRule type="expression" dxfId="12260" priority="5420">
      <formula>$H914="ETAPA"</formula>
    </cfRule>
    <cfRule type="expression" dxfId="12259" priority="5419">
      <formula>$H914="CÉLULA CONSTRUTIVA"</formula>
    </cfRule>
    <cfRule type="expression" dxfId="12258" priority="5418">
      <formula>$H914="SUBETAPA"</formula>
    </cfRule>
  </conditionalFormatting>
  <conditionalFormatting sqref="G917:M917">
    <cfRule type="expression" dxfId="12257" priority="5422">
      <formula>$H917="CÉLULA CONSTRUTIVA"</formula>
    </cfRule>
    <cfRule type="expression" dxfId="12256" priority="5423">
      <formula>$H917="ETAPA"</formula>
    </cfRule>
    <cfRule type="expression" dxfId="12255" priority="5421">
      <formula>$H917="SUBETAPA"</formula>
    </cfRule>
  </conditionalFormatting>
  <conditionalFormatting sqref="G922:M923">
    <cfRule type="expression" dxfId="12254" priority="5303">
      <formula>$H922="CÉLULA CONSTRUTIVA"</formula>
    </cfRule>
    <cfRule type="expression" dxfId="12253" priority="5304">
      <formula>$H922="ETAPA"</formula>
    </cfRule>
    <cfRule type="expression" dxfId="12252" priority="5302">
      <formula>$H922="SUBETAPA"</formula>
    </cfRule>
  </conditionalFormatting>
  <conditionalFormatting sqref="G925:M925">
    <cfRule type="expression" dxfId="12251" priority="5306">
      <formula>$H925="CÉLULA CONSTRUTIVA"</formula>
    </cfRule>
    <cfRule type="expression" dxfId="12250" priority="5305">
      <formula>$H925="SUBETAPA"</formula>
    </cfRule>
    <cfRule type="expression" dxfId="12249" priority="5307">
      <formula>$H925="ETAPA"</formula>
    </cfRule>
  </conditionalFormatting>
  <conditionalFormatting sqref="G930:M931">
    <cfRule type="expression" dxfId="12248" priority="5187">
      <formula>$H930="CÉLULA CONSTRUTIVA"</formula>
    </cfRule>
    <cfRule type="expression" dxfId="12247" priority="5186">
      <formula>$H930="SUBETAPA"</formula>
    </cfRule>
    <cfRule type="expression" dxfId="12246" priority="5188">
      <formula>$H930="ETAPA"</formula>
    </cfRule>
  </conditionalFormatting>
  <conditionalFormatting sqref="G1048:M1050">
    <cfRule type="expression" dxfId="12245" priority="23214">
      <formula>$H1048="CÉLULA CONSTRUTIVA"</formula>
    </cfRule>
    <cfRule type="expression" dxfId="12244" priority="23213">
      <formula>$H1048="SUBETAPA"</formula>
    </cfRule>
  </conditionalFormatting>
  <conditionalFormatting sqref="G1054:M1054 O1054:P1054 G1062:O1063">
    <cfRule type="expression" dxfId="12243" priority="2764">
      <formula>$H1054="CÉLULA CONSTRUTIVA"</formula>
    </cfRule>
  </conditionalFormatting>
  <conditionalFormatting sqref="G1054:M1054 O1054:P1054">
    <cfRule type="expression" dxfId="12242" priority="2763">
      <formula>$H1054="SUBETAPA"</formula>
    </cfRule>
  </conditionalFormatting>
  <conditionalFormatting sqref="G1074:M1075">
    <cfRule type="expression" dxfId="12241" priority="3240">
      <formula>$H1074="CÉLULA CONSTRUTIVA"</formula>
    </cfRule>
    <cfRule type="expression" dxfId="12240" priority="3239">
      <formula>$H1074="SUBETAPA"</formula>
    </cfRule>
  </conditionalFormatting>
  <conditionalFormatting sqref="G1079:M1079 O1079:P1079 G1086:O1087">
    <cfRule type="expression" dxfId="12239" priority="3253">
      <formula>$H1079="CÉLULA CONSTRUTIVA"</formula>
    </cfRule>
  </conditionalFormatting>
  <conditionalFormatting sqref="G1079:M1079 O1079:P1079">
    <cfRule type="expression" dxfId="12238" priority="3252">
      <formula>$H1079="SUBETAPA"</formula>
    </cfRule>
  </conditionalFormatting>
  <conditionalFormatting sqref="G1097:M1098">
    <cfRule type="expression" dxfId="12237" priority="3157">
      <formula>$H1097="SUBETAPA"</formula>
    </cfRule>
    <cfRule type="expression" dxfId="12236" priority="3158">
      <formula>$H1097="CÉLULA CONSTRUTIVA"</formula>
    </cfRule>
  </conditionalFormatting>
  <conditionalFormatting sqref="G1102:M1102 O1102:P1102 G1109:O1110">
    <cfRule type="expression" dxfId="12235" priority="3171">
      <formula>$H1102="CÉLULA CONSTRUTIVA"</formula>
    </cfRule>
  </conditionalFormatting>
  <conditionalFormatting sqref="G1102:M1102 O1102:P1102">
    <cfRule type="expression" dxfId="12234" priority="3170">
      <formula>$H1102="SUBETAPA"</formula>
    </cfRule>
  </conditionalFormatting>
  <conditionalFormatting sqref="G1120:M1121">
    <cfRule type="expression" dxfId="12233" priority="3076">
      <formula>$H1120="CÉLULA CONSTRUTIVA"</formula>
    </cfRule>
    <cfRule type="expression" dxfId="12232" priority="3075">
      <formula>$H1120="SUBETAPA"</formula>
    </cfRule>
  </conditionalFormatting>
  <conditionalFormatting sqref="G1123:M1123 O1123:P1123 G1130:O1131">
    <cfRule type="expression" dxfId="12231" priority="3089">
      <formula>$H1123="CÉLULA CONSTRUTIVA"</formula>
    </cfRule>
  </conditionalFormatting>
  <conditionalFormatting sqref="G1123:M1123 O1123:P1123">
    <cfRule type="expression" dxfId="12230" priority="3088">
      <formula>$H1123="SUBETAPA"</formula>
    </cfRule>
  </conditionalFormatting>
  <conditionalFormatting sqref="G1140:M1141">
    <cfRule type="expression" dxfId="12229" priority="2993">
      <formula>$H1140="SUBETAPA"</formula>
    </cfRule>
    <cfRule type="expression" dxfId="12228" priority="2994">
      <formula>$H1140="CÉLULA CONSTRUTIVA"</formula>
    </cfRule>
  </conditionalFormatting>
  <conditionalFormatting sqref="G1143:M1143 O1143:P1143 G1149:O1150">
    <cfRule type="expression" dxfId="12227" priority="3007">
      <formula>$H1143="CÉLULA CONSTRUTIVA"</formula>
    </cfRule>
  </conditionalFormatting>
  <conditionalFormatting sqref="G1143:M1143 O1143:P1143">
    <cfRule type="expression" dxfId="12226" priority="3006">
      <formula>$H1143="SUBETAPA"</formula>
    </cfRule>
  </conditionalFormatting>
  <conditionalFormatting sqref="G1158:M1159">
    <cfRule type="expression" dxfId="12225" priority="2911">
      <formula>$H1158="SUBETAPA"</formula>
    </cfRule>
    <cfRule type="expression" dxfId="12224" priority="2912">
      <formula>$H1158="CÉLULA CONSTRUTIVA"</formula>
    </cfRule>
  </conditionalFormatting>
  <conditionalFormatting sqref="G1161:M1161 O1161:P1161 G1167:O1168">
    <cfRule type="expression" dxfId="12223" priority="2925">
      <formula>$H1161="CÉLULA CONSTRUTIVA"</formula>
    </cfRule>
  </conditionalFormatting>
  <conditionalFormatting sqref="G1161:M1161 O1161:P1161">
    <cfRule type="expression" dxfId="12222" priority="2924">
      <formula>$H1161="SUBETAPA"</formula>
    </cfRule>
  </conditionalFormatting>
  <conditionalFormatting sqref="G1176:M1177">
    <cfRule type="expression" dxfId="12221" priority="2830">
      <formula>$H1176="CÉLULA CONSTRUTIVA"</formula>
    </cfRule>
    <cfRule type="expression" dxfId="12220" priority="2829">
      <formula>$H1176="SUBETAPA"</formula>
    </cfRule>
  </conditionalFormatting>
  <conditionalFormatting sqref="G1179:M1179 O1179:P1179">
    <cfRule type="expression" dxfId="12219" priority="2843">
      <formula>$H1179="CÉLULA CONSTRUTIVA"</formula>
    </cfRule>
    <cfRule type="expression" dxfId="12218" priority="2842">
      <formula>$H1179="SUBETAPA"</formula>
    </cfRule>
  </conditionalFormatting>
  <conditionalFormatting sqref="G1258:M1258 O1258:P1258">
    <cfRule type="expression" dxfId="12217" priority="7757">
      <formula>$H1258="SUBETAPA"</formula>
    </cfRule>
  </conditionalFormatting>
  <conditionalFormatting sqref="G1261:M1261 O1261:P1261">
    <cfRule type="expression" dxfId="12216" priority="7623">
      <formula>$H1261="SUBETAPA"</formula>
    </cfRule>
  </conditionalFormatting>
  <conditionalFormatting sqref="G1315:M1315 O1315:P1315 G1316:O1316">
    <cfRule type="expression" dxfId="12215" priority="19044">
      <formula>$H1315="CÉLULA CONSTRUTIVA"</formula>
    </cfRule>
    <cfRule type="expression" dxfId="12214" priority="19045">
      <formula>$H1315="ETAPA"</formula>
    </cfRule>
  </conditionalFormatting>
  <conditionalFormatting sqref="G1315:M1315 O1315:P1315">
    <cfRule type="expression" dxfId="12213" priority="19043">
      <formula>$H1315="SUBETAPA"</formula>
    </cfRule>
  </conditionalFormatting>
  <conditionalFormatting sqref="G1318:M1318 O1318:P1318 G1319:O1319">
    <cfRule type="expression" dxfId="12212" priority="18945">
      <formula>$H1318="CÉLULA CONSTRUTIVA"</formula>
    </cfRule>
    <cfRule type="expression" dxfId="12211" priority="18946">
      <formula>$H1318="ETAPA"</formula>
    </cfRule>
  </conditionalFormatting>
  <conditionalFormatting sqref="G1318:M1318 O1318:P1318">
    <cfRule type="expression" dxfId="12210" priority="18944">
      <formula>$H1318="SUBETAPA"</formula>
    </cfRule>
  </conditionalFormatting>
  <conditionalFormatting sqref="G1323:M1323 O1323:P1323 G1325:M1325 O1325:P1325 G1327:M1327 O1327 G1326:O1326 G1324:O1324 G1322:O1322">
    <cfRule type="expression" dxfId="12209" priority="18846">
      <formula>$H1322="CÉLULA CONSTRUTIVA"</formula>
    </cfRule>
  </conditionalFormatting>
  <conditionalFormatting sqref="G1323:M1323 O1323:P1323 G1325:M1325 O1325:P1325 G1327:M1327 O1327">
    <cfRule type="expression" dxfId="12208" priority="18845">
      <formula>$H1323="SUBETAPA"</formula>
    </cfRule>
  </conditionalFormatting>
  <conditionalFormatting sqref="G1332:M1332 O1332:P1332 G1334:M1334 O1334:P1334">
    <cfRule type="expression" dxfId="12207" priority="18746">
      <formula>$H1332="SUBETAPA"</formula>
    </cfRule>
    <cfRule type="expression" dxfId="12206" priority="18747">
      <formula>$H1332="CÉLULA CONSTRUTIVA"</formula>
    </cfRule>
    <cfRule type="expression" dxfId="12205" priority="18748">
      <formula>$H1332="ETAPA"</formula>
    </cfRule>
  </conditionalFormatting>
  <conditionalFormatting sqref="G1339:M1339 O1339:P1339 G1341:M1341 O1341:P1341 G1343:M1343 O1343:P1343">
    <cfRule type="expression" dxfId="12204" priority="18648">
      <formula>$H1339="CÉLULA CONSTRUTIVA"</formula>
    </cfRule>
    <cfRule type="expression" dxfId="12203" priority="18647">
      <formula>$H1339="SUBETAPA"</formula>
    </cfRule>
    <cfRule type="expression" dxfId="12202" priority="18649">
      <formula>$H1339="ETAPA"</formula>
    </cfRule>
  </conditionalFormatting>
  <conditionalFormatting sqref="G1345:M1347">
    <cfRule type="expression" dxfId="12201" priority="22659">
      <formula>$H1345="SUBETAPA"</formula>
    </cfRule>
    <cfRule type="expression" dxfId="12200" priority="22660">
      <formula>$H1345="CÉLULA CONSTRUTIVA"</formula>
    </cfRule>
    <cfRule type="expression" dxfId="12199" priority="22661">
      <formula>$H1345="ETAPA"</formula>
    </cfRule>
  </conditionalFormatting>
  <conditionalFormatting sqref="G1351:M1351 O1351:P1351 K1353:P1353">
    <cfRule type="expression" dxfId="12198" priority="22648">
      <formula>$H1351="ETAPA"</formula>
    </cfRule>
    <cfRule type="expression" dxfId="12197" priority="22647">
      <formula>$H1351="CÉLULA CONSTRUTIVA"</formula>
    </cfRule>
  </conditionalFormatting>
  <conditionalFormatting sqref="G61:N61">
    <cfRule type="expression" dxfId="12196" priority="23066">
      <formula>$H61="ETAPA"</formula>
    </cfRule>
  </conditionalFormatting>
  <conditionalFormatting sqref="G833:N833">
    <cfRule type="expression" dxfId="12195" priority="233">
      <formula>$H833="CÉLULA CONSTRUTIVA"</formula>
    </cfRule>
    <cfRule type="expression" dxfId="12194" priority="232">
      <formula>$H833="SUBETAPA"</formula>
    </cfRule>
    <cfRule type="expression" dxfId="12193" priority="234">
      <formula>$H833="ETAPA"</formula>
    </cfRule>
  </conditionalFormatting>
  <conditionalFormatting sqref="G849:N849">
    <cfRule type="expression" dxfId="12192" priority="216">
      <formula>$H849="ETAPA"</formula>
    </cfRule>
    <cfRule type="expression" dxfId="12191" priority="214">
      <formula>$H849="SUBETAPA"</formula>
    </cfRule>
    <cfRule type="expression" dxfId="12190" priority="215">
      <formula>$H849="CÉLULA CONSTRUTIVA"</formula>
    </cfRule>
  </conditionalFormatting>
  <conditionalFormatting sqref="G866:N866">
    <cfRule type="expression" dxfId="12189" priority="227">
      <formula>$H866="CÉLULA CONSTRUTIVA"</formula>
    </cfRule>
    <cfRule type="expression" dxfId="12188" priority="228">
      <formula>$H866="ETAPA"</formula>
    </cfRule>
    <cfRule type="expression" dxfId="12187" priority="226">
      <formula>$H866="SUBETAPA"</formula>
    </cfRule>
  </conditionalFormatting>
  <conditionalFormatting sqref="G878:N878">
    <cfRule type="expression" dxfId="12186" priority="167">
      <formula>$H878="CÉLULA CONSTRUTIVA"</formula>
    </cfRule>
    <cfRule type="expression" dxfId="12185" priority="166">
      <formula>$H878="SUBETAPA"</formula>
    </cfRule>
    <cfRule type="expression" dxfId="12184" priority="168">
      <formula>$H878="ETAPA"</formula>
    </cfRule>
  </conditionalFormatting>
  <conditionalFormatting sqref="G67:O67">
    <cfRule type="expression" dxfId="12183" priority="17815">
      <formula>$H67="CÉLULA CONSTRUTIVA"</formula>
    </cfRule>
    <cfRule type="expression" dxfId="12182" priority="17814">
      <formula>$H67="SUBETAPA"</formula>
    </cfRule>
  </conditionalFormatting>
  <conditionalFormatting sqref="G67:O68">
    <cfRule type="expression" dxfId="12181" priority="17816">
      <formula>$H67="ETAPA"</formula>
    </cfRule>
  </conditionalFormatting>
  <conditionalFormatting sqref="G241:O243 O1255:P1255 O1310:P1310 G1299:M1300 O1299:P1300 O1308:P1308 G948:M948 G1301:O1301 G240:M240 O240:P240 G244:M244 O244:P244 O879:P881 G935:M935 O935:P935 O948:P948 G1250:M1251 O1250:P1251 G1253:M1253 O1253:P1253 G1255:M1255 M1308 P892 O890:P891 P897 P900 O898:P899 P905 P908 O906:P907 P913 P916 O914:P915 P921 P924 O922:P923 P929 P932 O930:P931 P934 P882:P883 P888:P889 G960:M960 O960:P960 G972:M972 O972:P972 G990:M990 O990:P990 L1013:M1013 G1009:M1009 O1009:P1009 G1033:M1033 G1034:I1035 O1033:P1033 G1046:M1046 O1046:P1046 L1034:O1035 P1394 P1392">
    <cfRule type="expression" dxfId="12180" priority="23823">
      <formula>$H240="SUBETAPA"</formula>
    </cfRule>
  </conditionalFormatting>
  <conditionalFormatting sqref="G947:O947 G989:O989 G991:I996 L991:O996 G1008:O1008 G1030:O1030 G1085:K1085 G1088:L1088 G1111:L1113 G1115:L1116 G1118:L1119 G1190:K1195">
    <cfRule type="expression" dxfId="12179" priority="23701">
      <formula>$H947="CÉLULA CONSTRUTIVA"</formula>
    </cfRule>
  </conditionalFormatting>
  <conditionalFormatting sqref="G947:O947 G989:O989 G1008:O1008 G1030:O1030 G1190:K1195 G1085:K1085 G1088:L1088 G1111:L1113 G1115:L1116 G993:I996 L993:O996 G1118:L1119">
    <cfRule type="expression" dxfId="12178" priority="23700">
      <formula>$H947="SUBETAPA"</formula>
    </cfRule>
  </conditionalFormatting>
  <conditionalFormatting sqref="G980:O980">
    <cfRule type="expression" dxfId="12177" priority="3558">
      <formula>$H980="SUBETAPA"</formula>
    </cfRule>
    <cfRule type="expression" dxfId="12176" priority="3559">
      <formula>$H980="CÉLULA CONSTRUTIVA"</formula>
    </cfRule>
    <cfRule type="expression" dxfId="12175" priority="3560">
      <formula>$H980="ETAPA"</formula>
    </cfRule>
  </conditionalFormatting>
  <conditionalFormatting sqref="G1032:O1032">
    <cfRule type="expression" dxfId="12174" priority="586">
      <formula>$H1032="ETAPA"</formula>
    </cfRule>
    <cfRule type="expression" dxfId="12173" priority="584">
      <formula>$H1032="SUBETAPA"</formula>
    </cfRule>
    <cfRule type="expression" dxfId="12172" priority="585">
      <formula>$H1032="CÉLULA CONSTRUTIVA"</formula>
    </cfRule>
  </conditionalFormatting>
  <conditionalFormatting sqref="G1060:O1060">
    <cfRule type="expression" dxfId="12171" priority="1415">
      <formula>$H1060="SUBETAPA"</formula>
    </cfRule>
    <cfRule type="expression" dxfId="12170" priority="1416">
      <formula>$H1060="CÉLULA CONSTRUTIVA"</formula>
    </cfRule>
  </conditionalFormatting>
  <conditionalFormatting sqref="G1062:O1063">
    <cfRule type="expression" dxfId="12169" priority="2755">
      <formula>$H1062="SUBETAPA"</formula>
    </cfRule>
  </conditionalFormatting>
  <conditionalFormatting sqref="G1084:O1084">
    <cfRule type="expression" dxfId="12168" priority="1385">
      <formula>$H1084="SUBETAPA"</formula>
    </cfRule>
    <cfRule type="expression" dxfId="12167" priority="1386">
      <formula>$H1084="CÉLULA CONSTRUTIVA"</formula>
    </cfRule>
  </conditionalFormatting>
  <conditionalFormatting sqref="G1086:O1087">
    <cfRule type="expression" dxfId="12166" priority="3238">
      <formula>$H1086="SUBETAPA"</formula>
    </cfRule>
  </conditionalFormatting>
  <conditionalFormatting sqref="G1107:O1107">
    <cfRule type="expression" dxfId="12165" priority="1355">
      <formula>$H1107="SUBETAPA"</formula>
    </cfRule>
    <cfRule type="expression" dxfId="12164" priority="1356">
      <formula>$H1107="CÉLULA CONSTRUTIVA"</formula>
    </cfRule>
  </conditionalFormatting>
  <conditionalFormatting sqref="G1109:O1110">
    <cfRule type="expression" dxfId="12163" priority="3156">
      <formula>$H1109="SUBETAPA"</formula>
    </cfRule>
  </conditionalFormatting>
  <conditionalFormatting sqref="G1128:O1128">
    <cfRule type="expression" dxfId="12162" priority="1326">
      <formula>$H1128="CÉLULA CONSTRUTIVA"</formula>
    </cfRule>
    <cfRule type="expression" dxfId="12161" priority="1325">
      <formula>$H1128="SUBETAPA"</formula>
    </cfRule>
  </conditionalFormatting>
  <conditionalFormatting sqref="G1130:O1131">
    <cfRule type="expression" dxfId="12160" priority="3074">
      <formula>$H1130="SUBETAPA"</formula>
    </cfRule>
  </conditionalFormatting>
  <conditionalFormatting sqref="G1147:O1147">
    <cfRule type="expression" dxfId="12159" priority="1298">
      <formula>$H1147="CÉLULA CONSTRUTIVA"</formula>
    </cfRule>
    <cfRule type="expression" dxfId="12158" priority="1297">
      <formula>$H1147="SUBETAPA"</formula>
    </cfRule>
  </conditionalFormatting>
  <conditionalFormatting sqref="G1149:O1150">
    <cfRule type="expression" dxfId="12157" priority="2992">
      <formula>$H1149="SUBETAPA"</formula>
    </cfRule>
  </conditionalFormatting>
  <conditionalFormatting sqref="G1165:O1165">
    <cfRule type="expression" dxfId="12156" priority="1270">
      <formula>$H1165="CÉLULA CONSTRUTIVA"</formula>
    </cfRule>
    <cfRule type="expression" dxfId="12155" priority="1269">
      <formula>$H1165="SUBETAPA"</formula>
    </cfRule>
  </conditionalFormatting>
  <conditionalFormatting sqref="G1167:O1168">
    <cfRule type="expression" dxfId="12154" priority="2910">
      <formula>$H1167="SUBETAPA"</formula>
    </cfRule>
  </conditionalFormatting>
  <conditionalFormatting sqref="G1182:O1182">
    <cfRule type="expression" dxfId="12153" priority="1247">
      <formula>$H1182="CÉLULA CONSTRUTIVA"</formula>
    </cfRule>
    <cfRule type="expression" dxfId="12152" priority="1246">
      <formula>$H1182="SUBETAPA"</formula>
    </cfRule>
  </conditionalFormatting>
  <conditionalFormatting sqref="G1256:O1256 G1275:O1275 G1287:O1287 G1298:O1298">
    <cfRule type="expression" dxfId="12151" priority="22250">
      <formula>$H1256="SUBETAPA"</formula>
    </cfRule>
  </conditionalFormatting>
  <conditionalFormatting sqref="G1259:O1259">
    <cfRule type="expression" dxfId="12150" priority="7734">
      <formula>$H1259="SUBETAPA"</formula>
    </cfRule>
  </conditionalFormatting>
  <conditionalFormatting sqref="G1262:O1262">
    <cfRule type="expression" dxfId="12149" priority="7600">
      <formula>$H1262="SUBETAPA"</formula>
    </cfRule>
  </conditionalFormatting>
  <conditionalFormatting sqref="G1271:O1271">
    <cfRule type="expression" dxfId="12148" priority="7466">
      <formula>$H1271="SUBETAPA"</formula>
    </cfRule>
  </conditionalFormatting>
  <conditionalFormatting sqref="G1283:O1283">
    <cfRule type="expression" dxfId="12147" priority="7332">
      <formula>$H1283="SUBETAPA"</formula>
    </cfRule>
  </conditionalFormatting>
  <conditionalFormatting sqref="G1294:O1294">
    <cfRule type="expression" dxfId="12146" priority="7195">
      <formula>$H1294="SUBETAPA"</formula>
    </cfRule>
  </conditionalFormatting>
  <conditionalFormatting sqref="G1296:O1296">
    <cfRule type="expression" dxfId="12145" priority="7213">
      <formula>$H1296="CÉLULA CONSTRUTIVA"</formula>
    </cfRule>
    <cfRule type="expression" dxfId="12144" priority="7196">
      <formula>$H1296="SUBETAPA"</formula>
    </cfRule>
    <cfRule type="expression" dxfId="12143" priority="7214">
      <formula>$H1296="ETAPA"</formula>
    </cfRule>
  </conditionalFormatting>
  <conditionalFormatting sqref="G1313:O1313">
    <cfRule type="expression" dxfId="12142" priority="22418">
      <formula>$H1313="SUBETAPA"</formula>
    </cfRule>
  </conditionalFormatting>
  <conditionalFormatting sqref="G1316:O1316">
    <cfRule type="expression" dxfId="12141" priority="18997">
      <formula>$H1316="SUBETAPA"</formula>
    </cfRule>
  </conditionalFormatting>
  <conditionalFormatting sqref="G1319:O1319">
    <cfRule type="expression" dxfId="12140" priority="18898">
      <formula>$H1319="SUBETAPA"</formula>
    </cfRule>
  </conditionalFormatting>
  <conditionalFormatting sqref="G1322:O1322 G1323:M1323 O1323:P1323 G1324:O1324 G1325:M1325 O1325:P1325 G1326:O1326 G1327:M1327 O1327">
    <cfRule type="expression" dxfId="12139" priority="18847">
      <formula>$H1322="ETAPA"</formula>
    </cfRule>
  </conditionalFormatting>
  <conditionalFormatting sqref="G1322:O1322">
    <cfRule type="expression" dxfId="12138" priority="18778">
      <formula>$H1322="SUBETAPA"</formula>
    </cfRule>
  </conditionalFormatting>
  <conditionalFormatting sqref="G1324:O1324">
    <cfRule type="expression" dxfId="12137" priority="18799">
      <formula>$H1324="SUBETAPA"</formula>
    </cfRule>
  </conditionalFormatting>
  <conditionalFormatting sqref="G1326:O1326">
    <cfRule type="expression" dxfId="12136" priority="18820">
      <formula>$H1326="SUBETAPA"</formula>
    </cfRule>
  </conditionalFormatting>
  <conditionalFormatting sqref="G1328:O1328 G1335:O1335 G1344:O1344">
    <cfRule type="expression" dxfId="12135" priority="22461">
      <formula>$H1328="CÉLULA CONSTRUTIVA"</formula>
    </cfRule>
    <cfRule type="expression" dxfId="12134" priority="22462">
      <formula>$H1328="ETAPA"</formula>
    </cfRule>
  </conditionalFormatting>
  <conditionalFormatting sqref="G1328:O1328 G1344:O1344 G1335:O1335">
    <cfRule type="expression" dxfId="12133" priority="22460">
      <formula>$H1328="SUBETAPA"</formula>
    </cfRule>
  </conditionalFormatting>
  <conditionalFormatting sqref="G892:P892 O893:P893 M894:O894">
    <cfRule type="expression" dxfId="12132" priority="5774">
      <formula>$H892="ETAPA"</formula>
    </cfRule>
    <cfRule type="expression" dxfId="12131" priority="5773">
      <formula>$H892="CÉLULA CONSTRUTIVA"</formula>
    </cfRule>
  </conditionalFormatting>
  <conditionalFormatting sqref="G892:P892 O893:P893">
    <cfRule type="expression" dxfId="12130" priority="5772">
      <formula>$H892="SUBETAPA"</formula>
    </cfRule>
  </conditionalFormatting>
  <conditionalFormatting sqref="G900:P900 O901:P901 M902:O902">
    <cfRule type="expression" dxfId="12129" priority="5657">
      <formula>$H900="CÉLULA CONSTRUTIVA"</formula>
    </cfRule>
    <cfRule type="expression" dxfId="12128" priority="5658">
      <formula>$H900="ETAPA"</formula>
    </cfRule>
  </conditionalFormatting>
  <conditionalFormatting sqref="G900:P900 O901:P901">
    <cfRule type="expression" dxfId="12127" priority="5656">
      <formula>$H900="SUBETAPA"</formula>
    </cfRule>
  </conditionalFormatting>
  <conditionalFormatting sqref="G908:P908 O909:P909 M910:O910">
    <cfRule type="expression" dxfId="12126" priority="5541">
      <formula>$H908="CÉLULA CONSTRUTIVA"</formula>
    </cfRule>
    <cfRule type="expression" dxfId="12125" priority="5542">
      <formula>$H908="ETAPA"</formula>
    </cfRule>
  </conditionalFormatting>
  <conditionalFormatting sqref="G908:P908 O909:P909">
    <cfRule type="expression" dxfId="12124" priority="5540">
      <formula>$H908="SUBETAPA"</formula>
    </cfRule>
  </conditionalFormatting>
  <conditionalFormatting sqref="G916:P916 O917:P917 M918:O918">
    <cfRule type="expression" dxfId="12123" priority="5425">
      <formula>$H916="CÉLULA CONSTRUTIVA"</formula>
    </cfRule>
    <cfRule type="expression" dxfId="12122" priority="5426">
      <formula>$H916="ETAPA"</formula>
    </cfRule>
  </conditionalFormatting>
  <conditionalFormatting sqref="G916:P916 O917:P917">
    <cfRule type="expression" dxfId="12121" priority="5424">
      <formula>$H916="SUBETAPA"</formula>
    </cfRule>
  </conditionalFormatting>
  <conditionalFormatting sqref="G924:P924 O925:P925 M926:O926">
    <cfRule type="expression" dxfId="12120" priority="5310">
      <formula>$H924="ETAPA"</formula>
    </cfRule>
    <cfRule type="expression" dxfId="12119" priority="5309">
      <formula>$H924="CÉLULA CONSTRUTIVA"</formula>
    </cfRule>
  </conditionalFormatting>
  <conditionalFormatting sqref="G924:P924 O925:P925">
    <cfRule type="expression" dxfId="12118" priority="5308">
      <formula>$H924="SUBETAPA"</formula>
    </cfRule>
  </conditionalFormatting>
  <conditionalFormatting sqref="G932:P932">
    <cfRule type="expression" dxfId="12117" priority="5194">
      <formula>$H932="ETAPA"</formula>
    </cfRule>
    <cfRule type="expression" dxfId="12116" priority="5193">
      <formula>$H932="CÉLULA CONSTRUTIVA"</formula>
    </cfRule>
    <cfRule type="expression" dxfId="12115" priority="5192">
      <formula>$H932="SUBETAPA"</formula>
    </cfRule>
  </conditionalFormatting>
  <conditionalFormatting sqref="G1331:P1331">
    <cfRule type="expression" dxfId="12114" priority="18680">
      <formula>$H1331="CÉLULA CONSTRUTIVA"</formula>
    </cfRule>
    <cfRule type="expression" dxfId="12113" priority="18681">
      <formula>$H1331="ETAPA"</formula>
    </cfRule>
    <cfRule type="expression" dxfId="12112" priority="18679">
      <formula>$H1331="SUBETAPA"</formula>
    </cfRule>
  </conditionalFormatting>
  <conditionalFormatting sqref="G1333:P1333">
    <cfRule type="expression" dxfId="12111" priority="18700">
      <formula>$H1333="SUBETAPA"</formula>
    </cfRule>
    <cfRule type="expression" dxfId="12110" priority="18702">
      <formula>$H1333="ETAPA"</formula>
    </cfRule>
    <cfRule type="expression" dxfId="12109" priority="18701">
      <formula>$H1333="CÉLULA CONSTRUTIVA"</formula>
    </cfRule>
  </conditionalFormatting>
  <conditionalFormatting sqref="G1338:P1338">
    <cfRule type="expression" dxfId="12108" priority="18580">
      <formula>$H1338="SUBETAPA"</formula>
    </cfRule>
    <cfRule type="expression" dxfId="12107" priority="18582">
      <formula>$H1338="ETAPA"</formula>
    </cfRule>
    <cfRule type="expression" dxfId="12106" priority="18581">
      <formula>$H1338="CÉLULA CONSTRUTIVA"</formula>
    </cfRule>
  </conditionalFormatting>
  <conditionalFormatting sqref="G1340:P1340">
    <cfRule type="expression" dxfId="12105" priority="18601">
      <formula>$H1340="SUBETAPA"</formula>
    </cfRule>
    <cfRule type="expression" dxfId="12104" priority="18603">
      <formula>$H1340="ETAPA"</formula>
    </cfRule>
    <cfRule type="expression" dxfId="12103" priority="18602">
      <formula>$H1340="CÉLULA CONSTRUTIVA"</formula>
    </cfRule>
  </conditionalFormatting>
  <conditionalFormatting sqref="G1342:P1342">
    <cfRule type="expression" dxfId="12102" priority="18622">
      <formula>$H1342="SUBETAPA"</formula>
    </cfRule>
    <cfRule type="expression" dxfId="12101" priority="18623">
      <formula>$H1342="CÉLULA CONSTRUTIVA"</formula>
    </cfRule>
    <cfRule type="expression" dxfId="12100" priority="18624">
      <formula>$H1342="ETAPA"</formula>
    </cfRule>
  </conditionalFormatting>
  <conditionalFormatting sqref="G1348:P1348 G1349:M1349 O1349:P1349 G1350:P1350 G1354:M1354 O1354:P1354">
    <cfRule type="expression" dxfId="12099" priority="22728">
      <formula>$H1348="ETAPA"</formula>
    </cfRule>
    <cfRule type="expression" dxfId="12098" priority="22727">
      <formula>$H1348="CÉLULA CONSTRUTIVA"</formula>
    </cfRule>
  </conditionalFormatting>
  <conditionalFormatting sqref="G1348:P1348 G1350:P1350 G1349:M1349 O1349:P1349 G1354:M1354 O1354:P1354">
    <cfRule type="expression" dxfId="12097" priority="22726">
      <formula>$H1348="SUBETAPA"</formula>
    </cfRule>
  </conditionalFormatting>
  <conditionalFormatting sqref="G1355:P1355">
    <cfRule type="expression" dxfId="12096" priority="20931">
      <formula>$H1355="ETAPA"</formula>
    </cfRule>
    <cfRule type="expression" dxfId="12095" priority="20930">
      <formula>$H1355="CÉLULA CONSTRUTIVA"</formula>
    </cfRule>
    <cfRule type="expression" dxfId="12094" priority="20929">
      <formula>$H1355="SUBETAPA"</formula>
    </cfRule>
  </conditionalFormatting>
  <conditionalFormatting sqref="H45 G68:O73 L74:L76 G86:M86 G87:L88 L89:L93 G94:O94 L95:L97 G107:M107 G108:L109 L110:L114 G115:O115 L116:L118 G128:M128 G129:L129 L130:L134 G135:L139 L140:L142 L154:L158 G159:O159 L160:L162 G172:M172 L59:M59 G8:L16 L18:L50 G62:L64 M12:M16 N16:O16 O37:O43 N39:N43 M39:M44 M45:O45 M48:M50 L53:M53 M62 L65:M66 G74:K83 L82:L83 M89:M90 G91:K93 M91:O93 G95:K104 L103:L104 M110:M111 G112:K114 G116:K125 L124:L125 M130:M131 G132:K134 G140:K149 L148:L149 G152:M152 G153:L153 M154:M155 G156:K158 M156:O158 G160:K169 L168:L169 G173:L173 M174:M175 L174:L178 G176:K178 M176:O178 G179:O179 L180:L182 G180:K189 L188:L189 G192:M192 G193:L193 M194:M195 L194:L201 M196:O198 G196:K207 L206:L207 G210:M210 G211:L211 M212:M213 L212:L219 M214:O216 G214:K225 L224:L225 G228:M228 G229:L229 L84:M84 L105:M105 L126:M126 L150:M150 L170:M170 L190:M190 L208:M208 L226:M226 M112:O114 L60:O61 M83:O83 M104:O104 M125:O125 M149:O149 M169:O169 M189:O189 M207:O207 M225:O225 N129:O129 N153:O153 N173:O173 N193:O193 N211:O211 N229:O229">
    <cfRule type="expression" dxfId="12093" priority="23325">
      <formula>$H8="SUBETAPA"</formula>
    </cfRule>
  </conditionalFormatting>
  <conditionalFormatting sqref="H45">
    <cfRule type="expression" dxfId="12092" priority="23312">
      <formula>$H45="ETAPA"</formula>
    </cfRule>
  </conditionalFormatting>
  <conditionalFormatting sqref="J261">
    <cfRule type="expression" dxfId="12091" priority="16799">
      <formula>$H261="ETAPA"</formula>
    </cfRule>
    <cfRule type="expression" dxfId="12090" priority="16798">
      <formula>$H261="CÉLULA CONSTRUTIVA"</formula>
    </cfRule>
    <cfRule type="expression" dxfId="12089" priority="16797">
      <formula>$H261="SUBETAPA"</formula>
    </cfRule>
  </conditionalFormatting>
  <conditionalFormatting sqref="J269">
    <cfRule type="expression" dxfId="12088" priority="16493">
      <formula>$H269="CÉLULA CONSTRUTIVA"</formula>
    </cfRule>
    <cfRule type="expression" dxfId="12087" priority="16494">
      <formula>$H269="ETAPA"</formula>
    </cfRule>
    <cfRule type="expression" dxfId="12086" priority="16492">
      <formula>$H269="SUBETAPA"</formula>
    </cfRule>
  </conditionalFormatting>
  <conditionalFormatting sqref="J270">
    <cfRule type="expression" dxfId="12085" priority="16907">
      <formula>$H270="ETAPA"</formula>
    </cfRule>
    <cfRule type="expression" dxfId="12084" priority="16906">
      <formula>$H270="CÉLULA CONSTRUTIVA"</formula>
    </cfRule>
    <cfRule type="expression" dxfId="12083" priority="16905">
      <formula>$H270="SUBETAPA"</formula>
    </cfRule>
  </conditionalFormatting>
  <conditionalFormatting sqref="J278">
    <cfRule type="expression" dxfId="12082" priority="16795">
      <formula>$H278="CÉLULA CONSTRUTIVA"</formula>
    </cfRule>
    <cfRule type="expression" dxfId="12081" priority="16794">
      <formula>$H278="SUBETAPA"</formula>
    </cfRule>
    <cfRule type="expression" dxfId="12080" priority="16796">
      <formula>$H278="ETAPA"</formula>
    </cfRule>
  </conditionalFormatting>
  <conditionalFormatting sqref="J286">
    <cfRule type="expression" dxfId="12079" priority="16874">
      <formula>$H286="SUBETAPA"</formula>
    </cfRule>
    <cfRule type="expression" dxfId="12078" priority="16875">
      <formula>$H286="CÉLULA CONSTRUTIVA"</formula>
    </cfRule>
    <cfRule type="expression" dxfId="12077" priority="16876">
      <formula>$H286="ETAPA"</formula>
    </cfRule>
  </conditionalFormatting>
  <conditionalFormatting sqref="J287">
    <cfRule type="expression" dxfId="12076" priority="16872">
      <formula>$H287="CÉLULA CONSTRUTIVA"</formula>
    </cfRule>
    <cfRule type="expression" dxfId="12075" priority="16871">
      <formula>$H287="SUBETAPA"</formula>
    </cfRule>
    <cfRule type="expression" dxfId="12074" priority="16873">
      <formula>$H287="ETAPA"</formula>
    </cfRule>
  </conditionalFormatting>
  <conditionalFormatting sqref="J296">
    <cfRule type="expression" dxfId="12073" priority="16793">
      <formula>$H296="ETAPA"</formula>
    </cfRule>
    <cfRule type="expression" dxfId="12072" priority="16792">
      <formula>$H296="CÉLULA CONSTRUTIVA"</formula>
    </cfRule>
    <cfRule type="expression" dxfId="12071" priority="16791">
      <formula>$H296="SUBETAPA"</formula>
    </cfRule>
  </conditionalFormatting>
  <conditionalFormatting sqref="J304">
    <cfRule type="expression" dxfId="12070" priority="16837">
      <formula>$H304="SUBETAPA"</formula>
    </cfRule>
    <cfRule type="expression" dxfId="12069" priority="16838">
      <formula>$H304="CÉLULA CONSTRUTIVA"</formula>
    </cfRule>
    <cfRule type="expression" dxfId="12068" priority="16839">
      <formula>$H304="ETAPA"</formula>
    </cfRule>
  </conditionalFormatting>
  <conditionalFormatting sqref="J313">
    <cfRule type="expression" dxfId="12067" priority="16788">
      <formula>$H313="SUBETAPA"</formula>
    </cfRule>
    <cfRule type="expression" dxfId="12066" priority="16790">
      <formula>$H313="ETAPA"</formula>
    </cfRule>
    <cfRule type="expression" dxfId="12065" priority="16789">
      <formula>$H313="CÉLULA CONSTRUTIVA"</formula>
    </cfRule>
  </conditionalFormatting>
  <conditionalFormatting sqref="J321">
    <cfRule type="expression" dxfId="12064" priority="16495">
      <formula>$H321="SUBETAPA"</formula>
    </cfRule>
    <cfRule type="expression" dxfId="12063" priority="16496">
      <formula>$H321="CÉLULA CONSTRUTIVA"</formula>
    </cfRule>
    <cfRule type="expression" dxfId="12062" priority="16497">
      <formula>$H321="ETAPA"</formula>
    </cfRule>
  </conditionalFormatting>
  <conditionalFormatting sqref="J322">
    <cfRule type="expression" dxfId="12061" priority="16805">
      <formula>$H322="ETAPA"</formula>
    </cfRule>
    <cfRule type="expression" dxfId="12060" priority="16804">
      <formula>$H322="CÉLULA CONSTRUTIVA"</formula>
    </cfRule>
    <cfRule type="expression" dxfId="12059" priority="16803">
      <formula>$H322="SUBETAPA"</formula>
    </cfRule>
  </conditionalFormatting>
  <conditionalFormatting sqref="J331">
    <cfRule type="expression" dxfId="12058" priority="16785">
      <formula>$H331="SUBETAPA"</formula>
    </cfRule>
    <cfRule type="expression" dxfId="12057" priority="16786">
      <formula>$H331="CÉLULA CONSTRUTIVA"</formula>
    </cfRule>
    <cfRule type="expression" dxfId="12056" priority="16787">
      <formula>$H331="ETAPA"</formula>
    </cfRule>
  </conditionalFormatting>
  <conditionalFormatting sqref="J339">
    <cfRule type="expression" dxfId="12055" priority="16800">
      <formula>$H339="SUBETAPA"</formula>
    </cfRule>
    <cfRule type="expression" dxfId="12054" priority="16801">
      <formula>$H339="CÉLULA CONSTRUTIVA"</formula>
    </cfRule>
    <cfRule type="expression" dxfId="12053" priority="16802">
      <formula>$H339="ETAPA"</formula>
    </cfRule>
  </conditionalFormatting>
  <conditionalFormatting sqref="J347">
    <cfRule type="expression" dxfId="12052" priority="16783">
      <formula>$H347="CÉLULA CONSTRUTIVA"</formula>
    </cfRule>
    <cfRule type="expression" dxfId="12051" priority="16784">
      <formula>$H347="ETAPA"</formula>
    </cfRule>
    <cfRule type="expression" dxfId="12050" priority="16782">
      <formula>$H347="SUBETAPA"</formula>
    </cfRule>
  </conditionalFormatting>
  <conditionalFormatting sqref="J353">
    <cfRule type="expression" dxfId="12049" priority="772">
      <formula>$H353="SUBETAPA"</formula>
    </cfRule>
    <cfRule type="expression" dxfId="12048" priority="773">
      <formula>$H353="CÉLULA CONSTRUTIVA"</formula>
    </cfRule>
    <cfRule type="expression" dxfId="12047" priority="774">
      <formula>$H353="ETAPA"</formula>
    </cfRule>
  </conditionalFormatting>
  <conditionalFormatting sqref="J355">
    <cfRule type="expression" dxfId="12046" priority="1724">
      <formula>$H355="SUBETAPA"</formula>
    </cfRule>
    <cfRule type="expression" dxfId="12045" priority="1725">
      <formula>$H355="CÉLULA CONSTRUTIVA"</formula>
    </cfRule>
    <cfRule type="expression" dxfId="12044" priority="1726">
      <formula>$H355="ETAPA"</formula>
    </cfRule>
  </conditionalFormatting>
  <conditionalFormatting sqref="J356:J357">
    <cfRule type="expression" dxfId="12043" priority="20385">
      <formula>$H356="SUBETAPA"</formula>
    </cfRule>
    <cfRule type="expression" dxfId="12042" priority="20386">
      <formula>$H356="CÉLULA CONSTRUTIVA"</formula>
    </cfRule>
    <cfRule type="expression" dxfId="12041" priority="20387">
      <formula>$H356="ETAPA"</formula>
    </cfRule>
  </conditionalFormatting>
  <conditionalFormatting sqref="J359">
    <cfRule type="expression" dxfId="12040" priority="804">
      <formula>$H359="ETAPA"</formula>
    </cfRule>
    <cfRule type="expression" dxfId="12039" priority="803">
      <formula>$H359="CÉLULA CONSTRUTIVA"</formula>
    </cfRule>
    <cfRule type="expression" dxfId="12038" priority="802">
      <formula>$H359="SUBETAPA"</formula>
    </cfRule>
  </conditionalFormatting>
  <conditionalFormatting sqref="J360">
    <cfRule type="expression" dxfId="12037" priority="20384">
      <formula>$H360="ETAPA"</formula>
    </cfRule>
    <cfRule type="expression" dxfId="12036" priority="20382">
      <formula>$H360="SUBETAPA"</formula>
    </cfRule>
    <cfRule type="expression" dxfId="12035" priority="20383">
      <formula>$H360="CÉLULA CONSTRUTIVA"</formula>
    </cfRule>
  </conditionalFormatting>
  <conditionalFormatting sqref="J367">
    <cfRule type="expression" dxfId="12034" priority="801">
      <formula>$H367="ETAPA"</formula>
    </cfRule>
    <cfRule type="expression" dxfId="12033" priority="800">
      <formula>$H367="CÉLULA CONSTRUTIVA"</formula>
    </cfRule>
    <cfRule type="expression" dxfId="12032" priority="799">
      <formula>$H367="SUBETAPA"</formula>
    </cfRule>
  </conditionalFormatting>
  <conditionalFormatting sqref="J370">
    <cfRule type="expression" dxfId="12031" priority="743">
      <formula>$H370="CÉLULA CONSTRUTIVA"</formula>
    </cfRule>
    <cfRule type="expression" dxfId="12030" priority="744">
      <formula>$H370="ETAPA"</formula>
    </cfRule>
    <cfRule type="expression" dxfId="12029" priority="742">
      <formula>$H370="SUBETAPA"</formula>
    </cfRule>
  </conditionalFormatting>
  <conditionalFormatting sqref="J372">
    <cfRule type="expression" dxfId="12028" priority="797">
      <formula>$H372="CÉLULA CONSTRUTIVA"</formula>
    </cfRule>
    <cfRule type="expression" dxfId="12027" priority="796">
      <formula>$H372="SUBETAPA"</formula>
    </cfRule>
    <cfRule type="expression" dxfId="12026" priority="798">
      <formula>$H372="ETAPA"</formula>
    </cfRule>
  </conditionalFormatting>
  <conditionalFormatting sqref="J374">
    <cfRule type="expression" dxfId="12025" priority="794">
      <formula>$H374="CÉLULA CONSTRUTIVA"</formula>
    </cfRule>
    <cfRule type="expression" dxfId="12024" priority="795">
      <formula>$H374="ETAPA"</formula>
    </cfRule>
    <cfRule type="expression" dxfId="12023" priority="793">
      <formula>$H374="SUBETAPA"</formula>
    </cfRule>
  </conditionalFormatting>
  <conditionalFormatting sqref="J375">
    <cfRule type="expression" dxfId="12022" priority="508">
      <formula>$H375="ETAPA"</formula>
    </cfRule>
    <cfRule type="expression" dxfId="12021" priority="506">
      <formula>$H375="SUBETAPA"</formula>
    </cfRule>
    <cfRule type="expression" dxfId="12020" priority="507">
      <formula>$H375="CÉLULA CONSTRUTIVA"</formula>
    </cfRule>
  </conditionalFormatting>
  <conditionalFormatting sqref="J378">
    <cfRule type="expression" dxfId="12019" priority="714">
      <formula>$H378="ETAPA"</formula>
    </cfRule>
    <cfRule type="expression" dxfId="12018" priority="713">
      <formula>$H378="CÉLULA CONSTRUTIVA"</formula>
    </cfRule>
    <cfRule type="expression" dxfId="12017" priority="712">
      <formula>$H378="SUBETAPA"</formula>
    </cfRule>
  </conditionalFormatting>
  <conditionalFormatting sqref="J380">
    <cfRule type="expression" dxfId="12016" priority="1715">
      <formula>$H380="SUBETAPA"</formula>
    </cfRule>
    <cfRule type="expression" dxfId="12015" priority="1717">
      <formula>$H380="ETAPA"</formula>
    </cfRule>
    <cfRule type="expression" dxfId="12014" priority="1716">
      <formula>$H380="CÉLULA CONSTRUTIVA"</formula>
    </cfRule>
  </conditionalFormatting>
  <conditionalFormatting sqref="J383">
    <cfRule type="expression" dxfId="12013" priority="505">
      <formula>$H383="ETAPA"</formula>
    </cfRule>
    <cfRule type="expression" dxfId="12012" priority="504">
      <formula>$H383="CÉLULA CONSTRUTIVA"</formula>
    </cfRule>
    <cfRule type="expression" dxfId="12011" priority="503">
      <formula>$H383="SUBETAPA"</formula>
    </cfRule>
  </conditionalFormatting>
  <conditionalFormatting sqref="J387">
    <cfRule type="expression" dxfId="12010" priority="692">
      <formula>$H387="ETAPA"</formula>
    </cfRule>
    <cfRule type="expression" dxfId="12009" priority="691">
      <formula>$H387="CÉLULA CONSTRUTIVA"</formula>
    </cfRule>
    <cfRule type="expression" dxfId="12008" priority="690">
      <formula>$H387="SUBETAPA"</formula>
    </cfRule>
  </conditionalFormatting>
  <conditionalFormatting sqref="J391">
    <cfRule type="expression" dxfId="12007" priority="790">
      <formula>$H391="SUBETAPA"</formula>
    </cfRule>
    <cfRule type="expression" dxfId="12006" priority="791">
      <formula>$H391="CÉLULA CONSTRUTIVA"</formula>
    </cfRule>
    <cfRule type="expression" dxfId="12005" priority="792">
      <formula>$H391="ETAPA"</formula>
    </cfRule>
  </conditionalFormatting>
  <conditionalFormatting sqref="J392">
    <cfRule type="expression" dxfId="12004" priority="8405">
      <formula>$H392="SUBETAPA"</formula>
    </cfRule>
    <cfRule type="expression" dxfId="12003" priority="8406">
      <formula>$H392="CÉLULA CONSTRUTIVA"</formula>
    </cfRule>
    <cfRule type="expression" dxfId="12002" priority="8407">
      <formula>$H392="ETAPA"</formula>
    </cfRule>
  </conditionalFormatting>
  <conditionalFormatting sqref="J396">
    <cfRule type="expression" dxfId="12001" priority="501">
      <formula>$H396="CÉLULA CONSTRUTIVA"</formula>
    </cfRule>
    <cfRule type="expression" dxfId="12000" priority="500">
      <formula>$H396="SUBETAPA"</formula>
    </cfRule>
    <cfRule type="expression" dxfId="11999" priority="502">
      <formula>$H396="ETAPA"</formula>
    </cfRule>
  </conditionalFormatting>
  <conditionalFormatting sqref="J399">
    <cfRule type="expression" dxfId="11998" priority="787">
      <formula>$H399="SUBETAPA"</formula>
    </cfRule>
    <cfRule type="expression" dxfId="11997" priority="788">
      <formula>$H399="CÉLULA CONSTRUTIVA"</formula>
    </cfRule>
    <cfRule type="expression" dxfId="11996" priority="789">
      <formula>$H399="ETAPA"</formula>
    </cfRule>
  </conditionalFormatting>
  <conditionalFormatting sqref="J414">
    <cfRule type="expression" dxfId="11995" priority="670">
      <formula>$H414="ETAPA"</formula>
    </cfRule>
    <cfRule type="expression" dxfId="11994" priority="669">
      <formula>$H414="CÉLULA CONSTRUTIVA"</formula>
    </cfRule>
    <cfRule type="expression" dxfId="11993" priority="668">
      <formula>$H414="SUBETAPA"</formula>
    </cfRule>
  </conditionalFormatting>
  <conditionalFormatting sqref="J418">
    <cfRule type="expression" dxfId="11992" priority="785">
      <formula>$H418="CÉLULA CONSTRUTIVA"</formula>
    </cfRule>
    <cfRule type="expression" dxfId="11991" priority="786">
      <formula>$H418="ETAPA"</formula>
    </cfRule>
    <cfRule type="expression" dxfId="11990" priority="784">
      <formula>$H418="SUBETAPA"</formula>
    </cfRule>
  </conditionalFormatting>
  <conditionalFormatting sqref="J423">
    <cfRule type="expression" dxfId="11989" priority="498">
      <formula>$H423="CÉLULA CONSTRUTIVA"</formula>
    </cfRule>
    <cfRule type="expression" dxfId="11988" priority="499">
      <formula>$H423="ETAPA"</formula>
    </cfRule>
    <cfRule type="expression" dxfId="11987" priority="497">
      <formula>$H423="SUBETAPA"</formula>
    </cfRule>
  </conditionalFormatting>
  <conditionalFormatting sqref="J426">
    <cfRule type="expression" dxfId="11986" priority="781">
      <formula>$H426="SUBETAPA"</formula>
    </cfRule>
    <cfRule type="expression" dxfId="11985" priority="782">
      <formula>$H426="CÉLULA CONSTRUTIVA"</formula>
    </cfRule>
    <cfRule type="expression" dxfId="11984" priority="783">
      <formula>$H426="ETAPA"</formula>
    </cfRule>
  </conditionalFormatting>
  <conditionalFormatting sqref="J430">
    <cfRule type="expression" dxfId="11983" priority="646">
      <formula>$H430="SUBETAPA"</formula>
    </cfRule>
    <cfRule type="expression" dxfId="11982" priority="647">
      <formula>$H430="CÉLULA CONSTRUTIVA"</formula>
    </cfRule>
    <cfRule type="expression" dxfId="11981" priority="648">
      <formula>$H430="ETAPA"</formula>
    </cfRule>
  </conditionalFormatting>
  <conditionalFormatting sqref="J434">
    <cfRule type="expression" dxfId="11980" priority="778">
      <formula>$H434="SUBETAPA"</formula>
    </cfRule>
    <cfRule type="expression" dxfId="11979" priority="779">
      <formula>$H434="CÉLULA CONSTRUTIVA"</formula>
    </cfRule>
    <cfRule type="expression" dxfId="11978" priority="780">
      <formula>$H434="ETAPA"</formula>
    </cfRule>
  </conditionalFormatting>
  <conditionalFormatting sqref="J437">
    <cfRule type="expression" dxfId="11977" priority="494">
      <formula>$H437="SUBETAPA"</formula>
    </cfRule>
    <cfRule type="expression" dxfId="11976" priority="495">
      <formula>$H437="CÉLULA CONSTRUTIVA"</formula>
    </cfRule>
    <cfRule type="expression" dxfId="11975" priority="496">
      <formula>$H437="ETAPA"</formula>
    </cfRule>
  </conditionalFormatting>
  <conditionalFormatting sqref="J439">
    <cfRule type="expression" dxfId="11974" priority="775">
      <formula>$H439="SUBETAPA"</formula>
    </cfRule>
    <cfRule type="expression" dxfId="11973" priority="776">
      <formula>$H439="CÉLULA CONSTRUTIVA"</formula>
    </cfRule>
    <cfRule type="expression" dxfId="11972" priority="777">
      <formula>$H439="ETAPA"</formula>
    </cfRule>
  </conditionalFormatting>
  <conditionalFormatting sqref="J655">
    <cfRule type="expression" dxfId="11971" priority="16117">
      <formula>$H655="ETAPA"</formula>
    </cfRule>
    <cfRule type="expression" dxfId="11970" priority="16115">
      <formula>$H655="SUBETAPA"</formula>
    </cfRule>
    <cfRule type="expression" dxfId="11969" priority="16116">
      <formula>$H655="CÉLULA CONSTRUTIVA"</formula>
    </cfRule>
  </conditionalFormatting>
  <conditionalFormatting sqref="J657">
    <cfRule type="expression" dxfId="11968" priority="16097">
      <formula>$H657="ETAPA"</formula>
    </cfRule>
    <cfRule type="expression" dxfId="11967" priority="16095">
      <formula>$H657="SUBETAPA"</formula>
    </cfRule>
    <cfRule type="expression" dxfId="11966" priority="16096">
      <formula>$H657="CÉLULA CONSTRUTIVA"</formula>
    </cfRule>
  </conditionalFormatting>
  <conditionalFormatting sqref="J669">
    <cfRule type="expression" dxfId="11965" priority="15951">
      <formula>$H669="CÉLULA CONSTRUTIVA"</formula>
    </cfRule>
    <cfRule type="expression" dxfId="11964" priority="15950">
      <formula>$H669="SUBETAPA"</formula>
    </cfRule>
    <cfRule type="expression" dxfId="11963" priority="15952">
      <formula>$H669="ETAPA"</formula>
    </cfRule>
  </conditionalFormatting>
  <conditionalFormatting sqref="J671">
    <cfRule type="expression" dxfId="11962" priority="15930">
      <formula>$H671="SUBETAPA"</formula>
    </cfRule>
    <cfRule type="expression" dxfId="11961" priority="15932">
      <formula>$H671="ETAPA"</formula>
    </cfRule>
    <cfRule type="expression" dxfId="11960" priority="15931">
      <formula>$H671="CÉLULA CONSTRUTIVA"</formula>
    </cfRule>
  </conditionalFormatting>
  <conditionalFormatting sqref="J683">
    <cfRule type="expression" dxfId="11959" priority="15785">
      <formula>$H683="SUBETAPA"</formula>
    </cfRule>
    <cfRule type="expression" dxfId="11958" priority="15786">
      <formula>$H683="CÉLULA CONSTRUTIVA"</formula>
    </cfRule>
    <cfRule type="expression" dxfId="11957" priority="15787">
      <formula>$H683="ETAPA"</formula>
    </cfRule>
  </conditionalFormatting>
  <conditionalFormatting sqref="J685">
    <cfRule type="expression" dxfId="11956" priority="15765">
      <formula>$H685="SUBETAPA"</formula>
    </cfRule>
    <cfRule type="expression" dxfId="11955" priority="15767">
      <formula>$H685="ETAPA"</formula>
    </cfRule>
    <cfRule type="expression" dxfId="11954" priority="15766">
      <formula>$H685="CÉLULA CONSTRUTIVA"</formula>
    </cfRule>
  </conditionalFormatting>
  <conditionalFormatting sqref="J697">
    <cfRule type="expression" dxfId="11953" priority="15622">
      <formula>$H697="ETAPA"</formula>
    </cfRule>
    <cfRule type="expression" dxfId="11952" priority="15621">
      <formula>$H697="CÉLULA CONSTRUTIVA"</formula>
    </cfRule>
    <cfRule type="expression" dxfId="11951" priority="15620">
      <formula>$H697="SUBETAPA"</formula>
    </cfRule>
  </conditionalFormatting>
  <conditionalFormatting sqref="J699">
    <cfRule type="expression" dxfId="11950" priority="15601">
      <formula>$H699="CÉLULA CONSTRUTIVA"</formula>
    </cfRule>
    <cfRule type="expression" dxfId="11949" priority="15600">
      <formula>$H699="SUBETAPA"</formula>
    </cfRule>
    <cfRule type="expression" dxfId="11948" priority="15602">
      <formula>$H699="ETAPA"</formula>
    </cfRule>
  </conditionalFormatting>
  <conditionalFormatting sqref="J711">
    <cfRule type="expression" dxfId="11947" priority="15457">
      <formula>$H711="ETAPA"</formula>
    </cfRule>
    <cfRule type="expression" dxfId="11946" priority="15456">
      <formula>$H711="CÉLULA CONSTRUTIVA"</formula>
    </cfRule>
    <cfRule type="expression" dxfId="11945" priority="15455">
      <formula>$H711="SUBETAPA"</formula>
    </cfRule>
  </conditionalFormatting>
  <conditionalFormatting sqref="J713">
    <cfRule type="expression" dxfId="11944" priority="15435">
      <formula>$H713="SUBETAPA"</formula>
    </cfRule>
    <cfRule type="expression" dxfId="11943" priority="15436">
      <formula>$H713="CÉLULA CONSTRUTIVA"</formula>
    </cfRule>
    <cfRule type="expression" dxfId="11942" priority="15437">
      <formula>$H713="ETAPA"</formula>
    </cfRule>
  </conditionalFormatting>
  <conditionalFormatting sqref="J725">
    <cfRule type="expression" dxfId="11941" priority="15290">
      <formula>$H725="SUBETAPA"</formula>
    </cfRule>
    <cfRule type="expression" dxfId="11940" priority="15292">
      <formula>$H725="ETAPA"</formula>
    </cfRule>
    <cfRule type="expression" dxfId="11939" priority="15291">
      <formula>$H725="CÉLULA CONSTRUTIVA"</formula>
    </cfRule>
  </conditionalFormatting>
  <conditionalFormatting sqref="J727">
    <cfRule type="expression" dxfId="11938" priority="15272">
      <formula>$H727="ETAPA"</formula>
    </cfRule>
    <cfRule type="expression" dxfId="11937" priority="15270">
      <formula>$H727="SUBETAPA"</formula>
    </cfRule>
    <cfRule type="expression" dxfId="11936" priority="15271">
      <formula>$H727="CÉLULA CONSTRUTIVA"</formula>
    </cfRule>
  </conditionalFormatting>
  <conditionalFormatting sqref="J739">
    <cfRule type="expression" dxfId="11935" priority="15125">
      <formula>$H739="SUBETAPA"</formula>
    </cfRule>
    <cfRule type="expression" dxfId="11934" priority="15126">
      <formula>$H739="CÉLULA CONSTRUTIVA"</formula>
    </cfRule>
    <cfRule type="expression" dxfId="11933" priority="15127">
      <formula>$H739="ETAPA"</formula>
    </cfRule>
  </conditionalFormatting>
  <conditionalFormatting sqref="J741">
    <cfRule type="expression" dxfId="11932" priority="15107">
      <formula>$H741="ETAPA"</formula>
    </cfRule>
    <cfRule type="expression" dxfId="11931" priority="15106">
      <formula>$H741="CÉLULA CONSTRUTIVA"</formula>
    </cfRule>
    <cfRule type="expression" dxfId="11930" priority="15105">
      <formula>$H741="SUBETAPA"</formula>
    </cfRule>
  </conditionalFormatting>
  <conditionalFormatting sqref="J760">
    <cfRule type="expression" dxfId="11929" priority="16139">
      <formula>$H760="CÉLULA CONSTRUTIVA"</formula>
    </cfRule>
    <cfRule type="expression" dxfId="11928" priority="16140">
      <formula>$H760="ETAPA"</formula>
    </cfRule>
  </conditionalFormatting>
  <conditionalFormatting sqref="J773">
    <cfRule type="expression" dxfId="11927" priority="16132">
      <formula>$H773="ETAPA"</formula>
    </cfRule>
    <cfRule type="expression" dxfId="11926" priority="16134">
      <formula>$H773="ETAPA"</formula>
    </cfRule>
    <cfRule type="expression" dxfId="11925" priority="16131">
      <formula>$H773="CÉLULA CONSTRUTIVA"</formula>
    </cfRule>
    <cfRule type="expression" dxfId="11924" priority="16129">
      <formula>$H773="CÉLULA CONSTRUTIVA"</formula>
    </cfRule>
    <cfRule type="expression" dxfId="11923" priority="16133">
      <formula>$H773="CÉLULA CONSTRUTIVA"</formula>
    </cfRule>
    <cfRule type="expression" dxfId="11922" priority="16130">
      <formula>$H773="ETAPA"</formula>
    </cfRule>
  </conditionalFormatting>
  <conditionalFormatting sqref="J798">
    <cfRule type="expression" dxfId="11921" priority="491">
      <formula>$H798="CÉLULA CONSTRUTIVA"</formula>
    </cfRule>
    <cfRule type="expression" dxfId="11920" priority="493">
      <formula>$H798="SUBETAPA"</formula>
    </cfRule>
    <cfRule type="expression" dxfId="11919" priority="492">
      <formula>$H798="ETAPA"</formula>
    </cfRule>
  </conditionalFormatting>
  <conditionalFormatting sqref="J808">
    <cfRule type="expression" dxfId="11918" priority="488">
      <formula>$H808="CÉLULA CONSTRUTIVA"</formula>
    </cfRule>
    <cfRule type="expression" dxfId="11917" priority="489">
      <formula>$H808="ETAPA"</formula>
    </cfRule>
    <cfRule type="expression" dxfId="11916" priority="490">
      <formula>$H808="SUBETAPA"</formula>
    </cfRule>
  </conditionalFormatting>
  <conditionalFormatting sqref="J821">
    <cfRule type="expression" dxfId="11915" priority="485">
      <formula>$H821="CÉLULA CONSTRUTIVA"</formula>
    </cfRule>
    <cfRule type="expression" dxfId="11914" priority="486">
      <formula>$H821="ETAPA"</formula>
    </cfRule>
    <cfRule type="expression" dxfId="11913" priority="487">
      <formula>$H821="SUBETAPA"</formula>
    </cfRule>
  </conditionalFormatting>
  <conditionalFormatting sqref="J838">
    <cfRule type="expression" dxfId="11912" priority="482">
      <formula>$H838="CÉLULA CONSTRUTIVA"</formula>
    </cfRule>
    <cfRule type="expression" dxfId="11911" priority="483">
      <formula>$H838="ETAPA"</formula>
    </cfRule>
    <cfRule type="expression" dxfId="11910" priority="484">
      <formula>$H838="SUBETAPA"</formula>
    </cfRule>
  </conditionalFormatting>
  <conditionalFormatting sqref="J854">
    <cfRule type="expression" dxfId="11909" priority="481">
      <formula>$H854="SUBETAPA"</formula>
    </cfRule>
    <cfRule type="expression" dxfId="11908" priority="479">
      <formula>$H854="CÉLULA CONSTRUTIVA"</formula>
    </cfRule>
    <cfRule type="expression" dxfId="11907" priority="480">
      <formula>$H854="ETAPA"</formula>
    </cfRule>
  </conditionalFormatting>
  <conditionalFormatting sqref="J860">
    <cfRule type="expression" dxfId="11906" priority="5836">
      <formula>$H860="ETAPA"</formula>
    </cfRule>
    <cfRule type="expression" dxfId="11905" priority="5835">
      <formula>$H860="CÉLULA CONSTRUTIVA"</formula>
    </cfRule>
    <cfRule type="expression" dxfId="11904" priority="5834">
      <formula>$H860="SUBETAPA"</formula>
    </cfRule>
  </conditionalFormatting>
  <conditionalFormatting sqref="J871">
    <cfRule type="expression" dxfId="11903" priority="476">
      <formula>$H871="CÉLULA CONSTRUTIVA"</formula>
    </cfRule>
    <cfRule type="expression" dxfId="11902" priority="477">
      <formula>$H871="ETAPA"</formula>
    </cfRule>
    <cfRule type="expression" dxfId="11901" priority="478">
      <formula>$H871="SUBETAPA"</formula>
    </cfRule>
  </conditionalFormatting>
  <conditionalFormatting sqref="J969">
    <cfRule type="expression" dxfId="11900" priority="3504">
      <formula>$H969="SUBETAPA"</formula>
    </cfRule>
    <cfRule type="expression" dxfId="11899" priority="3506">
      <formula>$H969="SUBETAPA"</formula>
    </cfRule>
    <cfRule type="expression" dxfId="11898" priority="3505">
      <formula>$H969="CÉLULA CONSTRUTIVA"</formula>
    </cfRule>
    <cfRule type="expression" dxfId="11897" priority="3507">
      <formula>$H969="CÉLULA CONSTRUTIVA"</formula>
    </cfRule>
  </conditionalFormatting>
  <conditionalFormatting sqref="J1000">
    <cfRule type="expression" dxfId="11896" priority="3497">
      <formula>$H1000="ETAPA"</formula>
    </cfRule>
    <cfRule type="expression" dxfId="11895" priority="3496">
      <formula>$H1000="CÉLULA CONSTRUTIVA"</formula>
    </cfRule>
    <cfRule type="expression" dxfId="11894" priority="3495">
      <formula>$H1000="SUBETAPA"</formula>
    </cfRule>
  </conditionalFormatting>
  <conditionalFormatting sqref="J1020">
    <cfRule type="expression" dxfId="11893" priority="24081">
      <formula>$H1000="ETAPA"</formula>
    </cfRule>
    <cfRule type="expression" dxfId="11892" priority="24080">
      <formula>$H1000="CÉLULA CONSTRUTIVA"</formula>
    </cfRule>
    <cfRule type="expression" dxfId="11891" priority="24079">
      <formula>$H1000="SUBETAPA"</formula>
    </cfRule>
  </conditionalFormatting>
  <conditionalFormatting sqref="J1021">
    <cfRule type="expression" dxfId="11890" priority="24087">
      <formula>$H1003="ETAPA"</formula>
    </cfRule>
    <cfRule type="expression" dxfId="11889" priority="24086">
      <formula>$H1003="CÉLULA CONSTRUTIVA"</formula>
    </cfRule>
    <cfRule type="expression" dxfId="11888" priority="24085">
      <formula>$H1003="SUBETAPA"</formula>
    </cfRule>
  </conditionalFormatting>
  <conditionalFormatting sqref="J1023">
    <cfRule type="expression" dxfId="11887" priority="3491">
      <formula>$H1023="ETAPA"</formula>
    </cfRule>
    <cfRule type="expression" dxfId="11886" priority="3490">
      <formula>$H1023="CÉLULA CONSTRUTIVA"</formula>
    </cfRule>
    <cfRule type="expression" dxfId="11885" priority="3489">
      <formula>$H1023="SUBETAPA"</formula>
    </cfRule>
  </conditionalFormatting>
  <conditionalFormatting sqref="J1024">
    <cfRule type="expression" dxfId="11884" priority="1475">
      <formula>$H1024="ETAPA"</formula>
    </cfRule>
    <cfRule type="expression" dxfId="11883" priority="1473">
      <formula>$H1024="SUBETAPA"</formula>
    </cfRule>
    <cfRule type="expression" dxfId="11882" priority="1474">
      <formula>$H1024="CÉLULA CONSTRUTIVA"</formula>
    </cfRule>
  </conditionalFormatting>
  <conditionalFormatting sqref="J1200">
    <cfRule type="expression" dxfId="11881" priority="1127">
      <formula>$H1200="SUBETAPA"</formula>
    </cfRule>
    <cfRule type="expression" dxfId="11880" priority="1128">
      <formula>$H1200="CÉLULA CONSTRUTIVA"</formula>
    </cfRule>
  </conditionalFormatting>
  <conditionalFormatting sqref="J1207">
    <cfRule type="expression" dxfId="11879" priority="1123">
      <formula>$H1207="SUBETAPA"</formula>
    </cfRule>
    <cfRule type="expression" dxfId="11878" priority="1126">
      <formula>$H1207="CÉLULA CONSTRUTIVA"</formula>
    </cfRule>
    <cfRule type="expression" dxfId="11877" priority="1124">
      <formula>$H1207="CÉLULA CONSTRUTIVA"</formula>
    </cfRule>
    <cfRule type="expression" dxfId="11876" priority="1125">
      <formula>$H1207="SUBETAPA"</formula>
    </cfRule>
  </conditionalFormatting>
  <conditionalFormatting sqref="J1214">
    <cfRule type="expression" dxfId="11875" priority="1120">
      <formula>$H1214="CÉLULA CONSTRUTIVA"</formula>
    </cfRule>
    <cfRule type="expression" dxfId="11874" priority="1121">
      <formula>$H1214="SUBETAPA"</formula>
    </cfRule>
    <cfRule type="expression" dxfId="11873" priority="1119">
      <formula>$H1214="SUBETAPA"</formula>
    </cfRule>
    <cfRule type="expression" dxfId="11872" priority="1118">
      <formula>$H1214="CÉLULA CONSTRUTIVA"</formula>
    </cfRule>
    <cfRule type="expression" dxfId="11871" priority="1117">
      <formula>$H1214="SUBETAPA"</formula>
    </cfRule>
    <cfRule type="expression" dxfId="11870" priority="1122">
      <formula>$H1214="CÉLULA CONSTRUTIVA"</formula>
    </cfRule>
  </conditionalFormatting>
  <conditionalFormatting sqref="J1222">
    <cfRule type="expression" dxfId="11869" priority="1110">
      <formula>$H1222="CÉLULA CONSTRUTIVA"</formula>
    </cfRule>
    <cfRule type="expression" dxfId="11868" priority="1109">
      <formula>$H1222="SUBETAPA"</formula>
    </cfRule>
    <cfRule type="expression" dxfId="11867" priority="1113">
      <formula>$H1222="SUBETAPA"</formula>
    </cfRule>
    <cfRule type="expression" dxfId="11866" priority="1114">
      <formula>$H1222="CÉLULA CONSTRUTIVA"</formula>
    </cfRule>
    <cfRule type="expression" dxfId="11865" priority="1111">
      <formula>$H1222="SUBETAPA"</formula>
    </cfRule>
    <cfRule type="expression" dxfId="11864" priority="1112">
      <formula>$H1222="CÉLULA CONSTRUTIVA"</formula>
    </cfRule>
    <cfRule type="expression" dxfId="11863" priority="1115">
      <formula>$H1222="SUBETAPA"</formula>
    </cfRule>
    <cfRule type="expression" dxfId="11862" priority="1116">
      <formula>$H1222="CÉLULA CONSTRUTIVA"</formula>
    </cfRule>
  </conditionalFormatting>
  <conditionalFormatting sqref="J1233">
    <cfRule type="expression" dxfId="11861" priority="1108">
      <formula>$H1233="CÉLULA CONSTRUTIVA"</formula>
    </cfRule>
    <cfRule type="expression" dxfId="11860" priority="1107">
      <formula>$H1233="SUBETAPA"</formula>
    </cfRule>
    <cfRule type="expression" dxfId="11859" priority="1106">
      <formula>$H1233="CÉLULA CONSTRUTIVA"</formula>
    </cfRule>
    <cfRule type="expression" dxfId="11858" priority="1105">
      <formula>$H1233="SUBETAPA"</formula>
    </cfRule>
    <cfRule type="expression" dxfId="11857" priority="1104">
      <formula>$H1233="CÉLULA CONSTRUTIVA"</formula>
    </cfRule>
    <cfRule type="expression" dxfId="11856" priority="1102">
      <formula>$H1233="CÉLULA CONSTRUTIVA"</formula>
    </cfRule>
    <cfRule type="expression" dxfId="11855" priority="1101">
      <formula>$H1233="SUBETAPA"</formula>
    </cfRule>
    <cfRule type="expression" dxfId="11854" priority="1100">
      <formula>$H1233="CÉLULA CONSTRUTIVA"</formula>
    </cfRule>
    <cfRule type="expression" dxfId="11853" priority="1099">
      <formula>$H1233="SUBETAPA"</formula>
    </cfRule>
    <cfRule type="expression" dxfId="11852" priority="1103">
      <formula>$H1233="SUBETAPA"</formula>
    </cfRule>
  </conditionalFormatting>
  <conditionalFormatting sqref="J1237:J1238">
    <cfRule type="expression" dxfId="11851" priority="1504">
      <formula>$H1237="ETAPA"</formula>
    </cfRule>
    <cfRule type="expression" dxfId="11850" priority="1502">
      <formula>$H1237="SUBETAPA"</formula>
    </cfRule>
    <cfRule type="expression" dxfId="11849" priority="1503">
      <formula>$H1237="CÉLULA CONSTRUTIVA"</formula>
    </cfRule>
  </conditionalFormatting>
  <conditionalFormatting sqref="J1246">
    <cfRule type="expression" dxfId="11848" priority="1095">
      <formula>$H1246="SUBETAPA"</formula>
    </cfRule>
    <cfRule type="expression" dxfId="11847" priority="1087">
      <formula>$H1246="SUBETAPA"</formula>
    </cfRule>
    <cfRule type="expression" dxfId="11846" priority="1094">
      <formula>$H1246="CÉLULA CONSTRUTIVA"</formula>
    </cfRule>
    <cfRule type="expression" dxfId="11845" priority="1093">
      <formula>$H1246="SUBETAPA"</formula>
    </cfRule>
    <cfRule type="expression" dxfId="11844" priority="1092">
      <formula>$H1246="CÉLULA CONSTRUTIVA"</formula>
    </cfRule>
    <cfRule type="expression" dxfId="11843" priority="1098">
      <formula>$H1246="CÉLULA CONSTRUTIVA"</formula>
    </cfRule>
    <cfRule type="expression" dxfId="11842" priority="1088">
      <formula>$H1246="CÉLULA CONSTRUTIVA"</formula>
    </cfRule>
    <cfRule type="expression" dxfId="11841" priority="1097">
      <formula>$H1246="SUBETAPA"</formula>
    </cfRule>
    <cfRule type="expression" dxfId="11840" priority="1091">
      <formula>$H1246="SUBETAPA"</formula>
    </cfRule>
    <cfRule type="expression" dxfId="11839" priority="1090">
      <formula>$H1246="CÉLULA CONSTRUTIVA"</formula>
    </cfRule>
    <cfRule type="expression" dxfId="11838" priority="1089">
      <formula>$H1246="SUBETAPA"</formula>
    </cfRule>
    <cfRule type="expression" dxfId="11837" priority="1096">
      <formula>$H1246="CÉLULA CONSTRUTIVA"</formula>
    </cfRule>
  </conditionalFormatting>
  <conditionalFormatting sqref="J1308">
    <cfRule type="expression" dxfId="11836" priority="23665">
      <formula>$H1308="ETAPA"</formula>
    </cfRule>
  </conditionalFormatting>
  <conditionalFormatting sqref="J1311">
    <cfRule type="expression" dxfId="11835" priority="16299">
      <formula>$H1311="ETAPA"</formula>
    </cfRule>
    <cfRule type="expression" dxfId="11834" priority="16298">
      <formula>$H1311="CÉLULA CONSTRUTIVA"</formula>
    </cfRule>
    <cfRule type="expression" dxfId="11833" priority="16297">
      <formula>$H1311="SUBETAPA"</formula>
    </cfRule>
  </conditionalFormatting>
  <conditionalFormatting sqref="J371:K371 M371 O371:P371 M373">
    <cfRule type="expression" dxfId="11832" priority="8962">
      <formula>$H371="SUBETAPA"</formula>
    </cfRule>
    <cfRule type="expression" dxfId="11831" priority="8963">
      <formula>$H371="CÉLULA CONSTRUTIVA"</formula>
    </cfRule>
  </conditionalFormatting>
  <conditionalFormatting sqref="J371:K371 M371 O371:P371">
    <cfRule type="expression" dxfId="11830" priority="8964">
      <formula>$H371="ETAPA"</formula>
    </cfRule>
  </conditionalFormatting>
  <conditionalFormatting sqref="J379:K379 K380">
    <cfRule type="expression" dxfId="11829" priority="8794">
      <formula>$H379="ETAPA"</formula>
    </cfRule>
  </conditionalFormatting>
  <conditionalFormatting sqref="J388:K389 N391:O391 M392">
    <cfRule type="expression" dxfId="11828" priority="8596">
      <formula>$H388="ETAPA"</formula>
    </cfRule>
  </conditionalFormatting>
  <conditionalFormatting sqref="J390:K390 M390 O390:P390 M394">
    <cfRule type="expression" dxfId="11827" priority="8566">
      <formula>$H390="SUBETAPA"</formula>
    </cfRule>
    <cfRule type="expression" dxfId="11826" priority="8567">
      <formula>$H390="CÉLULA CONSTRUTIVA"</formula>
    </cfRule>
  </conditionalFormatting>
  <conditionalFormatting sqref="J390:K390 M390 O390:P390">
    <cfRule type="expression" dxfId="11825" priority="8568">
      <formula>$H390="ETAPA"</formula>
    </cfRule>
  </conditionalFormatting>
  <conditionalFormatting sqref="J403:K404 M405">
    <cfRule type="expression" dxfId="11824" priority="8184">
      <formula>$H403="ETAPA"</formula>
    </cfRule>
  </conditionalFormatting>
  <conditionalFormatting sqref="J431:K433 K434">
    <cfRule type="expression" dxfId="11823" priority="7900">
      <formula>$H431="ETAPA"</formula>
    </cfRule>
  </conditionalFormatting>
  <conditionalFormatting sqref="J991:K992">
    <cfRule type="expression" dxfId="11822" priority="3464">
      <formula>$H991="CÉLULA CONSTRUTIVA"</formula>
    </cfRule>
    <cfRule type="expression" dxfId="11821" priority="3458">
      <formula>$H991="SUBETAPA"</formula>
    </cfRule>
  </conditionalFormatting>
  <conditionalFormatting sqref="J994:K996">
    <cfRule type="expression" dxfId="11820" priority="3461">
      <formula>$H994="ETAPA"</formula>
    </cfRule>
    <cfRule type="expression" dxfId="11819" priority="3459">
      <formula>$H994="SUBETAPA"</formula>
    </cfRule>
    <cfRule type="expression" dxfId="11818" priority="3460">
      <formula>$H994="CÉLULA CONSTRUTIVA"</formula>
    </cfRule>
  </conditionalFormatting>
  <conditionalFormatting sqref="J1015:K1015">
    <cfRule type="expression" dxfId="11817" priority="1464">
      <formula>$H1015="SUBETAPA"</formula>
    </cfRule>
    <cfRule type="expression" dxfId="11816" priority="1466">
      <formula>$H1015="ETAPA"</formula>
    </cfRule>
    <cfRule type="expression" dxfId="11815" priority="1465">
      <formula>$H1015="CÉLULA CONSTRUTIVA"</formula>
    </cfRule>
  </conditionalFormatting>
  <conditionalFormatting sqref="J1034:K1035">
    <cfRule type="expression" dxfId="11814" priority="3450">
      <formula>$H1034="SUBETAPA"</formula>
    </cfRule>
    <cfRule type="expression" dxfId="11813" priority="3456">
      <formula>$H1034="CÉLULA CONSTRUTIVA"</formula>
    </cfRule>
  </conditionalFormatting>
  <conditionalFormatting sqref="J1038:K1039">
    <cfRule type="expression" dxfId="11812" priority="3451">
      <formula>$H1038="SUBETAPA"</formula>
    </cfRule>
    <cfRule type="expression" dxfId="11811" priority="3452">
      <formula>$H1038="CÉLULA CONSTRUTIVA"</formula>
    </cfRule>
    <cfRule type="expression" dxfId="11810" priority="3453">
      <formula>$H1038="ETAPA"</formula>
    </cfRule>
  </conditionalFormatting>
  <conditionalFormatting sqref="J1040:K1041">
    <cfRule type="expression" dxfId="11809" priority="1460">
      <formula>$H1040="ETAPA"</formula>
    </cfRule>
    <cfRule type="expression" dxfId="11808" priority="1459">
      <formula>$H1040="CÉLULA CONSTRUTIVA"</formula>
    </cfRule>
    <cfRule type="expression" dxfId="11807" priority="1458">
      <formula>$H1040="SUBETAPA"</formula>
    </cfRule>
  </conditionalFormatting>
  <conditionalFormatting sqref="J350:L351">
    <cfRule type="expression" dxfId="11806" priority="23093">
      <formula>$H350="CÉLULA CONSTRUTIVA"</formula>
    </cfRule>
    <cfRule type="expression" dxfId="11805" priority="23094">
      <formula>$H350="ETAPA"</formula>
    </cfRule>
  </conditionalFormatting>
  <conditionalFormatting sqref="J369:L369">
    <cfRule type="expression" dxfId="11804" priority="768">
      <formula>$H369="ETAPA"</formula>
    </cfRule>
    <cfRule type="expression" dxfId="11803" priority="767">
      <formula>$H369="CÉLULA CONSTRUTIVA"</formula>
    </cfRule>
  </conditionalFormatting>
  <conditionalFormatting sqref="J377:L377">
    <cfRule type="expression" dxfId="11802" priority="721">
      <formula>$H377="ETAPA"</formula>
    </cfRule>
    <cfRule type="expression" dxfId="11801" priority="720">
      <formula>$H377="CÉLULA CONSTRUTIVA"</formula>
    </cfRule>
  </conditionalFormatting>
  <conditionalFormatting sqref="J354:M354 L356:M356 K359:L360">
    <cfRule type="expression" dxfId="11800" priority="23089">
      <formula>$H354="CÉLULA CONSTRUTIVA"</formula>
    </cfRule>
    <cfRule type="expression" dxfId="11799" priority="23096">
      <formula>$H354="ETAPA"</formula>
    </cfRule>
  </conditionalFormatting>
  <conditionalFormatting sqref="J386:O386">
    <cfRule type="expression" dxfId="11798" priority="8560">
      <formula>$H386="ETAPA"</formula>
    </cfRule>
    <cfRule type="expression" dxfId="11797" priority="8559">
      <formula>$H386="CÉLULA CONSTRUTIVA"</formula>
    </cfRule>
  </conditionalFormatting>
  <conditionalFormatting sqref="J402:O402">
    <cfRule type="expression" dxfId="11796" priority="8149">
      <formula>$H402="CÉLULA CONSTRUTIVA"</formula>
    </cfRule>
    <cfRule type="expression" dxfId="11795" priority="8150">
      <formula>$H402="ETAPA"</formula>
    </cfRule>
  </conditionalFormatting>
  <conditionalFormatting sqref="J413:O413">
    <cfRule type="expression" dxfId="11794" priority="8004">
      <formula>$H413="CÉLULA CONSTRUTIVA"</formula>
    </cfRule>
    <cfRule type="expression" dxfId="11793" priority="8005">
      <formula>$H413="ETAPA"</formula>
    </cfRule>
  </conditionalFormatting>
  <conditionalFormatting sqref="J429:O429">
    <cfRule type="expression" dxfId="11792" priority="7867">
      <formula>$H429="ETAPA"</formula>
    </cfRule>
    <cfRule type="expression" dxfId="11791" priority="7866">
      <formula>$H429="CÉLULA CONSTRUTIVA"</formula>
    </cfRule>
  </conditionalFormatting>
  <conditionalFormatting sqref="J352:P352 K353:P353 P386 P402 P413 P429">
    <cfRule type="expression" dxfId="11790" priority="21642">
      <formula>$H352="ETAPA"</formula>
    </cfRule>
  </conditionalFormatting>
  <conditionalFormatting sqref="K75">
    <cfRule type="expression" dxfId="11789" priority="20065">
      <formula>$H75="ETAPA"</formula>
    </cfRule>
  </conditionalFormatting>
  <conditionalFormatting sqref="K96">
    <cfRule type="expression" dxfId="11788" priority="19927">
      <formula>$H96="ETAPA"</formula>
    </cfRule>
  </conditionalFormatting>
  <conditionalFormatting sqref="K117">
    <cfRule type="expression" dxfId="11787" priority="19794">
      <formula>$H117="ETAPA"</formula>
    </cfRule>
  </conditionalFormatting>
  <conditionalFormatting sqref="K141">
    <cfRule type="expression" dxfId="11786" priority="19661">
      <formula>$H141="ETAPA"</formula>
    </cfRule>
  </conditionalFormatting>
  <conditionalFormatting sqref="K161">
    <cfRule type="expression" dxfId="11785" priority="19528">
      <formula>$H161="ETAPA"</formula>
    </cfRule>
  </conditionalFormatting>
  <conditionalFormatting sqref="K181">
    <cfRule type="expression" dxfId="11784" priority="19231">
      <formula>$H181="ETAPA"</formula>
    </cfRule>
  </conditionalFormatting>
  <conditionalFormatting sqref="K200">
    <cfRule type="expression" dxfId="11783" priority="19148">
      <formula>$H200="ETAPA"</formula>
    </cfRule>
  </conditionalFormatting>
  <conditionalFormatting sqref="K218">
    <cfRule type="expression" dxfId="11782" priority="19064">
      <formula>$H218="ETAPA"</formula>
    </cfRule>
  </conditionalFormatting>
  <conditionalFormatting sqref="K355">
    <cfRule type="expression" dxfId="11781" priority="23357">
      <formula>$H355="CÉLULA CONSTRUTIVA"</formula>
    </cfRule>
  </conditionalFormatting>
  <conditionalFormatting sqref="K356:K357 J358:K358 M358 O358:P358 M362">
    <cfRule type="expression" dxfId="11780" priority="23332">
      <formula>$H356="CÉLULA CONSTRUTIVA"</formula>
    </cfRule>
    <cfRule type="expression" dxfId="11779" priority="23331">
      <formula>$H356="SUBETAPA"</formula>
    </cfRule>
  </conditionalFormatting>
  <conditionalFormatting sqref="K356:K357 J358:K358 M358 O358:P358">
    <cfRule type="expression" dxfId="11778" priority="23333">
      <formula>$H356="ETAPA"</formula>
    </cfRule>
  </conditionalFormatting>
  <conditionalFormatting sqref="K380">
    <cfRule type="expression" dxfId="11777" priority="8782">
      <formula>$H380="SUBETAPA"</formula>
    </cfRule>
    <cfRule type="expression" dxfId="11776" priority="8785">
      <formula>$H380="CÉLULA CONSTRUTIVA"</formula>
    </cfRule>
  </conditionalFormatting>
  <conditionalFormatting sqref="K418">
    <cfRule type="expression" dxfId="11775" priority="8031">
      <formula>$H418="CÉLULA CONSTRUTIVA"</formula>
    </cfRule>
  </conditionalFormatting>
  <conditionalFormatting sqref="K434">
    <cfRule type="expression" dxfId="11774" priority="7893">
      <formula>$H434="CÉLULA CONSTRUTIVA"</formula>
    </cfRule>
  </conditionalFormatting>
  <conditionalFormatting sqref="K755">
    <cfRule type="expression" dxfId="11773" priority="23491">
      <formula>$H755="CÉLULA CONSTRUTIVA"</formula>
    </cfRule>
    <cfRule type="expression" dxfId="11772" priority="23492">
      <formula>$H755="ETAPA"</formula>
    </cfRule>
  </conditionalFormatting>
  <conditionalFormatting sqref="K756">
    <cfRule type="expression" dxfId="11771" priority="9491">
      <formula>$H756="ETAPA"</formula>
    </cfRule>
    <cfRule type="expression" dxfId="11770" priority="9490">
      <formula>$H756="CÉLULA CONSTRUTIVA"</formula>
    </cfRule>
  </conditionalFormatting>
  <conditionalFormatting sqref="K762">
    <cfRule type="expression" dxfId="11769" priority="16274">
      <formula>$H762="CÉLULA CONSTRUTIVA"</formula>
    </cfRule>
    <cfRule type="expression" dxfId="11768" priority="16275">
      <formula>$H762="ETAPA"</formula>
    </cfRule>
  </conditionalFormatting>
  <conditionalFormatting sqref="K768">
    <cfRule type="expression" dxfId="11767" priority="16223">
      <formula>$H768="ETAPA"</formula>
    </cfRule>
    <cfRule type="expression" dxfId="11766" priority="16222">
      <formula>$H768="CÉLULA CONSTRUTIVA"</formula>
    </cfRule>
  </conditionalFormatting>
  <conditionalFormatting sqref="K769">
    <cfRule type="expression" dxfId="11765" priority="9462">
      <formula>$H769="ETAPA"</formula>
    </cfRule>
    <cfRule type="expression" dxfId="11764" priority="9461">
      <formula>$H769="CÉLULA CONSTRUTIVA"</formula>
    </cfRule>
  </conditionalFormatting>
  <conditionalFormatting sqref="K775">
    <cfRule type="expression" dxfId="11763" priority="16170">
      <formula>$H775="CÉLULA CONSTRUTIVA"</formula>
    </cfRule>
    <cfRule type="expression" dxfId="11762" priority="16171">
      <formula>$H775="ETAPA"</formula>
    </cfRule>
  </conditionalFormatting>
  <conditionalFormatting sqref="K1240:K1243">
    <cfRule type="expression" dxfId="11761" priority="1500">
      <formula>$H1240="CÉLULA CONSTRUTIVA"</formula>
    </cfRule>
    <cfRule type="expression" dxfId="11760" priority="1501">
      <formula>$H1240="ETAPA"</formula>
    </cfRule>
    <cfRule type="expression" dxfId="11759" priority="1499">
      <formula>$H1240="SUBETAPA"</formula>
    </cfRule>
  </conditionalFormatting>
  <conditionalFormatting sqref="K270:L270">
    <cfRule type="expression" dxfId="11758" priority="17578">
      <formula>$H270="ETAPA"</formula>
    </cfRule>
    <cfRule type="expression" dxfId="11757" priority="17577">
      <formula>$H270="CÉLULA CONSTRUTIVA"</formula>
    </cfRule>
  </conditionalFormatting>
  <conditionalFormatting sqref="K370:P370">
    <cfRule type="expression" dxfId="11756" priority="749">
      <formula>$H370="CÉLULA CONSTRUTIVA"</formula>
    </cfRule>
    <cfRule type="expression" dxfId="11755" priority="750">
      <formula>$H370="ETAPA"</formula>
    </cfRule>
  </conditionalFormatting>
  <conditionalFormatting sqref="K378:P378">
    <cfRule type="expression" dxfId="11754" priority="718">
      <formula>$H378="CÉLULA CONSTRUTIVA"</formula>
    </cfRule>
    <cfRule type="expression" dxfId="11753" priority="719">
      <formula>$H378="ETAPA"</formula>
    </cfRule>
  </conditionalFormatting>
  <conditionalFormatting sqref="K387:P387">
    <cfRule type="expression" dxfId="11752" priority="694">
      <formula>$H387="ETAPA"</formula>
    </cfRule>
    <cfRule type="expression" dxfId="11751" priority="693">
      <formula>$H387="CÉLULA CONSTRUTIVA"</formula>
    </cfRule>
  </conditionalFormatting>
  <conditionalFormatting sqref="K414:P414">
    <cfRule type="expression" dxfId="11750" priority="671">
      <formula>$H414="CÉLULA CONSTRUTIVA"</formula>
    </cfRule>
    <cfRule type="expression" dxfId="11749" priority="672">
      <formula>$H414="ETAPA"</formula>
    </cfRule>
  </conditionalFormatting>
  <conditionalFormatting sqref="K430:P430">
    <cfRule type="expression" dxfId="11748" priority="649">
      <formula>$H430="CÉLULA CONSTRUTIVA"</formula>
    </cfRule>
    <cfRule type="expression" dxfId="11747" priority="650">
      <formula>$H430="ETAPA"</formula>
    </cfRule>
  </conditionalFormatting>
  <conditionalFormatting sqref="K1352:P1352">
    <cfRule type="expression" dxfId="11746" priority="22619">
      <formula>$H1352="ETAPA"</formula>
    </cfRule>
    <cfRule type="expression" dxfId="11745" priority="22617">
      <formula>$H1352="SUBETAPA"</formula>
    </cfRule>
    <cfRule type="expression" dxfId="11744" priority="22618">
      <formula>$H1352="CÉLULA CONSTRUTIVA"</formula>
    </cfRule>
  </conditionalFormatting>
  <conditionalFormatting sqref="K1353:P1353 G1351:M1351 O1351:P1351">
    <cfRule type="expression" dxfId="11743" priority="22646">
      <formula>$H1351="SUBETAPA"</formula>
    </cfRule>
  </conditionalFormatting>
  <conditionalFormatting sqref="L8:L16">
    <cfRule type="expression" dxfId="11742" priority="23196">
      <formula>$H8="ETAPA"</formula>
    </cfRule>
  </conditionalFormatting>
  <conditionalFormatting sqref="L17">
    <cfRule type="expression" dxfId="11741" priority="23262">
      <formula>$H17="ETAPA"</formula>
    </cfRule>
  </conditionalFormatting>
  <conditionalFormatting sqref="L18:L38">
    <cfRule type="expression" dxfId="11740" priority="22763">
      <formula>$H18="ETAPA"</formula>
    </cfRule>
  </conditionalFormatting>
  <conditionalFormatting sqref="L44:L45">
    <cfRule type="expression" dxfId="11739" priority="23075">
      <formula>$H44="ETAPA"</formula>
    </cfRule>
  </conditionalFormatting>
  <conditionalFormatting sqref="L70:L76">
    <cfRule type="expression" dxfId="11738" priority="20044">
      <formula>$H70="ETAPA"</formula>
    </cfRule>
  </conditionalFormatting>
  <conditionalFormatting sqref="L77:L81 N77:N81">
    <cfRule type="expression" dxfId="11737" priority="20051">
      <formula>$H77="SUBETAPA"</formula>
    </cfRule>
  </conditionalFormatting>
  <conditionalFormatting sqref="L77:L81">
    <cfRule type="expression" dxfId="11736" priority="20053">
      <formula>$H77="ETAPA"</formula>
    </cfRule>
    <cfRule type="expression" dxfId="11735" priority="20052">
      <formula>$H77="CÉLULA CONSTRUTIVA"</formula>
    </cfRule>
  </conditionalFormatting>
  <conditionalFormatting sqref="L84:L85">
    <cfRule type="expression" dxfId="11734" priority="13000">
      <formula>$H84="ETAPA"</formula>
    </cfRule>
  </conditionalFormatting>
  <conditionalFormatting sqref="L86:L88">
    <cfRule type="expression" dxfId="11733" priority="19400">
      <formula>$H86="ETAPA"</formula>
    </cfRule>
  </conditionalFormatting>
  <conditionalFormatting sqref="L91:L97">
    <cfRule type="expression" dxfId="11732" priority="19906">
      <formula>$H91="ETAPA"</formula>
    </cfRule>
  </conditionalFormatting>
  <conditionalFormatting sqref="L98:L102 N98:N102">
    <cfRule type="expression" dxfId="11731" priority="19913">
      <formula>$H98="SUBETAPA"</formula>
    </cfRule>
  </conditionalFormatting>
  <conditionalFormatting sqref="L98:L102">
    <cfRule type="expression" dxfId="11730" priority="19914">
      <formula>$H98="CÉLULA CONSTRUTIVA"</formula>
    </cfRule>
    <cfRule type="expression" dxfId="11729" priority="19915">
      <formula>$H98="ETAPA"</formula>
    </cfRule>
  </conditionalFormatting>
  <conditionalFormatting sqref="L105:L106">
    <cfRule type="expression" dxfId="11728" priority="12983">
      <formula>$H105="ETAPA"</formula>
    </cfRule>
  </conditionalFormatting>
  <conditionalFormatting sqref="L107:L109">
    <cfRule type="expression" dxfId="11727" priority="19372">
      <formula>$H107="ETAPA"</formula>
    </cfRule>
  </conditionalFormatting>
  <conditionalFormatting sqref="L112:L118">
    <cfRule type="expression" dxfId="11726" priority="19773">
      <formula>$H112="ETAPA"</formula>
    </cfRule>
  </conditionalFormatting>
  <conditionalFormatting sqref="L119:L123 N119:N123">
    <cfRule type="expression" dxfId="11725" priority="19780">
      <formula>$H119="SUBETAPA"</formula>
    </cfRule>
  </conditionalFormatting>
  <conditionalFormatting sqref="L119:L123">
    <cfRule type="expression" dxfId="11724" priority="19781">
      <formula>$H119="CÉLULA CONSTRUTIVA"</formula>
    </cfRule>
    <cfRule type="expression" dxfId="11723" priority="19782">
      <formula>$H119="ETAPA"</formula>
    </cfRule>
  </conditionalFormatting>
  <conditionalFormatting sqref="L126:L127">
    <cfRule type="expression" dxfId="11722" priority="12966">
      <formula>$H126="ETAPA"</formula>
    </cfRule>
  </conditionalFormatting>
  <conditionalFormatting sqref="L132:L139">
    <cfRule type="expression" dxfId="11721" priority="19634">
      <formula>$H132="ETAPA"</formula>
    </cfRule>
  </conditionalFormatting>
  <conditionalFormatting sqref="L141:L142">
    <cfRule type="expression" dxfId="11720" priority="19646">
      <formula>$H141="ETAPA"</formula>
    </cfRule>
  </conditionalFormatting>
  <conditionalFormatting sqref="L143:L147 N143:N147">
    <cfRule type="expression" dxfId="11719" priority="19647">
      <formula>$H143="SUBETAPA"</formula>
    </cfRule>
  </conditionalFormatting>
  <conditionalFormatting sqref="L143:L147">
    <cfRule type="expression" dxfId="11718" priority="19649">
      <formula>$H143="ETAPA"</formula>
    </cfRule>
    <cfRule type="expression" dxfId="11717" priority="19648">
      <formula>$H143="CÉLULA CONSTRUTIVA"</formula>
    </cfRule>
  </conditionalFormatting>
  <conditionalFormatting sqref="L150:L151">
    <cfRule type="expression" dxfId="11716" priority="12949">
      <formula>$H150="ETAPA"</formula>
    </cfRule>
  </conditionalFormatting>
  <conditionalFormatting sqref="L156:L162">
    <cfRule type="expression" dxfId="11715" priority="19507">
      <formula>$H156="ETAPA"</formula>
    </cfRule>
  </conditionalFormatting>
  <conditionalFormatting sqref="L163:L167 N163:N167">
    <cfRule type="expression" dxfId="11714" priority="19514">
      <formula>$H163="SUBETAPA"</formula>
    </cfRule>
  </conditionalFormatting>
  <conditionalFormatting sqref="L163:L167">
    <cfRule type="expression" dxfId="11713" priority="19516">
      <formula>$H163="ETAPA"</formula>
    </cfRule>
    <cfRule type="expression" dxfId="11712" priority="19515">
      <formula>$H163="CÉLULA CONSTRUTIVA"</formula>
    </cfRule>
  </conditionalFormatting>
  <conditionalFormatting sqref="L170:L171">
    <cfRule type="expression" dxfId="11711" priority="12932">
      <formula>$H170="ETAPA"</formula>
    </cfRule>
  </conditionalFormatting>
  <conditionalFormatting sqref="L176:L182">
    <cfRule type="expression" dxfId="11710" priority="19221">
      <formula>$H176="ETAPA"</formula>
    </cfRule>
  </conditionalFormatting>
  <conditionalFormatting sqref="L183:L187 N183:N187">
    <cfRule type="expression" dxfId="11709" priority="19224">
      <formula>$H183="SUBETAPA"</formula>
    </cfRule>
  </conditionalFormatting>
  <conditionalFormatting sqref="L183:L187">
    <cfRule type="expression" dxfId="11708" priority="19225">
      <formula>$H183="CÉLULA CONSTRUTIVA"</formula>
    </cfRule>
    <cfRule type="expression" dxfId="11707" priority="19226">
      <formula>$H183="ETAPA"</formula>
    </cfRule>
  </conditionalFormatting>
  <conditionalFormatting sqref="L190:L191">
    <cfRule type="expression" dxfId="11706" priority="12915">
      <formula>$H190="ETAPA"</formula>
    </cfRule>
  </conditionalFormatting>
  <conditionalFormatting sqref="L192">
    <cfRule type="expression" dxfId="11705" priority="19271">
      <formula>$H192="ETAPA"</formula>
    </cfRule>
  </conditionalFormatting>
  <conditionalFormatting sqref="L196:L198">
    <cfRule type="expression" dxfId="11704" priority="19139">
      <formula>$H196="ETAPA"</formula>
    </cfRule>
  </conditionalFormatting>
  <conditionalFormatting sqref="L200:L201">
    <cfRule type="expression" dxfId="11703" priority="19140">
      <formula>$H200="ETAPA"</formula>
    </cfRule>
  </conditionalFormatting>
  <conditionalFormatting sqref="L202:L205">
    <cfRule type="expression" dxfId="11702" priority="23505">
      <formula>$H202="ETAPA"</formula>
    </cfRule>
  </conditionalFormatting>
  <conditionalFormatting sqref="L208:L209">
    <cfRule type="expression" dxfId="11701" priority="12879">
      <formula>$H208="ETAPA"</formula>
    </cfRule>
  </conditionalFormatting>
  <conditionalFormatting sqref="L210">
    <cfRule type="expression" dxfId="11700" priority="19186">
      <formula>$H210="ETAPA"</formula>
    </cfRule>
  </conditionalFormatting>
  <conditionalFormatting sqref="L214:L216">
    <cfRule type="expression" dxfId="11699" priority="19059">
      <formula>$H214="ETAPA"</formula>
    </cfRule>
  </conditionalFormatting>
  <conditionalFormatting sqref="L218:L219">
    <cfRule type="expression" dxfId="11698" priority="19060">
      <formula>$H218="ETAPA"</formula>
    </cfRule>
  </conditionalFormatting>
  <conditionalFormatting sqref="L220:L223 N220:N223">
    <cfRule type="expression" dxfId="11697" priority="19134">
      <formula>$H220="SUBETAPA"</formula>
    </cfRule>
  </conditionalFormatting>
  <conditionalFormatting sqref="L220:L223">
    <cfRule type="expression" dxfId="11696" priority="19132">
      <formula>$H220="CÉLULA CONSTRUTIVA"</formula>
    </cfRule>
    <cfRule type="expression" dxfId="11695" priority="19133">
      <formula>$H220="ETAPA"</formula>
    </cfRule>
  </conditionalFormatting>
  <conditionalFormatting sqref="L226:L227">
    <cfRule type="expression" dxfId="11694" priority="12843">
      <formula>$H226="ETAPA"</formula>
    </cfRule>
  </conditionalFormatting>
  <conditionalFormatting sqref="L228">
    <cfRule type="expression" dxfId="11693" priority="19077">
      <formula>$H228="ETAPA"</formula>
    </cfRule>
  </conditionalFormatting>
  <conditionalFormatting sqref="L237">
    <cfRule type="expression" dxfId="11692" priority="23099">
      <formula>$H237="CÉLULA CONSTRUTIVA"</formula>
    </cfRule>
    <cfRule type="expression" dxfId="11691" priority="23100">
      <formula>$H237="ETAPA"</formula>
    </cfRule>
  </conditionalFormatting>
  <conditionalFormatting sqref="L239">
    <cfRule type="expression" dxfId="11690" priority="16753">
      <formula>$H239="CÉLULA CONSTRUTIVA"</formula>
    </cfRule>
  </conditionalFormatting>
  <conditionalFormatting sqref="L239:L241">
    <cfRule type="expression" dxfId="11689" priority="16754">
      <formula>$H239="ETAPA"</formula>
    </cfRule>
  </conditionalFormatting>
  <conditionalFormatting sqref="L253">
    <cfRule type="expression" dxfId="11688" priority="17700">
      <formula>$H253="CÉLULA CONSTRUTIVA"</formula>
    </cfRule>
    <cfRule type="expression" dxfId="11687" priority="17701">
      <formula>$H253="ETAPA"</formula>
    </cfRule>
    <cfRule type="expression" dxfId="11686" priority="17698">
      <formula>$H253="ETAPA"</formula>
    </cfRule>
  </conditionalFormatting>
  <conditionalFormatting sqref="L255">
    <cfRule type="expression" dxfId="11685" priority="16714">
      <formula>$H255="ETAPA"</formula>
    </cfRule>
    <cfRule type="expression" dxfId="11684" priority="16715">
      <formula>$H255="CÉLULA CONSTRUTIVA"</formula>
    </cfRule>
    <cfRule type="expression" dxfId="11683" priority="16716">
      <formula>$H255="ETAPA"</formula>
    </cfRule>
  </conditionalFormatting>
  <conditionalFormatting sqref="L256:L258">
    <cfRule type="expression" dxfId="11682" priority="16781">
      <formula>$H256="ETAPA"</formula>
    </cfRule>
  </conditionalFormatting>
  <conditionalFormatting sqref="L258">
    <cfRule type="expression" dxfId="11681" priority="16780">
      <formula>$H258="CÉLULA CONSTRUTIVA"</formula>
    </cfRule>
    <cfRule type="expression" dxfId="11680" priority="16779">
      <formula>$H258="SUBETAPA"</formula>
    </cfRule>
  </conditionalFormatting>
  <conditionalFormatting sqref="L270">
    <cfRule type="expression" dxfId="11679" priority="17575">
      <formula>$H270="ETAPA"</formula>
    </cfRule>
  </conditionalFormatting>
  <conditionalFormatting sqref="L272">
    <cfRule type="expression" dxfId="11678" priority="16678">
      <formula>$H272="ETAPA"</formula>
    </cfRule>
    <cfRule type="expression" dxfId="11677" priority="16677">
      <formula>$H272="CÉLULA CONSTRUTIVA"</formula>
    </cfRule>
    <cfRule type="expression" dxfId="11676" priority="16676">
      <formula>$H272="ETAPA"</formula>
    </cfRule>
  </conditionalFormatting>
  <conditionalFormatting sqref="L273:L275">
    <cfRule type="expression" dxfId="11675" priority="16778">
      <formula>$H273="ETAPA"</formula>
    </cfRule>
  </conditionalFormatting>
  <conditionalFormatting sqref="L275">
    <cfRule type="expression" dxfId="11674" priority="16776">
      <formula>$H275="SUBETAPA"</formula>
    </cfRule>
    <cfRule type="expression" dxfId="11673" priority="16777">
      <formula>$H275="CÉLULA CONSTRUTIVA"</formula>
    </cfRule>
  </conditionalFormatting>
  <conditionalFormatting sqref="L287">
    <cfRule type="expression" dxfId="11672" priority="17455">
      <formula>$H287="ETAPA"</formula>
    </cfRule>
    <cfRule type="expression" dxfId="11671" priority="17452">
      <formula>$H287="ETAPA"</formula>
    </cfRule>
    <cfRule type="expression" dxfId="11670" priority="17454">
      <formula>$H287="CÉLULA CONSTRUTIVA"</formula>
    </cfRule>
  </conditionalFormatting>
  <conditionalFormatting sqref="L289">
    <cfRule type="expression" dxfId="11669" priority="16638">
      <formula>$H289="ETAPA"</formula>
    </cfRule>
    <cfRule type="expression" dxfId="11668" priority="16640">
      <formula>$H289="ETAPA"</formula>
    </cfRule>
    <cfRule type="expression" dxfId="11667" priority="16639">
      <formula>$H289="CÉLULA CONSTRUTIVA"</formula>
    </cfRule>
  </conditionalFormatting>
  <conditionalFormatting sqref="L290:L292">
    <cfRule type="expression" dxfId="11666" priority="16775">
      <formula>$H290="ETAPA"</formula>
    </cfRule>
  </conditionalFormatting>
  <conditionalFormatting sqref="L292">
    <cfRule type="expression" dxfId="11665" priority="16774">
      <formula>$H292="CÉLULA CONSTRUTIVA"</formula>
    </cfRule>
    <cfRule type="expression" dxfId="11664" priority="16773">
      <formula>$H292="SUBETAPA"</formula>
    </cfRule>
  </conditionalFormatting>
  <conditionalFormatting sqref="L294">
    <cfRule type="expression" dxfId="11663" priority="16898">
      <formula>$H294="ETAPA"</formula>
    </cfRule>
  </conditionalFormatting>
  <conditionalFormatting sqref="L304">
    <cfRule type="expression" dxfId="11662" priority="17331">
      <formula>$H304="CÉLULA CONSTRUTIVA"</formula>
    </cfRule>
    <cfRule type="expression" dxfId="11661" priority="17329">
      <formula>$H304="ETAPA"</formula>
    </cfRule>
    <cfRule type="expression" dxfId="11660" priority="17332">
      <formula>$H304="ETAPA"</formula>
    </cfRule>
  </conditionalFormatting>
  <conditionalFormatting sqref="L306">
    <cfRule type="expression" dxfId="11659" priority="16601">
      <formula>$H306="CÉLULA CONSTRUTIVA"</formula>
    </cfRule>
    <cfRule type="expression" dxfId="11658" priority="16602">
      <formula>$H306="ETAPA"</formula>
    </cfRule>
    <cfRule type="expression" dxfId="11657" priority="16600">
      <formula>$H306="ETAPA"</formula>
    </cfRule>
  </conditionalFormatting>
  <conditionalFormatting sqref="L307:L309">
    <cfRule type="expression" dxfId="11656" priority="16772">
      <formula>$H307="ETAPA"</formula>
    </cfRule>
  </conditionalFormatting>
  <conditionalFormatting sqref="L309">
    <cfRule type="expression" dxfId="11655" priority="16771">
      <formula>$H309="CÉLULA CONSTRUTIVA"</formula>
    </cfRule>
    <cfRule type="expression" dxfId="11654" priority="16770">
      <formula>$H309="SUBETAPA"</formula>
    </cfRule>
  </conditionalFormatting>
  <conditionalFormatting sqref="L311">
    <cfRule type="expression" dxfId="11653" priority="16864">
      <formula>$H311="ETAPA"</formula>
    </cfRule>
  </conditionalFormatting>
  <conditionalFormatting sqref="L322">
    <cfRule type="expression" dxfId="11652" priority="17208">
      <formula>$H322="CÉLULA CONSTRUTIVA"</formula>
    </cfRule>
    <cfRule type="expression" dxfId="11651" priority="17206">
      <formula>$H322="ETAPA"</formula>
    </cfRule>
    <cfRule type="expression" dxfId="11650" priority="17209">
      <formula>$H322="ETAPA"</formula>
    </cfRule>
  </conditionalFormatting>
  <conditionalFormatting sqref="L324">
    <cfRule type="expression" dxfId="11649" priority="16563">
      <formula>$H324="CÉLULA CONSTRUTIVA"</formula>
    </cfRule>
    <cfRule type="expression" dxfId="11648" priority="16564">
      <formula>$H324="ETAPA"</formula>
    </cfRule>
    <cfRule type="expression" dxfId="11647" priority="16562">
      <formula>$H324="ETAPA"</formula>
    </cfRule>
  </conditionalFormatting>
  <conditionalFormatting sqref="L325:L327">
    <cfRule type="expression" dxfId="11646" priority="16769">
      <formula>$H325="ETAPA"</formula>
    </cfRule>
  </conditionalFormatting>
  <conditionalFormatting sqref="L327">
    <cfRule type="expression" dxfId="11645" priority="16767">
      <formula>$H327="SUBETAPA"</formula>
    </cfRule>
    <cfRule type="expression" dxfId="11644" priority="16768">
      <formula>$H327="CÉLULA CONSTRUTIVA"</formula>
    </cfRule>
  </conditionalFormatting>
  <conditionalFormatting sqref="L329">
    <cfRule type="expression" dxfId="11643" priority="16830">
      <formula>$H329="ETAPA"</formula>
    </cfRule>
  </conditionalFormatting>
  <conditionalFormatting sqref="L339">
    <cfRule type="expression" dxfId="11642" priority="17083">
      <formula>$H339="ETAPA"</formula>
    </cfRule>
    <cfRule type="expression" dxfId="11641" priority="17085">
      <formula>$H339="CÉLULA CONSTRUTIVA"</formula>
    </cfRule>
    <cfRule type="expression" dxfId="11640" priority="17086">
      <formula>$H339="ETAPA"</formula>
    </cfRule>
  </conditionalFormatting>
  <conditionalFormatting sqref="L341">
    <cfRule type="expression" dxfId="11639" priority="16526">
      <formula>$H341="ETAPA"</formula>
    </cfRule>
    <cfRule type="expression" dxfId="11638" priority="16525">
      <formula>$H341="CÉLULA CONSTRUTIVA"</formula>
    </cfRule>
    <cfRule type="expression" dxfId="11637" priority="16524">
      <formula>$H341="ETAPA"</formula>
    </cfRule>
  </conditionalFormatting>
  <conditionalFormatting sqref="L342:L344">
    <cfRule type="expression" dxfId="11636" priority="16766">
      <formula>$H342="ETAPA"</formula>
    </cfRule>
  </conditionalFormatting>
  <conditionalFormatting sqref="L344">
    <cfRule type="expression" dxfId="11635" priority="16765">
      <formula>$H344="CÉLULA CONSTRUTIVA"</formula>
    </cfRule>
    <cfRule type="expression" dxfId="11634" priority="16764">
      <formula>$H344="SUBETAPA"</formula>
    </cfRule>
  </conditionalFormatting>
  <conditionalFormatting sqref="L357:L358">
    <cfRule type="expression" dxfId="11633" priority="23086">
      <formula>$H357="CÉLULA CONSTRUTIVA"</formula>
    </cfRule>
    <cfRule type="expression" dxfId="11632" priority="23085">
      <formula>$H357="SUBETAPA"</formula>
    </cfRule>
    <cfRule type="expression" dxfId="11631" priority="23087">
      <formula>$H357="ETAPA"</formula>
    </cfRule>
  </conditionalFormatting>
  <conditionalFormatting sqref="L361 N361:O361">
    <cfRule type="expression" dxfId="11630" priority="23036">
      <formula>$H361="ETAPA"</formula>
    </cfRule>
  </conditionalFormatting>
  <conditionalFormatting sqref="L361 N361:P361">
    <cfRule type="expression" dxfId="11629" priority="21556">
      <formula>$H361="SUBETAPA"</formula>
    </cfRule>
  </conditionalFormatting>
  <conditionalFormatting sqref="L361">
    <cfRule type="expression" dxfId="11628" priority="23035">
      <formula>$H361="CÉLULA CONSTRUTIVA"</formula>
    </cfRule>
  </conditionalFormatting>
  <conditionalFormatting sqref="L380 N380:O380">
    <cfRule type="expression" dxfId="11627" priority="8748">
      <formula>$H380="CÉLULA CONSTRUTIVA"</formula>
    </cfRule>
    <cfRule type="expression" dxfId="11626" priority="8749">
      <formula>$H380="ETAPA"</formula>
    </cfRule>
  </conditionalFormatting>
  <conditionalFormatting sqref="L380 N380:P380">
    <cfRule type="expression" dxfId="11625" priority="8706">
      <formula>$H380="SUBETAPA"</formula>
    </cfRule>
  </conditionalFormatting>
  <conditionalFormatting sqref="L384:L385">
    <cfRule type="expression" dxfId="11624" priority="8562">
      <formula>$H384="CÉLULA CONSTRUTIVA"</formula>
    </cfRule>
    <cfRule type="expression" dxfId="11623" priority="8563">
      <formula>$H384="ETAPA"</formula>
    </cfRule>
  </conditionalFormatting>
  <conditionalFormatting sqref="L389 N389:O389">
    <cfRule type="expression" dxfId="11622" priority="8551">
      <formula>$H389="ETAPA"</formula>
    </cfRule>
    <cfRule type="expression" dxfId="11621" priority="8550">
      <formula>$H389="CÉLULA CONSTRUTIVA"</formula>
    </cfRule>
  </conditionalFormatting>
  <conditionalFormatting sqref="L389 N389:P389">
    <cfRule type="expression" dxfId="11620" priority="8508">
      <formula>$H389="SUBETAPA"</formula>
    </cfRule>
  </conditionalFormatting>
  <conditionalFormatting sqref="L400:L401">
    <cfRule type="expression" dxfId="11619" priority="8153">
      <formula>$H400="ETAPA"</formula>
    </cfRule>
    <cfRule type="expression" dxfId="11618" priority="8152">
      <formula>$H400="CÉLULA CONSTRUTIVA"</formula>
    </cfRule>
  </conditionalFormatting>
  <conditionalFormatting sqref="L411:L412">
    <cfRule type="expression" dxfId="11617" priority="8008">
      <formula>$H411="ETAPA"</formula>
    </cfRule>
    <cfRule type="expression" dxfId="11616" priority="8007">
      <formula>$H411="CÉLULA CONSTRUTIVA"</formula>
    </cfRule>
  </conditionalFormatting>
  <conditionalFormatting sqref="L416 L418 N416:O416 N418:O418">
    <cfRule type="expression" dxfId="11615" priority="7998">
      <formula>$H416="CÉLULA CONSTRUTIVA"</formula>
    </cfRule>
    <cfRule type="expression" dxfId="11614" priority="7999">
      <formula>$H416="ETAPA"</formula>
    </cfRule>
  </conditionalFormatting>
  <conditionalFormatting sqref="L416 L418 N416:P416 N418:P418">
    <cfRule type="expression" dxfId="11613" priority="7957">
      <formula>$H416="SUBETAPA"</formula>
    </cfRule>
  </conditionalFormatting>
  <conditionalFormatting sqref="L420 N420:O420">
    <cfRule type="expression" dxfId="11612" priority="8001">
      <formula>$H420="ETAPA"</formula>
    </cfRule>
    <cfRule type="expression" dxfId="11611" priority="8000">
      <formula>$H420="CÉLULA CONSTRUTIVA"</formula>
    </cfRule>
  </conditionalFormatting>
  <conditionalFormatting sqref="L420 N420:P420">
    <cfRule type="expression" dxfId="11610" priority="7937">
      <formula>$H420="SUBETAPA"</formula>
    </cfRule>
  </conditionalFormatting>
  <conditionalFormatting sqref="L427:L428">
    <cfRule type="expression" dxfId="11609" priority="7870">
      <formula>$H427="ETAPA"</formula>
    </cfRule>
    <cfRule type="expression" dxfId="11608" priority="7869">
      <formula>$H427="CÉLULA CONSTRUTIVA"</formula>
    </cfRule>
  </conditionalFormatting>
  <conditionalFormatting sqref="L432 L434 N432:O432 N434:O434">
    <cfRule type="expression" dxfId="11607" priority="7861">
      <formula>$H432="ETAPA"</formula>
    </cfRule>
    <cfRule type="expression" dxfId="11606" priority="7860">
      <formula>$H432="CÉLULA CONSTRUTIVA"</formula>
    </cfRule>
  </conditionalFormatting>
  <conditionalFormatting sqref="L432 L434 N432:P432 N434:P434">
    <cfRule type="expression" dxfId="11605" priority="7819">
      <formula>$H432="SUBETAPA"</formula>
    </cfRule>
  </conditionalFormatting>
  <conditionalFormatting sqref="L451 L460 L469 L480 L491 L502 L513 G879:M881 L133:N135 L128:L129 L172">
    <cfRule type="expression" dxfId="11604" priority="23282">
      <formula>$H128="ETAPA"</formula>
    </cfRule>
  </conditionalFormatting>
  <conditionalFormatting sqref="L451 L460 L469 L480 L491 L502 L513">
    <cfRule type="expression" dxfId="11603" priority="23281">
      <formula>$H451="CÉLULA CONSTRUTIVA"</formula>
    </cfRule>
  </conditionalFormatting>
  <conditionalFormatting sqref="L541">
    <cfRule type="expression" dxfId="11602" priority="14789">
      <formula>$H541="ETAPA"</formula>
    </cfRule>
    <cfRule type="expression" dxfId="11601" priority="14788">
      <formula>$H541="CÉLULA CONSTRUTIVA"</formula>
    </cfRule>
  </conditionalFormatting>
  <conditionalFormatting sqref="L542:L543">
    <cfRule type="expression" dxfId="11600" priority="14787">
      <formula>$H542="ETAPA"</formula>
    </cfRule>
  </conditionalFormatting>
  <conditionalFormatting sqref="L558">
    <cfRule type="expression" dxfId="11599" priority="14586">
      <formula>$H558="CÉLULA CONSTRUTIVA"</formula>
    </cfRule>
    <cfRule type="expression" dxfId="11598" priority="14587">
      <formula>$H558="ETAPA"</formula>
    </cfRule>
  </conditionalFormatting>
  <conditionalFormatting sqref="L559:L560">
    <cfRule type="expression" dxfId="11597" priority="14585">
      <formula>$H559="ETAPA"</formula>
    </cfRule>
  </conditionalFormatting>
  <conditionalFormatting sqref="L575">
    <cfRule type="expression" dxfId="11596" priority="14384">
      <formula>$H575="CÉLULA CONSTRUTIVA"</formula>
    </cfRule>
    <cfRule type="expression" dxfId="11595" priority="14385">
      <formula>$H575="ETAPA"</formula>
    </cfRule>
  </conditionalFormatting>
  <conditionalFormatting sqref="L576:L577">
    <cfRule type="expression" dxfId="11594" priority="14383">
      <formula>$H576="ETAPA"</formula>
    </cfRule>
  </conditionalFormatting>
  <conditionalFormatting sqref="L594">
    <cfRule type="expression" dxfId="11593" priority="14183">
      <formula>$H594="ETAPA"</formula>
    </cfRule>
    <cfRule type="expression" dxfId="11592" priority="14182">
      <formula>$H594="CÉLULA CONSTRUTIVA"</formula>
    </cfRule>
  </conditionalFormatting>
  <conditionalFormatting sqref="L595:L596">
    <cfRule type="expression" dxfId="11591" priority="14181">
      <formula>$H595="ETAPA"</formula>
    </cfRule>
  </conditionalFormatting>
  <conditionalFormatting sqref="L613">
    <cfRule type="expression" dxfId="11590" priority="13980">
      <formula>$H613="CÉLULA CONSTRUTIVA"</formula>
    </cfRule>
    <cfRule type="expression" dxfId="11589" priority="13981">
      <formula>$H613="ETAPA"</formula>
    </cfRule>
  </conditionalFormatting>
  <conditionalFormatting sqref="L614:L615">
    <cfRule type="expression" dxfId="11588" priority="13979">
      <formula>$H614="ETAPA"</formula>
    </cfRule>
  </conditionalFormatting>
  <conditionalFormatting sqref="L632">
    <cfRule type="expression" dxfId="11587" priority="13579">
      <formula>$H632="ETAPA"</formula>
    </cfRule>
    <cfRule type="expression" dxfId="11586" priority="13578">
      <formula>$H632="CÉLULA CONSTRUTIVA"</formula>
    </cfRule>
  </conditionalFormatting>
  <conditionalFormatting sqref="L633:L634">
    <cfRule type="expression" dxfId="11585" priority="13577">
      <formula>$H633="ETAPA"</formula>
    </cfRule>
  </conditionalFormatting>
  <conditionalFormatting sqref="L649">
    <cfRule type="expression" dxfId="11584" priority="20094">
      <formula>$H649="ETAPA"</formula>
    </cfRule>
    <cfRule type="expression" dxfId="11583" priority="20093">
      <formula>$H649="CÉLULA CONSTRUTIVA"</formula>
    </cfRule>
    <cfRule type="expression" dxfId="11582" priority="20092">
      <formula>$H649="SUBETAPA"</formula>
    </cfRule>
  </conditionalFormatting>
  <conditionalFormatting sqref="L652">
    <cfRule type="expression" dxfId="11581" priority="15087">
      <formula>$H652="ETAPA"</formula>
    </cfRule>
    <cfRule type="expression" dxfId="11580" priority="15086">
      <formula>$H652="CÉLULA CONSTRUTIVA"</formula>
    </cfRule>
    <cfRule type="expression" dxfId="11579" priority="15085">
      <formula>$H652="SUBETAPA"</formula>
    </cfRule>
  </conditionalFormatting>
  <conditionalFormatting sqref="L654">
    <cfRule type="expression" dxfId="11578" priority="23161">
      <formula>$H654="SUBETAPA"</formula>
    </cfRule>
    <cfRule type="expression" dxfId="11577" priority="23163">
      <formula>$H654="ETAPA"</formula>
    </cfRule>
    <cfRule type="expression" dxfId="11576" priority="23162">
      <formula>$H654="CÉLULA CONSTRUTIVA"</formula>
    </cfRule>
  </conditionalFormatting>
  <conditionalFormatting sqref="L655">
    <cfRule type="expression" dxfId="11575" priority="16118">
      <formula>$H655="SUBETAPA"</formula>
    </cfRule>
    <cfRule type="expression" dxfId="11574" priority="16120">
      <formula>$H655="ETAPA"</formula>
    </cfRule>
    <cfRule type="expression" dxfId="11573" priority="16119">
      <formula>$H655="CÉLULA CONSTRUTIVA"</formula>
    </cfRule>
  </conditionalFormatting>
  <conditionalFormatting sqref="L657">
    <cfRule type="expression" dxfId="11572" priority="16098">
      <formula>$H657="SUBETAPA"</formula>
    </cfRule>
    <cfRule type="expression" dxfId="11571" priority="16099">
      <formula>$H657="CÉLULA CONSTRUTIVA"</formula>
    </cfRule>
    <cfRule type="expression" dxfId="11570" priority="16100">
      <formula>$H657="ETAPA"</formula>
    </cfRule>
  </conditionalFormatting>
  <conditionalFormatting sqref="L659">
    <cfRule type="expression" dxfId="11569" priority="20288">
      <formula>$H659="SUBETAPA"</formula>
    </cfRule>
    <cfRule type="expression" dxfId="11568" priority="20289">
      <formula>$H659="CÉLULA CONSTRUTIVA"</formula>
    </cfRule>
    <cfRule type="expression" dxfId="11567" priority="20290">
      <formula>$H659="ETAPA"</formula>
    </cfRule>
  </conditionalFormatting>
  <conditionalFormatting sqref="L663">
    <cfRule type="expression" dxfId="11566" priority="15970">
      <formula>$H663="SUBETAPA"</formula>
    </cfRule>
    <cfRule type="expression" dxfId="11565" priority="15972">
      <formula>$H663="ETAPA"</formula>
    </cfRule>
    <cfRule type="expression" dxfId="11564" priority="15971">
      <formula>$H663="CÉLULA CONSTRUTIVA"</formula>
    </cfRule>
  </conditionalFormatting>
  <conditionalFormatting sqref="L665">
    <cfRule type="expression" dxfId="11563" priority="15052">
      <formula>$H665="ETAPA"</formula>
    </cfRule>
    <cfRule type="expression" dxfId="11562" priority="15051">
      <formula>$H665="CÉLULA CONSTRUTIVA"</formula>
    </cfRule>
    <cfRule type="expression" dxfId="11561" priority="15050">
      <formula>$H665="SUBETAPA"</formula>
    </cfRule>
  </conditionalFormatting>
  <conditionalFormatting sqref="L668">
    <cfRule type="expression" dxfId="11560" priority="16062">
      <formula>$H668="CÉLULA CONSTRUTIVA"</formula>
    </cfRule>
    <cfRule type="expression" dxfId="11559" priority="16063">
      <formula>$H668="ETAPA"</formula>
    </cfRule>
    <cfRule type="expression" dxfId="11558" priority="16061">
      <formula>$H668="SUBETAPA"</formula>
    </cfRule>
  </conditionalFormatting>
  <conditionalFormatting sqref="L669">
    <cfRule type="expression" dxfId="11557" priority="15955">
      <formula>$H669="ETAPA"</formula>
    </cfRule>
    <cfRule type="expression" dxfId="11556" priority="15953">
      <formula>$H669="SUBETAPA"</formula>
    </cfRule>
    <cfRule type="expression" dxfId="11555" priority="15954">
      <formula>$H669="CÉLULA CONSTRUTIVA"</formula>
    </cfRule>
  </conditionalFormatting>
  <conditionalFormatting sqref="L671">
    <cfRule type="expression" dxfId="11554" priority="15934">
      <formula>$H671="CÉLULA CONSTRUTIVA"</formula>
    </cfRule>
    <cfRule type="expression" dxfId="11553" priority="15935">
      <formula>$H671="ETAPA"</formula>
    </cfRule>
    <cfRule type="expression" dxfId="11552" priority="15933">
      <formula>$H671="SUBETAPA"</formula>
    </cfRule>
  </conditionalFormatting>
  <conditionalFormatting sqref="L673">
    <cfRule type="expression" dxfId="11551" priority="16026">
      <formula>$H673="SUBETAPA"</formula>
    </cfRule>
    <cfRule type="expression" dxfId="11550" priority="16027">
      <formula>$H673="CÉLULA CONSTRUTIVA"</formula>
    </cfRule>
    <cfRule type="expression" dxfId="11549" priority="16028">
      <formula>$H673="ETAPA"</formula>
    </cfRule>
  </conditionalFormatting>
  <conditionalFormatting sqref="L677">
    <cfRule type="expression" dxfId="11548" priority="15806">
      <formula>$H677="CÉLULA CONSTRUTIVA"</formula>
    </cfRule>
    <cfRule type="expression" dxfId="11547" priority="15805">
      <formula>$H677="SUBETAPA"</formula>
    </cfRule>
    <cfRule type="expression" dxfId="11546" priority="15807">
      <formula>$H677="ETAPA"</formula>
    </cfRule>
  </conditionalFormatting>
  <conditionalFormatting sqref="L679">
    <cfRule type="expression" dxfId="11545" priority="15013">
      <formula>$H679="CÉLULA CONSTRUTIVA"</formula>
    </cfRule>
    <cfRule type="expression" dxfId="11544" priority="15014">
      <formula>$H679="ETAPA"</formula>
    </cfRule>
    <cfRule type="expression" dxfId="11543" priority="15012">
      <formula>$H679="SUBETAPA"</formula>
    </cfRule>
  </conditionalFormatting>
  <conditionalFormatting sqref="L682">
    <cfRule type="expression" dxfId="11542" priority="15897">
      <formula>$H682="CÉLULA CONSTRUTIVA"</formula>
    </cfRule>
    <cfRule type="expression" dxfId="11541" priority="15898">
      <formula>$H682="ETAPA"</formula>
    </cfRule>
    <cfRule type="expression" dxfId="11540" priority="15896">
      <formula>$H682="SUBETAPA"</formula>
    </cfRule>
  </conditionalFormatting>
  <conditionalFormatting sqref="L683">
    <cfRule type="expression" dxfId="11539" priority="15790">
      <formula>$H683="ETAPA"</formula>
    </cfRule>
    <cfRule type="expression" dxfId="11538" priority="15788">
      <formula>$H683="SUBETAPA"</formula>
    </cfRule>
    <cfRule type="expression" dxfId="11537" priority="15789">
      <formula>$H683="CÉLULA CONSTRUTIVA"</formula>
    </cfRule>
  </conditionalFormatting>
  <conditionalFormatting sqref="L685">
    <cfRule type="expression" dxfId="11536" priority="15768">
      <formula>$H685="SUBETAPA"</formula>
    </cfRule>
    <cfRule type="expression" dxfId="11535" priority="15769">
      <formula>$H685="CÉLULA CONSTRUTIVA"</formula>
    </cfRule>
    <cfRule type="expression" dxfId="11534" priority="15770">
      <formula>$H685="ETAPA"</formula>
    </cfRule>
  </conditionalFormatting>
  <conditionalFormatting sqref="L687">
    <cfRule type="expression" dxfId="11533" priority="15862">
      <formula>$H687="CÉLULA CONSTRUTIVA"</formula>
    </cfRule>
    <cfRule type="expression" dxfId="11532" priority="15863">
      <formula>$H687="ETAPA"</formula>
    </cfRule>
    <cfRule type="expression" dxfId="11531" priority="15861">
      <formula>$H687="SUBETAPA"</formula>
    </cfRule>
  </conditionalFormatting>
  <conditionalFormatting sqref="L691">
    <cfRule type="expression" dxfId="11530" priority="15641">
      <formula>$H691="CÉLULA CONSTRUTIVA"</formula>
    </cfRule>
    <cfRule type="expression" dxfId="11529" priority="15640">
      <formula>$H691="SUBETAPA"</formula>
    </cfRule>
    <cfRule type="expression" dxfId="11528" priority="15642">
      <formula>$H691="ETAPA"</formula>
    </cfRule>
  </conditionalFormatting>
  <conditionalFormatting sqref="L693">
    <cfRule type="expression" dxfId="11527" priority="14974">
      <formula>$H693="SUBETAPA"</formula>
    </cfRule>
    <cfRule type="expression" dxfId="11526" priority="14975">
      <formula>$H693="CÉLULA CONSTRUTIVA"</formula>
    </cfRule>
    <cfRule type="expression" dxfId="11525" priority="14976">
      <formula>$H693="ETAPA"</formula>
    </cfRule>
  </conditionalFormatting>
  <conditionalFormatting sqref="L696">
    <cfRule type="expression" dxfId="11524" priority="15733">
      <formula>$H696="ETAPA"</formula>
    </cfRule>
    <cfRule type="expression" dxfId="11523" priority="15731">
      <formula>$H696="SUBETAPA"</formula>
    </cfRule>
    <cfRule type="expression" dxfId="11522" priority="15732">
      <formula>$H696="CÉLULA CONSTRUTIVA"</formula>
    </cfRule>
  </conditionalFormatting>
  <conditionalFormatting sqref="L697">
    <cfRule type="expression" dxfId="11521" priority="15625">
      <formula>$H697="ETAPA"</formula>
    </cfRule>
    <cfRule type="expression" dxfId="11520" priority="15624">
      <formula>$H697="CÉLULA CONSTRUTIVA"</formula>
    </cfRule>
    <cfRule type="expression" dxfId="11519" priority="15623">
      <formula>$H697="SUBETAPA"</formula>
    </cfRule>
  </conditionalFormatting>
  <conditionalFormatting sqref="L699">
    <cfRule type="expression" dxfId="11518" priority="15605">
      <formula>$H699="ETAPA"</formula>
    </cfRule>
    <cfRule type="expression" dxfId="11517" priority="15604">
      <formula>$H699="CÉLULA CONSTRUTIVA"</formula>
    </cfRule>
    <cfRule type="expression" dxfId="11516" priority="15603">
      <formula>$H699="SUBETAPA"</formula>
    </cfRule>
  </conditionalFormatting>
  <conditionalFormatting sqref="L701">
    <cfRule type="expression" dxfId="11515" priority="15698">
      <formula>$H701="ETAPA"</formula>
    </cfRule>
    <cfRule type="expression" dxfId="11514" priority="15697">
      <formula>$H701="CÉLULA CONSTRUTIVA"</formula>
    </cfRule>
    <cfRule type="expression" dxfId="11513" priority="15696">
      <formula>$H701="SUBETAPA"</formula>
    </cfRule>
  </conditionalFormatting>
  <conditionalFormatting sqref="L705">
    <cfRule type="expression" dxfId="11512" priority="15476">
      <formula>$H705="CÉLULA CONSTRUTIVA"</formula>
    </cfRule>
    <cfRule type="expression" dxfId="11511" priority="15477">
      <formula>$H705="ETAPA"</formula>
    </cfRule>
    <cfRule type="expression" dxfId="11510" priority="15475">
      <formula>$H705="SUBETAPA"</formula>
    </cfRule>
  </conditionalFormatting>
  <conditionalFormatting sqref="L707">
    <cfRule type="expression" dxfId="11509" priority="14937">
      <formula>$H707="CÉLULA CONSTRUTIVA"</formula>
    </cfRule>
    <cfRule type="expression" dxfId="11508" priority="14936">
      <formula>$H707="SUBETAPA"</formula>
    </cfRule>
    <cfRule type="expression" dxfId="11507" priority="14938">
      <formula>$H707="ETAPA"</formula>
    </cfRule>
  </conditionalFormatting>
  <conditionalFormatting sqref="L710">
    <cfRule type="expression" dxfId="11506" priority="15568">
      <formula>$H710="ETAPA"</formula>
    </cfRule>
    <cfRule type="expression" dxfId="11505" priority="15567">
      <formula>$H710="CÉLULA CONSTRUTIVA"</formula>
    </cfRule>
    <cfRule type="expression" dxfId="11504" priority="15566">
      <formula>$H710="SUBETAPA"</formula>
    </cfRule>
  </conditionalFormatting>
  <conditionalFormatting sqref="L711">
    <cfRule type="expression" dxfId="11503" priority="15460">
      <formula>$H711="ETAPA"</formula>
    </cfRule>
    <cfRule type="expression" dxfId="11502" priority="15458">
      <formula>$H711="SUBETAPA"</formula>
    </cfRule>
    <cfRule type="expression" dxfId="11501" priority="15459">
      <formula>$H711="CÉLULA CONSTRUTIVA"</formula>
    </cfRule>
  </conditionalFormatting>
  <conditionalFormatting sqref="L713">
    <cfRule type="expression" dxfId="11500" priority="15439">
      <formula>$H713="CÉLULA CONSTRUTIVA"</formula>
    </cfRule>
    <cfRule type="expression" dxfId="11499" priority="15438">
      <formula>$H713="SUBETAPA"</formula>
    </cfRule>
    <cfRule type="expression" dxfId="11498" priority="15440">
      <formula>$H713="ETAPA"</formula>
    </cfRule>
  </conditionalFormatting>
  <conditionalFormatting sqref="L715">
    <cfRule type="expression" dxfId="11497" priority="15531">
      <formula>$H715="SUBETAPA"</formula>
    </cfRule>
    <cfRule type="expression" dxfId="11496" priority="15533">
      <formula>$H715="ETAPA"</formula>
    </cfRule>
    <cfRule type="expression" dxfId="11495" priority="15532">
      <formula>$H715="CÉLULA CONSTRUTIVA"</formula>
    </cfRule>
  </conditionalFormatting>
  <conditionalFormatting sqref="L719">
    <cfRule type="expression" dxfId="11494" priority="15312">
      <formula>$H719="ETAPA"</formula>
    </cfRule>
    <cfRule type="expression" dxfId="11493" priority="15310">
      <formula>$H719="SUBETAPA"</formula>
    </cfRule>
    <cfRule type="expression" dxfId="11492" priority="15311">
      <formula>$H719="CÉLULA CONSTRUTIVA"</formula>
    </cfRule>
  </conditionalFormatting>
  <conditionalFormatting sqref="L721">
    <cfRule type="expression" dxfId="11491" priority="14900">
      <formula>$H721="ETAPA"</formula>
    </cfRule>
    <cfRule type="expression" dxfId="11490" priority="14899">
      <formula>$H721="CÉLULA CONSTRUTIVA"</formula>
    </cfRule>
    <cfRule type="expression" dxfId="11489" priority="14898">
      <formula>$H721="SUBETAPA"</formula>
    </cfRule>
  </conditionalFormatting>
  <conditionalFormatting sqref="L724">
    <cfRule type="expression" dxfId="11488" priority="15401">
      <formula>$H724="SUBETAPA"</formula>
    </cfRule>
    <cfRule type="expression" dxfId="11487" priority="15403">
      <formula>$H724="ETAPA"</formula>
    </cfRule>
    <cfRule type="expression" dxfId="11486" priority="15402">
      <formula>$H724="CÉLULA CONSTRUTIVA"</formula>
    </cfRule>
  </conditionalFormatting>
  <conditionalFormatting sqref="L725">
    <cfRule type="expression" dxfId="11485" priority="15294">
      <formula>$H725="CÉLULA CONSTRUTIVA"</formula>
    </cfRule>
    <cfRule type="expression" dxfId="11484" priority="15293">
      <formula>$H725="SUBETAPA"</formula>
    </cfRule>
    <cfRule type="expression" dxfId="11483" priority="15295">
      <formula>$H725="ETAPA"</formula>
    </cfRule>
  </conditionalFormatting>
  <conditionalFormatting sqref="L727">
    <cfRule type="expression" dxfId="11482" priority="15274">
      <formula>$H727="CÉLULA CONSTRUTIVA"</formula>
    </cfRule>
    <cfRule type="expression" dxfId="11481" priority="15275">
      <formula>$H727="ETAPA"</formula>
    </cfRule>
    <cfRule type="expression" dxfId="11480" priority="15273">
      <formula>$H727="SUBETAPA"</formula>
    </cfRule>
  </conditionalFormatting>
  <conditionalFormatting sqref="L729">
    <cfRule type="expression" dxfId="11479" priority="15368">
      <formula>$H729="ETAPA"</formula>
    </cfRule>
    <cfRule type="expression" dxfId="11478" priority="15367">
      <formula>$H729="CÉLULA CONSTRUTIVA"</formula>
    </cfRule>
    <cfRule type="expression" dxfId="11477" priority="15366">
      <formula>$H729="SUBETAPA"</formula>
    </cfRule>
  </conditionalFormatting>
  <conditionalFormatting sqref="L733">
    <cfRule type="expression" dxfId="11476" priority="15147">
      <formula>$H733="ETAPA"</formula>
    </cfRule>
    <cfRule type="expression" dxfId="11475" priority="15146">
      <formula>$H733="CÉLULA CONSTRUTIVA"</formula>
    </cfRule>
    <cfRule type="expression" dxfId="11474" priority="15145">
      <formula>$H733="SUBETAPA"</formula>
    </cfRule>
  </conditionalFormatting>
  <conditionalFormatting sqref="L735">
    <cfRule type="expression" dxfId="11473" priority="14862">
      <formula>$H735="ETAPA"</formula>
    </cfRule>
    <cfRule type="expression" dxfId="11472" priority="14860">
      <formula>$H735="SUBETAPA"</formula>
    </cfRule>
    <cfRule type="expression" dxfId="11471" priority="14861">
      <formula>$H735="CÉLULA CONSTRUTIVA"</formula>
    </cfRule>
  </conditionalFormatting>
  <conditionalFormatting sqref="L738">
    <cfRule type="expression" dxfId="11470" priority="15236">
      <formula>$H738="SUBETAPA"</formula>
    </cfRule>
    <cfRule type="expression" dxfId="11469" priority="15237">
      <formula>$H738="CÉLULA CONSTRUTIVA"</formula>
    </cfRule>
    <cfRule type="expression" dxfId="11468" priority="15238">
      <formula>$H738="ETAPA"</formula>
    </cfRule>
  </conditionalFormatting>
  <conditionalFormatting sqref="L739">
    <cfRule type="expression" dxfId="11467" priority="15128">
      <formula>$H739="SUBETAPA"</formula>
    </cfRule>
    <cfRule type="expression" dxfId="11466" priority="15129">
      <formula>$H739="CÉLULA CONSTRUTIVA"</formula>
    </cfRule>
    <cfRule type="expression" dxfId="11465" priority="15130">
      <formula>$H739="ETAPA"</formula>
    </cfRule>
  </conditionalFormatting>
  <conditionalFormatting sqref="L741">
    <cfRule type="expression" dxfId="11464" priority="15108">
      <formula>$H741="SUBETAPA"</formula>
    </cfRule>
    <cfRule type="expression" dxfId="11463" priority="15110">
      <formula>$H741="ETAPA"</formula>
    </cfRule>
    <cfRule type="expression" dxfId="11462" priority="15109">
      <formula>$H741="CÉLULA CONSTRUTIVA"</formula>
    </cfRule>
  </conditionalFormatting>
  <conditionalFormatting sqref="L743">
    <cfRule type="expression" dxfId="11461" priority="15202">
      <formula>$H743="CÉLULA CONSTRUTIVA"</formula>
    </cfRule>
    <cfRule type="expression" dxfId="11460" priority="15203">
      <formula>$H743="ETAPA"</formula>
    </cfRule>
    <cfRule type="expression" dxfId="11459" priority="15201">
      <formula>$H743="SUBETAPA"</formula>
    </cfRule>
  </conditionalFormatting>
  <conditionalFormatting sqref="L747">
    <cfRule type="expression" dxfId="11458" priority="23012">
      <formula>$H747="CÉLULA CONSTRUTIVA"</formula>
    </cfRule>
    <cfRule type="expression" dxfId="11457" priority="23013">
      <formula>$H747="ETAPA"</formula>
    </cfRule>
  </conditionalFormatting>
  <conditionalFormatting sqref="L750:L755 L523:L524">
    <cfRule type="expression" dxfId="11456" priority="23277">
      <formula>$H523="ETAPA"</formula>
    </cfRule>
  </conditionalFormatting>
  <conditionalFormatting sqref="L750:L755">
    <cfRule type="expression" dxfId="11455" priority="23276">
      <formula>$H750="CÉLULA CONSTRUTIVA"</formula>
    </cfRule>
  </conditionalFormatting>
  <conditionalFormatting sqref="L756">
    <cfRule type="expression" dxfId="11454" priority="9487">
      <formula>$H756="CÉLULA CONSTRUTIVA"</formula>
    </cfRule>
    <cfRule type="expression" dxfId="11453" priority="9488">
      <formula>$H756="ETAPA"</formula>
    </cfRule>
  </conditionalFormatting>
  <conditionalFormatting sqref="L760:L762">
    <cfRule type="expression" dxfId="11452" priority="16273">
      <formula>$H760="ETAPA"</formula>
    </cfRule>
    <cfRule type="expression" dxfId="11451" priority="16272">
      <formula>$H760="CÉLULA CONSTRUTIVA"</formula>
    </cfRule>
  </conditionalFormatting>
  <conditionalFormatting sqref="L766:L768">
    <cfRule type="expression" dxfId="11450" priority="16220">
      <formula>$H766="CÉLULA CONSTRUTIVA"</formula>
    </cfRule>
    <cfRule type="expression" dxfId="11449" priority="16221">
      <formula>$H766="ETAPA"</formula>
    </cfRule>
  </conditionalFormatting>
  <conditionalFormatting sqref="L769">
    <cfRule type="expression" dxfId="11448" priority="9459">
      <formula>$H769="ETAPA"</formula>
    </cfRule>
    <cfRule type="expression" dxfId="11447" priority="9458">
      <formula>$H769="CÉLULA CONSTRUTIVA"</formula>
    </cfRule>
  </conditionalFormatting>
  <conditionalFormatting sqref="L773:L775">
    <cfRule type="expression" dxfId="11446" priority="16168">
      <formula>$H773="CÉLULA CONSTRUTIVA"</formula>
    </cfRule>
    <cfRule type="expression" dxfId="11445" priority="16169">
      <formula>$H773="ETAPA"</formula>
    </cfRule>
  </conditionalFormatting>
  <conditionalFormatting sqref="L1197">
    <cfRule type="expression" dxfId="11444" priority="1758">
      <formula>$H1197="CÉLULA CONSTRUTIVA"</formula>
    </cfRule>
    <cfRule type="expression" dxfId="11443" priority="1759">
      <formula>$H1197="ETAPA"</formula>
    </cfRule>
    <cfRule type="expression" dxfId="11442" priority="1757">
      <formula>$H1197="SUBETAPA"</formula>
    </cfRule>
  </conditionalFormatting>
  <conditionalFormatting sqref="L1203 O1203:P1203 G1203:K1204 N1204:O1204">
    <cfRule type="expression" dxfId="11441" priority="2627">
      <formula>$H1203="CÉLULA CONSTRUTIVA"</formula>
    </cfRule>
  </conditionalFormatting>
  <conditionalFormatting sqref="L1204">
    <cfRule type="expression" dxfId="11440" priority="2621">
      <formula>$H1204="CÉLULA CONSTRUTIVA"</formula>
    </cfRule>
    <cfRule type="expression" dxfId="11439" priority="2622">
      <formula>$H1204="ETAPA"</formula>
    </cfRule>
    <cfRule type="expression" dxfId="11438" priority="2620">
      <formula>$H1204="SUBETAPA"</formula>
    </cfRule>
  </conditionalFormatting>
  <conditionalFormatting sqref="L1210 O1210:P1210 G1210:K1211 N1211:O1211">
    <cfRule type="expression" dxfId="11437" priority="2487">
      <formula>$H1210="CÉLULA CONSTRUTIVA"</formula>
    </cfRule>
  </conditionalFormatting>
  <conditionalFormatting sqref="L1211">
    <cfRule type="expression" dxfId="11436" priority="2481">
      <formula>$H1211="CÉLULA CONSTRUTIVA"</formula>
    </cfRule>
    <cfRule type="expression" dxfId="11435" priority="2482">
      <formula>$H1211="ETAPA"</formula>
    </cfRule>
    <cfRule type="expression" dxfId="11434" priority="2480">
      <formula>$H1211="SUBETAPA"</formula>
    </cfRule>
  </conditionalFormatting>
  <conditionalFormatting sqref="L1227">
    <cfRule type="expression" dxfId="11433" priority="2202">
      <formula>$H1227="ETAPA"</formula>
    </cfRule>
    <cfRule type="expression" dxfId="11432" priority="2200">
      <formula>$H1227="SUBETAPA"</formula>
    </cfRule>
    <cfRule type="expression" dxfId="11431" priority="2201">
      <formula>$H1227="CÉLULA CONSTRUTIVA"</formula>
    </cfRule>
  </conditionalFormatting>
  <conditionalFormatting sqref="L1238">
    <cfRule type="expression" dxfId="11430" priority="2061">
      <formula>$H1238="CÉLULA CONSTRUTIVA"</formula>
    </cfRule>
    <cfRule type="expression" dxfId="11429" priority="2062">
      <formula>$H1238="ETAPA"</formula>
    </cfRule>
    <cfRule type="expression" dxfId="11428" priority="2060">
      <formula>$H1238="SUBETAPA"</formula>
    </cfRule>
  </conditionalFormatting>
  <conditionalFormatting sqref="L1240:L1243 N1240:O1243">
    <cfRule type="expression" dxfId="11427" priority="22145">
      <formula>$H1240="SUBETAPA"</formula>
    </cfRule>
  </conditionalFormatting>
  <conditionalFormatting sqref="L1320:L1321">
    <cfRule type="expression" dxfId="11426" priority="18828">
      <formula>$H1320="SUBETAPA"</formula>
    </cfRule>
    <cfRule type="expression" dxfId="11425" priority="18829">
      <formula>$H1320="CÉLULA CONSTRUTIVA"</formula>
    </cfRule>
    <cfRule type="expression" dxfId="11424" priority="18830">
      <formula>$H1320="ETAPA"</formula>
    </cfRule>
  </conditionalFormatting>
  <conditionalFormatting sqref="L1329:L1330">
    <cfRule type="expression" dxfId="11423" priority="18730">
      <formula>$H1329="CÉLULA CONSTRUTIVA"</formula>
    </cfRule>
    <cfRule type="expression" dxfId="11422" priority="18731">
      <formula>$H1329="ETAPA"</formula>
    </cfRule>
    <cfRule type="expression" dxfId="11421" priority="18729">
      <formula>$H1329="SUBETAPA"</formula>
    </cfRule>
  </conditionalFormatting>
  <conditionalFormatting sqref="L1336:L1337">
    <cfRule type="expression" dxfId="11420" priority="18631">
      <formula>$H1336="CÉLULA CONSTRUTIVA"</formula>
    </cfRule>
    <cfRule type="expression" dxfId="11419" priority="18632">
      <formula>$H1336="ETAPA"</formula>
    </cfRule>
    <cfRule type="expression" dxfId="11418" priority="18630">
      <formula>$H1336="SUBETAPA"</formula>
    </cfRule>
  </conditionalFormatting>
  <conditionalFormatting sqref="L1399:L1405">
    <cfRule type="expression" dxfId="11417" priority="22744">
      <formula>$H1399="ETAPA"</formula>
    </cfRule>
  </conditionalFormatting>
  <conditionalFormatting sqref="L1400:L1405">
    <cfRule type="expression" dxfId="11416" priority="22742">
      <formula>$H1400="SUBETAPA"</formula>
    </cfRule>
    <cfRule type="expression" dxfId="11415" priority="22743">
      <formula>$H1400="CÉLULA CONSTRUTIVA"</formula>
    </cfRule>
  </conditionalFormatting>
  <conditionalFormatting sqref="L54:M55">
    <cfRule type="expression" dxfId="11414" priority="16386">
      <formula>$H54="ETAPA"</formula>
    </cfRule>
  </conditionalFormatting>
  <conditionalFormatting sqref="L238:M238 O238:P238 G238:K239">
    <cfRule type="expression" dxfId="11413" priority="16757">
      <formula>$H238="CÉLULA CONSTRUTIVA"</formula>
    </cfRule>
  </conditionalFormatting>
  <conditionalFormatting sqref="L254:M254 O254 G254:K255">
    <cfRule type="expression" dxfId="11412" priority="16719">
      <formula>$H254="CÉLULA CONSTRUTIVA"</formula>
    </cfRule>
  </conditionalFormatting>
  <conditionalFormatting sqref="L271:M271 O271:P271 G271:K272">
    <cfRule type="expression" dxfId="11411" priority="16681">
      <formula>$H271="CÉLULA CONSTRUTIVA"</formula>
    </cfRule>
  </conditionalFormatting>
  <conditionalFormatting sqref="L340:M340 O340:P340 G340:K341">
    <cfRule type="expression" dxfId="11410" priority="16529">
      <formula>$H340="CÉLULA CONSTRUTIVA"</formula>
    </cfRule>
  </conditionalFormatting>
  <conditionalFormatting sqref="L354:M354 L356:M356 K359:L360">
    <cfRule type="expression" dxfId="11409" priority="23088">
      <formula>$H354="SUBETAPA"</formula>
    </cfRule>
  </conditionalFormatting>
  <conditionalFormatting sqref="L379:M379">
    <cfRule type="expression" dxfId="11408" priority="8763">
      <formula>$H379="ETAPA"</formula>
    </cfRule>
    <cfRule type="expression" dxfId="11407" priority="8756">
      <formula>$H379="CÉLULA CONSTRUTIVA"</formula>
    </cfRule>
    <cfRule type="expression" dxfId="11406" priority="8755">
      <formula>$H379="SUBETAPA"</formula>
    </cfRule>
  </conditionalFormatting>
  <conditionalFormatting sqref="L388:M388 K391:L392">
    <cfRule type="expression" dxfId="11405" priority="8557">
      <formula>$H388="SUBETAPA"</formula>
    </cfRule>
    <cfRule type="expression" dxfId="11404" priority="8558">
      <formula>$H388="CÉLULA CONSTRUTIVA"</formula>
    </cfRule>
    <cfRule type="expression" dxfId="11403" priority="8565">
      <formula>$H388="ETAPA"</formula>
    </cfRule>
  </conditionalFormatting>
  <conditionalFormatting sqref="L403:M403">
    <cfRule type="expression" dxfId="11402" priority="8148">
      <formula>$H403="CÉLULA CONSTRUTIVA"</formula>
    </cfRule>
    <cfRule type="expression" dxfId="11401" priority="8147">
      <formula>$H403="SUBETAPA"</formula>
    </cfRule>
    <cfRule type="expression" dxfId="11400" priority="8155">
      <formula>$H403="ETAPA"</formula>
    </cfRule>
  </conditionalFormatting>
  <conditionalFormatting sqref="L415:M415">
    <cfRule type="expression" dxfId="11399" priority="8002">
      <formula>$H415="SUBETAPA"</formula>
    </cfRule>
    <cfRule type="expression" dxfId="11398" priority="8003">
      <formula>$H415="CÉLULA CONSTRUTIVA"</formula>
    </cfRule>
    <cfRule type="expression" dxfId="11397" priority="8010">
      <formula>$H415="ETAPA"</formula>
    </cfRule>
  </conditionalFormatting>
  <conditionalFormatting sqref="L417:M417">
    <cfRule type="expression" dxfId="11396" priority="7920">
      <formula>$H417="SUBETAPA"</formula>
    </cfRule>
    <cfRule type="expression" dxfId="11395" priority="7921">
      <formula>$H417="CÉLULA CONSTRUTIVA"</formula>
    </cfRule>
    <cfRule type="expression" dxfId="11394" priority="7922">
      <formula>$H417="ETAPA"</formula>
    </cfRule>
  </conditionalFormatting>
  <conditionalFormatting sqref="L431:M431">
    <cfRule type="expression" dxfId="11393" priority="7872">
      <formula>$H431="ETAPA"</formula>
    </cfRule>
    <cfRule type="expression" dxfId="11392" priority="7864">
      <formula>$H431="SUBETAPA"</formula>
    </cfRule>
    <cfRule type="expression" dxfId="11391" priority="7865">
      <formula>$H431="CÉLULA CONSTRUTIVA"</formula>
    </cfRule>
  </conditionalFormatting>
  <conditionalFormatting sqref="L433:M433">
    <cfRule type="expression" dxfId="11390" priority="7784">
      <formula>$H433="ETAPA"</formula>
    </cfRule>
    <cfRule type="expression" dxfId="11389" priority="7782">
      <formula>$H433="SUBETAPA"</formula>
    </cfRule>
    <cfRule type="expression" dxfId="11388" priority="7783">
      <formula>$H433="CÉLULA CONSTRUTIVA"</formula>
    </cfRule>
  </conditionalFormatting>
  <conditionalFormatting sqref="L651:M651">
    <cfRule type="expression" dxfId="11387" priority="15088">
      <formula>$H651="SUBETAPA"</formula>
    </cfRule>
    <cfRule type="expression" dxfId="11386" priority="15089">
      <formula>$H651="CÉLULA CONSTRUTIVA"</formula>
    </cfRule>
    <cfRule type="expression" dxfId="11385" priority="15090">
      <formula>$H651="ETAPA"</formula>
    </cfRule>
  </conditionalFormatting>
  <conditionalFormatting sqref="L653:M653">
    <cfRule type="expression" dxfId="11384" priority="23170">
      <formula>$H653="SUBETAPA"</formula>
    </cfRule>
    <cfRule type="expression" dxfId="11383" priority="23172">
      <formula>$H653="ETAPA"</formula>
    </cfRule>
    <cfRule type="expression" dxfId="11382" priority="23171">
      <formula>$H653="CÉLULA CONSTRUTIVA"</formula>
    </cfRule>
  </conditionalFormatting>
  <conditionalFormatting sqref="L667:M667">
    <cfRule type="expression" dxfId="11381" priority="16066">
      <formula>$H667="ETAPA"</formula>
    </cfRule>
    <cfRule type="expression" dxfId="11380" priority="16064">
      <formula>$H667="SUBETAPA"</formula>
    </cfRule>
    <cfRule type="expression" dxfId="11379" priority="16065">
      <formula>$H667="CÉLULA CONSTRUTIVA"</formula>
    </cfRule>
  </conditionalFormatting>
  <conditionalFormatting sqref="L681:M681">
    <cfRule type="expression" dxfId="11378" priority="15899">
      <formula>$H681="SUBETAPA"</formula>
    </cfRule>
    <cfRule type="expression" dxfId="11377" priority="15900">
      <formula>$H681="CÉLULA CONSTRUTIVA"</formula>
    </cfRule>
    <cfRule type="expression" dxfId="11376" priority="15901">
      <formula>$H681="ETAPA"</formula>
    </cfRule>
  </conditionalFormatting>
  <conditionalFormatting sqref="L695:M695">
    <cfRule type="expression" dxfId="11375" priority="15735">
      <formula>$H695="CÉLULA CONSTRUTIVA"</formula>
    </cfRule>
    <cfRule type="expression" dxfId="11374" priority="15734">
      <formula>$H695="SUBETAPA"</formula>
    </cfRule>
    <cfRule type="expression" dxfId="11373" priority="15736">
      <formula>$H695="ETAPA"</formula>
    </cfRule>
  </conditionalFormatting>
  <conditionalFormatting sqref="L709:M709">
    <cfRule type="expression" dxfId="11372" priority="15570">
      <formula>$H709="CÉLULA CONSTRUTIVA"</formula>
    </cfRule>
    <cfRule type="expression" dxfId="11371" priority="15569">
      <formula>$H709="SUBETAPA"</formula>
    </cfRule>
    <cfRule type="expression" dxfId="11370" priority="15571">
      <formula>$H709="ETAPA"</formula>
    </cfRule>
  </conditionalFormatting>
  <conditionalFormatting sqref="L723:M723">
    <cfRule type="expression" dxfId="11369" priority="15405">
      <formula>$H723="CÉLULA CONSTRUTIVA"</formula>
    </cfRule>
    <cfRule type="expression" dxfId="11368" priority="15406">
      <formula>$H723="ETAPA"</formula>
    </cfRule>
    <cfRule type="expression" dxfId="11367" priority="15404">
      <formula>$H723="SUBETAPA"</formula>
    </cfRule>
  </conditionalFormatting>
  <conditionalFormatting sqref="L737:M737">
    <cfRule type="expression" dxfId="11366" priority="15240">
      <formula>$H737="CÉLULA CONSTRUTIVA"</formula>
    </cfRule>
    <cfRule type="expression" dxfId="11365" priority="15241">
      <formula>$H737="ETAPA"</formula>
    </cfRule>
    <cfRule type="expression" dxfId="11364" priority="15239">
      <formula>$H737="SUBETAPA"</formula>
    </cfRule>
  </conditionalFormatting>
  <conditionalFormatting sqref="L887:M887">
    <cfRule type="expression" dxfId="11363" priority="23231">
      <formula>$H887="ETAPA"</formula>
    </cfRule>
    <cfRule type="expression" dxfId="11362" priority="23230">
      <formula>$H887="CÉLULA CONSTRUTIVA"</formula>
    </cfRule>
    <cfRule type="expression" dxfId="11361" priority="23229">
      <formula>$H887="SUBETAPA"</formula>
    </cfRule>
  </conditionalFormatting>
  <conditionalFormatting sqref="L896:M896">
    <cfRule type="expression" dxfId="11360" priority="5764">
      <formula>$H896="CÉLULA CONSTRUTIVA"</formula>
    </cfRule>
    <cfRule type="expression" dxfId="11359" priority="5765">
      <formula>$H896="ETAPA"</formula>
    </cfRule>
    <cfRule type="expression" dxfId="11358" priority="5763">
      <formula>$H896="SUBETAPA"</formula>
    </cfRule>
  </conditionalFormatting>
  <conditionalFormatting sqref="L904:M904">
    <cfRule type="expression" dxfId="11357" priority="5649">
      <formula>$H904="ETAPA"</formula>
    </cfRule>
    <cfRule type="expression" dxfId="11356" priority="5647">
      <formula>$H904="SUBETAPA"</formula>
    </cfRule>
    <cfRule type="expression" dxfId="11355" priority="5648">
      <formula>$H904="CÉLULA CONSTRUTIVA"</formula>
    </cfRule>
  </conditionalFormatting>
  <conditionalFormatting sqref="L912:M912">
    <cfRule type="expression" dxfId="11354" priority="5532">
      <formula>$H912="CÉLULA CONSTRUTIVA"</formula>
    </cfRule>
    <cfRule type="expression" dxfId="11353" priority="5531">
      <formula>$H912="SUBETAPA"</formula>
    </cfRule>
    <cfRule type="expression" dxfId="11352" priority="5533">
      <formula>$H912="ETAPA"</formula>
    </cfRule>
  </conditionalFormatting>
  <conditionalFormatting sqref="L920:M920">
    <cfRule type="expression" dxfId="11351" priority="5417">
      <formula>$H920="ETAPA"</formula>
    </cfRule>
    <cfRule type="expression" dxfId="11350" priority="5416">
      <formula>$H920="CÉLULA CONSTRUTIVA"</formula>
    </cfRule>
    <cfRule type="expression" dxfId="11349" priority="5415">
      <formula>$H920="SUBETAPA"</formula>
    </cfRule>
  </conditionalFormatting>
  <conditionalFormatting sqref="L928:M928">
    <cfRule type="expression" dxfId="11348" priority="5300">
      <formula>$H928="CÉLULA CONSTRUTIVA"</formula>
    </cfRule>
    <cfRule type="expression" dxfId="11347" priority="5301">
      <formula>$H928="ETAPA"</formula>
    </cfRule>
    <cfRule type="expression" dxfId="11346" priority="5299">
      <formula>$H928="SUBETAPA"</formula>
    </cfRule>
  </conditionalFormatting>
  <conditionalFormatting sqref="L933:M933">
    <cfRule type="expression" dxfId="11345" priority="5185">
      <formula>$H933="ETAPA"</formula>
    </cfRule>
    <cfRule type="expression" dxfId="11344" priority="5184">
      <formula>$H933="CÉLULA CONSTRUTIVA"</formula>
    </cfRule>
    <cfRule type="expression" dxfId="11343" priority="5183">
      <formula>$H933="SUBETAPA"</formula>
    </cfRule>
  </conditionalFormatting>
  <conditionalFormatting sqref="L936:M937">
    <cfRule type="expression" dxfId="11342" priority="23217">
      <formula>$H936="ETAPA"</formula>
    </cfRule>
    <cfRule type="expression" dxfId="11341" priority="23215">
      <formula>$H936="SUBETAPA"</formula>
    </cfRule>
    <cfRule type="expression" dxfId="11340" priority="23216">
      <formula>$H936="CÉLULA CONSTRUTIVA"</formula>
    </cfRule>
  </conditionalFormatting>
  <conditionalFormatting sqref="L953:M954">
    <cfRule type="expression" dxfId="11339" priority="5047">
      <formula>$H953="SUBETAPA"</formula>
    </cfRule>
    <cfRule type="expression" dxfId="11338" priority="5048">
      <formula>$H953="CÉLULA CONSTRUTIVA"</formula>
    </cfRule>
    <cfRule type="expression" dxfId="11337" priority="5049">
      <formula>$H953="ETAPA"</formula>
    </cfRule>
  </conditionalFormatting>
  <conditionalFormatting sqref="L964:M965">
    <cfRule type="expression" dxfId="11336" priority="4781">
      <formula>$H964="ETAPA"</formula>
    </cfRule>
    <cfRule type="expression" dxfId="11335" priority="4780">
      <formula>$H964="CÉLULA CONSTRUTIVA"</formula>
    </cfRule>
    <cfRule type="expression" dxfId="11334" priority="4779">
      <formula>$H964="SUBETAPA"</formula>
    </cfRule>
  </conditionalFormatting>
  <conditionalFormatting sqref="L976:M977">
    <cfRule type="expression" dxfId="11333" priority="4522">
      <formula>$H976="CÉLULA CONSTRUTIVA"</formula>
    </cfRule>
    <cfRule type="expression" dxfId="11332" priority="4521">
      <formula>$H976="SUBETAPA"</formula>
    </cfRule>
    <cfRule type="expression" dxfId="11331" priority="4523">
      <formula>$H976="ETAPA"</formula>
    </cfRule>
  </conditionalFormatting>
  <conditionalFormatting sqref="L997:M998">
    <cfRule type="expression" dxfId="11330" priority="4266">
      <formula>$H997="SUBETAPA"</formula>
    </cfRule>
    <cfRule type="expression" dxfId="11329" priority="4268">
      <formula>$H997="ETAPA"</formula>
    </cfRule>
    <cfRule type="expression" dxfId="11328" priority="4267">
      <formula>$H997="CÉLULA CONSTRUTIVA"</formula>
    </cfRule>
  </conditionalFormatting>
  <conditionalFormatting sqref="L1016:M1017">
    <cfRule type="expression" dxfId="11327" priority="4011">
      <formula>$H1016="SUBETAPA"</formula>
    </cfRule>
    <cfRule type="expression" dxfId="11326" priority="4012">
      <formula>$H1016="CÉLULA CONSTRUTIVA"</formula>
    </cfRule>
    <cfRule type="expression" dxfId="11325" priority="4013">
      <formula>$H1016="ETAPA"</formula>
    </cfRule>
  </conditionalFormatting>
  <conditionalFormatting sqref="L1042:M1043">
    <cfRule type="expression" dxfId="11324" priority="3758">
      <formula>$H1042="ETAPA"</formula>
    </cfRule>
    <cfRule type="expression" dxfId="11323" priority="3757">
      <formula>$H1042="CÉLULA CONSTRUTIVA"</formula>
    </cfRule>
    <cfRule type="expression" dxfId="11322" priority="3756">
      <formula>$H1042="SUBETAPA"</formula>
    </cfRule>
  </conditionalFormatting>
  <conditionalFormatting sqref="L1061:M1061">
    <cfRule type="expression" dxfId="11321" priority="2759">
      <formula>$H1061="CÉLULA CONSTRUTIVA"</formula>
    </cfRule>
    <cfRule type="expression" dxfId="11320" priority="2758">
      <formula>$H1061="SUBETAPA"</formula>
    </cfRule>
  </conditionalFormatting>
  <conditionalFormatting sqref="L1085:M1085">
    <cfRule type="expression" dxfId="11319" priority="3243">
      <formula>$H1085="SUBETAPA"</formula>
    </cfRule>
    <cfRule type="expression" dxfId="11318" priority="3244">
      <formula>$H1085="CÉLULA CONSTRUTIVA"</formula>
    </cfRule>
  </conditionalFormatting>
  <conditionalFormatting sqref="L1108:M1108">
    <cfRule type="expression" dxfId="11317" priority="3161">
      <formula>$H1108="SUBETAPA"</formula>
    </cfRule>
    <cfRule type="expression" dxfId="11316" priority="3162">
      <formula>$H1108="CÉLULA CONSTRUTIVA"</formula>
    </cfRule>
  </conditionalFormatting>
  <conditionalFormatting sqref="L1129:M1129">
    <cfRule type="expression" dxfId="11315" priority="3080">
      <formula>$H1129="CÉLULA CONSTRUTIVA"</formula>
    </cfRule>
    <cfRule type="expression" dxfId="11314" priority="3079">
      <formula>$H1129="SUBETAPA"</formula>
    </cfRule>
  </conditionalFormatting>
  <conditionalFormatting sqref="L1148:M1148">
    <cfRule type="expression" dxfId="11313" priority="2997">
      <formula>$H1148="SUBETAPA"</formula>
    </cfRule>
    <cfRule type="expression" dxfId="11312" priority="2998">
      <formula>$H1148="CÉLULA CONSTRUTIVA"</formula>
    </cfRule>
  </conditionalFormatting>
  <conditionalFormatting sqref="L1166:M1166">
    <cfRule type="expression" dxfId="11311" priority="2916">
      <formula>$H1166="CÉLULA CONSTRUTIVA"</formula>
    </cfRule>
    <cfRule type="expression" dxfId="11310" priority="2915">
      <formula>$H1166="SUBETAPA"</formula>
    </cfRule>
  </conditionalFormatting>
  <conditionalFormatting sqref="L1183:M1183">
    <cfRule type="expression" dxfId="11309" priority="2834">
      <formula>$H1183="CÉLULA CONSTRUTIVA"</formula>
    </cfRule>
    <cfRule type="expression" dxfId="11308" priority="2833">
      <formula>$H1183="SUBETAPA"</formula>
    </cfRule>
  </conditionalFormatting>
  <conditionalFormatting sqref="L1190:M1195">
    <cfRule type="expression" dxfId="11307" priority="23137">
      <formula>$H1190="SUBETAPA"</formula>
    </cfRule>
    <cfRule type="expression" dxfId="11306" priority="23138">
      <formula>$H1190="CÉLULA CONSTRUTIVA"</formula>
    </cfRule>
    <cfRule type="expression" dxfId="11305" priority="23139">
      <formula>$H1190="ETAPA"</formula>
    </cfRule>
  </conditionalFormatting>
  <conditionalFormatting sqref="L1196:M1196 O1196:P1196 G1196:K1197 N1197:O1197">
    <cfRule type="expression" dxfId="11304" priority="1764">
      <formula>$H1196="CÉLULA CONSTRUTIVA"</formula>
    </cfRule>
  </conditionalFormatting>
  <conditionalFormatting sqref="L1198:M1199 L1202 L1201:M1201 L1200">
    <cfRule type="expression" dxfId="11303" priority="2644">
      <formula>$H1198="ETAPA"</formula>
    </cfRule>
    <cfRule type="expression" dxfId="11302" priority="2643">
      <formula>$H1198="CÉLULA CONSTRUTIVA"</formula>
    </cfRule>
    <cfRule type="expression" dxfId="11301" priority="2642">
      <formula>$H1198="SUBETAPA"</formula>
    </cfRule>
  </conditionalFormatting>
  <conditionalFormatting sqref="L1205:M1206 L1209 L1208:M1208 L1207">
    <cfRule type="expression" dxfId="11300" priority="2502">
      <formula>$H1205="SUBETAPA"</formula>
    </cfRule>
    <cfRule type="expression" dxfId="11299" priority="2503">
      <formula>$H1205="CÉLULA CONSTRUTIVA"</formula>
    </cfRule>
    <cfRule type="expression" dxfId="11298" priority="2504">
      <formula>$H1205="ETAPA"</formula>
    </cfRule>
  </conditionalFormatting>
  <conditionalFormatting sqref="L1212:M1213 L1217 L1215:M1216 L1214">
    <cfRule type="expression" dxfId="11297" priority="2362">
      <formula>$H1212="SUBETAPA"</formula>
    </cfRule>
    <cfRule type="expression" dxfId="11296" priority="2363">
      <formula>$H1212="CÉLULA CONSTRUTIVA"</formula>
    </cfRule>
    <cfRule type="expression" dxfId="11295" priority="2364">
      <formula>$H1212="ETAPA"</formula>
    </cfRule>
  </conditionalFormatting>
  <conditionalFormatting sqref="L1220:M1221 L1224:M1224 L1225 L1222">
    <cfRule type="expression" dxfId="11294" priority="2224">
      <formula>$H1220="ETAPA"</formula>
    </cfRule>
    <cfRule type="expression" dxfId="11293" priority="2223">
      <formula>$H1220="CÉLULA CONSTRUTIVA"</formula>
    </cfRule>
    <cfRule type="expression" dxfId="11292" priority="2222">
      <formula>$H1220="SUBETAPA"</formula>
    </cfRule>
  </conditionalFormatting>
  <conditionalFormatting sqref="L1223:M1223">
    <cfRule type="expression" dxfId="11291" priority="1826">
      <formula>$H1223="CÉLULA CONSTRUTIVA"</formula>
    </cfRule>
    <cfRule type="expression" dxfId="11290" priority="1827">
      <formula>$H1223="ETAPA"</formula>
    </cfRule>
    <cfRule type="expression" dxfId="11289" priority="1825">
      <formula>$H1223="SUBETAPA"</formula>
    </cfRule>
  </conditionalFormatting>
  <conditionalFormatting sqref="L1226:M1226 O1226:P1226 G1226:K1227 N1227:O1227">
    <cfRule type="expression" dxfId="11288" priority="2207">
      <formula>$H1226="CÉLULA CONSTRUTIVA"</formula>
    </cfRule>
  </conditionalFormatting>
  <conditionalFormatting sqref="L1231:M1232 L1235:M1235 L1236 L1233">
    <cfRule type="expression" dxfId="11287" priority="2084">
      <formula>$H1231="ETAPA"</formula>
    </cfRule>
    <cfRule type="expression" dxfId="11286" priority="2082">
      <formula>$H1231="SUBETAPA"</formula>
    </cfRule>
    <cfRule type="expression" dxfId="11285" priority="2083">
      <formula>$H1231="CÉLULA CONSTRUTIVA"</formula>
    </cfRule>
  </conditionalFormatting>
  <conditionalFormatting sqref="L1234:M1234">
    <cfRule type="expression" dxfId="11284" priority="1800">
      <formula>$H1234="ETAPA"</formula>
    </cfRule>
    <cfRule type="expression" dxfId="11283" priority="1798">
      <formula>$H1234="SUBETAPA"</formula>
    </cfRule>
    <cfRule type="expression" dxfId="11282" priority="1799">
      <formula>$H1234="CÉLULA CONSTRUTIVA"</formula>
    </cfRule>
  </conditionalFormatting>
  <conditionalFormatting sqref="L1237:M1237 O1237:P1237 G1237:I1238 N1238:O1238 K1237:K1238">
    <cfRule type="expression" dxfId="11281" priority="2067">
      <formula>$H1237="CÉLULA CONSTRUTIVA"</formula>
    </cfRule>
  </conditionalFormatting>
  <conditionalFormatting sqref="L1244:M1245 L1249:M1249 L1248 L1247:M1247 L1246">
    <cfRule type="expression" dxfId="11280" priority="1942">
      <formula>$H1244="SUBETAPA"</formula>
    </cfRule>
    <cfRule type="expression" dxfId="11279" priority="1943">
      <formula>$H1244="CÉLULA CONSTRUTIVA"</formula>
    </cfRule>
    <cfRule type="expression" dxfId="11278" priority="1944">
      <formula>$H1244="ETAPA"</formula>
    </cfRule>
  </conditionalFormatting>
  <conditionalFormatting sqref="L1365:M1366 L1367:L1368">
    <cfRule type="expression" dxfId="11277" priority="23128">
      <formula>$H1365="SUBETAPA"</formula>
    </cfRule>
    <cfRule type="expression" dxfId="11276" priority="23129">
      <formula>$H1365="CÉLULA CONSTRUTIVA"</formula>
    </cfRule>
    <cfRule type="expression" dxfId="11275" priority="23130">
      <formula>$H1365="ETAPA"</formula>
    </cfRule>
  </conditionalFormatting>
  <conditionalFormatting sqref="L85:O85 G84:K85">
    <cfRule type="expression" dxfId="11274" priority="13013">
      <formula>$H84="CÉLULA CONSTRUTIVA"</formula>
    </cfRule>
  </conditionalFormatting>
  <conditionalFormatting sqref="L106:O106 G105:K106">
    <cfRule type="expression" dxfId="11273" priority="12996">
      <formula>$H105="CÉLULA CONSTRUTIVA"</formula>
    </cfRule>
  </conditionalFormatting>
  <conditionalFormatting sqref="L127:O127 G126:K127">
    <cfRule type="expression" dxfId="11272" priority="12979">
      <formula>$H126="CÉLULA CONSTRUTIVA"</formula>
    </cfRule>
  </conditionalFormatting>
  <conditionalFormatting sqref="L151:O151 G150:K151">
    <cfRule type="expression" dxfId="11271" priority="12962">
      <formula>$H150="CÉLULA CONSTRUTIVA"</formula>
    </cfRule>
  </conditionalFormatting>
  <conditionalFormatting sqref="L171:O171 G170:K171">
    <cfRule type="expression" dxfId="11270" priority="12945">
      <formula>$H170="CÉLULA CONSTRUTIVA"</formula>
    </cfRule>
  </conditionalFormatting>
  <conditionalFormatting sqref="L191:O191 G190:K191">
    <cfRule type="expression" dxfId="11269" priority="12928">
      <formula>$H190="CÉLULA CONSTRUTIVA"</formula>
    </cfRule>
  </conditionalFormatting>
  <conditionalFormatting sqref="L209:O209 G208:K209">
    <cfRule type="expression" dxfId="11268" priority="12892">
      <formula>$H208="CÉLULA CONSTRUTIVA"</formula>
    </cfRule>
  </conditionalFormatting>
  <conditionalFormatting sqref="L227:O227 G226:K227">
    <cfRule type="expression" dxfId="11267" priority="12856">
      <formula>$H226="CÉLULA CONSTRUTIVA"</formula>
    </cfRule>
  </conditionalFormatting>
  <conditionalFormatting sqref="L237:O237 M253:O253 M304:O304 M339:O339 G1352:J1353">
    <cfRule type="expression" dxfId="11266" priority="22603">
      <formula>$H237="ETAPA"</formula>
    </cfRule>
  </conditionalFormatting>
  <conditionalFormatting sqref="L239:O239">
    <cfRule type="expression" dxfId="11265" priority="16751">
      <formula>$H239="ETAPA"</formula>
    </cfRule>
  </conditionalFormatting>
  <conditionalFormatting sqref="L393:O393">
    <cfRule type="expression" dxfId="11264" priority="8552">
      <formula>$H393="CÉLULA CONSTRUTIVA"</formula>
    </cfRule>
    <cfRule type="expression" dxfId="11263" priority="8553">
      <formula>$H393="ETAPA"</formula>
    </cfRule>
  </conditionalFormatting>
  <conditionalFormatting sqref="L404:O404">
    <cfRule type="expression" dxfId="11262" priority="8143">
      <formula>$H404="CÉLULA CONSTRUTIVA"</formula>
    </cfRule>
    <cfRule type="expression" dxfId="11261" priority="8144">
      <formula>$H404="ETAPA"</formula>
    </cfRule>
  </conditionalFormatting>
  <conditionalFormatting sqref="L406:O406">
    <cfRule type="expression" dxfId="11260" priority="8146">
      <formula>$H406="ETAPA"</formula>
    </cfRule>
    <cfRule type="expression" dxfId="11259" priority="8145">
      <formula>$H406="CÉLULA CONSTRUTIVA"</formula>
    </cfRule>
  </conditionalFormatting>
  <conditionalFormatting sqref="L952:O952 G1395:L1398">
    <cfRule type="expression" dxfId="11258" priority="23247">
      <formula>$H952="SUBETAPA"</formula>
    </cfRule>
    <cfRule type="expression" dxfId="11257" priority="23248">
      <formula>$H952="CÉLULA CONSTRUTIVA"</formula>
    </cfRule>
  </conditionalFormatting>
  <conditionalFormatting sqref="L1014:O1014">
    <cfRule type="expression" dxfId="11256" priority="4269">
      <formula>$H1014="SUBETAPA"</formula>
    </cfRule>
    <cfRule type="expression" dxfId="11255" priority="4270">
      <formula>$H1014="CÉLULA CONSTRUTIVA"</formula>
    </cfRule>
  </conditionalFormatting>
  <conditionalFormatting sqref="L1059:O1059">
    <cfRule type="expression" dxfId="11254" priority="2757">
      <formula>$H1059="CÉLULA CONSTRUTIVA"</formula>
    </cfRule>
    <cfRule type="expression" dxfId="11253" priority="2756">
      <formula>$H1059="SUBETAPA"</formula>
    </cfRule>
  </conditionalFormatting>
  <conditionalFormatting sqref="L1083:O1083">
    <cfRule type="expression" dxfId="11252" priority="1387">
      <formula>$H1083="SUBETAPA"</formula>
    </cfRule>
    <cfRule type="expression" dxfId="11251" priority="1388">
      <formula>$H1083="CÉLULA CONSTRUTIVA"</formula>
    </cfRule>
  </conditionalFormatting>
  <conditionalFormatting sqref="L1106:O1106">
    <cfRule type="expression" dxfId="11250" priority="1357">
      <formula>$H1106="SUBETAPA"</formula>
    </cfRule>
    <cfRule type="expression" dxfId="11249" priority="1358">
      <formula>$H1106="CÉLULA CONSTRUTIVA"</formula>
    </cfRule>
  </conditionalFormatting>
  <conditionalFormatting sqref="L1127:O1127">
    <cfRule type="expression" dxfId="11248" priority="1327">
      <formula>$H1127="SUBETAPA"</formula>
    </cfRule>
    <cfRule type="expression" dxfId="11247" priority="1328">
      <formula>$H1127="CÉLULA CONSTRUTIVA"</formula>
    </cfRule>
  </conditionalFormatting>
  <conditionalFormatting sqref="L355:P355">
    <cfRule type="expression" dxfId="11246" priority="21619">
      <formula>$H355="SUBETAPA"</formula>
    </cfRule>
    <cfRule type="expression" dxfId="11245" priority="21620">
      <formula>$H355="CÉLULA CONSTRUTIVA"</formula>
    </cfRule>
    <cfRule type="expression" dxfId="11244" priority="21621">
      <formula>$H355="ETAPA"</formula>
    </cfRule>
  </conditionalFormatting>
  <conditionalFormatting sqref="L393:P393">
    <cfRule type="expression" dxfId="11243" priority="8445">
      <formula>$H393="SUBETAPA"</formula>
    </cfRule>
  </conditionalFormatting>
  <conditionalFormatting sqref="L404:P404">
    <cfRule type="expression" dxfId="11242" priority="8102">
      <formula>$H404="SUBETAPA"</formula>
    </cfRule>
  </conditionalFormatting>
  <conditionalFormatting sqref="L406:P406">
    <cfRule type="expression" dxfId="11241" priority="8061">
      <formula>$H406="SUBETAPA"</formula>
    </cfRule>
  </conditionalFormatting>
  <conditionalFormatting sqref="L888:P889 L897:P897 L905:P905 L913:P913 L921:P921 L929:P929 L934:P934">
    <cfRule type="expression" dxfId="11240" priority="23233">
      <formula>$H888="CÉLULA CONSTRUTIVA"</formula>
    </cfRule>
    <cfRule type="expression" dxfId="11239" priority="23234">
      <formula>$H888="ETAPA"</formula>
    </cfRule>
  </conditionalFormatting>
  <conditionalFormatting sqref="L897:P897 L905:P905 L913:P913 L921:P921 L929:P929 L934:P934 L888:P889">
    <cfRule type="expression" dxfId="11238" priority="23232">
      <formula>$H888="SUBETAPA"</formula>
    </cfRule>
  </conditionalFormatting>
  <conditionalFormatting sqref="M8:M10 O8:P10 M11:O11">
    <cfRule type="expression" dxfId="11237" priority="23619">
      <formula>$H8="ETAPA"</formula>
    </cfRule>
    <cfRule type="expression" dxfId="11236" priority="23617">
      <formula>$H8="SUBETAPA"</formula>
    </cfRule>
    <cfRule type="expression" dxfId="11235" priority="23618">
      <formula>$H8="CÉLULA CONSTRUTIVA"</formula>
    </cfRule>
  </conditionalFormatting>
  <conditionalFormatting sqref="M12:M17">
    <cfRule type="expression" dxfId="11234" priority="23610">
      <formula>$H12="ETAPA"</formula>
    </cfRule>
  </conditionalFormatting>
  <conditionalFormatting sqref="M18:M22">
    <cfRule type="expression" dxfId="11233" priority="22765">
      <formula>$H18="CÉLULA CONSTRUTIVA"</formula>
    </cfRule>
    <cfRule type="expression" dxfId="11232" priority="22766">
      <formula>$H18="ETAPA"</formula>
    </cfRule>
    <cfRule type="expression" dxfId="11231" priority="22764">
      <formula>$H18="SUBETAPA"</formula>
    </cfRule>
  </conditionalFormatting>
  <conditionalFormatting sqref="M25:M36">
    <cfRule type="expression" dxfId="11230" priority="23318">
      <formula>$H25="ETAPA"</formula>
    </cfRule>
    <cfRule type="expression" dxfId="11229" priority="23317">
      <formula>$H25="CÉLULA CONSTRUTIVA"</formula>
    </cfRule>
    <cfRule type="expression" dxfId="11228" priority="23316">
      <formula>$H25="SUBETAPA"</formula>
    </cfRule>
  </conditionalFormatting>
  <conditionalFormatting sqref="M53">
    <cfRule type="expression" dxfId="11227" priority="23378">
      <formula>$H53="CÉLULA CONSTRUTIVA"</formula>
    </cfRule>
  </conditionalFormatting>
  <conditionalFormatting sqref="M54:M55">
    <cfRule type="expression" dxfId="11226" priority="16384">
      <formula>$H54="SUBETAPA"</formula>
    </cfRule>
    <cfRule type="expression" dxfId="11225" priority="16385">
      <formula>$H54="CÉLULA CONSTRUTIVA"</formula>
    </cfRule>
  </conditionalFormatting>
  <conditionalFormatting sqref="M59">
    <cfRule type="expression" dxfId="11224" priority="23379">
      <formula>$H59="ETAPA"</formula>
    </cfRule>
  </conditionalFormatting>
  <conditionalFormatting sqref="M60">
    <cfRule type="expression" dxfId="11223" priority="159">
      <formula>$H60="ETAPA"</formula>
    </cfRule>
  </conditionalFormatting>
  <conditionalFormatting sqref="M74">
    <cfRule type="expression" dxfId="11222" priority="20062">
      <formula>$H74="SUBETAPA"</formula>
    </cfRule>
    <cfRule type="expression" dxfId="11221" priority="20063">
      <formula>$H74="CÉLULA CONSTRUTIVA"</formula>
    </cfRule>
  </conditionalFormatting>
  <conditionalFormatting sqref="M75:M76">
    <cfRule type="expression" dxfId="11220" priority="12837">
      <formula>$H75="SUBETAPA"</formula>
    </cfRule>
    <cfRule type="expression" dxfId="11219" priority="12838">
      <formula>$H75="CÉLULA CONSTRUTIVA"</formula>
    </cfRule>
    <cfRule type="expression" dxfId="11218" priority="12839">
      <formula>$H75="ETAPA"</formula>
    </cfRule>
  </conditionalFormatting>
  <conditionalFormatting sqref="M77:M81">
    <cfRule type="expression" dxfId="11217" priority="12835">
      <formula>$H77="CÉLULA CONSTRUTIVA"</formula>
    </cfRule>
    <cfRule type="expression" dxfId="11216" priority="12834">
      <formula>$H77="SUBETAPA"</formula>
    </cfRule>
    <cfRule type="expression" dxfId="11215" priority="12836">
      <formula>$H77="ETAPA"</formula>
    </cfRule>
  </conditionalFormatting>
  <conditionalFormatting sqref="M82">
    <cfRule type="expression" dxfId="11214" priority="16377">
      <formula>$H82="SUBETAPA"</formula>
    </cfRule>
    <cfRule type="expression" dxfId="11213" priority="16379">
      <formula>$H82="ETAPA"</formula>
    </cfRule>
    <cfRule type="expression" dxfId="11212" priority="16378">
      <formula>$H82="CÉLULA CONSTRUTIVA"</formula>
    </cfRule>
  </conditionalFormatting>
  <conditionalFormatting sqref="M83">
    <cfRule type="expression" dxfId="11211" priority="158">
      <formula>$H83="ETAPA"</formula>
    </cfRule>
  </conditionalFormatting>
  <conditionalFormatting sqref="M84">
    <cfRule type="expression" dxfId="11210" priority="13001">
      <formula>$H84="ETAPA"</formula>
    </cfRule>
  </conditionalFormatting>
  <conditionalFormatting sqref="M87">
    <cfRule type="expression" dxfId="11209" priority="148">
      <formula>$H87="SUBETAPA"</formula>
    </cfRule>
    <cfRule type="expression" dxfId="11208" priority="149">
      <formula>$H87="CÉLULA CONSTRUTIVA"</formula>
    </cfRule>
    <cfRule type="expression" dxfId="11207" priority="150">
      <formula>$H87="ETAPA"</formula>
    </cfRule>
  </conditionalFormatting>
  <conditionalFormatting sqref="M95">
    <cfRule type="expression" dxfId="11206" priority="19924">
      <formula>$H95="SUBETAPA"</formula>
    </cfRule>
    <cfRule type="expression" dxfId="11205" priority="19925">
      <formula>$H95="CÉLULA CONSTRUTIVA"</formula>
    </cfRule>
  </conditionalFormatting>
  <conditionalFormatting sqref="M96:M97">
    <cfRule type="expression" dxfId="11204" priority="9135">
      <formula>$H96="SUBETAPA"</formula>
    </cfRule>
    <cfRule type="expression" dxfId="11203" priority="9137">
      <formula>$H96="ETAPA"</formula>
    </cfRule>
    <cfRule type="expression" dxfId="11202" priority="9136">
      <formula>$H96="CÉLULA CONSTRUTIVA"</formula>
    </cfRule>
  </conditionalFormatting>
  <conditionalFormatting sqref="M98:M102">
    <cfRule type="expression" dxfId="11201" priority="9132">
      <formula>$H98="SUBETAPA"</formula>
    </cfRule>
    <cfRule type="expression" dxfId="11200" priority="9133">
      <formula>$H98="CÉLULA CONSTRUTIVA"</formula>
    </cfRule>
    <cfRule type="expression" dxfId="11199" priority="9134">
      <formula>$H98="ETAPA"</formula>
    </cfRule>
  </conditionalFormatting>
  <conditionalFormatting sqref="M103">
    <cfRule type="expression" dxfId="11198" priority="16369">
      <formula>$H103="ETAPA"</formula>
    </cfRule>
    <cfRule type="expression" dxfId="11197" priority="16367">
      <formula>$H103="SUBETAPA"</formula>
    </cfRule>
    <cfRule type="expression" dxfId="11196" priority="16368">
      <formula>$H103="CÉLULA CONSTRUTIVA"</formula>
    </cfRule>
  </conditionalFormatting>
  <conditionalFormatting sqref="M104">
    <cfRule type="expression" dxfId="11195" priority="157">
      <formula>$H104="ETAPA"</formula>
    </cfRule>
  </conditionalFormatting>
  <conditionalFormatting sqref="M105">
    <cfRule type="expression" dxfId="11194" priority="12984">
      <formula>$H105="ETAPA"</formula>
    </cfRule>
  </conditionalFormatting>
  <conditionalFormatting sqref="M108">
    <cfRule type="expression" dxfId="11193" priority="146">
      <formula>$H108="CÉLULA CONSTRUTIVA"</formula>
    </cfRule>
    <cfRule type="expression" dxfId="11192" priority="145">
      <formula>$H108="SUBETAPA"</formula>
    </cfRule>
    <cfRule type="expression" dxfId="11191" priority="147">
      <formula>$H108="ETAPA"</formula>
    </cfRule>
  </conditionalFormatting>
  <conditionalFormatting sqref="M116">
    <cfRule type="expression" dxfId="11190" priority="19792">
      <formula>$H116="CÉLULA CONSTRUTIVA"</formula>
    </cfRule>
    <cfRule type="expression" dxfId="11189" priority="19791">
      <formula>$H116="SUBETAPA"</formula>
    </cfRule>
  </conditionalFormatting>
  <conditionalFormatting sqref="M117:M118">
    <cfRule type="expression" dxfId="11188" priority="9131">
      <formula>$H117="ETAPA"</formula>
    </cfRule>
    <cfRule type="expression" dxfId="11187" priority="9129">
      <formula>$H117="SUBETAPA"</formula>
    </cfRule>
    <cfRule type="expression" dxfId="11186" priority="9130">
      <formula>$H117="CÉLULA CONSTRUTIVA"</formula>
    </cfRule>
  </conditionalFormatting>
  <conditionalFormatting sqref="M119:M123">
    <cfRule type="expression" dxfId="11185" priority="9126">
      <formula>$H119="SUBETAPA"</formula>
    </cfRule>
    <cfRule type="expression" dxfId="11184" priority="9127">
      <formula>$H119="CÉLULA CONSTRUTIVA"</formula>
    </cfRule>
    <cfRule type="expression" dxfId="11183" priority="9128">
      <formula>$H119="ETAPA"</formula>
    </cfRule>
  </conditionalFormatting>
  <conditionalFormatting sqref="M124">
    <cfRule type="expression" dxfId="11182" priority="16359">
      <formula>$H124="ETAPA"</formula>
    </cfRule>
    <cfRule type="expression" dxfId="11181" priority="16358">
      <formula>$H124="CÉLULA CONSTRUTIVA"</formula>
    </cfRule>
    <cfRule type="expression" dxfId="11180" priority="16357">
      <formula>$H124="SUBETAPA"</formula>
    </cfRule>
  </conditionalFormatting>
  <conditionalFormatting sqref="M125">
    <cfRule type="expression" dxfId="11179" priority="156">
      <formula>$H125="ETAPA"</formula>
    </cfRule>
  </conditionalFormatting>
  <conditionalFormatting sqref="M126">
    <cfRule type="expression" dxfId="11178" priority="12967">
      <formula>$H126="ETAPA"</formula>
    </cfRule>
  </conditionalFormatting>
  <conditionalFormatting sqref="M129">
    <cfRule type="expression" dxfId="11177" priority="142">
      <formula>$H129="SUBETAPA"</formula>
    </cfRule>
    <cfRule type="expression" dxfId="11176" priority="144">
      <formula>$H129="ETAPA"</formula>
    </cfRule>
    <cfRule type="expression" dxfId="11175" priority="143">
      <formula>$H129="CÉLULA CONSTRUTIVA"</formula>
    </cfRule>
  </conditionalFormatting>
  <conditionalFormatting sqref="M137">
    <cfRule type="expression" dxfId="11174" priority="9094">
      <formula>$H137="SUBETAPA"</formula>
    </cfRule>
    <cfRule type="expression" dxfId="11173" priority="9095">
      <formula>$H137="CÉLULA CONSTRUTIVA"</formula>
    </cfRule>
  </conditionalFormatting>
  <conditionalFormatting sqref="M140">
    <cfRule type="expression" dxfId="11172" priority="19658">
      <formula>$H140="SUBETAPA"</formula>
    </cfRule>
    <cfRule type="expression" dxfId="11171" priority="19659">
      <formula>$H140="CÉLULA CONSTRUTIVA"</formula>
    </cfRule>
  </conditionalFormatting>
  <conditionalFormatting sqref="M141:M142">
    <cfRule type="expression" dxfId="11170" priority="9123">
      <formula>$H141="SUBETAPA"</formula>
    </cfRule>
    <cfRule type="expression" dxfId="11169" priority="9125">
      <formula>$H141="ETAPA"</formula>
    </cfRule>
    <cfRule type="expression" dxfId="11168" priority="9124">
      <formula>$H141="CÉLULA CONSTRUTIVA"</formula>
    </cfRule>
  </conditionalFormatting>
  <conditionalFormatting sqref="M143:M147">
    <cfRule type="expression" dxfId="11167" priority="9122">
      <formula>$H143="ETAPA"</formula>
    </cfRule>
    <cfRule type="expression" dxfId="11166" priority="9121">
      <formula>$H143="CÉLULA CONSTRUTIVA"</formula>
    </cfRule>
    <cfRule type="expression" dxfId="11165" priority="9120">
      <formula>$H143="SUBETAPA"</formula>
    </cfRule>
  </conditionalFormatting>
  <conditionalFormatting sqref="M148">
    <cfRule type="expression" dxfId="11164" priority="16349">
      <formula>$H148="ETAPA"</formula>
    </cfRule>
    <cfRule type="expression" dxfId="11163" priority="16348">
      <formula>$H148="CÉLULA CONSTRUTIVA"</formula>
    </cfRule>
    <cfRule type="expression" dxfId="11162" priority="16347">
      <formula>$H148="SUBETAPA"</formula>
    </cfRule>
  </conditionalFormatting>
  <conditionalFormatting sqref="M149">
    <cfRule type="expression" dxfId="11161" priority="155">
      <formula>$H149="ETAPA"</formula>
    </cfRule>
  </conditionalFormatting>
  <conditionalFormatting sqref="M150">
    <cfRule type="expression" dxfId="11160" priority="12950">
      <formula>$H150="ETAPA"</formula>
    </cfRule>
  </conditionalFormatting>
  <conditionalFormatting sqref="M153">
    <cfRule type="expression" dxfId="11159" priority="141">
      <formula>$H153="ETAPA"</formula>
    </cfRule>
    <cfRule type="expression" dxfId="11158" priority="140">
      <formula>$H153="CÉLULA CONSTRUTIVA"</formula>
    </cfRule>
    <cfRule type="expression" dxfId="11157" priority="139">
      <formula>$H153="SUBETAPA"</formula>
    </cfRule>
  </conditionalFormatting>
  <conditionalFormatting sqref="M160">
    <cfRule type="expression" dxfId="11156" priority="19525">
      <formula>$H160="SUBETAPA"</formula>
    </cfRule>
    <cfRule type="expression" dxfId="11155" priority="19526">
      <formula>$H160="CÉLULA CONSTRUTIVA"</formula>
    </cfRule>
  </conditionalFormatting>
  <conditionalFormatting sqref="M161:M162">
    <cfRule type="expression" dxfId="11154" priority="9119">
      <formula>$H161="ETAPA"</formula>
    </cfRule>
    <cfRule type="expression" dxfId="11153" priority="9118">
      <formula>$H161="CÉLULA CONSTRUTIVA"</formula>
    </cfRule>
    <cfRule type="expression" dxfId="11152" priority="9117">
      <formula>$H161="SUBETAPA"</formula>
    </cfRule>
  </conditionalFormatting>
  <conditionalFormatting sqref="M163:M167">
    <cfRule type="expression" dxfId="11151" priority="9115">
      <formula>$H163="CÉLULA CONSTRUTIVA"</formula>
    </cfRule>
    <cfRule type="expression" dxfId="11150" priority="9116">
      <formula>$H163="ETAPA"</formula>
    </cfRule>
    <cfRule type="expression" dxfId="11149" priority="9114">
      <formula>$H163="SUBETAPA"</formula>
    </cfRule>
  </conditionalFormatting>
  <conditionalFormatting sqref="M168">
    <cfRule type="expression" dxfId="11148" priority="16339">
      <formula>$H168="ETAPA"</formula>
    </cfRule>
    <cfRule type="expression" dxfId="11147" priority="16338">
      <formula>$H168="CÉLULA CONSTRUTIVA"</formula>
    </cfRule>
    <cfRule type="expression" dxfId="11146" priority="16337">
      <formula>$H168="SUBETAPA"</formula>
    </cfRule>
  </conditionalFormatting>
  <conditionalFormatting sqref="M169">
    <cfRule type="expression" dxfId="11145" priority="154">
      <formula>$H169="ETAPA"</formula>
    </cfRule>
  </conditionalFormatting>
  <conditionalFormatting sqref="M170">
    <cfRule type="expression" dxfId="11144" priority="12933">
      <formula>$H170="ETAPA"</formula>
    </cfRule>
  </conditionalFormatting>
  <conditionalFormatting sqref="M173">
    <cfRule type="expression" dxfId="11143" priority="137">
      <formula>$H173="CÉLULA CONSTRUTIVA"</formula>
    </cfRule>
    <cfRule type="expression" dxfId="11142" priority="136">
      <formula>$H173="SUBETAPA"</formula>
    </cfRule>
    <cfRule type="expression" dxfId="11141" priority="138">
      <formula>$H173="ETAPA"</formula>
    </cfRule>
  </conditionalFormatting>
  <conditionalFormatting sqref="M180">
    <cfRule type="expression" dxfId="11140" priority="19229">
      <formula>$H180="CÉLULA CONSTRUTIVA"</formula>
    </cfRule>
    <cfRule type="expression" dxfId="11139" priority="19228">
      <formula>$H180="SUBETAPA"</formula>
    </cfRule>
  </conditionalFormatting>
  <conditionalFormatting sqref="M181:M182">
    <cfRule type="expression" dxfId="11138" priority="9111">
      <formula>$H181="SUBETAPA"</formula>
    </cfRule>
    <cfRule type="expression" dxfId="11137" priority="9112">
      <formula>$H181="CÉLULA CONSTRUTIVA"</formula>
    </cfRule>
    <cfRule type="expression" dxfId="11136" priority="9113">
      <formula>$H181="ETAPA"</formula>
    </cfRule>
  </conditionalFormatting>
  <conditionalFormatting sqref="M183:M187">
    <cfRule type="expression" dxfId="11135" priority="9108">
      <formula>$H183="SUBETAPA"</formula>
    </cfRule>
    <cfRule type="expression" dxfId="11134" priority="9110">
      <formula>$H183="ETAPA"</formula>
    </cfRule>
    <cfRule type="expression" dxfId="11133" priority="9109">
      <formula>$H183="CÉLULA CONSTRUTIVA"</formula>
    </cfRule>
  </conditionalFormatting>
  <conditionalFormatting sqref="M188">
    <cfRule type="expression" dxfId="11132" priority="16327">
      <formula>$H188="SUBETAPA"</formula>
    </cfRule>
    <cfRule type="expression" dxfId="11131" priority="16328">
      <formula>$H188="CÉLULA CONSTRUTIVA"</formula>
    </cfRule>
    <cfRule type="expression" dxfId="11130" priority="16329">
      <formula>$H188="ETAPA"</formula>
    </cfRule>
  </conditionalFormatting>
  <conditionalFormatting sqref="M189">
    <cfRule type="expression" dxfId="11129" priority="153">
      <formula>$H189="ETAPA"</formula>
    </cfRule>
  </conditionalFormatting>
  <conditionalFormatting sqref="M190">
    <cfRule type="expression" dxfId="11128" priority="12916">
      <formula>$H190="ETAPA"</formula>
    </cfRule>
  </conditionalFormatting>
  <conditionalFormatting sqref="M193">
    <cfRule type="expression" dxfId="11127" priority="133">
      <formula>$H193="SUBETAPA"</formula>
    </cfRule>
    <cfRule type="expression" dxfId="11126" priority="135">
      <formula>$H193="ETAPA"</formula>
    </cfRule>
    <cfRule type="expression" dxfId="11125" priority="134">
      <formula>$H193="CÉLULA CONSTRUTIVA"</formula>
    </cfRule>
  </conditionalFormatting>
  <conditionalFormatting sqref="M199">
    <cfRule type="expression" dxfId="11124" priority="19145">
      <formula>$H199="SUBETAPA"</formula>
    </cfRule>
  </conditionalFormatting>
  <conditionalFormatting sqref="M200:M201">
    <cfRule type="expression" dxfId="11123" priority="9106">
      <formula>$H200="CÉLULA CONSTRUTIVA"</formula>
    </cfRule>
    <cfRule type="expression" dxfId="11122" priority="9105">
      <formula>$H200="SUBETAPA"</formula>
    </cfRule>
    <cfRule type="expression" dxfId="11121" priority="9107">
      <formula>$H200="ETAPA"</formula>
    </cfRule>
  </conditionalFormatting>
  <conditionalFormatting sqref="M202:M206">
    <cfRule type="expression" dxfId="11120" priority="9103">
      <formula>$H202="CÉLULA CONSTRUTIVA"</formula>
    </cfRule>
    <cfRule type="expression" dxfId="11119" priority="9104">
      <formula>$H202="ETAPA"</formula>
    </cfRule>
    <cfRule type="expression" dxfId="11118" priority="9102">
      <formula>$H202="SUBETAPA"</formula>
    </cfRule>
  </conditionalFormatting>
  <conditionalFormatting sqref="M207">
    <cfRule type="expression" dxfId="11117" priority="152">
      <formula>$H207="ETAPA"</formula>
    </cfRule>
  </conditionalFormatting>
  <conditionalFormatting sqref="M208">
    <cfRule type="expression" dxfId="11116" priority="12880">
      <formula>$H208="ETAPA"</formula>
    </cfRule>
  </conditionalFormatting>
  <conditionalFormatting sqref="M211">
    <cfRule type="expression" dxfId="11115" priority="132">
      <formula>$H211="ETAPA"</formula>
    </cfRule>
    <cfRule type="expression" dxfId="11114" priority="131">
      <formula>$H211="CÉLULA CONSTRUTIVA"</formula>
    </cfRule>
    <cfRule type="expression" dxfId="11113" priority="130">
      <formula>$H211="SUBETAPA"</formula>
    </cfRule>
  </conditionalFormatting>
  <conditionalFormatting sqref="M217">
    <cfRule type="expression" dxfId="11112" priority="19062">
      <formula>$H217="SUBETAPA"</formula>
    </cfRule>
  </conditionalFormatting>
  <conditionalFormatting sqref="M218:M219">
    <cfRule type="expression" dxfId="11111" priority="9100">
      <formula>$H218="CÉLULA CONSTRUTIVA"</formula>
    </cfRule>
    <cfRule type="expression" dxfId="11110" priority="9099">
      <formula>$H218="SUBETAPA"</formula>
    </cfRule>
    <cfRule type="expression" dxfId="11109" priority="9101">
      <formula>$H218="ETAPA"</formula>
    </cfRule>
  </conditionalFormatting>
  <conditionalFormatting sqref="M220:M223">
    <cfRule type="expression" dxfId="11108" priority="9097">
      <formula>$H220="CÉLULA CONSTRUTIVA"</formula>
    </cfRule>
    <cfRule type="expression" dxfId="11107" priority="9098">
      <formula>$H220="ETAPA"</formula>
    </cfRule>
    <cfRule type="expression" dxfId="11106" priority="9096">
      <formula>$H220="SUBETAPA"</formula>
    </cfRule>
  </conditionalFormatting>
  <conditionalFormatting sqref="M224">
    <cfRule type="expression" dxfId="11105" priority="16309">
      <formula>$H224="SUBETAPA"</formula>
    </cfRule>
    <cfRule type="expression" dxfId="11104" priority="16311">
      <formula>$H224="ETAPA"</formula>
    </cfRule>
    <cfRule type="expression" dxfId="11103" priority="16310">
      <formula>$H224="CÉLULA CONSTRUTIVA"</formula>
    </cfRule>
  </conditionalFormatting>
  <conditionalFormatting sqref="M225">
    <cfRule type="expression" dxfId="11102" priority="151">
      <formula>$H225="ETAPA"</formula>
    </cfRule>
  </conditionalFormatting>
  <conditionalFormatting sqref="M226">
    <cfRule type="expression" dxfId="11101" priority="12844">
      <formula>$H226="ETAPA"</formula>
    </cfRule>
  </conditionalFormatting>
  <conditionalFormatting sqref="M229">
    <cfRule type="expression" dxfId="11100" priority="129">
      <formula>$H229="ETAPA"</formula>
    </cfRule>
    <cfRule type="expression" dxfId="11099" priority="128">
      <formula>$H229="CÉLULA CONSTRUTIVA"</formula>
    </cfRule>
    <cfRule type="expression" dxfId="11098" priority="127">
      <formula>$H229="SUBETAPA"</formula>
    </cfRule>
  </conditionalFormatting>
  <conditionalFormatting sqref="M234:M235">
    <cfRule type="expression" dxfId="11097" priority="947">
      <formula>$H218="CÉLULA CONSTRUTIVA"</formula>
    </cfRule>
    <cfRule type="expression" dxfId="11096" priority="948">
      <formula>$H218="SUBETAPA"</formula>
    </cfRule>
    <cfRule type="expression" dxfId="11095" priority="946">
      <formula>$H218="ETAPA"</formula>
    </cfRule>
  </conditionalFormatting>
  <conditionalFormatting sqref="M238 O238:P238">
    <cfRule type="expression" dxfId="11094" priority="16756">
      <formula>$H238="SUBETAPA"</formula>
    </cfRule>
  </conditionalFormatting>
  <conditionalFormatting sqref="M240 O240:P240">
    <cfRule type="expression" dxfId="11093" priority="23911">
      <formula>$H240="ETAPA"</formula>
    </cfRule>
  </conditionalFormatting>
  <conditionalFormatting sqref="M247:M248 O247:P248 O252">
    <cfRule type="expression" dxfId="11092" priority="17718">
      <formula>$H247="SUBETAPA"</formula>
    </cfRule>
  </conditionalFormatting>
  <conditionalFormatting sqref="M249">
    <cfRule type="expression" dxfId="11091" priority="24106">
      <formula>$H233="CÉLULA CONSTRUTIVA"</formula>
    </cfRule>
    <cfRule type="expression" dxfId="11090" priority="24091">
      <formula>$H216="CÉLULA CONSTRUTIVA"</formula>
    </cfRule>
    <cfRule type="expression" dxfId="11089" priority="24092">
      <formula>$H216="SUBETAPA"</formula>
    </cfRule>
    <cfRule type="expression" dxfId="11088" priority="24090">
      <formula>$H216="ETAPA"</formula>
    </cfRule>
  </conditionalFormatting>
  <conditionalFormatting sqref="M249:M251 M265:M267">
    <cfRule type="expression" dxfId="11087" priority="24095">
      <formula>$H233="ETAPA"</formula>
    </cfRule>
    <cfRule type="expression" dxfId="11086" priority="24097">
      <formula>$H233="SUBETAPA"</formula>
    </cfRule>
    <cfRule type="expression" dxfId="11085" priority="24096">
      <formula>$H233="CÉLULA CONSTRUTIVA"</formula>
    </cfRule>
  </conditionalFormatting>
  <conditionalFormatting sqref="M252">
    <cfRule type="expression" dxfId="11084" priority="12747">
      <formula>$H252="CÉLULA CONSTRUTIVA"</formula>
    </cfRule>
    <cfRule type="expression" dxfId="11083" priority="12746">
      <formula>$H252="SUBETAPA"</formula>
    </cfRule>
    <cfRule type="expression" dxfId="11082" priority="12748">
      <formula>$H252="ETAPA"</formula>
    </cfRule>
  </conditionalFormatting>
  <conditionalFormatting sqref="M253">
    <cfRule type="expression" dxfId="11081" priority="9057">
      <formula>$H253="ETAPA"</formula>
    </cfRule>
  </conditionalFormatting>
  <conditionalFormatting sqref="M254 O254">
    <cfRule type="expression" dxfId="11080" priority="16718">
      <formula>$H254="SUBETAPA"</formula>
    </cfRule>
  </conditionalFormatting>
  <conditionalFormatting sqref="M255">
    <cfRule type="expression" dxfId="11079" priority="12732">
      <formula>$H255="ETAPA"</formula>
    </cfRule>
    <cfRule type="expression" dxfId="11078" priority="12733">
      <formula>$H255="ETAPA"</formula>
    </cfRule>
    <cfRule type="expression" dxfId="11077" priority="12730">
      <formula>$H255="SUBETAPA"</formula>
    </cfRule>
    <cfRule type="expression" dxfId="11076" priority="12731">
      <formula>$H255="CÉLULA CONSTRUTIVA"</formula>
    </cfRule>
  </conditionalFormatting>
  <conditionalFormatting sqref="M256">
    <cfRule type="expression" dxfId="11075" priority="12738">
      <formula>$H256="ETAPA"</formula>
    </cfRule>
  </conditionalFormatting>
  <conditionalFormatting sqref="M256:M260">
    <cfRule type="expression" dxfId="11074" priority="12736">
      <formula>$H256="SUBETAPA"</formula>
    </cfRule>
    <cfRule type="expression" dxfId="11073" priority="12737">
      <formula>$H256="CÉLULA CONSTRUTIVA"</formula>
    </cfRule>
  </conditionalFormatting>
  <conditionalFormatting sqref="M257">
    <cfRule type="expression" dxfId="11072" priority="12735">
      <formula>$H257="ETAPA"</formula>
    </cfRule>
  </conditionalFormatting>
  <conditionalFormatting sqref="M258:M262">
    <cfRule type="expression" dxfId="11071" priority="12740">
      <formula>$H258="ETAPA"</formula>
    </cfRule>
  </conditionalFormatting>
  <conditionalFormatting sqref="M261:M262">
    <cfRule type="expression" dxfId="11070" priority="12739">
      <formula>$H261="CÉLULA CONSTRUTIVA"</formula>
    </cfRule>
    <cfRule type="expression" dxfId="11069" priority="12734">
      <formula>$H261="SUBETAPA"</formula>
    </cfRule>
  </conditionalFormatting>
  <conditionalFormatting sqref="M263:M264 O263:P264 M268 O268:P268 O277:P277 N275:O276 L276:L278">
    <cfRule type="expression" dxfId="11068" priority="17601">
      <formula>$H263="ETAPA"</formula>
    </cfRule>
  </conditionalFormatting>
  <conditionalFormatting sqref="M263:M264 O263:P264 M268 O268:P268">
    <cfRule type="expression" dxfId="11067" priority="17595">
      <formula>$H263="SUBETAPA"</formula>
    </cfRule>
  </conditionalFormatting>
  <conditionalFormatting sqref="M265">
    <cfRule type="expression" dxfId="11066" priority="575">
      <formula>$H265="CÉLULA CONSTRUTIVA"</formula>
    </cfRule>
    <cfRule type="expression" dxfId="11065" priority="578">
      <formula>$H232="CÉLULA CONSTRUTIVA"</formula>
    </cfRule>
    <cfRule type="expression" dxfId="11064" priority="576">
      <formula>$H265="ETAPA"</formula>
    </cfRule>
    <cfRule type="expression" dxfId="11063" priority="577">
      <formula>$H232="ETAPA"</formula>
    </cfRule>
    <cfRule type="expression" dxfId="11062" priority="579">
      <formula>$H232="SUBETAPA"</formula>
    </cfRule>
    <cfRule type="expression" dxfId="11061" priority="580">
      <formula>$H249="CÉLULA CONSTRUTIVA"</formula>
    </cfRule>
  </conditionalFormatting>
  <conditionalFormatting sqref="M270">
    <cfRule type="expression" dxfId="11060" priority="9053">
      <formula>$H270="SUBETAPA"</formula>
    </cfRule>
    <cfRule type="expression" dxfId="11059" priority="9054">
      <formula>$H270="CÉLULA CONSTRUTIVA"</formula>
    </cfRule>
    <cfRule type="expression" dxfId="11058" priority="9055">
      <formula>$H270="ETAPA"</formula>
    </cfRule>
    <cfRule type="expression" dxfId="11057" priority="9056">
      <formula>$H270="ETAPA"</formula>
    </cfRule>
  </conditionalFormatting>
  <conditionalFormatting sqref="M271 O271:P271">
    <cfRule type="expression" dxfId="11056" priority="16680">
      <formula>$H271="SUBETAPA"</formula>
    </cfRule>
  </conditionalFormatting>
  <conditionalFormatting sqref="M272">
    <cfRule type="expression" dxfId="11055" priority="12721">
      <formula>$H272="ETAPA"</formula>
    </cfRule>
    <cfRule type="expression" dxfId="11054" priority="12720">
      <formula>$H272="CÉLULA CONSTRUTIVA"</formula>
    </cfRule>
    <cfRule type="expression" dxfId="11053" priority="12719">
      <formula>$H272="SUBETAPA"</formula>
    </cfRule>
    <cfRule type="expression" dxfId="11052" priority="12722">
      <formula>$H272="ETAPA"</formula>
    </cfRule>
  </conditionalFormatting>
  <conditionalFormatting sqref="M273 M277">
    <cfRule type="expression" dxfId="11051" priority="12726">
      <formula>$H273="CÉLULA CONSTRUTIVA"</formula>
    </cfRule>
    <cfRule type="expression" dxfId="11050" priority="12725">
      <formula>$H273="SUBETAPA"</formula>
    </cfRule>
  </conditionalFormatting>
  <conditionalFormatting sqref="M273">
    <cfRule type="expression" dxfId="11049" priority="12727">
      <formula>$H273="ETAPA"</formula>
    </cfRule>
  </conditionalFormatting>
  <conditionalFormatting sqref="M274">
    <cfRule type="expression" dxfId="11048" priority="9039">
      <formula>$H274="ETAPA"</formula>
    </cfRule>
  </conditionalFormatting>
  <conditionalFormatting sqref="M274:M275">
    <cfRule type="expression" dxfId="11047" priority="9041">
      <formula>$H274="CÉLULA CONSTRUTIVA"</formula>
    </cfRule>
    <cfRule type="expression" dxfId="11046" priority="9040">
      <formula>$H274="SUBETAPA"</formula>
    </cfRule>
  </conditionalFormatting>
  <conditionalFormatting sqref="M275">
    <cfRule type="expression" dxfId="11045" priority="9042">
      <formula>$H275="ETAPA"</formula>
    </cfRule>
  </conditionalFormatting>
  <conditionalFormatting sqref="M276">
    <cfRule type="expression" dxfId="11044" priority="964">
      <formula>$H276="SUBETAPA"</formula>
    </cfRule>
    <cfRule type="expression" dxfId="11043" priority="965">
      <formula>$H276="CÉLULA CONSTRUTIVA"</formula>
    </cfRule>
    <cfRule type="expression" dxfId="11042" priority="966">
      <formula>$H276="ETAPA"</formula>
    </cfRule>
  </conditionalFormatting>
  <conditionalFormatting sqref="M277:M279">
    <cfRule type="expression" dxfId="11041" priority="12729">
      <formula>$H277="ETAPA"</formula>
    </cfRule>
  </conditionalFormatting>
  <conditionalFormatting sqref="M278:M279">
    <cfRule type="expression" dxfId="11040" priority="12723">
      <formula>$H278="SUBETAPA"</formula>
    </cfRule>
    <cfRule type="expression" dxfId="11039" priority="12728">
      <formula>$H278="CÉLULA CONSTRUTIVA"</formula>
    </cfRule>
  </conditionalFormatting>
  <conditionalFormatting sqref="M280:M281 O280:P281 O285:P285 O295:P295 N292:O293 L293">
    <cfRule type="expression" dxfId="11038" priority="17478">
      <formula>$H280="ETAPA"</formula>
    </cfRule>
  </conditionalFormatting>
  <conditionalFormatting sqref="M280:M281 O280:P281 O285:P285">
    <cfRule type="expression" dxfId="11037" priority="17472">
      <formula>$H280="SUBETAPA"</formula>
    </cfRule>
  </conditionalFormatting>
  <conditionalFormatting sqref="M282">
    <cfRule type="expression" dxfId="11036" priority="574">
      <formula>$H266="CÉLULA CONSTRUTIVA"</formula>
    </cfRule>
    <cfRule type="expression" dxfId="11035" priority="572">
      <formula>$H266="CÉLULA CONSTRUTIVA"</formula>
    </cfRule>
    <cfRule type="expression" dxfId="11034" priority="567">
      <formula>$H282="ETAPA"</formula>
    </cfRule>
    <cfRule type="expression" dxfId="11033" priority="568">
      <formula>$H249="ETAPA"</formula>
    </cfRule>
    <cfRule type="expression" dxfId="11032" priority="569">
      <formula>$H249="CÉLULA CONSTRUTIVA"</formula>
    </cfRule>
    <cfRule type="expression" dxfId="11031" priority="573">
      <formula>$H266="SUBETAPA"</formula>
    </cfRule>
    <cfRule type="expression" dxfId="11030" priority="571">
      <formula>$H266="ETAPA"</formula>
    </cfRule>
    <cfRule type="expression" dxfId="11029" priority="570">
      <formula>$H249="SUBETAPA"</formula>
    </cfRule>
    <cfRule type="expression" dxfId="11028" priority="566">
      <formula>$H282="CÉLULA CONSTRUTIVA"</formula>
    </cfRule>
  </conditionalFormatting>
  <conditionalFormatting sqref="M283:M284 M302 M318:M319 M336:M337">
    <cfRule type="expression" dxfId="11027" priority="24102">
      <formula>$H267="SUBETAPA"</formula>
    </cfRule>
    <cfRule type="expression" dxfId="11026" priority="24101">
      <formula>$H267="CÉLULA CONSTRUTIVA"</formula>
    </cfRule>
  </conditionalFormatting>
  <conditionalFormatting sqref="M283:M284 M318:M319 M336:M337 M302">
    <cfRule type="expression" dxfId="11025" priority="24100">
      <formula>$H267="ETAPA"</formula>
    </cfRule>
  </conditionalFormatting>
  <conditionalFormatting sqref="M283:M284 M318:M319 M336:M337">
    <cfRule type="expression" dxfId="11024" priority="24099">
      <formula>$H283="ETAPA"</formula>
    </cfRule>
  </conditionalFormatting>
  <conditionalFormatting sqref="M285">
    <cfRule type="expression" dxfId="11023" priority="12513">
      <formula>$H285="CÉLULA CONSTRUTIVA"</formula>
    </cfRule>
    <cfRule type="expression" dxfId="11022" priority="12514">
      <formula>$H285="ETAPA"</formula>
    </cfRule>
    <cfRule type="expression" dxfId="11021" priority="12512">
      <formula>$H285="SUBETAPA"</formula>
    </cfRule>
  </conditionalFormatting>
  <conditionalFormatting sqref="M286">
    <cfRule type="expression" dxfId="11020" priority="12511">
      <formula>$H286="ETAPA"</formula>
    </cfRule>
    <cfRule type="expression" dxfId="11019" priority="12510">
      <formula>$H286="CÉLULA CONSTRUTIVA"</formula>
    </cfRule>
    <cfRule type="expression" dxfId="11018" priority="12509">
      <formula>$H286="SUBETAPA"</formula>
    </cfRule>
  </conditionalFormatting>
  <conditionalFormatting sqref="M287">
    <cfRule type="expression" dxfId="11017" priority="9052">
      <formula>$H287="ETAPA"</formula>
    </cfRule>
    <cfRule type="expression" dxfId="11016" priority="9049">
      <formula>$H287="SUBETAPA"</formula>
    </cfRule>
    <cfRule type="expression" dxfId="11015" priority="9051">
      <formula>$H287="ETAPA"</formula>
    </cfRule>
    <cfRule type="expression" dxfId="11014" priority="9050">
      <formula>$H287="CÉLULA CONSTRUTIVA"</formula>
    </cfRule>
  </conditionalFormatting>
  <conditionalFormatting sqref="M288">
    <cfRule type="expression" dxfId="11013" priority="12506">
      <formula>$H288="SUBETAPA"</formula>
    </cfRule>
    <cfRule type="expression" dxfId="11012" priority="12508">
      <formula>$H288="ETAPA"</formula>
    </cfRule>
    <cfRule type="expression" dxfId="11011" priority="12507">
      <formula>$H288="CÉLULA CONSTRUTIVA"</formula>
    </cfRule>
  </conditionalFormatting>
  <conditionalFormatting sqref="M289">
    <cfRule type="expression" dxfId="11010" priority="12503">
      <formula>$H289="CÉLULA CONSTRUTIVA"</formula>
    </cfRule>
    <cfRule type="expression" dxfId="11009" priority="12504">
      <formula>$H289="ETAPA"</formula>
    </cfRule>
    <cfRule type="expression" dxfId="11008" priority="12505">
      <formula>$H289="ETAPA"</formula>
    </cfRule>
    <cfRule type="expression" dxfId="11007" priority="12502">
      <formula>$H289="SUBETAPA"</formula>
    </cfRule>
  </conditionalFormatting>
  <conditionalFormatting sqref="M290 O290:P290">
    <cfRule type="expression" dxfId="11006" priority="17465">
      <formula>$H290="ETAPA"</formula>
    </cfRule>
  </conditionalFormatting>
  <conditionalFormatting sqref="M291">
    <cfRule type="expression" dxfId="11005" priority="9035">
      <formula>$H291="ETAPA"</formula>
    </cfRule>
  </conditionalFormatting>
  <conditionalFormatting sqref="M291:M292">
    <cfRule type="expression" dxfId="11004" priority="9037">
      <formula>$H291="CÉLULA CONSTRUTIVA"</formula>
    </cfRule>
    <cfRule type="expression" dxfId="11003" priority="9036">
      <formula>$H291="SUBETAPA"</formula>
    </cfRule>
  </conditionalFormatting>
  <conditionalFormatting sqref="M292">
    <cfRule type="expression" dxfId="11002" priority="9038">
      <formula>$H292="ETAPA"</formula>
    </cfRule>
  </conditionalFormatting>
  <conditionalFormatting sqref="M293">
    <cfRule type="expression" dxfId="11001" priority="961">
      <formula>$H293="SUBETAPA"</formula>
    </cfRule>
    <cfRule type="expression" dxfId="11000" priority="962">
      <formula>$H293="CÉLULA CONSTRUTIVA"</formula>
    </cfRule>
    <cfRule type="expression" dxfId="10999" priority="963">
      <formula>$H293="ETAPA"</formula>
    </cfRule>
  </conditionalFormatting>
  <conditionalFormatting sqref="M294">
    <cfRule type="expression" dxfId="10998" priority="12493">
      <formula>$H294="CÉLULA CONSTRUTIVA"</formula>
    </cfRule>
    <cfRule type="expression" dxfId="10997" priority="12492">
      <formula>$H294="SUBETAPA"</formula>
    </cfRule>
    <cfRule type="expression" dxfId="10996" priority="12494">
      <formula>$H294="ETAPA"</formula>
    </cfRule>
  </conditionalFormatting>
  <conditionalFormatting sqref="M297">
    <cfRule type="expression" dxfId="10995" priority="12482">
      <formula>$H297="SUBETAPA"</formula>
    </cfRule>
    <cfRule type="expression" dxfId="10994" priority="12484">
      <formula>$H297="ETAPA"</formula>
    </cfRule>
    <cfRule type="expression" dxfId="10993" priority="12483">
      <formula>$H297="CÉLULA CONSTRUTIVA"</formula>
    </cfRule>
  </conditionalFormatting>
  <conditionalFormatting sqref="M298:M299 O298:P299 M302:M303 O303:P303 O312:P312 N309:O310 L310">
    <cfRule type="expression" dxfId="10992" priority="17355">
      <formula>$H298="ETAPA"</formula>
    </cfRule>
  </conditionalFormatting>
  <conditionalFormatting sqref="M298:M299 O298:P299 M303 O303:P303">
    <cfRule type="expression" dxfId="10991" priority="17349">
      <formula>$H298="SUBETAPA"</formula>
    </cfRule>
  </conditionalFormatting>
  <conditionalFormatting sqref="M300">
    <cfRule type="expression" dxfId="10990" priority="563">
      <formula>$H284="CÉLULA CONSTRUTIVA"</formula>
    </cfRule>
    <cfRule type="expression" dxfId="10989" priority="561">
      <formula>$H267="SUBETAPA"</formula>
    </cfRule>
    <cfRule type="expression" dxfId="10988" priority="562">
      <formula>$H284="ETAPA"</formula>
    </cfRule>
    <cfRule type="expression" dxfId="10987" priority="560">
      <formula>$H267="CÉLULA CONSTRUTIVA"</formula>
    </cfRule>
    <cfRule type="expression" dxfId="10986" priority="559">
      <formula>$H267="ETAPA"</formula>
    </cfRule>
    <cfRule type="expression" dxfId="10985" priority="564">
      <formula>$H284="SUBETAPA"</formula>
    </cfRule>
    <cfRule type="expression" dxfId="10984" priority="558">
      <formula>$H300="ETAPA"</formula>
    </cfRule>
    <cfRule type="expression" dxfId="10983" priority="565">
      <formula>$H284="CÉLULA CONSTRUTIVA"</formula>
    </cfRule>
    <cfRule type="expression" dxfId="10982" priority="557">
      <formula>$H300="CÉLULA CONSTRUTIVA"</formula>
    </cfRule>
  </conditionalFormatting>
  <conditionalFormatting sqref="M301">
    <cfRule type="expression" dxfId="10981" priority="876">
      <formula>$H285="CÉLULA CONSTRUTIVA"</formula>
    </cfRule>
    <cfRule type="expression" dxfId="10980" priority="877">
      <formula>$H285="SUBETAPA"</formula>
    </cfRule>
    <cfRule type="expression" dxfId="10979" priority="853">
      <formula>$H301="CÉLULA CONSTRUTIVA"</formula>
    </cfRule>
    <cfRule type="expression" dxfId="10978" priority="874">
      <formula>$H301="ETAPA"</formula>
    </cfRule>
    <cfRule type="expression" dxfId="10977" priority="875">
      <formula>$H285="ETAPA"</formula>
    </cfRule>
  </conditionalFormatting>
  <conditionalFormatting sqref="M304">
    <cfRule type="expression" dxfId="10976" priority="9048">
      <formula>$H304="ETAPA"</formula>
    </cfRule>
  </conditionalFormatting>
  <conditionalFormatting sqref="M305">
    <cfRule type="expression" dxfId="10975" priority="12368">
      <formula>$H305="SUBETAPA"</formula>
    </cfRule>
    <cfRule type="expression" dxfId="10974" priority="12369">
      <formula>$H305="CÉLULA CONSTRUTIVA"</formula>
    </cfRule>
    <cfRule type="expression" dxfId="10973" priority="12370">
      <formula>$H305="ETAPA"</formula>
    </cfRule>
  </conditionalFormatting>
  <conditionalFormatting sqref="M306">
    <cfRule type="expression" dxfId="10972" priority="12364">
      <formula>$H306="SUBETAPA"</formula>
    </cfRule>
    <cfRule type="expression" dxfId="10971" priority="12365">
      <formula>$H306="CÉLULA CONSTRUTIVA"</formula>
    </cfRule>
    <cfRule type="expression" dxfId="10970" priority="12366">
      <formula>$H306="ETAPA"</formula>
    </cfRule>
    <cfRule type="expression" dxfId="10969" priority="12367">
      <formula>$H306="ETAPA"</formula>
    </cfRule>
  </conditionalFormatting>
  <conditionalFormatting sqref="M307">
    <cfRule type="expression" dxfId="10968" priority="12373">
      <formula>$H307="ETAPA"</formula>
    </cfRule>
    <cfRule type="expression" dxfId="10967" priority="12372">
      <formula>$H307="CÉLULA CONSTRUTIVA"</formula>
    </cfRule>
    <cfRule type="expression" dxfId="10966" priority="12371">
      <formula>$H307="SUBETAPA"</formula>
    </cfRule>
  </conditionalFormatting>
  <conditionalFormatting sqref="M308">
    <cfRule type="expression" dxfId="10965" priority="9031">
      <formula>$H308="ETAPA"</formula>
    </cfRule>
  </conditionalFormatting>
  <conditionalFormatting sqref="M308:M309">
    <cfRule type="expression" dxfId="10964" priority="9033">
      <formula>$H308="CÉLULA CONSTRUTIVA"</formula>
    </cfRule>
    <cfRule type="expression" dxfId="10963" priority="9032">
      <formula>$H308="SUBETAPA"</formula>
    </cfRule>
  </conditionalFormatting>
  <conditionalFormatting sqref="M309">
    <cfRule type="expression" dxfId="10962" priority="9034">
      <formula>$H309="ETAPA"</formula>
    </cfRule>
  </conditionalFormatting>
  <conditionalFormatting sqref="M310">
    <cfRule type="expression" dxfId="10961" priority="960">
      <formula>$H310="ETAPA"</formula>
    </cfRule>
    <cfRule type="expression" dxfId="10960" priority="958">
      <formula>$H310="SUBETAPA"</formula>
    </cfRule>
    <cfRule type="expression" dxfId="10959" priority="959">
      <formula>$H310="CÉLULA CONSTRUTIVA"</formula>
    </cfRule>
  </conditionalFormatting>
  <conditionalFormatting sqref="M311">
    <cfRule type="expression" dxfId="10958" priority="12357">
      <formula>$H311="SUBETAPA"</formula>
    </cfRule>
    <cfRule type="expression" dxfId="10957" priority="12358">
      <formula>$H311="CÉLULA CONSTRUTIVA"</formula>
    </cfRule>
    <cfRule type="expression" dxfId="10956" priority="12359">
      <formula>$H311="ETAPA"</formula>
    </cfRule>
  </conditionalFormatting>
  <conditionalFormatting sqref="M315:M316 O315:P316 O320:P320 O330:P330 N327:O328 L328">
    <cfRule type="expression" dxfId="10955" priority="17232">
      <formula>$H315="ETAPA"</formula>
    </cfRule>
  </conditionalFormatting>
  <conditionalFormatting sqref="M315:M316 O315:P316 O320:P320">
    <cfRule type="expression" dxfId="10954" priority="17226">
      <formula>$H315="SUBETAPA"</formula>
    </cfRule>
  </conditionalFormatting>
  <conditionalFormatting sqref="M317">
    <cfRule type="expression" dxfId="10953" priority="552">
      <formula>$H284="SUBETAPA"</formula>
    </cfRule>
    <cfRule type="expression" dxfId="10952" priority="551">
      <formula>$H284="CÉLULA CONSTRUTIVA"</formula>
    </cfRule>
    <cfRule type="expression" dxfId="10951" priority="550">
      <formula>$H284="ETAPA"</formula>
    </cfRule>
    <cfRule type="expression" dxfId="10950" priority="549">
      <formula>$H317="ETAPA"</formula>
    </cfRule>
    <cfRule type="expression" dxfId="10949" priority="548">
      <formula>$H317="CÉLULA CONSTRUTIVA"</formula>
    </cfRule>
    <cfRule type="expression" dxfId="10948" priority="555">
      <formula>$H301="SUBETAPA"</formula>
    </cfRule>
    <cfRule type="expression" dxfId="10947" priority="554">
      <formula>$H301="CÉLULA CONSTRUTIVA"</formula>
    </cfRule>
    <cfRule type="expression" dxfId="10946" priority="556">
      <formula>$H301="CÉLULA CONSTRUTIVA"</formula>
    </cfRule>
    <cfRule type="expression" dxfId="10945" priority="553">
      <formula>$H301="ETAPA"</formula>
    </cfRule>
  </conditionalFormatting>
  <conditionalFormatting sqref="M320">
    <cfRule type="expression" dxfId="10944" priority="12235">
      <formula>$H320="SUBETAPA"</formula>
    </cfRule>
    <cfRule type="expression" dxfId="10943" priority="12237">
      <formula>$H320="ETAPA"</formula>
    </cfRule>
    <cfRule type="expression" dxfId="10942" priority="12236">
      <formula>$H320="CÉLULA CONSTRUTIVA"</formula>
    </cfRule>
  </conditionalFormatting>
  <conditionalFormatting sqref="M321">
    <cfRule type="expression" dxfId="10941" priority="12233">
      <formula>$H321="CÉLULA CONSTRUTIVA"</formula>
    </cfRule>
    <cfRule type="expression" dxfId="10940" priority="12234">
      <formula>$H321="ETAPA"</formula>
    </cfRule>
    <cfRule type="expression" dxfId="10939" priority="12232">
      <formula>$H321="SUBETAPA"</formula>
    </cfRule>
  </conditionalFormatting>
  <conditionalFormatting sqref="M322">
    <cfRule type="expression" dxfId="10938" priority="9044">
      <formula>$H322="SUBETAPA"</formula>
    </cfRule>
    <cfRule type="expression" dxfId="10937" priority="9046">
      <formula>$H322="ETAPA"</formula>
    </cfRule>
    <cfRule type="expression" dxfId="10936" priority="9045">
      <formula>$H322="CÉLULA CONSTRUTIVA"</formula>
    </cfRule>
    <cfRule type="expression" dxfId="10935" priority="9047">
      <formula>$H322="ETAPA"</formula>
    </cfRule>
  </conditionalFormatting>
  <conditionalFormatting sqref="M323">
    <cfRule type="expression" dxfId="10934" priority="12230">
      <formula>$H323="CÉLULA CONSTRUTIVA"</formula>
    </cfRule>
    <cfRule type="expression" dxfId="10933" priority="12229">
      <formula>$H323="SUBETAPA"</formula>
    </cfRule>
    <cfRule type="expression" dxfId="10932" priority="12231">
      <formula>$H323="ETAPA"</formula>
    </cfRule>
  </conditionalFormatting>
  <conditionalFormatting sqref="M324">
    <cfRule type="expression" dxfId="10931" priority="12228">
      <formula>$H324="ETAPA"</formula>
    </cfRule>
    <cfRule type="expression" dxfId="10930" priority="12227">
      <formula>$H324="ETAPA"</formula>
    </cfRule>
    <cfRule type="expression" dxfId="10929" priority="12226">
      <formula>$H324="CÉLULA CONSTRUTIVA"</formula>
    </cfRule>
    <cfRule type="expression" dxfId="10928" priority="12225">
      <formula>$H324="SUBETAPA"</formula>
    </cfRule>
  </conditionalFormatting>
  <conditionalFormatting sqref="M325 M330">
    <cfRule type="expression" dxfId="10927" priority="12239">
      <formula>$H325="CÉLULA CONSTRUTIVA"</formula>
    </cfRule>
    <cfRule type="expression" dxfId="10926" priority="12238">
      <formula>$H325="SUBETAPA"</formula>
    </cfRule>
  </conditionalFormatting>
  <conditionalFormatting sqref="M325">
    <cfRule type="expression" dxfId="10925" priority="12240">
      <formula>$H325="ETAPA"</formula>
    </cfRule>
  </conditionalFormatting>
  <conditionalFormatting sqref="M326">
    <cfRule type="expression" dxfId="10924" priority="9027">
      <formula>$H326="ETAPA"</formula>
    </cfRule>
  </conditionalFormatting>
  <conditionalFormatting sqref="M326:M327">
    <cfRule type="expression" dxfId="10923" priority="9028">
      <formula>$H326="SUBETAPA"</formula>
    </cfRule>
    <cfRule type="expression" dxfId="10922" priority="9029">
      <formula>$H326="CÉLULA CONSTRUTIVA"</formula>
    </cfRule>
  </conditionalFormatting>
  <conditionalFormatting sqref="M327">
    <cfRule type="expression" dxfId="10921" priority="9030">
      <formula>$H327="ETAPA"</formula>
    </cfRule>
  </conditionalFormatting>
  <conditionalFormatting sqref="M328">
    <cfRule type="expression" dxfId="10920" priority="956">
      <formula>$H328="CÉLULA CONSTRUTIVA"</formula>
    </cfRule>
    <cfRule type="expression" dxfId="10919" priority="957">
      <formula>$H328="ETAPA"</formula>
    </cfRule>
    <cfRule type="expression" dxfId="10918" priority="955">
      <formula>$H328="SUBETAPA"</formula>
    </cfRule>
  </conditionalFormatting>
  <conditionalFormatting sqref="M329">
    <cfRule type="expression" dxfId="10917" priority="12217">
      <formula>$H329="ETAPA"</formula>
    </cfRule>
    <cfRule type="expression" dxfId="10916" priority="12215">
      <formula>$H329="SUBETAPA"</formula>
    </cfRule>
    <cfRule type="expression" dxfId="10915" priority="12216">
      <formula>$H329="CÉLULA CONSTRUTIVA"</formula>
    </cfRule>
  </conditionalFormatting>
  <conditionalFormatting sqref="M330">
    <cfRule type="expression" dxfId="10914" priority="12241">
      <formula>$H330="ETAPA"</formula>
    </cfRule>
  </conditionalFormatting>
  <conditionalFormatting sqref="M331">
    <cfRule type="expression" dxfId="10913" priority="12243">
      <formula>$H331="CÉLULA CONSTRUTIVA"</formula>
    </cfRule>
    <cfRule type="expression" dxfId="10912" priority="12244">
      <formula>$H331="ETAPA"</formula>
    </cfRule>
    <cfRule type="expression" dxfId="10911" priority="12242">
      <formula>$H331="SUBETAPA"</formula>
    </cfRule>
  </conditionalFormatting>
  <conditionalFormatting sqref="M332">
    <cfRule type="expression" dxfId="10910" priority="12205">
      <formula>$H332="SUBETAPA"</formula>
    </cfRule>
    <cfRule type="expression" dxfId="10909" priority="12207">
      <formula>$H332="ETAPA"</formula>
    </cfRule>
    <cfRule type="expression" dxfId="10908" priority="12206">
      <formula>$H332="CÉLULA CONSTRUTIVA"</formula>
    </cfRule>
  </conditionalFormatting>
  <conditionalFormatting sqref="M333:M334 O333:P334 M338 O338:P338 O346:P346 N344:O345 L345 L346:M346">
    <cfRule type="expression" dxfId="10907" priority="17109">
      <formula>$H333="ETAPA"</formula>
    </cfRule>
  </conditionalFormatting>
  <conditionalFormatting sqref="M333:M334 O333:P334 M338 O338:P338">
    <cfRule type="expression" dxfId="10906" priority="17103">
      <formula>$H333="SUBETAPA"</formula>
    </cfRule>
  </conditionalFormatting>
  <conditionalFormatting sqref="M335">
    <cfRule type="expression" dxfId="10905" priority="545">
      <formula>$H319="CÉLULA CONSTRUTIVA"</formula>
    </cfRule>
    <cfRule type="expression" dxfId="10904" priority="544">
      <formula>$H319="ETAPA"</formula>
    </cfRule>
    <cfRule type="expression" dxfId="10903" priority="547">
      <formula>$H319="CÉLULA CONSTRUTIVA"</formula>
    </cfRule>
    <cfRule type="expression" dxfId="10902" priority="539">
      <formula>$H335="CÉLULA CONSTRUTIVA"</formula>
    </cfRule>
    <cfRule type="expression" dxfId="10901" priority="540">
      <formula>$H335="ETAPA"</formula>
    </cfRule>
    <cfRule type="expression" dxfId="10900" priority="546">
      <formula>$H319="SUBETAPA"</formula>
    </cfRule>
    <cfRule type="expression" dxfId="10899" priority="541">
      <formula>$H302="ETAPA"</formula>
    </cfRule>
    <cfRule type="expression" dxfId="10898" priority="542">
      <formula>$H302="CÉLULA CONSTRUTIVA"</formula>
    </cfRule>
    <cfRule type="expression" dxfId="10897" priority="543">
      <formula>$H302="SUBETAPA"</formula>
    </cfRule>
  </conditionalFormatting>
  <conditionalFormatting sqref="M339">
    <cfRule type="expression" dxfId="10896" priority="9043">
      <formula>$H339="ETAPA"</formula>
    </cfRule>
  </conditionalFormatting>
  <conditionalFormatting sqref="M340 O340:P340">
    <cfRule type="expression" dxfId="10895" priority="16528">
      <formula>$H340="SUBETAPA"</formula>
    </cfRule>
  </conditionalFormatting>
  <conditionalFormatting sqref="M341">
    <cfRule type="expression" dxfId="10894" priority="12087">
      <formula>$H341="CÉLULA CONSTRUTIVA"</formula>
    </cfRule>
    <cfRule type="expression" dxfId="10893" priority="12086">
      <formula>$H341="SUBETAPA"</formula>
    </cfRule>
    <cfRule type="expression" dxfId="10892" priority="12089">
      <formula>$H341="ETAPA"</formula>
    </cfRule>
    <cfRule type="expression" dxfId="10891" priority="12088">
      <formula>$H341="ETAPA"</formula>
    </cfRule>
  </conditionalFormatting>
  <conditionalFormatting sqref="M342">
    <cfRule type="expression" dxfId="10890" priority="12092">
      <formula>$H342="ETAPA"</formula>
    </cfRule>
    <cfRule type="expression" dxfId="10889" priority="12091">
      <formula>$H342="CÉLULA CONSTRUTIVA"</formula>
    </cfRule>
    <cfRule type="expression" dxfId="10888" priority="12090">
      <formula>$H342="SUBETAPA"</formula>
    </cfRule>
  </conditionalFormatting>
  <conditionalFormatting sqref="M343">
    <cfRule type="expression" dxfId="10887" priority="9023">
      <formula>$H343="ETAPA"</formula>
    </cfRule>
  </conditionalFormatting>
  <conditionalFormatting sqref="M343:M344">
    <cfRule type="expression" dxfId="10886" priority="9025">
      <formula>$H343="CÉLULA CONSTRUTIVA"</formula>
    </cfRule>
    <cfRule type="expression" dxfId="10885" priority="9024">
      <formula>$H343="SUBETAPA"</formula>
    </cfRule>
  </conditionalFormatting>
  <conditionalFormatting sqref="M344">
    <cfRule type="expression" dxfId="10884" priority="9026">
      <formula>$H344="ETAPA"</formula>
    </cfRule>
  </conditionalFormatting>
  <conditionalFormatting sqref="M345">
    <cfRule type="expression" dxfId="10883" priority="952">
      <formula>$H345="SUBETAPA"</formula>
    </cfRule>
    <cfRule type="expression" dxfId="10882" priority="953">
      <formula>$H345="CÉLULA CONSTRUTIVA"</formula>
    </cfRule>
    <cfRule type="expression" dxfId="10881" priority="954">
      <formula>$H345="ETAPA"</formula>
    </cfRule>
  </conditionalFormatting>
  <conditionalFormatting sqref="M347:M348">
    <cfRule type="expression" dxfId="10880" priority="12080">
      <formula>$H347="CÉLULA CONSTRUTIVA"</formula>
    </cfRule>
    <cfRule type="expression" dxfId="10879" priority="12081">
      <formula>$H347="ETAPA"</formula>
    </cfRule>
    <cfRule type="expression" dxfId="10878" priority="12079">
      <formula>$H347="SUBETAPA"</formula>
    </cfRule>
  </conditionalFormatting>
  <conditionalFormatting sqref="M349:M351 O350:O351">
    <cfRule type="expression" dxfId="10877" priority="23355">
      <formula>$H349="CÉLULA CONSTRUTIVA"</formula>
    </cfRule>
    <cfRule type="expression" dxfId="10876" priority="23356">
      <formula>$H349="ETAPA"</formula>
    </cfRule>
  </conditionalFormatting>
  <conditionalFormatting sqref="M361">
    <cfRule type="expression" dxfId="10875" priority="1722">
      <formula>$H361="CÉLULA CONSTRUTIVA"</formula>
    </cfRule>
    <cfRule type="expression" dxfId="10874" priority="1723">
      <formula>$H361="ETAPA"</formula>
    </cfRule>
    <cfRule type="expression" dxfId="10873" priority="1721">
      <formula>$H361="SUBETAPA"</formula>
    </cfRule>
  </conditionalFormatting>
  <conditionalFormatting sqref="M369 O369">
    <cfRule type="expression" dxfId="10872" priority="770">
      <formula>$H369="CÉLULA CONSTRUTIVA"</formula>
    </cfRule>
    <cfRule type="expression" dxfId="10871" priority="771">
      <formula>$H369="ETAPA"</formula>
    </cfRule>
  </conditionalFormatting>
  <conditionalFormatting sqref="M370">
    <cfRule type="expression" dxfId="10870" priority="537">
      <formula>$H370="CÉLULA CONSTRUTIVA"</formula>
    </cfRule>
    <cfRule type="expression" dxfId="10869" priority="538">
      <formula>$H370="ETAPA"</formula>
    </cfRule>
  </conditionalFormatting>
  <conditionalFormatting sqref="M372">
    <cfRule type="expression" dxfId="10868" priority="510">
      <formula>$H372="CÉLULA CONSTRUTIVA"</formula>
    </cfRule>
    <cfRule type="expression" dxfId="10867" priority="509">
      <formula>$H372="SUBETAPA"</formula>
    </cfRule>
    <cfRule type="expression" dxfId="10866" priority="511">
      <formula>$H372="ETAPA"</formula>
    </cfRule>
  </conditionalFormatting>
  <conditionalFormatting sqref="M377 O377">
    <cfRule type="expression" dxfId="10865" priority="723">
      <formula>$H377="CÉLULA CONSTRUTIVA"</formula>
    </cfRule>
    <cfRule type="expression" dxfId="10864" priority="724">
      <formula>$H377="ETAPA"</formula>
    </cfRule>
  </conditionalFormatting>
  <conditionalFormatting sqref="M378">
    <cfRule type="expression" dxfId="10863" priority="515">
      <formula>$H378="ETAPA"</formula>
    </cfRule>
    <cfRule type="expression" dxfId="10862" priority="512">
      <formula>$H378="CÉLULA CONSTRUTIVA"</formula>
    </cfRule>
    <cfRule type="expression" dxfId="10861" priority="513">
      <formula>$H378="ETAPA"</formula>
    </cfRule>
    <cfRule type="expression" dxfId="10860" priority="514">
      <formula>$H378="CÉLULA CONSTRUTIVA"</formula>
    </cfRule>
  </conditionalFormatting>
  <conditionalFormatting sqref="M380">
    <cfRule type="expression" dxfId="10859" priority="1710">
      <formula>$H380="CÉLULA CONSTRUTIVA"</formula>
    </cfRule>
    <cfRule type="expression" dxfId="10858" priority="1711">
      <formula>$H380="ETAPA"</formula>
    </cfRule>
    <cfRule type="expression" dxfId="10857" priority="1709">
      <formula>$H380="SUBETAPA"</formula>
    </cfRule>
  </conditionalFormatting>
  <conditionalFormatting sqref="M381">
    <cfRule type="expression" dxfId="10856" priority="8765">
      <formula>$H381="CÉLULA CONSTRUTIVA"</formula>
    </cfRule>
    <cfRule type="expression" dxfId="10855" priority="8764">
      <formula>$H381="SUBETAPA"</formula>
    </cfRule>
  </conditionalFormatting>
  <conditionalFormatting sqref="M384:M385 G384:H385 J384:K385 O384:O385">
    <cfRule type="expression" dxfId="10854" priority="8585">
      <formula>$H384="CÉLULA CONSTRUTIVA"</formula>
    </cfRule>
    <cfRule type="expression" dxfId="10853" priority="8586">
      <formula>$H384="ETAPA"</formula>
    </cfRule>
  </conditionalFormatting>
  <conditionalFormatting sqref="M387">
    <cfRule type="expression" dxfId="10852" priority="533">
      <formula>$H387="CÉLULA CONSTRUTIVA"</formula>
    </cfRule>
    <cfRule type="expression" dxfId="10851" priority="534">
      <formula>$H387="ETAPA"</formula>
    </cfRule>
    <cfRule type="expression" dxfId="10850" priority="535">
      <formula>$H387="CÉLULA CONSTRUTIVA"</formula>
    </cfRule>
    <cfRule type="expression" dxfId="10849" priority="536">
      <formula>$H387="ETAPA"</formula>
    </cfRule>
  </conditionalFormatting>
  <conditionalFormatting sqref="M389">
    <cfRule type="expression" dxfId="10848" priority="1707">
      <formula>$H389="CÉLULA CONSTRUTIVA"</formula>
    </cfRule>
    <cfRule type="expression" dxfId="10847" priority="1708">
      <formula>$H389="ETAPA"</formula>
    </cfRule>
    <cfRule type="expression" dxfId="10846" priority="1706">
      <formula>$H389="SUBETAPA"</formula>
    </cfRule>
  </conditionalFormatting>
  <conditionalFormatting sqref="M391">
    <cfRule type="expression" dxfId="10845" priority="524">
      <formula>$H391="ETAPA"</formula>
    </cfRule>
    <cfRule type="expression" dxfId="10844" priority="522">
      <formula>$H391="SUBETAPA"</formula>
    </cfRule>
    <cfRule type="expression" dxfId="10843" priority="523">
      <formula>$H391="CÉLULA CONSTRUTIVA"</formula>
    </cfRule>
  </conditionalFormatting>
  <conditionalFormatting sqref="M400:M401 G400:H401 J400:K401 O400:O401">
    <cfRule type="expression" dxfId="10842" priority="8176">
      <formula>$H400="ETAPA"</formula>
    </cfRule>
    <cfRule type="expression" dxfId="10841" priority="8175">
      <formula>$H400="CÉLULA CONSTRUTIVA"</formula>
    </cfRule>
  </conditionalFormatting>
  <conditionalFormatting sqref="M407">
    <cfRule type="expression" dxfId="10840" priority="8156">
      <formula>$H407="SUBETAPA"</formula>
    </cfRule>
    <cfRule type="expression" dxfId="10839" priority="8157">
      <formula>$H407="CÉLULA CONSTRUTIVA"</formula>
    </cfRule>
  </conditionalFormatting>
  <conditionalFormatting sqref="M411:M412 G411:H412 J411:K412 O411:O412">
    <cfRule type="expression" dxfId="10838" priority="8029">
      <formula>$H411="CÉLULA CONSTRUTIVA"</formula>
    </cfRule>
    <cfRule type="expression" dxfId="10837" priority="8030">
      <formula>$H411="ETAPA"</formula>
    </cfRule>
  </conditionalFormatting>
  <conditionalFormatting sqref="M414">
    <cfRule type="expression" dxfId="10836" priority="532">
      <formula>$H414="ETAPA"</formula>
    </cfRule>
    <cfRule type="expression" dxfId="10835" priority="531">
      <formula>$H414="CÉLULA CONSTRUTIVA"</formula>
    </cfRule>
    <cfRule type="expression" dxfId="10834" priority="530">
      <formula>$H414="ETAPA"</formula>
    </cfRule>
    <cfRule type="expression" dxfId="10833" priority="529">
      <formula>$H414="CÉLULA CONSTRUTIVA"</formula>
    </cfRule>
  </conditionalFormatting>
  <conditionalFormatting sqref="M416">
    <cfRule type="expression" dxfId="10832" priority="1695">
      <formula>$H416="SUBETAPA"</formula>
    </cfRule>
    <cfRule type="expression" dxfId="10831" priority="1696">
      <formula>$H416="CÉLULA CONSTRUTIVA"</formula>
    </cfRule>
    <cfRule type="expression" dxfId="10830" priority="1697">
      <formula>$H416="ETAPA"</formula>
    </cfRule>
  </conditionalFormatting>
  <conditionalFormatting sqref="M418">
    <cfRule type="expression" dxfId="10829" priority="521">
      <formula>$H418="ETAPA"</formula>
    </cfRule>
    <cfRule type="expression" dxfId="10828" priority="520">
      <formula>$H418="CÉLULA CONSTRUTIVA"</formula>
    </cfRule>
    <cfRule type="expression" dxfId="10827" priority="519">
      <formula>$H418="SUBETAPA"</formula>
    </cfRule>
  </conditionalFormatting>
  <conditionalFormatting sqref="M419 J415:K417 K418">
    <cfRule type="expression" dxfId="10826" priority="8038">
      <formula>$H415="ETAPA"</formula>
    </cfRule>
  </conditionalFormatting>
  <conditionalFormatting sqref="M420">
    <cfRule type="expression" dxfId="10825" priority="1689">
      <formula>$H420="SUBETAPA"</formula>
    </cfRule>
    <cfRule type="expression" dxfId="10824" priority="1691">
      <formula>$H420="ETAPA"</formula>
    </cfRule>
    <cfRule type="expression" dxfId="10823" priority="1690">
      <formula>$H420="CÉLULA CONSTRUTIVA"</formula>
    </cfRule>
  </conditionalFormatting>
  <conditionalFormatting sqref="M421">
    <cfRule type="expression" dxfId="10822" priority="8011">
      <formula>$H421="SUBETAPA"</formula>
    </cfRule>
    <cfRule type="expression" dxfId="10821" priority="8012">
      <formula>$H421="CÉLULA CONSTRUTIVA"</formula>
    </cfRule>
  </conditionalFormatting>
  <conditionalFormatting sqref="M427:M428 G427:H428 J427:K428 O427:O428">
    <cfRule type="expression" dxfId="10820" priority="7891">
      <formula>$H427="CÉLULA CONSTRUTIVA"</formula>
    </cfRule>
    <cfRule type="expression" dxfId="10819" priority="7892">
      <formula>$H427="ETAPA"</formula>
    </cfRule>
  </conditionalFormatting>
  <conditionalFormatting sqref="M430">
    <cfRule type="expression" dxfId="10818" priority="525">
      <formula>$H430="CÉLULA CONSTRUTIVA"</formula>
    </cfRule>
    <cfRule type="expression" dxfId="10817" priority="528">
      <formula>$H430="ETAPA"</formula>
    </cfRule>
    <cfRule type="expression" dxfId="10816" priority="526">
      <formula>$H430="ETAPA"</formula>
    </cfRule>
    <cfRule type="expression" dxfId="10815" priority="527">
      <formula>$H430="CÉLULA CONSTRUTIVA"</formula>
    </cfRule>
  </conditionalFormatting>
  <conditionalFormatting sqref="M432">
    <cfRule type="expression" dxfId="10814" priority="1686">
      <formula>$H432="ETAPA"</formula>
    </cfRule>
    <cfRule type="expression" dxfId="10813" priority="1685">
      <formula>$H432="CÉLULA CONSTRUTIVA"</formula>
    </cfRule>
    <cfRule type="expression" dxfId="10812" priority="1684">
      <formula>$H432="SUBETAPA"</formula>
    </cfRule>
  </conditionalFormatting>
  <conditionalFormatting sqref="M434">
    <cfRule type="expression" dxfId="10811" priority="516">
      <formula>$H434="SUBETAPA"</formula>
    </cfRule>
    <cfRule type="expression" dxfId="10810" priority="517">
      <formula>$H434="CÉLULA CONSTRUTIVA"</formula>
    </cfRule>
    <cfRule type="expression" dxfId="10809" priority="518">
      <formula>$H434="ETAPA"</formula>
    </cfRule>
  </conditionalFormatting>
  <conditionalFormatting sqref="M435">
    <cfRule type="expression" dxfId="10808" priority="7874">
      <formula>$H435="CÉLULA CONSTRUTIVA"</formula>
    </cfRule>
    <cfRule type="expression" dxfId="10807" priority="7873">
      <formula>$H435="SUBETAPA"</formula>
    </cfRule>
  </conditionalFormatting>
  <conditionalFormatting sqref="M440:M442 O440:P442 M444 O444:P444 M443:O443">
    <cfRule type="expression" dxfId="10806" priority="23706">
      <formula>$H440="CÉLULA CONSTRUTIVA"</formula>
    </cfRule>
  </conditionalFormatting>
  <conditionalFormatting sqref="M440:M442 O440:P442 M444 O444:P444">
    <cfRule type="expression" dxfId="10805" priority="23705">
      <formula>$H440="SUBETAPA"</formula>
    </cfRule>
  </conditionalFormatting>
  <conditionalFormatting sqref="M440:M442 O440:P442 M443:O443 M444 O444:P444">
    <cfRule type="expression" dxfId="10804" priority="23707">
      <formula>$H440="ETAPA"</formula>
    </cfRule>
  </conditionalFormatting>
  <conditionalFormatting sqref="M452:M453 O452:P453 M454:O454">
    <cfRule type="expression" dxfId="10803" priority="13399">
      <formula>$H452="CÉLULA CONSTRUTIVA"</formula>
    </cfRule>
    <cfRule type="expression" dxfId="10802" priority="13400">
      <formula>$H452="ETAPA"</formula>
    </cfRule>
  </conditionalFormatting>
  <conditionalFormatting sqref="M452:M453 O452:P453">
    <cfRule type="expression" dxfId="10801" priority="13398">
      <formula>$H452="SUBETAPA"</formula>
    </cfRule>
  </conditionalFormatting>
  <conditionalFormatting sqref="M455 O455:P455 M457 O457:P457 M459 O459:P459">
    <cfRule type="expression" dxfId="10800" priority="13406">
      <formula>$H455="SUBETAPA"</formula>
    </cfRule>
  </conditionalFormatting>
  <conditionalFormatting sqref="M455 O455:P455 M457 O457:P457 M458:O458 M459 O459:P459">
    <cfRule type="expression" dxfId="10799" priority="13410">
      <formula>$H455="ETAPA"</formula>
    </cfRule>
  </conditionalFormatting>
  <conditionalFormatting sqref="M461:M462 O461:P462 M463:O463">
    <cfRule type="expression" dxfId="10798" priority="13344">
      <formula>$H461="ETAPA"</formula>
    </cfRule>
    <cfRule type="expression" dxfId="10797" priority="13343">
      <formula>$H461="CÉLULA CONSTRUTIVA"</formula>
    </cfRule>
  </conditionalFormatting>
  <conditionalFormatting sqref="M461:M462 O461:P462">
    <cfRule type="expression" dxfId="10796" priority="13342">
      <formula>$H461="SUBETAPA"</formula>
    </cfRule>
  </conditionalFormatting>
  <conditionalFormatting sqref="M464 O464 M466 O466 M468 O468">
    <cfRule type="expression" dxfId="10795" priority="13350">
      <formula>$H464="SUBETAPA"</formula>
    </cfRule>
  </conditionalFormatting>
  <conditionalFormatting sqref="M464 O464 M466 O466 M467:O467 M468 O468">
    <cfRule type="expression" dxfId="10794" priority="13354">
      <formula>$H464="ETAPA"</formula>
    </cfRule>
  </conditionalFormatting>
  <conditionalFormatting sqref="M470:M471 O470:P471 M473 O473 M472:O472">
    <cfRule type="expression" dxfId="10793" priority="13287">
      <formula>$H470="CÉLULA CONSTRUTIVA"</formula>
    </cfRule>
  </conditionalFormatting>
  <conditionalFormatting sqref="M470:M471 O470:P471 M473 O473">
    <cfRule type="expression" dxfId="10792" priority="13286">
      <formula>$H470="SUBETAPA"</formula>
    </cfRule>
  </conditionalFormatting>
  <conditionalFormatting sqref="M470:M471 O470:P471 M472:O472 M473 O473">
    <cfRule type="expression" dxfId="10791" priority="13288">
      <formula>$H470="ETAPA"</formula>
    </cfRule>
  </conditionalFormatting>
  <conditionalFormatting sqref="M475 O475 M477 O477 M479 O479">
    <cfRule type="expression" dxfId="10790" priority="13294">
      <formula>$H475="SUBETAPA"</formula>
    </cfRule>
  </conditionalFormatting>
  <conditionalFormatting sqref="M481:M482 O481:P482 M484 O484 M483:O483">
    <cfRule type="expression" dxfId="10789" priority="13231">
      <formula>$H481="CÉLULA CONSTRUTIVA"</formula>
    </cfRule>
  </conditionalFormatting>
  <conditionalFormatting sqref="M481:M482 O481:P482 M484 O484">
    <cfRule type="expression" dxfId="10788" priority="13230">
      <formula>$H481="SUBETAPA"</formula>
    </cfRule>
  </conditionalFormatting>
  <conditionalFormatting sqref="M481:M482 O481:P482 M483:O483 M484 O484">
    <cfRule type="expression" dxfId="10787" priority="13232">
      <formula>$H481="ETAPA"</formula>
    </cfRule>
  </conditionalFormatting>
  <conditionalFormatting sqref="M486 O486 M488 O488 M490 O490">
    <cfRule type="expression" dxfId="10786" priority="13238">
      <formula>$H486="SUBETAPA"</formula>
    </cfRule>
  </conditionalFormatting>
  <conditionalFormatting sqref="M492:M493 O492:P493 M495 O495 M494:O494">
    <cfRule type="expression" dxfId="10785" priority="13175">
      <formula>$H492="CÉLULA CONSTRUTIVA"</formula>
    </cfRule>
  </conditionalFormatting>
  <conditionalFormatting sqref="M492:M493 O492:P493 M495 O495">
    <cfRule type="expression" dxfId="10784" priority="13174">
      <formula>$H492="SUBETAPA"</formula>
    </cfRule>
  </conditionalFormatting>
  <conditionalFormatting sqref="M492:M493 O492:P493 M494:O494 M495 O495">
    <cfRule type="expression" dxfId="10783" priority="13176">
      <formula>$H492="ETAPA"</formula>
    </cfRule>
  </conditionalFormatting>
  <conditionalFormatting sqref="M497 O497 M499 O499 M501 O501">
    <cfRule type="expression" dxfId="10782" priority="13182">
      <formula>$H497="SUBETAPA"</formula>
    </cfRule>
  </conditionalFormatting>
  <conditionalFormatting sqref="M503:M504 O503:P504 M506 O506 M505:O505">
    <cfRule type="expression" dxfId="10781" priority="13119">
      <formula>$H503="CÉLULA CONSTRUTIVA"</formula>
    </cfRule>
  </conditionalFormatting>
  <conditionalFormatting sqref="M503:M504 O503:P504 M506 O506">
    <cfRule type="expression" dxfId="10780" priority="13118">
      <formula>$H503="SUBETAPA"</formula>
    </cfRule>
  </conditionalFormatting>
  <conditionalFormatting sqref="M503:M504 O503:P504 M505:O505 M506 O506">
    <cfRule type="expression" dxfId="10779" priority="13120">
      <formula>$H503="ETAPA"</formula>
    </cfRule>
  </conditionalFormatting>
  <conditionalFormatting sqref="M508 O508 M510 O510 M512 O512">
    <cfRule type="expression" dxfId="10778" priority="13126">
      <formula>$H508="SUBETAPA"</formula>
    </cfRule>
  </conditionalFormatting>
  <conditionalFormatting sqref="M514:M515 O514:P515 M517 O517:P517 M516:O516">
    <cfRule type="expression" dxfId="10777" priority="13063">
      <formula>$H514="CÉLULA CONSTRUTIVA"</formula>
    </cfRule>
  </conditionalFormatting>
  <conditionalFormatting sqref="M514:M515 O514:P515 M517 O517:P517">
    <cfRule type="expression" dxfId="10776" priority="13062">
      <formula>$H514="SUBETAPA"</formula>
    </cfRule>
  </conditionalFormatting>
  <conditionalFormatting sqref="M514:M515 O514:P515 M516:O516 M517 O517:P517">
    <cfRule type="expression" dxfId="10775" priority="13064">
      <formula>$H514="ETAPA"</formula>
    </cfRule>
  </conditionalFormatting>
  <conditionalFormatting sqref="M519 O519:P519 M518:O518 M520:O520">
    <cfRule type="expression" dxfId="10774" priority="13073">
      <formula>$H518="CÉLULA CONSTRUTIVA"</formula>
    </cfRule>
  </conditionalFormatting>
  <conditionalFormatting sqref="M519 O519:P519">
    <cfRule type="expression" dxfId="10773" priority="13070">
      <formula>$H519="SUBETAPA"</formula>
    </cfRule>
  </conditionalFormatting>
  <conditionalFormatting sqref="M525 O525:P525 M526:O526 M527 O527:P527 M528:O528 M529 O529:P529 M530:O530 M531 O531:P531 M532:O532 M539 O539:P539 M540:O540 M647:M648 M533 O533:P533 M534:O534 M535 O535:P535 M536:O536 M537 O537:P537 M538:O538 M544 O544:P544 M545:O545 M546 O546:P546 M547:O547 M548 O548:P548 M549:O549 M556 O556:P556 M557:O557 M550 O550:P550 M551:O551 M552 O552:P552 M553:O553 M554 O554:P554 M555:O555 M561 O561:P561 M562:O562 M563 O563:P563 M564:O564 M565 O565:P565 M566:O566 M573 O573:P573 M574:O574 M567 O567:P567 M568:O568 M569 O569:P569 M570:O570 M571 O571:P571 M572:O572 M579:O579 M580 O580:P580 M581:O581 M582 O582:P582 M583:O583 M584 O584:P584 M585:O585 M592 O592:P592 M593:O593 M586 O586:P586 M587:O587 M588 O588:P588 M589:O589 M590 O590:P590 M591:O591 M598:O598 M599 O599:P599 M600:O600 M601 O601:P601 M602:O602 M603 O603:P603 M604:O604 M611 O611:P611 M612:O612 M605 O605:P605 M606:O606 M607 O607:P607 M608:O608 M609 O609:P609 M610:O610 M617:O617 M618 O618:P618 M619:O619 M620 O620:P620 M621:O621 M622 O622:P622 M623:O623 M630 O630:P630 M631:O631 M624 O624:P624 M625:O625 M626 O626:P626 M627:O627 M628 O628:P628 M629:O629 M635 O635:P635 M636:O636 M637 O637:P637 M638:O638 M645 O645:P645 M646:O646 M639 O639:P639 M640:O640 M641 O641:P641 M642:O642 M643 O643:P643 M644:O644">
    <cfRule type="expression" dxfId="10772" priority="23761">
      <formula>$H525="SUBETAPA"</formula>
    </cfRule>
  </conditionalFormatting>
  <conditionalFormatting sqref="M525">
    <cfRule type="expression" dxfId="10771" priority="24032">
      <formula>$H525="ETAPA"</formula>
    </cfRule>
  </conditionalFormatting>
  <conditionalFormatting sqref="M527 O527:P527">
    <cfRule type="expression" dxfId="10770" priority="23765">
      <formula>$H527="ETAPA"</formula>
    </cfRule>
    <cfRule type="expression" dxfId="10769" priority="23764">
      <formula>$H527="CÉLULA CONSTRUTIVA"</formula>
    </cfRule>
  </conditionalFormatting>
  <conditionalFormatting sqref="M541:M542 M543:O543">
    <cfRule type="expression" dxfId="10768" priority="14795">
      <formula>$H541="SUBETAPA"</formula>
    </cfRule>
  </conditionalFormatting>
  <conditionalFormatting sqref="M544 O544:P544">
    <cfRule type="expression" dxfId="10767" priority="14793">
      <formula>$H544="CÉLULA CONSTRUTIVA"</formula>
    </cfRule>
    <cfRule type="expression" dxfId="10766" priority="14794">
      <formula>$H544="ETAPA"</formula>
    </cfRule>
  </conditionalFormatting>
  <conditionalFormatting sqref="M558:M559 M560:O560">
    <cfRule type="expression" dxfId="10765" priority="14593">
      <formula>$H558="SUBETAPA"</formula>
    </cfRule>
  </conditionalFormatting>
  <conditionalFormatting sqref="M561 O561:P561">
    <cfRule type="expression" dxfId="10764" priority="14592">
      <formula>$H561="ETAPA"</formula>
    </cfRule>
    <cfRule type="expression" dxfId="10763" priority="14591">
      <formula>$H561="CÉLULA CONSTRUTIVA"</formula>
    </cfRule>
  </conditionalFormatting>
  <conditionalFormatting sqref="M580 O580:P580">
    <cfRule type="expression" dxfId="10762" priority="14390">
      <formula>$H580="ETAPA"</formula>
    </cfRule>
    <cfRule type="expression" dxfId="10761" priority="14389">
      <formula>$H580="CÉLULA CONSTRUTIVA"</formula>
    </cfRule>
  </conditionalFormatting>
  <conditionalFormatting sqref="M599 O599:P599">
    <cfRule type="expression" dxfId="10760" priority="14187">
      <formula>$H599="CÉLULA CONSTRUTIVA"</formula>
    </cfRule>
    <cfRule type="expression" dxfId="10759" priority="14188">
      <formula>$H599="ETAPA"</formula>
    </cfRule>
  </conditionalFormatting>
  <conditionalFormatting sqref="M618 O618:P618">
    <cfRule type="expression" dxfId="10758" priority="13985">
      <formula>$H618="CÉLULA CONSTRUTIVA"</formula>
    </cfRule>
    <cfRule type="expression" dxfId="10757" priority="13986">
      <formula>$H618="ETAPA"</formula>
    </cfRule>
  </conditionalFormatting>
  <conditionalFormatting sqref="M632:M633 M634:O634">
    <cfRule type="expression" dxfId="10756" priority="13583">
      <formula>$H632="SUBETAPA"</formula>
    </cfRule>
  </conditionalFormatting>
  <conditionalFormatting sqref="M652">
    <cfRule type="expression" dxfId="10755" priority="15063">
      <formula>$H652="ETAPA"</formula>
    </cfRule>
    <cfRule type="expression" dxfId="10754" priority="15061">
      <formula>$H652="SUBETAPA"</formula>
    </cfRule>
    <cfRule type="expression" dxfId="10753" priority="15062">
      <formula>$H652="CÉLULA CONSTRUTIVA"</formula>
    </cfRule>
  </conditionalFormatting>
  <conditionalFormatting sqref="M662 O662:P662">
    <cfRule type="expression" dxfId="10752" priority="16083">
      <formula>$H662="CÉLULA CONSTRUTIVA"</formula>
    </cfRule>
  </conditionalFormatting>
  <conditionalFormatting sqref="M662">
    <cfRule type="expression" dxfId="10751" priority="16082">
      <formula>$H662="SUBETAPA"</formula>
    </cfRule>
  </conditionalFormatting>
  <conditionalFormatting sqref="M676 O676:P676">
    <cfRule type="expression" dxfId="10750" priority="15918">
      <formula>$H676="CÉLULA CONSTRUTIVA"</formula>
    </cfRule>
  </conditionalFormatting>
  <conditionalFormatting sqref="M676">
    <cfRule type="expression" dxfId="10749" priority="15917">
      <formula>$H676="SUBETAPA"</formula>
    </cfRule>
  </conditionalFormatting>
  <conditionalFormatting sqref="M690 O690:P690">
    <cfRule type="expression" dxfId="10748" priority="15753">
      <formula>$H690="CÉLULA CONSTRUTIVA"</formula>
    </cfRule>
  </conditionalFormatting>
  <conditionalFormatting sqref="M690">
    <cfRule type="expression" dxfId="10747" priority="15752">
      <formula>$H690="SUBETAPA"</formula>
    </cfRule>
  </conditionalFormatting>
  <conditionalFormatting sqref="M704 O704:P704">
    <cfRule type="expression" dxfId="10746" priority="15588">
      <formula>$H704="CÉLULA CONSTRUTIVA"</formula>
    </cfRule>
  </conditionalFormatting>
  <conditionalFormatting sqref="M704">
    <cfRule type="expression" dxfId="10745" priority="15587">
      <formula>$H704="SUBETAPA"</formula>
    </cfRule>
  </conditionalFormatting>
  <conditionalFormatting sqref="M718 O718:P718">
    <cfRule type="expression" dxfId="10744" priority="15423">
      <formula>$H718="CÉLULA CONSTRUTIVA"</formula>
    </cfRule>
  </conditionalFormatting>
  <conditionalFormatting sqref="M718">
    <cfRule type="expression" dxfId="10743" priority="15422">
      <formula>$H718="SUBETAPA"</formula>
    </cfRule>
  </conditionalFormatting>
  <conditionalFormatting sqref="M732 O732:P732">
    <cfRule type="expression" dxfId="10742" priority="15258">
      <formula>$H732="CÉLULA CONSTRUTIVA"</formula>
    </cfRule>
  </conditionalFormatting>
  <conditionalFormatting sqref="M732">
    <cfRule type="expression" dxfId="10741" priority="15257">
      <formula>$H732="SUBETAPA"</formula>
    </cfRule>
  </conditionalFormatting>
  <conditionalFormatting sqref="M760:M761 O760:P761 G760:K762 N762:O762">
    <cfRule type="expression" dxfId="10740" priority="16286">
      <formula>$H760="ETAPA"</formula>
    </cfRule>
  </conditionalFormatting>
  <conditionalFormatting sqref="M760:M761 O760:P761 N762:O762 O763:P763">
    <cfRule type="expression" dxfId="10739" priority="16276">
      <formula>$H760="SUBETAPA"</formula>
    </cfRule>
  </conditionalFormatting>
  <conditionalFormatting sqref="M762">
    <cfRule type="expression" dxfId="10738" priority="9622">
      <formula>$H762="CÉLULA CONSTRUTIVA"</formula>
    </cfRule>
    <cfRule type="expression" dxfId="10737" priority="9623">
      <formula>$H762="ETAPA"</formula>
    </cfRule>
  </conditionalFormatting>
  <conditionalFormatting sqref="M762:M763">
    <cfRule type="expression" dxfId="10736" priority="9621">
      <formula>$H762="SUBETAPA"</formula>
    </cfRule>
  </conditionalFormatting>
  <conditionalFormatting sqref="M763:M764">
    <cfRule type="expression" dxfId="10735" priority="9625">
      <formula>$H763="CÉLULA CONSTRUTIVA"</formula>
    </cfRule>
    <cfRule type="expression" dxfId="10734" priority="9626">
      <formula>$H763="ETAPA"</formula>
    </cfRule>
  </conditionalFormatting>
  <conditionalFormatting sqref="M764">
    <cfRule type="expression" dxfId="10733" priority="9624">
      <formula>$H764="SUBETAPA"</formula>
    </cfRule>
  </conditionalFormatting>
  <conditionalFormatting sqref="M766:M767 O766:P767 G766:K768 M768:O768">
    <cfRule type="expression" dxfId="10732" priority="16234">
      <formula>$H766="ETAPA"</formula>
    </cfRule>
  </conditionalFormatting>
  <conditionalFormatting sqref="M766:M767 O766:P767 M768:O768 M770 O770:P770">
    <cfRule type="expression" dxfId="10731" priority="16224">
      <formula>$H766="SUBETAPA"</formula>
    </cfRule>
  </conditionalFormatting>
  <conditionalFormatting sqref="M773:M774 O773:P774 G773:K775 M775:O775">
    <cfRule type="expression" dxfId="10730" priority="16182">
      <formula>$H773="ETAPA"</formula>
    </cfRule>
  </conditionalFormatting>
  <conditionalFormatting sqref="M773:M774 O773:P774 M775:O775">
    <cfRule type="expression" dxfId="10729" priority="16172">
      <formula>$H773="SUBETAPA"</formula>
    </cfRule>
  </conditionalFormatting>
  <conditionalFormatting sqref="M776 O776:P776 G776:L777 M777:O777">
    <cfRule type="expression" dxfId="10728" priority="398">
      <formula>$H776="ETAPA"</formula>
    </cfRule>
  </conditionalFormatting>
  <conditionalFormatting sqref="M776 O776:P776">
    <cfRule type="expression" dxfId="10727" priority="391">
      <formula>$H776="SUBETAPA"</formula>
    </cfRule>
  </conditionalFormatting>
  <conditionalFormatting sqref="M778:M781">
    <cfRule type="expression" dxfId="10726" priority="23453">
      <formula>$H778="CÉLULA CONSTRUTIVA"</formula>
    </cfRule>
    <cfRule type="expression" dxfId="10725" priority="23454">
      <formula>$H778="ETAPA"</formula>
    </cfRule>
    <cfRule type="expression" dxfId="10724" priority="23452">
      <formula>$H778="SUBETAPA"</formula>
    </cfRule>
  </conditionalFormatting>
  <conditionalFormatting sqref="M784:M785">
    <cfRule type="expression" dxfId="10723" priority="1642">
      <formula>$H784="SUBETAPA"</formula>
    </cfRule>
    <cfRule type="expression" dxfId="10722" priority="1643">
      <formula>$H784="CÉLULA CONSTRUTIVA"</formula>
    </cfRule>
    <cfRule type="expression" dxfId="10721" priority="1644">
      <formula>$H784="ETAPA"</formula>
    </cfRule>
  </conditionalFormatting>
  <conditionalFormatting sqref="M789 M790:O790">
    <cfRule type="expression" dxfId="10720" priority="1601">
      <formula>$H789="CÉLULA CONSTRUTIVA"</formula>
    </cfRule>
    <cfRule type="expression" dxfId="10719" priority="1602">
      <formula>$H789="ETAPA"</formula>
    </cfRule>
  </conditionalFormatting>
  <conditionalFormatting sqref="M789">
    <cfRule type="expression" dxfId="10718" priority="1600">
      <formula>$H789="SUBETAPA"</formula>
    </cfRule>
  </conditionalFormatting>
  <conditionalFormatting sqref="M796:M797">
    <cfRule type="expression" dxfId="10717" priority="7045">
      <formula>$H796="SUBETAPA"</formula>
    </cfRule>
    <cfRule type="expression" dxfId="10716" priority="7046">
      <formula>$H796="CÉLULA CONSTRUTIVA"</formula>
    </cfRule>
    <cfRule type="expression" dxfId="10715" priority="7047">
      <formula>$H796="ETAPA"</formula>
    </cfRule>
  </conditionalFormatting>
  <conditionalFormatting sqref="M798">
    <cfRule type="expression" dxfId="10714" priority="475">
      <formula>$H798="ETAPA"</formula>
    </cfRule>
    <cfRule type="expression" dxfId="10713" priority="474">
      <formula>$H798="CÉLULA CONSTRUTIVA"</formula>
    </cfRule>
    <cfRule type="expression" dxfId="10712" priority="473">
      <formula>$H798="SUBETAPA"</formula>
    </cfRule>
  </conditionalFormatting>
  <conditionalFormatting sqref="M799">
    <cfRule type="expression" dxfId="10711" priority="1661">
      <formula>$H799="CÉLULA CONSTRUTIVA"</formula>
    </cfRule>
    <cfRule type="expression" dxfId="10710" priority="1662">
      <formula>$H799="ETAPA"</formula>
    </cfRule>
    <cfRule type="expression" dxfId="10709" priority="1660">
      <formula>$H799="SUBETAPA"</formula>
    </cfRule>
  </conditionalFormatting>
  <conditionalFormatting sqref="M801:M802">
    <cfRule type="expression" dxfId="10708" priority="1637">
      <formula>$H801="CÉLULA CONSTRUTIVA"</formula>
    </cfRule>
    <cfRule type="expression" dxfId="10707" priority="1636">
      <formula>$H801="SUBETAPA"</formula>
    </cfRule>
    <cfRule type="expression" dxfId="10706" priority="1638">
      <formula>$H801="ETAPA"</formula>
    </cfRule>
  </conditionalFormatting>
  <conditionalFormatting sqref="M806:M807">
    <cfRule type="expression" dxfId="10705" priority="6846">
      <formula>$H806="ETAPA"</formula>
    </cfRule>
    <cfRule type="expression" dxfId="10704" priority="6845">
      <formula>$H806="CÉLULA CONSTRUTIVA"</formula>
    </cfRule>
    <cfRule type="expression" dxfId="10703" priority="6844">
      <formula>$H806="SUBETAPA"</formula>
    </cfRule>
  </conditionalFormatting>
  <conditionalFormatting sqref="M808">
    <cfRule type="expression" dxfId="10702" priority="472">
      <formula>$H808="ETAPA"</formula>
    </cfRule>
    <cfRule type="expression" dxfId="10701" priority="470">
      <formula>$H808="SUBETAPA"</formula>
    </cfRule>
    <cfRule type="expression" dxfId="10700" priority="471">
      <formula>$H808="CÉLULA CONSTRUTIVA"</formula>
    </cfRule>
  </conditionalFormatting>
  <conditionalFormatting sqref="M809">
    <cfRule type="expression" dxfId="10699" priority="1657">
      <formula>$H809="SUBETAPA"</formula>
    </cfRule>
    <cfRule type="expression" dxfId="10698" priority="1658">
      <formula>$H809="CÉLULA CONSTRUTIVA"</formula>
    </cfRule>
    <cfRule type="expression" dxfId="10697" priority="1659">
      <formula>$H809="ETAPA"</formula>
    </cfRule>
  </conditionalFormatting>
  <conditionalFormatting sqref="M811:M812">
    <cfRule type="expression" dxfId="10696" priority="1630">
      <formula>$H811="SUBETAPA"</formula>
    </cfRule>
    <cfRule type="expression" dxfId="10695" priority="1631">
      <formula>$H811="CÉLULA CONSTRUTIVA"</formula>
    </cfRule>
    <cfRule type="expression" dxfId="10694" priority="1632">
      <formula>$H811="ETAPA"</formula>
    </cfRule>
  </conditionalFormatting>
  <conditionalFormatting sqref="M813 N814:O814">
    <cfRule type="expression" dxfId="10693" priority="645">
      <formula>$H813="ETAPA"</formula>
    </cfRule>
    <cfRule type="expression" dxfId="10692" priority="644">
      <formula>$H813="CÉLULA CONSTRUTIVA"</formula>
    </cfRule>
  </conditionalFormatting>
  <conditionalFormatting sqref="M813">
    <cfRule type="expression" dxfId="10691" priority="643">
      <formula>$H813="SUBETAPA"</formula>
    </cfRule>
  </conditionalFormatting>
  <conditionalFormatting sqref="M814">
    <cfRule type="expression" dxfId="10690" priority="609">
      <formula>$H814="ETAPA"</formula>
    </cfRule>
    <cfRule type="expression" dxfId="10689" priority="608">
      <formula>$H814="CÉLULA CONSTRUTIVA"</formula>
    </cfRule>
    <cfRule type="expression" dxfId="10688" priority="607">
      <formula>$H814="SUBETAPA"</formula>
    </cfRule>
  </conditionalFormatting>
  <conditionalFormatting sqref="M819:M820">
    <cfRule type="expression" dxfId="10687" priority="6643">
      <formula>$H819="SUBETAPA"</formula>
    </cfRule>
    <cfRule type="expression" dxfId="10686" priority="6645">
      <formula>$H819="ETAPA"</formula>
    </cfRule>
    <cfRule type="expression" dxfId="10685" priority="6644">
      <formula>$H819="CÉLULA CONSTRUTIVA"</formula>
    </cfRule>
  </conditionalFormatting>
  <conditionalFormatting sqref="M821">
    <cfRule type="expression" dxfId="10684" priority="467">
      <formula>$H821="SUBETAPA"</formula>
    </cfRule>
    <cfRule type="expression" dxfId="10683" priority="468">
      <formula>$H821="CÉLULA CONSTRUTIVA"</formula>
    </cfRule>
    <cfRule type="expression" dxfId="10682" priority="469">
      <formula>$H821="ETAPA"</formula>
    </cfRule>
  </conditionalFormatting>
  <conditionalFormatting sqref="M822">
    <cfRule type="expression" dxfId="10681" priority="1656">
      <formula>$H822="ETAPA"</formula>
    </cfRule>
    <cfRule type="expression" dxfId="10680" priority="1655">
      <formula>$H822="CÉLULA CONSTRUTIVA"</formula>
    </cfRule>
    <cfRule type="expression" dxfId="10679" priority="1654">
      <formula>$H822="SUBETAPA"</formula>
    </cfRule>
  </conditionalFormatting>
  <conditionalFormatting sqref="M825">
    <cfRule type="expression" dxfId="10678" priority="301">
      <formula>$H825="SUBETAPA"</formula>
    </cfRule>
    <cfRule type="expression" dxfId="10677" priority="302">
      <formula>$H825="CÉLULA CONSTRUTIVA"</formula>
    </cfRule>
    <cfRule type="expression" dxfId="10676" priority="303">
      <formula>$H825="ETAPA"</formula>
    </cfRule>
  </conditionalFormatting>
  <conditionalFormatting sqref="M826 M829 M831">
    <cfRule type="expression" dxfId="10675" priority="6679">
      <formula>$H826="SUBETAPA"</formula>
    </cfRule>
  </conditionalFormatting>
  <conditionalFormatting sqref="M826 M829 N830:O830 M831">
    <cfRule type="expression" dxfId="10674" priority="6680">
      <formula>$H826="CÉLULA CONSTRUTIVA"</formula>
    </cfRule>
    <cfRule type="expression" dxfId="10673" priority="6681">
      <formula>$H826="ETAPA"</formula>
    </cfRule>
  </conditionalFormatting>
  <conditionalFormatting sqref="M830">
    <cfRule type="expression" dxfId="10672" priority="1566">
      <formula>$H830="ETAPA"</formula>
    </cfRule>
    <cfRule type="expression" dxfId="10671" priority="1565">
      <formula>$H830="CÉLULA CONSTRUTIVA"</formula>
    </cfRule>
    <cfRule type="expression" dxfId="10670" priority="1564">
      <formula>$H830="SUBETAPA"</formula>
    </cfRule>
  </conditionalFormatting>
  <conditionalFormatting sqref="M836:M837">
    <cfRule type="expression" dxfId="10669" priority="6443">
      <formula>$H836="CÉLULA CONSTRUTIVA"</formula>
    </cfRule>
    <cfRule type="expression" dxfId="10668" priority="6442">
      <formula>$H836="SUBETAPA"</formula>
    </cfRule>
    <cfRule type="expression" dxfId="10667" priority="6444">
      <formula>$H836="ETAPA"</formula>
    </cfRule>
  </conditionalFormatting>
  <conditionalFormatting sqref="M838">
    <cfRule type="expression" dxfId="10666" priority="465">
      <formula>$H838="CÉLULA CONSTRUTIVA"</formula>
    </cfRule>
    <cfRule type="expression" dxfId="10665" priority="464">
      <formula>$H838="SUBETAPA"</formula>
    </cfRule>
    <cfRule type="expression" dxfId="10664" priority="466">
      <formula>$H838="ETAPA"</formula>
    </cfRule>
  </conditionalFormatting>
  <conditionalFormatting sqref="M839">
    <cfRule type="expression" dxfId="10663" priority="1651">
      <formula>$H839="SUBETAPA"</formula>
    </cfRule>
    <cfRule type="expression" dxfId="10662" priority="1653">
      <formula>$H839="ETAPA"</formula>
    </cfRule>
    <cfRule type="expression" dxfId="10661" priority="1652">
      <formula>$H839="CÉLULA CONSTRUTIVA"</formula>
    </cfRule>
  </conditionalFormatting>
  <conditionalFormatting sqref="M842">
    <cfRule type="expression" dxfId="10660" priority="268">
      <formula>$H842="SUBETAPA"</formula>
    </cfRule>
    <cfRule type="expression" dxfId="10659" priority="269">
      <formula>$H842="CÉLULA CONSTRUTIVA"</formula>
    </cfRule>
    <cfRule type="expression" dxfId="10658" priority="270">
      <formula>$H842="ETAPA"</formula>
    </cfRule>
  </conditionalFormatting>
  <conditionalFormatting sqref="M843 M845 M847">
    <cfRule type="expression" dxfId="10657" priority="6478">
      <formula>$H843="SUBETAPA"</formula>
    </cfRule>
  </conditionalFormatting>
  <conditionalFormatting sqref="M843 M845 N846:O846 M847">
    <cfRule type="expression" dxfId="10656" priority="6480">
      <formula>$H843="ETAPA"</formula>
    </cfRule>
    <cfRule type="expression" dxfId="10655" priority="6479">
      <formula>$H843="CÉLULA CONSTRUTIVA"</formula>
    </cfRule>
  </conditionalFormatting>
  <conditionalFormatting sqref="M844">
    <cfRule type="expression" dxfId="10654" priority="450">
      <formula>$H844="CÉLULA CONSTRUTIVA"</formula>
    </cfRule>
    <cfRule type="expression" dxfId="10653" priority="451">
      <formula>$H844="ETAPA"</formula>
    </cfRule>
  </conditionalFormatting>
  <conditionalFormatting sqref="M846">
    <cfRule type="expression" dxfId="10652" priority="1561">
      <formula>$H846="SUBETAPA"</formula>
    </cfRule>
    <cfRule type="expression" dxfId="10651" priority="1562">
      <formula>$H846="CÉLULA CONSTRUTIVA"</formula>
    </cfRule>
    <cfRule type="expression" dxfId="10650" priority="1563">
      <formula>$H846="ETAPA"</formula>
    </cfRule>
  </conditionalFormatting>
  <conditionalFormatting sqref="M852:M853">
    <cfRule type="expression" dxfId="10649" priority="6243">
      <formula>$H852="ETAPA"</formula>
    </cfRule>
    <cfRule type="expression" dxfId="10648" priority="6241">
      <formula>$H852="SUBETAPA"</formula>
    </cfRule>
    <cfRule type="expression" dxfId="10647" priority="6242">
      <formula>$H852="CÉLULA CONSTRUTIVA"</formula>
    </cfRule>
  </conditionalFormatting>
  <conditionalFormatting sqref="M854">
    <cfRule type="expression" dxfId="10646" priority="463">
      <formula>$H854="ETAPA"</formula>
    </cfRule>
    <cfRule type="expression" dxfId="10645" priority="462">
      <formula>$H854="CÉLULA CONSTRUTIVA"</formula>
    </cfRule>
    <cfRule type="expression" dxfId="10644" priority="461">
      <formula>$H854="SUBETAPA"</formula>
    </cfRule>
  </conditionalFormatting>
  <conditionalFormatting sqref="M855">
    <cfRule type="expression" dxfId="10643" priority="1648">
      <formula>$H855="SUBETAPA"</formula>
    </cfRule>
    <cfRule type="expression" dxfId="10642" priority="1649">
      <formula>$H855="CÉLULA CONSTRUTIVA"</formula>
    </cfRule>
    <cfRule type="expression" dxfId="10641" priority="1650">
      <formula>$H855="ETAPA"</formula>
    </cfRule>
  </conditionalFormatting>
  <conditionalFormatting sqref="M858">
    <cfRule type="expression" dxfId="10640" priority="236">
      <formula>$H858="CÉLULA CONSTRUTIVA"</formula>
    </cfRule>
    <cfRule type="expression" dxfId="10639" priority="235">
      <formula>$H858="SUBETAPA"</formula>
    </cfRule>
    <cfRule type="expression" dxfId="10638" priority="237">
      <formula>$H858="ETAPA"</formula>
    </cfRule>
  </conditionalFormatting>
  <conditionalFormatting sqref="M859 M862 M864">
    <cfRule type="expression" dxfId="10637" priority="6277">
      <formula>$H859="SUBETAPA"</formula>
    </cfRule>
  </conditionalFormatting>
  <conditionalFormatting sqref="M859 M862 N863:O863 M864">
    <cfRule type="expression" dxfId="10636" priority="6278">
      <formula>$H859="CÉLULA CONSTRUTIVA"</formula>
    </cfRule>
    <cfRule type="expression" dxfId="10635" priority="6279">
      <formula>$H859="ETAPA"</formula>
    </cfRule>
  </conditionalFormatting>
  <conditionalFormatting sqref="M861">
    <cfRule type="expression" dxfId="10634" priority="447">
      <formula>$H861="CÉLULA CONSTRUTIVA"</formula>
    </cfRule>
    <cfRule type="expression" dxfId="10633" priority="448">
      <formula>$H861="ETAPA"</formula>
    </cfRule>
    <cfRule type="expression" dxfId="10632" priority="449">
      <formula>$H861="SUBETAPA"</formula>
    </cfRule>
  </conditionalFormatting>
  <conditionalFormatting sqref="M863">
    <cfRule type="expression" dxfId="10631" priority="1558">
      <formula>$H863="SUBETAPA"</formula>
    </cfRule>
    <cfRule type="expression" dxfId="10630" priority="1559">
      <formula>$H863="CÉLULA CONSTRUTIVA"</formula>
    </cfRule>
    <cfRule type="expression" dxfId="10629" priority="1560">
      <formula>$H863="ETAPA"</formula>
    </cfRule>
  </conditionalFormatting>
  <conditionalFormatting sqref="M869:M870">
    <cfRule type="expression" dxfId="10628" priority="6042">
      <formula>$H869="ETAPA"</formula>
    </cfRule>
    <cfRule type="expression" dxfId="10627" priority="6041">
      <formula>$H869="CÉLULA CONSTRUTIVA"</formula>
    </cfRule>
    <cfRule type="expression" dxfId="10626" priority="6040">
      <formula>$H869="SUBETAPA"</formula>
    </cfRule>
  </conditionalFormatting>
  <conditionalFormatting sqref="M871">
    <cfRule type="expression" dxfId="10625" priority="458">
      <formula>$H871="SUBETAPA"</formula>
    </cfRule>
    <cfRule type="expression" dxfId="10624" priority="459">
      <formula>$H871="CÉLULA CONSTRUTIVA"</formula>
    </cfRule>
    <cfRule type="expression" dxfId="10623" priority="460">
      <formula>$H871="ETAPA"</formula>
    </cfRule>
  </conditionalFormatting>
  <conditionalFormatting sqref="M872">
    <cfRule type="expression" dxfId="10622" priority="1647">
      <formula>$H872="ETAPA"</formula>
    </cfRule>
    <cfRule type="expression" dxfId="10621" priority="1646">
      <formula>$H872="CÉLULA CONSTRUTIVA"</formula>
    </cfRule>
    <cfRule type="expression" dxfId="10620" priority="1645">
      <formula>$H872="SUBETAPA"</formula>
    </cfRule>
  </conditionalFormatting>
  <conditionalFormatting sqref="M875">
    <cfRule type="expression" dxfId="10619" priority="174">
      <formula>$H875="ETAPA"</formula>
    </cfRule>
    <cfRule type="expression" dxfId="10618" priority="173">
      <formula>$H875="CÉLULA CONSTRUTIVA"</formula>
    </cfRule>
    <cfRule type="expression" dxfId="10617" priority="172">
      <formula>$H875="SUBETAPA"</formula>
    </cfRule>
  </conditionalFormatting>
  <conditionalFormatting sqref="M876">
    <cfRule type="expression" dxfId="10616" priority="6076">
      <formula>$H876="SUBETAPA"</formula>
    </cfRule>
    <cfRule type="expression" dxfId="10615" priority="6077">
      <formula>$H876="CÉLULA CONSTRUTIVA"</formula>
    </cfRule>
    <cfRule type="expression" dxfId="10614" priority="6078">
      <formula>$H876="ETAPA"</formula>
    </cfRule>
  </conditionalFormatting>
  <conditionalFormatting sqref="M956 O956:P956 M958 O958:P958">
    <cfRule type="expression" dxfId="10613" priority="5077">
      <formula>$H956="ETAPA"</formula>
    </cfRule>
    <cfRule type="expression" dxfId="10612" priority="5076">
      <formula>$H956="CÉLULA CONSTRUTIVA"</formula>
    </cfRule>
    <cfRule type="expression" dxfId="10611" priority="5075">
      <formula>$H956="SUBETAPA"</formula>
    </cfRule>
  </conditionalFormatting>
  <conditionalFormatting sqref="M968 O968:P968 M970 O970:P970">
    <cfRule type="expression" dxfId="10610" priority="4807">
      <formula>$H968="SUBETAPA"</formula>
    </cfRule>
    <cfRule type="expression" dxfId="10609" priority="4808">
      <formula>$H968="CÉLULA CONSTRUTIVA"</formula>
    </cfRule>
    <cfRule type="expression" dxfId="10608" priority="4809">
      <formula>$H968="ETAPA"</formula>
    </cfRule>
  </conditionalFormatting>
  <conditionalFormatting sqref="M981 O981:P981 M987 O987:P987 G989:K989">
    <cfRule type="expression" dxfId="10607" priority="4551">
      <formula>$H981="ETAPA"</formula>
    </cfRule>
  </conditionalFormatting>
  <conditionalFormatting sqref="M981 O981:P981 M987 O987:P987">
    <cfRule type="expression" dxfId="10606" priority="4550">
      <formula>$H981="CÉLULA CONSTRUTIVA"</formula>
    </cfRule>
    <cfRule type="expression" dxfId="10605" priority="4549">
      <formula>$H981="SUBETAPA"</formula>
    </cfRule>
  </conditionalFormatting>
  <conditionalFormatting sqref="M984 O984 N985:O986">
    <cfRule type="expression" dxfId="10604" priority="4504">
      <formula>$H984="ETAPA"</formula>
    </cfRule>
    <cfRule type="expression" dxfId="10603" priority="4503">
      <formula>$H984="CÉLULA CONSTRUTIVA"</formula>
    </cfRule>
  </conditionalFormatting>
  <conditionalFormatting sqref="M984 O984">
    <cfRule type="expression" dxfId="10602" priority="4502">
      <formula>$H984="SUBETAPA"</formula>
    </cfRule>
  </conditionalFormatting>
  <conditionalFormatting sqref="M985">
    <cfRule type="expression" dxfId="10601" priority="1454">
      <formula>$H985="ETAPA"</formula>
    </cfRule>
    <cfRule type="expression" dxfId="10600" priority="1453">
      <formula>$H985="CÉLULA CONSTRUTIVA"</formula>
    </cfRule>
    <cfRule type="expression" dxfId="10599" priority="1452">
      <formula>$H985="SUBETAPA"</formula>
    </cfRule>
  </conditionalFormatting>
  <conditionalFormatting sqref="M986">
    <cfRule type="expression" dxfId="10598" priority="1451">
      <formula>$H986="ETAPA"</formula>
    </cfRule>
    <cfRule type="expression" dxfId="10597" priority="1449">
      <formula>$H986="SUBETAPA"</formula>
    </cfRule>
    <cfRule type="expression" dxfId="10596" priority="1450">
      <formula>$H986="CÉLULA CONSTRUTIVA"</formula>
    </cfRule>
  </conditionalFormatting>
  <conditionalFormatting sqref="M1001 O1001:P1001 M1006 O1006:P1006 G1008:K1008 M1014:O1014">
    <cfRule type="expression" dxfId="10595" priority="4296">
      <formula>$H1001="ETAPA"</formula>
    </cfRule>
  </conditionalFormatting>
  <conditionalFormatting sqref="M1001 O1001:P1001 M1006 O1006:P1006">
    <cfRule type="expression" dxfId="10594" priority="4295">
      <formula>$H1001="CÉLULA CONSTRUTIVA"</formula>
    </cfRule>
    <cfRule type="expression" dxfId="10593" priority="4294">
      <formula>$H1001="SUBETAPA"</formula>
    </cfRule>
  </conditionalFormatting>
  <conditionalFormatting sqref="M1002">
    <cfRule type="expression" dxfId="10592" priority="441">
      <formula>$H1002="SUBETAPA"</formula>
    </cfRule>
    <cfRule type="expression" dxfId="10591" priority="443">
      <formula>$H1002="ETAPA"</formula>
    </cfRule>
    <cfRule type="expression" dxfId="10590" priority="442">
      <formula>$H1002="CÉLULA CONSTRUTIVA"</formula>
    </cfRule>
  </conditionalFormatting>
  <conditionalFormatting sqref="M1004 O1004 N1005:O1005">
    <cfRule type="expression" dxfId="10589" priority="4248">
      <formula>$H1004="CÉLULA CONSTRUTIVA"</formula>
    </cfRule>
    <cfRule type="expression" dxfId="10588" priority="4249">
      <formula>$H1004="ETAPA"</formula>
    </cfRule>
  </conditionalFormatting>
  <conditionalFormatting sqref="M1004 O1004">
    <cfRule type="expression" dxfId="10587" priority="4247">
      <formula>$H1004="SUBETAPA"</formula>
    </cfRule>
  </conditionalFormatting>
  <conditionalFormatting sqref="M1005">
    <cfRule type="expression" dxfId="10586" priority="1455">
      <formula>$H1005="SUBETAPA"</formula>
    </cfRule>
    <cfRule type="expression" dxfId="10585" priority="1456">
      <formula>$H1005="CÉLULA CONSTRUTIVA"</formula>
    </cfRule>
    <cfRule type="expression" dxfId="10584" priority="1457">
      <formula>$H1005="ETAPA"</formula>
    </cfRule>
  </conditionalFormatting>
  <conditionalFormatting sqref="M1022 O1022:P1022 M1028 O1028:P1028 G1030:K1030">
    <cfRule type="expression" dxfId="10583" priority="4041">
      <formula>$H1022="ETAPA"</formula>
    </cfRule>
  </conditionalFormatting>
  <conditionalFormatting sqref="M1022 O1022:P1022 M1028 O1028:P1028">
    <cfRule type="expression" dxfId="10582" priority="4040">
      <formula>$H1022="CÉLULA CONSTRUTIVA"</formula>
    </cfRule>
    <cfRule type="expression" dxfId="10581" priority="4039">
      <formula>$H1022="SUBETAPA"</formula>
    </cfRule>
  </conditionalFormatting>
  <conditionalFormatting sqref="M1024">
    <cfRule type="expression" dxfId="10580" priority="444">
      <formula>$H1024="SUBETAPA"</formula>
    </cfRule>
    <cfRule type="expression" dxfId="10579" priority="445">
      <formula>$H1024="CÉLULA CONSTRUTIVA"</formula>
    </cfRule>
    <cfRule type="expression" dxfId="10578" priority="446">
      <formula>$H1024="ETAPA"</formula>
    </cfRule>
  </conditionalFormatting>
  <conditionalFormatting sqref="M1026 O1026 M1027:O1027">
    <cfRule type="expression" dxfId="10577" priority="3994">
      <formula>$H1026="ETAPA"</formula>
    </cfRule>
    <cfRule type="expression" dxfId="10576" priority="3993">
      <formula>$H1026="CÉLULA CONSTRUTIVA"</formula>
    </cfRule>
  </conditionalFormatting>
  <conditionalFormatting sqref="M1026 O1026">
    <cfRule type="expression" dxfId="10575" priority="3992">
      <formula>$H1026="SUBETAPA"</formula>
    </cfRule>
  </conditionalFormatting>
  <conditionalFormatting sqref="M1031 O1031:P1031">
    <cfRule type="expression" dxfId="10574" priority="587">
      <formula>$H1031="SUBETAPA"</formula>
    </cfRule>
    <cfRule type="expression" dxfId="10573" priority="589">
      <formula>$H1031="ETAPA"</formula>
    </cfRule>
    <cfRule type="expression" dxfId="10572" priority="588">
      <formula>$H1031="CÉLULA CONSTRUTIVA"</formula>
    </cfRule>
  </conditionalFormatting>
  <conditionalFormatting sqref="M1062:M1063">
    <cfRule type="expression" dxfId="10571" priority="1234">
      <formula>$H1062="SUBETAPA"</formula>
    </cfRule>
    <cfRule type="expression" dxfId="10570" priority="1235">
      <formula>$H1062="CÉLULA CONSTRUTIVA"</formula>
    </cfRule>
  </conditionalFormatting>
  <conditionalFormatting sqref="M1064 O1064:P1064">
    <cfRule type="expression" dxfId="10569" priority="23822">
      <formula>$H1064="CÉLULA CONSTRUTIVA"</formula>
    </cfRule>
    <cfRule type="expression" dxfId="10568" priority="23821">
      <formula>$H1064="SUBETAPA"</formula>
    </cfRule>
  </conditionalFormatting>
  <conditionalFormatting sqref="M1067">
    <cfRule type="expression" dxfId="10567" priority="11">
      <formula>$H1067="CÉLULA CONSTRUTIVA"</formula>
    </cfRule>
    <cfRule type="expression" dxfId="10566" priority="12">
      <formula>$H1067="ETAPA"</formula>
    </cfRule>
    <cfRule type="expression" dxfId="10565" priority="10">
      <formula>$H1067="SUBETAPA"</formula>
    </cfRule>
  </conditionalFormatting>
  <conditionalFormatting sqref="M1076">
    <cfRule type="expression" dxfId="10564" priority="1437">
      <formula>$H1076="ETAPA"</formula>
    </cfRule>
  </conditionalFormatting>
  <conditionalFormatting sqref="M1076:M1078">
    <cfRule type="expression" dxfId="10563" priority="1438">
      <formula>$H1076="CÉLULA CONSTRUTIVA"</formula>
    </cfRule>
    <cfRule type="expression" dxfId="10562" priority="1436">
      <formula>$H1076="SUBETAPA"</formula>
    </cfRule>
  </conditionalFormatting>
  <conditionalFormatting sqref="M1082">
    <cfRule type="expression" dxfId="10561" priority="72">
      <formula>$H1082="SUBETAPA"</formula>
    </cfRule>
    <cfRule type="expression" dxfId="10560" priority="73">
      <formula>$H1082="CÉLULA CONSTRUTIVA"</formula>
    </cfRule>
  </conditionalFormatting>
  <conditionalFormatting sqref="M1083">
    <cfRule type="expression" dxfId="10559" priority="69">
      <formula>$H1083="CÉLULA CONSTRUTIVA"</formula>
    </cfRule>
    <cfRule type="expression" dxfId="10558" priority="68">
      <formula>$H1083="SUBETAPA"</formula>
    </cfRule>
  </conditionalFormatting>
  <conditionalFormatting sqref="M1084">
    <cfRule type="expression" dxfId="10557" priority="63">
      <formula>$H1084="CÉLULA CONSTRUTIVA"</formula>
    </cfRule>
    <cfRule type="expression" dxfId="10556" priority="62">
      <formula>$H1084="SUBETAPA"</formula>
    </cfRule>
  </conditionalFormatting>
  <conditionalFormatting sqref="M1086">
    <cfRule type="expression" dxfId="10555" priority="48">
      <formula>$H1086="SUBETAPA"</formula>
    </cfRule>
    <cfRule type="expression" dxfId="10554" priority="51">
      <formula>$H1086="CÉLULA CONSTRUTIVA"</formula>
    </cfRule>
    <cfRule type="expression" dxfId="10553" priority="49">
      <formula>$H1086="CÉLULA CONSTRUTIVA"</formula>
    </cfRule>
    <cfRule type="expression" dxfId="10552" priority="50">
      <formula>$H1086="SUBETAPA"</formula>
    </cfRule>
  </conditionalFormatting>
  <conditionalFormatting sqref="M1092">
    <cfRule type="expression" dxfId="10551" priority="8">
      <formula>$H1092="CÉLULA CONSTRUTIVA"</formula>
    </cfRule>
    <cfRule type="expression" dxfId="10550" priority="9">
      <formula>$H1092="ETAPA"</formula>
    </cfRule>
    <cfRule type="expression" dxfId="10549" priority="7">
      <formula>$H1092="SUBETAPA"</formula>
    </cfRule>
  </conditionalFormatting>
  <conditionalFormatting sqref="M1099">
    <cfRule type="expression" dxfId="10548" priority="1434">
      <formula>$H1099="ETAPA"</formula>
    </cfRule>
  </conditionalFormatting>
  <conditionalFormatting sqref="M1099:M1101">
    <cfRule type="expression" dxfId="10547" priority="1435">
      <formula>$H1099="CÉLULA CONSTRUTIVA"</formula>
    </cfRule>
    <cfRule type="expression" dxfId="10546" priority="1433">
      <formula>$H1099="SUBETAPA"</formula>
    </cfRule>
  </conditionalFormatting>
  <conditionalFormatting sqref="M1105">
    <cfRule type="expression" dxfId="10545" priority="70">
      <formula>$H1105="SUBETAPA"</formula>
    </cfRule>
    <cfRule type="expression" dxfId="10544" priority="71">
      <formula>$H1105="CÉLULA CONSTRUTIVA"</formula>
    </cfRule>
  </conditionalFormatting>
  <conditionalFormatting sqref="M1106">
    <cfRule type="expression" dxfId="10543" priority="67">
      <formula>$H1106="CÉLULA CONSTRUTIVA"</formula>
    </cfRule>
    <cfRule type="expression" dxfId="10542" priority="66">
      <formula>$H1106="SUBETAPA"</formula>
    </cfRule>
  </conditionalFormatting>
  <conditionalFormatting sqref="M1107">
    <cfRule type="expression" dxfId="10541" priority="60">
      <formula>$H1107="SUBETAPA"</formula>
    </cfRule>
    <cfRule type="expression" dxfId="10540" priority="61">
      <formula>$H1107="CÉLULA CONSTRUTIVA"</formula>
    </cfRule>
  </conditionalFormatting>
  <conditionalFormatting sqref="M1109">
    <cfRule type="expression" dxfId="10539" priority="44">
      <formula>$H1109="SUBETAPA"</formula>
    </cfRule>
    <cfRule type="expression" dxfId="10538" priority="45">
      <formula>$H1109="CÉLULA CONSTRUTIVA"</formula>
    </cfRule>
    <cfRule type="expression" dxfId="10537" priority="46">
      <formula>$H1109="SUBETAPA"</formula>
    </cfRule>
    <cfRule type="expression" dxfId="10536" priority="47">
      <formula>$H1109="CÉLULA CONSTRUTIVA"</formula>
    </cfRule>
  </conditionalFormatting>
  <conditionalFormatting sqref="M1109:M1110">
    <cfRule type="expression" dxfId="10535" priority="1244">
      <formula>$H1109="SUBETAPA"</formula>
    </cfRule>
    <cfRule type="expression" dxfId="10534" priority="1245">
      <formula>$H1109="CÉLULA CONSTRUTIVA"</formula>
    </cfRule>
  </conditionalFormatting>
  <conditionalFormatting sqref="M1110">
    <cfRule type="expression" dxfId="10533" priority="30">
      <formula>$H1110="SUBETAPA"</formula>
    </cfRule>
    <cfRule type="expression" dxfId="10532" priority="31">
      <formula>$H1110="CÉLULA CONSTRUTIVA"</formula>
    </cfRule>
  </conditionalFormatting>
  <conditionalFormatting sqref="M1115">
    <cfRule type="expression" dxfId="10531" priority="4">
      <formula>$H1115="SUBETAPA"</formula>
    </cfRule>
    <cfRule type="expression" dxfId="10530" priority="6">
      <formula>$H1115="ETAPA"</formula>
    </cfRule>
    <cfRule type="expression" dxfId="10529" priority="5">
      <formula>$H1115="CÉLULA CONSTRUTIVA"</formula>
    </cfRule>
  </conditionalFormatting>
  <conditionalFormatting sqref="M1118">
    <cfRule type="expression" dxfId="10528" priority="2">
      <formula>$H1118="CÉLULA CONSTRUTIVA"</formula>
    </cfRule>
    <cfRule type="expression" dxfId="10527" priority="3">
      <formula>$H1118="ETAPA"</formula>
    </cfRule>
    <cfRule type="expression" dxfId="10526" priority="1">
      <formula>$H1118="SUBETAPA"</formula>
    </cfRule>
  </conditionalFormatting>
  <conditionalFormatting sqref="M1122">
    <cfRule type="expression" dxfId="10525" priority="1430">
      <formula>$H1122="CÉLULA CONSTRUTIVA"</formula>
    </cfRule>
    <cfRule type="expression" dxfId="10524" priority="1429">
      <formula>$H1122="SUBETAPA"</formula>
    </cfRule>
  </conditionalFormatting>
  <conditionalFormatting sqref="M1124">
    <cfRule type="expression" dxfId="10523" priority="81">
      <formula>$H1124="CÉLULA CONSTRUTIVA"</formula>
    </cfRule>
    <cfRule type="expression" dxfId="10522" priority="80">
      <formula>$H1124="SUBETAPA"</formula>
    </cfRule>
  </conditionalFormatting>
  <conditionalFormatting sqref="M1127">
    <cfRule type="expression" dxfId="10521" priority="65">
      <formula>$H1127="CÉLULA CONSTRUTIVA"</formula>
    </cfRule>
    <cfRule type="expression" dxfId="10520" priority="64">
      <formula>$H1127="SUBETAPA"</formula>
    </cfRule>
  </conditionalFormatting>
  <conditionalFormatting sqref="M1128">
    <cfRule type="expression" dxfId="10519" priority="58">
      <formula>$H1128="SUBETAPA"</formula>
    </cfRule>
    <cfRule type="expression" dxfId="10518" priority="59">
      <formula>$H1128="CÉLULA CONSTRUTIVA"</formula>
    </cfRule>
  </conditionalFormatting>
  <conditionalFormatting sqref="M1130">
    <cfRule type="expression" dxfId="10517" priority="40">
      <formula>$H1130="SUBETAPA"</formula>
    </cfRule>
    <cfRule type="expression" dxfId="10516" priority="41">
      <formula>$H1130="CÉLULA CONSTRUTIVA"</formula>
    </cfRule>
    <cfRule type="expression" dxfId="10515" priority="42">
      <formula>$H1130="SUBETAPA"</formula>
    </cfRule>
    <cfRule type="expression" dxfId="10514" priority="43">
      <formula>$H1130="CÉLULA CONSTRUTIVA"</formula>
    </cfRule>
  </conditionalFormatting>
  <conditionalFormatting sqref="M1130:M1131">
    <cfRule type="expression" dxfId="10513" priority="1242">
      <formula>$H1130="SUBETAPA"</formula>
    </cfRule>
    <cfRule type="expression" dxfId="10512" priority="1243">
      <formula>$H1130="CÉLULA CONSTRUTIVA"</formula>
    </cfRule>
  </conditionalFormatting>
  <conditionalFormatting sqref="M1131">
    <cfRule type="expression" dxfId="10511" priority="28">
      <formula>$H1131="SUBETAPA"</formula>
    </cfRule>
    <cfRule type="expression" dxfId="10510" priority="29">
      <formula>$H1131="CÉLULA CONSTRUTIVA"</formula>
    </cfRule>
  </conditionalFormatting>
  <conditionalFormatting sqref="M1134">
    <cfRule type="expression" dxfId="10509" priority="19">
      <formula>$H1134="SUBETAPA"</formula>
    </cfRule>
    <cfRule type="expression" dxfId="10508" priority="20">
      <formula>$H1134="CÉLULA CONSTRUTIVA"</formula>
    </cfRule>
    <cfRule type="expression" dxfId="10507" priority="21">
      <formula>$H1134="ETAPA"</formula>
    </cfRule>
  </conditionalFormatting>
  <conditionalFormatting sqref="M1142">
    <cfRule type="expression" dxfId="10506" priority="1426">
      <formula>$H1142="CÉLULA CONSTRUTIVA"</formula>
    </cfRule>
    <cfRule type="expression" dxfId="10505" priority="1425">
      <formula>$H1142="SUBETAPA"</formula>
    </cfRule>
  </conditionalFormatting>
  <conditionalFormatting sqref="M1144">
    <cfRule type="expression" dxfId="10504" priority="78">
      <formula>$H1144="SUBETAPA"</formula>
    </cfRule>
    <cfRule type="expression" dxfId="10503" priority="79">
      <formula>$H1144="CÉLULA CONSTRUTIVA"</formula>
    </cfRule>
  </conditionalFormatting>
  <conditionalFormatting sqref="M1147">
    <cfRule type="expression" dxfId="10502" priority="56">
      <formula>$H1147="SUBETAPA"</formula>
    </cfRule>
    <cfRule type="expression" dxfId="10501" priority="57">
      <formula>$H1147="CÉLULA CONSTRUTIVA"</formula>
    </cfRule>
  </conditionalFormatting>
  <conditionalFormatting sqref="M1149">
    <cfRule type="expression" dxfId="10500" priority="36">
      <formula>$H1149="SUBETAPA"</formula>
    </cfRule>
    <cfRule type="expression" dxfId="10499" priority="37">
      <formula>$H1149="CÉLULA CONSTRUTIVA"</formula>
    </cfRule>
    <cfRule type="expression" dxfId="10498" priority="38">
      <formula>$H1149="SUBETAPA"</formula>
    </cfRule>
    <cfRule type="expression" dxfId="10497" priority="39">
      <formula>$H1149="CÉLULA CONSTRUTIVA"</formula>
    </cfRule>
  </conditionalFormatting>
  <conditionalFormatting sqref="M1149:M1150">
    <cfRule type="expression" dxfId="10496" priority="1241">
      <formula>$H1149="CÉLULA CONSTRUTIVA"</formula>
    </cfRule>
    <cfRule type="expression" dxfId="10495" priority="1240">
      <formula>$H1149="SUBETAPA"</formula>
    </cfRule>
  </conditionalFormatting>
  <conditionalFormatting sqref="M1150">
    <cfRule type="expression" dxfId="10494" priority="26">
      <formula>$H1150="SUBETAPA"</formula>
    </cfRule>
    <cfRule type="expression" dxfId="10493" priority="27">
      <formula>$H1150="CÉLULA CONSTRUTIVA"</formula>
    </cfRule>
  </conditionalFormatting>
  <conditionalFormatting sqref="M1153">
    <cfRule type="expression" dxfId="10492" priority="16">
      <formula>$H1153="SUBETAPA"</formula>
    </cfRule>
    <cfRule type="expression" dxfId="10491" priority="17">
      <formula>$H1153="CÉLULA CONSTRUTIVA"</formula>
    </cfRule>
    <cfRule type="expression" dxfId="10490" priority="18">
      <formula>$H1153="ETAPA"</formula>
    </cfRule>
  </conditionalFormatting>
  <conditionalFormatting sqref="M1160">
    <cfRule type="expression" dxfId="10489" priority="1422">
      <formula>$H1160="CÉLULA CONSTRUTIVA"</formula>
    </cfRule>
    <cfRule type="expression" dxfId="10488" priority="1421">
      <formula>$H1160="SUBETAPA"</formula>
    </cfRule>
  </conditionalFormatting>
  <conditionalFormatting sqref="M1162">
    <cfRule type="expression" dxfId="10487" priority="76">
      <formula>$H1162="SUBETAPA"</formula>
    </cfRule>
    <cfRule type="expression" dxfId="10486" priority="77">
      <formula>$H1162="CÉLULA CONSTRUTIVA"</formula>
    </cfRule>
  </conditionalFormatting>
  <conditionalFormatting sqref="M1165">
    <cfRule type="expression" dxfId="10485" priority="54">
      <formula>$H1165="SUBETAPA"</formula>
    </cfRule>
    <cfRule type="expression" dxfId="10484" priority="55">
      <formula>$H1165="CÉLULA CONSTRUTIVA"</formula>
    </cfRule>
  </conditionalFormatting>
  <conditionalFormatting sqref="M1167">
    <cfRule type="expression" dxfId="10483" priority="32">
      <formula>$H1167="SUBETAPA"</formula>
    </cfRule>
    <cfRule type="expression" dxfId="10482" priority="35">
      <formula>$H1167="CÉLULA CONSTRUTIVA"</formula>
    </cfRule>
    <cfRule type="expression" dxfId="10481" priority="33">
      <formula>$H1167="CÉLULA CONSTRUTIVA"</formula>
    </cfRule>
    <cfRule type="expression" dxfId="10480" priority="34">
      <formula>$H1167="SUBETAPA"</formula>
    </cfRule>
  </conditionalFormatting>
  <conditionalFormatting sqref="M1167:M1168">
    <cfRule type="expression" dxfId="10479" priority="1239">
      <formula>$H1167="CÉLULA CONSTRUTIVA"</formula>
    </cfRule>
    <cfRule type="expression" dxfId="10478" priority="1238">
      <formula>$H1167="SUBETAPA"</formula>
    </cfRule>
  </conditionalFormatting>
  <conditionalFormatting sqref="M1168">
    <cfRule type="expression" dxfId="10477" priority="24">
      <formula>$H1168="SUBETAPA"</formula>
    </cfRule>
    <cfRule type="expression" dxfId="10476" priority="25">
      <formula>$H1168="CÉLULA CONSTRUTIVA"</formula>
    </cfRule>
  </conditionalFormatting>
  <conditionalFormatting sqref="M1171">
    <cfRule type="expression" dxfId="10475" priority="15">
      <formula>$H1171="ETAPA"</formula>
    </cfRule>
    <cfRule type="expression" dxfId="10474" priority="14">
      <formula>$H1171="CÉLULA CONSTRUTIVA"</formula>
    </cfRule>
    <cfRule type="expression" dxfId="10473" priority="13">
      <formula>$H1171="SUBETAPA"</formula>
    </cfRule>
  </conditionalFormatting>
  <conditionalFormatting sqref="M1178">
    <cfRule type="expression" dxfId="10472" priority="1417">
      <formula>$H1178="SUBETAPA"</formula>
    </cfRule>
    <cfRule type="expression" dxfId="10471" priority="1418">
      <formula>$H1178="CÉLULA CONSTRUTIVA"</formula>
    </cfRule>
  </conditionalFormatting>
  <conditionalFormatting sqref="M1180">
    <cfRule type="expression" dxfId="10470" priority="75">
      <formula>$H1180="CÉLULA CONSTRUTIVA"</formula>
    </cfRule>
    <cfRule type="expression" dxfId="10469" priority="74">
      <formula>$H1180="SUBETAPA"</formula>
    </cfRule>
  </conditionalFormatting>
  <conditionalFormatting sqref="M1182">
    <cfRule type="expression" dxfId="10468" priority="52">
      <formula>$H1182="SUBETAPA"</formula>
    </cfRule>
    <cfRule type="expression" dxfId="10467" priority="53">
      <formula>$H1182="CÉLULA CONSTRUTIVA"</formula>
    </cfRule>
  </conditionalFormatting>
  <conditionalFormatting sqref="M1184">
    <cfRule type="expression" dxfId="10466" priority="22">
      <formula>$H1184="SUBETAPA"</formula>
    </cfRule>
    <cfRule type="expression" dxfId="10465" priority="23">
      <formula>$H1184="CÉLULA CONSTRUTIVA"</formula>
    </cfRule>
  </conditionalFormatting>
  <conditionalFormatting sqref="M1197">
    <cfRule type="expression" dxfId="10464" priority="1760">
      <formula>$H1197="SUBETAPA"</formula>
    </cfRule>
    <cfRule type="expression" dxfId="10463" priority="1761">
      <formula>$H1197="CÉLULA CONSTRUTIVA"</formula>
    </cfRule>
    <cfRule type="expression" dxfId="10462" priority="1762">
      <formula>$H1197="ETAPA"</formula>
    </cfRule>
  </conditionalFormatting>
  <conditionalFormatting sqref="M1200">
    <cfRule type="expression" dxfId="10461" priority="90">
      <formula>$H1200="ETAPA"</formula>
    </cfRule>
    <cfRule type="expression" dxfId="10460" priority="89">
      <formula>$H1200="CÉLULA CONSTRUTIVA"</formula>
    </cfRule>
    <cfRule type="expression" dxfId="10459" priority="88">
      <formula>$H1200="SUBETAPA"</formula>
    </cfRule>
  </conditionalFormatting>
  <conditionalFormatting sqref="M1202">
    <cfRule type="expression" dxfId="10458" priority="106">
      <formula>$H1202="SUBETAPA"</formula>
    </cfRule>
    <cfRule type="expression" dxfId="10457" priority="107">
      <formula>$H1202="CÉLULA CONSTRUTIVA"</formula>
    </cfRule>
    <cfRule type="expression" dxfId="10456" priority="108">
      <formula>$H1202="ETAPA"</formula>
    </cfRule>
  </conditionalFormatting>
  <conditionalFormatting sqref="M1203">
    <cfRule type="expression" dxfId="10455" priority="1528">
      <formula>$H1203="ETAPA"</formula>
    </cfRule>
    <cfRule type="expression" dxfId="10454" priority="1526">
      <formula>$H1203="SUBETAPA"</formula>
    </cfRule>
    <cfRule type="expression" dxfId="10453" priority="1527">
      <formula>$H1203="CÉLULA CONSTRUTIVA"</formula>
    </cfRule>
  </conditionalFormatting>
  <conditionalFormatting sqref="M1204">
    <cfRule type="expression" dxfId="10452" priority="1524">
      <formula>$H1204="CÉLULA CONSTRUTIVA"</formula>
    </cfRule>
    <cfRule type="expression" dxfId="10451" priority="1523">
      <formula>$H1204="SUBETAPA"</formula>
    </cfRule>
    <cfRule type="expression" dxfId="10450" priority="1525">
      <formula>$H1204="ETAPA"</formula>
    </cfRule>
  </conditionalFormatting>
  <conditionalFormatting sqref="M1207">
    <cfRule type="expression" dxfId="10449" priority="121">
      <formula>$H1207="SUBETAPA"</formula>
    </cfRule>
    <cfRule type="expression" dxfId="10448" priority="122">
      <formula>$H1207="CÉLULA CONSTRUTIVA"</formula>
    </cfRule>
    <cfRule type="expression" dxfId="10447" priority="123">
      <formula>$H1207="ETAPA"</formula>
    </cfRule>
  </conditionalFormatting>
  <conditionalFormatting sqref="M1209">
    <cfRule type="expression" dxfId="10446" priority="105">
      <formula>$H1209="ETAPA"</formula>
    </cfRule>
    <cfRule type="expression" dxfId="10445" priority="103">
      <formula>$H1209="SUBETAPA"</formula>
    </cfRule>
    <cfRule type="expression" dxfId="10444" priority="104">
      <formula>$H1209="CÉLULA CONSTRUTIVA"</formula>
    </cfRule>
  </conditionalFormatting>
  <conditionalFormatting sqref="M1210">
    <cfRule type="expression" dxfId="10443" priority="1517">
      <formula>$H1210="SUBETAPA"</formula>
    </cfRule>
    <cfRule type="expression" dxfId="10442" priority="1518">
      <formula>$H1210="CÉLULA CONSTRUTIVA"</formula>
    </cfRule>
    <cfRule type="expression" dxfId="10441" priority="1519">
      <formula>$H1210="ETAPA"</formula>
    </cfRule>
  </conditionalFormatting>
  <conditionalFormatting sqref="M1211">
    <cfRule type="expression" dxfId="10440" priority="1514">
      <formula>$H1211="SUBETAPA"</formula>
    </cfRule>
    <cfRule type="expression" dxfId="10439" priority="1515">
      <formula>$H1211="CÉLULA CONSTRUTIVA"</formula>
    </cfRule>
    <cfRule type="expression" dxfId="10438" priority="1516">
      <formula>$H1211="ETAPA"</formula>
    </cfRule>
  </conditionalFormatting>
  <conditionalFormatting sqref="M1214">
    <cfRule type="expression" dxfId="10437" priority="118">
      <formula>$H1214="SUBETAPA"</formula>
    </cfRule>
    <cfRule type="expression" dxfId="10436" priority="119">
      <formula>$H1214="CÉLULA CONSTRUTIVA"</formula>
    </cfRule>
    <cfRule type="expression" dxfId="10435" priority="120">
      <formula>$H1214="ETAPA"</formula>
    </cfRule>
  </conditionalFormatting>
  <conditionalFormatting sqref="M1217">
    <cfRule type="expression" dxfId="10434" priority="101">
      <formula>$H1217="CÉLULA CONSTRUTIVA"</formula>
    </cfRule>
    <cfRule type="expression" dxfId="10433" priority="100">
      <formula>$H1217="SUBETAPA"</formula>
    </cfRule>
    <cfRule type="expression" dxfId="10432" priority="102">
      <formula>$H1217="ETAPA"</formula>
    </cfRule>
  </conditionalFormatting>
  <conditionalFormatting sqref="M1218">
    <cfRule type="expression" dxfId="10431" priority="1508">
      <formula>$H1218="SUBETAPA"</formula>
    </cfRule>
    <cfRule type="expression" dxfId="10430" priority="1509">
      <formula>$H1218="CÉLULA CONSTRUTIVA"</formula>
    </cfRule>
    <cfRule type="expression" dxfId="10429" priority="1510">
      <formula>$H1218="ETAPA"</formula>
    </cfRule>
  </conditionalFormatting>
  <conditionalFormatting sqref="M1219">
    <cfRule type="expression" dxfId="10428" priority="1507">
      <formula>$H1219="ETAPA"</formula>
    </cfRule>
    <cfRule type="expression" dxfId="10427" priority="1506">
      <formula>$H1219="CÉLULA CONSTRUTIVA"</formula>
    </cfRule>
    <cfRule type="expression" dxfId="10426" priority="1505">
      <formula>$H1219="SUBETAPA"</formula>
    </cfRule>
  </conditionalFormatting>
  <conditionalFormatting sqref="M1222">
    <cfRule type="expression" dxfId="10425" priority="115">
      <formula>$H1222="SUBETAPA"</formula>
    </cfRule>
    <cfRule type="expression" dxfId="10424" priority="116">
      <formula>$H1222="CÉLULA CONSTRUTIVA"</formula>
    </cfRule>
    <cfRule type="expression" dxfId="10423" priority="117">
      <formula>$H1222="ETAPA"</formula>
    </cfRule>
  </conditionalFormatting>
  <conditionalFormatting sqref="M1225">
    <cfRule type="expression" dxfId="10422" priority="97">
      <formula>$H1225="SUBETAPA"</formula>
    </cfRule>
    <cfRule type="expression" dxfId="10421" priority="99">
      <formula>$H1225="ETAPA"</formula>
    </cfRule>
    <cfRule type="expression" dxfId="10420" priority="98">
      <formula>$H1225="CÉLULA CONSTRUTIVA"</formula>
    </cfRule>
  </conditionalFormatting>
  <conditionalFormatting sqref="M1227">
    <cfRule type="expression" dxfId="10419" priority="2203">
      <formula>$H1227="SUBETAPA"</formula>
    </cfRule>
    <cfRule type="expression" dxfId="10418" priority="2204">
      <formula>$H1227="CÉLULA CONSTRUTIVA"</formula>
    </cfRule>
    <cfRule type="expression" dxfId="10417" priority="2205">
      <formula>$H1227="ETAPA"</formula>
    </cfRule>
  </conditionalFormatting>
  <conditionalFormatting sqref="M1229">
    <cfRule type="expression" dxfId="10416" priority="366">
      <formula>$H1229="ETAPA"</formula>
    </cfRule>
    <cfRule type="expression" dxfId="10415" priority="365">
      <formula>$H1229="CÉLULA CONSTRUTIVA"</formula>
    </cfRule>
    <cfRule type="expression" dxfId="10414" priority="364">
      <formula>$H1229="SUBETAPA"</formula>
    </cfRule>
  </conditionalFormatting>
  <conditionalFormatting sqref="M1230">
    <cfRule type="expression" dxfId="10413" priority="362">
      <formula>$H1230="CÉLULA CONSTRUTIVA"</formula>
    </cfRule>
    <cfRule type="expression" dxfId="10412" priority="361">
      <formula>$H1230="SUBETAPA"</formula>
    </cfRule>
    <cfRule type="expression" dxfId="10411" priority="363">
      <formula>$H1230="ETAPA"</formula>
    </cfRule>
  </conditionalFormatting>
  <conditionalFormatting sqref="M1233">
    <cfRule type="expression" dxfId="10410" priority="112">
      <formula>$H1233="SUBETAPA"</formula>
    </cfRule>
    <cfRule type="expression" dxfId="10409" priority="113">
      <formula>$H1233="CÉLULA CONSTRUTIVA"</formula>
    </cfRule>
    <cfRule type="expression" dxfId="10408" priority="114">
      <formula>$H1233="ETAPA"</formula>
    </cfRule>
  </conditionalFormatting>
  <conditionalFormatting sqref="M1236">
    <cfRule type="expression" dxfId="10407" priority="94">
      <formula>$H1236="SUBETAPA"</formula>
    </cfRule>
    <cfRule type="expression" dxfId="10406" priority="95">
      <formula>$H1236="CÉLULA CONSTRUTIVA"</formula>
    </cfRule>
    <cfRule type="expression" dxfId="10405" priority="96">
      <formula>$H1236="ETAPA"</formula>
    </cfRule>
  </conditionalFormatting>
  <conditionalFormatting sqref="M1238">
    <cfRule type="expression" dxfId="10404" priority="2063">
      <formula>$H1238="SUBETAPA"</formula>
    </cfRule>
    <cfRule type="expression" dxfId="10403" priority="2064">
      <formula>$H1238="CÉLULA CONSTRUTIVA"</formula>
    </cfRule>
    <cfRule type="expression" dxfId="10402" priority="2065">
      <formula>$H1238="ETAPA"</formula>
    </cfRule>
  </conditionalFormatting>
  <conditionalFormatting sqref="M1240:M1243">
    <cfRule type="expression" dxfId="10401" priority="91">
      <formula>$H1240="SUBETAPA"</formula>
    </cfRule>
    <cfRule type="expression" dxfId="10400" priority="92">
      <formula>$H1240="CÉLULA CONSTRUTIVA"</formula>
    </cfRule>
    <cfRule type="expression" dxfId="10399" priority="93">
      <formula>$H1240="ETAPA"</formula>
    </cfRule>
  </conditionalFormatting>
  <conditionalFormatting sqref="M1246">
    <cfRule type="expression" dxfId="10398" priority="111">
      <formula>$H1246="ETAPA"</formula>
    </cfRule>
    <cfRule type="expression" dxfId="10397" priority="109">
      <formula>$H1246="SUBETAPA"</formula>
    </cfRule>
    <cfRule type="expression" dxfId="10396" priority="110">
      <formula>$H1246="CÉLULA CONSTRUTIVA"</formula>
    </cfRule>
  </conditionalFormatting>
  <conditionalFormatting sqref="M1248">
    <cfRule type="expression" dxfId="10395" priority="333">
      <formula>$H1248="ETAPA"</formula>
    </cfRule>
    <cfRule type="expression" dxfId="10394" priority="332">
      <formula>$H1248="CÉLULA CONSTRUTIVA"</formula>
    </cfRule>
    <cfRule type="expression" dxfId="10393" priority="331">
      <formula>$H1248="SUBETAPA"</formula>
    </cfRule>
  </conditionalFormatting>
  <conditionalFormatting sqref="M1254">
    <cfRule type="expression" dxfId="10392" priority="1488">
      <formula>$H1254="SUBETAPA"</formula>
    </cfRule>
    <cfRule type="expression" dxfId="10391" priority="1489">
      <formula>$H1254="CÉLULA CONSTRUTIVA"</formula>
    </cfRule>
  </conditionalFormatting>
  <conditionalFormatting sqref="M1259">
    <cfRule type="expression" dxfId="10390" priority="1490">
      <formula>$H1259="SUBETAPA"</formula>
    </cfRule>
  </conditionalFormatting>
  <conditionalFormatting sqref="M1262">
    <cfRule type="expression" dxfId="10389" priority="1491">
      <formula>$H1262="SUBETAPA"</formula>
    </cfRule>
    <cfRule type="expression" dxfId="10388" priority="1498">
      <formula>$H1262="SUBETAPA"</formula>
    </cfRule>
  </conditionalFormatting>
  <conditionalFormatting sqref="M1273">
    <cfRule type="expression" dxfId="10387" priority="83">
      <formula>$H1273="CÉLULA CONSTRUTIVA"</formula>
    </cfRule>
    <cfRule type="expression" dxfId="10386" priority="84">
      <formula>$H1273="ETAPA"</formula>
    </cfRule>
    <cfRule type="expression" dxfId="10385" priority="82">
      <formula>$H1273="SUBETAPA"</formula>
    </cfRule>
  </conditionalFormatting>
  <conditionalFormatting sqref="M1283">
    <cfRule type="expression" dxfId="10384" priority="1487">
      <formula>$H1283="SUBETAPA"</formula>
    </cfRule>
  </conditionalFormatting>
  <conditionalFormatting sqref="M1285">
    <cfRule type="expression" dxfId="10383" priority="85">
      <formula>$H1285="SUBETAPA"</formula>
    </cfRule>
    <cfRule type="expression" dxfId="10382" priority="86">
      <formula>$H1285="CÉLULA CONSTRUTIVA"</formula>
    </cfRule>
    <cfRule type="expression" dxfId="10381" priority="87">
      <formula>$H1285="ETAPA"</formula>
    </cfRule>
  </conditionalFormatting>
  <conditionalFormatting sqref="M1294">
    <cfRule type="expression" dxfId="10380" priority="1486">
      <formula>$H1294="SUBETAPA"</formula>
    </cfRule>
  </conditionalFormatting>
  <conditionalFormatting sqref="M1306">
    <cfRule type="expression" dxfId="10379" priority="1532">
      <formula>$H1306="SUBETAPA"</formula>
    </cfRule>
    <cfRule type="expression" dxfId="10378" priority="1533">
      <formula>$H1306="CÉLULA CONSTRUTIVA"</formula>
    </cfRule>
    <cfRule type="expression" dxfId="10377" priority="1534">
      <formula>$H1306="ETAPA"</formula>
    </cfRule>
  </conditionalFormatting>
  <conditionalFormatting sqref="M1361">
    <cfRule type="expression" dxfId="10376" priority="20554">
      <formula>$H1361="CÉLULA CONSTRUTIVA"</formula>
    </cfRule>
    <cfRule type="expression" dxfId="10375" priority="20555">
      <formula>$H1361="ETAPA"</formula>
    </cfRule>
    <cfRule type="expression" dxfId="10374" priority="20553">
      <formula>$H1361="SUBETAPA"</formula>
    </cfRule>
  </conditionalFormatting>
  <conditionalFormatting sqref="M1362">
    <cfRule type="expression" dxfId="10373" priority="20544">
      <formula>$H1362="SUBETAPA"</formula>
    </cfRule>
    <cfRule type="expression" dxfId="10372" priority="20545">
      <formula>$H1362="CÉLULA CONSTRUTIVA"</formula>
    </cfRule>
    <cfRule type="expression" dxfId="10371" priority="20546">
      <formula>$H1362="ETAPA"</formula>
    </cfRule>
  </conditionalFormatting>
  <conditionalFormatting sqref="M1367">
    <cfRule type="expression" dxfId="10370" priority="20550">
      <formula>$H1367="SUBETAPA"</formula>
    </cfRule>
    <cfRule type="expression" dxfId="10369" priority="20551">
      <formula>$H1367="CÉLULA CONSTRUTIVA"</formula>
    </cfRule>
    <cfRule type="expression" dxfId="10368" priority="20552">
      <formula>$H1367="ETAPA"</formula>
    </cfRule>
  </conditionalFormatting>
  <conditionalFormatting sqref="M1368">
    <cfRule type="expression" dxfId="10367" priority="20548">
      <formula>$H1368="CÉLULA CONSTRUTIVA"</formula>
    </cfRule>
    <cfRule type="expression" dxfId="10366" priority="20547">
      <formula>$H1368="SUBETAPA"</formula>
    </cfRule>
    <cfRule type="expression" dxfId="10365" priority="20549">
      <formula>$H1368="ETAPA"</formula>
    </cfRule>
  </conditionalFormatting>
  <conditionalFormatting sqref="M1369 O1369:P1369">
    <cfRule type="expression" dxfId="10364" priority="22935">
      <formula>$H1369="CÉLULA CONSTRUTIVA"</formula>
    </cfRule>
    <cfRule type="expression" dxfId="10363" priority="22936">
      <formula>$H1369="ETAPA"</formula>
    </cfRule>
  </conditionalFormatting>
  <conditionalFormatting sqref="M1386:M1387 O1386:P1387">
    <cfRule type="expression" dxfId="10362" priority="24037">
      <formula>$H1386="CÉLULA CONSTRUTIVA"</formula>
    </cfRule>
    <cfRule type="expression" dxfId="10361" priority="24038">
      <formula>$H1386="ETAPA"</formula>
    </cfRule>
  </conditionalFormatting>
  <conditionalFormatting sqref="M1410">
    <cfRule type="expression" dxfId="10360" priority="24075">
      <formula>$H1407="ETAPA"</formula>
    </cfRule>
    <cfRule type="expression" dxfId="10359" priority="24074">
      <formula>$H1407="CÉLULA CONSTRUTIVA"</formula>
    </cfRule>
    <cfRule type="expression" dxfId="10358" priority="24073">
      <formula>$H1407="SUBETAPA"</formula>
    </cfRule>
  </conditionalFormatting>
  <conditionalFormatting sqref="M136:N136 G136:K136">
    <cfRule type="expression" dxfId="10357" priority="19653">
      <formula>$H136="ETAPA"</formula>
    </cfRule>
  </conditionalFormatting>
  <conditionalFormatting sqref="M860:N860">
    <cfRule type="expression" dxfId="10356" priority="5838">
      <formula>$H860="CÉLULA CONSTRUTIVA"</formula>
    </cfRule>
    <cfRule type="expression" dxfId="10355" priority="5839">
      <formula>$H860="ETAPA"</formula>
    </cfRule>
    <cfRule type="expression" dxfId="10354" priority="5837">
      <formula>$H860="SUBETAPA"</formula>
    </cfRule>
  </conditionalFormatting>
  <conditionalFormatting sqref="M63:O64 G62:L64">
    <cfRule type="expression" dxfId="10353" priority="23451">
      <formula>$H62="ETAPA"</formula>
    </cfRule>
  </conditionalFormatting>
  <conditionalFormatting sqref="M63:O64">
    <cfRule type="expression" dxfId="10352" priority="23450">
      <formula>$H63="CÉLULA CONSTRUTIVA"</formula>
    </cfRule>
    <cfRule type="expression" dxfId="10351" priority="23449">
      <formula>$H63="SUBETAPA"</formula>
    </cfRule>
  </conditionalFormatting>
  <conditionalFormatting sqref="M88:O88 N87:O87">
    <cfRule type="expression" dxfId="10350" priority="19402">
      <formula>$H87="CÉLULA CONSTRUTIVA"</formula>
    </cfRule>
    <cfRule type="expression" dxfId="10349" priority="19401">
      <formula>$H87="SUBETAPA"</formula>
    </cfRule>
  </conditionalFormatting>
  <conditionalFormatting sqref="M109:O109 N108:O108">
    <cfRule type="expression" dxfId="10348" priority="19373">
      <formula>$H108="SUBETAPA"</formula>
    </cfRule>
    <cfRule type="expression" dxfId="10347" priority="19374">
      <formula>$H108="CÉLULA CONSTRUTIVA"</formula>
    </cfRule>
  </conditionalFormatting>
  <conditionalFormatting sqref="M132:O132 O133:O139 G132:K132">
    <cfRule type="expression" dxfId="10346" priority="19637">
      <formula>$H132="ETAPA"</formula>
    </cfRule>
  </conditionalFormatting>
  <conditionalFormatting sqref="M132:O139">
    <cfRule type="expression" dxfId="10345" priority="19635">
      <formula>$H132="SUBETAPA"</formula>
    </cfRule>
    <cfRule type="expression" dxfId="10344" priority="19636">
      <formula>$H132="CÉLULA CONSTRUTIVA"</formula>
    </cfRule>
  </conditionalFormatting>
  <conditionalFormatting sqref="M237:O237 M253:O253 M304:O304 M339:O339 G1352:J1353">
    <cfRule type="expression" dxfId="10343" priority="22602">
      <formula>$H237="CÉLULA CONSTRUTIVA"</formula>
    </cfRule>
  </conditionalFormatting>
  <conditionalFormatting sqref="M239:O239">
    <cfRule type="expression" dxfId="10342" priority="16750">
      <formula>$H239="CÉLULA CONSTRUTIVA"</formula>
    </cfRule>
    <cfRule type="expression" dxfId="10341" priority="16749">
      <formula>$H239="SUBETAPA"</formula>
    </cfRule>
  </conditionalFormatting>
  <conditionalFormatting sqref="M241:O241">
    <cfRule type="expression" dxfId="10340" priority="23812">
      <formula>$H241="ETAPA"</formula>
    </cfRule>
  </conditionalFormatting>
  <conditionalFormatting sqref="M269:O269 N270:O270">
    <cfRule type="expression" dxfId="10339" priority="17580">
      <formula>$H269="SUBETAPA"</formula>
    </cfRule>
    <cfRule type="expression" dxfId="10338" priority="17582">
      <formula>$H269="ETAPA"</formula>
    </cfRule>
    <cfRule type="expression" dxfId="10337" priority="17581">
      <formula>$H269="CÉLULA CONSTRUTIVA"</formula>
    </cfRule>
  </conditionalFormatting>
  <conditionalFormatting sqref="M443:O443">
    <cfRule type="expression" dxfId="10336" priority="23565">
      <formula>$H443="SUBETAPA"</formula>
    </cfRule>
  </conditionalFormatting>
  <conditionalFormatting sqref="M445:O445 M446 O446:P446 M448 O448:P448 M449:O449 M450 O450:P450 P521 O525:P525 P527 M528:O528 M529 O529:P529 M530:O530 M531 O531:P531 M532:O532 M533 O533:P533 M534:O534 M535 O535:P535 M536:O536 M537 O537:P537 M538:O538 M539 O539:P539 M540:O540 P544 M545:O545 M546 O546:P546 M547:O547 M548 O548:P548 M549:O549 M550 O550:P550 M551:O551 M552 O552:P552 M553:O553 M554 O554:P554 M555:O555 M556 O556:P556 M557:O557 P561 M562:O562 M563 O563:P563 M564:O564 M565 O565:P565 M566:O566 M567 O567:P567 M568:O568 M569 O569:P569 M570:O570 M571 O571:P571 M572:O572 M573 O573:P573 M574:O574 P580 M581:O581 M582 O582:P582 M583:O583 M584 O584:P584 M585:O585 M586 O586:P586 M587:O587 M588 O588:P588 M589:O589 M590 O590:P590 M591:O591 M592 O592:P592 M593:O593 P599 M600:O600 M601 O601:P601 M602:O602 M603 O603:P603 M604:O604 M605 O605:P605 M606:O606 M607 O607:P607 M608:O608 M609 O609:P609 M610:O610 M611 O611:P611 M612:O612 P618 M619:O619 M620 O620:P620 M621:O621 M622 O622:P622 M623:O623 M624 O624:P624 M625:O625 M626 O626:P626 M627:O627 M628 O628:P628 M629:O629 M630 O630:P630 M631:O631 M635 O635:P635 M636:O636 M637 O637:P637 M638:O638 M639 O639:P639 M640:O640 M641 O641:P641 M642:O642 M643 O643:P643 M644:O644 M645 O645:P645 M646:O646 M750 O750:P750 G750:K755 M751:O751 M752:M754 O752:P754 M755:O755 M523 G523:K523 G542:K542 G559:K559 G633:K633 M542 M559 G576:K576 M576 G595:K595 M595 G614:K614 M614 M633">
    <cfRule type="expression" dxfId="10335" priority="24025">
      <formula>$H445="ETAPA"</formula>
    </cfRule>
  </conditionalFormatting>
  <conditionalFormatting sqref="M445:O445">
    <cfRule type="expression" dxfId="10334" priority="23557">
      <formula>$H445="SUBETAPA"</formula>
    </cfRule>
  </conditionalFormatting>
  <conditionalFormatting sqref="M449:O449">
    <cfRule type="expression" dxfId="10333" priority="23541">
      <formula>$H449="SUBETAPA"</formula>
    </cfRule>
  </conditionalFormatting>
  <conditionalFormatting sqref="M451:O451 M460:O460 M469:O469 M480:O480 M491:O491 M502:O502 M513:O513">
    <cfRule type="expression" dxfId="10332" priority="23533">
      <formula>$H451="SUBETAPA"</formula>
    </cfRule>
  </conditionalFormatting>
  <conditionalFormatting sqref="M454:O454">
    <cfRule type="expression" dxfId="10331" priority="13397">
      <formula>$H454="SUBETAPA"</formula>
    </cfRule>
  </conditionalFormatting>
  <conditionalFormatting sqref="M458:O458">
    <cfRule type="expression" dxfId="10330" priority="13381">
      <formula>$H458="SUBETAPA"</formula>
    </cfRule>
  </conditionalFormatting>
  <conditionalFormatting sqref="M463:O463">
    <cfRule type="expression" dxfId="10329" priority="13341">
      <formula>$H463="SUBETAPA"</formula>
    </cfRule>
  </conditionalFormatting>
  <conditionalFormatting sqref="M467:O467">
    <cfRule type="expression" dxfId="10328" priority="13325">
      <formula>$H467="SUBETAPA"</formula>
    </cfRule>
  </conditionalFormatting>
  <conditionalFormatting sqref="M472:O472">
    <cfRule type="expression" dxfId="10327" priority="13285">
      <formula>$H472="SUBETAPA"</formula>
    </cfRule>
  </conditionalFormatting>
  <conditionalFormatting sqref="M474:O474 M475 O475 M477 O477 M478:O478 M479 O479">
    <cfRule type="expression" dxfId="10326" priority="13298">
      <formula>$H474="ETAPA"</formula>
    </cfRule>
  </conditionalFormatting>
  <conditionalFormatting sqref="M474:O474">
    <cfRule type="expression" dxfId="10325" priority="13277">
      <formula>$H474="SUBETAPA"</formula>
    </cfRule>
  </conditionalFormatting>
  <conditionalFormatting sqref="M478:O478">
    <cfRule type="expression" dxfId="10324" priority="13269">
      <formula>$H478="SUBETAPA"</formula>
    </cfRule>
  </conditionalFormatting>
  <conditionalFormatting sqref="M483:O483">
    <cfRule type="expression" dxfId="10323" priority="13229">
      <formula>$H483="SUBETAPA"</formula>
    </cfRule>
  </conditionalFormatting>
  <conditionalFormatting sqref="M485:O485 M486 O486 M488 O488 M489:O489 M490 O490">
    <cfRule type="expression" dxfId="10322" priority="13242">
      <formula>$H485="ETAPA"</formula>
    </cfRule>
  </conditionalFormatting>
  <conditionalFormatting sqref="M485:O485">
    <cfRule type="expression" dxfId="10321" priority="13221">
      <formula>$H485="SUBETAPA"</formula>
    </cfRule>
  </conditionalFormatting>
  <conditionalFormatting sqref="M489:O489">
    <cfRule type="expression" dxfId="10320" priority="13213">
      <formula>$H489="SUBETAPA"</formula>
    </cfRule>
  </conditionalFormatting>
  <conditionalFormatting sqref="M494:O494">
    <cfRule type="expression" dxfId="10319" priority="13173">
      <formula>$H494="SUBETAPA"</formula>
    </cfRule>
  </conditionalFormatting>
  <conditionalFormatting sqref="M496:O496 M497 O497 M499 O499 M500:O500 M501 O501">
    <cfRule type="expression" dxfId="10318" priority="13186">
      <formula>$H496="ETAPA"</formula>
    </cfRule>
  </conditionalFormatting>
  <conditionalFormatting sqref="M496:O496">
    <cfRule type="expression" dxfId="10317" priority="13165">
      <formula>$H496="SUBETAPA"</formula>
    </cfRule>
  </conditionalFormatting>
  <conditionalFormatting sqref="M500:O500">
    <cfRule type="expression" dxfId="10316" priority="13157">
      <formula>$H500="SUBETAPA"</formula>
    </cfRule>
  </conditionalFormatting>
  <conditionalFormatting sqref="M505:O505">
    <cfRule type="expression" dxfId="10315" priority="13117">
      <formula>$H505="SUBETAPA"</formula>
    </cfRule>
  </conditionalFormatting>
  <conditionalFormatting sqref="M507:O507 M508 O508 M510 O510 M511:O511 M512 O512">
    <cfRule type="expression" dxfId="10314" priority="13130">
      <formula>$H507="ETAPA"</formula>
    </cfRule>
  </conditionalFormatting>
  <conditionalFormatting sqref="M507:O507">
    <cfRule type="expression" dxfId="10313" priority="13109">
      <formula>$H507="SUBETAPA"</formula>
    </cfRule>
  </conditionalFormatting>
  <conditionalFormatting sqref="M511:O511">
    <cfRule type="expression" dxfId="10312" priority="13101">
      <formula>$H511="SUBETAPA"</formula>
    </cfRule>
  </conditionalFormatting>
  <conditionalFormatting sqref="M516:O516">
    <cfRule type="expression" dxfId="10311" priority="13061">
      <formula>$H516="SUBETAPA"</formula>
    </cfRule>
  </conditionalFormatting>
  <conditionalFormatting sqref="M518:O518 M519 O519:P519 M520:O520">
    <cfRule type="expression" dxfId="10310" priority="13074">
      <formula>$H518="ETAPA"</formula>
    </cfRule>
  </conditionalFormatting>
  <conditionalFormatting sqref="M518:O518">
    <cfRule type="expression" dxfId="10309" priority="13053">
      <formula>$H518="SUBETAPA"</formula>
    </cfRule>
  </conditionalFormatting>
  <conditionalFormatting sqref="M520:O520">
    <cfRule type="expression" dxfId="10308" priority="13045">
      <formula>$H520="SUBETAPA"</formula>
    </cfRule>
  </conditionalFormatting>
  <conditionalFormatting sqref="M526:O526">
    <cfRule type="expression" dxfId="10307" priority="23762">
      <formula>$H526="CÉLULA CONSTRUTIVA"</formula>
    </cfRule>
    <cfRule type="expression" dxfId="10306" priority="23763">
      <formula>$H526="ETAPA"</formula>
    </cfRule>
  </conditionalFormatting>
  <conditionalFormatting sqref="M579:O579">
    <cfRule type="expression" dxfId="10305" priority="14400">
      <formula>$H579="ETAPA"</formula>
    </cfRule>
  </conditionalFormatting>
  <conditionalFormatting sqref="M598:O598">
    <cfRule type="expression" dxfId="10304" priority="14198">
      <formula>$H598="ETAPA"</formula>
    </cfRule>
  </conditionalFormatting>
  <conditionalFormatting sqref="M617:O617">
    <cfRule type="expression" dxfId="10303" priority="13996">
      <formula>$H617="ETAPA"</formula>
    </cfRule>
  </conditionalFormatting>
  <conditionalFormatting sqref="M650:O650">
    <cfRule type="expression" dxfId="10302" priority="20245">
      <formula>$H650="ETAPA"</formula>
    </cfRule>
    <cfRule type="expression" dxfId="10301" priority="20243">
      <formula>$H650="SUBETAPA"</formula>
    </cfRule>
    <cfRule type="expression" dxfId="10300" priority="20244">
      <formula>$H650="CÉLULA CONSTRUTIVA"</formula>
    </cfRule>
  </conditionalFormatting>
  <conditionalFormatting sqref="M656:O656 M658:O658">
    <cfRule type="expression" dxfId="10299" priority="20300">
      <formula>$H656="ETAPA"</formula>
    </cfRule>
    <cfRule type="expression" dxfId="10298" priority="20299">
      <formula>$H656="CÉLULA CONSTRUTIVA"</formula>
    </cfRule>
    <cfRule type="expression" dxfId="10297" priority="20298">
      <formula>$H656="SUBETAPA"</formula>
    </cfRule>
  </conditionalFormatting>
  <conditionalFormatting sqref="M664:O664 M666:O666">
    <cfRule type="expression" dxfId="10296" priority="16002">
      <formula>$H664="SUBETAPA"</formula>
    </cfRule>
    <cfRule type="expression" dxfId="10295" priority="16004">
      <formula>$H664="ETAPA"</formula>
    </cfRule>
    <cfRule type="expression" dxfId="10294" priority="16003">
      <formula>$H664="CÉLULA CONSTRUTIVA"</formula>
    </cfRule>
  </conditionalFormatting>
  <conditionalFormatting sqref="M670:O670 M672:O672">
    <cfRule type="expression" dxfId="10293" priority="16030">
      <formula>$H670="CÉLULA CONSTRUTIVA"</formula>
    </cfRule>
    <cfRule type="expression" dxfId="10292" priority="16029">
      <formula>$H670="SUBETAPA"</formula>
    </cfRule>
    <cfRule type="expression" dxfId="10291" priority="16031">
      <formula>$H670="ETAPA"</formula>
    </cfRule>
  </conditionalFormatting>
  <conditionalFormatting sqref="M678:O678">
    <cfRule type="expression" dxfId="10290" priority="15839">
      <formula>$H678="ETAPA"</formula>
    </cfRule>
    <cfRule type="expression" dxfId="10289" priority="15838">
      <formula>$H678="CÉLULA CONSTRUTIVA"</formula>
    </cfRule>
    <cfRule type="expression" dxfId="10288" priority="15837">
      <formula>$H678="SUBETAPA"</formula>
    </cfRule>
  </conditionalFormatting>
  <conditionalFormatting sqref="M680:O680">
    <cfRule type="expression" dxfId="10287" priority="15045">
      <formula>$H680="CÉLULA CONSTRUTIVA"</formula>
    </cfRule>
    <cfRule type="expression" dxfId="10286" priority="15046">
      <formula>$H680="ETAPA"</formula>
    </cfRule>
    <cfRule type="expression" dxfId="10285" priority="15044">
      <formula>$H680="SUBETAPA"</formula>
    </cfRule>
  </conditionalFormatting>
  <conditionalFormatting sqref="M684:O684 M686:O686">
    <cfRule type="expression" dxfId="10284" priority="15865">
      <formula>$H684="CÉLULA CONSTRUTIVA"</formula>
    </cfRule>
    <cfRule type="expression" dxfId="10283" priority="15866">
      <formula>$H684="ETAPA"</formula>
    </cfRule>
    <cfRule type="expression" dxfId="10282" priority="15864">
      <formula>$H684="SUBETAPA"</formula>
    </cfRule>
  </conditionalFormatting>
  <conditionalFormatting sqref="M692:O692">
    <cfRule type="expression" dxfId="10281" priority="15673">
      <formula>$H692="CÉLULA CONSTRUTIVA"</formula>
    </cfRule>
    <cfRule type="expression" dxfId="10280" priority="15672">
      <formula>$H692="SUBETAPA"</formula>
    </cfRule>
    <cfRule type="expression" dxfId="10279" priority="15674">
      <formula>$H692="ETAPA"</formula>
    </cfRule>
  </conditionalFormatting>
  <conditionalFormatting sqref="M694:O694">
    <cfRule type="expression" dxfId="10278" priority="15008">
      <formula>$H694="ETAPA"</formula>
    </cfRule>
    <cfRule type="expression" dxfId="10277" priority="15006">
      <formula>$H694="SUBETAPA"</formula>
    </cfRule>
    <cfRule type="expression" dxfId="10276" priority="15007">
      <formula>$H694="CÉLULA CONSTRUTIVA"</formula>
    </cfRule>
  </conditionalFormatting>
  <conditionalFormatting sqref="M698:O698 M700:O700">
    <cfRule type="expression" dxfId="10275" priority="15701">
      <formula>$H698="ETAPA"</formula>
    </cfRule>
    <cfRule type="expression" dxfId="10274" priority="15699">
      <formula>$H698="SUBETAPA"</formula>
    </cfRule>
    <cfRule type="expression" dxfId="10273" priority="15700">
      <formula>$H698="CÉLULA CONSTRUTIVA"</formula>
    </cfRule>
  </conditionalFormatting>
  <conditionalFormatting sqref="M706:O706">
    <cfRule type="expression" dxfId="10272" priority="15508">
      <formula>$H706="CÉLULA CONSTRUTIVA"</formula>
    </cfRule>
    <cfRule type="expression" dxfId="10271" priority="15509">
      <formula>$H706="ETAPA"</formula>
    </cfRule>
    <cfRule type="expression" dxfId="10270" priority="15507">
      <formula>$H706="SUBETAPA"</formula>
    </cfRule>
  </conditionalFormatting>
  <conditionalFormatting sqref="M708:O708">
    <cfRule type="expression" dxfId="10269" priority="14970">
      <formula>$H708="ETAPA"</formula>
    </cfRule>
    <cfRule type="expression" dxfId="10268" priority="14968">
      <formula>$H708="SUBETAPA"</formula>
    </cfRule>
    <cfRule type="expression" dxfId="10267" priority="14969">
      <formula>$H708="CÉLULA CONSTRUTIVA"</formula>
    </cfRule>
  </conditionalFormatting>
  <conditionalFormatting sqref="M712:O712 M714:O714">
    <cfRule type="expression" dxfId="10266" priority="15536">
      <formula>$H712="ETAPA"</formula>
    </cfRule>
    <cfRule type="expression" dxfId="10265" priority="15534">
      <formula>$H712="SUBETAPA"</formula>
    </cfRule>
    <cfRule type="expression" dxfId="10264" priority="15535">
      <formula>$H712="CÉLULA CONSTRUTIVA"</formula>
    </cfRule>
  </conditionalFormatting>
  <conditionalFormatting sqref="M720:O720">
    <cfRule type="expression" dxfId="10263" priority="15343">
      <formula>$H720="CÉLULA CONSTRUTIVA"</formula>
    </cfRule>
    <cfRule type="expression" dxfId="10262" priority="15344">
      <formula>$H720="ETAPA"</formula>
    </cfRule>
    <cfRule type="expression" dxfId="10261" priority="15342">
      <formula>$H720="SUBETAPA"</formula>
    </cfRule>
  </conditionalFormatting>
  <conditionalFormatting sqref="M722:O722">
    <cfRule type="expression" dxfId="10260" priority="14931">
      <formula>$H722="CÉLULA CONSTRUTIVA"</formula>
    </cfRule>
    <cfRule type="expression" dxfId="10259" priority="14932">
      <formula>$H722="ETAPA"</formula>
    </cfRule>
    <cfRule type="expression" dxfId="10258" priority="14930">
      <formula>$H722="SUBETAPA"</formula>
    </cfRule>
  </conditionalFormatting>
  <conditionalFormatting sqref="M726:O726 M728:O728">
    <cfRule type="expression" dxfId="10257" priority="15371">
      <formula>$H726="ETAPA"</formula>
    </cfRule>
    <cfRule type="expression" dxfId="10256" priority="15370">
      <formula>$H726="CÉLULA CONSTRUTIVA"</formula>
    </cfRule>
    <cfRule type="expression" dxfId="10255" priority="15369">
      <formula>$H726="SUBETAPA"</formula>
    </cfRule>
  </conditionalFormatting>
  <conditionalFormatting sqref="M734:O734">
    <cfRule type="expression" dxfId="10254" priority="15179">
      <formula>$H734="ETAPA"</formula>
    </cfRule>
    <cfRule type="expression" dxfId="10253" priority="15178">
      <formula>$H734="CÉLULA CONSTRUTIVA"</formula>
    </cfRule>
    <cfRule type="expression" dxfId="10252" priority="15177">
      <formula>$H734="SUBETAPA"</formula>
    </cfRule>
  </conditionalFormatting>
  <conditionalFormatting sqref="M736:O736">
    <cfRule type="expression" dxfId="10251" priority="14893">
      <formula>$H736="CÉLULA CONSTRUTIVA"</formula>
    </cfRule>
    <cfRule type="expression" dxfId="10250" priority="14892">
      <formula>$H736="SUBETAPA"</formula>
    </cfRule>
    <cfRule type="expression" dxfId="10249" priority="14894">
      <formula>$H736="ETAPA"</formula>
    </cfRule>
  </conditionalFormatting>
  <conditionalFormatting sqref="M740:O740 M742:O742">
    <cfRule type="expression" dxfId="10248" priority="15205">
      <formula>$H740="CÉLULA CONSTRUTIVA"</formula>
    </cfRule>
    <cfRule type="expression" dxfId="10247" priority="15204">
      <formula>$H740="SUBETAPA"</formula>
    </cfRule>
    <cfRule type="expression" dxfId="10246" priority="15206">
      <formula>$H740="ETAPA"</formula>
    </cfRule>
  </conditionalFormatting>
  <conditionalFormatting sqref="M749:O749">
    <cfRule type="expression" dxfId="10245" priority="23755">
      <formula>$H749="ETAPA"</formula>
    </cfRule>
    <cfRule type="expression" dxfId="10244" priority="23754">
      <formula>$H749="CÉLULA CONSTRUTIVA"</formula>
    </cfRule>
  </conditionalFormatting>
  <conditionalFormatting sqref="M756:O756">
    <cfRule type="expression" dxfId="10243" priority="9492">
      <formula>$H756="SUBETAPA"</formula>
    </cfRule>
  </conditionalFormatting>
  <conditionalFormatting sqref="M769:O769">
    <cfRule type="expression" dxfId="10242" priority="9463">
      <formula>$H769="SUBETAPA"</formula>
    </cfRule>
  </conditionalFormatting>
  <conditionalFormatting sqref="M790:O790">
    <cfRule type="expression" dxfId="10241" priority="1591">
      <formula>$H790="SUBETAPA"</formula>
    </cfRule>
  </conditionalFormatting>
  <conditionalFormatting sqref="M885:O886">
    <cfRule type="expression" dxfId="10240" priority="21815">
      <formula>$H885="SUBETAPA"</formula>
    </cfRule>
  </conditionalFormatting>
  <conditionalFormatting sqref="M894:O894">
    <cfRule type="expression" dxfId="10239" priority="5760">
      <formula>$H894="SUBETAPA"</formula>
    </cfRule>
  </conditionalFormatting>
  <conditionalFormatting sqref="M895:O895">
    <cfRule type="expression" dxfId="10238" priority="1084">
      <formula>$H895="SUBETAPA"</formula>
    </cfRule>
    <cfRule type="expression" dxfId="10237" priority="1085">
      <formula>$H895="CÉLULA CONSTRUTIVA"</formula>
    </cfRule>
    <cfRule type="expression" dxfId="10236" priority="1086">
      <formula>$H895="ETAPA"</formula>
    </cfRule>
  </conditionalFormatting>
  <conditionalFormatting sqref="M902:O902">
    <cfRule type="expression" dxfId="10235" priority="5644">
      <formula>$H902="SUBETAPA"</formula>
    </cfRule>
  </conditionalFormatting>
  <conditionalFormatting sqref="M903:O903">
    <cfRule type="expression" dxfId="10234" priority="1062">
      <formula>$H903="ETAPA"</formula>
    </cfRule>
    <cfRule type="expression" dxfId="10233" priority="1060">
      <formula>$H903="SUBETAPA"</formula>
    </cfRule>
    <cfRule type="expression" dxfId="10232" priority="1061">
      <formula>$H903="CÉLULA CONSTRUTIVA"</formula>
    </cfRule>
  </conditionalFormatting>
  <conditionalFormatting sqref="M910:O910">
    <cfRule type="expression" dxfId="10231" priority="5528">
      <formula>$H910="SUBETAPA"</formula>
    </cfRule>
  </conditionalFormatting>
  <conditionalFormatting sqref="M911:O911">
    <cfRule type="expression" dxfId="10230" priority="1036">
      <formula>$H911="SUBETAPA"</formula>
    </cfRule>
    <cfRule type="expression" dxfId="10229" priority="1037">
      <formula>$H911="CÉLULA CONSTRUTIVA"</formula>
    </cfRule>
    <cfRule type="expression" dxfId="10228" priority="1038">
      <formula>$H911="ETAPA"</formula>
    </cfRule>
  </conditionalFormatting>
  <conditionalFormatting sqref="M918:O918">
    <cfRule type="expression" dxfId="10227" priority="5412">
      <formula>$H918="SUBETAPA"</formula>
    </cfRule>
  </conditionalFormatting>
  <conditionalFormatting sqref="M919:O919">
    <cfRule type="expression" dxfId="10226" priority="1012">
      <formula>$H919="SUBETAPA"</formula>
    </cfRule>
    <cfRule type="expression" dxfId="10225" priority="1013">
      <formula>$H919="CÉLULA CONSTRUTIVA"</formula>
    </cfRule>
    <cfRule type="expression" dxfId="10224" priority="1014">
      <formula>$H919="ETAPA"</formula>
    </cfRule>
  </conditionalFormatting>
  <conditionalFormatting sqref="M926:O926">
    <cfRule type="expression" dxfId="10223" priority="5296">
      <formula>$H926="SUBETAPA"</formula>
    </cfRule>
  </conditionalFormatting>
  <conditionalFormatting sqref="M927:O927">
    <cfRule type="expression" dxfId="10222" priority="989">
      <formula>$H927="CÉLULA CONSTRUTIVA"</formula>
    </cfRule>
    <cfRule type="expression" dxfId="10221" priority="990">
      <formula>$H927="ETAPA"</formula>
    </cfRule>
    <cfRule type="expression" dxfId="10220" priority="988">
      <formula>$H927="SUBETAPA"</formula>
    </cfRule>
  </conditionalFormatting>
  <conditionalFormatting sqref="M1027:O1027">
    <cfRule type="expression" dxfId="10219" priority="3969">
      <formula>$H1027="SUBETAPA"</formula>
    </cfRule>
  </conditionalFormatting>
  <conditionalFormatting sqref="M1051:O1051">
    <cfRule type="expression" dxfId="10218" priority="23839">
      <formula>$H1051="ETAPA"</formula>
    </cfRule>
  </conditionalFormatting>
  <conditionalFormatting sqref="M1065:O1066 M1069:O1070 M1072:O1073">
    <cfRule type="expression" dxfId="10217" priority="1210">
      <formula>$H1065="CÉLULA CONSTRUTIVA"</formula>
    </cfRule>
    <cfRule type="expression" dxfId="10216" priority="1211">
      <formula>$H1065="ETAPA"</formula>
    </cfRule>
    <cfRule type="expression" dxfId="10215" priority="1209">
      <formula>$H1065="SUBETAPA"</formula>
    </cfRule>
  </conditionalFormatting>
  <conditionalFormatting sqref="M1068:O1068 N1067:O1067">
    <cfRule type="expression" dxfId="10214" priority="1208">
      <formula>$H1067="ETAPA"</formula>
    </cfRule>
    <cfRule type="expression" dxfId="10213" priority="1207">
      <formula>$H1067="CÉLULA CONSTRUTIVA"</formula>
    </cfRule>
    <cfRule type="expression" dxfId="10212" priority="1204">
      <formula>$H1067="SUBETAPA"</formula>
    </cfRule>
  </conditionalFormatting>
  <conditionalFormatting sqref="M1071:O1071">
    <cfRule type="expression" dxfId="10211" priority="1202">
      <formula>$H1071="CÉLULA CONSTRUTIVA"</formula>
    </cfRule>
    <cfRule type="expression" dxfId="10210" priority="1199">
      <formula>$H1071="SUBETAPA"</formula>
    </cfRule>
    <cfRule type="expression" dxfId="10209" priority="1203">
      <formula>$H1071="ETAPA"</formula>
    </cfRule>
  </conditionalFormatting>
  <conditionalFormatting sqref="M1089:O1090 M1093:O1093 M1095:O1096 N1092:O1092">
    <cfRule type="expression" dxfId="10208" priority="1195">
      <formula>$H1089="ETAPA"</formula>
    </cfRule>
    <cfRule type="expression" dxfId="10207" priority="1194">
      <formula>$H1089="CÉLULA CONSTRUTIVA"</formula>
    </cfRule>
    <cfRule type="expression" dxfId="10206" priority="1193">
      <formula>$H1089="SUBETAPA"</formula>
    </cfRule>
  </conditionalFormatting>
  <conditionalFormatting sqref="M1094:O1094">
    <cfRule type="expression" dxfId="10205" priority="1187">
      <formula>$H1094="ETAPA"</formula>
    </cfRule>
    <cfRule type="expression" dxfId="10204" priority="1186">
      <formula>$H1094="CÉLULA CONSTRUTIVA"</formula>
    </cfRule>
    <cfRule type="expression" dxfId="10203" priority="1183">
      <formula>$H1094="SUBETAPA"</formula>
    </cfRule>
  </conditionalFormatting>
  <conditionalFormatting sqref="M1117:O1117">
    <cfRule type="expression" dxfId="10202" priority="1232">
      <formula>$H1117="CÉLULA CONSTRUTIVA"</formula>
    </cfRule>
    <cfRule type="expression" dxfId="10201" priority="1233">
      <formula>$H1117="ETAPA"</formula>
    </cfRule>
    <cfRule type="expression" dxfId="10200" priority="1229">
      <formula>$H1117="SUBETAPA"</formula>
    </cfRule>
  </conditionalFormatting>
  <conditionalFormatting sqref="M1135:O1135 N1134:O1134">
    <cfRule type="expression" dxfId="10199" priority="1219">
      <formula>$H1134="SUBETAPA"</formula>
    </cfRule>
    <cfRule type="expression" dxfId="10198" priority="1222">
      <formula>$H1134="CÉLULA CONSTRUTIVA"</formula>
    </cfRule>
    <cfRule type="expression" dxfId="10197" priority="1223">
      <formula>$H1134="ETAPA"</formula>
    </cfRule>
  </conditionalFormatting>
  <conditionalFormatting sqref="M1137:O1137">
    <cfRule type="expression" dxfId="10196" priority="1217">
      <formula>$H1137="CÉLULA CONSTRUTIVA"</formula>
    </cfRule>
    <cfRule type="expression" dxfId="10195" priority="1214">
      <formula>$H1137="SUBETAPA"</formula>
    </cfRule>
    <cfRule type="expression" dxfId="10194" priority="1218">
      <formula>$H1137="ETAPA"</formula>
    </cfRule>
  </conditionalFormatting>
  <conditionalFormatting sqref="M1138:O1139">
    <cfRule type="expression" dxfId="10193" priority="1225">
      <formula>$H1138="CÉLULA CONSTRUTIVA"</formula>
    </cfRule>
    <cfRule type="expression" dxfId="10192" priority="1224">
      <formula>$H1138="SUBETAPA"</formula>
    </cfRule>
    <cfRule type="expression" dxfId="10191" priority="1226">
      <formula>$H1138="ETAPA"</formula>
    </cfRule>
  </conditionalFormatting>
  <conditionalFormatting sqref="M1154:O1154 N1153:O1153">
    <cfRule type="expression" dxfId="10190" priority="1173">
      <formula>$H1153="CÉLULA CONSTRUTIVA"</formula>
    </cfRule>
    <cfRule type="expression" dxfId="10189" priority="1170">
      <formula>$H1153="SUBETAPA"</formula>
    </cfRule>
    <cfRule type="expression" dxfId="10188" priority="1174">
      <formula>$H1153="ETAPA"</formula>
    </cfRule>
  </conditionalFormatting>
  <conditionalFormatting sqref="M1155:O1155">
    <cfRule type="expression" dxfId="10187" priority="1169">
      <formula>$H1155="ETAPA"</formula>
    </cfRule>
    <cfRule type="expression" dxfId="10186" priority="1168">
      <formula>$H1155="CÉLULA CONSTRUTIVA"</formula>
    </cfRule>
    <cfRule type="expression" dxfId="10185" priority="1165">
      <formula>$H1155="SUBETAPA"</formula>
    </cfRule>
  </conditionalFormatting>
  <conditionalFormatting sqref="M1156:O1157">
    <cfRule type="expression" dxfId="10184" priority="1177">
      <formula>$H1156="ETAPA"</formula>
    </cfRule>
    <cfRule type="expression" dxfId="10183" priority="1175">
      <formula>$H1156="SUBETAPA"</formula>
    </cfRule>
    <cfRule type="expression" dxfId="10182" priority="1176">
      <formula>$H1156="CÉLULA CONSTRUTIVA"</formula>
    </cfRule>
  </conditionalFormatting>
  <conditionalFormatting sqref="M1172:O1172 N1171:O1171">
    <cfRule type="expression" dxfId="10181" priority="1156">
      <formula>$H1171="ETAPA"</formula>
    </cfRule>
    <cfRule type="expression" dxfId="10180" priority="1155">
      <formula>$H1171="CÉLULA CONSTRUTIVA"</formula>
    </cfRule>
    <cfRule type="expression" dxfId="10179" priority="1152">
      <formula>$H1171="SUBETAPA"</formula>
    </cfRule>
  </conditionalFormatting>
  <conditionalFormatting sqref="M1173:O1173">
    <cfRule type="expression" dxfId="10178" priority="1147">
      <formula>$H1173="SUBETAPA"</formula>
    </cfRule>
    <cfRule type="expression" dxfId="10177" priority="1151">
      <formula>$H1173="ETAPA"</formula>
    </cfRule>
    <cfRule type="expression" dxfId="10176" priority="1150">
      <formula>$H1173="CÉLULA CONSTRUTIVA"</formula>
    </cfRule>
  </conditionalFormatting>
  <conditionalFormatting sqref="M1174:O1175">
    <cfRule type="expression" dxfId="10175" priority="1157">
      <formula>$H1174="SUBETAPA"</formula>
    </cfRule>
    <cfRule type="expression" dxfId="10174" priority="1158">
      <formula>$H1174="CÉLULA CONSTRUTIVA"</formula>
    </cfRule>
    <cfRule type="expression" dxfId="10173" priority="1159">
      <formula>$H1174="ETAPA"</formula>
    </cfRule>
  </conditionalFormatting>
  <conditionalFormatting sqref="M1188:O1188">
    <cfRule type="expression" dxfId="10172" priority="1129">
      <formula>$H1188="SUBETAPA"</formula>
    </cfRule>
    <cfRule type="expression" dxfId="10171" priority="1133">
      <formula>$H1188="ETAPA"</formula>
    </cfRule>
    <cfRule type="expression" dxfId="10170" priority="1132">
      <formula>$H1188="CÉLULA CONSTRUTIVA"</formula>
    </cfRule>
  </conditionalFormatting>
  <conditionalFormatting sqref="M1305:O1305 M1307:O1307">
    <cfRule type="expression" dxfId="10169" priority="22355">
      <formula>$H1305="SUBETAPA"</formula>
    </cfRule>
  </conditionalFormatting>
  <conditionalFormatting sqref="M1309:O1309">
    <cfRule type="expression" dxfId="10168" priority="22376">
      <formula>$H1309="SUBETAPA"</formula>
    </cfRule>
  </conditionalFormatting>
  <conditionalFormatting sqref="M1398:O1399">
    <cfRule type="expression" dxfId="10167" priority="22747">
      <formula>$H1398="ETAPA"</formula>
    </cfRule>
    <cfRule type="expression" dxfId="10166" priority="22746">
      <formula>$H1398="CÉLULA CONSTRUTIVA"</formula>
    </cfRule>
    <cfRule type="expression" dxfId="10165" priority="22745">
      <formula>$H1398="SUBETAPA"</formula>
    </cfRule>
  </conditionalFormatting>
  <conditionalFormatting sqref="M45:P45">
    <cfRule type="expression" dxfId="10164" priority="16402">
      <formula>$H45="ETAPA"</formula>
    </cfRule>
  </conditionalFormatting>
  <conditionalFormatting sqref="M237:P237 G1352:J1353 M253:O253 K304:O304 K339:O339">
    <cfRule type="expression" dxfId="10163" priority="22601">
      <formula>$H237="SUBETAPA"</formula>
    </cfRule>
  </conditionalFormatting>
  <conditionalFormatting sqref="M357:P357">
    <cfRule type="expression" dxfId="10162" priority="21613">
      <formula>$H357="ETAPA"</formula>
    </cfRule>
    <cfRule type="expression" dxfId="10161" priority="21612">
      <formula>$H357="CÉLULA CONSTRUTIVA"</formula>
    </cfRule>
    <cfRule type="expression" dxfId="10160" priority="21611">
      <formula>$H357="SUBETAPA"</formula>
    </cfRule>
  </conditionalFormatting>
  <conditionalFormatting sqref="M359:P359">
    <cfRule type="expression" dxfId="10159" priority="21577">
      <formula>$H359="SUBETAPA"</formula>
    </cfRule>
    <cfRule type="expression" dxfId="10158" priority="21578">
      <formula>$H359="CÉLULA CONSTRUTIVA"</formula>
    </cfRule>
    <cfRule type="expression" dxfId="10157" priority="21579">
      <formula>$H359="ETAPA"</formula>
    </cfRule>
  </conditionalFormatting>
  <conditionalFormatting sqref="M1364:P1364">
    <cfRule type="expression" dxfId="10156" priority="22504">
      <formula>$H1364="ETAPA"</formula>
    </cfRule>
    <cfRule type="expression" dxfId="10155" priority="22503">
      <formula>$H1364="CÉLULA CONSTRUTIVA"</formula>
    </cfRule>
    <cfRule type="expression" dxfId="10154" priority="22502">
      <formula>$H1364="SUBETAPA"</formula>
    </cfRule>
  </conditionalFormatting>
  <conditionalFormatting sqref="N8 N20 N48 N230 N349 N440 N521 N647 N746 N752 N778 N879 N935 N1048 N1190 N1310 N1345 N1358 N1381 N1402">
    <cfRule type="expression" dxfId="10153" priority="20088">
      <formula>$H8="ETAPA"</formula>
    </cfRule>
    <cfRule type="expression" dxfId="10152" priority="20087">
      <formula>$H8="CÉLULA CONSTRUTIVA"</formula>
    </cfRule>
    <cfRule type="expression" dxfId="10151" priority="20086">
      <formula>$H8="SUBETAPA"</formula>
    </cfRule>
  </conditionalFormatting>
  <conditionalFormatting sqref="N9 N21 N33 N49 N231 N350 N441 N522 N648 N747 N753 N779 N880 N936 N1049 N1191 N1250 N1299 N1311 N1346 N1359 N1382 N1386 N1403">
    <cfRule type="expression" dxfId="10150" priority="20084">
      <formula>$H9="CÉLULA CONSTRUTIVA"</formula>
    </cfRule>
    <cfRule type="expression" dxfId="10149" priority="20083">
      <formula>$H9="SUBETAPA"</formula>
    </cfRule>
    <cfRule type="expression" dxfId="10148" priority="20085">
      <formula>$H9="ETAPA"</formula>
    </cfRule>
  </conditionalFormatting>
  <conditionalFormatting sqref="N10 N12 N15 N17 N22 N27 N31 N34 N36 N44 N46 N50 N53 N59 N62 N232 N236 N240 N244 N351 N354 N356 N358 N360 N362 N442 N444 N446 N448 N450 N523 N525 N527 N529 N531 N539 N649 N653 N659 N748 N750 N754 N757 N780 N783 N786 N791 N881 N884 N887 N937 N941 N943 N946 N948 N1050 N1064 N1192 N1194 N1251 N1253 N1255 M1300:N1300 N1302 N1304 N1308 N1312 N1347 N1349 N1351 N1354 N1356 N1360 N1363 N1365 N1369 N1376 N1383 N1387 N1389 N1395 N1397 N1400 N1404">
    <cfRule type="expression" dxfId="10147" priority="20082">
      <formula>$H10="ETAPA"</formula>
    </cfRule>
  </conditionalFormatting>
  <conditionalFormatting sqref="N10 N12 N15 N17 N22 N27 N31 N34 N36 N44 N46 N50 N53 N59 N62 N232 N236 N240 N244 N351 N354 N356 N358 N360 N362 N442 N444 N446 N448 N450 N523 N525 N527 N529 N531 N539 N649 N653 N659 N748 N750 N754 N757 N780 N783 N786 N791 N881 N884 N887 N937 N941 N943 N946 N948 N1050 N1064 N1192 N1194 N1251 N1253 N1255 N1300 N1302 N1304 N1308 N1312 N1347 N1349 N1351 N1354 N1356 N1360 N1363 N1365 N1369 N1376 N1383 N1387 N1389 N1395 N1397 N1400 N1404">
    <cfRule type="expression" dxfId="10146" priority="20080">
      <formula>$H10="SUBETAPA"</formula>
    </cfRule>
    <cfRule type="expression" dxfId="10145" priority="20081">
      <formula>$H10="CÉLULA CONSTRUTIVA"</formula>
    </cfRule>
  </conditionalFormatting>
  <conditionalFormatting sqref="N39:N43">
    <cfRule type="expression" dxfId="10144" priority="23928">
      <formula>$H39="ETAPA"</formula>
    </cfRule>
  </conditionalFormatting>
  <conditionalFormatting sqref="N65">
    <cfRule type="expression" dxfId="10143" priority="19941">
      <formula>$H65="ETAPA"</formula>
    </cfRule>
    <cfRule type="expression" dxfId="10142" priority="19939">
      <formula>$H65="SUBETAPA"</formula>
    </cfRule>
    <cfRule type="expression" dxfId="10141" priority="19940">
      <formula>$H65="CÉLULA CONSTRUTIVA"</formula>
    </cfRule>
  </conditionalFormatting>
  <conditionalFormatting sqref="N66 N74 N82 N86 N90 M95:N95 N103 N107 N111 M116:N116 N124 N128 N131 L137:N140 N148 N152 N155 M160:N160 N168 N172">
    <cfRule type="expression" dxfId="10140" priority="19938">
      <formula>$H66="ETAPA"</formula>
    </cfRule>
  </conditionalFormatting>
  <conditionalFormatting sqref="N66 N74 N82 N86 N90 N95 N103 N107 N111 N116 N124 N128 N131 N140 N148 N152 N155 N160 N168 N172">
    <cfRule type="expression" dxfId="10139" priority="19936">
      <formula>$H66="SUBETAPA"</formula>
    </cfRule>
    <cfRule type="expression" dxfId="10138" priority="19937">
      <formula>$H66="CÉLULA CONSTRUTIVA"</formula>
    </cfRule>
  </conditionalFormatting>
  <conditionalFormatting sqref="N84">
    <cfRule type="expression" dxfId="10137" priority="12997">
      <formula>$H84="SUBETAPA"</formula>
    </cfRule>
    <cfRule type="expression" dxfId="10136" priority="12998">
      <formula>$H84="CÉLULA CONSTRUTIVA"</formula>
    </cfRule>
    <cfRule type="expression" dxfId="10135" priority="12999">
      <formula>$H84="ETAPA"</formula>
    </cfRule>
  </conditionalFormatting>
  <conditionalFormatting sqref="N89">
    <cfRule type="expression" dxfId="10134" priority="19804">
      <formula>$H89="CÉLULA CONSTRUTIVA"</formula>
    </cfRule>
    <cfRule type="expression" dxfId="10133" priority="19803">
      <formula>$H89="SUBETAPA"</formula>
    </cfRule>
    <cfRule type="expression" dxfId="10132" priority="19805">
      <formula>$H89="ETAPA"</formula>
    </cfRule>
  </conditionalFormatting>
  <conditionalFormatting sqref="N105">
    <cfRule type="expression" dxfId="10131" priority="12980">
      <formula>$H105="SUBETAPA"</formula>
    </cfRule>
    <cfRule type="expression" dxfId="10130" priority="12981">
      <formula>$H105="CÉLULA CONSTRUTIVA"</formula>
    </cfRule>
    <cfRule type="expression" dxfId="10129" priority="12982">
      <formula>$H105="ETAPA"</formula>
    </cfRule>
  </conditionalFormatting>
  <conditionalFormatting sqref="N110">
    <cfRule type="expression" dxfId="10128" priority="19671">
      <formula>$H110="CÉLULA CONSTRUTIVA"</formula>
    </cfRule>
    <cfRule type="expression" dxfId="10127" priority="19672">
      <formula>$H110="ETAPA"</formula>
    </cfRule>
    <cfRule type="expression" dxfId="10126" priority="19670">
      <formula>$H110="SUBETAPA"</formula>
    </cfRule>
  </conditionalFormatting>
  <conditionalFormatting sqref="N126">
    <cfRule type="expression" dxfId="10125" priority="12964">
      <formula>$H126="CÉLULA CONSTRUTIVA"</formula>
    </cfRule>
    <cfRule type="expression" dxfId="10124" priority="12965">
      <formula>$H126="ETAPA"</formula>
    </cfRule>
    <cfRule type="expression" dxfId="10123" priority="12963">
      <formula>$H126="SUBETAPA"</formula>
    </cfRule>
  </conditionalFormatting>
  <conditionalFormatting sqref="N130">
    <cfRule type="expression" dxfId="10122" priority="19538">
      <formula>$H130="CÉLULA CONSTRUTIVA"</formula>
    </cfRule>
    <cfRule type="expression" dxfId="10121" priority="19539">
      <formula>$H130="ETAPA"</formula>
    </cfRule>
    <cfRule type="expression" dxfId="10120" priority="19537">
      <formula>$H130="SUBETAPA"</formula>
    </cfRule>
  </conditionalFormatting>
  <conditionalFormatting sqref="N150">
    <cfRule type="expression" dxfId="10119" priority="12948">
      <formula>$H150="ETAPA"</formula>
    </cfRule>
    <cfRule type="expression" dxfId="10118" priority="12946">
      <formula>$H150="SUBETAPA"</formula>
    </cfRule>
    <cfRule type="expression" dxfId="10117" priority="12947">
      <formula>$H150="CÉLULA CONSTRUTIVA"</formula>
    </cfRule>
  </conditionalFormatting>
  <conditionalFormatting sqref="N154">
    <cfRule type="expression" dxfId="10116" priority="19405">
      <formula>$H154="CÉLULA CONSTRUTIVA"</formula>
    </cfRule>
    <cfRule type="expression" dxfId="10115" priority="19406">
      <formula>$H154="ETAPA"</formula>
    </cfRule>
    <cfRule type="expression" dxfId="10114" priority="19404">
      <formula>$H154="SUBETAPA"</formula>
    </cfRule>
  </conditionalFormatting>
  <conditionalFormatting sqref="N170">
    <cfRule type="expression" dxfId="10113" priority="12930">
      <formula>$H170="CÉLULA CONSTRUTIVA"</formula>
    </cfRule>
    <cfRule type="expression" dxfId="10112" priority="12931">
      <formula>$H170="ETAPA"</formula>
    </cfRule>
    <cfRule type="expression" dxfId="10111" priority="12929">
      <formula>$H170="SUBETAPA"</formula>
    </cfRule>
  </conditionalFormatting>
  <conditionalFormatting sqref="N174">
    <cfRule type="expression" dxfId="10110" priority="19217">
      <formula>$H174="SUBETAPA"</formula>
    </cfRule>
    <cfRule type="expression" dxfId="10109" priority="19218">
      <formula>$H174="CÉLULA CONSTRUTIVA"</formula>
    </cfRule>
    <cfRule type="expression" dxfId="10108" priority="19219">
      <formula>$H174="ETAPA"</formula>
    </cfRule>
  </conditionalFormatting>
  <conditionalFormatting sqref="N175 M180:N180 N188 N192">
    <cfRule type="expression" dxfId="10107" priority="19242">
      <formula>$H175="ETAPA"</formula>
    </cfRule>
  </conditionalFormatting>
  <conditionalFormatting sqref="N175 N180 N188 N192">
    <cfRule type="expression" dxfId="10106" priority="19241">
      <formula>$H175="CÉLULA CONSTRUTIVA"</formula>
    </cfRule>
    <cfRule type="expression" dxfId="10105" priority="19240">
      <formula>$H175="SUBETAPA"</formula>
    </cfRule>
  </conditionalFormatting>
  <conditionalFormatting sqref="N190">
    <cfRule type="expression" dxfId="10104" priority="12914">
      <formula>$H190="ETAPA"</formula>
    </cfRule>
    <cfRule type="expression" dxfId="10103" priority="12912">
      <formula>$H190="SUBETAPA"</formula>
    </cfRule>
    <cfRule type="expression" dxfId="10102" priority="12913">
      <formula>$H190="CÉLULA CONSTRUTIVA"</formula>
    </cfRule>
  </conditionalFormatting>
  <conditionalFormatting sqref="N194">
    <cfRule type="expression" dxfId="10101" priority="19137">
      <formula>$H194="CÉLULA CONSTRUTIVA"</formula>
    </cfRule>
    <cfRule type="expression" dxfId="10100" priority="19136">
      <formula>$H194="SUBETAPA"</formula>
    </cfRule>
    <cfRule type="expression" dxfId="10099" priority="19138">
      <formula>$H194="ETAPA"</formula>
    </cfRule>
  </conditionalFormatting>
  <conditionalFormatting sqref="N195 M199:N199 N206 N210">
    <cfRule type="expression" dxfId="10098" priority="19158">
      <formula>$H195="CÉLULA CONSTRUTIVA"</formula>
    </cfRule>
    <cfRule type="expression" dxfId="10097" priority="19159">
      <formula>$H195="ETAPA"</formula>
    </cfRule>
  </conditionalFormatting>
  <conditionalFormatting sqref="N195 N199 N206 N210">
    <cfRule type="expression" dxfId="10096" priority="19157">
      <formula>$H195="SUBETAPA"</formula>
    </cfRule>
  </conditionalFormatting>
  <conditionalFormatting sqref="N208">
    <cfRule type="expression" dxfId="10095" priority="12876">
      <formula>$H208="SUBETAPA"</formula>
    </cfRule>
    <cfRule type="expression" dxfId="10094" priority="12877">
      <formula>$H208="CÉLULA CONSTRUTIVA"</formula>
    </cfRule>
    <cfRule type="expression" dxfId="10093" priority="12878">
      <formula>$H208="ETAPA"</formula>
    </cfRule>
  </conditionalFormatting>
  <conditionalFormatting sqref="N212">
    <cfRule type="expression" dxfId="10092" priority="19058">
      <formula>$H212="ETAPA"</formula>
    </cfRule>
    <cfRule type="expression" dxfId="10091" priority="19056">
      <formula>$H212="SUBETAPA"</formula>
    </cfRule>
    <cfRule type="expression" dxfId="10090" priority="19057">
      <formula>$H212="CÉLULA CONSTRUTIVA"</formula>
    </cfRule>
  </conditionalFormatting>
  <conditionalFormatting sqref="N213 M217:N217 N224 N228">
    <cfRule type="expression" dxfId="10089" priority="19073">
      <formula>$H213="CÉLULA CONSTRUTIVA"</formula>
    </cfRule>
    <cfRule type="expression" dxfId="10088" priority="19074">
      <formula>$H213="ETAPA"</formula>
    </cfRule>
  </conditionalFormatting>
  <conditionalFormatting sqref="N213 N217 N224 N228">
    <cfRule type="expression" dxfId="10087" priority="19072">
      <formula>$H213="SUBETAPA"</formula>
    </cfRule>
  </conditionalFormatting>
  <conditionalFormatting sqref="N218:N223">
    <cfRule type="expression" dxfId="10086" priority="19135">
      <formula>$H218="CÉLULA CONSTRUTIVA"</formula>
    </cfRule>
  </conditionalFormatting>
  <conditionalFormatting sqref="N226">
    <cfRule type="expression" dxfId="10085" priority="12842">
      <formula>$H226="ETAPA"</formula>
    </cfRule>
    <cfRule type="expression" dxfId="10084" priority="12841">
      <formula>$H226="CÉLULA CONSTRUTIVA"</formula>
    </cfRule>
    <cfRule type="expression" dxfId="10083" priority="12840">
      <formula>$H226="SUBETAPA"</formula>
    </cfRule>
  </conditionalFormatting>
  <conditionalFormatting sqref="N238">
    <cfRule type="expression" dxfId="10082" priority="16727">
      <formula>$H238="CÉLULA CONSTRUTIVA"</formula>
    </cfRule>
    <cfRule type="expression" dxfId="10081" priority="16728">
      <formula>$H238="ETAPA"</formula>
    </cfRule>
    <cfRule type="expression" dxfId="10080" priority="16726">
      <formula>$H238="SUBETAPA"</formula>
    </cfRule>
  </conditionalFormatting>
  <conditionalFormatting sqref="N247">
    <cfRule type="expression" dxfId="10079" priority="17674">
      <formula>$H247="CÉLULA CONSTRUTIVA"</formula>
    </cfRule>
    <cfRule type="expression" dxfId="10078" priority="17673">
      <formula>$H247="SUBETAPA"</formula>
    </cfRule>
    <cfRule type="expression" dxfId="10077" priority="17675">
      <formula>$H247="ETAPA"</formula>
    </cfRule>
  </conditionalFormatting>
  <conditionalFormatting sqref="N248 N252 N256 N260">
    <cfRule type="expression" dxfId="10076" priority="17670">
      <formula>$H248="SUBETAPA"</formula>
    </cfRule>
    <cfRule type="expression" dxfId="10075" priority="17672">
      <formula>$H248="ETAPA"</formula>
    </cfRule>
    <cfRule type="expression" dxfId="10074" priority="17671">
      <formula>$H248="CÉLULA CONSTRUTIVA"</formula>
    </cfRule>
  </conditionalFormatting>
  <conditionalFormatting sqref="N250">
    <cfRule type="expression" dxfId="10073" priority="9086">
      <formula>$H250="SUBETAPA"</formula>
    </cfRule>
    <cfRule type="expression" dxfId="10072" priority="9087">
      <formula>$H250="CÉLULA CONSTRUTIVA"</formula>
    </cfRule>
    <cfRule type="expression" dxfId="10071" priority="9088">
      <formula>$H250="ETAPA"</formula>
    </cfRule>
  </conditionalFormatting>
  <conditionalFormatting sqref="N251">
    <cfRule type="expression" dxfId="10070" priority="9083">
      <formula>$H251="SUBETAPA"</formula>
    </cfRule>
    <cfRule type="expression" dxfId="10069" priority="9084">
      <formula>$H251="CÉLULA CONSTRUTIVA"</formula>
    </cfRule>
    <cfRule type="expression" dxfId="10068" priority="9085">
      <formula>$H251="ETAPA"</formula>
    </cfRule>
  </conditionalFormatting>
  <conditionalFormatting sqref="N254">
    <cfRule type="expression" dxfId="10067" priority="16690">
      <formula>$H254="ETAPA"</formula>
    </cfRule>
    <cfRule type="expression" dxfId="10066" priority="16689">
      <formula>$H254="CÉLULA CONSTRUTIVA"</formula>
    </cfRule>
    <cfRule type="expression" dxfId="10065" priority="16688">
      <formula>$H254="SUBETAPA"</formula>
    </cfRule>
  </conditionalFormatting>
  <conditionalFormatting sqref="N263">
    <cfRule type="expression" dxfId="10064" priority="17552">
      <formula>$H263="ETAPA"</formula>
    </cfRule>
    <cfRule type="expression" dxfId="10063" priority="17551">
      <formula>$H263="CÉLULA CONSTRUTIVA"</formula>
    </cfRule>
    <cfRule type="expression" dxfId="10062" priority="17550">
      <formula>$H263="SUBETAPA"</formula>
    </cfRule>
  </conditionalFormatting>
  <conditionalFormatting sqref="N264 N268 N273 N277">
    <cfRule type="expression" dxfId="10061" priority="17549">
      <formula>$H264="ETAPA"</formula>
    </cfRule>
    <cfRule type="expression" dxfId="10060" priority="17548">
      <formula>$H264="CÉLULA CONSTRUTIVA"</formula>
    </cfRule>
    <cfRule type="expression" dxfId="10059" priority="17547">
      <formula>$H264="SUBETAPA"</formula>
    </cfRule>
  </conditionalFormatting>
  <conditionalFormatting sqref="N271">
    <cfRule type="expression" dxfId="10058" priority="16650">
      <formula>$H271="SUBETAPA"</formula>
    </cfRule>
    <cfRule type="expression" dxfId="10057" priority="16652">
      <formula>$H271="ETAPA"</formula>
    </cfRule>
    <cfRule type="expression" dxfId="10056" priority="16651">
      <formula>$H271="CÉLULA CONSTRUTIVA"</formula>
    </cfRule>
  </conditionalFormatting>
  <conditionalFormatting sqref="N280">
    <cfRule type="expression" dxfId="10055" priority="17428">
      <formula>$H280="CÉLULA CONSTRUTIVA"</formula>
    </cfRule>
    <cfRule type="expression" dxfId="10054" priority="17429">
      <formula>$H280="ETAPA"</formula>
    </cfRule>
    <cfRule type="expression" dxfId="10053" priority="17427">
      <formula>$H280="SUBETAPA"</formula>
    </cfRule>
  </conditionalFormatting>
  <conditionalFormatting sqref="N281 N285 N290 N295">
    <cfRule type="expression" dxfId="10052" priority="17426">
      <formula>$H281="ETAPA"</formula>
    </cfRule>
    <cfRule type="expression" dxfId="10051" priority="17424">
      <formula>$H281="SUBETAPA"</formula>
    </cfRule>
    <cfRule type="expression" dxfId="10050" priority="17425">
      <formula>$H281="CÉLULA CONSTRUTIVA"</formula>
    </cfRule>
  </conditionalFormatting>
  <conditionalFormatting sqref="N288">
    <cfRule type="expression" dxfId="10049" priority="16612">
      <formula>$H288="SUBETAPA"</formula>
    </cfRule>
    <cfRule type="expression" dxfId="10048" priority="16614">
      <formula>$H288="ETAPA"</formula>
    </cfRule>
    <cfRule type="expression" dxfId="10047" priority="16613">
      <formula>$H288="CÉLULA CONSTRUTIVA"</formula>
    </cfRule>
  </conditionalFormatting>
  <conditionalFormatting sqref="N298">
    <cfRule type="expression" dxfId="10046" priority="17304">
      <formula>$H298="SUBETAPA"</formula>
    </cfRule>
    <cfRule type="expression" dxfId="10045" priority="17305">
      <formula>$H298="CÉLULA CONSTRUTIVA"</formula>
    </cfRule>
    <cfRule type="expression" dxfId="10044" priority="17306">
      <formula>$H298="ETAPA"</formula>
    </cfRule>
  </conditionalFormatting>
  <conditionalFormatting sqref="N299 N303 N307 N312">
    <cfRule type="expression" dxfId="10043" priority="17301">
      <formula>$H299="SUBETAPA"</formula>
    </cfRule>
    <cfRule type="expression" dxfId="10042" priority="17302">
      <formula>$H299="CÉLULA CONSTRUTIVA"</formula>
    </cfRule>
    <cfRule type="expression" dxfId="10041" priority="17303">
      <formula>$H299="ETAPA"</formula>
    </cfRule>
  </conditionalFormatting>
  <conditionalFormatting sqref="N305">
    <cfRule type="expression" dxfId="10040" priority="16576">
      <formula>$H305="ETAPA"</formula>
    </cfRule>
    <cfRule type="expression" dxfId="10039" priority="16574">
      <formula>$H305="SUBETAPA"</formula>
    </cfRule>
    <cfRule type="expression" dxfId="10038" priority="16575">
      <formula>$H305="CÉLULA CONSTRUTIVA"</formula>
    </cfRule>
  </conditionalFormatting>
  <conditionalFormatting sqref="N315">
    <cfRule type="expression" dxfId="10037" priority="17183">
      <formula>$H315="ETAPA"</formula>
    </cfRule>
    <cfRule type="expression" dxfId="10036" priority="17182">
      <formula>$H315="CÉLULA CONSTRUTIVA"</formula>
    </cfRule>
    <cfRule type="expression" dxfId="10035" priority="17181">
      <formula>$H315="SUBETAPA"</formula>
    </cfRule>
  </conditionalFormatting>
  <conditionalFormatting sqref="N316 N320 N325 N330">
    <cfRule type="expression" dxfId="10034" priority="17178">
      <formula>$H316="SUBETAPA"</formula>
    </cfRule>
    <cfRule type="expression" dxfId="10033" priority="17180">
      <formula>$H316="ETAPA"</formula>
    </cfRule>
    <cfRule type="expression" dxfId="10032" priority="17179">
      <formula>$H316="CÉLULA CONSTRUTIVA"</formula>
    </cfRule>
  </conditionalFormatting>
  <conditionalFormatting sqref="N323">
    <cfRule type="expression" dxfId="10031" priority="16537">
      <formula>$H323="CÉLULA CONSTRUTIVA"</formula>
    </cfRule>
    <cfRule type="expression" dxfId="10030" priority="16536">
      <formula>$H323="SUBETAPA"</formula>
    </cfRule>
    <cfRule type="expression" dxfId="10029" priority="16538">
      <formula>$H323="ETAPA"</formula>
    </cfRule>
  </conditionalFormatting>
  <conditionalFormatting sqref="N333">
    <cfRule type="expression" dxfId="10028" priority="17060">
      <formula>$H333="ETAPA"</formula>
    </cfRule>
    <cfRule type="expression" dxfId="10027" priority="17059">
      <formula>$H333="CÉLULA CONSTRUTIVA"</formula>
    </cfRule>
    <cfRule type="expression" dxfId="10026" priority="17058">
      <formula>$H333="SUBETAPA"</formula>
    </cfRule>
  </conditionalFormatting>
  <conditionalFormatting sqref="N334 N338 N342 N346">
    <cfRule type="expression" dxfId="10025" priority="17056">
      <formula>$H334="CÉLULA CONSTRUTIVA"</formula>
    </cfRule>
    <cfRule type="expression" dxfId="10024" priority="17057">
      <formula>$H334="ETAPA"</formula>
    </cfRule>
    <cfRule type="expression" dxfId="10023" priority="17055">
      <formula>$H334="SUBETAPA"</formula>
    </cfRule>
  </conditionalFormatting>
  <conditionalFormatting sqref="N340">
    <cfRule type="expression" dxfId="10022" priority="16500">
      <formula>$H340="ETAPA"</formula>
    </cfRule>
    <cfRule type="expression" dxfId="10021" priority="16498">
      <formula>$H340="SUBETAPA"</formula>
    </cfRule>
    <cfRule type="expression" dxfId="10020" priority="16499">
      <formula>$H340="CÉLULA CONSTRUTIVA"</formula>
    </cfRule>
  </conditionalFormatting>
  <conditionalFormatting sqref="N368">
    <cfRule type="expression" dxfId="10019" priority="8799">
      <formula>$H368="CÉLULA CONSTRUTIVA"</formula>
    </cfRule>
    <cfRule type="expression" dxfId="10018" priority="8800">
      <formula>$H368="ETAPA"</formula>
    </cfRule>
    <cfRule type="expression" dxfId="10017" priority="8798">
      <formula>$H368="SUBETAPA"</formula>
    </cfRule>
  </conditionalFormatting>
  <conditionalFormatting sqref="N369">
    <cfRule type="expression" dxfId="10016" priority="746">
      <formula>$H369="CÉLULA CONSTRUTIVA"</formula>
    </cfRule>
    <cfRule type="expression" dxfId="10015" priority="747">
      <formula>$H369="ETAPA"</formula>
    </cfRule>
    <cfRule type="expression" dxfId="10014" priority="745">
      <formula>$H369="SUBETAPA"</formula>
    </cfRule>
  </conditionalFormatting>
  <conditionalFormatting sqref="N371 N373">
    <cfRule type="expression" dxfId="10013" priority="8797">
      <formula>$H371="ETAPA"</formula>
    </cfRule>
    <cfRule type="expression" dxfId="10012" priority="8796">
      <formula>$H371="CÉLULA CONSTRUTIVA"</formula>
    </cfRule>
    <cfRule type="expression" dxfId="10011" priority="8795">
      <formula>$H371="SUBETAPA"</formula>
    </cfRule>
  </conditionalFormatting>
  <conditionalFormatting sqref="N376">
    <cfRule type="expression" dxfId="10010" priority="8602">
      <formula>$H376="ETAPA"</formula>
    </cfRule>
    <cfRule type="expression" dxfId="10009" priority="8601">
      <formula>$H376="CÉLULA CONSTRUTIVA"</formula>
    </cfRule>
    <cfRule type="expression" dxfId="10008" priority="8600">
      <formula>$H376="SUBETAPA"</formula>
    </cfRule>
  </conditionalFormatting>
  <conditionalFormatting sqref="N377">
    <cfRule type="expression" dxfId="10007" priority="717">
      <formula>$H377="ETAPA"</formula>
    </cfRule>
    <cfRule type="expression" dxfId="10006" priority="716">
      <formula>$H377="CÉLULA CONSTRUTIVA"</formula>
    </cfRule>
    <cfRule type="expression" dxfId="10005" priority="715">
      <formula>$H377="SUBETAPA"</formula>
    </cfRule>
  </conditionalFormatting>
  <conditionalFormatting sqref="N379 N381">
    <cfRule type="expression" dxfId="10004" priority="8599">
      <formula>$H379="ETAPA"</formula>
    </cfRule>
    <cfRule type="expression" dxfId="10003" priority="8597">
      <formula>$H379="SUBETAPA"</formula>
    </cfRule>
    <cfRule type="expression" dxfId="10002" priority="8598">
      <formula>$H379="CÉLULA CONSTRUTIVA"</formula>
    </cfRule>
  </conditionalFormatting>
  <conditionalFormatting sqref="N384">
    <cfRule type="expression" dxfId="10001" priority="8403">
      <formula>$H384="CÉLULA CONSTRUTIVA"</formula>
    </cfRule>
    <cfRule type="expression" dxfId="10000" priority="8402">
      <formula>$H384="SUBETAPA"</formula>
    </cfRule>
    <cfRule type="expression" dxfId="9999" priority="8404">
      <formula>$H384="ETAPA"</formula>
    </cfRule>
  </conditionalFormatting>
  <conditionalFormatting sqref="N385 N388 N390 N392 N394">
    <cfRule type="expression" dxfId="9998" priority="8399">
      <formula>$H385="SUBETAPA"</formula>
    </cfRule>
    <cfRule type="expression" dxfId="9997" priority="8400">
      <formula>$H385="CÉLULA CONSTRUTIVA"</formula>
    </cfRule>
    <cfRule type="expression" dxfId="9996" priority="8401">
      <formula>$H385="ETAPA"</formula>
    </cfRule>
  </conditionalFormatting>
  <conditionalFormatting sqref="N400">
    <cfRule type="expression" dxfId="9995" priority="8056">
      <formula>$H400="CÉLULA CONSTRUTIVA"</formula>
    </cfRule>
    <cfRule type="expression" dxfId="9994" priority="8055">
      <formula>$H400="SUBETAPA"</formula>
    </cfRule>
    <cfRule type="expression" dxfId="9993" priority="8057">
      <formula>$H400="ETAPA"</formula>
    </cfRule>
  </conditionalFormatting>
  <conditionalFormatting sqref="N401 N403 N405 N407">
    <cfRule type="expression" dxfId="9992" priority="8052">
      <formula>$H401="SUBETAPA"</formula>
    </cfRule>
    <cfRule type="expression" dxfId="9991" priority="8054">
      <formula>$H401="ETAPA"</formula>
    </cfRule>
    <cfRule type="expression" dxfId="9990" priority="8053">
      <formula>$H401="CÉLULA CONSTRUTIVA"</formula>
    </cfRule>
  </conditionalFormatting>
  <conditionalFormatting sqref="N411">
    <cfRule type="expression" dxfId="9989" priority="7936">
      <formula>$H411="ETAPA"</formula>
    </cfRule>
    <cfRule type="expression" dxfId="9988" priority="7935">
      <formula>$H411="CÉLULA CONSTRUTIVA"</formula>
    </cfRule>
    <cfRule type="expression" dxfId="9987" priority="7934">
      <formula>$H411="SUBETAPA"</formula>
    </cfRule>
  </conditionalFormatting>
  <conditionalFormatting sqref="N412 N415 N419 N421">
    <cfRule type="expression" dxfId="9986" priority="7931">
      <formula>$H412="SUBETAPA"</formula>
    </cfRule>
    <cfRule type="expression" dxfId="9985" priority="7933">
      <formula>$H412="ETAPA"</formula>
    </cfRule>
    <cfRule type="expression" dxfId="9984" priority="7932">
      <formula>$H412="CÉLULA CONSTRUTIVA"</formula>
    </cfRule>
  </conditionalFormatting>
  <conditionalFormatting sqref="N417">
    <cfRule type="expression" dxfId="9983" priority="7919">
      <formula>$H417="ETAPA"</formula>
    </cfRule>
    <cfRule type="expression" dxfId="9982" priority="7917">
      <formula>$H417="SUBETAPA"</formula>
    </cfRule>
    <cfRule type="expression" dxfId="9981" priority="7918">
      <formula>$H417="CÉLULA CONSTRUTIVA"</formula>
    </cfRule>
  </conditionalFormatting>
  <conditionalFormatting sqref="N427">
    <cfRule type="expression" dxfId="9980" priority="7796">
      <formula>$H427="SUBETAPA"</formula>
    </cfRule>
    <cfRule type="expression" dxfId="9979" priority="7798">
      <formula>$H427="ETAPA"</formula>
    </cfRule>
    <cfRule type="expression" dxfId="9978" priority="7797">
      <formula>$H427="CÉLULA CONSTRUTIVA"</formula>
    </cfRule>
  </conditionalFormatting>
  <conditionalFormatting sqref="N428 N431 N435">
    <cfRule type="expression" dxfId="9977" priority="7795">
      <formula>$H428="ETAPA"</formula>
    </cfRule>
    <cfRule type="expression" dxfId="9976" priority="7793">
      <formula>$H428="SUBETAPA"</formula>
    </cfRule>
    <cfRule type="expression" dxfId="9975" priority="7794">
      <formula>$H428="CÉLULA CONSTRUTIVA"</formula>
    </cfRule>
  </conditionalFormatting>
  <conditionalFormatting sqref="N433">
    <cfRule type="expression" dxfId="9974" priority="7780">
      <formula>$H433="CÉLULA CONSTRUTIVA"</formula>
    </cfRule>
    <cfRule type="expression" dxfId="9973" priority="7779">
      <formula>$H433="SUBETAPA"</formula>
    </cfRule>
    <cfRule type="expression" dxfId="9972" priority="7781">
      <formula>$H433="ETAPA"</formula>
    </cfRule>
  </conditionalFormatting>
  <conditionalFormatting sqref="N452">
    <cfRule type="expression" dxfId="9971" priority="13369">
      <formula>$H452="CÉLULA CONSTRUTIVA"</formula>
    </cfRule>
    <cfRule type="expression" dxfId="9970" priority="13370">
      <formula>$H452="ETAPA"</formula>
    </cfRule>
    <cfRule type="expression" dxfId="9969" priority="13368">
      <formula>$H452="SUBETAPA"</formula>
    </cfRule>
  </conditionalFormatting>
  <conditionalFormatting sqref="N453 N455 N457 N459">
    <cfRule type="expression" dxfId="9968" priority="13367">
      <formula>$H453="ETAPA"</formula>
    </cfRule>
    <cfRule type="expression" dxfId="9967" priority="13366">
      <formula>$H453="CÉLULA CONSTRUTIVA"</formula>
    </cfRule>
    <cfRule type="expression" dxfId="9966" priority="13365">
      <formula>$H453="SUBETAPA"</formula>
    </cfRule>
  </conditionalFormatting>
  <conditionalFormatting sqref="N461">
    <cfRule type="expression" dxfId="9965" priority="13314">
      <formula>$H461="ETAPA"</formula>
    </cfRule>
    <cfRule type="expression" dxfId="9964" priority="13312">
      <formula>$H461="SUBETAPA"</formula>
    </cfRule>
    <cfRule type="expression" dxfId="9963" priority="13313">
      <formula>$H461="CÉLULA CONSTRUTIVA"</formula>
    </cfRule>
  </conditionalFormatting>
  <conditionalFormatting sqref="N462 N464 N466 N468">
    <cfRule type="expression" dxfId="9962" priority="13311">
      <formula>$H462="ETAPA"</formula>
    </cfRule>
    <cfRule type="expression" dxfId="9961" priority="13310">
      <formula>$H462="CÉLULA CONSTRUTIVA"</formula>
    </cfRule>
    <cfRule type="expression" dxfId="9960" priority="13309">
      <formula>$H462="SUBETAPA"</formula>
    </cfRule>
  </conditionalFormatting>
  <conditionalFormatting sqref="N470">
    <cfRule type="expression" dxfId="9959" priority="13256">
      <formula>$H470="SUBETAPA"</formula>
    </cfRule>
    <cfRule type="expression" dxfId="9958" priority="13258">
      <formula>$H470="ETAPA"</formula>
    </cfRule>
    <cfRule type="expression" dxfId="9957" priority="13257">
      <formula>$H470="CÉLULA CONSTRUTIVA"</formula>
    </cfRule>
  </conditionalFormatting>
  <conditionalFormatting sqref="N471 N473 N475 N477 N479">
    <cfRule type="expression" dxfId="9956" priority="13254">
      <formula>$H471="CÉLULA CONSTRUTIVA"</formula>
    </cfRule>
    <cfRule type="expression" dxfId="9955" priority="13255">
      <formula>$H471="ETAPA"</formula>
    </cfRule>
    <cfRule type="expression" dxfId="9954" priority="13253">
      <formula>$H471="SUBETAPA"</formula>
    </cfRule>
  </conditionalFormatting>
  <conditionalFormatting sqref="N481">
    <cfRule type="expression" dxfId="9953" priority="13200">
      <formula>$H481="SUBETAPA"</formula>
    </cfRule>
    <cfRule type="expression" dxfId="9952" priority="13201">
      <formula>$H481="CÉLULA CONSTRUTIVA"</formula>
    </cfRule>
    <cfRule type="expression" dxfId="9951" priority="13202">
      <formula>$H481="ETAPA"</formula>
    </cfRule>
  </conditionalFormatting>
  <conditionalFormatting sqref="N482 N484 N486 N488 N490">
    <cfRule type="expression" dxfId="9950" priority="13197">
      <formula>$H482="SUBETAPA"</formula>
    </cfRule>
    <cfRule type="expression" dxfId="9949" priority="13199">
      <formula>$H482="ETAPA"</formula>
    </cfRule>
    <cfRule type="expression" dxfId="9948" priority="13198">
      <formula>$H482="CÉLULA CONSTRUTIVA"</formula>
    </cfRule>
  </conditionalFormatting>
  <conditionalFormatting sqref="N492">
    <cfRule type="expression" dxfId="9947" priority="13146">
      <formula>$H492="ETAPA"</formula>
    </cfRule>
    <cfRule type="expression" dxfId="9946" priority="13145">
      <formula>$H492="CÉLULA CONSTRUTIVA"</formula>
    </cfRule>
    <cfRule type="expression" dxfId="9945" priority="13144">
      <formula>$H492="SUBETAPA"</formula>
    </cfRule>
  </conditionalFormatting>
  <conditionalFormatting sqref="N493 N495 N497 N499 N501">
    <cfRule type="expression" dxfId="9944" priority="13143">
      <formula>$H493="ETAPA"</formula>
    </cfRule>
    <cfRule type="expression" dxfId="9943" priority="13142">
      <formula>$H493="CÉLULA CONSTRUTIVA"</formula>
    </cfRule>
    <cfRule type="expression" dxfId="9942" priority="13141">
      <formula>$H493="SUBETAPA"</formula>
    </cfRule>
  </conditionalFormatting>
  <conditionalFormatting sqref="N503">
    <cfRule type="expression" dxfId="9941" priority="13089">
      <formula>$H503="CÉLULA CONSTRUTIVA"</formula>
    </cfRule>
    <cfRule type="expression" dxfId="9940" priority="13088">
      <formula>$H503="SUBETAPA"</formula>
    </cfRule>
    <cfRule type="expression" dxfId="9939" priority="13090">
      <formula>$H503="ETAPA"</formula>
    </cfRule>
  </conditionalFormatting>
  <conditionalFormatting sqref="N504 N506 N508 N510 N512">
    <cfRule type="expression" dxfId="9938" priority="13085">
      <formula>$H504="SUBETAPA"</formula>
    </cfRule>
    <cfRule type="expression" dxfId="9937" priority="13087">
      <formula>$H504="ETAPA"</formula>
    </cfRule>
    <cfRule type="expression" dxfId="9936" priority="13086">
      <formula>$H504="CÉLULA CONSTRUTIVA"</formula>
    </cfRule>
  </conditionalFormatting>
  <conditionalFormatting sqref="N514">
    <cfRule type="expression" dxfId="9935" priority="13034">
      <formula>$H514="ETAPA"</formula>
    </cfRule>
    <cfRule type="expression" dxfId="9934" priority="13032">
      <formula>$H514="SUBETAPA"</formula>
    </cfRule>
    <cfRule type="expression" dxfId="9933" priority="13033">
      <formula>$H514="CÉLULA CONSTRUTIVA"</formula>
    </cfRule>
  </conditionalFormatting>
  <conditionalFormatting sqref="N515 N517 N519">
    <cfRule type="expression" dxfId="9932" priority="13029">
      <formula>$H515="SUBETAPA"</formula>
    </cfRule>
    <cfRule type="expression" dxfId="9931" priority="13030">
      <formula>$H515="CÉLULA CONSTRUTIVA"</formula>
    </cfRule>
    <cfRule type="expression" dxfId="9930" priority="13031">
      <formula>$H515="ETAPA"</formula>
    </cfRule>
  </conditionalFormatting>
  <conditionalFormatting sqref="N533">
    <cfRule type="expression" dxfId="9929" priority="14843">
      <formula>$H533="CÉLULA CONSTRUTIVA"</formula>
    </cfRule>
    <cfRule type="expression" dxfId="9928" priority="14844">
      <formula>$H533="ETAPA"</formula>
    </cfRule>
    <cfRule type="expression" dxfId="9927" priority="14842">
      <formula>$H533="SUBETAPA"</formula>
    </cfRule>
  </conditionalFormatting>
  <conditionalFormatting sqref="N535">
    <cfRule type="expression" dxfId="9926" priority="14829">
      <formula>$H535="ETAPA"</formula>
    </cfRule>
    <cfRule type="expression" dxfId="9925" priority="14828">
      <formula>$H535="CÉLULA CONSTRUTIVA"</formula>
    </cfRule>
    <cfRule type="expression" dxfId="9924" priority="14827">
      <formula>$H535="SUBETAPA"</formula>
    </cfRule>
  </conditionalFormatting>
  <conditionalFormatting sqref="N537">
    <cfRule type="expression" dxfId="9923" priority="14814">
      <formula>$H537="ETAPA"</formula>
    </cfRule>
    <cfRule type="expression" dxfId="9922" priority="14813">
      <formula>$H537="CÉLULA CONSTRUTIVA"</formula>
    </cfRule>
    <cfRule type="expression" dxfId="9921" priority="14812">
      <formula>$H537="SUBETAPA"</formula>
    </cfRule>
  </conditionalFormatting>
  <conditionalFormatting sqref="N541">
    <cfRule type="expression" dxfId="9920" priority="14660">
      <formula>$H541="ETAPA"</formula>
    </cfRule>
    <cfRule type="expression" dxfId="9919" priority="14659">
      <formula>$H541="CÉLULA CONSTRUTIVA"</formula>
    </cfRule>
    <cfRule type="expression" dxfId="9918" priority="14658">
      <formula>$H541="SUBETAPA"</formula>
    </cfRule>
  </conditionalFormatting>
  <conditionalFormatting sqref="N542 N544 N546 N548 N556">
    <cfRule type="expression" dxfId="9917" priority="14657">
      <formula>$H542="ETAPA"</formula>
    </cfRule>
    <cfRule type="expression" dxfId="9916" priority="14656">
      <formula>$H542="CÉLULA CONSTRUTIVA"</formula>
    </cfRule>
    <cfRule type="expression" dxfId="9915" priority="14655">
      <formula>$H542="SUBETAPA"</formula>
    </cfRule>
  </conditionalFormatting>
  <conditionalFormatting sqref="N550">
    <cfRule type="expression" dxfId="9914" priority="14642">
      <formula>$H550="ETAPA"</formula>
    </cfRule>
    <cfRule type="expression" dxfId="9913" priority="14641">
      <formula>$H550="CÉLULA CONSTRUTIVA"</formula>
    </cfRule>
    <cfRule type="expression" dxfId="9912" priority="14640">
      <formula>$H550="SUBETAPA"</formula>
    </cfRule>
  </conditionalFormatting>
  <conditionalFormatting sqref="N552">
    <cfRule type="expression" dxfId="9911" priority="14625">
      <formula>$H552="SUBETAPA"</formula>
    </cfRule>
    <cfRule type="expression" dxfId="9910" priority="14627">
      <formula>$H552="ETAPA"</formula>
    </cfRule>
    <cfRule type="expression" dxfId="9909" priority="14626">
      <formula>$H552="CÉLULA CONSTRUTIVA"</formula>
    </cfRule>
  </conditionalFormatting>
  <conditionalFormatting sqref="N554">
    <cfRule type="expression" dxfId="9908" priority="14612">
      <formula>$H554="ETAPA"</formula>
    </cfRule>
    <cfRule type="expression" dxfId="9907" priority="14610">
      <formula>$H554="SUBETAPA"</formula>
    </cfRule>
    <cfRule type="expression" dxfId="9906" priority="14611">
      <formula>$H554="CÉLULA CONSTRUTIVA"</formula>
    </cfRule>
  </conditionalFormatting>
  <conditionalFormatting sqref="N558">
    <cfRule type="expression" dxfId="9905" priority="14458">
      <formula>$H558="ETAPA"</formula>
    </cfRule>
    <cfRule type="expression" dxfId="9904" priority="14456">
      <formula>$H558="SUBETAPA"</formula>
    </cfRule>
    <cfRule type="expression" dxfId="9903" priority="14457">
      <formula>$H558="CÉLULA CONSTRUTIVA"</formula>
    </cfRule>
  </conditionalFormatting>
  <conditionalFormatting sqref="N559 N561 N563 N565 N573">
    <cfRule type="expression" dxfId="9902" priority="14455">
      <formula>$H559="ETAPA"</formula>
    </cfRule>
    <cfRule type="expression" dxfId="9901" priority="14454">
      <formula>$H559="CÉLULA CONSTRUTIVA"</formula>
    </cfRule>
    <cfRule type="expression" dxfId="9900" priority="14453">
      <formula>$H559="SUBETAPA"</formula>
    </cfRule>
  </conditionalFormatting>
  <conditionalFormatting sqref="N567">
    <cfRule type="expression" dxfId="9899" priority="14439">
      <formula>$H567="CÉLULA CONSTRUTIVA"</formula>
    </cfRule>
    <cfRule type="expression" dxfId="9898" priority="14440">
      <formula>$H567="ETAPA"</formula>
    </cfRule>
    <cfRule type="expression" dxfId="9897" priority="14438">
      <formula>$H567="SUBETAPA"</formula>
    </cfRule>
  </conditionalFormatting>
  <conditionalFormatting sqref="N569">
    <cfRule type="expression" dxfId="9896" priority="14424">
      <formula>$H569="CÉLULA CONSTRUTIVA"</formula>
    </cfRule>
    <cfRule type="expression" dxfId="9895" priority="14423">
      <formula>$H569="SUBETAPA"</formula>
    </cfRule>
    <cfRule type="expression" dxfId="9894" priority="14425">
      <formula>$H569="ETAPA"</formula>
    </cfRule>
  </conditionalFormatting>
  <conditionalFormatting sqref="N571">
    <cfRule type="expression" dxfId="9893" priority="14409">
      <formula>$H571="CÉLULA CONSTRUTIVA"</formula>
    </cfRule>
    <cfRule type="expression" dxfId="9892" priority="14408">
      <formula>$H571="SUBETAPA"</formula>
    </cfRule>
    <cfRule type="expression" dxfId="9891" priority="14410">
      <formula>$H571="ETAPA"</formula>
    </cfRule>
  </conditionalFormatting>
  <conditionalFormatting sqref="N575">
    <cfRule type="expression" dxfId="9890" priority="14256">
      <formula>$H575="ETAPA"</formula>
    </cfRule>
    <cfRule type="expression" dxfId="9889" priority="14255">
      <formula>$H575="CÉLULA CONSTRUTIVA"</formula>
    </cfRule>
    <cfRule type="expression" dxfId="9888" priority="14254">
      <formula>$H575="SUBETAPA"</formula>
    </cfRule>
  </conditionalFormatting>
  <conditionalFormatting sqref="N576 N578 N580 N582 N584 N592">
    <cfRule type="expression" dxfId="9887" priority="14252">
      <formula>$H576="CÉLULA CONSTRUTIVA"</formula>
    </cfRule>
    <cfRule type="expression" dxfId="9886" priority="14253">
      <formula>$H576="ETAPA"</formula>
    </cfRule>
    <cfRule type="expression" dxfId="9885" priority="14251">
      <formula>$H576="SUBETAPA"</formula>
    </cfRule>
  </conditionalFormatting>
  <conditionalFormatting sqref="N586">
    <cfRule type="expression" dxfId="9884" priority="14236">
      <formula>$H586="SUBETAPA"</formula>
    </cfRule>
    <cfRule type="expression" dxfId="9883" priority="14238">
      <formula>$H586="ETAPA"</formula>
    </cfRule>
    <cfRule type="expression" dxfId="9882" priority="14237">
      <formula>$H586="CÉLULA CONSTRUTIVA"</formula>
    </cfRule>
  </conditionalFormatting>
  <conditionalFormatting sqref="N588">
    <cfRule type="expression" dxfId="9881" priority="14223">
      <formula>$H588="ETAPA"</formula>
    </cfRule>
    <cfRule type="expression" dxfId="9880" priority="14222">
      <formula>$H588="CÉLULA CONSTRUTIVA"</formula>
    </cfRule>
    <cfRule type="expression" dxfId="9879" priority="14221">
      <formula>$H588="SUBETAPA"</formula>
    </cfRule>
  </conditionalFormatting>
  <conditionalFormatting sqref="N590">
    <cfRule type="expression" dxfId="9878" priority="14207">
      <formula>$H590="CÉLULA CONSTRUTIVA"</formula>
    </cfRule>
    <cfRule type="expression" dxfId="9877" priority="14208">
      <formula>$H590="ETAPA"</formula>
    </cfRule>
    <cfRule type="expression" dxfId="9876" priority="14206">
      <formula>$H590="SUBETAPA"</formula>
    </cfRule>
  </conditionalFormatting>
  <conditionalFormatting sqref="N594">
    <cfRule type="expression" dxfId="9875" priority="14053">
      <formula>$H594="CÉLULA CONSTRUTIVA"</formula>
    </cfRule>
    <cfRule type="expression" dxfId="9874" priority="14054">
      <formula>$H594="ETAPA"</formula>
    </cfRule>
    <cfRule type="expression" dxfId="9873" priority="14052">
      <formula>$H594="SUBETAPA"</formula>
    </cfRule>
  </conditionalFormatting>
  <conditionalFormatting sqref="N595 N597 N599 N601 N603 N611">
    <cfRule type="expression" dxfId="9872" priority="14050">
      <formula>$H595="CÉLULA CONSTRUTIVA"</formula>
    </cfRule>
    <cfRule type="expression" dxfId="9871" priority="14049">
      <formula>$H595="SUBETAPA"</formula>
    </cfRule>
    <cfRule type="expression" dxfId="9870" priority="14051">
      <formula>$H595="ETAPA"</formula>
    </cfRule>
  </conditionalFormatting>
  <conditionalFormatting sqref="N605">
    <cfRule type="expression" dxfId="9869" priority="14035">
      <formula>$H605="CÉLULA CONSTRUTIVA"</formula>
    </cfRule>
    <cfRule type="expression" dxfId="9868" priority="14034">
      <formula>$H605="SUBETAPA"</formula>
    </cfRule>
    <cfRule type="expression" dxfId="9867" priority="14036">
      <formula>$H605="ETAPA"</formula>
    </cfRule>
  </conditionalFormatting>
  <conditionalFormatting sqref="N607">
    <cfRule type="expression" dxfId="9866" priority="14020">
      <formula>$H607="CÉLULA CONSTRUTIVA"</formula>
    </cfRule>
    <cfRule type="expression" dxfId="9865" priority="14021">
      <formula>$H607="ETAPA"</formula>
    </cfRule>
    <cfRule type="expression" dxfId="9864" priority="14019">
      <formula>$H607="SUBETAPA"</formula>
    </cfRule>
  </conditionalFormatting>
  <conditionalFormatting sqref="N609">
    <cfRule type="expression" dxfId="9863" priority="14006">
      <formula>$H609="ETAPA"</formula>
    </cfRule>
    <cfRule type="expression" dxfId="9862" priority="14005">
      <formula>$H609="CÉLULA CONSTRUTIVA"</formula>
    </cfRule>
    <cfRule type="expression" dxfId="9861" priority="14004">
      <formula>$H609="SUBETAPA"</formula>
    </cfRule>
  </conditionalFormatting>
  <conditionalFormatting sqref="N613">
    <cfRule type="expression" dxfId="9860" priority="13852">
      <formula>$H613="ETAPA"</formula>
    </cfRule>
    <cfRule type="expression" dxfId="9859" priority="13851">
      <formula>$H613="CÉLULA CONSTRUTIVA"</formula>
    </cfRule>
    <cfRule type="expression" dxfId="9858" priority="13850">
      <formula>$H613="SUBETAPA"</formula>
    </cfRule>
  </conditionalFormatting>
  <conditionalFormatting sqref="N614 N616 N618 N620 N622 N630">
    <cfRule type="expression" dxfId="9857" priority="13849">
      <formula>$H614="ETAPA"</formula>
    </cfRule>
    <cfRule type="expression" dxfId="9856" priority="13847">
      <formula>$H614="SUBETAPA"</formula>
    </cfRule>
    <cfRule type="expression" dxfId="9855" priority="13848">
      <formula>$H614="CÉLULA CONSTRUTIVA"</formula>
    </cfRule>
  </conditionalFormatting>
  <conditionalFormatting sqref="N624">
    <cfRule type="expression" dxfId="9854" priority="13834">
      <formula>$H624="ETAPA"</formula>
    </cfRule>
    <cfRule type="expression" dxfId="9853" priority="13833">
      <formula>$H624="CÉLULA CONSTRUTIVA"</formula>
    </cfRule>
    <cfRule type="expression" dxfId="9852" priority="13832">
      <formula>$H624="SUBETAPA"</formula>
    </cfRule>
  </conditionalFormatting>
  <conditionalFormatting sqref="N626">
    <cfRule type="expression" dxfId="9851" priority="13817">
      <formula>$H626="SUBETAPA"</formula>
    </cfRule>
    <cfRule type="expression" dxfId="9850" priority="13818">
      <formula>$H626="CÉLULA CONSTRUTIVA"</formula>
    </cfRule>
    <cfRule type="expression" dxfId="9849" priority="13819">
      <formula>$H626="ETAPA"</formula>
    </cfRule>
  </conditionalFormatting>
  <conditionalFormatting sqref="N628">
    <cfRule type="expression" dxfId="9848" priority="13802">
      <formula>$H628="SUBETAPA"</formula>
    </cfRule>
    <cfRule type="expression" dxfId="9847" priority="13803">
      <formula>$H628="CÉLULA CONSTRUTIVA"</formula>
    </cfRule>
    <cfRule type="expression" dxfId="9846" priority="13804">
      <formula>$H628="ETAPA"</formula>
    </cfRule>
  </conditionalFormatting>
  <conditionalFormatting sqref="N632">
    <cfRule type="expression" dxfId="9845" priority="13471">
      <formula>$H632="ETAPA"</formula>
    </cfRule>
    <cfRule type="expression" dxfId="9844" priority="13470">
      <formula>$H632="CÉLULA CONSTRUTIVA"</formula>
    </cfRule>
    <cfRule type="expression" dxfId="9843" priority="13469">
      <formula>$H632="SUBETAPA"</formula>
    </cfRule>
  </conditionalFormatting>
  <conditionalFormatting sqref="N633 N635 N637 N645">
    <cfRule type="expression" dxfId="9842" priority="13468">
      <formula>$H633="ETAPA"</formula>
    </cfRule>
    <cfRule type="expression" dxfId="9841" priority="13467">
      <formula>$H633="CÉLULA CONSTRUTIVA"</formula>
    </cfRule>
    <cfRule type="expression" dxfId="9840" priority="13466">
      <formula>$H633="SUBETAPA"</formula>
    </cfRule>
  </conditionalFormatting>
  <conditionalFormatting sqref="N639">
    <cfRule type="expression" dxfId="9839" priority="13453">
      <formula>$H639="ETAPA"</formula>
    </cfRule>
    <cfRule type="expression" dxfId="9838" priority="13452">
      <formula>$H639="CÉLULA CONSTRUTIVA"</formula>
    </cfRule>
    <cfRule type="expression" dxfId="9837" priority="13451">
      <formula>$H639="SUBETAPA"</formula>
    </cfRule>
  </conditionalFormatting>
  <conditionalFormatting sqref="N641">
    <cfRule type="expression" dxfId="9836" priority="13438">
      <formula>$H641="ETAPA"</formula>
    </cfRule>
    <cfRule type="expression" dxfId="9835" priority="13437">
      <formula>$H641="CÉLULA CONSTRUTIVA"</formula>
    </cfRule>
    <cfRule type="expression" dxfId="9834" priority="13436">
      <formula>$H641="SUBETAPA"</formula>
    </cfRule>
  </conditionalFormatting>
  <conditionalFormatting sqref="N643">
    <cfRule type="expression" dxfId="9833" priority="13423">
      <formula>$H643="ETAPA"</formula>
    </cfRule>
    <cfRule type="expression" dxfId="9832" priority="13422">
      <formula>$H643="CÉLULA CONSTRUTIVA"</formula>
    </cfRule>
    <cfRule type="expression" dxfId="9831" priority="13421">
      <formula>$H643="SUBETAPA"</formula>
    </cfRule>
  </conditionalFormatting>
  <conditionalFormatting sqref="N651">
    <cfRule type="expression" dxfId="9830" priority="15058">
      <formula>$H651="SUBETAPA"</formula>
    </cfRule>
    <cfRule type="expression" dxfId="9829" priority="15060">
      <formula>$H651="ETAPA"</formula>
    </cfRule>
    <cfRule type="expression" dxfId="9828" priority="15059">
      <formula>$H651="CÉLULA CONSTRUTIVA"</formula>
    </cfRule>
  </conditionalFormatting>
  <conditionalFormatting sqref="N655">
    <cfRule type="expression" dxfId="9827" priority="16114">
      <formula>$H655="ETAPA"</formula>
    </cfRule>
    <cfRule type="expression" dxfId="9826" priority="16113">
      <formula>$H655="CÉLULA CONSTRUTIVA"</formula>
    </cfRule>
    <cfRule type="expression" dxfId="9825" priority="16112">
      <formula>$H655="SUBETAPA"</formula>
    </cfRule>
  </conditionalFormatting>
  <conditionalFormatting sqref="N657">
    <cfRule type="expression" dxfId="9824" priority="16093">
      <formula>$H657="CÉLULA CONSTRUTIVA"</formula>
    </cfRule>
    <cfRule type="expression" dxfId="9823" priority="16094">
      <formula>$H657="ETAPA"</formula>
    </cfRule>
    <cfRule type="expression" dxfId="9822" priority="16092">
      <formula>$H657="SUBETAPA"</formula>
    </cfRule>
  </conditionalFormatting>
  <conditionalFormatting sqref="N662">
    <cfRule type="expression" dxfId="9821" priority="15967">
      <formula>$H662="SUBETAPA"</formula>
    </cfRule>
    <cfRule type="expression" dxfId="9820" priority="15968">
      <formula>$H662="CÉLULA CONSTRUTIVA"</formula>
    </cfRule>
    <cfRule type="expression" dxfId="9819" priority="15969">
      <formula>$H662="ETAPA"</formula>
    </cfRule>
  </conditionalFormatting>
  <conditionalFormatting sqref="N663 N667 N673">
    <cfRule type="expression" dxfId="9818" priority="15964">
      <formula>$H663="SUBETAPA"</formula>
    </cfRule>
    <cfRule type="expression" dxfId="9817" priority="15965">
      <formula>$H663="CÉLULA CONSTRUTIVA"</formula>
    </cfRule>
    <cfRule type="expression" dxfId="9816" priority="15966">
      <formula>$H663="ETAPA"</formula>
    </cfRule>
  </conditionalFormatting>
  <conditionalFormatting sqref="N665">
    <cfRule type="expression" dxfId="9815" priority="15048">
      <formula>$H665="CÉLULA CONSTRUTIVA"</formula>
    </cfRule>
    <cfRule type="expression" dxfId="9814" priority="15047">
      <formula>$H665="SUBETAPA"</formula>
    </cfRule>
    <cfRule type="expression" dxfId="9813" priority="15049">
      <formula>$H665="ETAPA"</formula>
    </cfRule>
  </conditionalFormatting>
  <conditionalFormatting sqref="N669">
    <cfRule type="expression" dxfId="9812" priority="15949">
      <formula>$H669="ETAPA"</formula>
    </cfRule>
    <cfRule type="expression" dxfId="9811" priority="15948">
      <formula>$H669="CÉLULA CONSTRUTIVA"</formula>
    </cfRule>
    <cfRule type="expression" dxfId="9810" priority="15947">
      <formula>$H669="SUBETAPA"</formula>
    </cfRule>
  </conditionalFormatting>
  <conditionalFormatting sqref="N671">
    <cfRule type="expression" dxfId="9809" priority="15929">
      <formula>$H671="ETAPA"</formula>
    </cfRule>
    <cfRule type="expression" dxfId="9808" priority="15928">
      <formula>$H671="CÉLULA CONSTRUTIVA"</formula>
    </cfRule>
    <cfRule type="expression" dxfId="9807" priority="15927">
      <formula>$H671="SUBETAPA"</formula>
    </cfRule>
  </conditionalFormatting>
  <conditionalFormatting sqref="N676">
    <cfRule type="expression" dxfId="9806" priority="15803">
      <formula>$H676="CÉLULA CONSTRUTIVA"</formula>
    </cfRule>
    <cfRule type="expression" dxfId="9805" priority="15804">
      <formula>$H676="ETAPA"</formula>
    </cfRule>
    <cfRule type="expression" dxfId="9804" priority="15802">
      <formula>$H676="SUBETAPA"</formula>
    </cfRule>
  </conditionalFormatting>
  <conditionalFormatting sqref="N677 N681 N687">
    <cfRule type="expression" dxfId="9803" priority="15800">
      <formula>$H677="CÉLULA CONSTRUTIVA"</formula>
    </cfRule>
    <cfRule type="expression" dxfId="9802" priority="15801">
      <formula>$H677="ETAPA"</formula>
    </cfRule>
    <cfRule type="expression" dxfId="9801" priority="15799">
      <formula>$H677="SUBETAPA"</formula>
    </cfRule>
  </conditionalFormatting>
  <conditionalFormatting sqref="N679">
    <cfRule type="expression" dxfId="9800" priority="15009">
      <formula>$H679="SUBETAPA"</formula>
    </cfRule>
    <cfRule type="expression" dxfId="9799" priority="15011">
      <formula>$H679="ETAPA"</formula>
    </cfRule>
    <cfRule type="expression" dxfId="9798" priority="15010">
      <formula>$H679="CÉLULA CONSTRUTIVA"</formula>
    </cfRule>
  </conditionalFormatting>
  <conditionalFormatting sqref="N683">
    <cfRule type="expression" dxfId="9797" priority="15782">
      <formula>$H683="SUBETAPA"</formula>
    </cfRule>
    <cfRule type="expression" dxfId="9796" priority="15783">
      <formula>$H683="CÉLULA CONSTRUTIVA"</formula>
    </cfRule>
    <cfRule type="expression" dxfId="9795" priority="15784">
      <formula>$H683="ETAPA"</formula>
    </cfRule>
  </conditionalFormatting>
  <conditionalFormatting sqref="N685">
    <cfRule type="expression" dxfId="9794" priority="15762">
      <formula>$H685="SUBETAPA"</formula>
    </cfRule>
    <cfRule type="expression" dxfId="9793" priority="15763">
      <formula>$H685="CÉLULA CONSTRUTIVA"</formula>
    </cfRule>
    <cfRule type="expression" dxfId="9792" priority="15764">
      <formula>$H685="ETAPA"</formula>
    </cfRule>
  </conditionalFormatting>
  <conditionalFormatting sqref="N690">
    <cfRule type="expression" dxfId="9791" priority="15638">
      <formula>$H690="CÉLULA CONSTRUTIVA"</formula>
    </cfRule>
    <cfRule type="expression" dxfId="9790" priority="15637">
      <formula>$H690="SUBETAPA"</formula>
    </cfRule>
    <cfRule type="expression" dxfId="9789" priority="15639">
      <formula>$H690="ETAPA"</formula>
    </cfRule>
  </conditionalFormatting>
  <conditionalFormatting sqref="N691 N695 N701">
    <cfRule type="expression" dxfId="9788" priority="15636">
      <formula>$H691="ETAPA"</formula>
    </cfRule>
    <cfRule type="expression" dxfId="9787" priority="15635">
      <formula>$H691="CÉLULA CONSTRUTIVA"</formula>
    </cfRule>
    <cfRule type="expression" dxfId="9786" priority="15634">
      <formula>$H691="SUBETAPA"</formula>
    </cfRule>
  </conditionalFormatting>
  <conditionalFormatting sqref="N693">
    <cfRule type="expression" dxfId="9785" priority="14971">
      <formula>$H693="SUBETAPA"</formula>
    </cfRule>
    <cfRule type="expression" dxfId="9784" priority="14973">
      <formula>$H693="ETAPA"</formula>
    </cfRule>
    <cfRule type="expression" dxfId="9783" priority="14972">
      <formula>$H693="CÉLULA CONSTRUTIVA"</formula>
    </cfRule>
  </conditionalFormatting>
  <conditionalFormatting sqref="N697">
    <cfRule type="expression" dxfId="9782" priority="15617">
      <formula>$H697="SUBETAPA"</formula>
    </cfRule>
    <cfRule type="expression" dxfId="9781" priority="15618">
      <formula>$H697="CÉLULA CONSTRUTIVA"</formula>
    </cfRule>
    <cfRule type="expression" dxfId="9780" priority="15619">
      <formula>$H697="ETAPA"</formula>
    </cfRule>
  </conditionalFormatting>
  <conditionalFormatting sqref="N699">
    <cfRule type="expression" dxfId="9779" priority="15599">
      <formula>$H699="ETAPA"</formula>
    </cfRule>
    <cfRule type="expression" dxfId="9778" priority="15598">
      <formula>$H699="CÉLULA CONSTRUTIVA"</formula>
    </cfRule>
    <cfRule type="expression" dxfId="9777" priority="15597">
      <formula>$H699="SUBETAPA"</formula>
    </cfRule>
  </conditionalFormatting>
  <conditionalFormatting sqref="N704">
    <cfRule type="expression" dxfId="9776" priority="15473">
      <formula>$H704="CÉLULA CONSTRUTIVA"</formula>
    </cfRule>
    <cfRule type="expression" dxfId="9775" priority="15474">
      <formula>$H704="ETAPA"</formula>
    </cfRule>
    <cfRule type="expression" dxfId="9774" priority="15472">
      <formula>$H704="SUBETAPA"</formula>
    </cfRule>
  </conditionalFormatting>
  <conditionalFormatting sqref="N705 N709 N715">
    <cfRule type="expression" dxfId="9773" priority="15471">
      <formula>$H705="ETAPA"</formula>
    </cfRule>
    <cfRule type="expression" dxfId="9772" priority="15469">
      <formula>$H705="SUBETAPA"</formula>
    </cfRule>
    <cfRule type="expression" dxfId="9771" priority="15470">
      <formula>$H705="CÉLULA CONSTRUTIVA"</formula>
    </cfRule>
  </conditionalFormatting>
  <conditionalFormatting sqref="N707">
    <cfRule type="expression" dxfId="9770" priority="14933">
      <formula>$H707="SUBETAPA"</formula>
    </cfRule>
    <cfRule type="expression" dxfId="9769" priority="14934">
      <formula>$H707="CÉLULA CONSTRUTIVA"</formula>
    </cfRule>
    <cfRule type="expression" dxfId="9768" priority="14935">
      <formula>$H707="ETAPA"</formula>
    </cfRule>
  </conditionalFormatting>
  <conditionalFormatting sqref="N711">
    <cfRule type="expression" dxfId="9767" priority="15454">
      <formula>$H711="ETAPA"</formula>
    </cfRule>
    <cfRule type="expression" dxfId="9766" priority="15453">
      <formula>$H711="CÉLULA CONSTRUTIVA"</formula>
    </cfRule>
    <cfRule type="expression" dxfId="9765" priority="15452">
      <formula>$H711="SUBETAPA"</formula>
    </cfRule>
  </conditionalFormatting>
  <conditionalFormatting sqref="N713">
    <cfRule type="expression" dxfId="9764" priority="15432">
      <formula>$H713="SUBETAPA"</formula>
    </cfRule>
    <cfRule type="expression" dxfId="9763" priority="15433">
      <formula>$H713="CÉLULA CONSTRUTIVA"</formula>
    </cfRule>
    <cfRule type="expression" dxfId="9762" priority="15434">
      <formula>$H713="ETAPA"</formula>
    </cfRule>
  </conditionalFormatting>
  <conditionalFormatting sqref="N718">
    <cfRule type="expression" dxfId="9761" priority="15307">
      <formula>$H718="SUBETAPA"</formula>
    </cfRule>
    <cfRule type="expression" dxfId="9760" priority="15308">
      <formula>$H718="CÉLULA CONSTRUTIVA"</formula>
    </cfRule>
    <cfRule type="expression" dxfId="9759" priority="15309">
      <formula>$H718="ETAPA"</formula>
    </cfRule>
  </conditionalFormatting>
  <conditionalFormatting sqref="N719 N723 N729">
    <cfRule type="expression" dxfId="9758" priority="15304">
      <formula>$H719="SUBETAPA"</formula>
    </cfRule>
    <cfRule type="expression" dxfId="9757" priority="15305">
      <formula>$H719="CÉLULA CONSTRUTIVA"</formula>
    </cfRule>
    <cfRule type="expression" dxfId="9756" priority="15306">
      <formula>$H719="ETAPA"</formula>
    </cfRule>
  </conditionalFormatting>
  <conditionalFormatting sqref="N721">
    <cfRule type="expression" dxfId="9755" priority="14895">
      <formula>$H721="SUBETAPA"</formula>
    </cfRule>
    <cfRule type="expression" dxfId="9754" priority="14897">
      <formula>$H721="ETAPA"</formula>
    </cfRule>
    <cfRule type="expression" dxfId="9753" priority="14896">
      <formula>$H721="CÉLULA CONSTRUTIVA"</formula>
    </cfRule>
  </conditionalFormatting>
  <conditionalFormatting sqref="N725">
    <cfRule type="expression" dxfId="9752" priority="15287">
      <formula>$H725="SUBETAPA"</formula>
    </cfRule>
    <cfRule type="expression" dxfId="9751" priority="15289">
      <formula>$H725="ETAPA"</formula>
    </cfRule>
    <cfRule type="expression" dxfId="9750" priority="15288">
      <formula>$H725="CÉLULA CONSTRUTIVA"</formula>
    </cfRule>
  </conditionalFormatting>
  <conditionalFormatting sqref="N727">
    <cfRule type="expression" dxfId="9749" priority="15267">
      <formula>$H727="SUBETAPA"</formula>
    </cfRule>
    <cfRule type="expression" dxfId="9748" priority="15268">
      <formula>$H727="CÉLULA CONSTRUTIVA"</formula>
    </cfRule>
    <cfRule type="expression" dxfId="9747" priority="15269">
      <formula>$H727="ETAPA"</formula>
    </cfRule>
  </conditionalFormatting>
  <conditionalFormatting sqref="N732">
    <cfRule type="expression" dxfId="9746" priority="15143">
      <formula>$H732="CÉLULA CONSTRUTIVA"</formula>
    </cfRule>
    <cfRule type="expression" dxfId="9745" priority="15144">
      <formula>$H732="ETAPA"</formula>
    </cfRule>
    <cfRule type="expression" dxfId="9744" priority="15142">
      <formula>$H732="SUBETAPA"</formula>
    </cfRule>
  </conditionalFormatting>
  <conditionalFormatting sqref="N733 N737 N743">
    <cfRule type="expression" dxfId="9743" priority="15139">
      <formula>$H733="SUBETAPA"</formula>
    </cfRule>
    <cfRule type="expression" dxfId="9742" priority="15141">
      <formula>$H733="ETAPA"</formula>
    </cfRule>
    <cfRule type="expression" dxfId="9741" priority="15140">
      <formula>$H733="CÉLULA CONSTRUTIVA"</formula>
    </cfRule>
  </conditionalFormatting>
  <conditionalFormatting sqref="N735">
    <cfRule type="expression" dxfId="9740" priority="14859">
      <formula>$H735="ETAPA"</formula>
    </cfRule>
    <cfRule type="expression" dxfId="9739" priority="14858">
      <formula>$H735="CÉLULA CONSTRUTIVA"</formula>
    </cfRule>
    <cfRule type="expression" dxfId="9738" priority="14857">
      <formula>$H735="SUBETAPA"</formula>
    </cfRule>
  </conditionalFormatting>
  <conditionalFormatting sqref="N739">
    <cfRule type="expression" dxfId="9737" priority="15122">
      <formula>$H739="SUBETAPA"</formula>
    </cfRule>
    <cfRule type="expression" dxfId="9736" priority="15123">
      <formula>$H739="CÉLULA CONSTRUTIVA"</formula>
    </cfRule>
    <cfRule type="expression" dxfId="9735" priority="15124">
      <formula>$H739="ETAPA"</formula>
    </cfRule>
  </conditionalFormatting>
  <conditionalFormatting sqref="N741">
    <cfRule type="expression" dxfId="9734" priority="15102">
      <formula>$H741="SUBETAPA"</formula>
    </cfRule>
    <cfRule type="expression" dxfId="9733" priority="15104">
      <formula>$H741="ETAPA"</formula>
    </cfRule>
    <cfRule type="expression" dxfId="9732" priority="15103">
      <formula>$H741="CÉLULA CONSTRUTIVA"</formula>
    </cfRule>
  </conditionalFormatting>
  <conditionalFormatting sqref="N760">
    <cfRule type="expression" dxfId="9731" priority="16249">
      <formula>$H760="CÉLULA CONSTRUTIVA"</formula>
    </cfRule>
    <cfRule type="expression" dxfId="9730" priority="16248">
      <formula>$H760="SUBETAPA"</formula>
    </cfRule>
    <cfRule type="expression" dxfId="9729" priority="16250">
      <formula>$H760="ETAPA"</formula>
    </cfRule>
  </conditionalFormatting>
  <conditionalFormatting sqref="N761 N763">
    <cfRule type="expression" dxfId="9728" priority="16246">
      <formula>$H761="CÉLULA CONSTRUTIVA"</formula>
    </cfRule>
    <cfRule type="expression" dxfId="9727" priority="16245">
      <formula>$H761="SUBETAPA"</formula>
    </cfRule>
    <cfRule type="expression" dxfId="9726" priority="16247">
      <formula>$H761="ETAPA"</formula>
    </cfRule>
  </conditionalFormatting>
  <conditionalFormatting sqref="N766">
    <cfRule type="expression" dxfId="9725" priority="16197">
      <formula>$H766="CÉLULA CONSTRUTIVA"</formula>
    </cfRule>
    <cfRule type="expression" dxfId="9724" priority="16198">
      <formula>$H766="ETAPA"</formula>
    </cfRule>
    <cfRule type="expression" dxfId="9723" priority="16196">
      <formula>$H766="SUBETAPA"</formula>
    </cfRule>
  </conditionalFormatting>
  <conditionalFormatting sqref="N767 N770">
    <cfRule type="expression" dxfId="9722" priority="16194">
      <formula>$H767="CÉLULA CONSTRUTIVA"</formula>
    </cfRule>
    <cfRule type="expression" dxfId="9721" priority="16193">
      <formula>$H767="SUBETAPA"</formula>
    </cfRule>
    <cfRule type="expression" dxfId="9720" priority="16195">
      <formula>$H767="ETAPA"</formula>
    </cfRule>
  </conditionalFormatting>
  <conditionalFormatting sqref="N773">
    <cfRule type="expression" dxfId="9719" priority="16144">
      <formula>$H773="SUBETAPA"</formula>
    </cfRule>
    <cfRule type="expression" dxfId="9718" priority="16145">
      <formula>$H773="CÉLULA CONSTRUTIVA"</formula>
    </cfRule>
    <cfRule type="expression" dxfId="9717" priority="16146">
      <formula>$H773="ETAPA"</formula>
    </cfRule>
  </conditionalFormatting>
  <conditionalFormatting sqref="N774">
    <cfRule type="expression" dxfId="9716" priority="16143">
      <formula>$H774="ETAPA"</formula>
    </cfRule>
    <cfRule type="expression" dxfId="9715" priority="16141">
      <formula>$H774="SUBETAPA"</formula>
    </cfRule>
    <cfRule type="expression" dxfId="9714" priority="16142">
      <formula>$H774="CÉLULA CONSTRUTIVA"</formula>
    </cfRule>
  </conditionalFormatting>
  <conditionalFormatting sqref="N776">
    <cfRule type="expression" dxfId="9713" priority="388">
      <formula>$H776="SUBETAPA"</formula>
    </cfRule>
    <cfRule type="expression" dxfId="9712" priority="389">
      <formula>$H776="CÉLULA CONSTRUTIVA"</formula>
    </cfRule>
    <cfRule type="expression" dxfId="9711" priority="390">
      <formula>$H776="ETAPA"</formula>
    </cfRule>
  </conditionalFormatting>
  <conditionalFormatting sqref="N789">
    <cfRule type="expression" dxfId="9710" priority="1589">
      <formula>$H789="CÉLULA CONSTRUTIVA"</formula>
    </cfRule>
    <cfRule type="expression" dxfId="9709" priority="1590">
      <formula>$H789="ETAPA"</formula>
    </cfRule>
    <cfRule type="expression" dxfId="9708" priority="1588">
      <formula>$H789="SUBETAPA"</formula>
    </cfRule>
  </conditionalFormatting>
  <conditionalFormatting sqref="N796">
    <cfRule type="expression" dxfId="9707" priority="6988">
      <formula>$H796="ETAPA"</formula>
    </cfRule>
    <cfRule type="expression" dxfId="9706" priority="6987">
      <formula>$H796="CÉLULA CONSTRUTIVA"</formula>
    </cfRule>
    <cfRule type="expression" dxfId="9705" priority="6986">
      <formula>$H796="SUBETAPA"</formula>
    </cfRule>
  </conditionalFormatting>
  <conditionalFormatting sqref="N797 N800 N803">
    <cfRule type="expression" dxfId="9704" priority="6984">
      <formula>$H797="CÉLULA CONSTRUTIVA"</formula>
    </cfRule>
    <cfRule type="expression" dxfId="9703" priority="6985">
      <formula>$H797="ETAPA"</formula>
    </cfRule>
    <cfRule type="expression" dxfId="9702" priority="6983">
      <formula>$H797="SUBETAPA"</formula>
    </cfRule>
  </conditionalFormatting>
  <conditionalFormatting sqref="N801:N802 M803">
    <cfRule type="expression" dxfId="9701" priority="7082">
      <formula>$H801="CÉLULA CONSTRUTIVA"</formula>
    </cfRule>
    <cfRule type="expression" dxfId="9700" priority="7081">
      <formula>$H801="SUBETAPA"</formula>
    </cfRule>
    <cfRule type="expression" dxfId="9699" priority="7083">
      <formula>$H801="ETAPA"</formula>
    </cfRule>
  </conditionalFormatting>
  <conditionalFormatting sqref="N806">
    <cfRule type="expression" dxfId="9698" priority="6785">
      <formula>$H806="SUBETAPA"</formula>
    </cfRule>
    <cfRule type="expression" dxfId="9697" priority="6786">
      <formula>$H806="CÉLULA CONSTRUTIVA"</formula>
    </cfRule>
    <cfRule type="expression" dxfId="9696" priority="6787">
      <formula>$H806="ETAPA"</formula>
    </cfRule>
  </conditionalFormatting>
  <conditionalFormatting sqref="N807 N810 N815">
    <cfRule type="expression" dxfId="9695" priority="6782">
      <formula>$H807="SUBETAPA"</formula>
    </cfRule>
    <cfRule type="expression" dxfId="9694" priority="6783">
      <formula>$H807="CÉLULA CONSTRUTIVA"</formula>
    </cfRule>
    <cfRule type="expression" dxfId="9693" priority="6784">
      <formula>$H807="ETAPA"</formula>
    </cfRule>
  </conditionalFormatting>
  <conditionalFormatting sqref="N811:N812 M815">
    <cfRule type="expression" dxfId="9692" priority="6881">
      <formula>$H811="CÉLULA CONSTRUTIVA"</formula>
    </cfRule>
    <cfRule type="expression" dxfId="9691" priority="6880">
      <formula>$H811="SUBETAPA"</formula>
    </cfRule>
    <cfRule type="expression" dxfId="9690" priority="6882">
      <formula>$H811="ETAPA"</formula>
    </cfRule>
  </conditionalFormatting>
  <conditionalFormatting sqref="N813">
    <cfRule type="expression" dxfId="9689" priority="631">
      <formula>$H813="SUBETAPA"</formula>
    </cfRule>
    <cfRule type="expression" dxfId="9688" priority="632">
      <formula>$H813="CÉLULA CONSTRUTIVA"</formula>
    </cfRule>
    <cfRule type="expression" dxfId="9687" priority="633">
      <formula>$H813="ETAPA"</formula>
    </cfRule>
  </conditionalFormatting>
  <conditionalFormatting sqref="N819">
    <cfRule type="expression" dxfId="9686" priority="6584">
      <formula>$H819="SUBETAPA"</formula>
    </cfRule>
    <cfRule type="expression" dxfId="9685" priority="6585">
      <formula>$H819="CÉLULA CONSTRUTIVA"</formula>
    </cfRule>
    <cfRule type="expression" dxfId="9684" priority="6586">
      <formula>$H819="ETAPA"</formula>
    </cfRule>
  </conditionalFormatting>
  <conditionalFormatting sqref="N820 N823 N826 N829 N831">
    <cfRule type="expression" dxfId="9683" priority="6581">
      <formula>$H820="SUBETAPA"</formula>
    </cfRule>
    <cfRule type="expression" dxfId="9682" priority="6582">
      <formula>$H820="CÉLULA CONSTRUTIVA"</formula>
    </cfRule>
    <cfRule type="expression" dxfId="9681" priority="6583">
      <formula>$H820="ETAPA"</formula>
    </cfRule>
  </conditionalFormatting>
  <conditionalFormatting sqref="N825">
    <cfRule type="expression" dxfId="9680" priority="327">
      <formula>$H825="ETAPA"</formula>
    </cfRule>
    <cfRule type="expression" dxfId="9679" priority="326">
      <formula>$H825="CÉLULA CONSTRUTIVA"</formula>
    </cfRule>
    <cfRule type="expression" dxfId="9678" priority="325">
      <formula>$H825="SUBETAPA"</formula>
    </cfRule>
  </conditionalFormatting>
  <conditionalFormatting sqref="N836">
    <cfRule type="expression" dxfId="9677" priority="6385">
      <formula>$H836="ETAPA"</formula>
    </cfRule>
    <cfRule type="expression" dxfId="9676" priority="6383">
      <formula>$H836="SUBETAPA"</formula>
    </cfRule>
    <cfRule type="expression" dxfId="9675" priority="6384">
      <formula>$H836="CÉLULA CONSTRUTIVA"</formula>
    </cfRule>
  </conditionalFormatting>
  <conditionalFormatting sqref="N837 N840 N843 N845 N847">
    <cfRule type="expression" dxfId="9674" priority="6381">
      <formula>$H837="CÉLULA CONSTRUTIVA"</formula>
    </cfRule>
    <cfRule type="expression" dxfId="9673" priority="6382">
      <formula>$H837="ETAPA"</formula>
    </cfRule>
    <cfRule type="expression" dxfId="9672" priority="6380">
      <formula>$H837="SUBETAPA"</formula>
    </cfRule>
  </conditionalFormatting>
  <conditionalFormatting sqref="N838">
    <cfRule type="expression" dxfId="9671" priority="452">
      <formula>$H838="SUBETAPA"</formula>
    </cfRule>
    <cfRule type="expression" dxfId="9670" priority="453">
      <formula>$H838="CÉLULA CONSTRUTIVA"</formula>
    </cfRule>
    <cfRule type="expression" dxfId="9669" priority="454">
      <formula>$H838="ETAPA"</formula>
    </cfRule>
  </conditionalFormatting>
  <conditionalFormatting sqref="N842">
    <cfRule type="expression" dxfId="9668" priority="292">
      <formula>$H842="SUBETAPA"</formula>
    </cfRule>
    <cfRule type="expression" dxfId="9667" priority="294">
      <formula>$H842="ETAPA"</formula>
    </cfRule>
    <cfRule type="expression" dxfId="9666" priority="293">
      <formula>$H842="CÉLULA CONSTRUTIVA"</formula>
    </cfRule>
  </conditionalFormatting>
  <conditionalFormatting sqref="N852">
    <cfRule type="expression" dxfId="9665" priority="6183">
      <formula>$H852="CÉLULA CONSTRUTIVA"</formula>
    </cfRule>
    <cfRule type="expression" dxfId="9664" priority="6184">
      <formula>$H852="ETAPA"</formula>
    </cfRule>
    <cfRule type="expression" dxfId="9663" priority="6182">
      <formula>$H852="SUBETAPA"</formula>
    </cfRule>
  </conditionalFormatting>
  <conditionalFormatting sqref="N853 N856 N859 N862 N864">
    <cfRule type="expression" dxfId="9662" priority="6179">
      <formula>$H853="SUBETAPA"</formula>
    </cfRule>
    <cfRule type="expression" dxfId="9661" priority="6180">
      <formula>$H853="CÉLULA CONSTRUTIVA"</formula>
    </cfRule>
    <cfRule type="expression" dxfId="9660" priority="6181">
      <formula>$H853="ETAPA"</formula>
    </cfRule>
  </conditionalFormatting>
  <conditionalFormatting sqref="N854">
    <cfRule type="expression" dxfId="9659" priority="455">
      <formula>$H854="SUBETAPA"</formula>
    </cfRule>
    <cfRule type="expression" dxfId="9658" priority="456">
      <formula>$H854="CÉLULA CONSTRUTIVA"</formula>
    </cfRule>
    <cfRule type="expression" dxfId="9657" priority="457">
      <formula>$H854="ETAPA"</formula>
    </cfRule>
  </conditionalFormatting>
  <conditionalFormatting sqref="N858">
    <cfRule type="expression" dxfId="9656" priority="259">
      <formula>$H858="SUBETAPA"</formula>
    </cfRule>
    <cfRule type="expression" dxfId="9655" priority="261">
      <formula>$H858="ETAPA"</formula>
    </cfRule>
    <cfRule type="expression" dxfId="9654" priority="260">
      <formula>$H858="CÉLULA CONSTRUTIVA"</formula>
    </cfRule>
  </conditionalFormatting>
  <conditionalFormatting sqref="N869">
    <cfRule type="expression" dxfId="9653" priority="5986">
      <formula>$H869="ETAPA"</formula>
    </cfRule>
    <cfRule type="expression" dxfId="9652" priority="5984">
      <formula>$H869="SUBETAPA"</formula>
    </cfRule>
    <cfRule type="expression" dxfId="9651" priority="5985">
      <formula>$H869="CÉLULA CONSTRUTIVA"</formula>
    </cfRule>
  </conditionalFormatting>
  <conditionalFormatting sqref="N870 N873 N876">
    <cfRule type="expression" dxfId="9650" priority="5982">
      <formula>$H870="CÉLULA CONSTRUTIVA"</formula>
    </cfRule>
    <cfRule type="expression" dxfId="9649" priority="5981">
      <formula>$H870="SUBETAPA"</formula>
    </cfRule>
    <cfRule type="expression" dxfId="9648" priority="5983">
      <formula>$H870="ETAPA"</formula>
    </cfRule>
  </conditionalFormatting>
  <conditionalFormatting sqref="N875">
    <cfRule type="expression" dxfId="9647" priority="197">
      <formula>$H875="CÉLULA CONSTRUTIVA"</formula>
    </cfRule>
    <cfRule type="expression" dxfId="9646" priority="196">
      <formula>$H875="SUBETAPA"</formula>
    </cfRule>
    <cfRule type="expression" dxfId="9645" priority="198">
      <formula>$H875="ETAPA"</formula>
    </cfRule>
  </conditionalFormatting>
  <conditionalFormatting sqref="N890">
    <cfRule type="expression" dxfId="9644" priority="5742">
      <formula>$H890="SUBETAPA"</formula>
    </cfRule>
    <cfRule type="expression" dxfId="9643" priority="5744">
      <formula>$H890="ETAPA"</formula>
    </cfRule>
    <cfRule type="expression" dxfId="9642" priority="5743">
      <formula>$H890="CÉLULA CONSTRUTIVA"</formula>
    </cfRule>
  </conditionalFormatting>
  <conditionalFormatting sqref="N891 N893 N896">
    <cfRule type="expression" dxfId="9641" priority="5739">
      <formula>$H891="SUBETAPA"</formula>
    </cfRule>
    <cfRule type="expression" dxfId="9640" priority="5740">
      <formula>$H891="CÉLULA CONSTRUTIVA"</formula>
    </cfRule>
    <cfRule type="expression" dxfId="9639" priority="5741">
      <formula>$H891="ETAPA"</formula>
    </cfRule>
  </conditionalFormatting>
  <conditionalFormatting sqref="N898">
    <cfRule type="expression" dxfId="9638" priority="5628">
      <formula>$H898="ETAPA"</formula>
    </cfRule>
    <cfRule type="expression" dxfId="9637" priority="5627">
      <formula>$H898="CÉLULA CONSTRUTIVA"</formula>
    </cfRule>
    <cfRule type="expression" dxfId="9636" priority="5626">
      <formula>$H898="SUBETAPA"</formula>
    </cfRule>
  </conditionalFormatting>
  <conditionalFormatting sqref="N899 N901 N904">
    <cfRule type="expression" dxfId="9635" priority="5625">
      <formula>$H899="ETAPA"</formula>
    </cfRule>
    <cfRule type="expression" dxfId="9634" priority="5624">
      <formula>$H899="CÉLULA CONSTRUTIVA"</formula>
    </cfRule>
    <cfRule type="expression" dxfId="9633" priority="5623">
      <formula>$H899="SUBETAPA"</formula>
    </cfRule>
  </conditionalFormatting>
  <conditionalFormatting sqref="N906">
    <cfRule type="expression" dxfId="9632" priority="5512">
      <formula>$H906="ETAPA"</formula>
    </cfRule>
    <cfRule type="expression" dxfId="9631" priority="5510">
      <formula>$H906="SUBETAPA"</formula>
    </cfRule>
    <cfRule type="expression" dxfId="9630" priority="5511">
      <formula>$H906="CÉLULA CONSTRUTIVA"</formula>
    </cfRule>
  </conditionalFormatting>
  <conditionalFormatting sqref="N907 N909 N912">
    <cfRule type="expression" dxfId="9629" priority="5509">
      <formula>$H907="ETAPA"</formula>
    </cfRule>
    <cfRule type="expression" dxfId="9628" priority="5508">
      <formula>$H907="CÉLULA CONSTRUTIVA"</formula>
    </cfRule>
    <cfRule type="expression" dxfId="9627" priority="5507">
      <formula>$H907="SUBETAPA"</formula>
    </cfRule>
  </conditionalFormatting>
  <conditionalFormatting sqref="N914">
    <cfRule type="expression" dxfId="9626" priority="5395">
      <formula>$H914="CÉLULA CONSTRUTIVA"</formula>
    </cfRule>
    <cfRule type="expression" dxfId="9625" priority="5396">
      <formula>$H914="ETAPA"</formula>
    </cfRule>
    <cfRule type="expression" dxfId="9624" priority="5394">
      <formula>$H914="SUBETAPA"</formula>
    </cfRule>
  </conditionalFormatting>
  <conditionalFormatting sqref="N915 N917 N920">
    <cfRule type="expression" dxfId="9623" priority="5391">
      <formula>$H915="SUBETAPA"</formula>
    </cfRule>
    <cfRule type="expression" dxfId="9622" priority="5392">
      <formula>$H915="CÉLULA CONSTRUTIVA"</formula>
    </cfRule>
    <cfRule type="expression" dxfId="9621" priority="5393">
      <formula>$H915="ETAPA"</formula>
    </cfRule>
  </conditionalFormatting>
  <conditionalFormatting sqref="N922">
    <cfRule type="expression" dxfId="9620" priority="5278">
      <formula>$H922="SUBETAPA"</formula>
    </cfRule>
    <cfRule type="expression" dxfId="9619" priority="5279">
      <formula>$H922="CÉLULA CONSTRUTIVA"</formula>
    </cfRule>
    <cfRule type="expression" dxfId="9618" priority="5280">
      <formula>$H922="ETAPA"</formula>
    </cfRule>
  </conditionalFormatting>
  <conditionalFormatting sqref="N923 N925 N928">
    <cfRule type="expression" dxfId="9617" priority="5277">
      <formula>$H923="ETAPA"</formula>
    </cfRule>
    <cfRule type="expression" dxfId="9616" priority="5275">
      <formula>$H923="SUBETAPA"</formula>
    </cfRule>
    <cfRule type="expression" dxfId="9615" priority="5276">
      <formula>$H923="CÉLULA CONSTRUTIVA"</formula>
    </cfRule>
  </conditionalFormatting>
  <conditionalFormatting sqref="N930">
    <cfRule type="expression" dxfId="9614" priority="5162">
      <formula>$H930="SUBETAPA"</formula>
    </cfRule>
    <cfRule type="expression" dxfId="9613" priority="5164">
      <formula>$H930="ETAPA"</formula>
    </cfRule>
    <cfRule type="expression" dxfId="9612" priority="5163">
      <formula>$H930="CÉLULA CONSTRUTIVA"</formula>
    </cfRule>
  </conditionalFormatting>
  <conditionalFormatting sqref="N931 N933">
    <cfRule type="expression" dxfId="9611" priority="5159">
      <formula>$H931="SUBETAPA"</formula>
    </cfRule>
    <cfRule type="expression" dxfId="9610" priority="5161">
      <formula>$H931="ETAPA"</formula>
    </cfRule>
    <cfRule type="expression" dxfId="9609" priority="5160">
      <formula>$H931="CÉLULA CONSTRUTIVA"</formula>
    </cfRule>
  </conditionalFormatting>
  <conditionalFormatting sqref="N953">
    <cfRule type="expression" dxfId="9608" priority="4959">
      <formula>$H953="ETAPA"</formula>
    </cfRule>
    <cfRule type="expression" dxfId="9607" priority="4958">
      <formula>$H953="CÉLULA CONSTRUTIVA"</formula>
    </cfRule>
    <cfRule type="expression" dxfId="9606" priority="4957">
      <formula>$H953="SUBETAPA"</formula>
    </cfRule>
  </conditionalFormatting>
  <conditionalFormatting sqref="N954 N956 N958 N960">
    <cfRule type="expression" dxfId="9605" priority="4955">
      <formula>$H954="CÉLULA CONSTRUTIVA"</formula>
    </cfRule>
    <cfRule type="expression" dxfId="9604" priority="4954">
      <formula>$H954="SUBETAPA"</formula>
    </cfRule>
    <cfRule type="expression" dxfId="9603" priority="4956">
      <formula>$H954="ETAPA"</formula>
    </cfRule>
  </conditionalFormatting>
  <conditionalFormatting sqref="N964">
    <cfRule type="expression" dxfId="9602" priority="4689">
      <formula>$H964="SUBETAPA"</formula>
    </cfRule>
    <cfRule type="expression" dxfId="9601" priority="4690">
      <formula>$H964="CÉLULA CONSTRUTIVA"</formula>
    </cfRule>
    <cfRule type="expression" dxfId="9600" priority="4691">
      <formula>$H964="ETAPA"</formula>
    </cfRule>
  </conditionalFormatting>
  <conditionalFormatting sqref="N965 N968 N970 N972">
    <cfRule type="expression" dxfId="9599" priority="4686">
      <formula>$H965="SUBETAPA"</formula>
    </cfRule>
    <cfRule type="expression" dxfId="9598" priority="4687">
      <formula>$H965="CÉLULA CONSTRUTIVA"</formula>
    </cfRule>
    <cfRule type="expression" dxfId="9597" priority="4688">
      <formula>$H965="ETAPA"</formula>
    </cfRule>
  </conditionalFormatting>
  <conditionalFormatting sqref="N976">
    <cfRule type="expression" dxfId="9596" priority="4434">
      <formula>$H976="SUBETAPA"</formula>
    </cfRule>
    <cfRule type="expression" dxfId="9595" priority="4436">
      <formula>$H976="ETAPA"</formula>
    </cfRule>
    <cfRule type="expression" dxfId="9594" priority="4435">
      <formula>$H976="CÉLULA CONSTRUTIVA"</formula>
    </cfRule>
  </conditionalFormatting>
  <conditionalFormatting sqref="N977 N981 N984 N987 N990">
    <cfRule type="expression" dxfId="9593" priority="4431">
      <formula>$H977="SUBETAPA"</formula>
    </cfRule>
    <cfRule type="expression" dxfId="9592" priority="4432">
      <formula>$H977="CÉLULA CONSTRUTIVA"</formula>
    </cfRule>
    <cfRule type="expression" dxfId="9591" priority="4433">
      <formula>$H977="ETAPA"</formula>
    </cfRule>
  </conditionalFormatting>
  <conditionalFormatting sqref="N997">
    <cfRule type="expression" dxfId="9590" priority="4179">
      <formula>$H997="SUBETAPA"</formula>
    </cfRule>
    <cfRule type="expression" dxfId="9589" priority="4181">
      <formula>$H997="ETAPA"</formula>
    </cfRule>
    <cfRule type="expression" dxfId="9588" priority="4180">
      <formula>$H997="CÉLULA CONSTRUTIVA"</formula>
    </cfRule>
  </conditionalFormatting>
  <conditionalFormatting sqref="N998 N1001 N1004 N1006 N1009">
    <cfRule type="expression" dxfId="9587" priority="4176">
      <formula>$H998="SUBETAPA"</formula>
    </cfRule>
    <cfRule type="expression" dxfId="9586" priority="4177">
      <formula>$H998="CÉLULA CONSTRUTIVA"</formula>
    </cfRule>
    <cfRule type="expression" dxfId="9585" priority="4178">
      <formula>$H998="ETAPA"</formula>
    </cfRule>
  </conditionalFormatting>
  <conditionalFormatting sqref="N1016">
    <cfRule type="expression" dxfId="9584" priority="3925">
      <formula>$H1016="CÉLULA CONSTRUTIVA"</formula>
    </cfRule>
    <cfRule type="expression" dxfId="9583" priority="3926">
      <formula>$H1016="ETAPA"</formula>
    </cfRule>
    <cfRule type="expression" dxfId="9582" priority="3924">
      <formula>$H1016="SUBETAPA"</formula>
    </cfRule>
  </conditionalFormatting>
  <conditionalFormatting sqref="N1017 N1022 N1026 N1028 N1033">
    <cfRule type="expression" dxfId="9581" priority="3922">
      <formula>$H1017="CÉLULA CONSTRUTIVA"</formula>
    </cfRule>
    <cfRule type="expression" dxfId="9580" priority="3923">
      <formula>$H1017="ETAPA"</formula>
    </cfRule>
    <cfRule type="expression" dxfId="9579" priority="3921">
      <formula>$H1017="SUBETAPA"</formula>
    </cfRule>
  </conditionalFormatting>
  <conditionalFormatting sqref="N1031">
    <cfRule type="expression" dxfId="9578" priority="583">
      <formula>$H1031="ETAPA"</formula>
    </cfRule>
    <cfRule type="expression" dxfId="9577" priority="582">
      <formula>$H1031="CÉLULA CONSTRUTIVA"</formula>
    </cfRule>
    <cfRule type="expression" dxfId="9576" priority="581">
      <formula>$H1031="SUBETAPA"</formula>
    </cfRule>
  </conditionalFormatting>
  <conditionalFormatting sqref="N1042">
    <cfRule type="expression" dxfId="9575" priority="3670">
      <formula>$H1042="CÉLULA CONSTRUTIVA"</formula>
    </cfRule>
    <cfRule type="expression" dxfId="9574" priority="3669">
      <formula>$H1042="SUBETAPA"</formula>
    </cfRule>
    <cfRule type="expression" dxfId="9573" priority="3671">
      <formula>$H1042="ETAPA"</formula>
    </cfRule>
  </conditionalFormatting>
  <conditionalFormatting sqref="N1043 N1046">
    <cfRule type="expression" dxfId="9572" priority="3668">
      <formula>$H1043="ETAPA"</formula>
    </cfRule>
    <cfRule type="expression" dxfId="9571" priority="3667">
      <formula>$H1043="CÉLULA CONSTRUTIVA"</formula>
    </cfRule>
    <cfRule type="expression" dxfId="9570" priority="3666">
      <formula>$H1043="SUBETAPA"</formula>
    </cfRule>
  </conditionalFormatting>
  <conditionalFormatting sqref="N1054 N1061">
    <cfRule type="expression" dxfId="9569" priority="2754">
      <formula>$H1054="ETAPA"</formula>
    </cfRule>
    <cfRule type="expression" dxfId="9568" priority="2753">
      <formula>$H1054="CÉLULA CONSTRUTIVA"</formula>
    </cfRule>
    <cfRule type="expression" dxfId="9567" priority="2752">
      <formula>$H1054="SUBETAPA"</formula>
    </cfRule>
  </conditionalFormatting>
  <conditionalFormatting sqref="N1074">
    <cfRule type="expression" dxfId="9566" priority="3237">
      <formula>$H1074="ETAPA"</formula>
    </cfRule>
    <cfRule type="expression" dxfId="9565" priority="3236">
      <formula>$H1074="CÉLULA CONSTRUTIVA"</formula>
    </cfRule>
    <cfRule type="expression" dxfId="9564" priority="3235">
      <formula>$H1074="SUBETAPA"</formula>
    </cfRule>
  </conditionalFormatting>
  <conditionalFormatting sqref="N1075 N1079 N1085 N1088">
    <cfRule type="expression" dxfId="9563" priority="3233">
      <formula>$H1075="CÉLULA CONSTRUTIVA"</formula>
    </cfRule>
    <cfRule type="expression" dxfId="9562" priority="3234">
      <formula>$H1075="ETAPA"</formula>
    </cfRule>
    <cfRule type="expression" dxfId="9561" priority="3232">
      <formula>$H1075="SUBETAPA"</formula>
    </cfRule>
  </conditionalFormatting>
  <conditionalFormatting sqref="N1097">
    <cfRule type="expression" dxfId="9560" priority="3154">
      <formula>$H1097="CÉLULA CONSTRUTIVA"</formula>
    </cfRule>
    <cfRule type="expression" dxfId="9559" priority="3153">
      <formula>$H1097="SUBETAPA"</formula>
    </cfRule>
    <cfRule type="expression" dxfId="9558" priority="3155">
      <formula>$H1097="ETAPA"</formula>
    </cfRule>
  </conditionalFormatting>
  <conditionalFormatting sqref="N1098 N1102 N1108 N1111">
    <cfRule type="expression" dxfId="9557" priority="3150">
      <formula>$H1098="SUBETAPA"</formula>
    </cfRule>
    <cfRule type="expression" dxfId="9556" priority="3151">
      <formula>$H1098="CÉLULA CONSTRUTIVA"</formula>
    </cfRule>
    <cfRule type="expression" dxfId="9555" priority="3152">
      <formula>$H1098="ETAPA"</formula>
    </cfRule>
  </conditionalFormatting>
  <conditionalFormatting sqref="N1120">
    <cfRule type="expression" dxfId="9554" priority="3072">
      <formula>$H1120="CÉLULA CONSTRUTIVA"</formula>
    </cfRule>
    <cfRule type="expression" dxfId="9553" priority="3071">
      <formula>$H1120="SUBETAPA"</formula>
    </cfRule>
    <cfRule type="expression" dxfId="9552" priority="3073">
      <formula>$H1120="ETAPA"</formula>
    </cfRule>
  </conditionalFormatting>
  <conditionalFormatting sqref="N1121 N1123 N1129 N1132">
    <cfRule type="expression" dxfId="9551" priority="3069">
      <formula>$H1121="CÉLULA CONSTRUTIVA"</formula>
    </cfRule>
    <cfRule type="expression" dxfId="9550" priority="3068">
      <formula>$H1121="SUBETAPA"</formula>
    </cfRule>
    <cfRule type="expression" dxfId="9549" priority="3070">
      <formula>$H1121="ETAPA"</formula>
    </cfRule>
  </conditionalFormatting>
  <conditionalFormatting sqref="N1140">
    <cfRule type="expression" dxfId="9548" priority="2991">
      <formula>$H1140="ETAPA"</formula>
    </cfRule>
    <cfRule type="expression" dxfId="9547" priority="2990">
      <formula>$H1140="CÉLULA CONSTRUTIVA"</formula>
    </cfRule>
    <cfRule type="expression" dxfId="9546" priority="2989">
      <formula>$H1140="SUBETAPA"</formula>
    </cfRule>
  </conditionalFormatting>
  <conditionalFormatting sqref="N1141 N1143 N1148 N1151">
    <cfRule type="expression" dxfId="9545" priority="2986">
      <formula>$H1141="SUBETAPA"</formula>
    </cfRule>
    <cfRule type="expression" dxfId="9544" priority="2987">
      <formula>$H1141="CÉLULA CONSTRUTIVA"</formula>
    </cfRule>
    <cfRule type="expression" dxfId="9543" priority="2988">
      <formula>$H1141="ETAPA"</formula>
    </cfRule>
  </conditionalFormatting>
  <conditionalFormatting sqref="N1158">
    <cfRule type="expression" dxfId="9542" priority="2908">
      <formula>$H1158="CÉLULA CONSTRUTIVA"</formula>
    </cfRule>
    <cfRule type="expression" dxfId="9541" priority="2907">
      <formula>$H1158="SUBETAPA"</formula>
    </cfRule>
    <cfRule type="expression" dxfId="9540" priority="2909">
      <formula>$H1158="ETAPA"</formula>
    </cfRule>
  </conditionalFormatting>
  <conditionalFormatting sqref="N1159 N1161 N1166 N1169">
    <cfRule type="expression" dxfId="9539" priority="2906">
      <formula>$H1159="ETAPA"</formula>
    </cfRule>
    <cfRule type="expression" dxfId="9538" priority="2905">
      <formula>$H1159="CÉLULA CONSTRUTIVA"</formula>
    </cfRule>
    <cfRule type="expression" dxfId="9537" priority="2904">
      <formula>$H1159="SUBETAPA"</formula>
    </cfRule>
  </conditionalFormatting>
  <conditionalFormatting sqref="N1176">
    <cfRule type="expression" dxfId="9536" priority="2825">
      <formula>$H1176="SUBETAPA"</formula>
    </cfRule>
    <cfRule type="expression" dxfId="9535" priority="2827">
      <formula>$H1176="ETAPA"</formula>
    </cfRule>
    <cfRule type="expression" dxfId="9534" priority="2826">
      <formula>$H1176="CÉLULA CONSTRUTIVA"</formula>
    </cfRule>
  </conditionalFormatting>
  <conditionalFormatting sqref="N1177 N1179 N1183 N1185">
    <cfRule type="expression" dxfId="9533" priority="2824">
      <formula>$H1177="ETAPA"</formula>
    </cfRule>
    <cfRule type="expression" dxfId="9532" priority="2822">
      <formula>$H1177="SUBETAPA"</formula>
    </cfRule>
    <cfRule type="expression" dxfId="9531" priority="2823">
      <formula>$H1177="CÉLULA CONSTRUTIVA"</formula>
    </cfRule>
  </conditionalFormatting>
  <conditionalFormatting sqref="N1196">
    <cfRule type="expression" dxfId="9530" priority="1756">
      <formula>$H1196="ETAPA"</formula>
    </cfRule>
    <cfRule type="expression" dxfId="9529" priority="1755">
      <formula>$H1196="CÉLULA CONSTRUTIVA"</formula>
    </cfRule>
    <cfRule type="expression" dxfId="9528" priority="1754">
      <formula>$H1196="SUBETAPA"</formula>
    </cfRule>
  </conditionalFormatting>
  <conditionalFormatting sqref="N1198">
    <cfRule type="expression" dxfId="9527" priority="2618">
      <formula>$H1198="CÉLULA CONSTRUTIVA"</formula>
    </cfRule>
    <cfRule type="expression" dxfId="9526" priority="2619">
      <formula>$H1198="ETAPA"</formula>
    </cfRule>
    <cfRule type="expression" dxfId="9525" priority="2617">
      <formula>$H1198="SUBETAPA"</formula>
    </cfRule>
  </conditionalFormatting>
  <conditionalFormatting sqref="N1199 N1201 N1203">
    <cfRule type="expression" dxfId="9524" priority="2616">
      <formula>$H1199="ETAPA"</formula>
    </cfRule>
    <cfRule type="expression" dxfId="9523" priority="2614">
      <formula>$H1199="SUBETAPA"</formula>
    </cfRule>
    <cfRule type="expression" dxfId="9522" priority="2615">
      <formula>$H1199="CÉLULA CONSTRUTIVA"</formula>
    </cfRule>
  </conditionalFormatting>
  <conditionalFormatting sqref="N1205">
    <cfRule type="expression" dxfId="9521" priority="2479">
      <formula>$H1205="ETAPA"</formula>
    </cfRule>
    <cfRule type="expression" dxfId="9520" priority="2478">
      <formula>$H1205="CÉLULA CONSTRUTIVA"</formula>
    </cfRule>
    <cfRule type="expression" dxfId="9519" priority="2477">
      <formula>$H1205="SUBETAPA"</formula>
    </cfRule>
  </conditionalFormatting>
  <conditionalFormatting sqref="N1206 N1208 N1210">
    <cfRule type="expression" dxfId="9518" priority="2474">
      <formula>$H1206="SUBETAPA"</formula>
    </cfRule>
    <cfRule type="expression" dxfId="9517" priority="2476">
      <formula>$H1206="ETAPA"</formula>
    </cfRule>
    <cfRule type="expression" dxfId="9516" priority="2475">
      <formula>$H1206="CÉLULA CONSTRUTIVA"</formula>
    </cfRule>
  </conditionalFormatting>
  <conditionalFormatting sqref="N1212">
    <cfRule type="expression" dxfId="9515" priority="2337">
      <formula>$H1212="SUBETAPA"</formula>
    </cfRule>
    <cfRule type="expression" dxfId="9514" priority="2338">
      <formula>$H1212="CÉLULA CONSTRUTIVA"</formula>
    </cfRule>
    <cfRule type="expression" dxfId="9513" priority="2339">
      <formula>$H1212="ETAPA"</formula>
    </cfRule>
  </conditionalFormatting>
  <conditionalFormatting sqref="N1213 N1216 N1218">
    <cfRule type="expression" dxfId="9512" priority="2334">
      <formula>$H1213="SUBETAPA"</formula>
    </cfRule>
    <cfRule type="expression" dxfId="9511" priority="2335">
      <formula>$H1213="CÉLULA CONSTRUTIVA"</formula>
    </cfRule>
    <cfRule type="expression" dxfId="9510" priority="2336">
      <formula>$H1213="ETAPA"</formula>
    </cfRule>
  </conditionalFormatting>
  <conditionalFormatting sqref="N1220">
    <cfRule type="expression" dxfId="9509" priority="2198">
      <formula>$H1220="CÉLULA CONSTRUTIVA"</formula>
    </cfRule>
    <cfRule type="expression" dxfId="9508" priority="2197">
      <formula>$H1220="SUBETAPA"</formula>
    </cfRule>
    <cfRule type="expression" dxfId="9507" priority="2199">
      <formula>$H1220="ETAPA"</formula>
    </cfRule>
  </conditionalFormatting>
  <conditionalFormatting sqref="N1221 N1224 N1226 N1228">
    <cfRule type="expression" dxfId="9506" priority="2194">
      <formula>$H1221="SUBETAPA"</formula>
    </cfRule>
    <cfRule type="expression" dxfId="9505" priority="2195">
      <formula>$H1221="CÉLULA CONSTRUTIVA"</formula>
    </cfRule>
    <cfRule type="expression" dxfId="9504" priority="2196">
      <formula>$H1221="ETAPA"</formula>
    </cfRule>
  </conditionalFormatting>
  <conditionalFormatting sqref="N1231">
    <cfRule type="expression" dxfId="9503" priority="2059">
      <formula>$H1231="ETAPA"</formula>
    </cfRule>
    <cfRule type="expression" dxfId="9502" priority="2058">
      <formula>$H1231="CÉLULA CONSTRUTIVA"</formula>
    </cfRule>
    <cfRule type="expression" dxfId="9501" priority="2057">
      <formula>$H1231="SUBETAPA"</formula>
    </cfRule>
  </conditionalFormatting>
  <conditionalFormatting sqref="N1232 N1235 N1237 N1239">
    <cfRule type="expression" dxfId="9500" priority="2055">
      <formula>$H1232="CÉLULA CONSTRUTIVA"</formula>
    </cfRule>
    <cfRule type="expression" dxfId="9499" priority="2054">
      <formula>$H1232="SUBETAPA"</formula>
    </cfRule>
    <cfRule type="expression" dxfId="9498" priority="2056">
      <formula>$H1232="ETAPA"</formula>
    </cfRule>
  </conditionalFormatting>
  <conditionalFormatting sqref="N1244">
    <cfRule type="expression" dxfId="9497" priority="1918">
      <formula>$H1244="CÉLULA CONSTRUTIVA"</formula>
    </cfRule>
    <cfRule type="expression" dxfId="9496" priority="1919">
      <formula>$H1244="ETAPA"</formula>
    </cfRule>
    <cfRule type="expression" dxfId="9495" priority="1917">
      <formula>$H1244="SUBETAPA"</formula>
    </cfRule>
  </conditionalFormatting>
  <conditionalFormatting sqref="N1245 N1247">
    <cfRule type="expression" dxfId="9494" priority="1914">
      <formula>$H1245="SUBETAPA"</formula>
    </cfRule>
    <cfRule type="expression" dxfId="9493" priority="1915">
      <formula>$H1245="CÉLULA CONSTRUTIVA"</formula>
    </cfRule>
    <cfRule type="expression" dxfId="9492" priority="1916">
      <formula>$H1245="ETAPA"</formula>
    </cfRule>
  </conditionalFormatting>
  <conditionalFormatting sqref="N1257">
    <cfRule type="expression" dxfId="9491" priority="7730">
      <formula>$H1257="CÉLULA CONSTRUTIVA"</formula>
    </cfRule>
    <cfRule type="expression" dxfId="9490" priority="7729">
      <formula>$H1257="SUBETAPA"</formula>
    </cfRule>
    <cfRule type="expression" dxfId="9489" priority="7731">
      <formula>$H1257="ETAPA"</formula>
    </cfRule>
  </conditionalFormatting>
  <conditionalFormatting sqref="N1258">
    <cfRule type="expression" dxfId="9488" priority="7726">
      <formula>$H1258="SUBETAPA"</formula>
    </cfRule>
    <cfRule type="expression" dxfId="9487" priority="7727">
      <formula>$H1258="CÉLULA CONSTRUTIVA"</formula>
    </cfRule>
    <cfRule type="expression" dxfId="9486" priority="7728">
      <formula>$H1258="ETAPA"</formula>
    </cfRule>
  </conditionalFormatting>
  <conditionalFormatting sqref="N1260">
    <cfRule type="expression" dxfId="9485" priority="7596">
      <formula>$H1260="CÉLULA CONSTRUTIVA"</formula>
    </cfRule>
    <cfRule type="expression" dxfId="9484" priority="7595">
      <formula>$H1260="SUBETAPA"</formula>
    </cfRule>
    <cfRule type="expression" dxfId="9483" priority="7597">
      <formula>$H1260="ETAPA"</formula>
    </cfRule>
  </conditionalFormatting>
  <conditionalFormatting sqref="N1261">
    <cfRule type="expression" dxfId="9482" priority="7594">
      <formula>$H1261="ETAPA"</formula>
    </cfRule>
    <cfRule type="expression" dxfId="9481" priority="7593">
      <formula>$H1261="CÉLULA CONSTRUTIVA"</formula>
    </cfRule>
    <cfRule type="expression" dxfId="9480" priority="7592">
      <formula>$H1261="SUBETAPA"</formula>
    </cfRule>
  </conditionalFormatting>
  <conditionalFormatting sqref="N1263">
    <cfRule type="expression" dxfId="9479" priority="7462">
      <formula>$H1263="CÉLULA CONSTRUTIVA"</formula>
    </cfRule>
    <cfRule type="expression" dxfId="9478" priority="7461">
      <formula>$H1263="SUBETAPA"</formula>
    </cfRule>
    <cfRule type="expression" dxfId="9477" priority="7463">
      <formula>$H1263="ETAPA"</formula>
    </cfRule>
  </conditionalFormatting>
  <conditionalFormatting sqref="N1264 N1270 N1272 N1274">
    <cfRule type="expression" dxfId="9476" priority="7458">
      <formula>$H1264="SUBETAPA"</formula>
    </cfRule>
    <cfRule type="expression" dxfId="9475" priority="7460">
      <formula>$H1264="ETAPA"</formula>
    </cfRule>
    <cfRule type="expression" dxfId="9474" priority="7459">
      <formula>$H1264="CÉLULA CONSTRUTIVA"</formula>
    </cfRule>
  </conditionalFormatting>
  <conditionalFormatting sqref="N1276">
    <cfRule type="expression" dxfId="9473" priority="7329">
      <formula>$H1276="ETAPA"</formula>
    </cfRule>
    <cfRule type="expression" dxfId="9472" priority="7327">
      <formula>$H1276="SUBETAPA"</formula>
    </cfRule>
    <cfRule type="expression" dxfId="9471" priority="7328">
      <formula>$H1276="CÉLULA CONSTRUTIVA"</formula>
    </cfRule>
  </conditionalFormatting>
  <conditionalFormatting sqref="N1277 N1282 N1284 N1286">
    <cfRule type="expression" dxfId="9470" priority="7325">
      <formula>$H1277="CÉLULA CONSTRUTIVA"</formula>
    </cfRule>
    <cfRule type="expression" dxfId="9469" priority="7324">
      <formula>$H1277="SUBETAPA"</formula>
    </cfRule>
    <cfRule type="expression" dxfId="9468" priority="7326">
      <formula>$H1277="ETAPA"</formula>
    </cfRule>
  </conditionalFormatting>
  <conditionalFormatting sqref="N1288">
    <cfRule type="expression" dxfId="9467" priority="7190">
      <formula>$H1288="SUBETAPA"</formula>
    </cfRule>
    <cfRule type="expression" dxfId="9466" priority="7191">
      <formula>$H1288="CÉLULA CONSTRUTIVA"</formula>
    </cfRule>
    <cfRule type="expression" dxfId="9465" priority="7192">
      <formula>$H1288="ETAPA"</formula>
    </cfRule>
  </conditionalFormatting>
  <conditionalFormatting sqref="N1289 N1293 N1295 N1297">
    <cfRule type="expression" dxfId="9464" priority="7187">
      <formula>$H1289="SUBETAPA"</formula>
    </cfRule>
    <cfRule type="expression" dxfId="9463" priority="7188">
      <formula>$H1289="CÉLULA CONSTRUTIVA"</formula>
    </cfRule>
    <cfRule type="expression" dxfId="9462" priority="7189">
      <formula>$H1289="ETAPA"</formula>
    </cfRule>
  </conditionalFormatting>
  <conditionalFormatting sqref="N1306">
    <cfRule type="expression" dxfId="9461" priority="1537">
      <formula>$H1306="ETAPA"</formula>
    </cfRule>
    <cfRule type="expression" dxfId="9460" priority="1535">
      <formula>$H1306="SUBETAPA"</formula>
    </cfRule>
    <cfRule type="expression" dxfId="9459" priority="1536">
      <formula>$H1306="CÉLULA CONSTRUTIVA"</formula>
    </cfRule>
  </conditionalFormatting>
  <conditionalFormatting sqref="N1314">
    <cfRule type="expression" dxfId="9458" priority="18960">
      <formula>$H1314="SUBETAPA"</formula>
    </cfRule>
    <cfRule type="expression" dxfId="9457" priority="18961">
      <formula>$H1314="CÉLULA CONSTRUTIVA"</formula>
    </cfRule>
    <cfRule type="expression" dxfId="9456" priority="18962">
      <formula>$H1314="ETAPA"</formula>
    </cfRule>
  </conditionalFormatting>
  <conditionalFormatting sqref="N1315">
    <cfRule type="expression" dxfId="9455" priority="18957">
      <formula>$H1315="SUBETAPA"</formula>
    </cfRule>
    <cfRule type="expression" dxfId="9454" priority="18958">
      <formula>$H1315="CÉLULA CONSTRUTIVA"</formula>
    </cfRule>
    <cfRule type="expression" dxfId="9453" priority="18959">
      <formula>$H1315="ETAPA"</formula>
    </cfRule>
  </conditionalFormatting>
  <conditionalFormatting sqref="N1317">
    <cfRule type="expression" dxfId="9452" priority="18861">
      <formula>$H1317="SUBETAPA"</formula>
    </cfRule>
    <cfRule type="expression" dxfId="9451" priority="18862">
      <formula>$H1317="CÉLULA CONSTRUTIVA"</formula>
    </cfRule>
    <cfRule type="expression" dxfId="9450" priority="18863">
      <formula>$H1317="ETAPA"</formula>
    </cfRule>
  </conditionalFormatting>
  <conditionalFormatting sqref="N1318">
    <cfRule type="expression" dxfId="9449" priority="18858">
      <formula>$H1318="SUBETAPA"</formula>
    </cfRule>
    <cfRule type="expression" dxfId="9448" priority="18859">
      <formula>$H1318="CÉLULA CONSTRUTIVA"</formula>
    </cfRule>
    <cfRule type="expression" dxfId="9447" priority="18860">
      <formula>$H1318="ETAPA"</formula>
    </cfRule>
  </conditionalFormatting>
  <conditionalFormatting sqref="N1320">
    <cfRule type="expression" dxfId="9446" priority="18763">
      <formula>$H1320="CÉLULA CONSTRUTIVA"</formula>
    </cfRule>
    <cfRule type="expression" dxfId="9445" priority="18764">
      <formula>$H1320="ETAPA"</formula>
    </cfRule>
    <cfRule type="expression" dxfId="9444" priority="18762">
      <formula>$H1320="SUBETAPA"</formula>
    </cfRule>
  </conditionalFormatting>
  <conditionalFormatting sqref="N1321 N1323 N1325 N1327">
    <cfRule type="expression" dxfId="9443" priority="18759">
      <formula>$H1321="SUBETAPA"</formula>
    </cfRule>
    <cfRule type="expression" dxfId="9442" priority="18761">
      <formula>$H1321="ETAPA"</formula>
    </cfRule>
    <cfRule type="expression" dxfId="9441" priority="18760">
      <formula>$H1321="CÉLULA CONSTRUTIVA"</formula>
    </cfRule>
  </conditionalFormatting>
  <conditionalFormatting sqref="N1329">
    <cfRule type="expression" dxfId="9440" priority="18663">
      <formula>$H1329="SUBETAPA"</formula>
    </cfRule>
    <cfRule type="expression" dxfId="9439" priority="18664">
      <formula>$H1329="CÉLULA CONSTRUTIVA"</formula>
    </cfRule>
    <cfRule type="expression" dxfId="9438" priority="18665">
      <formula>$H1329="ETAPA"</formula>
    </cfRule>
  </conditionalFormatting>
  <conditionalFormatting sqref="N1330 N1332 N1334">
    <cfRule type="expression" dxfId="9437" priority="18661">
      <formula>$H1330="CÉLULA CONSTRUTIVA"</formula>
    </cfRule>
    <cfRule type="expression" dxfId="9436" priority="18660">
      <formula>$H1330="SUBETAPA"</formula>
    </cfRule>
    <cfRule type="expression" dxfId="9435" priority="18662">
      <formula>$H1330="ETAPA"</formula>
    </cfRule>
  </conditionalFormatting>
  <conditionalFormatting sqref="N1336">
    <cfRule type="expression" dxfId="9434" priority="18564">
      <formula>$H1336="SUBETAPA"</formula>
    </cfRule>
    <cfRule type="expression" dxfId="9433" priority="18566">
      <formula>$H1336="ETAPA"</formula>
    </cfRule>
    <cfRule type="expression" dxfId="9432" priority="18565">
      <formula>$H1336="CÉLULA CONSTRUTIVA"</formula>
    </cfRule>
  </conditionalFormatting>
  <conditionalFormatting sqref="N1337 N1339 N1341 N1343">
    <cfRule type="expression" dxfId="9431" priority="18563">
      <formula>$H1337="ETAPA"</formula>
    </cfRule>
    <cfRule type="expression" dxfId="9430" priority="18561">
      <formula>$H1337="SUBETAPA"</formula>
    </cfRule>
    <cfRule type="expression" dxfId="9429" priority="18562">
      <formula>$H1337="CÉLULA CONSTRUTIVA"</formula>
    </cfRule>
  </conditionalFormatting>
  <conditionalFormatting sqref="N1391">
    <cfRule type="expression" dxfId="9428" priority="1443">
      <formula>$H1391="SUBETAPA"</formula>
    </cfRule>
    <cfRule type="expression" dxfId="9427" priority="1445">
      <formula>$H1391="ETAPA"</formula>
    </cfRule>
    <cfRule type="expression" dxfId="9426" priority="1444">
      <formula>$H1391="CÉLULA CONSTRUTIVA"</formula>
    </cfRule>
  </conditionalFormatting>
  <conditionalFormatting sqref="N1393">
    <cfRule type="expression" dxfId="9425" priority="1550">
      <formula>$H1393="CÉLULA CONSTRUTIVA"</formula>
    </cfRule>
    <cfRule type="expression" dxfId="9424" priority="1549">
      <formula>$H1393="SUBETAPA"</formula>
    </cfRule>
    <cfRule type="expression" dxfId="9423" priority="1551">
      <formula>$H1393="ETAPA"</formula>
    </cfRule>
  </conditionalFormatting>
  <conditionalFormatting sqref="N18:O19 G18:K32">
    <cfRule type="expression" dxfId="9422" priority="22769">
      <formula>$H18="ETAPA"</formula>
    </cfRule>
    <cfRule type="expression" dxfId="9421" priority="22768">
      <formula>$H18="CÉLULA CONSTRUTIVA"</formula>
    </cfRule>
    <cfRule type="expression" dxfId="9420" priority="22767">
      <formula>$H18="SUBETAPA"</formula>
    </cfRule>
  </conditionalFormatting>
  <conditionalFormatting sqref="N25:O26">
    <cfRule type="expression" dxfId="9419" priority="23635">
      <formula>$H25="ETAPA"</formula>
    </cfRule>
    <cfRule type="expression" dxfId="9418" priority="23634">
      <formula>$H25="CÉLULA CONSTRUTIVA"</formula>
    </cfRule>
    <cfRule type="expression" dxfId="9417" priority="23633">
      <formula>$H25="SUBETAPA"</formula>
    </cfRule>
  </conditionalFormatting>
  <conditionalFormatting sqref="N28:O30">
    <cfRule type="expression" dxfId="9416" priority="23321">
      <formula>$H28="ETAPA"</formula>
    </cfRule>
    <cfRule type="expression" dxfId="9415" priority="23319">
      <formula>$H28="SUBETAPA"</formula>
    </cfRule>
    <cfRule type="expression" dxfId="9414" priority="23320">
      <formula>$H28="CÉLULA CONSTRUTIVA"</formula>
    </cfRule>
  </conditionalFormatting>
  <conditionalFormatting sqref="N35:O35">
    <cfRule type="expression" dxfId="9413" priority="23580">
      <formula>$H35="ETAPA"</formula>
    </cfRule>
    <cfRule type="expression" dxfId="9412" priority="23579">
      <formula>$H35="CÉLULA CONSTRUTIVA"</formula>
    </cfRule>
    <cfRule type="expression" dxfId="9411" priority="23578">
      <formula>$H35="SUBETAPA"</formula>
    </cfRule>
  </conditionalFormatting>
  <conditionalFormatting sqref="N54:O58 L56:M58 J361:K361 L371 L390 J393:K393 J405:L405 J406:K406 J407:L410 J419:L419 J420:K420 G791:L794 M792:O794 G795:O795 M804:O805 M816:O817 G835:O835 G936:K940 L938:O940 G944:O945 G946:L946 G958:L958 G959:O959 J963:K963 G970:L970 G971:O971 J975:K975 G984:L987 G997:K998 G999:O999 G1000:I1000 K1000:O1000 G1004:L1006 G1007:O1007 N1013:O1013 G1013:K1014 G1025:O1025 G1026:L1028 M1112:O1113 M1116:O1116 M1119:O1119 G1252:O1252 G1266:L1269 N1266:O1269 G1279:L1281 N1279:O1281 G1311:I1311 K1311 G796:L797 G799:L807 G798:I798 K798:L798 G809:L817 G808:I808 K808:L808 G871:I871 K871:L871 G818:O818 M1265:M1269 M1278:M1281 G1290:O1292 N1115:O1115 N1118:O1118">
    <cfRule type="expression" dxfId="9410" priority="23642">
      <formula>$H54="CÉLULA CONSTRUTIVA"</formula>
    </cfRule>
  </conditionalFormatting>
  <conditionalFormatting sqref="N54:O58 M56:M58 J361:K361 L371 L390 J393:K393 J405:L405 J406:K406 J407:L410 J419:L419 J420:K420 G791:L794 M792:O794 G795:O795 G796:L797 G798:I798 K798:L798 G799:L807 M804:O805 G808:I808 K808:L808 G809:L817 M816:O817 G818:O818 G835:O835 G871:I871 K871:L871 G936:K940 L938:O940 G944:O945 G946:L946 G956:L958 G959:O959 G968:L970 G971:O971 G984:L987 G997:K998 G999:O999 G1000:I1000 K1000:O1000 G1004:L1006 G1007:O1007 N1013:O1013 G1013:K1014 G1025:O1025 G1026:L1028 M1112:O1113 N1115:O1115 M1116:O1116 N1118:O1118 M1119:O1119 G1252:O1252 M1265:M1269 G1266:L1269 N1266:O1269 M1278:M1281 G1279:L1281 N1279:O1281 G1290:O1292 G1311:I1311 K1311">
    <cfRule type="expression" dxfId="9409" priority="23652">
      <formula>$H54="ETAPA"</formula>
    </cfRule>
  </conditionalFormatting>
  <conditionalFormatting sqref="N75:O81 N96:O102 N117:O123 N141:O147 N161:O167 O200:O205 G452:L454 G461:L463 G649:K649 M649 O649:P649 G650:L650 M654 L660:L661 G661:K661 M661:O661 L674:L675 G675:K675 M675:O675 L688:L689 G689:K689 M689:O689 L702:L703 G703:K703 M703:O703 L716:L717 G717:K717 M717:O717 L730:L731 G731:K731 M731:O731 L744:L745 G745:K745 M745:O745 L1314 L1317">
    <cfRule type="expression" dxfId="9408" priority="20096">
      <formula>$H75="CÉLULA CONSTRUTIVA"</formula>
    </cfRule>
    <cfRule type="expression" dxfId="9407" priority="20097">
      <formula>$H75="ETAPA"</formula>
    </cfRule>
  </conditionalFormatting>
  <conditionalFormatting sqref="N87:O87 M88:O88 G88:K88">
    <cfRule type="expression" dxfId="9406" priority="19403">
      <formula>$H87="ETAPA"</formula>
    </cfRule>
  </conditionalFormatting>
  <conditionalFormatting sqref="N108:O108 M109:O109 G109:K109">
    <cfRule type="expression" dxfId="9405" priority="19375">
      <formula>$H108="ETAPA"</formula>
    </cfRule>
  </conditionalFormatting>
  <conditionalFormatting sqref="N181:O187">
    <cfRule type="expression" dxfId="9404" priority="19249">
      <formula>$H181="ETAPA"</formula>
    </cfRule>
    <cfRule type="expression" dxfId="9403" priority="19248">
      <formula>$H181="CÉLULA CONSTRUTIVA"</formula>
    </cfRule>
  </conditionalFormatting>
  <conditionalFormatting sqref="N255:O255">
    <cfRule type="expression" dxfId="9402" priority="16713">
      <formula>$H255="ETAPA"</formula>
    </cfRule>
    <cfRule type="expression" dxfId="9401" priority="16712">
      <formula>$H255="CÉLULA CONSTRUTIVA"</formula>
    </cfRule>
    <cfRule type="expression" dxfId="9400" priority="16711">
      <formula>$H255="SUBETAPA"</formula>
    </cfRule>
  </conditionalFormatting>
  <conditionalFormatting sqref="N257:O257">
    <cfRule type="expression" dxfId="9399" priority="17706">
      <formula>$H257="ETAPA"</formula>
    </cfRule>
  </conditionalFormatting>
  <conditionalFormatting sqref="N272:O272">
    <cfRule type="expression" dxfId="9398" priority="16673">
      <formula>$H272="SUBETAPA"</formula>
    </cfRule>
    <cfRule type="expression" dxfId="9397" priority="16674">
      <formula>$H272="CÉLULA CONSTRUTIVA"</formula>
    </cfRule>
    <cfRule type="expression" dxfId="9396" priority="16675">
      <formula>$H272="ETAPA"</formula>
    </cfRule>
  </conditionalFormatting>
  <conditionalFormatting sqref="N274:O274">
    <cfRule type="expression" dxfId="9395" priority="17583">
      <formula>$H274="ETAPA"</formula>
    </cfRule>
  </conditionalFormatting>
  <conditionalFormatting sqref="N286:O287">
    <cfRule type="expression" dxfId="9394" priority="17457">
      <formula>$H286="SUBETAPA"</formula>
    </cfRule>
    <cfRule type="expression" dxfId="9393" priority="17458">
      <formula>$H286="CÉLULA CONSTRUTIVA"</formula>
    </cfRule>
    <cfRule type="expression" dxfId="9392" priority="17459">
      <formula>$H286="ETAPA"</formula>
    </cfRule>
  </conditionalFormatting>
  <conditionalFormatting sqref="N289:O289">
    <cfRule type="expression" dxfId="9391" priority="16635">
      <formula>$H289="SUBETAPA"</formula>
    </cfRule>
    <cfRule type="expression" dxfId="9390" priority="16636">
      <formula>$H289="CÉLULA CONSTRUTIVA"</formula>
    </cfRule>
    <cfRule type="expression" dxfId="9389" priority="16637">
      <formula>$H289="ETAPA"</formula>
    </cfRule>
  </conditionalFormatting>
  <conditionalFormatting sqref="N291:O291">
    <cfRule type="expression" dxfId="9388" priority="17460">
      <formula>$H291="ETAPA"</formula>
    </cfRule>
  </conditionalFormatting>
  <conditionalFormatting sqref="N294:O294">
    <cfRule type="expression" dxfId="9387" priority="16903">
      <formula>$H294="ETAPA"</formula>
    </cfRule>
    <cfRule type="expression" dxfId="9386" priority="16902">
      <formula>$H294="CÉLULA CONSTRUTIVA"</formula>
    </cfRule>
    <cfRule type="expression" dxfId="9385" priority="16901">
      <formula>$H294="SUBETAPA"</formula>
    </cfRule>
  </conditionalFormatting>
  <conditionalFormatting sqref="N306:O306">
    <cfRule type="expression" dxfId="9384" priority="16598">
      <formula>$H306="CÉLULA CONSTRUTIVA"</formula>
    </cfRule>
    <cfRule type="expression" dxfId="9383" priority="16599">
      <formula>$H306="ETAPA"</formula>
    </cfRule>
    <cfRule type="expression" dxfId="9382" priority="16597">
      <formula>$H306="SUBETAPA"</formula>
    </cfRule>
  </conditionalFormatting>
  <conditionalFormatting sqref="N308:O308">
    <cfRule type="expression" dxfId="9381" priority="17337">
      <formula>$H308="ETAPA"</formula>
    </cfRule>
  </conditionalFormatting>
  <conditionalFormatting sqref="N311:O311">
    <cfRule type="expression" dxfId="9380" priority="16869">
      <formula>$H311="ETAPA"</formula>
    </cfRule>
    <cfRule type="expression" dxfId="9379" priority="16868">
      <formula>$H311="CÉLULA CONSTRUTIVA"</formula>
    </cfRule>
    <cfRule type="expression" dxfId="9378" priority="16867">
      <formula>$H311="SUBETAPA"</formula>
    </cfRule>
  </conditionalFormatting>
  <conditionalFormatting sqref="N321:O322">
    <cfRule type="expression" dxfId="9377" priority="17212">
      <formula>$H321="CÉLULA CONSTRUTIVA"</formula>
    </cfRule>
    <cfRule type="expression" dxfId="9376" priority="17211">
      <formula>$H321="SUBETAPA"</formula>
    </cfRule>
    <cfRule type="expression" dxfId="9375" priority="17213">
      <formula>$H321="ETAPA"</formula>
    </cfRule>
  </conditionalFormatting>
  <conditionalFormatting sqref="N324:O324">
    <cfRule type="expression" dxfId="9374" priority="16561">
      <formula>$H324="ETAPA"</formula>
    </cfRule>
    <cfRule type="expression" dxfId="9373" priority="16560">
      <formula>$H324="CÉLULA CONSTRUTIVA"</formula>
    </cfRule>
    <cfRule type="expression" dxfId="9372" priority="16559">
      <formula>$H324="SUBETAPA"</formula>
    </cfRule>
  </conditionalFormatting>
  <conditionalFormatting sqref="N326:O326">
    <cfRule type="expression" dxfId="9371" priority="17214">
      <formula>$H326="ETAPA"</formula>
    </cfRule>
  </conditionalFormatting>
  <conditionalFormatting sqref="N329:O329">
    <cfRule type="expression" dxfId="9370" priority="16833">
      <formula>$H329="SUBETAPA"</formula>
    </cfRule>
    <cfRule type="expression" dxfId="9369" priority="16835">
      <formula>$H329="ETAPA"</formula>
    </cfRule>
    <cfRule type="expression" dxfId="9368" priority="16834">
      <formula>$H329="CÉLULA CONSTRUTIVA"</formula>
    </cfRule>
  </conditionalFormatting>
  <conditionalFormatting sqref="N341:O341">
    <cfRule type="expression" dxfId="9367" priority="16523">
      <formula>$H341="ETAPA"</formula>
    </cfRule>
    <cfRule type="expression" dxfId="9366" priority="16522">
      <formula>$H341="CÉLULA CONSTRUTIVA"</formula>
    </cfRule>
    <cfRule type="expression" dxfId="9365" priority="16521">
      <formula>$H341="SUBETAPA"</formula>
    </cfRule>
  </conditionalFormatting>
  <conditionalFormatting sqref="N343:O343">
    <cfRule type="expression" dxfId="9364" priority="17091">
      <formula>$H343="ETAPA"</formula>
    </cfRule>
  </conditionalFormatting>
  <conditionalFormatting sqref="N372:O372">
    <cfRule type="expression" dxfId="9363" priority="8992">
      <formula>$H372="ETAPA"</formula>
    </cfRule>
  </conditionalFormatting>
  <conditionalFormatting sqref="N781:O781 M782:O782 M783">
    <cfRule type="expression" dxfId="9362" priority="23966">
      <formula>$H781="ETAPA"</formula>
    </cfRule>
    <cfRule type="expression" dxfId="9361" priority="23965">
      <formula>$H781="CÉLULA CONSTRUTIVA"</formula>
    </cfRule>
    <cfRule type="expression" dxfId="9360" priority="23964">
      <formula>$H781="SUBETAPA"</formula>
    </cfRule>
  </conditionalFormatting>
  <conditionalFormatting sqref="N798:O799 M800">
    <cfRule type="expression" dxfId="9359" priority="7086">
      <formula>$H798="ETAPA"</formula>
    </cfRule>
    <cfRule type="expression" dxfId="9358" priority="7084">
      <formula>$H798="SUBETAPA"</formula>
    </cfRule>
    <cfRule type="expression" dxfId="9357" priority="7085">
      <formula>$H798="CÉLULA CONSTRUTIVA"</formula>
    </cfRule>
  </conditionalFormatting>
  <conditionalFormatting sqref="N808:O809 M810">
    <cfRule type="expression" dxfId="9356" priority="6885">
      <formula>$H808="ETAPA"</formula>
    </cfRule>
    <cfRule type="expression" dxfId="9355" priority="6884">
      <formula>$H808="CÉLULA CONSTRUTIVA"</formula>
    </cfRule>
    <cfRule type="expression" dxfId="9354" priority="6883">
      <formula>$H808="SUBETAPA"</formula>
    </cfRule>
  </conditionalFormatting>
  <conditionalFormatting sqref="N814:O814">
    <cfRule type="expression" dxfId="9353" priority="634">
      <formula>$H814="SUBETAPA"</formula>
    </cfRule>
  </conditionalFormatting>
  <conditionalFormatting sqref="N821:O822 M823">
    <cfRule type="expression" dxfId="9352" priority="6683">
      <formula>$H821="CÉLULA CONSTRUTIVA"</formula>
    </cfRule>
    <cfRule type="expression" dxfId="9351" priority="6684">
      <formula>$H821="ETAPA"</formula>
    </cfRule>
    <cfRule type="expression" dxfId="9350" priority="6682">
      <formula>$H821="SUBETAPA"</formula>
    </cfRule>
  </conditionalFormatting>
  <conditionalFormatting sqref="N830:O830">
    <cfRule type="expression" dxfId="9349" priority="6590">
      <formula>$H830="SUBETAPA"</formula>
    </cfRule>
  </conditionalFormatting>
  <conditionalFormatting sqref="N839:O839 M840 O838">
    <cfRule type="expression" dxfId="9348" priority="6483">
      <formula>$H838="ETAPA"</formula>
    </cfRule>
    <cfRule type="expression" dxfId="9347" priority="6482">
      <formula>$H838="CÉLULA CONSTRUTIVA"</formula>
    </cfRule>
    <cfRule type="expression" dxfId="9346" priority="6481">
      <formula>$H838="SUBETAPA"</formula>
    </cfRule>
  </conditionalFormatting>
  <conditionalFormatting sqref="N846:O846">
    <cfRule type="expression" dxfId="9345" priority="6389">
      <formula>$H846="SUBETAPA"</formula>
    </cfRule>
  </conditionalFormatting>
  <conditionalFormatting sqref="N855:O855 M856 O854">
    <cfRule type="expression" dxfId="9344" priority="6281">
      <formula>$H854="CÉLULA CONSTRUTIVA"</formula>
    </cfRule>
    <cfRule type="expression" dxfId="9343" priority="6280">
      <formula>$H854="SUBETAPA"</formula>
    </cfRule>
    <cfRule type="expression" dxfId="9342" priority="6282">
      <formula>$H854="ETAPA"</formula>
    </cfRule>
  </conditionalFormatting>
  <conditionalFormatting sqref="N863:O863">
    <cfRule type="expression" dxfId="9341" priority="6188">
      <formula>$H863="SUBETAPA"</formula>
    </cfRule>
  </conditionalFormatting>
  <conditionalFormatting sqref="N871:O872 M873">
    <cfRule type="expression" dxfId="9340" priority="6081">
      <formula>$H871="ETAPA"</formula>
    </cfRule>
    <cfRule type="expression" dxfId="9339" priority="6080">
      <formula>$H871="CÉLULA CONSTRUTIVA"</formula>
    </cfRule>
    <cfRule type="expression" dxfId="9338" priority="6079">
      <formula>$H871="SUBETAPA"</formula>
    </cfRule>
  </conditionalFormatting>
  <conditionalFormatting sqref="N985:O986">
    <cfRule type="expression" dxfId="9337" priority="4479">
      <formula>$H985="SUBETAPA"</formula>
    </cfRule>
  </conditionalFormatting>
  <conditionalFormatting sqref="N1005:O1005">
    <cfRule type="expression" dxfId="9336" priority="4224">
      <formula>$H1005="SUBETAPA"</formula>
    </cfRule>
  </conditionalFormatting>
  <conditionalFormatting sqref="N1193:O1193">
    <cfRule type="expression" dxfId="9335" priority="22082">
      <formula>$H1193="SUBETAPA"</formula>
    </cfRule>
  </conditionalFormatting>
  <conditionalFormatting sqref="N1195:O1195">
    <cfRule type="expression" dxfId="9334" priority="22103">
      <formula>$H1195="SUBETAPA"</formula>
    </cfRule>
  </conditionalFormatting>
  <conditionalFormatting sqref="N1197:O1197 L1196:M1196 G1196:K1197 O1196:P1196">
    <cfRule type="expression" dxfId="9333" priority="1763">
      <formula>$H1196="SUBETAPA"</formula>
    </cfRule>
  </conditionalFormatting>
  <conditionalFormatting sqref="N1200:O1200">
    <cfRule type="expression" dxfId="9332" priority="2639">
      <formula>$H1200="SUBETAPA"</formula>
    </cfRule>
  </conditionalFormatting>
  <conditionalFormatting sqref="N1202:O1202">
    <cfRule type="expression" dxfId="9331" priority="2640">
      <formula>$H1202="SUBETAPA"</formula>
    </cfRule>
  </conditionalFormatting>
  <conditionalFormatting sqref="N1204:O1204 L1203 G1203:K1204 O1203:P1203">
    <cfRule type="expression" dxfId="9330" priority="2626">
      <formula>$H1203="SUBETAPA"</formula>
    </cfRule>
  </conditionalFormatting>
  <conditionalFormatting sqref="N1207:O1207">
    <cfRule type="expression" dxfId="9329" priority="2499">
      <formula>$H1207="SUBETAPA"</formula>
    </cfRule>
  </conditionalFormatting>
  <conditionalFormatting sqref="N1209:O1209">
    <cfRule type="expression" dxfId="9328" priority="2500">
      <formula>$H1209="SUBETAPA"</formula>
    </cfRule>
  </conditionalFormatting>
  <conditionalFormatting sqref="N1211:O1211 L1210 G1210:K1211 O1210:P1210">
    <cfRule type="expression" dxfId="9327" priority="2486">
      <formula>$H1210="SUBETAPA"</formula>
    </cfRule>
  </conditionalFormatting>
  <conditionalFormatting sqref="N1214:O1215">
    <cfRule type="expression" dxfId="9326" priority="2359">
      <formula>$H1214="SUBETAPA"</formula>
    </cfRule>
  </conditionalFormatting>
  <conditionalFormatting sqref="N1217:O1217">
    <cfRule type="expression" dxfId="9325" priority="2360">
      <formula>$H1217="SUBETAPA"</formula>
    </cfRule>
  </conditionalFormatting>
  <conditionalFormatting sqref="N1222:O1222">
    <cfRule type="expression" dxfId="9324" priority="2219">
      <formula>$H1222="SUBETAPA"</formula>
    </cfRule>
  </conditionalFormatting>
  <conditionalFormatting sqref="N1223:O1223">
    <cfRule type="expression" dxfId="9323" priority="1824">
      <formula>$H1223="SUBETAPA"</formula>
    </cfRule>
  </conditionalFormatting>
  <conditionalFormatting sqref="N1225:O1225">
    <cfRule type="expression" dxfId="9322" priority="2220">
      <formula>$H1225="SUBETAPA"</formula>
    </cfRule>
  </conditionalFormatting>
  <conditionalFormatting sqref="N1227:O1227 L1226:M1226 G1226:K1227 O1226:P1226">
    <cfRule type="expression" dxfId="9321" priority="2206">
      <formula>$H1226="SUBETAPA"</formula>
    </cfRule>
  </conditionalFormatting>
  <conditionalFormatting sqref="N1233:O1233">
    <cfRule type="expression" dxfId="9320" priority="2079">
      <formula>$H1233="SUBETAPA"</formula>
    </cfRule>
  </conditionalFormatting>
  <conditionalFormatting sqref="N1234:O1234">
    <cfRule type="expression" dxfId="9319" priority="1797">
      <formula>$H1234="SUBETAPA"</formula>
    </cfRule>
  </conditionalFormatting>
  <conditionalFormatting sqref="N1236:O1236">
    <cfRule type="expression" dxfId="9318" priority="2080">
      <formula>$H1236="SUBETAPA"</formula>
    </cfRule>
  </conditionalFormatting>
  <conditionalFormatting sqref="N1238:O1238 L1237:M1237 G1237:I1238 O1237:P1237 K1237:K1238">
    <cfRule type="expression" dxfId="9317" priority="2066">
      <formula>$H1237="SUBETAPA"</formula>
    </cfRule>
  </conditionalFormatting>
  <conditionalFormatting sqref="N1246:O1246">
    <cfRule type="expression" dxfId="9316" priority="1939">
      <formula>$H1246="SUBETAPA"</formula>
    </cfRule>
  </conditionalFormatting>
  <conditionalFormatting sqref="N1248:O1249">
    <cfRule type="expression" dxfId="9315" priority="1940">
      <formula>$H1248="SUBETAPA"</formula>
    </cfRule>
  </conditionalFormatting>
  <conditionalFormatting sqref="N249:P249 G249:L249 L250:L251">
    <cfRule type="expression" dxfId="9314" priority="906">
      <formula>$H249="SUBETAPA"</formula>
    </cfRule>
  </conditionalFormatting>
  <conditionalFormatting sqref="N361:P361">
    <cfRule type="expression" dxfId="9313" priority="21570">
      <formula>$H361="CÉLULA CONSTRUTIVA"</formula>
    </cfRule>
  </conditionalFormatting>
  <conditionalFormatting sqref="N372:P372">
    <cfRule type="expression" dxfId="9312" priority="8862">
      <formula>$H372="SUBETAPA"</formula>
    </cfRule>
  </conditionalFormatting>
  <conditionalFormatting sqref="N391:P391">
    <cfRule type="expression" dxfId="9311" priority="8466">
      <formula>$H391="SUBETAPA"</formula>
    </cfRule>
  </conditionalFormatting>
  <conditionalFormatting sqref="N1366:P1368">
    <cfRule type="expression" dxfId="9310" priority="22510">
      <formula>$H1366="SUBETAPA"</formula>
    </cfRule>
    <cfRule type="expression" dxfId="9309" priority="22511">
      <formula>$H1366="CÉLULA CONSTRUTIVA"</formula>
    </cfRule>
    <cfRule type="expression" dxfId="9308" priority="22512">
      <formula>$H1366="ETAPA"</formula>
    </cfRule>
  </conditionalFormatting>
  <conditionalFormatting sqref="O69:O73">
    <cfRule type="expression" dxfId="9307" priority="20041">
      <formula>$H69="ETAPA"</formula>
    </cfRule>
  </conditionalFormatting>
  <conditionalFormatting sqref="O181:O187">
    <cfRule type="expression" dxfId="9306" priority="19247">
      <formula>$H181="SUBETAPA"</formula>
    </cfRule>
  </conditionalFormatting>
  <conditionalFormatting sqref="O218:O223">
    <cfRule type="expression" dxfId="9305" priority="19110">
      <formula>$H218="ETAPA"</formula>
    </cfRule>
    <cfRule type="expression" dxfId="9304" priority="19108">
      <formula>$H218="SUBETAPA"</formula>
    </cfRule>
    <cfRule type="expression" dxfId="9303" priority="19109">
      <formula>$H218="CÉLULA CONSTRUTIVA"</formula>
    </cfRule>
  </conditionalFormatting>
  <conditionalFormatting sqref="O256 G256:L257 N257:O259 G258:K258 G259:L260 O260 G261:I261 K261:L261 N261:O261">
    <cfRule type="expression" dxfId="9302" priority="17708">
      <formula>$H256="CÉLULA CONSTRUTIVA"</formula>
    </cfRule>
  </conditionalFormatting>
  <conditionalFormatting sqref="O256">
    <cfRule type="expression" dxfId="9301" priority="17711">
      <formula>$H256="ETAPA"</formula>
    </cfRule>
  </conditionalFormatting>
  <conditionalFormatting sqref="O349">
    <cfRule type="expression" dxfId="9300" priority="23714">
      <formula>$H349="CÉLULA CONSTRUTIVA"</formula>
    </cfRule>
    <cfRule type="expression" dxfId="9299" priority="23713">
      <formula>$H349="SUBETAPA"</formula>
    </cfRule>
    <cfRule type="expression" dxfId="9298" priority="23715">
      <formula>$H349="ETAPA"</formula>
    </cfRule>
  </conditionalFormatting>
  <conditionalFormatting sqref="O373 M373">
    <cfRule type="expression" dxfId="9297" priority="8984">
      <formula>$H373="ETAPA"</formula>
    </cfRule>
  </conditionalFormatting>
  <conditionalFormatting sqref="O468 M464 O464 M466 O466 M468 M467:O467">
    <cfRule type="expression" dxfId="9296" priority="13353">
      <formula>$H464="CÉLULA CONSTRUTIVA"</formula>
    </cfRule>
  </conditionalFormatting>
  <conditionalFormatting sqref="O479 M475 O475 M477 O477 M479 M474:O474 M478:O478">
    <cfRule type="expression" dxfId="9295" priority="13297">
      <formula>$H474="CÉLULA CONSTRUTIVA"</formula>
    </cfRule>
  </conditionalFormatting>
  <conditionalFormatting sqref="O490 M486 O486 M488 O488 M490 M485:O485 M489:O489">
    <cfRule type="expression" dxfId="9294" priority="13241">
      <formula>$H485="CÉLULA CONSTRUTIVA"</formula>
    </cfRule>
  </conditionalFormatting>
  <conditionalFormatting sqref="O501 M497 O497 M499 O499 M501 M496:O496 M500:O500">
    <cfRule type="expression" dxfId="9293" priority="13185">
      <formula>$H496="CÉLULA CONSTRUTIVA"</formula>
    </cfRule>
  </conditionalFormatting>
  <conditionalFormatting sqref="O512 M508 O508 M510 O510 M512 M507:O507 M511:O511">
    <cfRule type="expression" dxfId="9292" priority="13129">
      <formula>$H507="CÉLULA CONSTRUTIVA"</formula>
    </cfRule>
  </conditionalFormatting>
  <conditionalFormatting sqref="O647">
    <cfRule type="expression" dxfId="9291" priority="23571">
      <formula>$H647="ETAPA"</formula>
    </cfRule>
    <cfRule type="expression" dxfId="9290" priority="23570">
      <formula>$H647="CÉLULA CONSTRUTIVA"</formula>
    </cfRule>
  </conditionalFormatting>
  <conditionalFormatting sqref="O647:O648">
    <cfRule type="expression" dxfId="9289" priority="23569">
      <formula>$H647="SUBETAPA"</formula>
    </cfRule>
  </conditionalFormatting>
  <conditionalFormatting sqref="O662">
    <cfRule type="expression" dxfId="9288" priority="16081">
      <formula>$H662="SUBETAPA"</formula>
    </cfRule>
  </conditionalFormatting>
  <conditionalFormatting sqref="O676">
    <cfRule type="expression" dxfId="9287" priority="15916">
      <formula>$H676="SUBETAPA"</formula>
    </cfRule>
  </conditionalFormatting>
  <conditionalFormatting sqref="O690">
    <cfRule type="expression" dxfId="9286" priority="15751">
      <formula>$H690="SUBETAPA"</formula>
    </cfRule>
  </conditionalFormatting>
  <conditionalFormatting sqref="O704">
    <cfRule type="expression" dxfId="9285" priority="15586">
      <formula>$H704="SUBETAPA"</formula>
    </cfRule>
  </conditionalFormatting>
  <conditionalFormatting sqref="O718">
    <cfRule type="expression" dxfId="9284" priority="15421">
      <formula>$H718="SUBETAPA"</formula>
    </cfRule>
  </conditionalFormatting>
  <conditionalFormatting sqref="O732">
    <cfRule type="expression" dxfId="9283" priority="15256">
      <formula>$H732="SUBETAPA"</formula>
    </cfRule>
  </conditionalFormatting>
  <conditionalFormatting sqref="O749">
    <cfRule type="expression" dxfId="9282" priority="23753">
      <formula>$H749="SUBETAPA"</formula>
    </cfRule>
  </conditionalFormatting>
  <conditionalFormatting sqref="O833">
    <cfRule type="expression" dxfId="9281" priority="222">
      <formula>$H833="ETAPA"</formula>
    </cfRule>
    <cfRule type="expression" dxfId="9280" priority="221">
      <formula>$H833="CÉLULA CONSTRUTIVA"</formula>
    </cfRule>
    <cfRule type="expression" dxfId="9279" priority="220">
      <formula>$H833="SUBETAPA"</formula>
    </cfRule>
  </conditionalFormatting>
  <conditionalFormatting sqref="O842">
    <cfRule type="expression" dxfId="9278" priority="218">
      <formula>$H842="CÉLULA CONSTRUTIVA"</formula>
    </cfRule>
    <cfRule type="expression" dxfId="9277" priority="217">
      <formula>$H842="SUBETAPA"</formula>
    </cfRule>
    <cfRule type="expression" dxfId="9276" priority="219">
      <formula>$H842="ETAPA"</formula>
    </cfRule>
  </conditionalFormatting>
  <conditionalFormatting sqref="O849">
    <cfRule type="expression" dxfId="9275" priority="210">
      <formula>$H849="ETAPA"</formula>
    </cfRule>
    <cfRule type="expression" dxfId="9274" priority="209">
      <formula>$H849="CÉLULA CONSTRUTIVA"</formula>
    </cfRule>
    <cfRule type="expression" dxfId="9273" priority="208">
      <formula>$H849="SUBETAPA"</formula>
    </cfRule>
  </conditionalFormatting>
  <conditionalFormatting sqref="O858">
    <cfRule type="expression" dxfId="9272" priority="207">
      <formula>$H858="ETAPA"</formula>
    </cfRule>
    <cfRule type="expression" dxfId="9271" priority="205">
      <formula>$H858="SUBETAPA"</formula>
    </cfRule>
    <cfRule type="expression" dxfId="9270" priority="206">
      <formula>$H858="CÉLULA CONSTRUTIVA"</formula>
    </cfRule>
  </conditionalFormatting>
  <conditionalFormatting sqref="O866">
    <cfRule type="expression" dxfId="9269" priority="203">
      <formula>$H866="CÉLULA CONSTRUTIVA"</formula>
    </cfRule>
    <cfRule type="expression" dxfId="9268" priority="202">
      <formula>$H866="SUBETAPA"</formula>
    </cfRule>
    <cfRule type="expression" dxfId="9267" priority="204">
      <formula>$H866="ETAPA"</formula>
    </cfRule>
  </conditionalFormatting>
  <conditionalFormatting sqref="O875">
    <cfRule type="expression" dxfId="9266" priority="170">
      <formula>$H875="CÉLULA CONSTRUTIVA"</formula>
    </cfRule>
    <cfRule type="expression" dxfId="9265" priority="171">
      <formula>$H875="ETAPA"</formula>
    </cfRule>
    <cfRule type="expression" dxfId="9264" priority="169">
      <formula>$H875="SUBETAPA"</formula>
    </cfRule>
  </conditionalFormatting>
  <conditionalFormatting sqref="O878">
    <cfRule type="expression" dxfId="9263" priority="160">
      <formula>$H878="SUBETAPA"</formula>
    </cfRule>
    <cfRule type="expression" dxfId="9262" priority="162">
      <formula>$H878="ETAPA"</formula>
    </cfRule>
    <cfRule type="expression" dxfId="9261" priority="161">
      <formula>$H878="CÉLULA CONSTRUTIVA"</formula>
    </cfRule>
  </conditionalFormatting>
  <conditionalFormatting sqref="O936:O937">
    <cfRule type="expression" dxfId="9260" priority="23698">
      <formula>$H936="CÉLULA CONSTRUTIVA"</formula>
    </cfRule>
    <cfRule type="expression" dxfId="9259" priority="23699">
      <formula>$H936="ETAPA"</formula>
    </cfRule>
    <cfRule type="expression" dxfId="9258" priority="23697">
      <formula>$H936="SUBETAPA"</formula>
    </cfRule>
  </conditionalFormatting>
  <conditionalFormatting sqref="O953:O954">
    <cfRule type="expression" dxfId="9257" priority="5057">
      <formula>$H953="ETAPA"</formula>
    </cfRule>
    <cfRule type="expression" dxfId="9256" priority="5056">
      <formula>$H953="CÉLULA CONSTRUTIVA"</formula>
    </cfRule>
    <cfRule type="expression" dxfId="9255" priority="5055">
      <formula>$H953="SUBETAPA"</formula>
    </cfRule>
  </conditionalFormatting>
  <conditionalFormatting sqref="O964:O965">
    <cfRule type="expression" dxfId="9254" priority="4787">
      <formula>$H964="SUBETAPA"</formula>
    </cfRule>
    <cfRule type="expression" dxfId="9253" priority="4788">
      <formula>$H964="CÉLULA CONSTRUTIVA"</formula>
    </cfRule>
    <cfRule type="expression" dxfId="9252" priority="4789">
      <formula>$H964="ETAPA"</formula>
    </cfRule>
  </conditionalFormatting>
  <conditionalFormatting sqref="O976:O977">
    <cfRule type="expression" dxfId="9251" priority="4531">
      <formula>$H976="ETAPA"</formula>
    </cfRule>
    <cfRule type="expression" dxfId="9250" priority="4529">
      <formula>$H976="SUBETAPA"</formula>
    </cfRule>
    <cfRule type="expression" dxfId="9249" priority="4530">
      <formula>$H976="CÉLULA CONSTRUTIVA"</formula>
    </cfRule>
  </conditionalFormatting>
  <conditionalFormatting sqref="O997:O998">
    <cfRule type="expression" dxfId="9248" priority="4276">
      <formula>$H997="ETAPA"</formula>
    </cfRule>
    <cfRule type="expression" dxfId="9247" priority="4275">
      <formula>$H997="CÉLULA CONSTRUTIVA"</formula>
    </cfRule>
    <cfRule type="expression" dxfId="9246" priority="4274">
      <formula>$H997="SUBETAPA"</formula>
    </cfRule>
  </conditionalFormatting>
  <conditionalFormatting sqref="O1016:O1017">
    <cfRule type="expression" dxfId="9245" priority="4021">
      <formula>$H1016="ETAPA"</formula>
    </cfRule>
    <cfRule type="expression" dxfId="9244" priority="4019">
      <formula>$H1016="SUBETAPA"</formula>
    </cfRule>
    <cfRule type="expression" dxfId="9243" priority="4020">
      <formula>$H1016="CÉLULA CONSTRUTIVA"</formula>
    </cfRule>
  </conditionalFormatting>
  <conditionalFormatting sqref="O1042:O1043">
    <cfRule type="expression" dxfId="9242" priority="3766">
      <formula>$H1042="ETAPA"</formula>
    </cfRule>
    <cfRule type="expression" dxfId="9241" priority="3765">
      <formula>$H1042="CÉLULA CONSTRUTIVA"</formula>
    </cfRule>
    <cfRule type="expression" dxfId="9240" priority="3764">
      <formula>$H1042="SUBETAPA"</formula>
    </cfRule>
  </conditionalFormatting>
  <conditionalFormatting sqref="O12:P12 N13:O14 O15:P15 O17:P17 O20:P22 M23:O24 O27:P27 O31:P31 N32:O32 N16:O16 O29:O30">
    <cfRule type="expression" dxfId="9239" priority="23922">
      <formula>$H12="ETAPA"</formula>
    </cfRule>
  </conditionalFormatting>
  <conditionalFormatting sqref="O12:P12 N13:O14 O15:P15 O17:P17 O20:P22 M23:O24 O27:P27 O31:P31 N32:O32">
    <cfRule type="expression" dxfId="9238" priority="23921">
      <formula>$H12="CÉLULA CONSTRUTIVA"</formula>
    </cfRule>
    <cfRule type="expression" dxfId="9237" priority="23920">
      <formula>$H12="SUBETAPA"</formula>
    </cfRule>
  </conditionalFormatting>
  <conditionalFormatting sqref="O33:P34 I33:K35">
    <cfRule type="expression" dxfId="9236" priority="23932">
      <formula>$H33="SUBETAPA"</formula>
    </cfRule>
    <cfRule type="expression" dxfId="9235" priority="23933">
      <formula>$H33="CÉLULA CONSTRUTIVA"</formula>
    </cfRule>
    <cfRule type="expression" dxfId="9234" priority="23934">
      <formula>$H33="ETAPA"</formula>
    </cfRule>
  </conditionalFormatting>
  <conditionalFormatting sqref="O36:P36 M37:N38">
    <cfRule type="expression" dxfId="9233" priority="24067">
      <formula>$H36="ETAPA"</formula>
    </cfRule>
    <cfRule type="expression" dxfId="9232" priority="24065">
      <formula>$H36="SUBETAPA"</formula>
    </cfRule>
    <cfRule type="expression" dxfId="9231" priority="24066">
      <formula>$H36="CÉLULA CONSTRUTIVA"</formula>
    </cfRule>
  </conditionalFormatting>
  <conditionalFormatting sqref="O65:P66 O74:P74 N75:N76 O82:P82 G65:K66 O86:P86 O95:P95 N96:N97 O103:P103 G89:K90 O107:P107 O116:P116 N117:N118 O124:P124 G110:K111 O128:P128 O140:P140 N141:N142 O148:P148 G130:K131 O152:P152 O160:P160 N161:N162 O168:P168 O172:P172 G154:K155 O89:P90 O110:P111 O130:P131">
    <cfRule type="expression" dxfId="9230" priority="20069">
      <formula>$H65="SUBETAPA"</formula>
    </cfRule>
  </conditionalFormatting>
  <conditionalFormatting sqref="O74:P74 O82:P82 G65:K66 O65:P66 O86:P86 G89:K90 O89:P90 O95:P95 O103:P103 O107:P107 G110:K111 O110:P111 O116:P116 O124:P124 O128:P128 G130:K131 O130:P131 O140:P140 O148:P148 O152:P152 G154:K155 O160:P160 O168:P168 O172:P172">
    <cfRule type="expression" dxfId="9229" priority="20075">
      <formula>$H65="CÉLULA CONSTRUTIVA"</formula>
    </cfRule>
  </conditionalFormatting>
  <conditionalFormatting sqref="O84:P84">
    <cfRule type="expression" dxfId="9228" priority="13003">
      <formula>$H84="SUBETAPA"</formula>
    </cfRule>
    <cfRule type="expression" dxfId="9227" priority="13006">
      <formula>$H84="CÉLULA CONSTRUTIVA"</formula>
    </cfRule>
  </conditionalFormatting>
  <conditionalFormatting sqref="O105:P105">
    <cfRule type="expression" dxfId="9226" priority="12989">
      <formula>$H105="CÉLULA CONSTRUTIVA"</formula>
    </cfRule>
    <cfRule type="expression" dxfId="9225" priority="12986">
      <formula>$H105="SUBETAPA"</formula>
    </cfRule>
  </conditionalFormatting>
  <conditionalFormatting sqref="O126:P126">
    <cfRule type="expression" dxfId="9224" priority="12969">
      <formula>$H126="SUBETAPA"</formula>
    </cfRule>
    <cfRule type="expression" dxfId="9223" priority="12972">
      <formula>$H126="CÉLULA CONSTRUTIVA"</formula>
    </cfRule>
  </conditionalFormatting>
  <conditionalFormatting sqref="O150:P150">
    <cfRule type="expression" dxfId="9222" priority="12955">
      <formula>$H150="CÉLULA CONSTRUTIVA"</formula>
    </cfRule>
    <cfRule type="expression" dxfId="9221" priority="12952">
      <formula>$H150="SUBETAPA"</formula>
    </cfRule>
  </conditionalFormatting>
  <conditionalFormatting sqref="O170:P170">
    <cfRule type="expression" dxfId="9220" priority="12938">
      <formula>$H170="CÉLULA CONSTRUTIVA"</formula>
    </cfRule>
    <cfRule type="expression" dxfId="9219" priority="12935">
      <formula>$H170="SUBETAPA"</formula>
    </cfRule>
  </conditionalFormatting>
  <conditionalFormatting sqref="O174:P175">
    <cfRule type="expression" dxfId="9218" priority="19274">
      <formula>$H174="SUBETAPA"</formula>
    </cfRule>
    <cfRule type="expression" dxfId="9217" priority="19275">
      <formula>$H174="CÉLULA CONSTRUTIVA"</formula>
    </cfRule>
  </conditionalFormatting>
  <conditionalFormatting sqref="O180:P180 N181:N182 O188:P188 O192:P192 G174:K175">
    <cfRule type="expression" dxfId="9216" priority="19245">
      <formula>$H174="SUBETAPA"</formula>
    </cfRule>
  </conditionalFormatting>
  <conditionalFormatting sqref="O190:P190">
    <cfRule type="expression" dxfId="9215" priority="12918">
      <formula>$H190="SUBETAPA"</formula>
    </cfRule>
    <cfRule type="expression" dxfId="9214" priority="12921">
      <formula>$H190="CÉLULA CONSTRUTIVA"</formula>
    </cfRule>
  </conditionalFormatting>
  <conditionalFormatting sqref="O194:P195">
    <cfRule type="expression" dxfId="9213" priority="19190">
      <formula>$H194="CÉLULA CONSTRUTIVA"</formula>
    </cfRule>
    <cfRule type="expression" dxfId="9212" priority="19189">
      <formula>$H194="SUBETAPA"</formula>
    </cfRule>
  </conditionalFormatting>
  <conditionalFormatting sqref="O199:P199 N200:N201 O206:P206 O210:P210 G194:K195">
    <cfRule type="expression" dxfId="9211" priority="19160">
      <formula>$H194="SUBETAPA"</formula>
    </cfRule>
  </conditionalFormatting>
  <conditionalFormatting sqref="O208:P208">
    <cfRule type="expression" dxfId="9210" priority="12885">
      <formula>$H208="CÉLULA CONSTRUTIVA"</formula>
    </cfRule>
    <cfRule type="expression" dxfId="9209" priority="12882">
      <formula>$H208="SUBETAPA"</formula>
    </cfRule>
  </conditionalFormatting>
  <conditionalFormatting sqref="O212:P213">
    <cfRule type="expression" dxfId="9208" priority="19080">
      <formula>$H212="SUBETAPA"</formula>
    </cfRule>
    <cfRule type="expression" dxfId="9207" priority="19081">
      <formula>$H212="CÉLULA CONSTRUTIVA"</formula>
    </cfRule>
  </conditionalFormatting>
  <conditionalFormatting sqref="O217:P217 N218:N219 O224:P224 O228:P228 G212:K213">
    <cfRule type="expression" dxfId="9206" priority="19075">
      <formula>$H212="SUBETAPA"</formula>
    </cfRule>
  </conditionalFormatting>
  <conditionalFormatting sqref="O226:P226">
    <cfRule type="expression" dxfId="9205" priority="12849">
      <formula>$H226="CÉLULA CONSTRUTIVA"</formula>
    </cfRule>
    <cfRule type="expression" dxfId="9204" priority="12846">
      <formula>$H226="SUBETAPA"</formula>
    </cfRule>
  </conditionalFormatting>
  <conditionalFormatting sqref="O247:P248 M247:M251 O252 N258:O259 L259:L261 O260">
    <cfRule type="expression" dxfId="9203" priority="17724">
      <formula>$H247="ETAPA"</formula>
    </cfRule>
  </conditionalFormatting>
  <conditionalFormatting sqref="O247:P248 M247:M251 O252">
    <cfRule type="expression" dxfId="9202" priority="17723">
      <formula>$H247="CÉLULA CONSTRUTIVA"</formula>
    </cfRule>
  </conditionalFormatting>
  <conditionalFormatting sqref="O263:P264 M263:M264 M268 O268:P268">
    <cfRule type="expression" dxfId="9201" priority="17600">
      <formula>$H263="CÉLULA CONSTRUTIVA"</formula>
    </cfRule>
  </conditionalFormatting>
  <conditionalFormatting sqref="O273:P273 G273:L274 N274:O276 G275:K275 G276:L277 O277:P277 G278:I278 K278:L278 N278:O278">
    <cfRule type="expression" dxfId="9200" priority="17585">
      <formula>$H273="CÉLULA CONSTRUTIVA"</formula>
    </cfRule>
  </conditionalFormatting>
  <conditionalFormatting sqref="O273:P273">
    <cfRule type="expression" dxfId="9199" priority="17588">
      <formula>$H273="ETAPA"</formula>
    </cfRule>
  </conditionalFormatting>
  <conditionalFormatting sqref="O280:P281 M280:M281 O285:P285">
    <cfRule type="expression" dxfId="9198" priority="17477">
      <formula>$H280="CÉLULA CONSTRUTIVA"</formula>
    </cfRule>
  </conditionalFormatting>
  <conditionalFormatting sqref="O288:P288 L288 G288:K289">
    <cfRule type="expression" dxfId="9197" priority="16643">
      <formula>$H288="CÉLULA CONSTRUTIVA"</formula>
    </cfRule>
  </conditionalFormatting>
  <conditionalFormatting sqref="O288:P288">
    <cfRule type="expression" dxfId="9196" priority="16642">
      <formula>$H288="SUBETAPA"</formula>
    </cfRule>
  </conditionalFormatting>
  <conditionalFormatting sqref="O298:P299 M298:M299 M302:M303 O303:P303">
    <cfRule type="expression" dxfId="9195" priority="17354">
      <formula>$H298="CÉLULA CONSTRUTIVA"</formula>
    </cfRule>
  </conditionalFormatting>
  <conditionalFormatting sqref="O305:P305 L305 G305:K306">
    <cfRule type="expression" dxfId="9194" priority="16605">
      <formula>$H305="CÉLULA CONSTRUTIVA"</formula>
    </cfRule>
  </conditionalFormatting>
  <conditionalFormatting sqref="O305:P305">
    <cfRule type="expression" dxfId="9193" priority="16604">
      <formula>$H305="SUBETAPA"</formula>
    </cfRule>
  </conditionalFormatting>
  <conditionalFormatting sqref="O307:P307 G307:L308 N308:O310 G309:K309 G310:L310 G312:M312 O312:P312 G313:I313 K313:L313">
    <cfRule type="expression" dxfId="9192" priority="17339">
      <formula>$H307="CÉLULA CONSTRUTIVA"</formula>
    </cfRule>
  </conditionalFormatting>
  <conditionalFormatting sqref="O307:P307">
    <cfRule type="expression" dxfId="9191" priority="17342">
      <formula>$H307="ETAPA"</formula>
    </cfRule>
  </conditionalFormatting>
  <conditionalFormatting sqref="O315:P316 M315:M316 O320:P320">
    <cfRule type="expression" dxfId="9190" priority="17231">
      <formula>$H315="CÉLULA CONSTRUTIVA"</formula>
    </cfRule>
  </conditionalFormatting>
  <conditionalFormatting sqref="O323:P323 L323 G323:K324">
    <cfRule type="expression" dxfId="9189" priority="16567">
      <formula>$H323="CÉLULA CONSTRUTIVA"</formula>
    </cfRule>
  </conditionalFormatting>
  <conditionalFormatting sqref="O323:P323">
    <cfRule type="expression" dxfId="9188" priority="16566">
      <formula>$H323="SUBETAPA"</formula>
    </cfRule>
  </conditionalFormatting>
  <conditionalFormatting sqref="O325:P325 G325:L326 N326:O328 G327:K327 G328:L328 G330:L330 O330:P330 G331:I331 K331:L331">
    <cfRule type="expression" dxfId="9187" priority="17216">
      <formula>$H325="CÉLULA CONSTRUTIVA"</formula>
    </cfRule>
  </conditionalFormatting>
  <conditionalFormatting sqref="O325:P325">
    <cfRule type="expression" dxfId="9186" priority="17219">
      <formula>$H325="ETAPA"</formula>
    </cfRule>
  </conditionalFormatting>
  <conditionalFormatting sqref="O333:P334 M333:M334 M338 O338:P338">
    <cfRule type="expression" dxfId="9185" priority="17108">
      <formula>$H333="CÉLULA CONSTRUTIVA"</formula>
    </cfRule>
  </conditionalFormatting>
  <conditionalFormatting sqref="O342:P342 G342:L343 N343:O345 G344:K344 G345:L345 G346:M346 O346:P346">
    <cfRule type="expression" dxfId="9184" priority="17093">
      <formula>$H342="CÉLULA CONSTRUTIVA"</formula>
    </cfRule>
  </conditionalFormatting>
  <conditionalFormatting sqref="O342:P342">
    <cfRule type="expression" dxfId="9183" priority="17096">
      <formula>$H342="ETAPA"</formula>
    </cfRule>
  </conditionalFormatting>
  <conditionalFormatting sqref="O350:P351 G51:O52 G247:L248 N266:O267 G269:I269 K269:L269 N283:O284 N301:O302 G304:I304 N318:O319 N336:O337 G339:I339 G347:I347 K347:L347 G348:L348 M349:M351 M758:O758 N764:O764 M771:O771 G541:L543 G558:L560 G632:L634 G445:L451 M447:O447 M456:O456 M465:O465 G474:L480 M476:O476 G485:L491 M487:O487 G496:L502 M498:O498 G507:L513 M509:O509 G746:L746 G245:P246 N262:O262 N279:O279 N297:O297 M296:O296 M313:O314 N331:O332 N347:O348 P660:P661 P674:P675 P688:P689 P702:P703 P716:P717 P730:P731 P744:P745 G518:L524 G464:L469 G455:L460 G750:L755 G757:L758 G770:L771 O1311:P1311 M1310:M1311 O1314:P1314 M1314 G1314:K1314 O1317:P1317 M1317 G1317:K1317 L54:L58 N54:N58 O250:O251 K355 P389 P416 P432 G1257:M1257 O1257:P1257 G1260:M1260 O1260:P1260 J403:K404 M402:O402 J400:L402 M408:O410 P404:P409 G949:O949 G1010:O1011 M1013 G1047:O1047 G1254:O1254 G1051:O1053 G885:L886 G894:L895 G902:L903 G910:L911 G918:L919 G926:L927 N265:P265 G250:L253 G262:L268 N282:P282 G279:L285 N300:P300 G297:L303 N317:P317 G314:L320 N335:P335 G332:L338 G760:L764 G759:O759 G766:L768 G765:O765 G772:O772 M777:O777 G773:L777">
    <cfRule type="expression" dxfId="9182" priority="23354">
      <formula>$H51="SUBETAPA"</formula>
    </cfRule>
  </conditionalFormatting>
  <conditionalFormatting sqref="O354:P354 O362 M362">
    <cfRule type="expression" dxfId="9181" priority="23358">
      <formula>$H354="ETAPA"</formula>
    </cfRule>
  </conditionalFormatting>
  <conditionalFormatting sqref="O354:P354 O356:P356 P358 M360 O360:P360 O362:P362">
    <cfRule type="expression" dxfId="9180" priority="23338">
      <formula>$H354="CÉLULA CONSTRUTIVA"</formula>
    </cfRule>
  </conditionalFormatting>
  <conditionalFormatting sqref="O356:P356 O360:P360 O362:P362 P358 O354:P354 M360">
    <cfRule type="expression" dxfId="9179" priority="23337">
      <formula>$H354="SUBETAPA"</formula>
    </cfRule>
  </conditionalFormatting>
  <conditionalFormatting sqref="O356:P356 P358 O360:P360">
    <cfRule type="expression" dxfId="9178" priority="23339">
      <formula>$H356="ETAPA"</formula>
    </cfRule>
  </conditionalFormatting>
  <conditionalFormatting sqref="O369:P369 M369">
    <cfRule type="expression" dxfId="9177" priority="769">
      <formula>$H369="SUBETAPA"</formula>
    </cfRule>
  </conditionalFormatting>
  <conditionalFormatting sqref="O373:P373 P371">
    <cfRule type="expression" dxfId="9176" priority="8967">
      <formula>$H371="SUBETAPA"</formula>
    </cfRule>
  </conditionalFormatting>
  <conditionalFormatting sqref="O377:P377 M377">
    <cfRule type="expression" dxfId="9175" priority="722">
      <formula>$H377="SUBETAPA"</formula>
    </cfRule>
  </conditionalFormatting>
  <conditionalFormatting sqref="O379:P379 O381 M381">
    <cfRule type="expression" dxfId="9174" priority="8786">
      <formula>$H379="ETAPA"</formula>
    </cfRule>
  </conditionalFormatting>
  <conditionalFormatting sqref="O379:P379 O381:P381">
    <cfRule type="expression" dxfId="9173" priority="8770">
      <formula>$H379="CÉLULA CONSTRUTIVA"</formula>
    </cfRule>
  </conditionalFormatting>
  <conditionalFormatting sqref="O381:P381 O379:P379">
    <cfRule type="expression" dxfId="9172" priority="8769">
      <formula>$H379="SUBETAPA"</formula>
    </cfRule>
  </conditionalFormatting>
  <conditionalFormatting sqref="O384:P385 M384:M385">
    <cfRule type="expression" dxfId="9171" priority="8584">
      <formula>$H384="SUBETAPA"</formula>
    </cfRule>
  </conditionalFormatting>
  <conditionalFormatting sqref="O388:P388 O394 M394">
    <cfRule type="expression" dxfId="9170" priority="8588">
      <formula>$H388="ETAPA"</formula>
    </cfRule>
  </conditionalFormatting>
  <conditionalFormatting sqref="O388:P388 P390 N391:O391 M392 O392:P392 O394:P394">
    <cfRule type="expression" dxfId="9169" priority="8572">
      <formula>$H388="CÉLULA CONSTRUTIVA"</formula>
    </cfRule>
  </conditionalFormatting>
  <conditionalFormatting sqref="O392:P392 O394:P394 P390 O388:P388 M392">
    <cfRule type="expression" dxfId="9168" priority="8571">
      <formula>$H388="SUBETAPA"</formula>
    </cfRule>
  </conditionalFormatting>
  <conditionalFormatting sqref="O400:P401 M400:M401">
    <cfRule type="expression" dxfId="9167" priority="8174">
      <formula>$H400="SUBETAPA"</formula>
    </cfRule>
  </conditionalFormatting>
  <conditionalFormatting sqref="O403:P403 M405 O405:P405 O407:P407">
    <cfRule type="expression" dxfId="9166" priority="8162">
      <formula>$H403="CÉLULA CONSTRUTIVA"</formula>
    </cfRule>
  </conditionalFormatting>
  <conditionalFormatting sqref="O403:P403 O407 M407">
    <cfRule type="expression" dxfId="9165" priority="8178">
      <formula>$H403="ETAPA"</formula>
    </cfRule>
  </conditionalFormatting>
  <conditionalFormatting sqref="O405:P405 O407:P407 O403:P403 M405">
    <cfRule type="expression" dxfId="9164" priority="8161">
      <formula>$H403="SUBETAPA"</formula>
    </cfRule>
  </conditionalFormatting>
  <conditionalFormatting sqref="O405:P405">
    <cfRule type="expression" dxfId="9163" priority="8163">
      <formula>$H405="ETAPA"</formula>
    </cfRule>
  </conditionalFormatting>
  <conditionalFormatting sqref="O411:P412 M411:M412 K418">
    <cfRule type="expression" dxfId="9162" priority="8028">
      <formula>$H411="SUBETAPA"</formula>
    </cfRule>
  </conditionalFormatting>
  <conditionalFormatting sqref="O415:P415 M419 O419:P419 O421:P421">
    <cfRule type="expression" dxfId="9161" priority="8016">
      <formula>$H415="CÉLULA CONSTRUTIVA"</formula>
    </cfRule>
  </conditionalFormatting>
  <conditionalFormatting sqref="O415:P415 O421 M421">
    <cfRule type="expression" dxfId="9160" priority="8032">
      <formula>$H415="ETAPA"</formula>
    </cfRule>
  </conditionalFormatting>
  <conditionalFormatting sqref="O417:P417">
    <cfRule type="expression" dxfId="9159" priority="7923">
      <formula>$H417="SUBETAPA"</formula>
    </cfRule>
    <cfRule type="expression" dxfId="9158" priority="7924">
      <formula>$H417="CÉLULA CONSTRUTIVA"</formula>
    </cfRule>
    <cfRule type="expression" dxfId="9157" priority="7925">
      <formula>$H417="ETAPA"</formula>
    </cfRule>
  </conditionalFormatting>
  <conditionalFormatting sqref="O419:P419 O421:P421 O415:P415 M419">
    <cfRule type="expression" dxfId="9156" priority="8015">
      <formula>$H415="SUBETAPA"</formula>
    </cfRule>
  </conditionalFormatting>
  <conditionalFormatting sqref="O419:P419">
    <cfRule type="expression" dxfId="9155" priority="8017">
      <formula>$H419="ETAPA"</formula>
    </cfRule>
  </conditionalFormatting>
  <conditionalFormatting sqref="O427:P428 M427:M428 K434">
    <cfRule type="expression" dxfId="9154" priority="7890">
      <formula>$H427="SUBETAPA"</formula>
    </cfRule>
  </conditionalFormatting>
  <conditionalFormatting sqref="O431:P431 O435 M435">
    <cfRule type="expression" dxfId="9153" priority="7894">
      <formula>$H431="ETAPA"</formula>
    </cfRule>
  </conditionalFormatting>
  <conditionalFormatting sqref="O431:P431 O435:P435">
    <cfRule type="expression" dxfId="9152" priority="7878">
      <formula>$H431="CÉLULA CONSTRUTIVA"</formula>
    </cfRule>
  </conditionalFormatting>
  <conditionalFormatting sqref="O433:P433">
    <cfRule type="expression" dxfId="9151" priority="7785">
      <formula>$H433="SUBETAPA"</formula>
    </cfRule>
    <cfRule type="expression" dxfId="9150" priority="7786">
      <formula>$H433="CÉLULA CONSTRUTIVA"</formula>
    </cfRule>
    <cfRule type="expression" dxfId="9149" priority="7787">
      <formula>$H433="ETAPA"</formula>
    </cfRule>
  </conditionalFormatting>
  <conditionalFormatting sqref="O435:P435 O431:P431">
    <cfRule type="expression" dxfId="9148" priority="7877">
      <formula>$H431="SUBETAPA"</formula>
    </cfRule>
  </conditionalFormatting>
  <conditionalFormatting sqref="O450:P450 P521 O525:P525 O529:P529 O531:P531 O539:P539 O752:P754 O750:P750 M446 O446:P446 M448 O448:P448 M450 M750 M751:O751 M752:M754 M755:O755 P527 M525 M528:O528 M529 M530:O530 M531 M532:O532 M533 O533:P533 M534:O534 M535 O535:P535 M536:O536 M537 O537:P537 M538:O538 M539 M540:O540 P544 M545:O545 M546 O546:P546 M547:O547 M548 O548:P548 M549:O549 M550 O550:P550 M551:O551 M552 O552:P552 M553:O553 M554 O554:P554 M555:O555 M556 O556:P556 M557:O557 P561 M562:O562 M563 O563:P563 M564:O564 M565 O565:P565 M566:O566 M567 O567:P567 M568:O568 M569 O569:P569 M570:O570 M571 O571:P571 M572:O572 M573 O573:P573 M574:O574 M579:O579 P580 M581:O581 M582 O582:P582 M583:O583 M584 O584:P584 M585:O585 M586 O586:P586 M587:O587 M588 O588:P588 M589:O589 M590 O590:P590 M591:O591 M592 O592:P592 M593:O593 M598:O598 P599 M600:O600 M601 O601:P601 M602:O602 M603 O603:P603 M604:O604 M605 O605:P605 M606:O606 M607 O607:P607 M608:O608 M609 O609:P609 M610:O610 M611 O611:P611 M612:O612 M617:O617 P618 M619:O619 M620 O620:P620 M621:O621 M622 O622:P622 M623:O623 M624 O624:P624 M625:O625 M626 O626:P626 M627:O627 M628 O628:P628 M629:O629 M630 O630:P630 M631:O631 M635 O635:P635 M636:O636 M637 O637:P637 M638:O638 M639 O639:P639 M640:O640 M641 O641:P641 M642:O642 M643 O643:P643 M644:O644 M645 O645:P645 M646:O646 M445:O445 M449:O449 G750:K755">
    <cfRule type="expression" dxfId="9147" priority="24024">
      <formula>$H445="CÉLULA CONSTRUTIVA"</formula>
    </cfRule>
  </conditionalFormatting>
  <conditionalFormatting sqref="O459:P459 M455 O455:P455 M457 O457:P457 M459 M458:O458">
    <cfRule type="expression" dxfId="9146" priority="13409">
      <formula>$H455="CÉLULA CONSTRUTIVA"</formula>
    </cfRule>
  </conditionalFormatting>
  <conditionalFormatting sqref="O521:P521">
    <cfRule type="expression" dxfId="9145" priority="23573">
      <formula>$H521="CÉLULA CONSTRUTIVA"</formula>
    </cfRule>
    <cfRule type="expression" dxfId="9144" priority="23574">
      <formula>$H521="ETAPA"</formula>
    </cfRule>
  </conditionalFormatting>
  <conditionalFormatting sqref="O521:P523">
    <cfRule type="expression" dxfId="9143" priority="23572">
      <formula>$H521="SUBETAPA"</formula>
    </cfRule>
  </conditionalFormatting>
  <conditionalFormatting sqref="O541:P542 M541:M542 G541:K541 M543:O543">
    <cfRule type="expression" dxfId="9142" priority="14805">
      <formula>$H541="CÉLULA CONSTRUTIVA"</formula>
    </cfRule>
  </conditionalFormatting>
  <conditionalFormatting sqref="O541:P542">
    <cfRule type="expression" dxfId="9141" priority="14790">
      <formula>$H541="SUBETAPA"</formula>
    </cfRule>
  </conditionalFormatting>
  <conditionalFormatting sqref="O542:P542 P546 P548 P556">
    <cfRule type="expression" dxfId="9140" priority="14798">
      <formula>$H542="ETAPA"</formula>
    </cfRule>
  </conditionalFormatting>
  <conditionalFormatting sqref="O558:P559 M558:M559 G558:K558 M560:O560">
    <cfRule type="expression" dxfId="9139" priority="14603">
      <formula>$H558="CÉLULA CONSTRUTIVA"</formula>
    </cfRule>
  </conditionalFormatting>
  <conditionalFormatting sqref="O558:P559">
    <cfRule type="expression" dxfId="9138" priority="14588">
      <formula>$H558="SUBETAPA"</formula>
    </cfRule>
  </conditionalFormatting>
  <conditionalFormatting sqref="O559:P559 P563 P565 P573">
    <cfRule type="expression" dxfId="9137" priority="14596">
      <formula>$H559="ETAPA"</formula>
    </cfRule>
  </conditionalFormatting>
  <conditionalFormatting sqref="O575:P576 M575:M576 G575:K575 M577:O577 M578 O578:P578">
    <cfRule type="expression" dxfId="9136" priority="14401">
      <formula>$H575="CÉLULA CONSTRUTIVA"</formula>
    </cfRule>
  </conditionalFormatting>
  <conditionalFormatting sqref="O575:P576">
    <cfRule type="expression" dxfId="9135" priority="14386">
      <formula>$H575="SUBETAPA"</formula>
    </cfRule>
  </conditionalFormatting>
  <conditionalFormatting sqref="O576:P576 P582 P584 P592">
    <cfRule type="expression" dxfId="9134" priority="14394">
      <formula>$H576="ETAPA"</formula>
    </cfRule>
  </conditionalFormatting>
  <conditionalFormatting sqref="O594:P595 M594:M595 G594:K594 M596:O596 M597 O597:P597">
    <cfRule type="expression" dxfId="9133" priority="14199">
      <formula>$H594="CÉLULA CONSTRUTIVA"</formula>
    </cfRule>
  </conditionalFormatting>
  <conditionalFormatting sqref="O594:P595">
    <cfRule type="expression" dxfId="9132" priority="14184">
      <formula>$H594="SUBETAPA"</formula>
    </cfRule>
  </conditionalFormatting>
  <conditionalFormatting sqref="O595:P595 P601 P603 P611">
    <cfRule type="expression" dxfId="9131" priority="14192">
      <formula>$H595="ETAPA"</formula>
    </cfRule>
  </conditionalFormatting>
  <conditionalFormatting sqref="O613:P614 M613:M614 G613:K613 M615:O615 M616 O616:P616">
    <cfRule type="expression" dxfId="9130" priority="13997">
      <formula>$H613="CÉLULA CONSTRUTIVA"</formula>
    </cfRule>
  </conditionalFormatting>
  <conditionalFormatting sqref="O613:P614">
    <cfRule type="expression" dxfId="9129" priority="13982">
      <formula>$H613="SUBETAPA"</formula>
    </cfRule>
  </conditionalFormatting>
  <conditionalFormatting sqref="O614:P614 P620 P622 P630">
    <cfRule type="expression" dxfId="9128" priority="13990">
      <formula>$H614="ETAPA"</formula>
    </cfRule>
  </conditionalFormatting>
  <conditionalFormatting sqref="O632:P633 M632:M633 G632:K632 M634:O634">
    <cfRule type="expression" dxfId="9127" priority="13593">
      <formula>$H632="CÉLULA CONSTRUTIVA"</formula>
    </cfRule>
  </conditionalFormatting>
  <conditionalFormatting sqref="O632:P633">
    <cfRule type="expression" dxfId="9126" priority="13580">
      <formula>$H632="SUBETAPA"</formula>
    </cfRule>
  </conditionalFormatting>
  <conditionalFormatting sqref="O633:P633 P635 P637 P645">
    <cfRule type="expression" dxfId="9125" priority="13586">
      <formula>$H633="ETAPA"</formula>
    </cfRule>
  </conditionalFormatting>
  <conditionalFormatting sqref="O648:P648 M647:M648">
    <cfRule type="expression" dxfId="9124" priority="24031">
      <formula>$H647="ETAPA"</formula>
    </cfRule>
  </conditionalFormatting>
  <conditionalFormatting sqref="O651:P651">
    <cfRule type="expression" dxfId="9123" priority="15095">
      <formula>$H651="CÉLULA CONSTRUTIVA"</formula>
    </cfRule>
    <cfRule type="expression" dxfId="9122" priority="15094">
      <formula>$H651="SUBETAPA"</formula>
    </cfRule>
    <cfRule type="expression" dxfId="9121" priority="15096">
      <formula>$H651="ETAPA"</formula>
    </cfRule>
  </conditionalFormatting>
  <conditionalFormatting sqref="O653:P653">
    <cfRule type="expression" dxfId="9120" priority="23518">
      <formula>$H653="SUBETAPA"</formula>
    </cfRule>
    <cfRule type="expression" dxfId="9119" priority="23519">
      <formula>$H653="CÉLULA CONSTRUTIVA"</formula>
    </cfRule>
    <cfRule type="expression" dxfId="9118" priority="23520">
      <formula>$H653="ETAPA"</formula>
    </cfRule>
  </conditionalFormatting>
  <conditionalFormatting sqref="O662:P662 M662">
    <cfRule type="expression" dxfId="9117" priority="16085">
      <formula>$H662="ETAPA"</formula>
    </cfRule>
  </conditionalFormatting>
  <conditionalFormatting sqref="O667:P667">
    <cfRule type="expression" dxfId="9116" priority="16075">
      <formula>$H667="ETAPA"</formula>
    </cfRule>
    <cfRule type="expression" dxfId="9115" priority="16074">
      <formula>$H667="CÉLULA CONSTRUTIVA"</formula>
    </cfRule>
    <cfRule type="expression" dxfId="9114" priority="16073">
      <formula>$H667="SUBETAPA"</formula>
    </cfRule>
  </conditionalFormatting>
  <conditionalFormatting sqref="O676:P676 M676">
    <cfRule type="expression" dxfId="9113" priority="15920">
      <formula>$H676="ETAPA"</formula>
    </cfRule>
  </conditionalFormatting>
  <conditionalFormatting sqref="O681:P681">
    <cfRule type="expression" dxfId="9112" priority="15910">
      <formula>$H681="ETAPA"</formula>
    </cfRule>
    <cfRule type="expression" dxfId="9111" priority="15909">
      <formula>$H681="CÉLULA CONSTRUTIVA"</formula>
    </cfRule>
    <cfRule type="expression" dxfId="9110" priority="15908">
      <formula>$H681="SUBETAPA"</formula>
    </cfRule>
  </conditionalFormatting>
  <conditionalFormatting sqref="O690:P690 M690">
    <cfRule type="expression" dxfId="9109" priority="15755">
      <formula>$H690="ETAPA"</formula>
    </cfRule>
  </conditionalFormatting>
  <conditionalFormatting sqref="O695:P695">
    <cfRule type="expression" dxfId="9108" priority="15745">
      <formula>$H695="ETAPA"</formula>
    </cfRule>
    <cfRule type="expression" dxfId="9107" priority="15744">
      <formula>$H695="CÉLULA CONSTRUTIVA"</formula>
    </cfRule>
    <cfRule type="expression" dxfId="9106" priority="15743">
      <formula>$H695="SUBETAPA"</formula>
    </cfRule>
  </conditionalFormatting>
  <conditionalFormatting sqref="O704:P704 M704">
    <cfRule type="expression" dxfId="9105" priority="15590">
      <formula>$H704="ETAPA"</formula>
    </cfRule>
  </conditionalFormatting>
  <conditionalFormatting sqref="O709:P709">
    <cfRule type="expression" dxfId="9104" priority="15578">
      <formula>$H709="SUBETAPA"</formula>
    </cfRule>
    <cfRule type="expression" dxfId="9103" priority="15579">
      <formula>$H709="CÉLULA CONSTRUTIVA"</formula>
    </cfRule>
    <cfRule type="expression" dxfId="9102" priority="15580">
      <formula>$H709="ETAPA"</formula>
    </cfRule>
  </conditionalFormatting>
  <conditionalFormatting sqref="O718:P718 M718">
    <cfRule type="expression" dxfId="9101" priority="15425">
      <formula>$H718="ETAPA"</formula>
    </cfRule>
  </conditionalFormatting>
  <conditionalFormatting sqref="O723:P723">
    <cfRule type="expression" dxfId="9100" priority="15415">
      <formula>$H723="ETAPA"</formula>
    </cfRule>
    <cfRule type="expression" dxfId="9099" priority="15414">
      <formula>$H723="CÉLULA CONSTRUTIVA"</formula>
    </cfRule>
    <cfRule type="expression" dxfId="9098" priority="15413">
      <formula>$H723="SUBETAPA"</formula>
    </cfRule>
  </conditionalFormatting>
  <conditionalFormatting sqref="O732:P732 M732">
    <cfRule type="expression" dxfId="9097" priority="15260">
      <formula>$H732="ETAPA"</formula>
    </cfRule>
  </conditionalFormatting>
  <conditionalFormatting sqref="O737:P737">
    <cfRule type="expression" dxfId="9096" priority="15250">
      <formula>$H737="ETAPA"</formula>
    </cfRule>
    <cfRule type="expression" dxfId="9095" priority="15249">
      <formula>$H737="CÉLULA CONSTRUTIVA"</formula>
    </cfRule>
    <cfRule type="expression" dxfId="9094" priority="15248">
      <formula>$H737="SUBETAPA"</formula>
    </cfRule>
  </conditionalFormatting>
  <conditionalFormatting sqref="O746:P746">
    <cfRule type="expression" dxfId="9093" priority="23997">
      <formula>$H746="SUBETAPA"</formula>
    </cfRule>
    <cfRule type="expression" dxfId="9092" priority="23998">
      <formula>$H746="CÉLULA CONSTRUTIVA"</formula>
    </cfRule>
    <cfRule type="expression" dxfId="9091" priority="23999">
      <formula>$H746="ETAPA"</formula>
    </cfRule>
  </conditionalFormatting>
  <conditionalFormatting sqref="O747:P748">
    <cfRule type="expression" dxfId="9090" priority="23022">
      <formula>$H747="CÉLULA CONSTRUTIVA"</formula>
    </cfRule>
    <cfRule type="expression" dxfId="9089" priority="23023">
      <formula>$H747="ETAPA"</formula>
    </cfRule>
    <cfRule type="expression" dxfId="9088" priority="23021">
      <formula>$H747="SUBETAPA"</formula>
    </cfRule>
  </conditionalFormatting>
  <conditionalFormatting sqref="O760:P761 M760:M761 N762:O762 G760:K762">
    <cfRule type="expression" dxfId="9087" priority="16285">
      <formula>$H760="CÉLULA CONSTRUTIVA"</formula>
    </cfRule>
  </conditionalFormatting>
  <conditionalFormatting sqref="O766:P767 M766:M767 M768:O768 G766:K768">
    <cfRule type="expression" dxfId="9086" priority="16233">
      <formula>$H766="CÉLULA CONSTRUTIVA"</formula>
    </cfRule>
  </conditionalFormatting>
  <conditionalFormatting sqref="O773:P774 M773:M774 M775:O775 G773:K775">
    <cfRule type="expression" dxfId="9085" priority="16181">
      <formula>$H773="CÉLULA CONSTRUTIVA"</formula>
    </cfRule>
  </conditionalFormatting>
  <conditionalFormatting sqref="O778:P778">
    <cfRule type="expression" dxfId="9084" priority="23971">
      <formula>$H778="ETAPA"</formula>
    </cfRule>
    <cfRule type="expression" dxfId="9083" priority="23970">
      <formula>$H778="CÉLULA CONSTRUTIVA"</formula>
    </cfRule>
  </conditionalFormatting>
  <conditionalFormatting sqref="O779:P780 G33:G35">
    <cfRule type="expression" dxfId="9082" priority="24062">
      <formula>$H33="SUBETAPA"</formula>
    </cfRule>
  </conditionalFormatting>
  <conditionalFormatting sqref="O789:P789">
    <cfRule type="expression" dxfId="9081" priority="1592">
      <formula>$H789="SUBETAPA"</formula>
    </cfRule>
    <cfRule type="expression" dxfId="9080" priority="1593">
      <formula>$H789="CÉLULA CONSTRUTIVA"</formula>
    </cfRule>
    <cfRule type="expression" dxfId="9079" priority="1594">
      <formula>$H789="ETAPA"</formula>
    </cfRule>
  </conditionalFormatting>
  <conditionalFormatting sqref="O791:P791">
    <cfRule type="expression" dxfId="9078" priority="23484">
      <formula>$H791="CÉLULA CONSTRUTIVA"</formula>
    </cfRule>
    <cfRule type="expression" dxfId="9077" priority="23485">
      <formula>$H791="ETAPA"</formula>
    </cfRule>
    <cfRule type="expression" dxfId="9076" priority="23483">
      <formula>$H791="SUBETAPA"</formula>
    </cfRule>
  </conditionalFormatting>
  <conditionalFormatting sqref="O796:P797">
    <cfRule type="expression" dxfId="9075" priority="7092">
      <formula>$H796="SUBETAPA"</formula>
    </cfRule>
    <cfRule type="expression" dxfId="9074" priority="7093">
      <formula>$H796="CÉLULA CONSTRUTIVA"</formula>
    </cfRule>
    <cfRule type="expression" dxfId="9073" priority="7094">
      <formula>$H796="ETAPA"</formula>
    </cfRule>
  </conditionalFormatting>
  <conditionalFormatting sqref="O803:P803">
    <cfRule type="expression" dxfId="9072" priority="7074">
      <formula>$H803="CÉLULA CONSTRUTIVA"</formula>
    </cfRule>
    <cfRule type="expression" dxfId="9071" priority="7073">
      <formula>$H803="SUBETAPA"</formula>
    </cfRule>
    <cfRule type="expression" dxfId="9070" priority="7075">
      <formula>$H803="ETAPA"</formula>
    </cfRule>
  </conditionalFormatting>
  <conditionalFormatting sqref="O806:P807">
    <cfRule type="expression" dxfId="9069" priority="6891">
      <formula>$H806="SUBETAPA"</formula>
    </cfRule>
    <cfRule type="expression" dxfId="9068" priority="6892">
      <formula>$H806="CÉLULA CONSTRUTIVA"</formula>
    </cfRule>
    <cfRule type="expression" dxfId="9067" priority="6893">
      <formula>$H806="ETAPA"</formula>
    </cfRule>
  </conditionalFormatting>
  <conditionalFormatting sqref="O813:P813">
    <cfRule type="expression" dxfId="9066" priority="637">
      <formula>$H813="ETAPA"</formula>
    </cfRule>
    <cfRule type="expression" dxfId="9065" priority="636">
      <formula>$H813="CÉLULA CONSTRUTIVA"</formula>
    </cfRule>
    <cfRule type="expression" dxfId="9064" priority="635">
      <formula>$H813="SUBETAPA"</formula>
    </cfRule>
  </conditionalFormatting>
  <conditionalFormatting sqref="O815:P815">
    <cfRule type="expression" dxfId="9063" priority="6874">
      <formula>$H815="ETAPA"</formula>
    </cfRule>
    <cfRule type="expression" dxfId="9062" priority="6872">
      <formula>$H815="SUBETAPA"</formula>
    </cfRule>
    <cfRule type="expression" dxfId="9061" priority="6873">
      <formula>$H815="CÉLULA CONSTRUTIVA"</formula>
    </cfRule>
  </conditionalFormatting>
  <conditionalFormatting sqref="O819:P820">
    <cfRule type="expression" dxfId="9060" priority="6692">
      <formula>$H819="ETAPA"</formula>
    </cfRule>
    <cfRule type="expression" dxfId="9059" priority="6690">
      <formula>$H819="SUBETAPA"</formula>
    </cfRule>
    <cfRule type="expression" dxfId="9058" priority="6691">
      <formula>$H819="CÉLULA CONSTRUTIVA"</formula>
    </cfRule>
  </conditionalFormatting>
  <conditionalFormatting sqref="O831:P831">
    <cfRule type="expression" dxfId="9057" priority="6671">
      <formula>$H831="SUBETAPA"</formula>
    </cfRule>
    <cfRule type="expression" dxfId="9056" priority="6672">
      <formula>$H831="CÉLULA CONSTRUTIVA"</formula>
    </cfRule>
    <cfRule type="expression" dxfId="9055" priority="6673">
      <formula>$H831="ETAPA"</formula>
    </cfRule>
  </conditionalFormatting>
  <conditionalFormatting sqref="O836:P837">
    <cfRule type="expression" dxfId="9054" priority="6491">
      <formula>$H836="ETAPA"</formula>
    </cfRule>
    <cfRule type="expression" dxfId="9053" priority="6490">
      <formula>$H836="CÉLULA CONSTRUTIVA"</formula>
    </cfRule>
    <cfRule type="expression" dxfId="9052" priority="6489">
      <formula>$H836="SUBETAPA"</formula>
    </cfRule>
  </conditionalFormatting>
  <conditionalFormatting sqref="O847:P847">
    <cfRule type="expression" dxfId="9051" priority="6471">
      <formula>$H847="CÉLULA CONSTRUTIVA"</formula>
    </cfRule>
    <cfRule type="expression" dxfId="9050" priority="6472">
      <formula>$H847="ETAPA"</formula>
    </cfRule>
    <cfRule type="expression" dxfId="9049" priority="6470">
      <formula>$H847="SUBETAPA"</formula>
    </cfRule>
  </conditionalFormatting>
  <conditionalFormatting sqref="O852:P853">
    <cfRule type="expression" dxfId="9048" priority="6288">
      <formula>$H852="SUBETAPA"</formula>
    </cfRule>
    <cfRule type="expression" dxfId="9047" priority="6290">
      <formula>$H852="ETAPA"</formula>
    </cfRule>
    <cfRule type="expression" dxfId="9046" priority="6289">
      <formula>$H852="CÉLULA CONSTRUTIVA"</formula>
    </cfRule>
  </conditionalFormatting>
  <conditionalFormatting sqref="O864:P864">
    <cfRule type="expression" dxfId="9045" priority="6269">
      <formula>$H864="SUBETAPA"</formula>
    </cfRule>
    <cfRule type="expression" dxfId="9044" priority="6270">
      <formula>$H864="CÉLULA CONSTRUTIVA"</formula>
    </cfRule>
    <cfRule type="expression" dxfId="9043" priority="6271">
      <formula>$H864="ETAPA"</formula>
    </cfRule>
  </conditionalFormatting>
  <conditionalFormatting sqref="O869:P870">
    <cfRule type="expression" dxfId="9042" priority="6087">
      <formula>$H869="SUBETAPA"</formula>
    </cfRule>
    <cfRule type="expression" dxfId="9041" priority="6089">
      <formula>$H869="ETAPA"</formula>
    </cfRule>
    <cfRule type="expression" dxfId="9040" priority="6088">
      <formula>$H869="CÉLULA CONSTRUTIVA"</formula>
    </cfRule>
  </conditionalFormatting>
  <conditionalFormatting sqref="O876:P876">
    <cfRule type="expression" dxfId="9039" priority="6070">
      <formula>$H876="ETAPA"</formula>
    </cfRule>
    <cfRule type="expression" dxfId="9038" priority="6068">
      <formula>$H876="SUBETAPA"</formula>
    </cfRule>
    <cfRule type="expression" dxfId="9037" priority="6069">
      <formula>$H876="CÉLULA CONSTRUTIVA"</formula>
    </cfRule>
  </conditionalFormatting>
  <conditionalFormatting sqref="O887:P887 G887:K889 O896:P896 G896:K897 O904:P904 G904:K905 O912:P912 G912:K913 O920:P920 G920:K921 O928:P928 G928:K929 O933:P933 G933:K934">
    <cfRule type="expression" dxfId="9036" priority="23749">
      <formula>$H887="ETAPA"</formula>
    </cfRule>
    <cfRule type="expression" dxfId="9035" priority="23748">
      <formula>$H887="CÉLULA CONSTRUTIVA"</formula>
    </cfRule>
  </conditionalFormatting>
  <conditionalFormatting sqref="O887:P887 O896:P896 G896:K897 O904:P904 G904:K905 O912:P912 G912:K913 O920:P920 G920:K921 O928:P928 G928:K929 O933:P933 G933:K934 G887:K889">
    <cfRule type="expression" dxfId="9034" priority="23747">
      <formula>$H887="SUBETAPA"</formula>
    </cfRule>
  </conditionalFormatting>
  <conditionalFormatting sqref="O960:P960 M960">
    <cfRule type="expression" dxfId="9033" priority="5111">
      <formula>$H960="ETAPA"</formula>
    </cfRule>
  </conditionalFormatting>
  <conditionalFormatting sqref="O972:P972 M972">
    <cfRule type="expression" dxfId="9032" priority="4843">
      <formula>$H972="ETAPA"</formula>
    </cfRule>
  </conditionalFormatting>
  <conditionalFormatting sqref="O990:P990 M990">
    <cfRule type="expression" dxfId="9031" priority="4575">
      <formula>$H990="ETAPA"</formula>
    </cfRule>
  </conditionalFormatting>
  <conditionalFormatting sqref="O1009:P1009 M1009 L1013:M1013">
    <cfRule type="expression" dxfId="9030" priority="4320">
      <formula>$H1009="ETAPA"</formula>
    </cfRule>
  </conditionalFormatting>
  <conditionalFormatting sqref="O1033:P1033 M1033 M1034:O1035">
    <cfRule type="expression" dxfId="9029" priority="4065">
      <formula>$H1033="ETAPA"</formula>
    </cfRule>
  </conditionalFormatting>
  <conditionalFormatting sqref="O1046:P1046 M1046">
    <cfRule type="expression" dxfId="9028" priority="3810">
      <formula>$H1046="ETAPA"</formula>
    </cfRule>
  </conditionalFormatting>
  <conditionalFormatting sqref="O1048:P1050">
    <cfRule type="expression" dxfId="9027" priority="23695">
      <formula>$H1048="SUBETAPA"</formula>
    </cfRule>
    <cfRule type="expression" dxfId="9026" priority="23696">
      <formula>$H1048="CÉLULA CONSTRUTIVA"</formula>
    </cfRule>
  </conditionalFormatting>
  <conditionalFormatting sqref="O1061:P1061">
    <cfRule type="expression" dxfId="9025" priority="2761">
      <formula>$H1061="SUBETAPA"</formula>
    </cfRule>
    <cfRule type="expression" dxfId="9024" priority="2762">
      <formula>$H1061="CÉLULA CONSTRUTIVA"</formula>
    </cfRule>
    <cfRule type="expression" dxfId="9023" priority="2767">
      <formula>$H1061="ETAPA"</formula>
    </cfRule>
  </conditionalFormatting>
  <conditionalFormatting sqref="O1074:P1075 G1074:K1075 M1074:M1075">
    <cfRule type="expression" dxfId="9022" priority="3249">
      <formula>$H1074="ETAPA"</formula>
    </cfRule>
  </conditionalFormatting>
  <conditionalFormatting sqref="O1074:P1075">
    <cfRule type="expression" dxfId="9021" priority="3247">
      <formula>$H1074="CÉLULA CONSTRUTIVA"</formula>
    </cfRule>
    <cfRule type="expression" dxfId="9020" priority="3246">
      <formula>$H1074="SUBETAPA"</formula>
    </cfRule>
  </conditionalFormatting>
  <conditionalFormatting sqref="O1085:P1085 M1088 O1088:P1088">
    <cfRule type="expression" dxfId="9019" priority="3250">
      <formula>$H1085="SUBETAPA"</formula>
    </cfRule>
    <cfRule type="expression" dxfId="9018" priority="3251">
      <formula>$H1085="CÉLULA CONSTRUTIVA"</formula>
    </cfRule>
  </conditionalFormatting>
  <conditionalFormatting sqref="O1085:P1085">
    <cfRule type="expression" dxfId="9017" priority="3257">
      <formula>$H1085="ETAPA"</formula>
    </cfRule>
  </conditionalFormatting>
  <conditionalFormatting sqref="O1097:P1098 G1097:K1098 M1097:M1098">
    <cfRule type="expression" dxfId="9016" priority="3167">
      <formula>$H1097="ETAPA"</formula>
    </cfRule>
  </conditionalFormatting>
  <conditionalFormatting sqref="O1097:P1098">
    <cfRule type="expression" dxfId="9015" priority="3164">
      <formula>$H1097="SUBETAPA"</formula>
    </cfRule>
    <cfRule type="expression" dxfId="9014" priority="3165">
      <formula>$H1097="CÉLULA CONSTRUTIVA"</formula>
    </cfRule>
  </conditionalFormatting>
  <conditionalFormatting sqref="O1108:P1108 M1111 O1111:P1111">
    <cfRule type="expression" dxfId="9013" priority="3169">
      <formula>$H1108="CÉLULA CONSTRUTIVA"</formula>
    </cfRule>
    <cfRule type="expression" dxfId="9012" priority="3168">
      <formula>$H1108="SUBETAPA"</formula>
    </cfRule>
  </conditionalFormatting>
  <conditionalFormatting sqref="O1108:P1108">
    <cfRule type="expression" dxfId="9011" priority="3175">
      <formula>$H1108="ETAPA"</formula>
    </cfRule>
  </conditionalFormatting>
  <conditionalFormatting sqref="O1120:P1121 G1120:K1121 M1120:M1121">
    <cfRule type="expression" dxfId="9010" priority="3085">
      <formula>$H1120="ETAPA"</formula>
    </cfRule>
  </conditionalFormatting>
  <conditionalFormatting sqref="O1120:P1121">
    <cfRule type="expression" dxfId="9009" priority="3082">
      <formula>$H1120="SUBETAPA"</formula>
    </cfRule>
    <cfRule type="expression" dxfId="9008" priority="3083">
      <formula>$H1120="CÉLULA CONSTRUTIVA"</formula>
    </cfRule>
  </conditionalFormatting>
  <conditionalFormatting sqref="O1129:P1129 M1132 O1132:P1132">
    <cfRule type="expression" dxfId="9007" priority="3086">
      <formula>$H1129="SUBETAPA"</formula>
    </cfRule>
    <cfRule type="expression" dxfId="9006" priority="3087">
      <formula>$H1129="CÉLULA CONSTRUTIVA"</formula>
    </cfRule>
  </conditionalFormatting>
  <conditionalFormatting sqref="O1129:P1129">
    <cfRule type="expression" dxfId="9005" priority="3093">
      <formula>$H1129="ETAPA"</formula>
    </cfRule>
  </conditionalFormatting>
  <conditionalFormatting sqref="O1140:P1141 G1140:K1141 M1140:M1141">
    <cfRule type="expression" dxfId="9004" priority="3003">
      <formula>$H1140="ETAPA"</formula>
    </cfRule>
  </conditionalFormatting>
  <conditionalFormatting sqref="O1140:P1141">
    <cfRule type="expression" dxfId="9003" priority="3000">
      <formula>$H1140="SUBETAPA"</formula>
    </cfRule>
    <cfRule type="expression" dxfId="9002" priority="3001">
      <formula>$H1140="CÉLULA CONSTRUTIVA"</formula>
    </cfRule>
  </conditionalFormatting>
  <conditionalFormatting sqref="O1148:P1148 M1151 O1151:P1151">
    <cfRule type="expression" dxfId="9001" priority="3005">
      <formula>$H1148="CÉLULA CONSTRUTIVA"</formula>
    </cfRule>
    <cfRule type="expression" dxfId="9000" priority="3004">
      <formula>$H1148="SUBETAPA"</formula>
    </cfRule>
  </conditionalFormatting>
  <conditionalFormatting sqref="O1148:P1148">
    <cfRule type="expression" dxfId="8999" priority="3011">
      <formula>$H1148="ETAPA"</formula>
    </cfRule>
  </conditionalFormatting>
  <conditionalFormatting sqref="O1158:P1159 G1158:K1159 M1158:M1159">
    <cfRule type="expression" dxfId="8998" priority="2921">
      <formula>$H1158="ETAPA"</formula>
    </cfRule>
  </conditionalFormatting>
  <conditionalFormatting sqref="O1158:P1159">
    <cfRule type="expression" dxfId="8997" priority="2919">
      <formula>$H1158="CÉLULA CONSTRUTIVA"</formula>
    </cfRule>
    <cfRule type="expression" dxfId="8996" priority="2918">
      <formula>$H1158="SUBETAPA"</formula>
    </cfRule>
  </conditionalFormatting>
  <conditionalFormatting sqref="O1166:P1166 M1169 O1169:P1169">
    <cfRule type="expression" dxfId="8995" priority="2923">
      <formula>$H1166="CÉLULA CONSTRUTIVA"</formula>
    </cfRule>
    <cfRule type="expression" dxfId="8994" priority="2922">
      <formula>$H1166="SUBETAPA"</formula>
    </cfRule>
  </conditionalFormatting>
  <conditionalFormatting sqref="O1166:P1166">
    <cfRule type="expression" dxfId="8993" priority="2929">
      <formula>$H1166="ETAPA"</formula>
    </cfRule>
  </conditionalFormatting>
  <conditionalFormatting sqref="O1176:P1177 G1176:K1177 M1176:M1177">
    <cfRule type="expression" dxfId="8992" priority="2839">
      <formula>$H1176="ETAPA"</formula>
    </cfRule>
  </conditionalFormatting>
  <conditionalFormatting sqref="O1176:P1177">
    <cfRule type="expression" dxfId="8991" priority="2837">
      <formula>$H1176="CÉLULA CONSTRUTIVA"</formula>
    </cfRule>
    <cfRule type="expression" dxfId="8990" priority="2836">
      <formula>$H1176="SUBETAPA"</formula>
    </cfRule>
  </conditionalFormatting>
  <conditionalFormatting sqref="O1183:P1183 M1185 O1185:P1185">
    <cfRule type="expression" dxfId="8989" priority="2840">
      <formula>$H1183="SUBETAPA"</formula>
    </cfRule>
    <cfRule type="expression" dxfId="8988" priority="2841">
      <formula>$H1183="CÉLULA CONSTRUTIVA"</formula>
    </cfRule>
  </conditionalFormatting>
  <conditionalFormatting sqref="O1183:P1183">
    <cfRule type="expression" dxfId="8987" priority="2847">
      <formula>$H1183="ETAPA"</formula>
    </cfRule>
  </conditionalFormatting>
  <conditionalFormatting sqref="O1196:P1196 L1196:M1196 G1196:K1197 N1197:O1197">
    <cfRule type="expression" dxfId="8986" priority="1775">
      <formula>$H1196="ETAPA"</formula>
    </cfRule>
  </conditionalFormatting>
  <conditionalFormatting sqref="O1198:P1199 O1201:P1201">
    <cfRule type="expression" dxfId="8985" priority="2649">
      <formula>$H1198="SUBETAPA"</formula>
    </cfRule>
  </conditionalFormatting>
  <conditionalFormatting sqref="O1203:P1203 L1203 G1203:K1204 N1204:O1204">
    <cfRule type="expression" dxfId="8984" priority="2638">
      <formula>$H1203="ETAPA"</formula>
    </cfRule>
  </conditionalFormatting>
  <conditionalFormatting sqref="O1205:P1206 O1208:P1208">
    <cfRule type="expression" dxfId="8983" priority="2509">
      <formula>$H1205="SUBETAPA"</formula>
    </cfRule>
  </conditionalFormatting>
  <conditionalFormatting sqref="O1210:P1210 L1210 G1210:K1211 N1211:O1211">
    <cfRule type="expression" dxfId="8982" priority="2498">
      <formula>$H1210="ETAPA"</formula>
    </cfRule>
  </conditionalFormatting>
  <conditionalFormatting sqref="O1212:P1213 O1216:P1216 K1218:L1218 O1218:P1218">
    <cfRule type="expression" dxfId="8981" priority="2369">
      <formula>$H1212="SUBETAPA"</formula>
    </cfRule>
  </conditionalFormatting>
  <conditionalFormatting sqref="O1220:P1221 O1224:P1224 K1228:M1228 O1228:P1228">
    <cfRule type="expression" dxfId="8980" priority="2229">
      <formula>$H1220="SUBETAPA"</formula>
    </cfRule>
  </conditionalFormatting>
  <conditionalFormatting sqref="O1226:P1226 L1226:M1226 G1226:K1227 N1227:O1227">
    <cfRule type="expression" dxfId="8979" priority="2218">
      <formula>$H1226="ETAPA"</formula>
    </cfRule>
  </conditionalFormatting>
  <conditionalFormatting sqref="O1231:P1232 O1235:P1235 K1239:M1239 O1239:P1239">
    <cfRule type="expression" dxfId="8978" priority="2089">
      <formula>$H1231="SUBETAPA"</formula>
    </cfRule>
  </conditionalFormatting>
  <conditionalFormatting sqref="O1237:P1237 L1237:M1237 G1237:I1238 N1238:O1238 K1237:K1238">
    <cfRule type="expression" dxfId="8977" priority="2078">
      <formula>$H1237="ETAPA"</formula>
    </cfRule>
  </conditionalFormatting>
  <conditionalFormatting sqref="O1244:P1245 O1247:P1247">
    <cfRule type="expression" dxfId="8976" priority="1949">
      <formula>$H1244="SUBETAPA"</formula>
    </cfRule>
  </conditionalFormatting>
  <conditionalFormatting sqref="O1250:P1251 O1299:P1299">
    <cfRule type="expression" dxfId="8975" priority="23859">
      <formula>$H1250="ETAPA"</formula>
    </cfRule>
  </conditionalFormatting>
  <conditionalFormatting sqref="O1263:P1264">
    <cfRule type="expression" dxfId="8974" priority="7492">
      <formula>$H1263="ETAPA"</formula>
    </cfRule>
  </conditionalFormatting>
  <conditionalFormatting sqref="O1274:P1274 G1263:M1264 O1263:P1264 G1270:M1270 O1270:P1270 G1272:M1272 O1272:P1272 G1274:M1274">
    <cfRule type="expression" dxfId="8973" priority="7489">
      <formula>$H1263="SUBETAPA"</formula>
    </cfRule>
  </conditionalFormatting>
  <conditionalFormatting sqref="O1276:P1277">
    <cfRule type="expression" dxfId="8972" priority="7358">
      <formula>$H1276="ETAPA"</formula>
    </cfRule>
  </conditionalFormatting>
  <conditionalFormatting sqref="O1286:P1286 G1276:M1277 O1276:P1277 G1282:M1282 O1282:P1282 G1284:M1284 O1284:P1284 G1286:M1286">
    <cfRule type="expression" dxfId="8971" priority="7355">
      <formula>$H1276="SUBETAPA"</formula>
    </cfRule>
  </conditionalFormatting>
  <conditionalFormatting sqref="O1288:P1289">
    <cfRule type="expression" dxfId="8970" priority="7221">
      <formula>$H1288="ETAPA"</formula>
    </cfRule>
  </conditionalFormatting>
  <conditionalFormatting sqref="O1297:P1297 G1288:M1289 O1288:P1289 G1293:M1293 O1293:P1293 G1295:M1295 O1295:P1295 G1297:M1297">
    <cfRule type="expression" dxfId="8969" priority="7218">
      <formula>$H1288="SUBETAPA"</formula>
    </cfRule>
  </conditionalFormatting>
  <conditionalFormatting sqref="O1300:P1300 G1300:K1300">
    <cfRule type="expression" dxfId="8968" priority="23689">
      <formula>$H1300="ETAPA"</formula>
    </cfRule>
  </conditionalFormatting>
  <conditionalFormatting sqref="O1304:P1304 M1305:O1305 M1307:O1307 O1306:P1306">
    <cfRule type="expression" dxfId="8967" priority="23672">
      <formula>$H1304="CÉLULA CONSTRUTIVA"</formula>
    </cfRule>
  </conditionalFormatting>
  <conditionalFormatting sqref="O1304:P1304 M1305:O1305 O1306:P1306 M1307:O1307">
    <cfRule type="expression" dxfId="8966" priority="23673">
      <formula>$H1304="ETAPA"</formula>
    </cfRule>
  </conditionalFormatting>
  <conditionalFormatting sqref="O1304:P1304">
    <cfRule type="expression" dxfId="8965" priority="23671">
      <formula>$H1304="SUBETAPA"</formula>
    </cfRule>
  </conditionalFormatting>
  <conditionalFormatting sqref="O1306:P1306">
    <cfRule type="expression" dxfId="8964" priority="1543">
      <formula>$H1306="SUBETAPA"</formula>
    </cfRule>
  </conditionalFormatting>
  <conditionalFormatting sqref="O1320:P1321 M1320:M1321 G1320:K1321">
    <cfRule type="expression" dxfId="8963" priority="18834">
      <formula>$H1320="SUBETAPA"</formula>
    </cfRule>
  </conditionalFormatting>
  <conditionalFormatting sqref="O1320:P1321">
    <cfRule type="expression" dxfId="8962" priority="18838">
      <formula>$H1320="ETAPA"</formula>
    </cfRule>
  </conditionalFormatting>
  <conditionalFormatting sqref="O1329:P1330 M1329:M1330 G1329:K1330">
    <cfRule type="expression" dxfId="8961" priority="18735">
      <formula>$H1329="SUBETAPA"</formula>
    </cfRule>
  </conditionalFormatting>
  <conditionalFormatting sqref="O1329:P1330">
    <cfRule type="expression" dxfId="8960" priority="18739">
      <formula>$H1329="ETAPA"</formula>
    </cfRule>
  </conditionalFormatting>
  <conditionalFormatting sqref="O1336:P1337 M1336:M1337 G1336:K1337">
    <cfRule type="expression" dxfId="8959" priority="18636">
      <formula>$H1336="SUBETAPA"</formula>
    </cfRule>
  </conditionalFormatting>
  <conditionalFormatting sqref="O1336:P1337">
    <cfRule type="expression" dxfId="8958" priority="18640">
      <formula>$H1336="ETAPA"</formula>
    </cfRule>
  </conditionalFormatting>
  <conditionalFormatting sqref="O1345:P1345">
    <cfRule type="expression" dxfId="8957" priority="22730">
      <formula>$H1345="CÉLULA CONSTRUTIVA"</formula>
    </cfRule>
    <cfRule type="expression" dxfId="8956" priority="22741">
      <formula>$H1345="ETAPA"</formula>
    </cfRule>
    <cfRule type="expression" dxfId="8955" priority="22729">
      <formula>$H1345="SUBETAPA"</formula>
    </cfRule>
  </conditionalFormatting>
  <conditionalFormatting sqref="O1346:P1347">
    <cfRule type="expression" dxfId="8954" priority="22709">
      <formula>$H1346="SUBETAPA"</formula>
    </cfRule>
    <cfRule type="expression" dxfId="8953" priority="22710">
      <formula>$H1346="CÉLULA CONSTRUTIVA"</formula>
    </cfRule>
    <cfRule type="expression" dxfId="8952" priority="22713">
      <formula>$H1346="ETAPA"</formula>
    </cfRule>
  </conditionalFormatting>
  <conditionalFormatting sqref="O1363:P1363 O1302:P1302 O1358:P1360 M1388:P1388 M1396:P1396 G1357:P1357 G1384:P1384 P48:P50 M786 M791 O884:P884 M941 O941:P941 M943 O943:P943 M946 O946:P946 O1190:P1192 O1194:P1194 M1302 G1312:M1312 O1312:P1312 G1356:M1356 O1356:P1356 L1358:M1360 M1363 G1381:M1383 O1381:P1383 M1389 O1389:P1389 M1395 O1395:P1395 M1397 O1397:P1397 M1400 O1400:P1400 M1401:O1401 M1402:M1404 O1402:P1404 M1405:P1406 G1407:P1410 G882:P883 M787:N788 M1393 O1393:P1393 M1394:P1394 G1391:L1394 M1391 O1391:P1391 M1392:P1392">
    <cfRule type="expression" dxfId="8951" priority="23806">
      <formula>$H48="SUBETAPA"</formula>
    </cfRule>
  </conditionalFormatting>
  <conditionalFormatting sqref="O1365:P1365">
    <cfRule type="expression" dxfId="8950" priority="23793">
      <formula>$H1365="SUBETAPA"</formula>
    </cfRule>
    <cfRule type="expression" dxfId="8949" priority="23794">
      <formula>$H1365="CÉLULA CONSTRUTIVA"</formula>
    </cfRule>
    <cfRule type="expression" dxfId="8948" priority="23795">
      <formula>$H1365="ETAPA"</formula>
    </cfRule>
  </conditionalFormatting>
  <conditionalFormatting sqref="O1369:P1369 M1369">
    <cfRule type="expression" dxfId="8947" priority="22934">
      <formula>$H1369="SUBETAPA"</formula>
    </cfRule>
  </conditionalFormatting>
  <conditionalFormatting sqref="O1376:P1376">
    <cfRule type="expression" dxfId="8946" priority="23787">
      <formula>$H1376="SUBETAPA"</formula>
    </cfRule>
    <cfRule type="expression" dxfId="8945" priority="23788">
      <formula>$H1376="CÉLULA CONSTRUTIVA"</formula>
    </cfRule>
  </conditionalFormatting>
  <conditionalFormatting sqref="O1386:P1387 M1386:M1387">
    <cfRule type="expression" dxfId="8944" priority="24036">
      <formula>$H1386="SUBETAPA"</formula>
    </cfRule>
  </conditionalFormatting>
  <conditionalFormatting sqref="P1:P5 P12 P15 P17 P20:P22 P27 P31 P33:P34 P36 P44 P46 P48:P50 P53 P59 P62 P65:P66 P74 P82 P86 P89:P90 P95 P103 P107 P110:P111 P116 P124 P128 P130:P131 P140 P148 P152 P154:P155 P160 P168 P172 P230:P232 P236 P446 P448 P450 P521:P523 P525 P527 P529 P531 P539 P647:P648 P757 P779:P780 P887 P941 P943 P946 P948 P1049:P1050 P1064 P1253 P1376 P1381:P1383 P1400 P1402:P1410">
    <cfRule type="containsText" dxfId="8943" priority="24072" operator="containsText" text="em andamento">
      <formula>NOT(ISERROR(SEARCH("em andamento",P1)))</formula>
    </cfRule>
  </conditionalFormatting>
  <conditionalFormatting sqref="P1:P5 P27 P31 P33:P34 P36 P44 P46 P48:P50 P53 P59 P62 P65:P66 P74 P82 P86 P89:P90 P95 P103 P107 P110:P111 P116 P124 P128 P130:P131 P140 P148 P152 P154:P155 P160 P168 P172 P230:P232 P236 P446 P448 P450 P521:P523 P525 P527 P529 P531 P539 P647:P648 P757 P779:P780 P887 P948 P1049:P1050 P1064 P1253 P1376 P1381:P1383 P1400 P12 P15 P17 P20:P22 P941 P943 P946 P1402:P1410">
    <cfRule type="containsText" dxfId="8942" priority="24071" operator="containsText" text="Finalizado">
      <formula>NOT(ISERROR(SEARCH("Finalizado",P1)))</formula>
    </cfRule>
  </conditionalFormatting>
  <conditionalFormatting sqref="P1:P5 P27 P31 P33:P34 P36 P44 P46 P48:P50 P53 P59 P62 P65:P66 P74 P82 P86 P89:P90 P95 P103 P107 P110:P111 P116 P124 P128 P130:P131 P140 P148 P152 P160 P168 P172 P230:P232 P236 P446 P448 P450 P521:P523 P525 P527 P529 P531 P539 P647:P648 P757 P779:P780 P887 P948 P1049:P1050 P1064 P1253 P1299 P1376 P1381:P1383 P154:P155 P1400">
    <cfRule type="containsText" dxfId="8941" priority="24070" operator="containsText" text="Pendente">
      <formula>NOT(ISERROR(SEARCH("Pendente",P1)))</formula>
    </cfRule>
  </conditionalFormatting>
  <conditionalFormatting sqref="P7:P10 P369:P370">
    <cfRule type="containsText" dxfId="8940" priority="23624" operator="containsText" text="em andamento">
      <formula>NOT(ISERROR(SEARCH("em andamento",P7)))</formula>
    </cfRule>
    <cfRule type="containsText" dxfId="8939" priority="23622" operator="containsText" text="Pendente">
      <formula>NOT(ISERROR(SEARCH("Pendente",P7)))</formula>
    </cfRule>
    <cfRule type="containsText" dxfId="8938" priority="23623" operator="containsText" text="Finalizado">
      <formula>NOT(ISERROR(SEARCH("Finalizado",P7)))</formula>
    </cfRule>
  </conditionalFormatting>
  <conditionalFormatting sqref="P7:P10 P408:P410 P660:P662 P673:P675 P687:P689 P701:P703 P51:P52 P1065:P1073 P1133:P1139 P1152:P1157 P1186:P1189 P1303:P1304 P973:P975 P961:P963 P1023:P1025 P947 P949:P952 P1089:P1096 P1112:P1119 P363:P368 P374:P376 P382:P383 P395:P399 P422:P426 P436:P439 P832 P848 P865 P834:P835 P867:P868 P850:P851">
    <cfRule type="containsText" dxfId="8937" priority="23621" operator="containsText" text="N/A">
      <formula>NOT(ISERROR(SEARCH("N/A",P7)))</formula>
    </cfRule>
  </conditionalFormatting>
  <conditionalFormatting sqref="P7:P10 P660:P662 P673:P675 P687:P689 P701:P703 P51:P52 P368 P408:P410 P1389:P1394 P1400 P374:P376 P382:P383 P395:P399 P422:P426 P436:P439">
    <cfRule type="containsText" dxfId="8936" priority="23620" operator="containsText" text="Lançado">
      <formula>NOT(ISERROR(SEARCH("Lançado",P7)))</formula>
    </cfRule>
  </conditionalFormatting>
  <conditionalFormatting sqref="P11 P792:P795 P804:P805 P816:P818 P844 P944:P945 P947 P949:P952 P959 P961:P963 P971 P973:P975 P982:P983 P988:P989 P991:P996 P1002:P1003 P1007:P1008 P1010:P1015 P1023:P1025 P1029:P1030 P1032 P1034:P1041 P1047 P1051:P1053 P1065:P1073 P1076:P1078 P1089:P1096 P1099:P1101 P1112:P1119 P1122 P1133:P1139 P1142 P1152:P1157 P1160 P1170:P1175 P1178 P1186:P1189 P1252 P1254 P1265:P1269 P1278:P1281 P1290:P1292">
    <cfRule type="expression" dxfId="8935" priority="18050">
      <formula>$H11="ETAPA"</formula>
    </cfRule>
  </conditionalFormatting>
  <conditionalFormatting sqref="P11 P792:P795 P804:P805 P816:P818 P944:P945 P959 P971 P988:P989 P991:P996 P1007:P1008 P1010:P1015 P1029:P1030 P1032 P1034:P1041 P1047 P1051:P1053 P1065:P1073 P1076:P1078 P1099:P1101 G1122:P1122 P1133:P1139 G1142:P1142 P1152:P1157 G1160:P1160 P1170:P1175 G1178:P1178 P1252 P1254 P1265:P1269 P1278:P1281 P1290:P1292">
    <cfRule type="expression" dxfId="8934" priority="18063">
      <formula>$H11="ETAPA"</formula>
    </cfRule>
  </conditionalFormatting>
  <conditionalFormatting sqref="P11 P792:P795 P804:P805 P844 P877 P944:P945 P959 P971 P982:P983 P988:P989 P991:P996 P1007:P1008 P1010:P1021 P1029:P1030 P1047 P1051:P1053 P1076:P1078 P1099:P1101 P1122 P1142 P1160 P1178 P1252 P1254 P1265:P1269 P1278:P1281 P1290:P1292 P1002:P1003 P1032 P1034:P1041 P816:P818">
    <cfRule type="containsText" dxfId="8933" priority="18065" operator="containsText" text="N/A">
      <formula>NOT(ISERROR(SEARCH("N/A",P11)))</formula>
    </cfRule>
  </conditionalFormatting>
  <conditionalFormatting sqref="P11 P792:P795 P804:P805 P944:P945 P959 P971 P988:P989 P991:P996 P1007:P1008 P1010:P1015 P1029:P1030 P1047 P1051:P1053 P1065:P1073 P1076:P1078 P1099:P1101 P1122 P1133:P1139 P1142 P1152:P1157 P1160 P1170:P1175 P1178 P1252 P1254 P1265:P1269 P1278:P1281 P1290:P1292 P844 P973:P975 P961:P963 P982:P983 P1002:P1003 P1023:P1025 P947 P949:P952 P1032 P1034:P1041 P1089:P1096 P1112:P1119 P1186:P1189 P816:P818 P832:P835 P865:P868 P848:P851 P877:P878">
    <cfRule type="containsText" dxfId="8932" priority="18052" operator="containsText" text="N/A">
      <formula>NOT(ISERROR(SEARCH("N/A",P11)))</formula>
    </cfRule>
    <cfRule type="expression" dxfId="8931" priority="18049">
      <formula>$H11="CÉLULA CONSTRUTIVA"</formula>
    </cfRule>
    <cfRule type="expression" dxfId="8930" priority="18062">
      <formula>$H11="CÉLULA CONSTRUTIVA"</formula>
    </cfRule>
    <cfRule type="containsText" dxfId="8929" priority="18057" operator="containsText" text="N/A">
      <formula>NOT(ISERROR(SEARCH("N/A",P11)))</formula>
    </cfRule>
  </conditionalFormatting>
  <conditionalFormatting sqref="P11 P1252 P1265:P1269 P1278:P1281 P1290:P1292 P804:P805 P944:P945 P959 P971 P1007:P1008 P1254 P1047 P988:P989 P1029:P1030 P991:P996 P1010:P1015 P1051:P1053 P1076:P1078 P1099:P1101 P1122 P1142 P1160 P1178 P1065:P1073 P1133:P1139 P1152:P1157 P1170:P1175 P792:P795 P844 P973:P975 P961:P963 P982:P983 P1002:P1003 P1023:P1025 P947 P949:P952 P1032 P1034:P1041 P1089:P1096 P1112:P1119 P1186:P1189 P816:P818 P832:P835 P865:P868 P848:P851 P877:P878">
    <cfRule type="containsText" dxfId="8928" priority="18051" operator="containsText" text="Lançado">
      <formula>NOT(ISERROR(SEARCH("Lançado",P11)))</formula>
    </cfRule>
    <cfRule type="containsText" dxfId="8927" priority="18053" operator="containsText" text="Pendente">
      <formula>NOT(ISERROR(SEARCH("Pendente",P11)))</formula>
    </cfRule>
    <cfRule type="containsText" dxfId="8926" priority="18055" operator="containsText" text="em andamento">
      <formula>NOT(ISERROR(SEARCH("em andamento",P11)))</formula>
    </cfRule>
    <cfRule type="expression" dxfId="8925" priority="18048">
      <formula>$H11="SUBETAPA"</formula>
    </cfRule>
    <cfRule type="containsText" dxfId="8924" priority="18064" operator="containsText" text="Lançado">
      <formula>NOT(ISERROR(SEARCH("Lançado",P11)))</formula>
    </cfRule>
    <cfRule type="containsText" dxfId="8923" priority="18068" operator="containsText" text="em andamento">
      <formula>NOT(ISERROR(SEARCH("em andamento",P11)))</formula>
    </cfRule>
    <cfRule type="containsText" dxfId="8922" priority="18054" operator="containsText" text="Finalizado">
      <formula>NOT(ISERROR(SEARCH("Finalizado",P11)))</formula>
    </cfRule>
    <cfRule type="expression" dxfId="8921" priority="18061">
      <formula>$H11="SUBETAPA"</formula>
    </cfRule>
    <cfRule type="containsText" dxfId="8920" priority="18060" operator="containsText" text="em andamento">
      <formula>NOT(ISERROR(SEARCH("em andamento",P11)))</formula>
    </cfRule>
    <cfRule type="containsText" dxfId="8919" priority="18056" operator="containsText" text="Lançado">
      <formula>NOT(ISERROR(SEARCH("Lançado",P11)))</formula>
    </cfRule>
    <cfRule type="containsText" dxfId="8918" priority="18059" operator="containsText" text="Finalizado">
      <formula>NOT(ISERROR(SEARCH("Finalizado",P11)))</formula>
    </cfRule>
    <cfRule type="containsText" dxfId="8917" priority="18058" operator="containsText" text="Pendente">
      <formula>NOT(ISERROR(SEARCH("Pendente",P11)))</formula>
    </cfRule>
    <cfRule type="containsText" dxfId="8916" priority="18067" operator="containsText" text="Finalizado">
      <formula>NOT(ISERROR(SEARCH("Finalizado",P11)))</formula>
    </cfRule>
    <cfRule type="containsText" dxfId="8915" priority="18066" operator="containsText" text="Pendente">
      <formula>NOT(ISERROR(SEARCH("Pendente",P11)))</formula>
    </cfRule>
  </conditionalFormatting>
  <conditionalFormatting sqref="P12 P15 P17 P20:P22 P244 P941 P943 P946 P1356:P1358 P1392 P1394:P1397 P1402:P1410 P1390">
    <cfRule type="containsText" dxfId="8914" priority="23937" operator="containsText" text="Pendente">
      <formula>NOT(ISERROR(SEARCH("Pendente",P12)))</formula>
    </cfRule>
  </conditionalFormatting>
  <conditionalFormatting sqref="P12 P15 P17 P20:P22 P244 P943 P946 P1390 P941 P1402:P1410 P1369:P1375 P1394:P1397 P1356:P1362 P1392 P363:P367">
    <cfRule type="containsText" dxfId="8913" priority="23935" operator="containsText" text="Lançado">
      <formula>NOT(ISERROR(SEARCH("Lançado",P12)))</formula>
    </cfRule>
  </conditionalFormatting>
  <conditionalFormatting sqref="P12 P15 P17 P20:P22 P244 P943 P946 P1392 P1394:P1397 P941 P1356:P1362 P1402:P1410 P1369:P1375">
    <cfRule type="containsText" dxfId="8912" priority="23936" operator="containsText" text="N/A">
      <formula>NOT(ISERROR(SEARCH("N/A",P12)))</formula>
    </cfRule>
  </conditionalFormatting>
  <conditionalFormatting sqref="P13:P14 N1219:P1219 K1229:L1230 N1229:P1230">
    <cfRule type="expression" dxfId="8911" priority="18042">
      <formula>$H13="ETAPA"</formula>
    </cfRule>
    <cfRule type="expression" dxfId="8910" priority="18041">
      <formula>$H13="CÉLULA CONSTRUTIVA"</formula>
    </cfRule>
  </conditionalFormatting>
  <conditionalFormatting sqref="P13:P14 P1219 P1229:P1230 P1377:P1380">
    <cfRule type="containsText" dxfId="8909" priority="18034" operator="containsText" text="em andamento">
      <formula>NOT(ISERROR(SEARCH("em andamento",P13)))</formula>
    </cfRule>
    <cfRule type="containsText" dxfId="8908" priority="18046" operator="containsText" text="Finalizado">
      <formula>NOT(ISERROR(SEARCH("Finalizado",P13)))</formula>
    </cfRule>
    <cfRule type="containsText" dxfId="8907" priority="18047" operator="containsText" text="em andamento">
      <formula>NOT(ISERROR(SEARCH("em andamento",P13)))</formula>
    </cfRule>
    <cfRule type="containsText" dxfId="8906" priority="18033" operator="containsText" text="Finalizado">
      <formula>NOT(ISERROR(SEARCH("Finalizado",P13)))</formula>
    </cfRule>
    <cfRule type="containsText" dxfId="8905" priority="18032" operator="containsText" text="Pendente">
      <formula>NOT(ISERROR(SEARCH("Pendente",P13)))</formula>
    </cfRule>
    <cfRule type="containsText" dxfId="8904" priority="18031" operator="containsText" text="N/A">
      <formula>NOT(ISERROR(SEARCH("N/A",P13)))</formula>
    </cfRule>
    <cfRule type="containsText" dxfId="8903" priority="18045" operator="containsText" text="Pendente">
      <formula>NOT(ISERROR(SEARCH("Pendente",P13)))</formula>
    </cfRule>
    <cfRule type="containsText" dxfId="8902" priority="18044" operator="containsText" text="N/A">
      <formula>NOT(ISERROR(SEARCH("N/A",P13)))</formula>
    </cfRule>
    <cfRule type="expression" dxfId="8901" priority="18029">
      <formula>$H13="ETAPA"</formula>
    </cfRule>
    <cfRule type="expression" dxfId="8900" priority="18040">
      <formula>$H13="SUBETAPA"</formula>
    </cfRule>
    <cfRule type="containsText" dxfId="8899" priority="18039" operator="containsText" text="em andamento">
      <formula>NOT(ISERROR(SEARCH("em andamento",P13)))</formula>
    </cfRule>
    <cfRule type="containsText" dxfId="8898" priority="18043" operator="containsText" text="Lançado">
      <formula>NOT(ISERROR(SEARCH("Lançado",P13)))</formula>
    </cfRule>
    <cfRule type="containsText" dxfId="8897" priority="18036" operator="containsText" text="N/A">
      <formula>NOT(ISERROR(SEARCH("N/A",P13)))</formula>
    </cfRule>
    <cfRule type="containsText" dxfId="8896" priority="18038" operator="containsText" text="Finalizado">
      <formula>NOT(ISERROR(SEARCH("Finalizado",P13)))</formula>
    </cfRule>
    <cfRule type="containsText" dxfId="8895" priority="18037" operator="containsText" text="Pendente">
      <formula>NOT(ISERROR(SEARCH("Pendente",P13)))</formula>
    </cfRule>
    <cfRule type="expression" dxfId="8894" priority="18028">
      <formula>$H13="CÉLULA CONSTRUTIVA"</formula>
    </cfRule>
    <cfRule type="expression" dxfId="8893" priority="18027">
      <formula>$H13="SUBETAPA"</formula>
    </cfRule>
    <cfRule type="containsText" dxfId="8892" priority="18030" operator="containsText" text="Lançado">
      <formula>NOT(ISERROR(SEARCH("Lançado",P13)))</formula>
    </cfRule>
    <cfRule type="containsText" dxfId="8891" priority="18035" operator="containsText" text="Lançado">
      <formula>NOT(ISERROR(SEARCH("Lançado",P13)))</formula>
    </cfRule>
  </conditionalFormatting>
  <conditionalFormatting sqref="P16 P942 P1055:P1060 P1124:P1128 P1144:P1147 P1162:P1165 P1180:P1182 P784:P785 P827:P828 P860:P861 P1080:P1084 P1103:P1107 P1184 P824 P841 P857 P874">
    <cfRule type="expression" dxfId="8890" priority="9429">
      <formula>$H16="SUBETAPA"</formula>
    </cfRule>
    <cfRule type="expression" dxfId="8889" priority="9430">
      <formula>$H16="CÉLULA CONSTRUTIVA"</formula>
    </cfRule>
    <cfRule type="expression" dxfId="8888" priority="9431">
      <formula>$H16="ETAPA"</formula>
    </cfRule>
    <cfRule type="containsText" dxfId="8887" priority="9432" operator="containsText" text="Lançado">
      <formula>NOT(ISERROR(SEARCH("Lançado",P16)))</formula>
    </cfRule>
    <cfRule type="containsText" dxfId="8886" priority="9433" operator="containsText" text="N/A">
      <formula>NOT(ISERROR(SEARCH("N/A",P16)))</formula>
    </cfRule>
    <cfRule type="expression" dxfId="8885" priority="9416">
      <formula>$H16="SUBETAPA"</formula>
    </cfRule>
    <cfRule type="expression" dxfId="8884" priority="9417">
      <formula>$H16="CÉLULA CONSTRUTIVA"</formula>
    </cfRule>
    <cfRule type="expression" dxfId="8883" priority="9418">
      <formula>$H16="ETAPA"</formula>
    </cfRule>
    <cfRule type="containsText" dxfId="8882" priority="9419" operator="containsText" text="Lançado">
      <formula>NOT(ISERROR(SEARCH("Lançado",P16)))</formula>
    </cfRule>
    <cfRule type="containsText" dxfId="8881" priority="9420" operator="containsText" text="N/A">
      <formula>NOT(ISERROR(SEARCH("N/A",P16)))</formula>
    </cfRule>
    <cfRule type="containsText" dxfId="8880" priority="9421" operator="containsText" text="Pendente">
      <formula>NOT(ISERROR(SEARCH("Pendente",P16)))</formula>
    </cfRule>
    <cfRule type="containsText" dxfId="8879" priority="9422" operator="containsText" text="Finalizado">
      <formula>NOT(ISERROR(SEARCH("Finalizado",P16)))</formula>
    </cfRule>
    <cfRule type="containsText" dxfId="8878" priority="9423" operator="containsText" text="em andamento">
      <formula>NOT(ISERROR(SEARCH("em andamento",P16)))</formula>
    </cfRule>
    <cfRule type="containsText" dxfId="8877" priority="9424" operator="containsText" text="Lançado">
      <formula>NOT(ISERROR(SEARCH("Lançado",P16)))</formula>
    </cfRule>
    <cfRule type="containsText" dxfId="8876" priority="9425" operator="containsText" text="N/A">
      <formula>NOT(ISERROR(SEARCH("N/A",P16)))</formula>
    </cfRule>
    <cfRule type="containsText" dxfId="8875" priority="9426" operator="containsText" text="Pendente">
      <formula>NOT(ISERROR(SEARCH("Pendente",P16)))</formula>
    </cfRule>
    <cfRule type="containsText" dxfId="8874" priority="9427" operator="containsText" text="Finalizado">
      <formula>NOT(ISERROR(SEARCH("Finalizado",P16)))</formula>
    </cfRule>
    <cfRule type="containsText" dxfId="8873" priority="9428" operator="containsText" text="em andamento">
      <formula>NOT(ISERROR(SEARCH("em andamento",P16)))</formula>
    </cfRule>
    <cfRule type="containsText" dxfId="8872" priority="9436" operator="containsText" text="em andamento">
      <formula>NOT(ISERROR(SEARCH("em andamento",P16)))</formula>
    </cfRule>
    <cfRule type="containsText" dxfId="8871" priority="9435" operator="containsText" text="Finalizado">
      <formula>NOT(ISERROR(SEARCH("Finalizado",P16)))</formula>
    </cfRule>
    <cfRule type="containsText" dxfId="8870" priority="9434" operator="containsText" text="Pendente">
      <formula>NOT(ISERROR(SEARCH("Pendente",P16)))</formula>
    </cfRule>
  </conditionalFormatting>
  <conditionalFormatting sqref="P18">
    <cfRule type="containsText" dxfId="8869" priority="17827" operator="containsText" text="Pendente">
      <formula>NOT(ISERROR(SEARCH("Pendente",P18)))</formula>
    </cfRule>
    <cfRule type="expression" dxfId="8868" priority="17817">
      <formula>$H18="SUBETAPA"</formula>
    </cfRule>
    <cfRule type="expression" dxfId="8867" priority="17818">
      <formula>$H18="CÉLULA CONSTRUTIVA"</formula>
    </cfRule>
    <cfRule type="containsText" dxfId="8866" priority="17828" operator="containsText" text="Finalizado">
      <formula>NOT(ISERROR(SEARCH("Finalizado",P18)))</formula>
    </cfRule>
    <cfRule type="expression" dxfId="8865" priority="17819">
      <formula>$H18="ETAPA"</formula>
    </cfRule>
    <cfRule type="containsText" dxfId="8864" priority="17820" operator="containsText" text="Lançado">
      <formula>NOT(ISERROR(SEARCH("Lançado",P18)))</formula>
    </cfRule>
    <cfRule type="containsText" dxfId="8863" priority="17825" operator="containsText" text="Lançado">
      <formula>NOT(ISERROR(SEARCH("Lançado",P18)))</formula>
    </cfRule>
    <cfRule type="containsText" dxfId="8862" priority="17822" operator="containsText" text="Pendente">
      <formula>NOT(ISERROR(SEARCH("Pendente",P18)))</formula>
    </cfRule>
    <cfRule type="containsText" dxfId="8861" priority="17826" operator="containsText" text="N/A">
      <formula>NOT(ISERROR(SEARCH("N/A",P18)))</formula>
    </cfRule>
    <cfRule type="containsText" dxfId="8860" priority="17834" operator="containsText" text="N/A">
      <formula>NOT(ISERROR(SEARCH("N/A",P18)))</formula>
    </cfRule>
    <cfRule type="containsText" dxfId="8859" priority="17835" operator="containsText" text="Pendente">
      <formula>NOT(ISERROR(SEARCH("Pendente",P18)))</formula>
    </cfRule>
    <cfRule type="containsText" dxfId="8858" priority="17836" operator="containsText" text="Finalizado">
      <formula>NOT(ISERROR(SEARCH("Finalizado",P18)))</formula>
    </cfRule>
    <cfRule type="containsText" dxfId="8857" priority="17837" operator="containsText" text="em andamento">
      <formula>NOT(ISERROR(SEARCH("em andamento",P18)))</formula>
    </cfRule>
    <cfRule type="containsText" dxfId="8856" priority="17833" operator="containsText" text="Lançado">
      <formula>NOT(ISERROR(SEARCH("Lançado",P18)))</formula>
    </cfRule>
    <cfRule type="expression" dxfId="8855" priority="17832">
      <formula>$H18="ETAPA"</formula>
    </cfRule>
    <cfRule type="expression" dxfId="8854" priority="17831">
      <formula>$H18="CÉLULA CONSTRUTIVA"</formula>
    </cfRule>
    <cfRule type="expression" dxfId="8853" priority="17830">
      <formula>$H18="SUBETAPA"</formula>
    </cfRule>
    <cfRule type="containsText" dxfId="8852" priority="17821" operator="containsText" text="N/A">
      <formula>NOT(ISERROR(SEARCH("N/A",P18)))</formula>
    </cfRule>
    <cfRule type="containsText" dxfId="8851" priority="17829" operator="containsText" text="em andamento">
      <formula>NOT(ISERROR(SEARCH("em andamento",P18)))</formula>
    </cfRule>
    <cfRule type="containsText" dxfId="8850" priority="17824" operator="containsText" text="em andamento">
      <formula>NOT(ISERROR(SEARCH("em andamento",P18)))</formula>
    </cfRule>
    <cfRule type="containsText" dxfId="8849" priority="17823" operator="containsText" text="Finalizado">
      <formula>NOT(ISERROR(SEARCH("Finalizado",P18)))</formula>
    </cfRule>
  </conditionalFormatting>
  <conditionalFormatting sqref="P19">
    <cfRule type="expression" dxfId="8848" priority="17999">
      <formula>$H19="CÉLULA CONSTRUTIVA"</formula>
    </cfRule>
    <cfRule type="containsText" dxfId="8847" priority="18005" operator="containsText" text="em andamento">
      <formula>NOT(ISERROR(SEARCH("em andamento",P19)))</formula>
    </cfRule>
    <cfRule type="containsText" dxfId="8846" priority="18004" operator="containsText" text="Finalizado">
      <formula>NOT(ISERROR(SEARCH("Finalizado",P19)))</formula>
    </cfRule>
    <cfRule type="containsText" dxfId="8845" priority="18003" operator="containsText" text="Pendente">
      <formula>NOT(ISERROR(SEARCH("Pendente",P19)))</formula>
    </cfRule>
    <cfRule type="containsText" dxfId="8844" priority="18002" operator="containsText" text="N/A">
      <formula>NOT(ISERROR(SEARCH("N/A",P19)))</formula>
    </cfRule>
    <cfRule type="containsText" dxfId="8843" priority="18001" operator="containsText" text="Lançado">
      <formula>NOT(ISERROR(SEARCH("Lançado",P19)))</formula>
    </cfRule>
    <cfRule type="expression" dxfId="8842" priority="18000">
      <formula>$H19="ETAPA"</formula>
    </cfRule>
    <cfRule type="expression" dxfId="8841" priority="17998">
      <formula>$H19="SUBETAPA"</formula>
    </cfRule>
    <cfRule type="containsText" dxfId="8840" priority="17996" operator="containsText" text="Finalizado">
      <formula>NOT(ISERROR(SEARCH("Finalizado",P19)))</formula>
    </cfRule>
    <cfRule type="containsText" dxfId="8839" priority="17995" operator="containsText" text="Pendente">
      <formula>NOT(ISERROR(SEARCH("Pendente",P19)))</formula>
    </cfRule>
    <cfRule type="containsText" dxfId="8838" priority="17994" operator="containsText" text="N/A">
      <formula>NOT(ISERROR(SEARCH("N/A",P19)))</formula>
    </cfRule>
    <cfRule type="containsText" dxfId="8837" priority="17993" operator="containsText" text="Lançado">
      <formula>NOT(ISERROR(SEARCH("Lançado",P19)))</formula>
    </cfRule>
    <cfRule type="containsText" dxfId="8836" priority="17997" operator="containsText" text="em andamento">
      <formula>NOT(ISERROR(SEARCH("em andamento",P19)))</formula>
    </cfRule>
    <cfRule type="containsText" dxfId="8835" priority="17992" operator="containsText" text="em andamento">
      <formula>NOT(ISERROR(SEARCH("em andamento",P19)))</formula>
    </cfRule>
    <cfRule type="containsText" dxfId="8834" priority="17991" operator="containsText" text="Finalizado">
      <formula>NOT(ISERROR(SEARCH("Finalizado",P19)))</formula>
    </cfRule>
    <cfRule type="containsText" dxfId="8833" priority="17990" operator="containsText" text="Pendente">
      <formula>NOT(ISERROR(SEARCH("Pendente",P19)))</formula>
    </cfRule>
    <cfRule type="containsText" dxfId="8832" priority="17989" operator="containsText" text="N/A">
      <formula>NOT(ISERROR(SEARCH("N/A",P19)))</formula>
    </cfRule>
    <cfRule type="expression" dxfId="8831" priority="17987">
      <formula>$H19="ETAPA"</formula>
    </cfRule>
    <cfRule type="expression" dxfId="8830" priority="17986">
      <formula>$H19="CÉLULA CONSTRUTIVA"</formula>
    </cfRule>
    <cfRule type="expression" dxfId="8829" priority="17985">
      <formula>$H19="SUBETAPA"</formula>
    </cfRule>
    <cfRule type="containsText" dxfId="8828" priority="17988" operator="containsText" text="Lançado">
      <formula>NOT(ISERROR(SEARCH("Lançado",P19)))</formula>
    </cfRule>
  </conditionalFormatting>
  <conditionalFormatting sqref="P23:P26">
    <cfRule type="expression" dxfId="8827" priority="21304">
      <formula>$H23="ETAPA"</formula>
    </cfRule>
    <cfRule type="expression" dxfId="8826" priority="21303">
      <formula>$H23="CÉLULA CONSTRUTIVA"</formula>
    </cfRule>
    <cfRule type="expression" dxfId="8825" priority="21302">
      <formula>$H23="SUBETAPA"</formula>
    </cfRule>
    <cfRule type="containsText" dxfId="8824" priority="21301" operator="containsText" text="em andamento">
      <formula>NOT(ISERROR(SEARCH("em andamento",P23)))</formula>
    </cfRule>
    <cfRule type="containsText" dxfId="8823" priority="21300" operator="containsText" text="Finalizado">
      <formula>NOT(ISERROR(SEARCH("Finalizado",P23)))</formula>
    </cfRule>
    <cfRule type="containsText" dxfId="8822" priority="21299" operator="containsText" text="Pendente">
      <formula>NOT(ISERROR(SEARCH("Pendente",P23)))</formula>
    </cfRule>
    <cfRule type="containsText" dxfId="8821" priority="21305" operator="containsText" text="Lançado">
      <formula>NOT(ISERROR(SEARCH("Lançado",P23)))</formula>
    </cfRule>
    <cfRule type="containsText" dxfId="8820" priority="21308" operator="containsText" text="Finalizado">
      <formula>NOT(ISERROR(SEARCH("Finalizado",P23)))</formula>
    </cfRule>
    <cfRule type="containsText" dxfId="8819" priority="21309" operator="containsText" text="em andamento">
      <formula>NOT(ISERROR(SEARCH("em andamento",P23)))</formula>
    </cfRule>
    <cfRule type="containsText" dxfId="8818" priority="21298" operator="containsText" text="N/A">
      <formula>NOT(ISERROR(SEARCH("N/A",P23)))</formula>
    </cfRule>
    <cfRule type="containsText" dxfId="8817" priority="21307" operator="containsText" text="Pendente">
      <formula>NOT(ISERROR(SEARCH("Pendente",P23)))</formula>
    </cfRule>
    <cfRule type="expression" dxfId="8816" priority="21289">
      <formula>$H23="SUBETAPA"</formula>
    </cfRule>
    <cfRule type="containsText" dxfId="8815" priority="21294" operator="containsText" text="Pendente">
      <formula>NOT(ISERROR(SEARCH("Pendente",P23)))</formula>
    </cfRule>
    <cfRule type="expression" dxfId="8814" priority="21291">
      <formula>$H23="ETAPA"</formula>
    </cfRule>
    <cfRule type="containsText" dxfId="8813" priority="21306" operator="containsText" text="N/A">
      <formula>NOT(ISERROR(SEARCH("N/A",P23)))</formula>
    </cfRule>
    <cfRule type="expression" dxfId="8812" priority="21290">
      <formula>$H23="CÉLULA CONSTRUTIVA"</formula>
    </cfRule>
    <cfRule type="containsText" dxfId="8811" priority="21292" operator="containsText" text="Lançado">
      <formula>NOT(ISERROR(SEARCH("Lançado",P23)))</formula>
    </cfRule>
    <cfRule type="containsText" dxfId="8810" priority="21297" operator="containsText" text="Lançado">
      <formula>NOT(ISERROR(SEARCH("Lançado",P23)))</formula>
    </cfRule>
    <cfRule type="containsText" dxfId="8809" priority="21296" operator="containsText" text="em andamento">
      <formula>NOT(ISERROR(SEARCH("em andamento",P23)))</formula>
    </cfRule>
    <cfRule type="containsText" dxfId="8808" priority="21295" operator="containsText" text="Finalizado">
      <formula>NOT(ISERROR(SEARCH("Finalizado",P23)))</formula>
    </cfRule>
    <cfRule type="containsText" dxfId="8807" priority="21293" operator="containsText" text="N/A">
      <formula>NOT(ISERROR(SEARCH("N/A",P23)))</formula>
    </cfRule>
  </conditionalFormatting>
  <conditionalFormatting sqref="P28:P30">
    <cfRule type="containsText" dxfId="8806" priority="16476" operator="containsText" text="Pendente">
      <formula>NOT(ISERROR(SEARCH("Pendente",P28)))</formula>
    </cfRule>
    <cfRule type="containsText" dxfId="8805" priority="16477" operator="containsText" text="Finalizado">
      <formula>NOT(ISERROR(SEARCH("Finalizado",P28)))</formula>
    </cfRule>
    <cfRule type="containsText" dxfId="8804" priority="16478" operator="containsText" text="em andamento">
      <formula>NOT(ISERROR(SEARCH("em andamento",P28)))</formula>
    </cfRule>
    <cfRule type="containsText" dxfId="8803" priority="16479" operator="containsText" text="Lançado">
      <formula>NOT(ISERROR(SEARCH("Lançado",P28)))</formula>
    </cfRule>
    <cfRule type="containsText" dxfId="8802" priority="16480" operator="containsText" text="N/A">
      <formula>NOT(ISERROR(SEARCH("N/A",P28)))</formula>
    </cfRule>
    <cfRule type="containsText" dxfId="8801" priority="16481" operator="containsText" text="Pendente">
      <formula>NOT(ISERROR(SEARCH("Pendente",P28)))</formula>
    </cfRule>
    <cfRule type="containsText" dxfId="8800" priority="16483" operator="containsText" text="em andamento">
      <formula>NOT(ISERROR(SEARCH("em andamento",P28)))</formula>
    </cfRule>
    <cfRule type="containsText" dxfId="8799" priority="16491" operator="containsText" text="em andamento">
      <formula>NOT(ISERROR(SEARCH("em andamento",P28)))</formula>
    </cfRule>
    <cfRule type="containsText" dxfId="8798" priority="16490" operator="containsText" text="Finalizado">
      <formula>NOT(ISERROR(SEARCH("Finalizado",P28)))</formula>
    </cfRule>
    <cfRule type="expression" dxfId="8797" priority="16472">
      <formula>$H28="CÉLULA CONSTRUTIVA"</formula>
    </cfRule>
    <cfRule type="containsText" dxfId="8796" priority="16482" operator="containsText" text="Finalizado">
      <formula>NOT(ISERROR(SEARCH("Finalizado",P28)))</formula>
    </cfRule>
    <cfRule type="expression" dxfId="8795" priority="16473">
      <formula>$H28="ETAPA"</formula>
    </cfRule>
    <cfRule type="containsText" dxfId="8794" priority="16474" operator="containsText" text="Lançado">
      <formula>NOT(ISERROR(SEARCH("Lançado",P28)))</formula>
    </cfRule>
    <cfRule type="expression" dxfId="8793" priority="16471">
      <formula>$H28="SUBETAPA"</formula>
    </cfRule>
    <cfRule type="containsText" dxfId="8792" priority="16488" operator="containsText" text="N/A">
      <formula>NOT(ISERROR(SEARCH("N/A",P28)))</formula>
    </cfRule>
    <cfRule type="containsText" dxfId="8791" priority="16475" operator="containsText" text="N/A">
      <formula>NOT(ISERROR(SEARCH("N/A",P28)))</formula>
    </cfRule>
    <cfRule type="containsText" dxfId="8790" priority="16487" operator="containsText" text="Lançado">
      <formula>NOT(ISERROR(SEARCH("Lançado",P28)))</formula>
    </cfRule>
    <cfRule type="expression" dxfId="8789" priority="16486">
      <formula>$H28="ETAPA"</formula>
    </cfRule>
    <cfRule type="expression" dxfId="8788" priority="16485">
      <formula>$H28="CÉLULA CONSTRUTIVA"</formula>
    </cfRule>
    <cfRule type="expression" dxfId="8787" priority="16484">
      <formula>$H28="SUBETAPA"</formula>
    </cfRule>
    <cfRule type="containsText" dxfId="8786" priority="16489" operator="containsText" text="Pendente">
      <formula>NOT(ISERROR(SEARCH("Pendente",P28)))</formula>
    </cfRule>
  </conditionalFormatting>
  <conditionalFormatting sqref="P32">
    <cfRule type="containsText" dxfId="8785" priority="16462" operator="containsText" text="em andamento">
      <formula>NOT(ISERROR(SEARCH("em andamento",P32)))</formula>
    </cfRule>
    <cfRule type="containsText" dxfId="8784" priority="16461" operator="containsText" text="Finalizado">
      <formula>NOT(ISERROR(SEARCH("Finalizado",P32)))</formula>
    </cfRule>
    <cfRule type="containsText" dxfId="8783" priority="16460" operator="containsText" text="Pendente">
      <formula>NOT(ISERROR(SEARCH("Pendente",P32)))</formula>
    </cfRule>
    <cfRule type="containsText" dxfId="8782" priority="16459" operator="containsText" text="N/A">
      <formula>NOT(ISERROR(SEARCH("N/A",P32)))</formula>
    </cfRule>
    <cfRule type="containsText" dxfId="8781" priority="16458" operator="containsText" text="Lançado">
      <formula>NOT(ISERROR(SEARCH("Lançado",P32)))</formula>
    </cfRule>
    <cfRule type="containsText" dxfId="8780" priority="16457" operator="containsText" text="em andamento">
      <formula>NOT(ISERROR(SEARCH("em andamento",P32)))</formula>
    </cfRule>
    <cfRule type="containsText" dxfId="8779" priority="16456" operator="containsText" text="Finalizado">
      <formula>NOT(ISERROR(SEARCH("Finalizado",P32)))</formula>
    </cfRule>
    <cfRule type="containsText" dxfId="8778" priority="16455" operator="containsText" text="Pendente">
      <formula>NOT(ISERROR(SEARCH("Pendente",P32)))</formula>
    </cfRule>
    <cfRule type="containsText" dxfId="8777" priority="16454" operator="containsText" text="N/A">
      <formula>NOT(ISERROR(SEARCH("N/A",P32)))</formula>
    </cfRule>
    <cfRule type="containsText" dxfId="8776" priority="16453" operator="containsText" text="Lançado">
      <formula>NOT(ISERROR(SEARCH("Lançado",P32)))</formula>
    </cfRule>
    <cfRule type="expression" dxfId="8775" priority="16452">
      <formula>$H32="ETAPA"</formula>
    </cfRule>
    <cfRule type="expression" dxfId="8774" priority="16451">
      <formula>$H32="CÉLULA CONSTRUTIVA"</formula>
    </cfRule>
    <cfRule type="expression" dxfId="8773" priority="16450">
      <formula>$H32="SUBETAPA"</formula>
    </cfRule>
    <cfRule type="containsText" dxfId="8772" priority="16470" operator="containsText" text="em andamento">
      <formula>NOT(ISERROR(SEARCH("em andamento",P32)))</formula>
    </cfRule>
    <cfRule type="containsText" dxfId="8771" priority="16469" operator="containsText" text="Finalizado">
      <formula>NOT(ISERROR(SEARCH("Finalizado",P32)))</formula>
    </cfRule>
    <cfRule type="containsText" dxfId="8770" priority="16468" operator="containsText" text="Pendente">
      <formula>NOT(ISERROR(SEARCH("Pendente",P32)))</formula>
    </cfRule>
    <cfRule type="containsText" dxfId="8769" priority="16467" operator="containsText" text="N/A">
      <formula>NOT(ISERROR(SEARCH("N/A",P32)))</formula>
    </cfRule>
    <cfRule type="containsText" dxfId="8768" priority="16466" operator="containsText" text="Lançado">
      <formula>NOT(ISERROR(SEARCH("Lançado",P32)))</formula>
    </cfRule>
    <cfRule type="expression" dxfId="8767" priority="16465">
      <formula>$H32="ETAPA"</formula>
    </cfRule>
    <cfRule type="expression" dxfId="8766" priority="16464">
      <formula>$H32="CÉLULA CONSTRUTIVA"</formula>
    </cfRule>
    <cfRule type="expression" dxfId="8765" priority="16463">
      <formula>$H32="SUBETAPA"</formula>
    </cfRule>
  </conditionalFormatting>
  <conditionalFormatting sqref="P35">
    <cfRule type="containsText" dxfId="8764" priority="16440" operator="containsText" text="Finalizado">
      <formula>NOT(ISERROR(SEARCH("Finalizado",P35)))</formula>
    </cfRule>
    <cfRule type="containsText" dxfId="8763" priority="16433" operator="containsText" text="N/A">
      <formula>NOT(ISERROR(SEARCH("N/A",P35)))</formula>
    </cfRule>
    <cfRule type="containsText" dxfId="8762" priority="16434" operator="containsText" text="Pendente">
      <formula>NOT(ISERROR(SEARCH("Pendente",P35)))</formula>
    </cfRule>
    <cfRule type="containsText" dxfId="8761" priority="16447" operator="containsText" text="Pendente">
      <formula>NOT(ISERROR(SEARCH("Pendente",P35)))</formula>
    </cfRule>
    <cfRule type="containsText" dxfId="8760" priority="16446" operator="containsText" text="N/A">
      <formula>NOT(ISERROR(SEARCH("N/A",P35)))</formula>
    </cfRule>
    <cfRule type="containsText" dxfId="8759" priority="16445" operator="containsText" text="Lançado">
      <formula>NOT(ISERROR(SEARCH("Lançado",P35)))</formula>
    </cfRule>
    <cfRule type="containsText" dxfId="8758" priority="16435" operator="containsText" text="Finalizado">
      <formula>NOT(ISERROR(SEARCH("Finalizado",P35)))</formula>
    </cfRule>
    <cfRule type="containsText" dxfId="8757" priority="16436" operator="containsText" text="em andamento">
      <formula>NOT(ISERROR(SEARCH("em andamento",P35)))</formula>
    </cfRule>
    <cfRule type="containsText" dxfId="8756" priority="16432" operator="containsText" text="Lançado">
      <formula>NOT(ISERROR(SEARCH("Lançado",P35)))</formula>
    </cfRule>
    <cfRule type="containsText" dxfId="8755" priority="16437" operator="containsText" text="Lançado">
      <formula>NOT(ISERROR(SEARCH("Lançado",P35)))</formula>
    </cfRule>
    <cfRule type="expression" dxfId="8754" priority="16429">
      <formula>$H35="SUBETAPA"</formula>
    </cfRule>
    <cfRule type="containsText" dxfId="8753" priority="16438" operator="containsText" text="N/A">
      <formula>NOT(ISERROR(SEARCH("N/A",P35)))</formula>
    </cfRule>
    <cfRule type="expression" dxfId="8752" priority="16443">
      <formula>$H35="CÉLULA CONSTRUTIVA"</formula>
    </cfRule>
    <cfRule type="expression" dxfId="8751" priority="16430">
      <formula>$H35="CÉLULA CONSTRUTIVA"</formula>
    </cfRule>
    <cfRule type="expression" dxfId="8750" priority="16431">
      <formula>$H35="ETAPA"</formula>
    </cfRule>
    <cfRule type="containsText" dxfId="8749" priority="16439" operator="containsText" text="Pendente">
      <formula>NOT(ISERROR(SEARCH("Pendente",P35)))</formula>
    </cfRule>
    <cfRule type="expression" dxfId="8748" priority="16444">
      <formula>$H35="ETAPA"</formula>
    </cfRule>
    <cfRule type="containsText" dxfId="8747" priority="16441" operator="containsText" text="em andamento">
      <formula>NOT(ISERROR(SEARCH("em andamento",P35)))</formula>
    </cfRule>
    <cfRule type="containsText" dxfId="8746" priority="16448" operator="containsText" text="Finalizado">
      <formula>NOT(ISERROR(SEARCH("Finalizado",P35)))</formula>
    </cfRule>
    <cfRule type="containsText" dxfId="8745" priority="16449" operator="containsText" text="em andamento">
      <formula>NOT(ISERROR(SEARCH("em andamento",P35)))</formula>
    </cfRule>
    <cfRule type="expression" dxfId="8744" priority="16442">
      <formula>$H35="SUBETAPA"</formula>
    </cfRule>
  </conditionalFormatting>
  <conditionalFormatting sqref="P36 P44 P46 P48:P50 P53 P59 P62 P65:P66 P74 P82 P86 P89:P90 P95 P103 P107 P110:P111 P116 P124 P128 P130:P131 P140 P148 P152 P160 P168 P172 P230:P232 P236 P521:P523 P757 P779:P780 P948 P1064 P1253 P1376 P647:P648 P450 P525 P527 P529 P531 P539 P446 P448 P887 P1299 P33:P34 P27 P31 P240 P1048:P1050 P1381:P1383 P1:P5 P369:P370">
    <cfRule type="containsText" dxfId="8743" priority="24069" operator="containsText" text="N/A">
      <formula>NOT(ISERROR(SEARCH("N/A",P1)))</formula>
    </cfRule>
    <cfRule type="containsText" dxfId="8742" priority="24068" operator="containsText" text="Lançado">
      <formula>NOT(ISERROR(SEARCH("Lançado",P1)))</formula>
    </cfRule>
  </conditionalFormatting>
  <conditionalFormatting sqref="P37:P43">
    <cfRule type="containsText" dxfId="8741" priority="16426" operator="containsText" text="Pendente">
      <formula>NOT(ISERROR(SEARCH("Pendente",P37)))</formula>
    </cfRule>
    <cfRule type="containsText" dxfId="8740" priority="16427" operator="containsText" text="Finalizado">
      <formula>NOT(ISERROR(SEARCH("Finalizado",P37)))</formula>
    </cfRule>
    <cfRule type="containsText" dxfId="8739" priority="16428" operator="containsText" text="em andamento">
      <formula>NOT(ISERROR(SEARCH("em andamento",P37)))</formula>
    </cfRule>
    <cfRule type="containsText" dxfId="8738" priority="16413" operator="containsText" text="Pendente">
      <formula>NOT(ISERROR(SEARCH("Pendente",P37)))</formula>
    </cfRule>
    <cfRule type="containsText" dxfId="8737" priority="16414" operator="containsText" text="Finalizado">
      <formula>NOT(ISERROR(SEARCH("Finalizado",P37)))</formula>
    </cfRule>
    <cfRule type="containsText" dxfId="8736" priority="16419" operator="containsText" text="Finalizado">
      <formula>NOT(ISERROR(SEARCH("Finalizado",P37)))</formula>
    </cfRule>
    <cfRule type="containsText" dxfId="8735" priority="16420" operator="containsText" text="em andamento">
      <formula>NOT(ISERROR(SEARCH("em andamento",P37)))</formula>
    </cfRule>
    <cfRule type="expression" dxfId="8734" priority="16421">
      <formula>$H37="SUBETAPA"</formula>
    </cfRule>
    <cfRule type="containsText" dxfId="8733" priority="16415" operator="containsText" text="em andamento">
      <formula>NOT(ISERROR(SEARCH("em andamento",P37)))</formula>
    </cfRule>
    <cfRule type="expression" dxfId="8732" priority="16408">
      <formula>$H37="SUBETAPA"</formula>
    </cfRule>
    <cfRule type="expression" dxfId="8731" priority="16423">
      <formula>$H37="ETAPA"</formula>
    </cfRule>
    <cfRule type="containsText" dxfId="8730" priority="16424" operator="containsText" text="Lançado">
      <formula>NOT(ISERROR(SEARCH("Lançado",P37)))</formula>
    </cfRule>
    <cfRule type="containsText" dxfId="8729" priority="16425" operator="containsText" text="N/A">
      <formula>NOT(ISERROR(SEARCH("N/A",P37)))</formula>
    </cfRule>
    <cfRule type="expression" dxfId="8728" priority="16409">
      <formula>$H37="CÉLULA CONSTRUTIVA"</formula>
    </cfRule>
    <cfRule type="expression" dxfId="8727" priority="16410">
      <formula>$H37="ETAPA"</formula>
    </cfRule>
    <cfRule type="containsText" dxfId="8726" priority="16411" operator="containsText" text="Lançado">
      <formula>NOT(ISERROR(SEARCH("Lançado",P37)))</formula>
    </cfRule>
    <cfRule type="containsText" dxfId="8725" priority="16412" operator="containsText" text="N/A">
      <formula>NOT(ISERROR(SEARCH("N/A",P37)))</formula>
    </cfRule>
    <cfRule type="containsText" dxfId="8724" priority="16416" operator="containsText" text="Lançado">
      <formula>NOT(ISERROR(SEARCH("Lançado",P37)))</formula>
    </cfRule>
    <cfRule type="containsText" dxfId="8723" priority="16417" operator="containsText" text="N/A">
      <formula>NOT(ISERROR(SEARCH("N/A",P37)))</formula>
    </cfRule>
    <cfRule type="containsText" dxfId="8722" priority="16418" operator="containsText" text="Pendente">
      <formula>NOT(ISERROR(SEARCH("Pendente",P37)))</formula>
    </cfRule>
    <cfRule type="expression" dxfId="8721" priority="16422">
      <formula>$H37="CÉLULA CONSTRUTIVA"</formula>
    </cfRule>
  </conditionalFormatting>
  <conditionalFormatting sqref="P45">
    <cfRule type="containsText" dxfId="8720" priority="16399" operator="containsText" text="em andamento">
      <formula>NOT(ISERROR(SEARCH("em andamento",P45)))</formula>
    </cfRule>
    <cfRule type="expression" dxfId="8719" priority="16400">
      <formula>$H45="SUBETAPA"</formula>
    </cfRule>
    <cfRule type="expression" dxfId="8718" priority="16389">
      <formula>$H45="ETAPA"</formula>
    </cfRule>
    <cfRule type="containsText" dxfId="8717" priority="16391" operator="containsText" text="N/A">
      <formula>NOT(ISERROR(SEARCH("N/A",P45)))</formula>
    </cfRule>
    <cfRule type="containsText" dxfId="8716" priority="16398" operator="containsText" text="Finalizado">
      <formula>NOT(ISERROR(SEARCH("Finalizado",P45)))</formula>
    </cfRule>
    <cfRule type="expression" dxfId="8715" priority="16401">
      <formula>$H45="CÉLULA CONSTRUTIVA"</formula>
    </cfRule>
    <cfRule type="containsText" dxfId="8714" priority="16403" operator="containsText" text="Lançado">
      <formula>NOT(ISERROR(SEARCH("Lançado",P45)))</formula>
    </cfRule>
    <cfRule type="containsText" dxfId="8713" priority="16404" operator="containsText" text="N/A">
      <formula>NOT(ISERROR(SEARCH("N/A",P45)))</formula>
    </cfRule>
    <cfRule type="containsText" dxfId="8712" priority="16405" operator="containsText" text="Pendente">
      <formula>NOT(ISERROR(SEARCH("Pendente",P45)))</formula>
    </cfRule>
    <cfRule type="containsText" dxfId="8711" priority="16393" operator="containsText" text="Finalizado">
      <formula>NOT(ISERROR(SEARCH("Finalizado",P45)))</formula>
    </cfRule>
    <cfRule type="containsText" dxfId="8710" priority="16407" operator="containsText" text="em andamento">
      <formula>NOT(ISERROR(SEARCH("em andamento",P45)))</formula>
    </cfRule>
    <cfRule type="containsText" dxfId="8709" priority="16392" operator="containsText" text="Pendente">
      <formula>NOT(ISERROR(SEARCH("Pendente",P45)))</formula>
    </cfRule>
    <cfRule type="containsText" dxfId="8708" priority="16406" operator="containsText" text="Finalizado">
      <formula>NOT(ISERROR(SEARCH("Finalizado",P45)))</formula>
    </cfRule>
    <cfRule type="containsText" dxfId="8707" priority="16390" operator="containsText" text="Lançado">
      <formula>NOT(ISERROR(SEARCH("Lançado",P45)))</formula>
    </cfRule>
    <cfRule type="containsText" dxfId="8706" priority="16394" operator="containsText" text="em andamento">
      <formula>NOT(ISERROR(SEARCH("em andamento",P45)))</formula>
    </cfRule>
    <cfRule type="expression" dxfId="8705" priority="16388">
      <formula>$H45="CÉLULA CONSTRUTIVA"</formula>
    </cfRule>
    <cfRule type="containsText" dxfId="8704" priority="16397" operator="containsText" text="Pendente">
      <formula>NOT(ISERROR(SEARCH("Pendente",P45)))</formula>
    </cfRule>
    <cfRule type="expression" dxfId="8703" priority="16387">
      <formula>$H45="SUBETAPA"</formula>
    </cfRule>
    <cfRule type="containsText" dxfId="8702" priority="16396" operator="containsText" text="N/A">
      <formula>NOT(ISERROR(SEARCH("N/A",P45)))</formula>
    </cfRule>
    <cfRule type="containsText" dxfId="8701" priority="16395" operator="containsText" text="Lançado">
      <formula>NOT(ISERROR(SEARCH("Lançado",P45)))</formula>
    </cfRule>
  </conditionalFormatting>
  <conditionalFormatting sqref="P47">
    <cfRule type="expression" dxfId="8700" priority="21176">
      <formula>$H47="SUBETAPA"</formula>
    </cfRule>
    <cfRule type="expression" dxfId="8699" priority="21177">
      <formula>$H47="CÉLULA CONSTRUTIVA"</formula>
    </cfRule>
    <cfRule type="expression" dxfId="8698" priority="21178">
      <formula>$H47="ETAPA"</formula>
    </cfRule>
    <cfRule type="containsText" dxfId="8697" priority="21179" operator="containsText" text="Lançado">
      <formula>NOT(ISERROR(SEARCH("Lançado",P47)))</formula>
    </cfRule>
    <cfRule type="containsText" dxfId="8696" priority="21180" operator="containsText" text="N/A">
      <formula>NOT(ISERROR(SEARCH("N/A",P47)))</formula>
    </cfRule>
    <cfRule type="containsText" dxfId="8695" priority="21181" operator="containsText" text="Pendente">
      <formula>NOT(ISERROR(SEARCH("Pendente",P47)))</formula>
    </cfRule>
    <cfRule type="containsText" dxfId="8694" priority="21182" operator="containsText" text="Finalizado">
      <formula>NOT(ISERROR(SEARCH("Finalizado",P47)))</formula>
    </cfRule>
    <cfRule type="containsText" dxfId="8693" priority="21183" operator="containsText" text="em andamento">
      <formula>NOT(ISERROR(SEARCH("em andamento",P47)))</formula>
    </cfRule>
    <cfRule type="containsText" dxfId="8692" priority="21172" operator="containsText" text="N/A">
      <formula>NOT(ISERROR(SEARCH("N/A",P47)))</formula>
    </cfRule>
    <cfRule type="expression" dxfId="8691" priority="21163">
      <formula>$H47="SUBETAPA"</formula>
    </cfRule>
    <cfRule type="expression" dxfId="8690" priority="21164">
      <formula>$H47="CÉLULA CONSTRUTIVA"</formula>
    </cfRule>
    <cfRule type="expression" dxfId="8689" priority="21165">
      <formula>$H47="ETAPA"</formula>
    </cfRule>
    <cfRule type="containsText" dxfId="8688" priority="21166" operator="containsText" text="Lançado">
      <formula>NOT(ISERROR(SEARCH("Lançado",P47)))</formula>
    </cfRule>
    <cfRule type="containsText" dxfId="8687" priority="21167" operator="containsText" text="N/A">
      <formula>NOT(ISERROR(SEARCH("N/A",P47)))</formula>
    </cfRule>
    <cfRule type="containsText" dxfId="8686" priority="21168" operator="containsText" text="Pendente">
      <formula>NOT(ISERROR(SEARCH("Pendente",P47)))</formula>
    </cfRule>
    <cfRule type="containsText" dxfId="8685" priority="21169" operator="containsText" text="Finalizado">
      <formula>NOT(ISERROR(SEARCH("Finalizado",P47)))</formula>
    </cfRule>
    <cfRule type="containsText" dxfId="8684" priority="21170" operator="containsText" text="em andamento">
      <formula>NOT(ISERROR(SEARCH("em andamento",P47)))</formula>
    </cfRule>
    <cfRule type="containsText" dxfId="8683" priority="21171" operator="containsText" text="Lançado">
      <formula>NOT(ISERROR(SEARCH("Lançado",P47)))</formula>
    </cfRule>
    <cfRule type="containsText" dxfId="8682" priority="21173" operator="containsText" text="Pendente">
      <formula>NOT(ISERROR(SEARCH("Pendente",P47)))</formula>
    </cfRule>
    <cfRule type="containsText" dxfId="8681" priority="21174" operator="containsText" text="Finalizado">
      <formula>NOT(ISERROR(SEARCH("Finalizado",P47)))</formula>
    </cfRule>
    <cfRule type="containsText" dxfId="8680" priority="21175" operator="containsText" text="em andamento">
      <formula>NOT(ISERROR(SEARCH("em andamento",P47)))</formula>
    </cfRule>
  </conditionalFormatting>
  <conditionalFormatting sqref="P48:P50 M786 M787:N788 M791 G882:P883 O884:P884 G885:O886 M941 O941:P941 M943 O943:P943 M946 O946:P946 O1192:P1192 N1193:O1193 O1194:P1194 O1198:P1199 N1200:O1200 O1201:P1201 O1205:P1206 N1207:O1207 O1208:P1208 O1212:P1213 N1214:O1215 O1216:P1216 O1218:P1218 G1218:L1219 O1220:P1221 N1222:O1223 O1224:P1224 K1228:M1228 O1228:P1228 O1231:P1232 N1233:O1234 O1235:P1235 K1239:M1239 O1239:P1239 L1240:L1243 N1240:O1243 O1244:P1245 N1246:O1246 O1247:P1247 M1302 O1302:P1302 G1312:M1312 O1312:P1312 G1313:O1313 G1356:M1356 O1356:P1356 G1357:P1357 L1358:M1360 O1358:P1360 M1363 O1363:P1363 G1381:M1383 O1381:P1383 G1384:P1384 G1385:L1394 M1388:P1388 M1389 O1389:P1389 M1391 O1391:P1391 M1392:P1392 M1393 O1393:P1393 M1394:P1394 M1395 O1395:P1395 M1396:P1396 M1397 O1397:P1397 M1400 O1400:P1400 M1401:O1401 M1402:M1404 O1402:P1404 M1405:P1406 G1407:P1410 G947:O947 O1048:P1050 G1048:K1051 L952:O952 M1048:M1050">
    <cfRule type="expression" dxfId="8679" priority="23808">
      <formula>$H48="ETAPA"</formula>
    </cfRule>
  </conditionalFormatting>
  <conditionalFormatting sqref="P48:P50 M786 M787:N788 M791 G882:P883 O884:P884 M941 O941:P941 M943 O943:P943 M946 O946:P946 O1190:P1192 O1194:P1194 M1302 O1302:P1302 G1312:M1312 O1312:P1312 G1356:M1356 O1356:P1356 G1357:P1357 L1358:M1360 O1358:P1360 M1363 O1363:P1363 G1381:M1383 O1381:P1383 G1384:P1384 G1385:L1394 M1388:P1388 M1389 O1389:P1389 M1391 O1391:P1391 M1392:P1392 M1393 O1393:P1393 M1394:P1394 M1395 O1395:P1395 M1396:P1396 M1397 O1397:P1397 M1400 O1400:P1400 M1401:O1401 M1402:M1404 O1402:P1404 M1405:P1406 G1407:P1410 G885:O886 G1313:O1313 N1193:O1193 G1218:L1219 O1198:P1199 N1200:O1200 O1201:P1201 O1205:P1206 N1207:O1207 O1208:P1208 O1212:P1213 N1214:O1215 O1216:P1216 O1218:P1218 O1220:P1221 N1222:O1223 O1224:P1224 K1228:M1228 O1228:P1228 O1231:P1232 N1233:O1234 O1235:P1235 K1239:M1239 O1239:P1239 O1244:P1245 N1246:O1246 O1247:P1247 L1240:L1243 N1240:O1243">
    <cfRule type="expression" dxfId="8678" priority="23807">
      <formula>$H48="CÉLULA CONSTRUTIVA"</formula>
    </cfRule>
  </conditionalFormatting>
  <conditionalFormatting sqref="P51:P52 P54:P58 P60:P61 P68:P73 P75:P81 P83 P85 P91:P94 P96:P102 P104 P106 P112:P115 P117:P123 P125 P127 P129 P141:P147 P149 P151 P156:P159 P161:P167 P169 P171 P189 P191 P196:P198 P200:P205">
    <cfRule type="expression" dxfId="8677" priority="21143">
      <formula>$H51="CÉLULA CONSTRUTIVA"</formula>
    </cfRule>
    <cfRule type="containsText" dxfId="8676" priority="21150" operator="containsText" text="Lançado">
      <formula>NOT(ISERROR(SEARCH("Lançado",P51)))</formula>
    </cfRule>
    <cfRule type="containsText" dxfId="8675" priority="21151" operator="containsText" text="N/A">
      <formula>NOT(ISERROR(SEARCH("N/A",P51)))</formula>
    </cfRule>
    <cfRule type="expression" dxfId="8674" priority="21156">
      <formula>$H51="CÉLULA CONSTRUTIVA"</formula>
    </cfRule>
  </conditionalFormatting>
  <conditionalFormatting sqref="P51:P52 P60:P61 P68:P73 P75:P81 P83 P91:P94 P96:P102 P104 P112:P115 P117:P123 P125 P129 P141:P147 P149 P156:P159 P161:P167 P169 P189 P196:P198 P200:P205 P54:P58 P85 P106 P127 P151 P171 P191">
    <cfRule type="containsText" dxfId="8673" priority="21146" operator="containsText" text="N/A">
      <formula>NOT(ISERROR(SEARCH("N/A",P51)))</formula>
    </cfRule>
    <cfRule type="containsText" dxfId="8672" priority="21145" operator="containsText" text="Lançado">
      <formula>NOT(ISERROR(SEARCH("Lançado",P51)))</formula>
    </cfRule>
  </conditionalFormatting>
  <conditionalFormatting sqref="P51:P52 P60:P61 P68:P73 P75:P81 P83 P91:P94 P96:P102 P104 P112:P115 P117:P123 P125 P129 P141:P147 P149 P156:P159 P161:P167 P169 P189 P196:P198 P200:P205">
    <cfRule type="expression" dxfId="8671" priority="21144">
      <formula>$H51="ETAPA"</formula>
    </cfRule>
  </conditionalFormatting>
  <conditionalFormatting sqref="P53">
    <cfRule type="expression" dxfId="8670" priority="24057">
      <formula>$H53="CÉLULA CONSTRUTIVA"</formula>
    </cfRule>
  </conditionalFormatting>
  <conditionalFormatting sqref="P53:P58">
    <cfRule type="expression" dxfId="8669" priority="24058">
      <formula>$H53="ETAPA"</formula>
    </cfRule>
  </conditionalFormatting>
  <conditionalFormatting sqref="P59">
    <cfRule type="expression" dxfId="8668" priority="24055">
      <formula>$H59="ETAPA"</formula>
    </cfRule>
    <cfRule type="expression" dxfId="8667" priority="24054">
      <formula>$H59="CÉLULA CONSTRUTIVA"</formula>
    </cfRule>
  </conditionalFormatting>
  <conditionalFormatting sqref="P60:P61 P68:P73 P75:P81 P83 P91:P94 P96:P102 P104 P112:P115 P117:P123 P125 P129 P141:P147 P149 P154:P159 P161:P167 P169 P189 P196:P198 P200:P205 P54:P58 P85 P106 P127 P151 P171 P191">
    <cfRule type="containsText" dxfId="8666" priority="21159" operator="containsText" text="N/A">
      <formula>NOT(ISERROR(SEARCH("N/A",P54)))</formula>
    </cfRule>
    <cfRule type="containsText" dxfId="8665" priority="21158" operator="containsText" text="Lançado">
      <formula>NOT(ISERROR(SEARCH("Lançado",P54)))</formula>
    </cfRule>
  </conditionalFormatting>
  <conditionalFormatting sqref="P60:P61 P68:P73 P75:P81 P83 P91:P94 P96:P102 P104 P112:P115 P117:P123 P125 P129 P141:P147 P149 P156:P159 P161:P167 P169 P189 P196:P198 P200:P205">
    <cfRule type="expression" dxfId="8664" priority="21157">
      <formula>$H60="ETAPA"</formula>
    </cfRule>
  </conditionalFormatting>
  <conditionalFormatting sqref="P60:P61 P68:P73 P75:P81 P83 P91:P94 P96:P102 P104 P112:P115 P117:P123 P125 P129 P141:P147 P149 P156:P159 P161:P167 P189 P169 P196:P198 P200:P205 P51:P52 P85 P106 P127 P151 P171 P191 P54:P58">
    <cfRule type="containsText" dxfId="8663" priority="21161" operator="containsText" text="Finalizado">
      <formula>NOT(ISERROR(SEARCH("Finalizado",P51)))</formula>
    </cfRule>
    <cfRule type="containsText" dxfId="8662" priority="21162" operator="containsText" text="em andamento">
      <formula>NOT(ISERROR(SEARCH("em andamento",P51)))</formula>
    </cfRule>
    <cfRule type="expression" dxfId="8661" priority="21142">
      <formula>$H51="SUBETAPA"</formula>
    </cfRule>
    <cfRule type="containsText" dxfId="8660" priority="21152" operator="containsText" text="Pendente">
      <formula>NOT(ISERROR(SEARCH("Pendente",P51)))</formula>
    </cfRule>
    <cfRule type="containsText" dxfId="8659" priority="21147" operator="containsText" text="Pendente">
      <formula>NOT(ISERROR(SEARCH("Pendente",P51)))</formula>
    </cfRule>
    <cfRule type="containsText" dxfId="8658" priority="21148" operator="containsText" text="Finalizado">
      <formula>NOT(ISERROR(SEARCH("Finalizado",P51)))</formula>
    </cfRule>
    <cfRule type="containsText" dxfId="8657" priority="21149" operator="containsText" text="em andamento">
      <formula>NOT(ISERROR(SEARCH("em andamento",P51)))</formula>
    </cfRule>
    <cfRule type="containsText" dxfId="8656" priority="21160" operator="containsText" text="Pendente">
      <formula>NOT(ISERROR(SEARCH("Pendente",P51)))</formula>
    </cfRule>
    <cfRule type="containsText" dxfId="8655" priority="21153" operator="containsText" text="Finalizado">
      <formula>NOT(ISERROR(SEARCH("Finalizado",P51)))</formula>
    </cfRule>
    <cfRule type="containsText" dxfId="8654" priority="21154" operator="containsText" text="em andamento">
      <formula>NOT(ISERROR(SEARCH("em andamento",P51)))</formula>
    </cfRule>
    <cfRule type="expression" dxfId="8653" priority="21155">
      <formula>$H51="SUBETAPA"</formula>
    </cfRule>
  </conditionalFormatting>
  <conditionalFormatting sqref="P63:P64">
    <cfRule type="containsText" dxfId="8652" priority="21329" operator="containsText" text="Finalizado">
      <formula>NOT(ISERROR(SEARCH("Finalizado",P63)))</formula>
    </cfRule>
    <cfRule type="containsText" dxfId="8651" priority="21328" operator="containsText" text="Pendente">
      <formula>NOT(ISERROR(SEARCH("Pendente",P63)))</formula>
    </cfRule>
    <cfRule type="expression" dxfId="8650" priority="21325">
      <formula>$H63="ETAPA"</formula>
    </cfRule>
    <cfRule type="expression" dxfId="8649" priority="21324">
      <formula>$H63="CÉLULA CONSTRUTIVA"</formula>
    </cfRule>
    <cfRule type="expression" dxfId="8648" priority="21323">
      <formula>$H63="SUBETAPA"</formula>
    </cfRule>
    <cfRule type="containsText" dxfId="8647" priority="21322" operator="containsText" text="em andamento">
      <formula>NOT(ISERROR(SEARCH("em andamento",P63)))</formula>
    </cfRule>
    <cfRule type="containsText" dxfId="8646" priority="21327" operator="containsText" text="N/A">
      <formula>NOT(ISERROR(SEARCH("N/A",P63)))</formula>
    </cfRule>
    <cfRule type="containsText" dxfId="8645" priority="21313" operator="containsText" text="Lançado">
      <formula>NOT(ISERROR(SEARCH("Lançado",P63)))</formula>
    </cfRule>
    <cfRule type="expression" dxfId="8644" priority="21312">
      <formula>$H63="ETAPA"</formula>
    </cfRule>
    <cfRule type="expression" dxfId="8643" priority="21311">
      <formula>$H63="CÉLULA CONSTRUTIVA"</formula>
    </cfRule>
    <cfRule type="expression" dxfId="8642" priority="21310">
      <formula>$H63="SUBETAPA"</formula>
    </cfRule>
    <cfRule type="containsText" dxfId="8641" priority="21315" operator="containsText" text="Pendente">
      <formula>NOT(ISERROR(SEARCH("Pendente",P63)))</formula>
    </cfRule>
    <cfRule type="containsText" dxfId="8640" priority="21316" operator="containsText" text="Finalizado">
      <formula>NOT(ISERROR(SEARCH("Finalizado",P63)))</formula>
    </cfRule>
    <cfRule type="containsText" dxfId="8639" priority="21321" operator="containsText" text="Finalizado">
      <formula>NOT(ISERROR(SEARCH("Finalizado",P63)))</formula>
    </cfRule>
    <cfRule type="containsText" dxfId="8638" priority="21317" operator="containsText" text="em andamento">
      <formula>NOT(ISERROR(SEARCH("em andamento",P63)))</formula>
    </cfRule>
    <cfRule type="containsText" dxfId="8637" priority="21318" operator="containsText" text="Lançado">
      <formula>NOT(ISERROR(SEARCH("Lançado",P63)))</formula>
    </cfRule>
    <cfRule type="containsText" dxfId="8636" priority="21314" operator="containsText" text="N/A">
      <formula>NOT(ISERROR(SEARCH("N/A",P63)))</formula>
    </cfRule>
    <cfRule type="containsText" dxfId="8635" priority="21320" operator="containsText" text="Pendente">
      <formula>NOT(ISERROR(SEARCH("Pendente",P63)))</formula>
    </cfRule>
    <cfRule type="containsText" dxfId="8634" priority="21330" operator="containsText" text="em andamento">
      <formula>NOT(ISERROR(SEARCH("em andamento",P63)))</formula>
    </cfRule>
    <cfRule type="containsText" dxfId="8633" priority="21326" operator="containsText" text="Lançado">
      <formula>NOT(ISERROR(SEARCH("Lançado",P63)))</formula>
    </cfRule>
    <cfRule type="containsText" dxfId="8632" priority="21319" operator="containsText" text="N/A">
      <formula>NOT(ISERROR(SEARCH("N/A",P63)))</formula>
    </cfRule>
  </conditionalFormatting>
  <conditionalFormatting sqref="P65:P66">
    <cfRule type="expression" dxfId="8631" priority="20066">
      <formula>$H65="SUBETAPA"</formula>
    </cfRule>
    <cfRule type="expression" dxfId="8630" priority="20067">
      <formula>$H65="CÉLULA CONSTRUTIVA"</formula>
    </cfRule>
    <cfRule type="expression" dxfId="8629" priority="20068">
      <formula>$H65="ETAPA"</formula>
    </cfRule>
  </conditionalFormatting>
  <conditionalFormatting sqref="P67">
    <cfRule type="containsText" dxfId="8628" priority="17796" operator="containsText" text="Lançado">
      <formula>NOT(ISERROR(SEARCH("Lançado",P67)))</formula>
    </cfRule>
    <cfRule type="expression" dxfId="8627" priority="17795">
      <formula>$H67="ETAPA"</formula>
    </cfRule>
    <cfRule type="expression" dxfId="8626" priority="17794">
      <formula>$H67="CÉLULA CONSTRUTIVA"</formula>
    </cfRule>
    <cfRule type="expression" dxfId="8625" priority="17793">
      <formula>$H67="SUBETAPA"</formula>
    </cfRule>
    <cfRule type="containsText" dxfId="8624" priority="17812" operator="containsText" text="Finalizado">
      <formula>NOT(ISERROR(SEARCH("Finalizado",P67)))</formula>
    </cfRule>
    <cfRule type="containsText" dxfId="8623" priority="17813" operator="containsText" text="em andamento">
      <formula>NOT(ISERROR(SEARCH("em andamento",P67)))</formula>
    </cfRule>
    <cfRule type="containsText" dxfId="8622" priority="17810" operator="containsText" text="N/A">
      <formula>NOT(ISERROR(SEARCH("N/A",P67)))</formula>
    </cfRule>
    <cfRule type="containsText" dxfId="8621" priority="17809" operator="containsText" text="Lançado">
      <formula>NOT(ISERROR(SEARCH("Lançado",P67)))</formula>
    </cfRule>
    <cfRule type="expression" dxfId="8620" priority="17808">
      <formula>$H67="ETAPA"</formula>
    </cfRule>
    <cfRule type="expression" dxfId="8619" priority="17807">
      <formula>$H67="CÉLULA CONSTRUTIVA"</formula>
    </cfRule>
    <cfRule type="expression" dxfId="8618" priority="17806">
      <formula>$H67="SUBETAPA"</formula>
    </cfRule>
    <cfRule type="containsText" dxfId="8617" priority="17805" operator="containsText" text="em andamento">
      <formula>NOT(ISERROR(SEARCH("em andamento",P67)))</formula>
    </cfRule>
    <cfRule type="containsText" dxfId="8616" priority="17804" operator="containsText" text="Finalizado">
      <formula>NOT(ISERROR(SEARCH("Finalizado",P67)))</formula>
    </cfRule>
    <cfRule type="containsText" dxfId="8615" priority="17803" operator="containsText" text="Pendente">
      <formula>NOT(ISERROR(SEARCH("Pendente",P67)))</formula>
    </cfRule>
    <cfRule type="containsText" dxfId="8614" priority="17802" operator="containsText" text="N/A">
      <formula>NOT(ISERROR(SEARCH("N/A",P67)))</formula>
    </cfRule>
    <cfRule type="containsText" dxfId="8613" priority="17811" operator="containsText" text="Pendente">
      <formula>NOT(ISERROR(SEARCH("Pendente",P67)))</formula>
    </cfRule>
    <cfRule type="containsText" dxfId="8612" priority="17801" operator="containsText" text="Lançado">
      <formula>NOT(ISERROR(SEARCH("Lançado",P67)))</formula>
    </cfRule>
    <cfRule type="containsText" dxfId="8611" priority="17800" operator="containsText" text="em andamento">
      <formula>NOT(ISERROR(SEARCH("em andamento",P67)))</formula>
    </cfRule>
    <cfRule type="containsText" dxfId="8610" priority="17799" operator="containsText" text="Finalizado">
      <formula>NOT(ISERROR(SEARCH("Finalizado",P67)))</formula>
    </cfRule>
    <cfRule type="containsText" dxfId="8609" priority="17798" operator="containsText" text="Pendente">
      <formula>NOT(ISERROR(SEARCH("Pendente",P67)))</formula>
    </cfRule>
    <cfRule type="containsText" dxfId="8608" priority="17797" operator="containsText" text="N/A">
      <formula>NOT(ISERROR(SEARCH("N/A",P67)))</formula>
    </cfRule>
  </conditionalFormatting>
  <conditionalFormatting sqref="P74">
    <cfRule type="expression" dxfId="8607" priority="20074">
      <formula>$H74="ETAPA"</formula>
    </cfRule>
    <cfRule type="expression" dxfId="8606" priority="20073">
      <formula>$H74="CÉLULA CONSTRUTIVA"</formula>
    </cfRule>
  </conditionalFormatting>
  <conditionalFormatting sqref="P82">
    <cfRule type="expression" dxfId="8605" priority="20072">
      <formula>$H82="ETAPA"</formula>
    </cfRule>
    <cfRule type="expression" dxfId="8604" priority="20071">
      <formula>$H82="CÉLULA CONSTRUTIVA"</formula>
    </cfRule>
  </conditionalFormatting>
  <conditionalFormatting sqref="P84">
    <cfRule type="containsText" dxfId="8603" priority="13011" operator="containsText" text="em andamento">
      <formula>NOT(ISERROR(SEARCH("em andamento",P84)))</formula>
    </cfRule>
    <cfRule type="containsText" dxfId="8602" priority="13008" operator="containsText" text="N/A">
      <formula>NOT(ISERROR(SEARCH("N/A",P84)))</formula>
    </cfRule>
    <cfRule type="containsText" dxfId="8601" priority="13010" operator="containsText" text="Finalizado">
      <formula>NOT(ISERROR(SEARCH("Finalizado",P84)))</formula>
    </cfRule>
    <cfRule type="containsText" dxfId="8600" priority="13007" operator="containsText" text="Lançado">
      <formula>NOT(ISERROR(SEARCH("Lançado",P84)))</formula>
    </cfRule>
    <cfRule type="containsText" dxfId="8599" priority="13009" operator="containsText" text="Pendente">
      <formula>NOT(ISERROR(SEARCH("Pendente",P84)))</formula>
    </cfRule>
    <cfRule type="expression" dxfId="8598" priority="13004">
      <formula>$H84="CÉLULA CONSTRUTIVA"</formula>
    </cfRule>
    <cfRule type="expression" dxfId="8597" priority="13005">
      <formula>$H84="ETAPA"</formula>
    </cfRule>
  </conditionalFormatting>
  <conditionalFormatting sqref="P87:P88">
    <cfRule type="containsText" dxfId="8596" priority="19391" operator="containsText" text="em andamento">
      <formula>NOT(ISERROR(SEARCH("em andamento",P87)))</formula>
    </cfRule>
    <cfRule type="containsText" dxfId="8595" priority="19390" operator="containsText" text="Finalizado">
      <formula>NOT(ISERROR(SEARCH("Finalizado",P87)))</formula>
    </cfRule>
    <cfRule type="containsText" dxfId="8594" priority="19387" operator="containsText" text="Lançado">
      <formula>NOT(ISERROR(SEARCH("Lançado",P87)))</formula>
    </cfRule>
    <cfRule type="containsText" dxfId="8593" priority="19397" operator="containsText" text="Pendente">
      <formula>NOT(ISERROR(SEARCH("Pendente",P87)))</formula>
    </cfRule>
    <cfRule type="containsText" dxfId="8592" priority="19399" operator="containsText" text="em andamento">
      <formula>NOT(ISERROR(SEARCH("em andamento",P87)))</formula>
    </cfRule>
    <cfRule type="containsText" dxfId="8591" priority="19396" operator="containsText" text="N/A">
      <formula>NOT(ISERROR(SEARCH("N/A",P87)))</formula>
    </cfRule>
    <cfRule type="containsText" dxfId="8590" priority="19395" operator="containsText" text="Lançado">
      <formula>NOT(ISERROR(SEARCH("Lançado",P87)))</formula>
    </cfRule>
    <cfRule type="expression" dxfId="8589" priority="19394">
      <formula>$H87="ETAPA"</formula>
    </cfRule>
    <cfRule type="expression" dxfId="8588" priority="19393">
      <formula>$H87="CÉLULA CONSTRUTIVA"</formula>
    </cfRule>
    <cfRule type="expression" dxfId="8587" priority="19392">
      <formula>$H87="SUBETAPA"</formula>
    </cfRule>
    <cfRule type="containsText" dxfId="8586" priority="19383" operator="containsText" text="N/A">
      <formula>NOT(ISERROR(SEARCH("N/A",P87)))</formula>
    </cfRule>
    <cfRule type="containsText" dxfId="8585" priority="19385" operator="containsText" text="Finalizado">
      <formula>NOT(ISERROR(SEARCH("Finalizado",P87)))</formula>
    </cfRule>
    <cfRule type="containsText" dxfId="8584" priority="19384" operator="containsText" text="Pendente">
      <formula>NOT(ISERROR(SEARCH("Pendente",P87)))</formula>
    </cfRule>
    <cfRule type="containsText" dxfId="8583" priority="19382" operator="containsText" text="Lançado">
      <formula>NOT(ISERROR(SEARCH("Lançado",P87)))</formula>
    </cfRule>
    <cfRule type="expression" dxfId="8582" priority="19381">
      <formula>$H87="ETAPA"</formula>
    </cfRule>
    <cfRule type="containsText" dxfId="8581" priority="19386" operator="containsText" text="em andamento">
      <formula>NOT(ISERROR(SEARCH("em andamento",P87)))</formula>
    </cfRule>
    <cfRule type="containsText" dxfId="8580" priority="19398" operator="containsText" text="Finalizado">
      <formula>NOT(ISERROR(SEARCH("Finalizado",P87)))</formula>
    </cfRule>
    <cfRule type="expression" dxfId="8579" priority="19380">
      <formula>$H87="CÉLULA CONSTRUTIVA"</formula>
    </cfRule>
    <cfRule type="expression" dxfId="8578" priority="19379">
      <formula>$H87="SUBETAPA"</formula>
    </cfRule>
    <cfRule type="containsText" dxfId="8577" priority="19388" operator="containsText" text="N/A">
      <formula>NOT(ISERROR(SEARCH("N/A",P87)))</formula>
    </cfRule>
    <cfRule type="containsText" dxfId="8576" priority="19389" operator="containsText" text="Pendente">
      <formula>NOT(ISERROR(SEARCH("Pendente",P87)))</formula>
    </cfRule>
  </conditionalFormatting>
  <conditionalFormatting sqref="P89:P90">
    <cfRule type="expression" dxfId="8575" priority="19928">
      <formula>$H89="SUBETAPA"</formula>
    </cfRule>
    <cfRule type="expression" dxfId="8574" priority="19929">
      <formula>$H89="CÉLULA CONSTRUTIVA"</formula>
    </cfRule>
    <cfRule type="expression" dxfId="8573" priority="19930">
      <formula>$H89="ETAPA"</formula>
    </cfRule>
  </conditionalFormatting>
  <conditionalFormatting sqref="P95">
    <cfRule type="expression" dxfId="8572" priority="19935">
      <formula>$H95="ETAPA"</formula>
    </cfRule>
    <cfRule type="expression" dxfId="8571" priority="19934">
      <formula>$H95="CÉLULA CONSTRUTIVA"</formula>
    </cfRule>
  </conditionalFormatting>
  <conditionalFormatting sqref="P103">
    <cfRule type="expression" dxfId="8570" priority="19933">
      <formula>$H103="ETAPA"</formula>
    </cfRule>
    <cfRule type="expression" dxfId="8569" priority="19932">
      <formula>$H103="CÉLULA CONSTRUTIVA"</formula>
    </cfRule>
  </conditionalFormatting>
  <conditionalFormatting sqref="P105">
    <cfRule type="containsText" dxfId="8568" priority="12993" operator="containsText" text="Finalizado">
      <formula>NOT(ISERROR(SEARCH("Finalizado",P105)))</formula>
    </cfRule>
    <cfRule type="expression" dxfId="8567" priority="12987">
      <formula>$H105="CÉLULA CONSTRUTIVA"</formula>
    </cfRule>
    <cfRule type="containsText" dxfId="8566" priority="12991" operator="containsText" text="N/A">
      <formula>NOT(ISERROR(SEARCH("N/A",P105)))</formula>
    </cfRule>
    <cfRule type="expression" dxfId="8565" priority="12988">
      <formula>$H105="ETAPA"</formula>
    </cfRule>
    <cfRule type="containsText" dxfId="8564" priority="12990" operator="containsText" text="Lançado">
      <formula>NOT(ISERROR(SEARCH("Lançado",P105)))</formula>
    </cfRule>
    <cfRule type="containsText" dxfId="8563" priority="12992" operator="containsText" text="Pendente">
      <formula>NOT(ISERROR(SEARCH("Pendente",P105)))</formula>
    </cfRule>
    <cfRule type="containsText" dxfId="8562" priority="12994" operator="containsText" text="em andamento">
      <formula>NOT(ISERROR(SEARCH("em andamento",P105)))</formula>
    </cfRule>
  </conditionalFormatting>
  <conditionalFormatting sqref="P108:P109">
    <cfRule type="containsText" dxfId="8561" priority="19371" operator="containsText" text="em andamento">
      <formula>NOT(ISERROR(SEARCH("em andamento",P108)))</formula>
    </cfRule>
    <cfRule type="containsText" dxfId="8560" priority="19358" operator="containsText" text="em andamento">
      <formula>NOT(ISERROR(SEARCH("em andamento",P108)))</formula>
    </cfRule>
    <cfRule type="expression" dxfId="8559" priority="19366">
      <formula>$H108="ETAPA"</formula>
    </cfRule>
    <cfRule type="containsText" dxfId="8558" priority="19363" operator="containsText" text="em andamento">
      <formula>NOT(ISERROR(SEARCH("em andamento",P108)))</formula>
    </cfRule>
    <cfRule type="containsText" dxfId="8557" priority="19357" operator="containsText" text="Finalizado">
      <formula>NOT(ISERROR(SEARCH("Finalizado",P108)))</formula>
    </cfRule>
    <cfRule type="containsText" dxfId="8556" priority="19367" operator="containsText" text="Lançado">
      <formula>NOT(ISERROR(SEARCH("Lançado",P108)))</formula>
    </cfRule>
    <cfRule type="containsText" dxfId="8555" priority="19368" operator="containsText" text="N/A">
      <formula>NOT(ISERROR(SEARCH("N/A",P108)))</formula>
    </cfRule>
    <cfRule type="containsText" dxfId="8554" priority="19359" operator="containsText" text="Lançado">
      <formula>NOT(ISERROR(SEARCH("Lançado",P108)))</formula>
    </cfRule>
    <cfRule type="containsText" dxfId="8553" priority="19360" operator="containsText" text="N/A">
      <formula>NOT(ISERROR(SEARCH("N/A",P108)))</formula>
    </cfRule>
    <cfRule type="containsText" dxfId="8552" priority="19361" operator="containsText" text="Pendente">
      <formula>NOT(ISERROR(SEARCH("Pendente",P108)))</formula>
    </cfRule>
    <cfRule type="containsText" dxfId="8551" priority="19362" operator="containsText" text="Finalizado">
      <formula>NOT(ISERROR(SEARCH("Finalizado",P108)))</formula>
    </cfRule>
    <cfRule type="containsText" dxfId="8550" priority="19369" operator="containsText" text="Pendente">
      <formula>NOT(ISERROR(SEARCH("Pendente",P108)))</formula>
    </cfRule>
    <cfRule type="containsText" dxfId="8549" priority="19355" operator="containsText" text="N/A">
      <formula>NOT(ISERROR(SEARCH("N/A",P108)))</formula>
    </cfRule>
    <cfRule type="containsText" dxfId="8548" priority="19354" operator="containsText" text="Lançado">
      <formula>NOT(ISERROR(SEARCH("Lançado",P108)))</formula>
    </cfRule>
    <cfRule type="expression" dxfId="8547" priority="19364">
      <formula>$H108="SUBETAPA"</formula>
    </cfRule>
    <cfRule type="expression" dxfId="8546" priority="19365">
      <formula>$H108="CÉLULA CONSTRUTIVA"</formula>
    </cfRule>
    <cfRule type="expression" dxfId="8545" priority="19353">
      <formula>$H108="ETAPA"</formula>
    </cfRule>
    <cfRule type="expression" dxfId="8544" priority="19352">
      <formula>$H108="CÉLULA CONSTRUTIVA"</formula>
    </cfRule>
    <cfRule type="expression" dxfId="8543" priority="19351">
      <formula>$H108="SUBETAPA"</formula>
    </cfRule>
    <cfRule type="containsText" dxfId="8542" priority="19370" operator="containsText" text="Finalizado">
      <formula>NOT(ISERROR(SEARCH("Finalizado",P108)))</formula>
    </cfRule>
    <cfRule type="containsText" dxfId="8541" priority="19356" operator="containsText" text="Pendente">
      <formula>NOT(ISERROR(SEARCH("Pendente",P108)))</formula>
    </cfRule>
  </conditionalFormatting>
  <conditionalFormatting sqref="P110:P111">
    <cfRule type="expression" dxfId="8540" priority="19796">
      <formula>$H110="CÉLULA CONSTRUTIVA"</formula>
    </cfRule>
    <cfRule type="expression" dxfId="8539" priority="19797">
      <formula>$H110="ETAPA"</formula>
    </cfRule>
    <cfRule type="expression" dxfId="8538" priority="19795">
      <formula>$H110="SUBETAPA"</formula>
    </cfRule>
  </conditionalFormatting>
  <conditionalFormatting sqref="P116">
    <cfRule type="expression" dxfId="8537" priority="19801">
      <formula>$H116="CÉLULA CONSTRUTIVA"</formula>
    </cfRule>
    <cfRule type="expression" dxfId="8536" priority="19802">
      <formula>$H116="ETAPA"</formula>
    </cfRule>
  </conditionalFormatting>
  <conditionalFormatting sqref="P124">
    <cfRule type="expression" dxfId="8535" priority="19800">
      <formula>$H124="ETAPA"</formula>
    </cfRule>
    <cfRule type="expression" dxfId="8534" priority="19799">
      <formula>$H124="CÉLULA CONSTRUTIVA"</formula>
    </cfRule>
  </conditionalFormatting>
  <conditionalFormatting sqref="P126">
    <cfRule type="expression" dxfId="8533" priority="12971">
      <formula>$H126="ETAPA"</formula>
    </cfRule>
    <cfRule type="containsText" dxfId="8532" priority="12975" operator="containsText" text="Pendente">
      <formula>NOT(ISERROR(SEARCH("Pendente",P126)))</formula>
    </cfRule>
    <cfRule type="containsText" dxfId="8531" priority="12976" operator="containsText" text="Finalizado">
      <formula>NOT(ISERROR(SEARCH("Finalizado",P126)))</formula>
    </cfRule>
    <cfRule type="containsText" dxfId="8530" priority="12974" operator="containsText" text="N/A">
      <formula>NOT(ISERROR(SEARCH("N/A",P126)))</formula>
    </cfRule>
    <cfRule type="containsText" dxfId="8529" priority="12973" operator="containsText" text="Lançado">
      <formula>NOT(ISERROR(SEARCH("Lançado",P126)))</formula>
    </cfRule>
    <cfRule type="expression" dxfId="8528" priority="12970">
      <formula>$H126="CÉLULA CONSTRUTIVA"</formula>
    </cfRule>
    <cfRule type="containsText" dxfId="8527" priority="12977" operator="containsText" text="em andamento">
      <formula>NOT(ISERROR(SEARCH("em andamento",P126)))</formula>
    </cfRule>
  </conditionalFormatting>
  <conditionalFormatting sqref="P130:P131">
    <cfRule type="expression" dxfId="8526" priority="19664">
      <formula>$H130="ETAPA"</formula>
    </cfRule>
    <cfRule type="expression" dxfId="8525" priority="19662">
      <formula>$H130="SUBETAPA"</formula>
    </cfRule>
    <cfRule type="expression" dxfId="8524" priority="19663">
      <formula>$H130="CÉLULA CONSTRUTIVA"</formula>
    </cfRule>
  </conditionalFormatting>
  <conditionalFormatting sqref="P132:P139">
    <cfRule type="containsText" dxfId="8523" priority="19547" operator="containsText" text="em andamento">
      <formula>NOT(ISERROR(SEARCH("em andamento",P132)))</formula>
    </cfRule>
    <cfRule type="expression" dxfId="8522" priority="19540">
      <formula>$H132="SUBETAPA"</formula>
    </cfRule>
    <cfRule type="expression" dxfId="8521" priority="19541">
      <formula>$H132="CÉLULA CONSTRUTIVA"</formula>
    </cfRule>
    <cfRule type="expression" dxfId="8520" priority="19542">
      <formula>$H132="ETAPA"</formula>
    </cfRule>
    <cfRule type="containsText" dxfId="8519" priority="19548" operator="containsText" text="Lançado">
      <formula>NOT(ISERROR(SEARCH("Lançado",P132)))</formula>
    </cfRule>
    <cfRule type="containsText" dxfId="8518" priority="19559" operator="containsText" text="Finalizado">
      <formula>NOT(ISERROR(SEARCH("Finalizado",P132)))</formula>
    </cfRule>
    <cfRule type="containsText" dxfId="8517" priority="19556" operator="containsText" text="Lançado">
      <formula>NOT(ISERROR(SEARCH("Lançado",P132)))</formula>
    </cfRule>
    <cfRule type="containsText" dxfId="8516" priority="19551" operator="containsText" text="Finalizado">
      <formula>NOT(ISERROR(SEARCH("Finalizado",P132)))</formula>
    </cfRule>
    <cfRule type="containsText" dxfId="8515" priority="19557" operator="containsText" text="N/A">
      <formula>NOT(ISERROR(SEARCH("N/A",P132)))</formula>
    </cfRule>
    <cfRule type="containsText" dxfId="8514" priority="19558" operator="containsText" text="Pendente">
      <formula>NOT(ISERROR(SEARCH("Pendente",P132)))</formula>
    </cfRule>
    <cfRule type="containsText" dxfId="8513" priority="19552" operator="containsText" text="em andamento">
      <formula>NOT(ISERROR(SEARCH("em andamento",P132)))</formula>
    </cfRule>
    <cfRule type="containsText" dxfId="8512" priority="19546" operator="containsText" text="Finalizado">
      <formula>NOT(ISERROR(SEARCH("Finalizado",P132)))</formula>
    </cfRule>
    <cfRule type="containsText" dxfId="8511" priority="19545" operator="containsText" text="Pendente">
      <formula>NOT(ISERROR(SEARCH("Pendente",P132)))</formula>
    </cfRule>
    <cfRule type="expression" dxfId="8510" priority="19553">
      <formula>$H132="SUBETAPA"</formula>
    </cfRule>
    <cfRule type="containsText" dxfId="8509" priority="19544" operator="containsText" text="N/A">
      <formula>NOT(ISERROR(SEARCH("N/A",P132)))</formula>
    </cfRule>
    <cfRule type="containsText" dxfId="8508" priority="19560" operator="containsText" text="em andamento">
      <formula>NOT(ISERROR(SEARCH("em andamento",P132)))</formula>
    </cfRule>
    <cfRule type="containsText" dxfId="8507" priority="19543" operator="containsText" text="Lançado">
      <formula>NOT(ISERROR(SEARCH("Lançado",P132)))</formula>
    </cfRule>
    <cfRule type="containsText" dxfId="8506" priority="19550" operator="containsText" text="Pendente">
      <formula>NOT(ISERROR(SEARCH("Pendente",P132)))</formula>
    </cfRule>
    <cfRule type="containsText" dxfId="8505" priority="19549" operator="containsText" text="N/A">
      <formula>NOT(ISERROR(SEARCH("N/A",P132)))</formula>
    </cfRule>
  </conditionalFormatting>
  <conditionalFormatting sqref="P132:P140">
    <cfRule type="expression" dxfId="8504" priority="19555">
      <formula>$H132="ETAPA"</formula>
    </cfRule>
    <cfRule type="expression" dxfId="8503" priority="19554">
      <formula>$H132="CÉLULA CONSTRUTIVA"</formula>
    </cfRule>
  </conditionalFormatting>
  <conditionalFormatting sqref="P148">
    <cfRule type="expression" dxfId="8502" priority="19666">
      <formula>$H148="CÉLULA CONSTRUTIVA"</formula>
    </cfRule>
    <cfRule type="expression" dxfId="8501" priority="19667">
      <formula>$H148="ETAPA"</formula>
    </cfRule>
  </conditionalFormatting>
  <conditionalFormatting sqref="P150">
    <cfRule type="containsText" dxfId="8500" priority="12956" operator="containsText" text="Lançado">
      <formula>NOT(ISERROR(SEARCH("Lançado",P150)))</formula>
    </cfRule>
    <cfRule type="containsText" dxfId="8499" priority="12957" operator="containsText" text="N/A">
      <formula>NOT(ISERROR(SEARCH("N/A",P150)))</formula>
    </cfRule>
    <cfRule type="containsText" dxfId="8498" priority="12958" operator="containsText" text="Pendente">
      <formula>NOT(ISERROR(SEARCH("Pendente",P150)))</formula>
    </cfRule>
    <cfRule type="containsText" dxfId="8497" priority="12959" operator="containsText" text="Finalizado">
      <formula>NOT(ISERROR(SEARCH("Finalizado",P150)))</formula>
    </cfRule>
    <cfRule type="containsText" dxfId="8496" priority="12960" operator="containsText" text="em andamento">
      <formula>NOT(ISERROR(SEARCH("em andamento",P150)))</formula>
    </cfRule>
    <cfRule type="expression" dxfId="8495" priority="12953">
      <formula>$H150="CÉLULA CONSTRUTIVA"</formula>
    </cfRule>
    <cfRule type="expression" dxfId="8494" priority="12954">
      <formula>$H150="ETAPA"</formula>
    </cfRule>
  </conditionalFormatting>
  <conditionalFormatting sqref="P153">
    <cfRule type="expression" dxfId="8493" priority="19305">
      <formula>$H153="SUBETAPA"</formula>
    </cfRule>
    <cfRule type="containsText" dxfId="8492" priority="19322" operator="containsText" text="N/A">
      <formula>NOT(ISERROR(SEARCH("N/A",P153)))</formula>
    </cfRule>
    <cfRule type="containsText" dxfId="8491" priority="19313" operator="containsText" text="Lançado">
      <formula>NOT(ISERROR(SEARCH("Lançado",P153)))</formula>
    </cfRule>
    <cfRule type="containsText" dxfId="8490" priority="19323" operator="containsText" text="Pendente">
      <formula>NOT(ISERROR(SEARCH("Pendente",P153)))</formula>
    </cfRule>
    <cfRule type="containsText" dxfId="8489" priority="19324" operator="containsText" text="Finalizado">
      <formula>NOT(ISERROR(SEARCH("Finalizado",P153)))</formula>
    </cfRule>
    <cfRule type="containsText" dxfId="8488" priority="19325" operator="containsText" text="em andamento">
      <formula>NOT(ISERROR(SEARCH("em andamento",P153)))</formula>
    </cfRule>
    <cfRule type="expression" dxfId="8487" priority="19319">
      <formula>$H153="CÉLULA CONSTRUTIVA"</formula>
    </cfRule>
    <cfRule type="containsText" dxfId="8486" priority="19314" operator="containsText" text="N/A">
      <formula>NOT(ISERROR(SEARCH("N/A",P153)))</formula>
    </cfRule>
    <cfRule type="containsText" dxfId="8485" priority="19315" operator="containsText" text="Pendente">
      <formula>NOT(ISERROR(SEARCH("Pendente",P153)))</formula>
    </cfRule>
    <cfRule type="expression" dxfId="8484" priority="19306">
      <formula>$H153="CÉLULA CONSTRUTIVA"</formula>
    </cfRule>
    <cfRule type="containsText" dxfId="8483" priority="19309" operator="containsText" text="N/A">
      <formula>NOT(ISERROR(SEARCH("N/A",P153)))</formula>
    </cfRule>
    <cfRule type="containsText" dxfId="8482" priority="19316" operator="containsText" text="Finalizado">
      <formula>NOT(ISERROR(SEARCH("Finalizado",P153)))</formula>
    </cfRule>
    <cfRule type="containsText" dxfId="8481" priority="19317" operator="containsText" text="em andamento">
      <formula>NOT(ISERROR(SEARCH("em andamento",P153)))</formula>
    </cfRule>
    <cfRule type="expression" dxfId="8480" priority="19318">
      <formula>$H153="SUBETAPA"</formula>
    </cfRule>
    <cfRule type="expression" dxfId="8479" priority="19307">
      <formula>$H153="ETAPA"</formula>
    </cfRule>
    <cfRule type="containsText" dxfId="8478" priority="19308" operator="containsText" text="Lançado">
      <formula>NOT(ISERROR(SEARCH("Lançado",P153)))</formula>
    </cfRule>
    <cfRule type="containsText" dxfId="8477" priority="19310" operator="containsText" text="Pendente">
      <formula>NOT(ISERROR(SEARCH("Pendente",P153)))</formula>
    </cfRule>
    <cfRule type="containsText" dxfId="8476" priority="19311" operator="containsText" text="Finalizado">
      <formula>NOT(ISERROR(SEARCH("Finalizado",P153)))</formula>
    </cfRule>
    <cfRule type="expression" dxfId="8475" priority="19320">
      <formula>$H153="ETAPA"</formula>
    </cfRule>
    <cfRule type="containsText" dxfId="8474" priority="19312" operator="containsText" text="em andamento">
      <formula>NOT(ISERROR(SEARCH("em andamento",P153)))</formula>
    </cfRule>
    <cfRule type="containsText" dxfId="8473" priority="19321" operator="containsText" text="Lançado">
      <formula>NOT(ISERROR(SEARCH("Lançado",P153)))</formula>
    </cfRule>
  </conditionalFormatting>
  <conditionalFormatting sqref="P154:P155">
    <cfRule type="expression" dxfId="8472" priority="19531">
      <formula>$H154="ETAPA"</formula>
    </cfRule>
    <cfRule type="expression" dxfId="8471" priority="19529">
      <formula>$H154="SUBETAPA"</formula>
    </cfRule>
    <cfRule type="expression" dxfId="8470" priority="19530">
      <formula>$H154="CÉLULA CONSTRUTIVA"</formula>
    </cfRule>
  </conditionalFormatting>
  <conditionalFormatting sqref="P160">
    <cfRule type="expression" dxfId="8469" priority="19536">
      <formula>$H160="ETAPA"</formula>
    </cfRule>
    <cfRule type="expression" dxfId="8468" priority="19535">
      <formula>$H160="CÉLULA CONSTRUTIVA"</formula>
    </cfRule>
  </conditionalFormatting>
  <conditionalFormatting sqref="P168">
    <cfRule type="expression" dxfId="8467" priority="19533">
      <formula>$H168="CÉLULA CONSTRUTIVA"</formula>
    </cfRule>
    <cfRule type="expression" dxfId="8466" priority="19534">
      <formula>$H168="ETAPA"</formula>
    </cfRule>
  </conditionalFormatting>
  <conditionalFormatting sqref="P170">
    <cfRule type="containsText" dxfId="8465" priority="12941" operator="containsText" text="Pendente">
      <formula>NOT(ISERROR(SEARCH("Pendente",P170)))</formula>
    </cfRule>
    <cfRule type="containsText" dxfId="8464" priority="12942" operator="containsText" text="Finalizado">
      <formula>NOT(ISERROR(SEARCH("Finalizado",P170)))</formula>
    </cfRule>
    <cfRule type="expression" dxfId="8463" priority="12936">
      <formula>$H170="CÉLULA CONSTRUTIVA"</formula>
    </cfRule>
    <cfRule type="containsText" dxfId="8462" priority="12943" operator="containsText" text="em andamento">
      <formula>NOT(ISERROR(SEARCH("em andamento",P170)))</formula>
    </cfRule>
    <cfRule type="expression" dxfId="8461" priority="12937">
      <formula>$H170="ETAPA"</formula>
    </cfRule>
    <cfRule type="containsText" dxfId="8460" priority="12939" operator="containsText" text="Lançado">
      <formula>NOT(ISERROR(SEARCH("Lançado",P170)))</formula>
    </cfRule>
    <cfRule type="containsText" dxfId="8459" priority="12940" operator="containsText" text="N/A">
      <formula>NOT(ISERROR(SEARCH("N/A",P170)))</formula>
    </cfRule>
  </conditionalFormatting>
  <conditionalFormatting sqref="P173 P193 P211 P229">
    <cfRule type="containsText" dxfId="8458" priority="19284" operator="containsText" text="Lançado">
      <formula>NOT(ISERROR(SEARCH("Lançado",P173)))</formula>
    </cfRule>
    <cfRule type="expression" dxfId="8457" priority="19283">
      <formula>$H173="ETAPA"</formula>
    </cfRule>
    <cfRule type="expression" dxfId="8456" priority="19294">
      <formula>$H173="SUBETAPA"</formula>
    </cfRule>
    <cfRule type="containsText" dxfId="8455" priority="19293" operator="containsText" text="em andamento">
      <formula>NOT(ISERROR(SEARCH("em andamento",P173)))</formula>
    </cfRule>
    <cfRule type="expression" dxfId="8454" priority="19282">
      <formula>$H173="CÉLULA CONSTRUTIVA"</formula>
    </cfRule>
    <cfRule type="containsText" dxfId="8453" priority="19292" operator="containsText" text="Finalizado">
      <formula>NOT(ISERROR(SEARCH("Finalizado",P173)))</formula>
    </cfRule>
    <cfRule type="containsText" dxfId="8452" priority="19291" operator="containsText" text="Pendente">
      <formula>NOT(ISERROR(SEARCH("Pendente",P173)))</formula>
    </cfRule>
    <cfRule type="containsText" dxfId="8451" priority="19290" operator="containsText" text="N/A">
      <formula>NOT(ISERROR(SEARCH("N/A",P173)))</formula>
    </cfRule>
    <cfRule type="containsText" dxfId="8450" priority="19289" operator="containsText" text="Lançado">
      <formula>NOT(ISERROR(SEARCH("Lançado",P173)))</formula>
    </cfRule>
    <cfRule type="containsText" dxfId="8449" priority="19288" operator="containsText" text="em andamento">
      <formula>NOT(ISERROR(SEARCH("em andamento",P173)))</formula>
    </cfRule>
    <cfRule type="containsText" dxfId="8448" priority="19298" operator="containsText" text="N/A">
      <formula>NOT(ISERROR(SEARCH("N/A",P173)))</formula>
    </cfRule>
    <cfRule type="containsText" dxfId="8447" priority="19299" operator="containsText" text="Pendente">
      <formula>NOT(ISERROR(SEARCH("Pendente",P173)))</formula>
    </cfRule>
    <cfRule type="containsText" dxfId="8446" priority="19287" operator="containsText" text="Finalizado">
      <formula>NOT(ISERROR(SEARCH("Finalizado",P173)))</formula>
    </cfRule>
    <cfRule type="containsText" dxfId="8445" priority="19286" operator="containsText" text="Pendente">
      <formula>NOT(ISERROR(SEARCH("Pendente",P173)))</formula>
    </cfRule>
    <cfRule type="containsText" dxfId="8444" priority="19300" operator="containsText" text="Finalizado">
      <formula>NOT(ISERROR(SEARCH("Finalizado",P173)))</formula>
    </cfRule>
    <cfRule type="containsText" dxfId="8443" priority="19301" operator="containsText" text="em andamento">
      <formula>NOT(ISERROR(SEARCH("em andamento",P173)))</formula>
    </cfRule>
    <cfRule type="containsText" dxfId="8442" priority="19297" operator="containsText" text="Lançado">
      <formula>NOT(ISERROR(SEARCH("Lançado",P173)))</formula>
    </cfRule>
    <cfRule type="expression" dxfId="8441" priority="19296">
      <formula>$H173="ETAPA"</formula>
    </cfRule>
    <cfRule type="expression" dxfId="8440" priority="19295">
      <formula>$H173="CÉLULA CONSTRUTIVA"</formula>
    </cfRule>
    <cfRule type="containsText" dxfId="8439" priority="19285" operator="containsText" text="N/A">
      <formula>NOT(ISERROR(SEARCH("N/A",P173)))</formula>
    </cfRule>
    <cfRule type="expression" dxfId="8438" priority="19281">
      <formula>$H173="SUBETAPA"</formula>
    </cfRule>
  </conditionalFormatting>
  <conditionalFormatting sqref="P174:P175">
    <cfRule type="expression" dxfId="8437" priority="19232">
      <formula>$H174="SUBETAPA"</formula>
    </cfRule>
    <cfRule type="expression" dxfId="8436" priority="19233">
      <formula>$H174="CÉLULA CONSTRUTIVA"</formula>
    </cfRule>
    <cfRule type="expression" dxfId="8435" priority="19234">
      <formula>$H174="ETAPA"</formula>
    </cfRule>
  </conditionalFormatting>
  <conditionalFormatting sqref="P174:P188">
    <cfRule type="containsText" dxfId="8434" priority="19266" operator="containsText" text="Lançado">
      <formula>NOT(ISERROR(SEARCH("Lançado",P174)))</formula>
    </cfRule>
    <cfRule type="containsText" dxfId="8433" priority="19267" operator="containsText" text="N/A">
      <formula>NOT(ISERROR(SEARCH("N/A",P174)))</formula>
    </cfRule>
  </conditionalFormatting>
  <conditionalFormatting sqref="P176:P179 P181:P187 P425:P426">
    <cfRule type="containsText" dxfId="8432" priority="19257" operator="containsText" text="em andamento">
      <formula>NOT(ISERROR(SEARCH("em andamento",P176)))</formula>
    </cfRule>
    <cfRule type="containsText" dxfId="8431" priority="19270" operator="containsText" text="em andamento">
      <formula>NOT(ISERROR(SEARCH("em andamento",P176)))</formula>
    </cfRule>
    <cfRule type="containsText" dxfId="8430" priority="19258" operator="containsText" text="Lançado">
      <formula>NOT(ISERROR(SEARCH("Lançado",P176)))</formula>
    </cfRule>
    <cfRule type="expression" dxfId="8429" priority="19251">
      <formula>$H176="CÉLULA CONSTRUTIVA"</formula>
    </cfRule>
    <cfRule type="containsText" dxfId="8428" priority="19259" operator="containsText" text="N/A">
      <formula>NOT(ISERROR(SEARCH("N/A",P176)))</formula>
    </cfRule>
    <cfRule type="expression" dxfId="8427" priority="19250">
      <formula>$H176="SUBETAPA"</formula>
    </cfRule>
    <cfRule type="containsText" dxfId="8426" priority="19260" operator="containsText" text="Pendente">
      <formula>NOT(ISERROR(SEARCH("Pendente",P176)))</formula>
    </cfRule>
    <cfRule type="containsText" dxfId="8425" priority="19261" operator="containsText" text="Finalizado">
      <formula>NOT(ISERROR(SEARCH("Finalizado",P176)))</formula>
    </cfRule>
    <cfRule type="containsText" dxfId="8424" priority="19253" operator="containsText" text="Lançado">
      <formula>NOT(ISERROR(SEARCH("Lançado",P176)))</formula>
    </cfRule>
    <cfRule type="expression" dxfId="8423" priority="19263">
      <formula>$H176="SUBETAPA"</formula>
    </cfRule>
    <cfRule type="containsText" dxfId="8422" priority="19254" operator="containsText" text="N/A">
      <formula>NOT(ISERROR(SEARCH("N/A",P176)))</formula>
    </cfRule>
    <cfRule type="containsText" dxfId="8421" priority="19262" operator="containsText" text="em andamento">
      <formula>NOT(ISERROR(SEARCH("em andamento",P176)))</formula>
    </cfRule>
    <cfRule type="expression" dxfId="8420" priority="19252">
      <formula>$H176="ETAPA"</formula>
    </cfRule>
    <cfRule type="expression" dxfId="8419" priority="19264">
      <formula>$H176="CÉLULA CONSTRUTIVA"</formula>
    </cfRule>
    <cfRule type="containsText" dxfId="8418" priority="19269" operator="containsText" text="Finalizado">
      <formula>NOT(ISERROR(SEARCH("Finalizado",P176)))</formula>
    </cfRule>
    <cfRule type="expression" dxfId="8417" priority="19265">
      <formula>$H176="ETAPA"</formula>
    </cfRule>
    <cfRule type="containsText" dxfId="8416" priority="19268" operator="containsText" text="Pendente">
      <formula>NOT(ISERROR(SEARCH("Pendente",P176)))</formula>
    </cfRule>
    <cfRule type="containsText" dxfId="8415" priority="19256" operator="containsText" text="Finalizado">
      <formula>NOT(ISERROR(SEARCH("Finalizado",P176)))</formula>
    </cfRule>
    <cfRule type="containsText" dxfId="8414" priority="19255" operator="containsText" text="Pendente">
      <formula>NOT(ISERROR(SEARCH("Pendente",P176)))</formula>
    </cfRule>
  </conditionalFormatting>
  <conditionalFormatting sqref="P180 P188 P192 P174:P175">
    <cfRule type="containsText" dxfId="8413" priority="19278" operator="containsText" text="Pendente">
      <formula>NOT(ISERROR(SEARCH("Pendente",P174)))</formula>
    </cfRule>
    <cfRule type="containsText" dxfId="8412" priority="19279" operator="containsText" text="Finalizado">
      <formula>NOT(ISERROR(SEARCH("Finalizado",P174)))</formula>
    </cfRule>
    <cfRule type="containsText" dxfId="8411" priority="19280" operator="containsText" text="em andamento">
      <formula>NOT(ISERROR(SEARCH("em andamento",P174)))</formula>
    </cfRule>
  </conditionalFormatting>
  <conditionalFormatting sqref="P180">
    <cfRule type="expression" dxfId="8410" priority="19239">
      <formula>$H180="ETAPA"</formula>
    </cfRule>
    <cfRule type="expression" dxfId="8409" priority="19238">
      <formula>$H180="CÉLULA CONSTRUTIVA"</formula>
    </cfRule>
  </conditionalFormatting>
  <conditionalFormatting sqref="P188">
    <cfRule type="expression" dxfId="8408" priority="19236">
      <formula>$H188="CÉLULA CONSTRUTIVA"</formula>
    </cfRule>
    <cfRule type="expression" dxfId="8407" priority="19237">
      <formula>$H188="ETAPA"</formula>
    </cfRule>
  </conditionalFormatting>
  <conditionalFormatting sqref="P190">
    <cfRule type="containsText" dxfId="8406" priority="12922" operator="containsText" text="Lançado">
      <formula>NOT(ISERROR(SEARCH("Lançado",P190)))</formula>
    </cfRule>
    <cfRule type="expression" dxfId="8405" priority="12920">
      <formula>$H190="ETAPA"</formula>
    </cfRule>
    <cfRule type="expression" dxfId="8404" priority="12919">
      <formula>$H190="CÉLULA CONSTRUTIVA"</formula>
    </cfRule>
    <cfRule type="containsText" dxfId="8403" priority="12926" operator="containsText" text="em andamento">
      <formula>NOT(ISERROR(SEARCH("em andamento",P190)))</formula>
    </cfRule>
    <cfRule type="containsText" dxfId="8402" priority="12925" operator="containsText" text="Finalizado">
      <formula>NOT(ISERROR(SEARCH("Finalizado",P190)))</formula>
    </cfRule>
    <cfRule type="containsText" dxfId="8401" priority="12923" operator="containsText" text="N/A">
      <formula>NOT(ISERROR(SEARCH("N/A",P190)))</formula>
    </cfRule>
    <cfRule type="containsText" dxfId="8400" priority="12924" operator="containsText" text="Pendente">
      <formula>NOT(ISERROR(SEARCH("Pendente",P190)))</formula>
    </cfRule>
  </conditionalFormatting>
  <conditionalFormatting sqref="P192">
    <cfRule type="containsText" dxfId="8399" priority="19276" operator="containsText" text="Lançado">
      <formula>NOT(ISERROR(SEARCH("Lançado",P192)))</formula>
    </cfRule>
    <cfRule type="containsText" dxfId="8398" priority="19277" operator="containsText" text="N/A">
      <formula>NOT(ISERROR(SEARCH("N/A",P192)))</formula>
    </cfRule>
  </conditionalFormatting>
  <conditionalFormatting sqref="P194:P195">
    <cfRule type="expression" dxfId="8397" priority="19149">
      <formula>$H194="SUBETAPA"</formula>
    </cfRule>
    <cfRule type="containsText" dxfId="8396" priority="19187" operator="containsText" text="Lançado">
      <formula>NOT(ISERROR(SEARCH("Lançado",P194)))</formula>
    </cfRule>
    <cfRule type="containsText" dxfId="8395" priority="19188" operator="containsText" text="N/A">
      <formula>NOT(ISERROR(SEARCH("N/A",P194)))</formula>
    </cfRule>
    <cfRule type="expression" dxfId="8394" priority="19150">
      <formula>$H194="CÉLULA CONSTRUTIVA"</formula>
    </cfRule>
    <cfRule type="expression" dxfId="8393" priority="19151">
      <formula>$H194="ETAPA"</formula>
    </cfRule>
  </conditionalFormatting>
  <conditionalFormatting sqref="P199 P206 P210 P194:P195">
    <cfRule type="containsText" dxfId="8392" priority="19195" operator="containsText" text="em andamento">
      <formula>NOT(ISERROR(SEARCH("em andamento",P194)))</formula>
    </cfRule>
    <cfRule type="containsText" dxfId="8391" priority="19194" operator="containsText" text="Finalizado">
      <formula>NOT(ISERROR(SEARCH("Finalizado",P194)))</formula>
    </cfRule>
    <cfRule type="containsText" dxfId="8390" priority="19193" operator="containsText" text="Pendente">
      <formula>NOT(ISERROR(SEARCH("Pendente",P194)))</formula>
    </cfRule>
  </conditionalFormatting>
  <conditionalFormatting sqref="P199 P206 P210">
    <cfRule type="containsText" dxfId="8389" priority="19192" operator="containsText" text="N/A">
      <formula>NOT(ISERROR(SEARCH("N/A",P199)))</formula>
    </cfRule>
    <cfRule type="containsText" dxfId="8388" priority="19191" operator="containsText" text="Lançado">
      <formula>NOT(ISERROR(SEARCH("Lançado",P199)))</formula>
    </cfRule>
  </conditionalFormatting>
  <conditionalFormatting sqref="P199">
    <cfRule type="expression" dxfId="8387" priority="19156">
      <formula>$H199="ETAPA"</formula>
    </cfRule>
    <cfRule type="expression" dxfId="8386" priority="19155">
      <formula>$H199="CÉLULA CONSTRUTIVA"</formula>
    </cfRule>
  </conditionalFormatting>
  <conditionalFormatting sqref="P206">
    <cfRule type="expression" dxfId="8385" priority="19154">
      <formula>$H206="ETAPA"</formula>
    </cfRule>
    <cfRule type="expression" dxfId="8384" priority="19153">
      <formula>$H206="CÉLULA CONSTRUTIVA"</formula>
    </cfRule>
  </conditionalFormatting>
  <conditionalFormatting sqref="P207">
    <cfRule type="containsText" dxfId="8383" priority="19200" operator="containsText" text="N/A">
      <formula>NOT(ISERROR(SEARCH("N/A",P207)))</formula>
    </cfRule>
    <cfRule type="containsText" dxfId="8382" priority="19199" operator="containsText" text="Lançado">
      <formula>NOT(ISERROR(SEARCH("Lançado",P207)))</formula>
    </cfRule>
    <cfRule type="containsText" dxfId="8381" priority="19206" operator="containsText" text="Pendente">
      <formula>NOT(ISERROR(SEARCH("Pendente",P207)))</formula>
    </cfRule>
    <cfRule type="containsText" dxfId="8380" priority="19216" operator="containsText" text="em andamento">
      <formula>NOT(ISERROR(SEARCH("em andamento",P207)))</formula>
    </cfRule>
    <cfRule type="containsText" dxfId="8379" priority="19215" operator="containsText" text="Finalizado">
      <formula>NOT(ISERROR(SEARCH("Finalizado",P207)))</formula>
    </cfRule>
    <cfRule type="containsText" dxfId="8378" priority="19214" operator="containsText" text="Pendente">
      <formula>NOT(ISERROR(SEARCH("Pendente",P207)))</formula>
    </cfRule>
    <cfRule type="expression" dxfId="8377" priority="19211">
      <formula>$H207="ETAPA"</formula>
    </cfRule>
    <cfRule type="containsText" dxfId="8376" priority="19213" operator="containsText" text="N/A">
      <formula>NOT(ISERROR(SEARCH("N/A",P207)))</formula>
    </cfRule>
    <cfRule type="containsText" dxfId="8375" priority="19205" operator="containsText" text="N/A">
      <formula>NOT(ISERROR(SEARCH("N/A",P207)))</formula>
    </cfRule>
    <cfRule type="containsText" dxfId="8374" priority="19212" operator="containsText" text="Lançado">
      <formula>NOT(ISERROR(SEARCH("Lançado",P207)))</formula>
    </cfRule>
    <cfRule type="containsText" dxfId="8373" priority="19204" operator="containsText" text="Lançado">
      <formula>NOT(ISERROR(SEARCH("Lançado",P207)))</formula>
    </cfRule>
    <cfRule type="expression" dxfId="8372" priority="19198">
      <formula>$H207="ETAPA"</formula>
    </cfRule>
    <cfRule type="containsText" dxfId="8371" priority="19207" operator="containsText" text="Finalizado">
      <formula>NOT(ISERROR(SEARCH("Finalizado",P207)))</formula>
    </cfRule>
    <cfRule type="expression" dxfId="8370" priority="19196">
      <formula>$H207="SUBETAPA"</formula>
    </cfRule>
    <cfRule type="expression" dxfId="8369" priority="19197">
      <formula>$H207="CÉLULA CONSTRUTIVA"</formula>
    </cfRule>
    <cfRule type="expression" dxfId="8368" priority="19210">
      <formula>$H207="CÉLULA CONSTRUTIVA"</formula>
    </cfRule>
    <cfRule type="containsText" dxfId="8367" priority="19202" operator="containsText" text="Finalizado">
      <formula>NOT(ISERROR(SEARCH("Finalizado",P207)))</formula>
    </cfRule>
    <cfRule type="containsText" dxfId="8366" priority="19203" operator="containsText" text="em andamento">
      <formula>NOT(ISERROR(SEARCH("em andamento",P207)))</formula>
    </cfRule>
    <cfRule type="containsText" dxfId="8365" priority="19201" operator="containsText" text="Pendente">
      <formula>NOT(ISERROR(SEARCH("Pendente",P207)))</formula>
    </cfRule>
    <cfRule type="containsText" dxfId="8364" priority="19208" operator="containsText" text="em andamento">
      <formula>NOT(ISERROR(SEARCH("em andamento",P207)))</formula>
    </cfRule>
    <cfRule type="expression" dxfId="8363" priority="19209">
      <formula>$H207="SUBETAPA"</formula>
    </cfRule>
  </conditionalFormatting>
  <conditionalFormatting sqref="P208">
    <cfRule type="expression" dxfId="8362" priority="12883">
      <formula>$H208="CÉLULA CONSTRUTIVA"</formula>
    </cfRule>
    <cfRule type="containsText" dxfId="8361" priority="12890" operator="containsText" text="em andamento">
      <formula>NOT(ISERROR(SEARCH("em andamento",P208)))</formula>
    </cfRule>
    <cfRule type="containsText" dxfId="8360" priority="12889" operator="containsText" text="Finalizado">
      <formula>NOT(ISERROR(SEARCH("Finalizado",P208)))</formula>
    </cfRule>
    <cfRule type="containsText" dxfId="8359" priority="12887" operator="containsText" text="N/A">
      <formula>NOT(ISERROR(SEARCH("N/A",P208)))</formula>
    </cfRule>
    <cfRule type="containsText" dxfId="8358" priority="12888" operator="containsText" text="Pendente">
      <formula>NOT(ISERROR(SEARCH("Pendente",P208)))</formula>
    </cfRule>
    <cfRule type="containsText" dxfId="8357" priority="12886" operator="containsText" text="Lançado">
      <formula>NOT(ISERROR(SEARCH("Lançado",P208)))</formula>
    </cfRule>
    <cfRule type="expression" dxfId="8356" priority="12884">
      <formula>$H208="ETAPA"</formula>
    </cfRule>
  </conditionalFormatting>
  <conditionalFormatting sqref="P209">
    <cfRule type="containsText" dxfId="8355" priority="12904" operator="containsText" text="em andamento">
      <formula>NOT(ISERROR(SEARCH("em andamento",P209)))</formula>
    </cfRule>
    <cfRule type="containsText" dxfId="8354" priority="12911" operator="containsText" text="em andamento">
      <formula>NOT(ISERROR(SEARCH("em andamento",P209)))</formula>
    </cfRule>
    <cfRule type="containsText" dxfId="8353" priority="12910" operator="containsText" text="Finalizado">
      <formula>NOT(ISERROR(SEARCH("Finalizado",P209)))</formula>
    </cfRule>
    <cfRule type="containsText" dxfId="8352" priority="12909" operator="containsText" text="Pendente">
      <formula>NOT(ISERROR(SEARCH("Pendente",P209)))</formula>
    </cfRule>
    <cfRule type="containsText" dxfId="8351" priority="12908" operator="containsText" text="N/A">
      <formula>NOT(ISERROR(SEARCH("N/A",P209)))</formula>
    </cfRule>
    <cfRule type="containsText" dxfId="8350" priority="12907" operator="containsText" text="Lançado">
      <formula>NOT(ISERROR(SEARCH("Lançado",P209)))</formula>
    </cfRule>
    <cfRule type="expression" dxfId="8349" priority="12906">
      <formula>$H209="CÉLULA CONSTRUTIVA"</formula>
    </cfRule>
    <cfRule type="expression" dxfId="8348" priority="12905">
      <formula>$H209="SUBETAPA"</formula>
    </cfRule>
    <cfRule type="containsText" dxfId="8347" priority="12903" operator="containsText" text="Finalizado">
      <formula>NOT(ISERROR(SEARCH("Finalizado",P209)))</formula>
    </cfRule>
    <cfRule type="containsText" dxfId="8346" priority="12902" operator="containsText" text="Pendente">
      <formula>NOT(ISERROR(SEARCH("Pendente",P209)))</formula>
    </cfRule>
    <cfRule type="containsText" dxfId="8345" priority="12901" operator="containsText" text="N/A">
      <formula>NOT(ISERROR(SEARCH("N/A",P209)))</formula>
    </cfRule>
    <cfRule type="containsText" dxfId="8344" priority="12900" operator="containsText" text="Lançado">
      <formula>NOT(ISERROR(SEARCH("Lançado",P209)))</formula>
    </cfRule>
    <cfRule type="containsText" dxfId="8343" priority="12899" operator="containsText" text="em andamento">
      <formula>NOT(ISERROR(SEARCH("em andamento",P209)))</formula>
    </cfRule>
    <cfRule type="containsText" dxfId="8342" priority="12898" operator="containsText" text="Finalizado">
      <formula>NOT(ISERROR(SEARCH("Finalizado",P209)))</formula>
    </cfRule>
    <cfRule type="containsText" dxfId="8341" priority="12897" operator="containsText" text="Pendente">
      <formula>NOT(ISERROR(SEARCH("Pendente",P209)))</formula>
    </cfRule>
    <cfRule type="containsText" dxfId="8340" priority="12896" operator="containsText" text="N/A">
      <formula>NOT(ISERROR(SEARCH("N/A",P209)))</formula>
    </cfRule>
    <cfRule type="containsText" dxfId="8339" priority="12895" operator="containsText" text="Lançado">
      <formula>NOT(ISERROR(SEARCH("Lançado",P209)))</formula>
    </cfRule>
    <cfRule type="expression" dxfId="8338" priority="12894">
      <formula>$H209="CÉLULA CONSTRUTIVA"</formula>
    </cfRule>
    <cfRule type="expression" dxfId="8337" priority="12893">
      <formula>$H209="SUBETAPA"</formula>
    </cfRule>
  </conditionalFormatting>
  <conditionalFormatting sqref="P212:P213">
    <cfRule type="expression" dxfId="8336" priority="19067">
      <formula>$H212="ETAPA"</formula>
    </cfRule>
    <cfRule type="expression" dxfId="8335" priority="19066">
      <formula>$H212="CÉLULA CONSTRUTIVA"</formula>
    </cfRule>
    <cfRule type="containsText" dxfId="8334" priority="19079" operator="containsText" text="N/A">
      <formula>NOT(ISERROR(SEARCH("N/A",P212)))</formula>
    </cfRule>
    <cfRule type="containsText" dxfId="8333" priority="19078" operator="containsText" text="Lançado">
      <formula>NOT(ISERROR(SEARCH("Lançado",P212)))</formula>
    </cfRule>
    <cfRule type="expression" dxfId="8332" priority="19065">
      <formula>$H212="SUBETAPA"</formula>
    </cfRule>
  </conditionalFormatting>
  <conditionalFormatting sqref="P214:P216 P218:P223">
    <cfRule type="containsText" dxfId="8331" priority="19130" operator="containsText" text="Finalizado">
      <formula>NOT(ISERROR(SEARCH("Finalizado",P214)))</formula>
    </cfRule>
    <cfRule type="expression" dxfId="8330" priority="19125">
      <formula>$H214="CÉLULA CONSTRUTIVA"</formula>
    </cfRule>
    <cfRule type="containsText" dxfId="8329" priority="19128" operator="containsText" text="N/A">
      <formula>NOT(ISERROR(SEARCH("N/A",P214)))</formula>
    </cfRule>
    <cfRule type="containsText" dxfId="8328" priority="19123" operator="containsText" text="em andamento">
      <formula>NOT(ISERROR(SEARCH("em andamento",P214)))</formula>
    </cfRule>
    <cfRule type="containsText" dxfId="8327" priority="19122" operator="containsText" text="Finalizado">
      <formula>NOT(ISERROR(SEARCH("Finalizado",P214)))</formula>
    </cfRule>
    <cfRule type="containsText" dxfId="8326" priority="19121" operator="containsText" text="Pendente">
      <formula>NOT(ISERROR(SEARCH("Pendente",P214)))</formula>
    </cfRule>
    <cfRule type="containsText" dxfId="8325" priority="19116" operator="containsText" text="Pendente">
      <formula>NOT(ISERROR(SEARCH("Pendente",P214)))</formula>
    </cfRule>
    <cfRule type="containsText" dxfId="8324" priority="19129" operator="containsText" text="Pendente">
      <formula>NOT(ISERROR(SEARCH("Pendente",P214)))</formula>
    </cfRule>
    <cfRule type="expression" dxfId="8323" priority="19111">
      <formula>$H214="SUBETAPA"</formula>
    </cfRule>
    <cfRule type="expression" dxfId="8322" priority="19124">
      <formula>$H214="SUBETAPA"</formula>
    </cfRule>
    <cfRule type="containsText" dxfId="8321" priority="19120" operator="containsText" text="N/A">
      <formula>NOT(ISERROR(SEARCH("N/A",P214)))</formula>
    </cfRule>
    <cfRule type="expression" dxfId="8320" priority="19112">
      <formula>$H214="CÉLULA CONSTRUTIVA"</formula>
    </cfRule>
    <cfRule type="containsText" dxfId="8319" priority="19119" operator="containsText" text="Lançado">
      <formula>NOT(ISERROR(SEARCH("Lançado",P214)))</formula>
    </cfRule>
    <cfRule type="containsText" dxfId="8318" priority="19118" operator="containsText" text="em andamento">
      <formula>NOT(ISERROR(SEARCH("em andamento",P214)))</formula>
    </cfRule>
    <cfRule type="expression" dxfId="8317" priority="19126">
      <formula>$H214="ETAPA"</formula>
    </cfRule>
    <cfRule type="containsText" dxfId="8316" priority="19117" operator="containsText" text="Finalizado">
      <formula>NOT(ISERROR(SEARCH("Finalizado",P214)))</formula>
    </cfRule>
    <cfRule type="containsText" dxfId="8315" priority="19131" operator="containsText" text="em andamento">
      <formula>NOT(ISERROR(SEARCH("em andamento",P214)))</formula>
    </cfRule>
    <cfRule type="containsText" dxfId="8314" priority="19127" operator="containsText" text="Lançado">
      <formula>NOT(ISERROR(SEARCH("Lançado",P214)))</formula>
    </cfRule>
    <cfRule type="expression" dxfId="8313" priority="19113">
      <formula>$H214="ETAPA"</formula>
    </cfRule>
    <cfRule type="containsText" dxfId="8312" priority="19114" operator="containsText" text="Lançado">
      <formula>NOT(ISERROR(SEARCH("Lançado",P214)))</formula>
    </cfRule>
    <cfRule type="containsText" dxfId="8311" priority="19115" operator="containsText" text="N/A">
      <formula>NOT(ISERROR(SEARCH("N/A",P214)))</formula>
    </cfRule>
  </conditionalFormatting>
  <conditionalFormatting sqref="P217 P224 P228 P212:P213">
    <cfRule type="containsText" dxfId="8310" priority="19086" operator="containsText" text="em andamento">
      <formula>NOT(ISERROR(SEARCH("em andamento",P212)))</formula>
    </cfRule>
    <cfRule type="containsText" dxfId="8309" priority="19085" operator="containsText" text="Finalizado">
      <formula>NOT(ISERROR(SEARCH("Finalizado",P212)))</formula>
    </cfRule>
    <cfRule type="containsText" dxfId="8308" priority="19084" operator="containsText" text="Pendente">
      <formula>NOT(ISERROR(SEARCH("Pendente",P212)))</formula>
    </cfRule>
  </conditionalFormatting>
  <conditionalFormatting sqref="P217 P224 P228">
    <cfRule type="containsText" dxfId="8307" priority="19083" operator="containsText" text="N/A">
      <formula>NOT(ISERROR(SEARCH("N/A",P217)))</formula>
    </cfRule>
    <cfRule type="containsText" dxfId="8306" priority="19082" operator="containsText" text="Lançado">
      <formula>NOT(ISERROR(SEARCH("Lançado",P217)))</formula>
    </cfRule>
  </conditionalFormatting>
  <conditionalFormatting sqref="P217">
    <cfRule type="expression" dxfId="8305" priority="19070">
      <formula>$H217="CÉLULA CONSTRUTIVA"</formula>
    </cfRule>
    <cfRule type="expression" dxfId="8304" priority="19071">
      <formula>$H217="ETAPA"</formula>
    </cfRule>
  </conditionalFormatting>
  <conditionalFormatting sqref="P224">
    <cfRule type="expression" dxfId="8303" priority="19068">
      <formula>$H224="CÉLULA CONSTRUTIVA"</formula>
    </cfRule>
    <cfRule type="expression" dxfId="8302" priority="19069">
      <formula>$H224="ETAPA"</formula>
    </cfRule>
  </conditionalFormatting>
  <conditionalFormatting sqref="P225">
    <cfRule type="containsText" dxfId="8301" priority="19105" operator="containsText" text="Pendente">
      <formula>NOT(ISERROR(SEARCH("Pendente",P225)))</formula>
    </cfRule>
    <cfRule type="containsText" dxfId="8300" priority="19091" operator="containsText" text="N/A">
      <formula>NOT(ISERROR(SEARCH("N/A",P225)))</formula>
    </cfRule>
    <cfRule type="containsText" dxfId="8299" priority="19106" operator="containsText" text="Finalizado">
      <formula>NOT(ISERROR(SEARCH("Finalizado",P225)))</formula>
    </cfRule>
    <cfRule type="containsText" dxfId="8298" priority="19090" operator="containsText" text="Lançado">
      <formula>NOT(ISERROR(SEARCH("Lançado",P225)))</formula>
    </cfRule>
    <cfRule type="expression" dxfId="8297" priority="19089">
      <formula>$H225="ETAPA"</formula>
    </cfRule>
    <cfRule type="expression" dxfId="8296" priority="19088">
      <formula>$H225="CÉLULA CONSTRUTIVA"</formula>
    </cfRule>
    <cfRule type="expression" dxfId="8295" priority="19087">
      <formula>$H225="SUBETAPA"</formula>
    </cfRule>
    <cfRule type="containsText" dxfId="8294" priority="19092" operator="containsText" text="Pendente">
      <formula>NOT(ISERROR(SEARCH("Pendente",P225)))</formula>
    </cfRule>
    <cfRule type="containsText" dxfId="8293" priority="19093" operator="containsText" text="Finalizado">
      <formula>NOT(ISERROR(SEARCH("Finalizado",P225)))</formula>
    </cfRule>
    <cfRule type="containsText" dxfId="8292" priority="19094" operator="containsText" text="em andamento">
      <formula>NOT(ISERROR(SEARCH("em andamento",P225)))</formula>
    </cfRule>
    <cfRule type="containsText" dxfId="8291" priority="19095" operator="containsText" text="Lançado">
      <formula>NOT(ISERROR(SEARCH("Lançado",P225)))</formula>
    </cfRule>
    <cfRule type="containsText" dxfId="8290" priority="19096" operator="containsText" text="N/A">
      <formula>NOT(ISERROR(SEARCH("N/A",P225)))</formula>
    </cfRule>
    <cfRule type="containsText" dxfId="8289" priority="19097" operator="containsText" text="Pendente">
      <formula>NOT(ISERROR(SEARCH("Pendente",P225)))</formula>
    </cfRule>
    <cfRule type="containsText" dxfId="8288" priority="19099" operator="containsText" text="em andamento">
      <formula>NOT(ISERROR(SEARCH("em andamento",P225)))</formula>
    </cfRule>
    <cfRule type="expression" dxfId="8287" priority="19100">
      <formula>$H225="SUBETAPA"</formula>
    </cfRule>
    <cfRule type="expression" dxfId="8286" priority="19101">
      <formula>$H225="CÉLULA CONSTRUTIVA"</formula>
    </cfRule>
    <cfRule type="expression" dxfId="8285" priority="19102">
      <formula>$H225="ETAPA"</formula>
    </cfRule>
    <cfRule type="containsText" dxfId="8284" priority="19098" operator="containsText" text="Finalizado">
      <formula>NOT(ISERROR(SEARCH("Finalizado",P225)))</formula>
    </cfRule>
    <cfRule type="containsText" dxfId="8283" priority="19103" operator="containsText" text="Lançado">
      <formula>NOT(ISERROR(SEARCH("Lançado",P225)))</formula>
    </cfRule>
    <cfRule type="containsText" dxfId="8282" priority="19107" operator="containsText" text="em andamento">
      <formula>NOT(ISERROR(SEARCH("em andamento",P225)))</formula>
    </cfRule>
    <cfRule type="containsText" dxfId="8281" priority="19104" operator="containsText" text="N/A">
      <formula>NOT(ISERROR(SEARCH("N/A",P225)))</formula>
    </cfRule>
  </conditionalFormatting>
  <conditionalFormatting sqref="P226">
    <cfRule type="expression" dxfId="8280" priority="12847">
      <formula>$H226="CÉLULA CONSTRUTIVA"</formula>
    </cfRule>
    <cfRule type="containsText" dxfId="8279" priority="12854" operator="containsText" text="em andamento">
      <formula>NOT(ISERROR(SEARCH("em andamento",P226)))</formula>
    </cfRule>
    <cfRule type="containsText" dxfId="8278" priority="12853" operator="containsText" text="Finalizado">
      <formula>NOT(ISERROR(SEARCH("Finalizado",P226)))</formula>
    </cfRule>
    <cfRule type="containsText" dxfId="8277" priority="12852" operator="containsText" text="Pendente">
      <formula>NOT(ISERROR(SEARCH("Pendente",P226)))</formula>
    </cfRule>
    <cfRule type="containsText" dxfId="8276" priority="12851" operator="containsText" text="N/A">
      <formula>NOT(ISERROR(SEARCH("N/A",P226)))</formula>
    </cfRule>
    <cfRule type="containsText" dxfId="8275" priority="12850" operator="containsText" text="Lançado">
      <formula>NOT(ISERROR(SEARCH("Lançado",P226)))</formula>
    </cfRule>
    <cfRule type="expression" dxfId="8274" priority="12848">
      <formula>$H226="ETAPA"</formula>
    </cfRule>
  </conditionalFormatting>
  <conditionalFormatting sqref="P227">
    <cfRule type="expression" dxfId="8273" priority="12870">
      <formula>$H227="CÉLULA CONSTRUTIVA"</formula>
    </cfRule>
    <cfRule type="expression" dxfId="8272" priority="12869">
      <formula>$H227="SUBETAPA"</formula>
    </cfRule>
    <cfRule type="containsText" dxfId="8271" priority="12868" operator="containsText" text="em andamento">
      <formula>NOT(ISERROR(SEARCH("em andamento",P227)))</formula>
    </cfRule>
    <cfRule type="containsText" dxfId="8270" priority="12867" operator="containsText" text="Finalizado">
      <formula>NOT(ISERROR(SEARCH("Finalizado",P227)))</formula>
    </cfRule>
    <cfRule type="expression" dxfId="8269" priority="12858">
      <formula>$H227="CÉLULA CONSTRUTIVA"</formula>
    </cfRule>
    <cfRule type="expression" dxfId="8268" priority="12857">
      <formula>$H227="SUBETAPA"</formula>
    </cfRule>
    <cfRule type="containsText" dxfId="8267" priority="12866" operator="containsText" text="Pendente">
      <formula>NOT(ISERROR(SEARCH("Pendente",P227)))</formula>
    </cfRule>
    <cfRule type="containsText" dxfId="8266" priority="12865" operator="containsText" text="N/A">
      <formula>NOT(ISERROR(SEARCH("N/A",P227)))</formula>
    </cfRule>
    <cfRule type="containsText" dxfId="8265" priority="12864" operator="containsText" text="Lançado">
      <formula>NOT(ISERROR(SEARCH("Lançado",P227)))</formula>
    </cfRule>
    <cfRule type="containsText" dxfId="8264" priority="12863" operator="containsText" text="em andamento">
      <formula>NOT(ISERROR(SEARCH("em andamento",P227)))</formula>
    </cfRule>
    <cfRule type="containsText" dxfId="8263" priority="12859" operator="containsText" text="Lançado">
      <formula>NOT(ISERROR(SEARCH("Lançado",P227)))</formula>
    </cfRule>
    <cfRule type="containsText" dxfId="8262" priority="12862" operator="containsText" text="Finalizado">
      <formula>NOT(ISERROR(SEARCH("Finalizado",P227)))</formula>
    </cfRule>
    <cfRule type="containsText" dxfId="8261" priority="12861" operator="containsText" text="Pendente">
      <formula>NOT(ISERROR(SEARCH("Pendente",P227)))</formula>
    </cfRule>
    <cfRule type="containsText" dxfId="8260" priority="12860" operator="containsText" text="N/A">
      <formula>NOT(ISERROR(SEARCH("N/A",P227)))</formula>
    </cfRule>
    <cfRule type="containsText" dxfId="8259" priority="12875" operator="containsText" text="em andamento">
      <formula>NOT(ISERROR(SEARCH("em andamento",P227)))</formula>
    </cfRule>
    <cfRule type="containsText" dxfId="8258" priority="12874" operator="containsText" text="Finalizado">
      <formula>NOT(ISERROR(SEARCH("Finalizado",P227)))</formula>
    </cfRule>
    <cfRule type="containsText" dxfId="8257" priority="12873" operator="containsText" text="Pendente">
      <formula>NOT(ISERROR(SEARCH("Pendente",P227)))</formula>
    </cfRule>
    <cfRule type="containsText" dxfId="8256" priority="12872" operator="containsText" text="N/A">
      <formula>NOT(ISERROR(SEARCH("N/A",P227)))</formula>
    </cfRule>
    <cfRule type="containsText" dxfId="8255" priority="12871" operator="containsText" text="Lançado">
      <formula>NOT(ISERROR(SEARCH("Lançado",P227)))</formula>
    </cfRule>
  </conditionalFormatting>
  <conditionalFormatting sqref="P230:P231">
    <cfRule type="expression" dxfId="8254" priority="24052">
      <formula>$H230="ETAPA"</formula>
    </cfRule>
    <cfRule type="expression" dxfId="8253" priority="24050">
      <formula>$H230="SUBETAPA"</formula>
    </cfRule>
    <cfRule type="expression" dxfId="8252" priority="24051">
      <formula>$H230="CÉLULA CONSTRUTIVA"</formula>
    </cfRule>
  </conditionalFormatting>
  <conditionalFormatting sqref="P233:P235 J766">
    <cfRule type="expression" dxfId="8251" priority="16138">
      <formula>$H233="ETAPA"</formula>
    </cfRule>
    <cfRule type="expression" dxfId="8250" priority="16135">
      <formula>$H233="CÉLULA CONSTRUTIVA"</formula>
    </cfRule>
    <cfRule type="expression" dxfId="8249" priority="16137">
      <formula>$H233="CÉLULA CONSTRUTIVA"</formula>
    </cfRule>
    <cfRule type="expression" dxfId="8248" priority="16136">
      <formula>$H233="ETAPA"</formula>
    </cfRule>
  </conditionalFormatting>
  <conditionalFormatting sqref="P237 P245:P246 P233:P235">
    <cfRule type="containsText" dxfId="8247" priority="21481" operator="containsText" text="Lançado">
      <formula>NOT(ISERROR(SEARCH("Lançado",P233)))</formula>
    </cfRule>
    <cfRule type="containsText" dxfId="8246" priority="21498" operator="containsText" text="em andamento">
      <formula>NOT(ISERROR(SEARCH("em andamento",P233)))</formula>
    </cfRule>
    <cfRule type="expression" dxfId="8245" priority="21478">
      <formula>$H233="SUBETAPA"</formula>
    </cfRule>
    <cfRule type="containsText" dxfId="8244" priority="21482" operator="containsText" text="N/A">
      <formula>NOT(ISERROR(SEARCH("N/A",P233)))</formula>
    </cfRule>
    <cfRule type="containsText" dxfId="8243" priority="21485" operator="containsText" text="em andamento">
      <formula>NOT(ISERROR(SEARCH("em andamento",P233)))</formula>
    </cfRule>
    <cfRule type="containsText" dxfId="8242" priority="21484" operator="containsText" text="Finalizado">
      <formula>NOT(ISERROR(SEARCH("Finalizado",P233)))</formula>
    </cfRule>
    <cfRule type="containsText" dxfId="8241" priority="21495" operator="containsText" text="N/A">
      <formula>NOT(ISERROR(SEARCH("N/A",P233)))</formula>
    </cfRule>
    <cfRule type="containsText" dxfId="8240" priority="21490" operator="containsText" text="em andamento">
      <formula>NOT(ISERROR(SEARCH("em andamento",P233)))</formula>
    </cfRule>
    <cfRule type="containsText" dxfId="8239" priority="21489" operator="containsText" text="Finalizado">
      <formula>NOT(ISERROR(SEARCH("Finalizado",P233)))</formula>
    </cfRule>
    <cfRule type="containsText" dxfId="8238" priority="21483" operator="containsText" text="Pendente">
      <formula>NOT(ISERROR(SEARCH("Pendente",P233)))</formula>
    </cfRule>
    <cfRule type="containsText" dxfId="8237" priority="21488" operator="containsText" text="Pendente">
      <formula>NOT(ISERROR(SEARCH("Pendente",P233)))</formula>
    </cfRule>
    <cfRule type="containsText" dxfId="8236" priority="21494" operator="containsText" text="Lançado">
      <formula>NOT(ISERROR(SEARCH("Lançado",P233)))</formula>
    </cfRule>
    <cfRule type="containsText" dxfId="8235" priority="21496" operator="containsText" text="Pendente">
      <formula>NOT(ISERROR(SEARCH("Pendente",P233)))</formula>
    </cfRule>
    <cfRule type="containsText" dxfId="8234" priority="21497" operator="containsText" text="Finalizado">
      <formula>NOT(ISERROR(SEARCH("Finalizado",P233)))</formula>
    </cfRule>
    <cfRule type="containsText" dxfId="8233" priority="21487" operator="containsText" text="N/A">
      <formula>NOT(ISERROR(SEARCH("N/A",P233)))</formula>
    </cfRule>
    <cfRule type="containsText" dxfId="8232" priority="21486" operator="containsText" text="Lançado">
      <formula>NOT(ISERROR(SEARCH("Lançado",P233)))</formula>
    </cfRule>
  </conditionalFormatting>
  <conditionalFormatting sqref="P237 P245:P246">
    <cfRule type="expression" dxfId="8231" priority="21480">
      <formula>$H237="ETAPA"</formula>
    </cfRule>
    <cfRule type="expression" dxfId="8230" priority="21479">
      <formula>$H237="CÉLULA CONSTRUTIVA"</formula>
    </cfRule>
    <cfRule type="expression" dxfId="8229" priority="21492">
      <formula>$H237="CÉLULA CONSTRUTIVA"</formula>
    </cfRule>
    <cfRule type="expression" dxfId="8228" priority="21493">
      <formula>$H237="ETAPA"</formula>
    </cfRule>
  </conditionalFormatting>
  <conditionalFormatting sqref="P237">
    <cfRule type="expression" dxfId="8227" priority="12791">
      <formula>$H237="SUBETAPA"</formula>
    </cfRule>
  </conditionalFormatting>
  <conditionalFormatting sqref="P238">
    <cfRule type="containsText" dxfId="8226" priority="16759" operator="containsText" text="Lançado">
      <formula>NOT(ISERROR(SEARCH("Lançado",P238)))</formula>
    </cfRule>
    <cfRule type="containsText" dxfId="8225" priority="16762" operator="containsText" text="Finalizado">
      <formula>NOT(ISERROR(SEARCH("Finalizado",P238)))</formula>
    </cfRule>
    <cfRule type="containsText" dxfId="8224" priority="16763" operator="containsText" text="em andamento">
      <formula>NOT(ISERROR(SEARCH("em andamento",P238)))</formula>
    </cfRule>
    <cfRule type="containsText" dxfId="8223" priority="16761" operator="containsText" text="Pendente">
      <formula>NOT(ISERROR(SEARCH("Pendente",P238)))</formula>
    </cfRule>
    <cfRule type="containsText" dxfId="8222" priority="16760" operator="containsText" text="N/A">
      <formula>NOT(ISERROR(SEARCH("N/A",P238)))</formula>
    </cfRule>
  </conditionalFormatting>
  <conditionalFormatting sqref="P239">
    <cfRule type="containsText" dxfId="8221" priority="12781" operator="containsText" text="Finalizado">
      <formula>NOT(ISERROR(SEARCH("Finalizado",P239)))</formula>
    </cfRule>
    <cfRule type="containsText" dxfId="8220" priority="12780" operator="containsText" text="Pendente">
      <formula>NOT(ISERROR(SEARCH("Pendente",P239)))</formula>
    </cfRule>
    <cfRule type="containsText" dxfId="8219" priority="12779" operator="containsText" text="N/A">
      <formula>NOT(ISERROR(SEARCH("N/A",P239)))</formula>
    </cfRule>
    <cfRule type="containsText" dxfId="8218" priority="12778" operator="containsText" text="Lançado">
      <formula>NOT(ISERROR(SEARCH("Lançado",P239)))</formula>
    </cfRule>
    <cfRule type="containsText" dxfId="8217" priority="12777" operator="containsText" text="em andamento">
      <formula>NOT(ISERROR(SEARCH("em andamento",P239)))</formula>
    </cfRule>
    <cfRule type="expression" dxfId="8216" priority="12771">
      <formula>$H239="CÉLULA CONSTRUTIVA"</formula>
    </cfRule>
    <cfRule type="expression" dxfId="8215" priority="12770">
      <formula>$H239="SUBETAPA"</formula>
    </cfRule>
    <cfRule type="containsText" dxfId="8214" priority="12775" operator="containsText" text="Pendente">
      <formula>NOT(ISERROR(SEARCH("Pendente",P239)))</formula>
    </cfRule>
    <cfRule type="containsText" dxfId="8213" priority="12789" operator="containsText" text="em andamento">
      <formula>NOT(ISERROR(SEARCH("em andamento",P239)))</formula>
    </cfRule>
    <cfRule type="containsText" dxfId="8212" priority="12774" operator="containsText" text="N/A">
      <formula>NOT(ISERROR(SEARCH("N/A",P239)))</formula>
    </cfRule>
    <cfRule type="containsText" dxfId="8211" priority="12787" operator="containsText" text="Pendente">
      <formula>NOT(ISERROR(SEARCH("Pendente",P239)))</formula>
    </cfRule>
    <cfRule type="containsText" dxfId="8210" priority="12786" operator="containsText" text="N/A">
      <formula>NOT(ISERROR(SEARCH("N/A",P239)))</formula>
    </cfRule>
    <cfRule type="containsText" dxfId="8209" priority="12773" operator="containsText" text="Lançado">
      <formula>NOT(ISERROR(SEARCH("Lançado",P239)))</formula>
    </cfRule>
    <cfRule type="expression" dxfId="8208" priority="12790">
      <formula>$H239="SUBETAPA"</formula>
    </cfRule>
    <cfRule type="expression" dxfId="8207" priority="12772">
      <formula>$H239="ETAPA"</formula>
    </cfRule>
    <cfRule type="containsText" dxfId="8206" priority="12788" operator="containsText" text="Finalizado">
      <formula>NOT(ISERROR(SEARCH("Finalizado",P239)))</formula>
    </cfRule>
    <cfRule type="containsText" dxfId="8205" priority="12776" operator="containsText" text="Finalizado">
      <formula>NOT(ISERROR(SEARCH("Finalizado",P239)))</formula>
    </cfRule>
    <cfRule type="containsText" dxfId="8204" priority="12785" operator="containsText" text="Lançado">
      <formula>NOT(ISERROR(SEARCH("Lançado",P239)))</formula>
    </cfRule>
    <cfRule type="expression" dxfId="8203" priority="12784">
      <formula>$H239="ETAPA"</formula>
    </cfRule>
    <cfRule type="expression" dxfId="8202" priority="12783">
      <formula>$H239="CÉLULA CONSTRUTIVA"</formula>
    </cfRule>
    <cfRule type="containsText" dxfId="8201" priority="12782" operator="containsText" text="em andamento">
      <formula>NOT(ISERROR(SEARCH("em andamento",P239)))</formula>
    </cfRule>
  </conditionalFormatting>
  <conditionalFormatting sqref="P240 P1048">
    <cfRule type="containsText" dxfId="8200" priority="23913" operator="containsText" text="Finalizado">
      <formula>NOT(ISERROR(SEARCH("Finalizado",P240)))</formula>
    </cfRule>
    <cfRule type="containsText" dxfId="8199" priority="23912" operator="containsText" text="Pendente">
      <formula>NOT(ISERROR(SEARCH("Pendente",P240)))</formula>
    </cfRule>
    <cfRule type="containsText" dxfId="8198" priority="23914" operator="containsText" text="em andamento">
      <formula>NOT(ISERROR(SEARCH("em andamento",P240)))</formula>
    </cfRule>
  </conditionalFormatting>
  <conditionalFormatting sqref="P241:P243">
    <cfRule type="containsText" dxfId="8197" priority="12755" operator="containsText" text="Finalizado">
      <formula>NOT(ISERROR(SEARCH("Finalizado",P241)))</formula>
    </cfRule>
    <cfRule type="containsText" dxfId="8196" priority="12756" operator="containsText" text="em andamento">
      <formula>NOT(ISERROR(SEARCH("em andamento",P241)))</formula>
    </cfRule>
    <cfRule type="containsText" dxfId="8195" priority="12757" operator="containsText" text="Lançado">
      <formula>NOT(ISERROR(SEARCH("Lançado",P241)))</formula>
    </cfRule>
    <cfRule type="containsText" dxfId="8194" priority="12758" operator="containsText" text="N/A">
      <formula>NOT(ISERROR(SEARCH("N/A",P241)))</formula>
    </cfRule>
    <cfRule type="containsText" dxfId="8193" priority="12759" operator="containsText" text="Pendente">
      <formula>NOT(ISERROR(SEARCH("Pendente",P241)))</formula>
    </cfRule>
    <cfRule type="containsText" dxfId="8192" priority="12760" operator="containsText" text="Finalizado">
      <formula>NOT(ISERROR(SEARCH("Finalizado",P241)))</formula>
    </cfRule>
    <cfRule type="containsText" dxfId="8191" priority="12761" operator="containsText" text="em andamento">
      <formula>NOT(ISERROR(SEARCH("em andamento",P241)))</formula>
    </cfRule>
    <cfRule type="expression" dxfId="8190" priority="12762">
      <formula>$H241="CÉLULA CONSTRUTIVA"</formula>
    </cfRule>
    <cfRule type="expression" dxfId="8189" priority="12763">
      <formula>$H241="ETAPA"</formula>
    </cfRule>
    <cfRule type="containsText" dxfId="8188" priority="12764" operator="containsText" text="Lançado">
      <formula>NOT(ISERROR(SEARCH("Lançado",P241)))</formula>
    </cfRule>
    <cfRule type="containsText" dxfId="8187" priority="12765" operator="containsText" text="N/A">
      <formula>NOT(ISERROR(SEARCH("N/A",P241)))</formula>
    </cfRule>
    <cfRule type="containsText" dxfId="8186" priority="12766" operator="containsText" text="Pendente">
      <formula>NOT(ISERROR(SEARCH("Pendente",P241)))</formula>
    </cfRule>
    <cfRule type="containsText" dxfId="8185" priority="12767" operator="containsText" text="Finalizado">
      <formula>NOT(ISERROR(SEARCH("Finalizado",P241)))</formula>
    </cfRule>
    <cfRule type="containsText" dxfId="8184" priority="12768" operator="containsText" text="em andamento">
      <formula>NOT(ISERROR(SEARCH("em andamento",P241)))</formula>
    </cfRule>
    <cfRule type="expression" dxfId="8183" priority="12769">
      <formula>$H241="SUBETAPA"</formula>
    </cfRule>
    <cfRule type="expression" dxfId="8182" priority="12749">
      <formula>$H241="SUBETAPA"</formula>
    </cfRule>
    <cfRule type="expression" dxfId="8181" priority="12750">
      <formula>$H241="CÉLULA CONSTRUTIVA"</formula>
    </cfRule>
    <cfRule type="expression" dxfId="8180" priority="12751">
      <formula>$H241="ETAPA"</formula>
    </cfRule>
    <cfRule type="containsText" dxfId="8179" priority="12752" operator="containsText" text="Lançado">
      <formula>NOT(ISERROR(SEARCH("Lançado",P241)))</formula>
    </cfRule>
    <cfRule type="containsText" dxfId="8178" priority="12753" operator="containsText" text="N/A">
      <formula>NOT(ISERROR(SEARCH("N/A",P241)))</formula>
    </cfRule>
    <cfRule type="containsText" dxfId="8177" priority="12754" operator="containsText" text="Pendente">
      <formula>NOT(ISERROR(SEARCH("Pendente",P241)))</formula>
    </cfRule>
  </conditionalFormatting>
  <conditionalFormatting sqref="P244">
    <cfRule type="containsText" dxfId="8176" priority="23909" operator="containsText" text="Finalizado">
      <formula>NOT(ISERROR(SEARCH("Finalizado",P244)))</formula>
    </cfRule>
    <cfRule type="containsText" dxfId="8175" priority="23910" operator="containsText" text="em andamento">
      <formula>NOT(ISERROR(SEARCH("em andamento",P244)))</formula>
    </cfRule>
  </conditionalFormatting>
  <conditionalFormatting sqref="P247">
    <cfRule type="expression" dxfId="8174" priority="17720">
      <formula>$H247="SUBETAPA"</formula>
    </cfRule>
    <cfRule type="expression" dxfId="8173" priority="17721">
      <formula>$H247="CÉLULA CONSTRUTIVA"</formula>
    </cfRule>
    <cfRule type="expression" dxfId="8172" priority="17722">
      <formula>$H247="ETAPA"</formula>
    </cfRule>
  </conditionalFormatting>
  <conditionalFormatting sqref="P247:P248">
    <cfRule type="containsText" dxfId="8171" priority="17726" operator="containsText" text="N/A">
      <formula>NOT(ISERROR(SEARCH("N/A",P247)))</formula>
    </cfRule>
    <cfRule type="containsText" dxfId="8170" priority="17727" operator="containsText" text="Pendente">
      <formula>NOT(ISERROR(SEARCH("Pendente",P247)))</formula>
    </cfRule>
    <cfRule type="containsText" dxfId="8169" priority="17729" operator="containsText" text="em andamento">
      <formula>NOT(ISERROR(SEARCH("em andamento",P247)))</formula>
    </cfRule>
    <cfRule type="containsText" dxfId="8168" priority="17728" operator="containsText" text="Finalizado">
      <formula>NOT(ISERROR(SEARCH("Finalizado",P247)))</formula>
    </cfRule>
    <cfRule type="containsText" dxfId="8167" priority="17725" operator="containsText" text="Lançado">
      <formula>NOT(ISERROR(SEARCH("Lançado",P247)))</formula>
    </cfRule>
  </conditionalFormatting>
  <conditionalFormatting sqref="P249">
    <cfRule type="containsText" dxfId="8166" priority="918" operator="containsText" text="Lançado">
      <formula>NOT(ISERROR(SEARCH("Lançado",P249)))</formula>
    </cfRule>
    <cfRule type="containsText" dxfId="8165" priority="919" operator="containsText" text="N/A">
      <formula>NOT(ISERROR(SEARCH("N/A",P249)))</formula>
    </cfRule>
    <cfRule type="containsText" dxfId="8164" priority="920" operator="containsText" text="Pendente">
      <formula>NOT(ISERROR(SEARCH("Pendente",P249)))</formula>
    </cfRule>
    <cfRule type="containsText" dxfId="8163" priority="921" operator="containsText" text="Finalizado">
      <formula>NOT(ISERROR(SEARCH("Finalizado",P249)))</formula>
    </cfRule>
    <cfRule type="containsText" dxfId="8162" priority="922" operator="containsText" text="em andamento">
      <formula>NOT(ISERROR(SEARCH("em andamento",P249)))</formula>
    </cfRule>
    <cfRule type="containsText" dxfId="8161" priority="909" operator="containsText" text="N/A">
      <formula>NOT(ISERROR(SEARCH("N/A",P249)))</formula>
    </cfRule>
    <cfRule type="expression" dxfId="8160" priority="902">
      <formula>$H249="CÉLULA CONSTRUTIVA"</formula>
    </cfRule>
    <cfRule type="containsText" dxfId="8159" priority="910" operator="containsText" text="Pendente">
      <formula>NOT(ISERROR(SEARCH("Pendente",P249)))</formula>
    </cfRule>
    <cfRule type="containsText" dxfId="8158" priority="912" operator="containsText" text="em andamento">
      <formula>NOT(ISERROR(SEARCH("em andamento",P249)))</formula>
    </cfRule>
    <cfRule type="containsText" dxfId="8157" priority="913" operator="containsText" text="Lançado">
      <formula>NOT(ISERROR(SEARCH("Lançado",P249)))</formula>
    </cfRule>
    <cfRule type="containsText" dxfId="8156" priority="914" operator="containsText" text="N/A">
      <formula>NOT(ISERROR(SEARCH("N/A",P249)))</formula>
    </cfRule>
    <cfRule type="expression" dxfId="8155" priority="903">
      <formula>$H249="ETAPA"</formula>
    </cfRule>
    <cfRule type="containsText" dxfId="8154" priority="915" operator="containsText" text="Pendente">
      <formula>NOT(ISERROR(SEARCH("Pendente",P249)))</formula>
    </cfRule>
    <cfRule type="containsText" dxfId="8153" priority="916" operator="containsText" text="Finalizado">
      <formula>NOT(ISERROR(SEARCH("Finalizado",P249)))</formula>
    </cfRule>
    <cfRule type="containsText" dxfId="8152" priority="917" operator="containsText" text="em andamento">
      <formula>NOT(ISERROR(SEARCH("em andamento",P249)))</formula>
    </cfRule>
    <cfRule type="containsText" dxfId="8151" priority="911" operator="containsText" text="Finalizado">
      <formula>NOT(ISERROR(SEARCH("Finalizado",P249)))</formula>
    </cfRule>
    <cfRule type="expression" dxfId="8150" priority="904">
      <formula>$H249="CÉLULA CONSTRUTIVA"</formula>
    </cfRule>
    <cfRule type="expression" dxfId="8149" priority="905">
      <formula>$H249="ETAPA"</formula>
    </cfRule>
    <cfRule type="expression" dxfId="8148" priority="907">
      <formula>$H249="SUBETAPA"</formula>
    </cfRule>
    <cfRule type="containsText" dxfId="8147" priority="908" operator="containsText" text="Lançado">
      <formula>NOT(ISERROR(SEARCH("Lançado",P249)))</formula>
    </cfRule>
  </conditionalFormatting>
  <conditionalFormatting sqref="P250:P251 P253 P261:P262">
    <cfRule type="containsText" dxfId="8146" priority="12687" operator="containsText" text="N/A">
      <formula>NOT(ISERROR(SEARCH("N/A",P250)))</formula>
    </cfRule>
    <cfRule type="containsText" dxfId="8145" priority="12690" operator="containsText" text="em andamento">
      <formula>NOT(ISERROR(SEARCH("em andamento",P250)))</formula>
    </cfRule>
    <cfRule type="containsText" dxfId="8144" priority="12689" operator="containsText" text="Finalizado">
      <formula>NOT(ISERROR(SEARCH("Finalizado",P250)))</formula>
    </cfRule>
    <cfRule type="containsText" dxfId="8143" priority="12688" operator="containsText" text="Pendente">
      <formula>NOT(ISERROR(SEARCH("Pendente",P250)))</formula>
    </cfRule>
    <cfRule type="containsText" dxfId="8142" priority="12686" operator="containsText" text="Lançado">
      <formula>NOT(ISERROR(SEARCH("Lançado",P250)))</formula>
    </cfRule>
    <cfRule type="expression" dxfId="8141" priority="12685">
      <formula>$H250="ETAPA"</formula>
    </cfRule>
    <cfRule type="expression" dxfId="8140" priority="12684">
      <formula>$H250="CÉLULA CONSTRUTIVA"</formula>
    </cfRule>
    <cfRule type="containsText" dxfId="8139" priority="12682" operator="containsText" text="Finalizado">
      <formula>NOT(ISERROR(SEARCH("Finalizado",P250)))</formula>
    </cfRule>
    <cfRule type="containsText" dxfId="8138" priority="12681" operator="containsText" text="Pendente">
      <formula>NOT(ISERROR(SEARCH("Pendente",P250)))</formula>
    </cfRule>
    <cfRule type="containsText" dxfId="8137" priority="12680" operator="containsText" text="N/A">
      <formula>NOT(ISERROR(SEARCH("N/A",P250)))</formula>
    </cfRule>
    <cfRule type="containsText" dxfId="8136" priority="12679" operator="containsText" text="Lançado">
      <formula>NOT(ISERROR(SEARCH("Lançado",P250)))</formula>
    </cfRule>
    <cfRule type="containsText" dxfId="8135" priority="12678" operator="containsText" text="em andamento">
      <formula>NOT(ISERROR(SEARCH("em andamento",P250)))</formula>
    </cfRule>
    <cfRule type="containsText" dxfId="8134" priority="12677" operator="containsText" text="Finalizado">
      <formula>NOT(ISERROR(SEARCH("Finalizado",P250)))</formula>
    </cfRule>
    <cfRule type="containsText" dxfId="8133" priority="12683" operator="containsText" text="em andamento">
      <formula>NOT(ISERROR(SEARCH("em andamento",P250)))</formula>
    </cfRule>
    <cfRule type="containsText" dxfId="8132" priority="12676" operator="containsText" text="Pendente">
      <formula>NOT(ISERROR(SEARCH("Pendente",P250)))</formula>
    </cfRule>
    <cfRule type="containsText" dxfId="8131" priority="12675" operator="containsText" text="N/A">
      <formula>NOT(ISERROR(SEARCH("N/A",P250)))</formula>
    </cfRule>
    <cfRule type="containsText" dxfId="8130" priority="12674" operator="containsText" text="Lançado">
      <formula>NOT(ISERROR(SEARCH("Lançado",P250)))</formula>
    </cfRule>
    <cfRule type="expression" dxfId="8129" priority="12673">
      <formula>$H250="ETAPA"</formula>
    </cfRule>
    <cfRule type="expression" dxfId="8128" priority="12672">
      <formula>$H250="CÉLULA CONSTRUTIVA"</formula>
    </cfRule>
    <cfRule type="expression" dxfId="8127" priority="12671">
      <formula>$H250="SUBETAPA"</formula>
    </cfRule>
  </conditionalFormatting>
  <conditionalFormatting sqref="P250:P251 P261:P262">
    <cfRule type="expression" dxfId="8126" priority="12692">
      <formula>$H250="SUBETAPA"</formula>
    </cfRule>
  </conditionalFormatting>
  <conditionalFormatting sqref="P252 P256">
    <cfRule type="containsText" dxfId="8125" priority="12707" operator="containsText" text="Lançado">
      <formula>NOT(ISERROR(SEARCH("Lançado",P252)))</formula>
    </cfRule>
    <cfRule type="containsText" dxfId="8124" priority="12708" operator="containsText" text="N/A">
      <formula>NOT(ISERROR(SEARCH("N/A",P252)))</formula>
    </cfRule>
  </conditionalFormatting>
  <conditionalFormatting sqref="P252 P260">
    <cfRule type="expression" dxfId="8123" priority="12706">
      <formula>$H252="ETAPA"</formula>
    </cfRule>
  </conditionalFormatting>
  <conditionalFormatting sqref="P252">
    <cfRule type="expression" dxfId="8122" priority="12705">
      <formula>$H252="CÉLULA CONSTRUTIVA"</formula>
    </cfRule>
    <cfRule type="expression" dxfId="8121" priority="12704">
      <formula>$H252="SUBETAPA"</formula>
    </cfRule>
    <cfRule type="containsText" dxfId="8120" priority="12709" operator="containsText" text="Pendente">
      <formula>NOT(ISERROR(SEARCH("Pendente",P252)))</formula>
    </cfRule>
    <cfRule type="containsText" dxfId="8119" priority="12711" operator="containsText" text="em andamento">
      <formula>NOT(ISERROR(SEARCH("em andamento",P252)))</formula>
    </cfRule>
    <cfRule type="containsText" dxfId="8118" priority="12710" operator="containsText" text="Finalizado">
      <formula>NOT(ISERROR(SEARCH("Finalizado",P252)))</formula>
    </cfRule>
  </conditionalFormatting>
  <conditionalFormatting sqref="P253">
    <cfRule type="expression" dxfId="8117" priority="12662">
      <formula>$H253="SUBETAPA"</formula>
    </cfRule>
    <cfRule type="expression" dxfId="8116" priority="12691">
      <formula>$H253="SUBETAPA"</formula>
    </cfRule>
  </conditionalFormatting>
  <conditionalFormatting sqref="P254">
    <cfRule type="containsText" dxfId="8115" priority="12670" operator="containsText" text="em andamento">
      <formula>NOT(ISERROR(SEARCH("em andamento",P254)))</formula>
    </cfRule>
    <cfRule type="containsText" dxfId="8114" priority="12669" operator="containsText" text="Finalizado">
      <formula>NOT(ISERROR(SEARCH("Finalizado",P254)))</formula>
    </cfRule>
    <cfRule type="containsText" dxfId="8113" priority="12667" operator="containsText" text="N/A">
      <formula>NOT(ISERROR(SEARCH("N/A",P254)))</formula>
    </cfRule>
    <cfRule type="containsText" dxfId="8112" priority="12666" operator="containsText" text="Lançado">
      <formula>NOT(ISERROR(SEARCH("Lançado",P254)))</formula>
    </cfRule>
    <cfRule type="expression" dxfId="8111" priority="12665">
      <formula>$H254="ETAPA"</formula>
    </cfRule>
    <cfRule type="containsText" dxfId="8110" priority="12668" operator="containsText" text="Pendente">
      <formula>NOT(ISERROR(SEARCH("Pendente",P254)))</formula>
    </cfRule>
    <cfRule type="expression" dxfId="8109" priority="12664">
      <formula>$H254="CÉLULA CONSTRUTIVA"</formula>
    </cfRule>
    <cfRule type="expression" dxfId="8108" priority="12663">
      <formula>$H254="SUBETAPA"</formula>
    </cfRule>
  </conditionalFormatting>
  <conditionalFormatting sqref="P255">
    <cfRule type="containsText" dxfId="8107" priority="12652" operator="containsText" text="Finalizado">
      <formula>NOT(ISERROR(SEARCH("Finalizado",P255)))</formula>
    </cfRule>
    <cfRule type="expression" dxfId="8106" priority="12641">
      <formula>$H255="SUBETAPA"</formula>
    </cfRule>
    <cfRule type="expression" dxfId="8105" priority="12643">
      <formula>$H255="ETAPA"</formula>
    </cfRule>
    <cfRule type="containsText" dxfId="8104" priority="12644" operator="containsText" text="Lançado">
      <formula>NOT(ISERROR(SEARCH("Lançado",P255)))</formula>
    </cfRule>
    <cfRule type="containsText" dxfId="8103" priority="12645" operator="containsText" text="N/A">
      <formula>NOT(ISERROR(SEARCH("N/A",P255)))</formula>
    </cfRule>
    <cfRule type="containsText" dxfId="8102" priority="12646" operator="containsText" text="Pendente">
      <formula>NOT(ISERROR(SEARCH("Pendente",P255)))</formula>
    </cfRule>
    <cfRule type="containsText" dxfId="8101" priority="12647" operator="containsText" text="Finalizado">
      <formula>NOT(ISERROR(SEARCH("Finalizado",P255)))</formula>
    </cfRule>
    <cfRule type="containsText" dxfId="8100" priority="12648" operator="containsText" text="em andamento">
      <formula>NOT(ISERROR(SEARCH("em andamento",P255)))</formula>
    </cfRule>
    <cfRule type="containsText" dxfId="8099" priority="12649" operator="containsText" text="Lançado">
      <formula>NOT(ISERROR(SEARCH("Lançado",P255)))</formula>
    </cfRule>
    <cfRule type="containsText" dxfId="8098" priority="12650" operator="containsText" text="N/A">
      <formula>NOT(ISERROR(SEARCH("N/A",P255)))</formula>
    </cfRule>
    <cfRule type="containsText" dxfId="8097" priority="12658" operator="containsText" text="Pendente">
      <formula>NOT(ISERROR(SEARCH("Pendente",P255)))</formula>
    </cfRule>
    <cfRule type="containsText" dxfId="8096" priority="12651" operator="containsText" text="Pendente">
      <formula>NOT(ISERROR(SEARCH("Pendente",P255)))</formula>
    </cfRule>
    <cfRule type="expression" dxfId="8095" priority="12661">
      <formula>$H255="SUBETAPA"</formula>
    </cfRule>
    <cfRule type="containsText" dxfId="8094" priority="12660" operator="containsText" text="em andamento">
      <formula>NOT(ISERROR(SEARCH("em andamento",P255)))</formula>
    </cfRule>
    <cfRule type="containsText" dxfId="8093" priority="12659" operator="containsText" text="Finalizado">
      <formula>NOT(ISERROR(SEARCH("Finalizado",P255)))</formula>
    </cfRule>
    <cfRule type="containsText" dxfId="8092" priority="12657" operator="containsText" text="N/A">
      <formula>NOT(ISERROR(SEARCH("N/A",P255)))</formula>
    </cfRule>
    <cfRule type="containsText" dxfId="8091" priority="12656" operator="containsText" text="Lançado">
      <formula>NOT(ISERROR(SEARCH("Lançado",P255)))</formula>
    </cfRule>
    <cfRule type="expression" dxfId="8090" priority="12655">
      <formula>$H255="ETAPA"</formula>
    </cfRule>
    <cfRule type="expression" dxfId="8089" priority="12654">
      <formula>$H255="CÉLULA CONSTRUTIVA"</formula>
    </cfRule>
    <cfRule type="containsText" dxfId="8088" priority="12653" operator="containsText" text="em andamento">
      <formula>NOT(ISERROR(SEARCH("em andamento",P255)))</formula>
    </cfRule>
    <cfRule type="expression" dxfId="8087" priority="12642">
      <formula>$H255="CÉLULA CONSTRUTIVA"</formula>
    </cfRule>
  </conditionalFormatting>
  <conditionalFormatting sqref="P256 P260">
    <cfRule type="expression" dxfId="8086" priority="12693">
      <formula>$H256="SUBETAPA"</formula>
    </cfRule>
    <cfRule type="expression" dxfId="8085" priority="12694">
      <formula>$H256="CÉLULA CONSTRUTIVA"</formula>
    </cfRule>
  </conditionalFormatting>
  <conditionalFormatting sqref="P256">
    <cfRule type="expression" dxfId="8084" priority="12697">
      <formula>$H256="ETAPA"</formula>
    </cfRule>
    <cfRule type="containsText" dxfId="8083" priority="12698" operator="containsText" text="Pendente">
      <formula>NOT(ISERROR(SEARCH("Pendente",P256)))</formula>
    </cfRule>
    <cfRule type="containsText" dxfId="8082" priority="12700" operator="containsText" text="em andamento">
      <formula>NOT(ISERROR(SEARCH("em andamento",P256)))</formula>
    </cfRule>
    <cfRule type="containsText" dxfId="8081" priority="12699" operator="containsText" text="Finalizado">
      <formula>NOT(ISERROR(SEARCH("Finalizado",P256)))</formula>
    </cfRule>
  </conditionalFormatting>
  <conditionalFormatting sqref="P257:P259">
    <cfRule type="expression" dxfId="8080" priority="12620">
      <formula>$H257="SUBETAPA"</formula>
    </cfRule>
    <cfRule type="containsText" dxfId="8079" priority="12636" operator="containsText" text="N/A">
      <formula>NOT(ISERROR(SEARCH("N/A",P257)))</formula>
    </cfRule>
    <cfRule type="containsText" dxfId="8078" priority="12631" operator="containsText" text="Finalizado">
      <formula>NOT(ISERROR(SEARCH("Finalizado",P257)))</formula>
    </cfRule>
    <cfRule type="containsText" dxfId="8077" priority="12635" operator="containsText" text="Lançado">
      <formula>NOT(ISERROR(SEARCH("Lançado",P257)))</formula>
    </cfRule>
    <cfRule type="expression" dxfId="8076" priority="12634">
      <formula>$H257="ETAPA"</formula>
    </cfRule>
    <cfRule type="expression" dxfId="8075" priority="12633">
      <formula>$H257="CÉLULA CONSTRUTIVA"</formula>
    </cfRule>
    <cfRule type="containsText" dxfId="8074" priority="12632" operator="containsText" text="em andamento">
      <formula>NOT(ISERROR(SEARCH("em andamento",P257)))</formula>
    </cfRule>
    <cfRule type="containsText" dxfId="8073" priority="12630" operator="containsText" text="Pendente">
      <formula>NOT(ISERROR(SEARCH("Pendente",P257)))</formula>
    </cfRule>
    <cfRule type="containsText" dxfId="8072" priority="12629" operator="containsText" text="N/A">
      <formula>NOT(ISERROR(SEARCH("N/A",P257)))</formula>
    </cfRule>
    <cfRule type="containsText" dxfId="8071" priority="12628" operator="containsText" text="Lançado">
      <formula>NOT(ISERROR(SEARCH("Lançado",P257)))</formula>
    </cfRule>
    <cfRule type="containsText" dxfId="8070" priority="12627" operator="containsText" text="em andamento">
      <formula>NOT(ISERROR(SEARCH("em andamento",P257)))</formula>
    </cfRule>
    <cfRule type="containsText" dxfId="8069" priority="12626" operator="containsText" text="Finalizado">
      <formula>NOT(ISERROR(SEARCH("Finalizado",P257)))</formula>
    </cfRule>
    <cfRule type="containsText" dxfId="8068" priority="12625" operator="containsText" text="Pendente">
      <formula>NOT(ISERROR(SEARCH("Pendente",P257)))</formula>
    </cfRule>
    <cfRule type="containsText" dxfId="8067" priority="12624" operator="containsText" text="N/A">
      <formula>NOT(ISERROR(SEARCH("N/A",P257)))</formula>
    </cfRule>
    <cfRule type="expression" dxfId="8066" priority="12640">
      <formula>$H257="SUBETAPA"</formula>
    </cfRule>
    <cfRule type="containsText" dxfId="8065" priority="12639" operator="containsText" text="em andamento">
      <formula>NOT(ISERROR(SEARCH("em andamento",P257)))</formula>
    </cfRule>
    <cfRule type="expression" dxfId="8064" priority="12622">
      <formula>$H257="ETAPA"</formula>
    </cfRule>
    <cfRule type="expression" dxfId="8063" priority="12621">
      <formula>$H257="CÉLULA CONSTRUTIVA"</formula>
    </cfRule>
    <cfRule type="containsText" dxfId="8062" priority="12623" operator="containsText" text="Lançado">
      <formula>NOT(ISERROR(SEARCH("Lançado",P257)))</formula>
    </cfRule>
    <cfRule type="containsText" dxfId="8061" priority="12638" operator="containsText" text="Finalizado">
      <formula>NOT(ISERROR(SEARCH("Finalizado",P257)))</formula>
    </cfRule>
    <cfRule type="containsText" dxfId="8060" priority="12637" operator="containsText" text="Pendente">
      <formula>NOT(ISERROR(SEARCH("Pendente",P257)))</formula>
    </cfRule>
  </conditionalFormatting>
  <conditionalFormatting sqref="P260">
    <cfRule type="containsText" dxfId="8059" priority="12702" operator="containsText" text="N/A">
      <formula>NOT(ISERROR(SEARCH("N/A",P260)))</formula>
    </cfRule>
    <cfRule type="containsText" dxfId="8058" priority="12701" operator="containsText" text="Lançado">
      <formula>NOT(ISERROR(SEARCH("Lançado",P260)))</formula>
    </cfRule>
    <cfRule type="containsText" dxfId="8057" priority="12696" operator="containsText" text="em andamento">
      <formula>NOT(ISERROR(SEARCH("em andamento",P260)))</formula>
    </cfRule>
    <cfRule type="containsText" dxfId="8056" priority="12695" operator="containsText" text="Finalizado">
      <formula>NOT(ISERROR(SEARCH("Finalizado",P260)))</formula>
    </cfRule>
    <cfRule type="containsText" dxfId="8055" priority="12703" operator="containsText" text="Pendente">
      <formula>NOT(ISERROR(SEARCH("Pendente",P260)))</formula>
    </cfRule>
  </conditionalFormatting>
  <conditionalFormatting sqref="P263">
    <cfRule type="expression" dxfId="8054" priority="17599">
      <formula>$H263="ETAPA"</formula>
    </cfRule>
    <cfRule type="expression" dxfId="8053" priority="17598">
      <formula>$H263="CÉLULA CONSTRUTIVA"</formula>
    </cfRule>
    <cfRule type="expression" dxfId="8052" priority="17597">
      <formula>$H263="SUBETAPA"</formula>
    </cfRule>
  </conditionalFormatting>
  <conditionalFormatting sqref="P263:P264 P268 P273">
    <cfRule type="containsText" dxfId="8051" priority="17603" operator="containsText" text="N/A">
      <formula>NOT(ISERROR(SEARCH("N/A",P263)))</formula>
    </cfRule>
    <cfRule type="containsText" dxfId="8050" priority="17602" operator="containsText" text="Lançado">
      <formula>NOT(ISERROR(SEARCH("Lançado",P263)))</formula>
    </cfRule>
  </conditionalFormatting>
  <conditionalFormatting sqref="P263:P264 P268">
    <cfRule type="containsText" dxfId="8049" priority="17606" operator="containsText" text="em andamento">
      <formula>NOT(ISERROR(SEARCH("em andamento",P263)))</formula>
    </cfRule>
    <cfRule type="containsText" dxfId="8048" priority="17605" operator="containsText" text="Finalizado">
      <formula>NOT(ISERROR(SEARCH("Finalizado",P263)))</formula>
    </cfRule>
    <cfRule type="containsText" dxfId="8047" priority="17604" operator="containsText" text="Pendente">
      <formula>NOT(ISERROR(SEARCH("Pendente",P263)))</formula>
    </cfRule>
  </conditionalFormatting>
  <conditionalFormatting sqref="P265">
    <cfRule type="containsText" dxfId="8046" priority="942" operator="containsText" text="N/A">
      <formula>NOT(ISERROR(SEARCH("N/A",P265)))</formula>
    </cfRule>
    <cfRule type="containsText" dxfId="8045" priority="944" operator="containsText" text="Finalizado">
      <formula>NOT(ISERROR(SEARCH("Finalizado",P265)))</formula>
    </cfRule>
    <cfRule type="containsText" dxfId="8044" priority="934" operator="containsText" text="Lançado">
      <formula>NOT(ISERROR(SEARCH("Lançado",P265)))</formula>
    </cfRule>
    <cfRule type="containsText" dxfId="8043" priority="935" operator="containsText" text="N/A">
      <formula>NOT(ISERROR(SEARCH("N/A",P265)))</formula>
    </cfRule>
    <cfRule type="containsText" dxfId="8042" priority="936" operator="containsText" text="Pendente">
      <formula>NOT(ISERROR(SEARCH("Pendente",P265)))</formula>
    </cfRule>
    <cfRule type="containsText" dxfId="8041" priority="937" operator="containsText" text="Finalizado">
      <formula>NOT(ISERROR(SEARCH("Finalizado",P265)))</formula>
    </cfRule>
    <cfRule type="containsText" dxfId="8040" priority="938" operator="containsText" text="em andamento">
      <formula>NOT(ISERROR(SEARCH("em andamento",P265)))</formula>
    </cfRule>
    <cfRule type="containsText" dxfId="8039" priority="943" operator="containsText" text="Pendente">
      <formula>NOT(ISERROR(SEARCH("Pendente",P265)))</formula>
    </cfRule>
    <cfRule type="expression" dxfId="8038" priority="939">
      <formula>$H265="CÉLULA CONSTRUTIVA"</formula>
    </cfRule>
    <cfRule type="expression" dxfId="8037" priority="940">
      <formula>$H265="ETAPA"</formula>
    </cfRule>
    <cfRule type="containsText" dxfId="8036" priority="941" operator="containsText" text="Lançado">
      <formula>NOT(ISERROR(SEARCH("Lançado",P265)))</formula>
    </cfRule>
    <cfRule type="containsText" dxfId="8035" priority="945" operator="containsText" text="em andamento">
      <formula>NOT(ISERROR(SEARCH("em andamento",P265)))</formula>
    </cfRule>
    <cfRule type="expression" dxfId="8034" priority="928">
      <formula>$H265="ETAPA"</formula>
    </cfRule>
    <cfRule type="expression" dxfId="8033" priority="927">
      <formula>$H265="CÉLULA CONSTRUTIVA"</formula>
    </cfRule>
    <cfRule type="expression" dxfId="8032" priority="926">
      <formula>$H265="SUBETAPA"</formula>
    </cfRule>
    <cfRule type="containsText" dxfId="8031" priority="931" operator="containsText" text="Pendente">
      <formula>NOT(ISERROR(SEARCH("Pendente",P265)))</formula>
    </cfRule>
    <cfRule type="containsText" dxfId="8030" priority="929" operator="containsText" text="Lançado">
      <formula>NOT(ISERROR(SEARCH("Lançado",P265)))</formula>
    </cfRule>
    <cfRule type="containsText" dxfId="8029" priority="930" operator="containsText" text="N/A">
      <formula>NOT(ISERROR(SEARCH("N/A",P265)))</formula>
    </cfRule>
    <cfRule type="containsText" dxfId="8028" priority="932" operator="containsText" text="Finalizado">
      <formula>NOT(ISERROR(SEARCH("Finalizado",P265)))</formula>
    </cfRule>
    <cfRule type="containsText" dxfId="8027" priority="933" operator="containsText" text="em andamento">
      <formula>NOT(ISERROR(SEARCH("em andamento",P265)))</formula>
    </cfRule>
  </conditionalFormatting>
  <conditionalFormatting sqref="P266:P267">
    <cfRule type="containsText" dxfId="8026" priority="12609" operator="containsText" text="Pendente">
      <formula>NOT(ISERROR(SEARCH("Pendente",P266)))</formula>
    </cfRule>
    <cfRule type="containsText" dxfId="8025" priority="12611" operator="containsText" text="em andamento">
      <formula>NOT(ISERROR(SEARCH("em andamento",P266)))</formula>
    </cfRule>
    <cfRule type="expression" dxfId="8024" priority="12612">
      <formula>$H266="CÉLULA CONSTRUTIVA"</formula>
    </cfRule>
    <cfRule type="expression" dxfId="8023" priority="12613">
      <formula>$H266="ETAPA"</formula>
    </cfRule>
    <cfRule type="expression" dxfId="8022" priority="12599">
      <formula>$H266="SUBETAPA"</formula>
    </cfRule>
    <cfRule type="containsText" dxfId="8021" priority="12614" operator="containsText" text="Lançado">
      <formula>NOT(ISERROR(SEARCH("Lançado",P266)))</formula>
    </cfRule>
    <cfRule type="containsText" dxfId="8020" priority="12615" operator="containsText" text="N/A">
      <formula>NOT(ISERROR(SEARCH("N/A",P266)))</formula>
    </cfRule>
    <cfRule type="containsText" dxfId="8019" priority="12616" operator="containsText" text="Pendente">
      <formula>NOT(ISERROR(SEARCH("Pendente",P266)))</formula>
    </cfRule>
    <cfRule type="expression" dxfId="8018" priority="12600">
      <formula>$H266="CÉLULA CONSTRUTIVA"</formula>
    </cfRule>
    <cfRule type="containsText" dxfId="8017" priority="12617" operator="containsText" text="Finalizado">
      <formula>NOT(ISERROR(SEARCH("Finalizado",P266)))</formula>
    </cfRule>
    <cfRule type="expression" dxfId="8016" priority="12601">
      <formula>$H266="ETAPA"</formula>
    </cfRule>
    <cfRule type="containsText" dxfId="8015" priority="12602" operator="containsText" text="Lançado">
      <formula>NOT(ISERROR(SEARCH("Lançado",P266)))</formula>
    </cfRule>
    <cfRule type="containsText" dxfId="8014" priority="12603" operator="containsText" text="N/A">
      <formula>NOT(ISERROR(SEARCH("N/A",P266)))</formula>
    </cfRule>
    <cfRule type="containsText" dxfId="8013" priority="12618" operator="containsText" text="em andamento">
      <formula>NOT(ISERROR(SEARCH("em andamento",P266)))</formula>
    </cfRule>
    <cfRule type="containsText" dxfId="8012" priority="12604" operator="containsText" text="Pendente">
      <formula>NOT(ISERROR(SEARCH("Pendente",P266)))</formula>
    </cfRule>
    <cfRule type="containsText" dxfId="8011" priority="12605" operator="containsText" text="Finalizado">
      <formula>NOT(ISERROR(SEARCH("Finalizado",P266)))</formula>
    </cfRule>
    <cfRule type="containsText" dxfId="8010" priority="12610" operator="containsText" text="Finalizado">
      <formula>NOT(ISERROR(SEARCH("Finalizado",P266)))</formula>
    </cfRule>
    <cfRule type="containsText" dxfId="8009" priority="12606" operator="containsText" text="em andamento">
      <formula>NOT(ISERROR(SEARCH("em andamento",P266)))</formula>
    </cfRule>
    <cfRule type="containsText" dxfId="8008" priority="12607" operator="containsText" text="Lançado">
      <formula>NOT(ISERROR(SEARCH("Lançado",P266)))</formula>
    </cfRule>
    <cfRule type="containsText" dxfId="8007" priority="12608" operator="containsText" text="N/A">
      <formula>NOT(ISERROR(SEARCH("N/A",P266)))</formula>
    </cfRule>
    <cfRule type="expression" dxfId="8006" priority="12619">
      <formula>$H266="SUBETAPA"</formula>
    </cfRule>
  </conditionalFormatting>
  <conditionalFormatting sqref="P269:P270">
    <cfRule type="containsText" dxfId="8005" priority="12582" operator="containsText" text="N/A">
      <formula>NOT(ISERROR(SEARCH("N/A",P269)))</formula>
    </cfRule>
    <cfRule type="expression" dxfId="8004" priority="12598">
      <formula>$H269="SUBETAPA"</formula>
    </cfRule>
    <cfRule type="containsText" dxfId="8003" priority="12597" operator="containsText" text="em andamento">
      <formula>NOT(ISERROR(SEARCH("em andamento",P269)))</formula>
    </cfRule>
    <cfRule type="containsText" dxfId="8002" priority="12581" operator="containsText" text="Lançado">
      <formula>NOT(ISERROR(SEARCH("Lançado",P269)))</formula>
    </cfRule>
    <cfRule type="expression" dxfId="8001" priority="12580">
      <formula>$H269="ETAPA"</formula>
    </cfRule>
    <cfRule type="expression" dxfId="8000" priority="12579">
      <formula>$H269="CÉLULA CONSTRUTIVA"</formula>
    </cfRule>
    <cfRule type="expression" dxfId="7999" priority="12578">
      <formula>$H269="SUBETAPA"</formula>
    </cfRule>
    <cfRule type="containsText" dxfId="7998" priority="12596" operator="containsText" text="Finalizado">
      <formula>NOT(ISERROR(SEARCH("Finalizado",P269)))</formula>
    </cfRule>
    <cfRule type="containsText" dxfId="7997" priority="12595" operator="containsText" text="Pendente">
      <formula>NOT(ISERROR(SEARCH("Pendente",P269)))</formula>
    </cfRule>
    <cfRule type="containsText" dxfId="7996" priority="12594" operator="containsText" text="N/A">
      <formula>NOT(ISERROR(SEARCH("N/A",P269)))</formula>
    </cfRule>
    <cfRule type="containsText" dxfId="7995" priority="12593" operator="containsText" text="Lançado">
      <formula>NOT(ISERROR(SEARCH("Lançado",P269)))</formula>
    </cfRule>
    <cfRule type="expression" dxfId="7994" priority="12592">
      <formula>$H269="ETAPA"</formula>
    </cfRule>
    <cfRule type="expression" dxfId="7993" priority="12591">
      <formula>$H269="CÉLULA CONSTRUTIVA"</formula>
    </cfRule>
    <cfRule type="containsText" dxfId="7992" priority="12590" operator="containsText" text="em andamento">
      <formula>NOT(ISERROR(SEARCH("em andamento",P269)))</formula>
    </cfRule>
    <cfRule type="containsText" dxfId="7991" priority="12589" operator="containsText" text="Finalizado">
      <formula>NOT(ISERROR(SEARCH("Finalizado",P269)))</formula>
    </cfRule>
    <cfRule type="containsText" dxfId="7990" priority="12588" operator="containsText" text="Pendente">
      <formula>NOT(ISERROR(SEARCH("Pendente",P269)))</formula>
    </cfRule>
    <cfRule type="containsText" dxfId="7989" priority="12587" operator="containsText" text="N/A">
      <formula>NOT(ISERROR(SEARCH("N/A",P269)))</formula>
    </cfRule>
    <cfRule type="containsText" dxfId="7988" priority="12586" operator="containsText" text="Lançado">
      <formula>NOT(ISERROR(SEARCH("Lançado",P269)))</formula>
    </cfRule>
    <cfRule type="containsText" dxfId="7987" priority="12585" operator="containsText" text="em andamento">
      <formula>NOT(ISERROR(SEARCH("em andamento",P269)))</formula>
    </cfRule>
    <cfRule type="containsText" dxfId="7986" priority="12584" operator="containsText" text="Finalizado">
      <formula>NOT(ISERROR(SEARCH("Finalizado",P269)))</formula>
    </cfRule>
    <cfRule type="containsText" dxfId="7985" priority="12583" operator="containsText" text="Pendente">
      <formula>NOT(ISERROR(SEARCH("Pendente",P269)))</formula>
    </cfRule>
  </conditionalFormatting>
  <conditionalFormatting sqref="P271">
    <cfRule type="containsText" dxfId="7984" priority="16684" operator="containsText" text="N/A">
      <formula>NOT(ISERROR(SEARCH("N/A",P271)))</formula>
    </cfRule>
    <cfRule type="containsText" dxfId="7983" priority="16685" operator="containsText" text="Pendente">
      <formula>NOT(ISERROR(SEARCH("Pendente",P271)))</formula>
    </cfRule>
    <cfRule type="containsText" dxfId="7982" priority="16686" operator="containsText" text="Finalizado">
      <formula>NOT(ISERROR(SEARCH("Finalizado",P271)))</formula>
    </cfRule>
    <cfRule type="containsText" dxfId="7981" priority="16687" operator="containsText" text="em andamento">
      <formula>NOT(ISERROR(SEARCH("em andamento",P271)))</formula>
    </cfRule>
    <cfRule type="containsText" dxfId="7980" priority="16683" operator="containsText" text="Lançado">
      <formula>NOT(ISERROR(SEARCH("Lançado",P271)))</formula>
    </cfRule>
  </conditionalFormatting>
  <conditionalFormatting sqref="P272">
    <cfRule type="containsText" dxfId="7979" priority="12561" operator="containsText" text="N/A">
      <formula>NOT(ISERROR(SEARCH("N/A",P272)))</formula>
    </cfRule>
    <cfRule type="expression" dxfId="7978" priority="12577">
      <formula>$H272="SUBETAPA"</formula>
    </cfRule>
    <cfRule type="containsText" dxfId="7977" priority="12576" operator="containsText" text="em andamento">
      <formula>NOT(ISERROR(SEARCH("em andamento",P272)))</formula>
    </cfRule>
    <cfRule type="containsText" dxfId="7976" priority="12575" operator="containsText" text="Finalizado">
      <formula>NOT(ISERROR(SEARCH("Finalizado",P272)))</formula>
    </cfRule>
    <cfRule type="containsText" dxfId="7975" priority="12574" operator="containsText" text="Pendente">
      <formula>NOT(ISERROR(SEARCH("Pendente",P272)))</formula>
    </cfRule>
    <cfRule type="containsText" dxfId="7974" priority="12573" operator="containsText" text="N/A">
      <formula>NOT(ISERROR(SEARCH("N/A",P272)))</formula>
    </cfRule>
    <cfRule type="containsText" dxfId="7973" priority="12572" operator="containsText" text="Lançado">
      <formula>NOT(ISERROR(SEARCH("Lançado",P272)))</formula>
    </cfRule>
    <cfRule type="expression" dxfId="7972" priority="12571">
      <formula>$H272="ETAPA"</formula>
    </cfRule>
    <cfRule type="expression" dxfId="7971" priority="12570">
      <formula>$H272="CÉLULA CONSTRUTIVA"</formula>
    </cfRule>
    <cfRule type="containsText" dxfId="7970" priority="12569" operator="containsText" text="em andamento">
      <formula>NOT(ISERROR(SEARCH("em andamento",P272)))</formula>
    </cfRule>
    <cfRule type="containsText" dxfId="7969" priority="12568" operator="containsText" text="Finalizado">
      <formula>NOT(ISERROR(SEARCH("Finalizado",P272)))</formula>
    </cfRule>
    <cfRule type="containsText" dxfId="7968" priority="12567" operator="containsText" text="Pendente">
      <formula>NOT(ISERROR(SEARCH("Pendente",P272)))</formula>
    </cfRule>
    <cfRule type="containsText" dxfId="7967" priority="12566" operator="containsText" text="N/A">
      <formula>NOT(ISERROR(SEARCH("N/A",P272)))</formula>
    </cfRule>
    <cfRule type="containsText" dxfId="7966" priority="12565" operator="containsText" text="Lançado">
      <formula>NOT(ISERROR(SEARCH("Lançado",P272)))</formula>
    </cfRule>
    <cfRule type="containsText" dxfId="7965" priority="12564" operator="containsText" text="em andamento">
      <formula>NOT(ISERROR(SEARCH("em andamento",P272)))</formula>
    </cfRule>
    <cfRule type="containsText" dxfId="7964" priority="12563" operator="containsText" text="Finalizado">
      <formula>NOT(ISERROR(SEARCH("Finalizado",P272)))</formula>
    </cfRule>
    <cfRule type="containsText" dxfId="7963" priority="12562" operator="containsText" text="Pendente">
      <formula>NOT(ISERROR(SEARCH("Pendente",P272)))</formula>
    </cfRule>
    <cfRule type="containsText" dxfId="7962" priority="12560" operator="containsText" text="Lançado">
      <formula>NOT(ISERROR(SEARCH("Lançado",P272)))</formula>
    </cfRule>
    <cfRule type="expression" dxfId="7961" priority="12559">
      <formula>$H272="ETAPA"</formula>
    </cfRule>
    <cfRule type="expression" dxfId="7960" priority="12558">
      <formula>$H272="CÉLULA CONSTRUTIVA"</formula>
    </cfRule>
    <cfRule type="expression" dxfId="7959" priority="12557">
      <formula>$H272="SUBETAPA"</formula>
    </cfRule>
  </conditionalFormatting>
  <conditionalFormatting sqref="P273">
    <cfRule type="containsText" dxfId="7958" priority="17591" operator="containsText" text="em andamento">
      <formula>NOT(ISERROR(SEARCH("em andamento",P273)))</formula>
    </cfRule>
    <cfRule type="containsText" dxfId="7957" priority="17589" operator="containsText" text="Pendente">
      <formula>NOT(ISERROR(SEARCH("Pendente",P273)))</formula>
    </cfRule>
    <cfRule type="containsText" dxfId="7956" priority="17590" operator="containsText" text="Finalizado">
      <formula>NOT(ISERROR(SEARCH("Finalizado",P273)))</formula>
    </cfRule>
  </conditionalFormatting>
  <conditionalFormatting sqref="P274:P276">
    <cfRule type="containsText" dxfId="7955" priority="12552" operator="containsText" text="N/A">
      <formula>NOT(ISERROR(SEARCH("N/A",P274)))</formula>
    </cfRule>
    <cfRule type="containsText" dxfId="7954" priority="12551" operator="containsText" text="Lançado">
      <formula>NOT(ISERROR(SEARCH("Lançado",P274)))</formula>
    </cfRule>
    <cfRule type="expression" dxfId="7953" priority="12550">
      <formula>$H274="ETAPA"</formula>
    </cfRule>
    <cfRule type="expression" dxfId="7952" priority="12549">
      <formula>$H274="CÉLULA CONSTRUTIVA"</formula>
    </cfRule>
    <cfRule type="containsText" dxfId="7951" priority="12548" operator="containsText" text="em andamento">
      <formula>NOT(ISERROR(SEARCH("em andamento",P274)))</formula>
    </cfRule>
    <cfRule type="containsText" dxfId="7950" priority="12547" operator="containsText" text="Finalizado">
      <formula>NOT(ISERROR(SEARCH("Finalizado",P274)))</formula>
    </cfRule>
    <cfRule type="containsText" dxfId="7949" priority="12546" operator="containsText" text="Pendente">
      <formula>NOT(ISERROR(SEARCH("Pendente",P274)))</formula>
    </cfRule>
    <cfRule type="containsText" dxfId="7948" priority="12545" operator="containsText" text="N/A">
      <formula>NOT(ISERROR(SEARCH("N/A",P274)))</formula>
    </cfRule>
    <cfRule type="containsText" dxfId="7947" priority="12544" operator="containsText" text="Lançado">
      <formula>NOT(ISERROR(SEARCH("Lançado",P274)))</formula>
    </cfRule>
    <cfRule type="containsText" dxfId="7946" priority="12543" operator="containsText" text="em andamento">
      <formula>NOT(ISERROR(SEARCH("em andamento",P274)))</formula>
    </cfRule>
    <cfRule type="containsText" dxfId="7945" priority="12542" operator="containsText" text="Finalizado">
      <formula>NOT(ISERROR(SEARCH("Finalizado",P274)))</formula>
    </cfRule>
    <cfRule type="containsText" dxfId="7944" priority="12541" operator="containsText" text="Pendente">
      <formula>NOT(ISERROR(SEARCH("Pendente",P274)))</formula>
    </cfRule>
    <cfRule type="expression" dxfId="7943" priority="12556">
      <formula>$H274="SUBETAPA"</formula>
    </cfRule>
    <cfRule type="containsText" dxfId="7942" priority="12539" operator="containsText" text="Lançado">
      <formula>NOT(ISERROR(SEARCH("Lançado",P274)))</formula>
    </cfRule>
    <cfRule type="expression" dxfId="7941" priority="12538">
      <formula>$H274="ETAPA"</formula>
    </cfRule>
    <cfRule type="expression" dxfId="7940" priority="12537">
      <formula>$H274="CÉLULA CONSTRUTIVA"</formula>
    </cfRule>
    <cfRule type="expression" dxfId="7939" priority="12536">
      <formula>$H274="SUBETAPA"</formula>
    </cfRule>
    <cfRule type="containsText" dxfId="7938" priority="12540" operator="containsText" text="N/A">
      <formula>NOT(ISERROR(SEARCH("N/A",P274)))</formula>
    </cfRule>
    <cfRule type="containsText" dxfId="7937" priority="12555" operator="containsText" text="em andamento">
      <formula>NOT(ISERROR(SEARCH("em andamento",P274)))</formula>
    </cfRule>
    <cfRule type="containsText" dxfId="7936" priority="12554" operator="containsText" text="Finalizado">
      <formula>NOT(ISERROR(SEARCH("Finalizado",P274)))</formula>
    </cfRule>
    <cfRule type="containsText" dxfId="7935" priority="12553" operator="containsText" text="Pendente">
      <formula>NOT(ISERROR(SEARCH("Pendente",P274)))</formula>
    </cfRule>
  </conditionalFormatting>
  <conditionalFormatting sqref="P277">
    <cfRule type="containsText" dxfId="7934" priority="17587" operator="containsText" text="em andamento">
      <formula>NOT(ISERROR(SEARCH("em andamento",P277)))</formula>
    </cfRule>
    <cfRule type="containsText" dxfId="7933" priority="17592" operator="containsText" text="Lançado">
      <formula>NOT(ISERROR(SEARCH("Lançado",P277)))</formula>
    </cfRule>
    <cfRule type="containsText" dxfId="7932" priority="17593" operator="containsText" text="N/A">
      <formula>NOT(ISERROR(SEARCH("N/A",P277)))</formula>
    </cfRule>
    <cfRule type="containsText" dxfId="7931" priority="17594" operator="containsText" text="Pendente">
      <formula>NOT(ISERROR(SEARCH("Pendente",P277)))</formula>
    </cfRule>
    <cfRule type="containsText" dxfId="7930" priority="17586" operator="containsText" text="Finalizado">
      <formula>NOT(ISERROR(SEARCH("Finalizado",P277)))</formula>
    </cfRule>
  </conditionalFormatting>
  <conditionalFormatting sqref="P278:P279">
    <cfRule type="containsText" dxfId="7929" priority="12526" operator="containsText" text="Finalizado">
      <formula>NOT(ISERROR(SEARCH("Finalizado",P278)))</formula>
    </cfRule>
    <cfRule type="containsText" dxfId="7928" priority="12525" operator="containsText" text="Pendente">
      <formula>NOT(ISERROR(SEARCH("Pendente",P278)))</formula>
    </cfRule>
    <cfRule type="containsText" dxfId="7927" priority="12524" operator="containsText" text="N/A">
      <formula>NOT(ISERROR(SEARCH("N/A",P278)))</formula>
    </cfRule>
    <cfRule type="containsText" dxfId="7926" priority="12523" operator="containsText" text="Lançado">
      <formula>NOT(ISERROR(SEARCH("Lançado",P278)))</formula>
    </cfRule>
    <cfRule type="containsText" dxfId="7925" priority="12522" operator="containsText" text="em andamento">
      <formula>NOT(ISERROR(SEARCH("em andamento",P278)))</formula>
    </cfRule>
    <cfRule type="containsText" dxfId="7924" priority="12521" operator="containsText" text="Finalizado">
      <formula>NOT(ISERROR(SEARCH("Finalizado",P278)))</formula>
    </cfRule>
    <cfRule type="containsText" dxfId="7923" priority="12520" operator="containsText" text="Pendente">
      <formula>NOT(ISERROR(SEARCH("Pendente",P278)))</formula>
    </cfRule>
    <cfRule type="containsText" dxfId="7922" priority="12519" operator="containsText" text="N/A">
      <formula>NOT(ISERROR(SEARCH("N/A",P278)))</formula>
    </cfRule>
    <cfRule type="containsText" dxfId="7921" priority="12518" operator="containsText" text="Lançado">
      <formula>NOT(ISERROR(SEARCH("Lançado",P278)))</formula>
    </cfRule>
    <cfRule type="expression" dxfId="7920" priority="12517">
      <formula>$H278="ETAPA"</formula>
    </cfRule>
    <cfRule type="expression" dxfId="7919" priority="12516">
      <formula>$H278="CÉLULA CONSTRUTIVA"</formula>
    </cfRule>
    <cfRule type="expression" dxfId="7918" priority="12515">
      <formula>$H278="SUBETAPA"</formula>
    </cfRule>
    <cfRule type="containsText" dxfId="7917" priority="12527" operator="containsText" text="em andamento">
      <formula>NOT(ISERROR(SEARCH("em andamento",P278)))</formula>
    </cfRule>
    <cfRule type="expression" dxfId="7916" priority="12535">
      <formula>$H278="SUBETAPA"</formula>
    </cfRule>
    <cfRule type="containsText" dxfId="7915" priority="12534" operator="containsText" text="em andamento">
      <formula>NOT(ISERROR(SEARCH("em andamento",P278)))</formula>
    </cfRule>
    <cfRule type="containsText" dxfId="7914" priority="12533" operator="containsText" text="Finalizado">
      <formula>NOT(ISERROR(SEARCH("Finalizado",P278)))</formula>
    </cfRule>
    <cfRule type="containsText" dxfId="7913" priority="12532" operator="containsText" text="Pendente">
      <formula>NOT(ISERROR(SEARCH("Pendente",P278)))</formula>
    </cfRule>
    <cfRule type="containsText" dxfId="7912" priority="12531" operator="containsText" text="N/A">
      <formula>NOT(ISERROR(SEARCH("N/A",P278)))</formula>
    </cfRule>
    <cfRule type="containsText" dxfId="7911" priority="12530" operator="containsText" text="Lançado">
      <formula>NOT(ISERROR(SEARCH("Lançado",P278)))</formula>
    </cfRule>
    <cfRule type="expression" dxfId="7910" priority="12529">
      <formula>$H278="ETAPA"</formula>
    </cfRule>
    <cfRule type="expression" dxfId="7909" priority="12528">
      <formula>$H278="CÉLULA CONSTRUTIVA"</formula>
    </cfRule>
  </conditionalFormatting>
  <conditionalFormatting sqref="P280">
    <cfRule type="expression" dxfId="7908" priority="17476">
      <formula>$H280="ETAPA"</formula>
    </cfRule>
    <cfRule type="expression" dxfId="7907" priority="17475">
      <formula>$H280="CÉLULA CONSTRUTIVA"</formula>
    </cfRule>
    <cfRule type="expression" dxfId="7906" priority="17474">
      <formula>$H280="SUBETAPA"</formula>
    </cfRule>
  </conditionalFormatting>
  <conditionalFormatting sqref="P280:P281 P285 P290">
    <cfRule type="containsText" dxfId="7905" priority="17480" operator="containsText" text="N/A">
      <formula>NOT(ISERROR(SEARCH("N/A",P280)))</formula>
    </cfRule>
    <cfRule type="containsText" dxfId="7904" priority="17479" operator="containsText" text="Lançado">
      <formula>NOT(ISERROR(SEARCH("Lançado",P280)))</formula>
    </cfRule>
  </conditionalFormatting>
  <conditionalFormatting sqref="P280:P281 P285">
    <cfRule type="containsText" dxfId="7903" priority="17483" operator="containsText" text="em andamento">
      <formula>NOT(ISERROR(SEARCH("em andamento",P280)))</formula>
    </cfRule>
    <cfRule type="containsText" dxfId="7902" priority="17482" operator="containsText" text="Finalizado">
      <formula>NOT(ISERROR(SEARCH("Finalizado",P280)))</formula>
    </cfRule>
    <cfRule type="containsText" dxfId="7901" priority="17481" operator="containsText" text="Pendente">
      <formula>NOT(ISERROR(SEARCH("Pendente",P280)))</formula>
    </cfRule>
  </conditionalFormatting>
  <conditionalFormatting sqref="P282">
    <cfRule type="containsText" dxfId="7900" priority="896" operator="containsText" text="Finalizado">
      <formula>NOT(ISERROR(SEARCH("Finalizado",P282)))</formula>
    </cfRule>
    <cfRule type="containsText" dxfId="7899" priority="897" operator="containsText" text="em andamento">
      <formula>NOT(ISERROR(SEARCH("em andamento",P282)))</formula>
    </cfRule>
    <cfRule type="containsText" dxfId="7898" priority="881" operator="containsText" text="Lançado">
      <formula>NOT(ISERROR(SEARCH("Lançado",P282)))</formula>
    </cfRule>
    <cfRule type="containsText" dxfId="7897" priority="883" operator="containsText" text="Pendente">
      <formula>NOT(ISERROR(SEARCH("Pendente",P282)))</formula>
    </cfRule>
    <cfRule type="containsText" dxfId="7896" priority="882" operator="containsText" text="N/A">
      <formula>NOT(ISERROR(SEARCH("N/A",P282)))</formula>
    </cfRule>
    <cfRule type="expression" dxfId="7895" priority="880">
      <formula>$H282="ETAPA"</formula>
    </cfRule>
    <cfRule type="expression" dxfId="7894" priority="879">
      <formula>$H282="CÉLULA CONSTRUTIVA"</formula>
    </cfRule>
    <cfRule type="expression" dxfId="7893" priority="878">
      <formula>$H282="SUBETAPA"</formula>
    </cfRule>
    <cfRule type="containsText" dxfId="7892" priority="894" operator="containsText" text="N/A">
      <formula>NOT(ISERROR(SEARCH("N/A",P282)))</formula>
    </cfRule>
    <cfRule type="containsText" dxfId="7891" priority="884" operator="containsText" text="Finalizado">
      <formula>NOT(ISERROR(SEARCH("Finalizado",P282)))</formula>
    </cfRule>
    <cfRule type="containsText" dxfId="7890" priority="885" operator="containsText" text="em andamento">
      <formula>NOT(ISERROR(SEARCH("em andamento",P282)))</formula>
    </cfRule>
    <cfRule type="containsText" dxfId="7889" priority="886" operator="containsText" text="Lançado">
      <formula>NOT(ISERROR(SEARCH("Lançado",P282)))</formula>
    </cfRule>
    <cfRule type="containsText" dxfId="7888" priority="887" operator="containsText" text="N/A">
      <formula>NOT(ISERROR(SEARCH("N/A",P282)))</formula>
    </cfRule>
    <cfRule type="containsText" dxfId="7887" priority="888" operator="containsText" text="Pendente">
      <formula>NOT(ISERROR(SEARCH("Pendente",P282)))</formula>
    </cfRule>
    <cfRule type="containsText" dxfId="7886" priority="889" operator="containsText" text="Finalizado">
      <formula>NOT(ISERROR(SEARCH("Finalizado",P282)))</formula>
    </cfRule>
    <cfRule type="containsText" dxfId="7885" priority="890" operator="containsText" text="em andamento">
      <formula>NOT(ISERROR(SEARCH("em andamento",P282)))</formula>
    </cfRule>
    <cfRule type="containsText" dxfId="7884" priority="895" operator="containsText" text="Pendente">
      <formula>NOT(ISERROR(SEARCH("Pendente",P282)))</formula>
    </cfRule>
    <cfRule type="expression" dxfId="7883" priority="891">
      <formula>$H282="CÉLULA CONSTRUTIVA"</formula>
    </cfRule>
    <cfRule type="expression" dxfId="7882" priority="892">
      <formula>$H282="ETAPA"</formula>
    </cfRule>
    <cfRule type="containsText" dxfId="7881" priority="893" operator="containsText" text="Lançado">
      <formula>NOT(ISERROR(SEARCH("Lançado",P282)))</formula>
    </cfRule>
  </conditionalFormatting>
  <conditionalFormatting sqref="P283:P284">
    <cfRule type="containsText" dxfId="7880" priority="12467" operator="containsText" text="Finalizado">
      <formula>NOT(ISERROR(SEARCH("Finalizado",P283)))</formula>
    </cfRule>
    <cfRule type="containsText" dxfId="7879" priority="12466" operator="containsText" text="Pendente">
      <formula>NOT(ISERROR(SEARCH("Pendente",P283)))</formula>
    </cfRule>
    <cfRule type="containsText" dxfId="7878" priority="12464" operator="containsText" text="Lançado">
      <formula>NOT(ISERROR(SEARCH("Lançado",P283)))</formula>
    </cfRule>
    <cfRule type="expression" dxfId="7877" priority="12463">
      <formula>$H283="ETAPA"</formula>
    </cfRule>
    <cfRule type="expression" dxfId="7876" priority="12462">
      <formula>$H283="CÉLULA CONSTRUTIVA"</formula>
    </cfRule>
    <cfRule type="expression" dxfId="7875" priority="12461">
      <formula>$H283="SUBETAPA"</formula>
    </cfRule>
    <cfRule type="containsText" dxfId="7874" priority="12465" operator="containsText" text="N/A">
      <formula>NOT(ISERROR(SEARCH("N/A",P283)))</formula>
    </cfRule>
    <cfRule type="expression" dxfId="7873" priority="12481">
      <formula>$H283="SUBETAPA"</formula>
    </cfRule>
    <cfRule type="containsText" dxfId="7872" priority="12480" operator="containsText" text="em andamento">
      <formula>NOT(ISERROR(SEARCH("em andamento",P283)))</formula>
    </cfRule>
    <cfRule type="containsText" dxfId="7871" priority="12479" operator="containsText" text="Finalizado">
      <formula>NOT(ISERROR(SEARCH("Finalizado",P283)))</formula>
    </cfRule>
    <cfRule type="containsText" dxfId="7870" priority="12478" operator="containsText" text="Pendente">
      <formula>NOT(ISERROR(SEARCH("Pendente",P283)))</formula>
    </cfRule>
    <cfRule type="containsText" dxfId="7869" priority="12477" operator="containsText" text="N/A">
      <formula>NOT(ISERROR(SEARCH("N/A",P283)))</formula>
    </cfRule>
    <cfRule type="containsText" dxfId="7868" priority="12476" operator="containsText" text="Lançado">
      <formula>NOT(ISERROR(SEARCH("Lançado",P283)))</formula>
    </cfRule>
    <cfRule type="expression" dxfId="7867" priority="12475">
      <formula>$H283="ETAPA"</formula>
    </cfRule>
    <cfRule type="expression" dxfId="7866" priority="12474">
      <formula>$H283="CÉLULA CONSTRUTIVA"</formula>
    </cfRule>
    <cfRule type="containsText" dxfId="7865" priority="12473" operator="containsText" text="em andamento">
      <formula>NOT(ISERROR(SEARCH("em andamento",P283)))</formula>
    </cfRule>
    <cfRule type="containsText" dxfId="7864" priority="12472" operator="containsText" text="Finalizado">
      <formula>NOT(ISERROR(SEARCH("Finalizado",P283)))</formula>
    </cfRule>
    <cfRule type="containsText" dxfId="7863" priority="12471" operator="containsText" text="Pendente">
      <formula>NOT(ISERROR(SEARCH("Pendente",P283)))</formula>
    </cfRule>
    <cfRule type="containsText" dxfId="7862" priority="12470" operator="containsText" text="N/A">
      <formula>NOT(ISERROR(SEARCH("N/A",P283)))</formula>
    </cfRule>
    <cfRule type="containsText" dxfId="7861" priority="12469" operator="containsText" text="Lançado">
      <formula>NOT(ISERROR(SEARCH("Lançado",P283)))</formula>
    </cfRule>
    <cfRule type="containsText" dxfId="7860" priority="12468" operator="containsText" text="em andamento">
      <formula>NOT(ISERROR(SEARCH("em andamento",P283)))</formula>
    </cfRule>
  </conditionalFormatting>
  <conditionalFormatting sqref="P286:P287">
    <cfRule type="containsText" dxfId="7859" priority="12459" operator="containsText" text="em andamento">
      <formula>NOT(ISERROR(SEARCH("em andamento",P286)))</formula>
    </cfRule>
    <cfRule type="containsText" dxfId="7858" priority="12444" operator="containsText" text="N/A">
      <formula>NOT(ISERROR(SEARCH("N/A",P286)))</formula>
    </cfRule>
    <cfRule type="containsText" dxfId="7857" priority="12443" operator="containsText" text="Lançado">
      <formula>NOT(ISERROR(SEARCH("Lançado",P286)))</formula>
    </cfRule>
    <cfRule type="expression" dxfId="7856" priority="12442">
      <formula>$H286="ETAPA"</formula>
    </cfRule>
    <cfRule type="expression" dxfId="7855" priority="12460">
      <formula>$H286="SUBETAPA"</formula>
    </cfRule>
    <cfRule type="expression" dxfId="7854" priority="12440">
      <formula>$H286="SUBETAPA"</formula>
    </cfRule>
    <cfRule type="expression" dxfId="7853" priority="12453">
      <formula>$H286="CÉLULA CONSTRUTIVA"</formula>
    </cfRule>
    <cfRule type="containsText" dxfId="7852" priority="12458" operator="containsText" text="Finalizado">
      <formula>NOT(ISERROR(SEARCH("Finalizado",P286)))</formula>
    </cfRule>
    <cfRule type="containsText" dxfId="7851" priority="12457" operator="containsText" text="Pendente">
      <formula>NOT(ISERROR(SEARCH("Pendente",P286)))</formula>
    </cfRule>
    <cfRule type="containsText" dxfId="7850" priority="12456" operator="containsText" text="N/A">
      <formula>NOT(ISERROR(SEARCH("N/A",P286)))</formula>
    </cfRule>
    <cfRule type="containsText" dxfId="7849" priority="12455" operator="containsText" text="Lançado">
      <formula>NOT(ISERROR(SEARCH("Lançado",P286)))</formula>
    </cfRule>
    <cfRule type="expression" dxfId="7848" priority="12454">
      <formula>$H286="ETAPA"</formula>
    </cfRule>
    <cfRule type="expression" dxfId="7847" priority="12441">
      <formula>$H286="CÉLULA CONSTRUTIVA"</formula>
    </cfRule>
    <cfRule type="containsText" dxfId="7846" priority="12452" operator="containsText" text="em andamento">
      <formula>NOT(ISERROR(SEARCH("em andamento",P286)))</formula>
    </cfRule>
    <cfRule type="containsText" dxfId="7845" priority="12451" operator="containsText" text="Finalizado">
      <formula>NOT(ISERROR(SEARCH("Finalizado",P286)))</formula>
    </cfRule>
    <cfRule type="containsText" dxfId="7844" priority="12450" operator="containsText" text="Pendente">
      <formula>NOT(ISERROR(SEARCH("Pendente",P286)))</formula>
    </cfRule>
    <cfRule type="containsText" dxfId="7843" priority="12449" operator="containsText" text="N/A">
      <formula>NOT(ISERROR(SEARCH("N/A",P286)))</formula>
    </cfRule>
    <cfRule type="containsText" dxfId="7842" priority="12448" operator="containsText" text="Lançado">
      <formula>NOT(ISERROR(SEARCH("Lançado",P286)))</formula>
    </cfRule>
    <cfRule type="containsText" dxfId="7841" priority="12447" operator="containsText" text="em andamento">
      <formula>NOT(ISERROR(SEARCH("em andamento",P286)))</formula>
    </cfRule>
    <cfRule type="containsText" dxfId="7840" priority="12446" operator="containsText" text="Finalizado">
      <formula>NOT(ISERROR(SEARCH("Finalizado",P286)))</formula>
    </cfRule>
    <cfRule type="containsText" dxfId="7839" priority="12445" operator="containsText" text="Pendente">
      <formula>NOT(ISERROR(SEARCH("Pendente",P286)))</formula>
    </cfRule>
  </conditionalFormatting>
  <conditionalFormatting sqref="P288">
    <cfRule type="containsText" dxfId="7838" priority="16647" operator="containsText" text="Pendente">
      <formula>NOT(ISERROR(SEARCH("Pendente",P288)))</formula>
    </cfRule>
    <cfRule type="containsText" dxfId="7837" priority="16646" operator="containsText" text="N/A">
      <formula>NOT(ISERROR(SEARCH("N/A",P288)))</formula>
    </cfRule>
    <cfRule type="containsText" dxfId="7836" priority="16645" operator="containsText" text="Lançado">
      <formula>NOT(ISERROR(SEARCH("Lançado",P288)))</formula>
    </cfRule>
    <cfRule type="containsText" dxfId="7835" priority="16649" operator="containsText" text="em andamento">
      <formula>NOT(ISERROR(SEARCH("em andamento",P288)))</formula>
    </cfRule>
    <cfRule type="containsText" dxfId="7834" priority="16648" operator="containsText" text="Finalizado">
      <formula>NOT(ISERROR(SEARCH("Finalizado",P288)))</formula>
    </cfRule>
  </conditionalFormatting>
  <conditionalFormatting sqref="P289">
    <cfRule type="containsText" dxfId="7833" priority="12423" operator="containsText" text="N/A">
      <formula>NOT(ISERROR(SEARCH("N/A",P289)))</formula>
    </cfRule>
    <cfRule type="containsText" dxfId="7832" priority="12422" operator="containsText" text="Lançado">
      <formula>NOT(ISERROR(SEARCH("Lançado",P289)))</formula>
    </cfRule>
    <cfRule type="expression" dxfId="7831" priority="12421">
      <formula>$H289="ETAPA"</formula>
    </cfRule>
    <cfRule type="containsText" dxfId="7830" priority="12424" operator="containsText" text="Pendente">
      <formula>NOT(ISERROR(SEARCH("Pendente",P289)))</formula>
    </cfRule>
    <cfRule type="expression" dxfId="7829" priority="12419">
      <formula>$H289="SUBETAPA"</formula>
    </cfRule>
    <cfRule type="expression" dxfId="7828" priority="12439">
      <formula>$H289="SUBETAPA"</formula>
    </cfRule>
    <cfRule type="containsText" dxfId="7827" priority="12438" operator="containsText" text="em andamento">
      <formula>NOT(ISERROR(SEARCH("em andamento",P289)))</formula>
    </cfRule>
    <cfRule type="containsText" dxfId="7826" priority="12437" operator="containsText" text="Finalizado">
      <formula>NOT(ISERROR(SEARCH("Finalizado",P289)))</formula>
    </cfRule>
    <cfRule type="containsText" dxfId="7825" priority="12436" operator="containsText" text="Pendente">
      <formula>NOT(ISERROR(SEARCH("Pendente",P289)))</formula>
    </cfRule>
    <cfRule type="containsText" dxfId="7824" priority="12435" operator="containsText" text="N/A">
      <formula>NOT(ISERROR(SEARCH("N/A",P289)))</formula>
    </cfRule>
    <cfRule type="containsText" dxfId="7823" priority="12434" operator="containsText" text="Lançado">
      <formula>NOT(ISERROR(SEARCH("Lançado",P289)))</formula>
    </cfRule>
    <cfRule type="expression" dxfId="7822" priority="12433">
      <formula>$H289="ETAPA"</formula>
    </cfRule>
    <cfRule type="expression" dxfId="7821" priority="12432">
      <formula>$H289="CÉLULA CONSTRUTIVA"</formula>
    </cfRule>
    <cfRule type="containsText" dxfId="7820" priority="12431" operator="containsText" text="em andamento">
      <formula>NOT(ISERROR(SEARCH("em andamento",P289)))</formula>
    </cfRule>
    <cfRule type="containsText" dxfId="7819" priority="12430" operator="containsText" text="Finalizado">
      <formula>NOT(ISERROR(SEARCH("Finalizado",P289)))</formula>
    </cfRule>
    <cfRule type="containsText" dxfId="7818" priority="12429" operator="containsText" text="Pendente">
      <formula>NOT(ISERROR(SEARCH("Pendente",P289)))</formula>
    </cfRule>
    <cfRule type="expression" dxfId="7817" priority="12420">
      <formula>$H289="CÉLULA CONSTRUTIVA"</formula>
    </cfRule>
    <cfRule type="containsText" dxfId="7816" priority="12428" operator="containsText" text="N/A">
      <formula>NOT(ISERROR(SEARCH("N/A",P289)))</formula>
    </cfRule>
    <cfRule type="containsText" dxfId="7815" priority="12427" operator="containsText" text="Lançado">
      <formula>NOT(ISERROR(SEARCH("Lançado",P289)))</formula>
    </cfRule>
    <cfRule type="containsText" dxfId="7814" priority="12426" operator="containsText" text="em andamento">
      <formula>NOT(ISERROR(SEARCH("em andamento",P289)))</formula>
    </cfRule>
    <cfRule type="containsText" dxfId="7813" priority="12425" operator="containsText" text="Finalizado">
      <formula>NOT(ISERROR(SEARCH("Finalizado",P289)))</formula>
    </cfRule>
  </conditionalFormatting>
  <conditionalFormatting sqref="P290">
    <cfRule type="containsText" dxfId="7812" priority="17468" operator="containsText" text="em andamento">
      <formula>NOT(ISERROR(SEARCH("em andamento",P290)))</formula>
    </cfRule>
    <cfRule type="containsText" dxfId="7811" priority="17466" operator="containsText" text="Pendente">
      <formula>NOT(ISERROR(SEARCH("Pendente",P290)))</formula>
    </cfRule>
    <cfRule type="containsText" dxfId="7810" priority="17467" operator="containsText" text="Finalizado">
      <formula>NOT(ISERROR(SEARCH("Finalizado",P290)))</formula>
    </cfRule>
  </conditionalFormatting>
  <conditionalFormatting sqref="P291:P294">
    <cfRule type="containsText" dxfId="7809" priority="12417" operator="containsText" text="em andamento">
      <formula>NOT(ISERROR(SEARCH("em andamento",P291)))</formula>
    </cfRule>
    <cfRule type="containsText" dxfId="7808" priority="12416" operator="containsText" text="Finalizado">
      <formula>NOT(ISERROR(SEARCH("Finalizado",P291)))</formula>
    </cfRule>
    <cfRule type="containsText" dxfId="7807" priority="12415" operator="containsText" text="Pendente">
      <formula>NOT(ISERROR(SEARCH("Pendente",P291)))</formula>
    </cfRule>
    <cfRule type="containsText" dxfId="7806" priority="12414" operator="containsText" text="N/A">
      <formula>NOT(ISERROR(SEARCH("N/A",P291)))</formula>
    </cfRule>
    <cfRule type="containsText" dxfId="7805" priority="12413" operator="containsText" text="Lançado">
      <formula>NOT(ISERROR(SEARCH("Lançado",P291)))</formula>
    </cfRule>
    <cfRule type="expression" dxfId="7804" priority="12412">
      <formula>$H291="ETAPA"</formula>
    </cfRule>
    <cfRule type="expression" dxfId="7803" priority="12411">
      <formula>$H291="CÉLULA CONSTRUTIVA"</formula>
    </cfRule>
    <cfRule type="containsText" dxfId="7802" priority="12410" operator="containsText" text="em andamento">
      <formula>NOT(ISERROR(SEARCH("em andamento",P291)))</formula>
    </cfRule>
    <cfRule type="containsText" dxfId="7801" priority="12409" operator="containsText" text="Finalizado">
      <formula>NOT(ISERROR(SEARCH("Finalizado",P291)))</formula>
    </cfRule>
    <cfRule type="containsText" dxfId="7800" priority="12408" operator="containsText" text="Pendente">
      <formula>NOT(ISERROR(SEARCH("Pendente",P291)))</formula>
    </cfRule>
    <cfRule type="containsText" dxfId="7799" priority="12407" operator="containsText" text="N/A">
      <formula>NOT(ISERROR(SEARCH("N/A",P291)))</formula>
    </cfRule>
    <cfRule type="containsText" dxfId="7798" priority="12406" operator="containsText" text="Lançado">
      <formula>NOT(ISERROR(SEARCH("Lançado",P291)))</formula>
    </cfRule>
    <cfRule type="containsText" dxfId="7797" priority="12405" operator="containsText" text="em andamento">
      <formula>NOT(ISERROR(SEARCH("em andamento",P291)))</formula>
    </cfRule>
    <cfRule type="containsText" dxfId="7796" priority="12404" operator="containsText" text="Finalizado">
      <formula>NOT(ISERROR(SEARCH("Finalizado",P291)))</formula>
    </cfRule>
    <cfRule type="containsText" dxfId="7795" priority="12403" operator="containsText" text="Pendente">
      <formula>NOT(ISERROR(SEARCH("Pendente",P291)))</formula>
    </cfRule>
    <cfRule type="containsText" dxfId="7794" priority="12402" operator="containsText" text="N/A">
      <formula>NOT(ISERROR(SEARCH("N/A",P291)))</formula>
    </cfRule>
    <cfRule type="containsText" dxfId="7793" priority="12401" operator="containsText" text="Lançado">
      <formula>NOT(ISERROR(SEARCH("Lançado",P291)))</formula>
    </cfRule>
    <cfRule type="expression" dxfId="7792" priority="12400">
      <formula>$H291="ETAPA"</formula>
    </cfRule>
    <cfRule type="expression" dxfId="7791" priority="12399">
      <formula>$H291="CÉLULA CONSTRUTIVA"</formula>
    </cfRule>
    <cfRule type="expression" dxfId="7790" priority="12398">
      <formula>$H291="SUBETAPA"</formula>
    </cfRule>
    <cfRule type="expression" dxfId="7789" priority="12418">
      <formula>$H291="SUBETAPA"</formula>
    </cfRule>
  </conditionalFormatting>
  <conditionalFormatting sqref="P295">
    <cfRule type="containsText" dxfId="7788" priority="17463" operator="containsText" text="Finalizado">
      <formula>NOT(ISERROR(SEARCH("Finalizado",P295)))</formula>
    </cfRule>
    <cfRule type="containsText" dxfId="7787" priority="17469" operator="containsText" text="Lançado">
      <formula>NOT(ISERROR(SEARCH("Lançado",P295)))</formula>
    </cfRule>
    <cfRule type="containsText" dxfId="7786" priority="17471" operator="containsText" text="Pendente">
      <formula>NOT(ISERROR(SEARCH("Pendente",P295)))</formula>
    </cfRule>
    <cfRule type="containsText" dxfId="7785" priority="17470" operator="containsText" text="N/A">
      <formula>NOT(ISERROR(SEARCH("N/A",P295)))</formula>
    </cfRule>
    <cfRule type="containsText" dxfId="7784" priority="17464" operator="containsText" text="em andamento">
      <formula>NOT(ISERROR(SEARCH("em andamento",P295)))</formula>
    </cfRule>
  </conditionalFormatting>
  <conditionalFormatting sqref="P296:P297">
    <cfRule type="expression" dxfId="7783" priority="12377">
      <formula>$H296="SUBETAPA"</formula>
    </cfRule>
    <cfRule type="containsText" dxfId="7782" priority="12385" operator="containsText" text="Lançado">
      <formula>NOT(ISERROR(SEARCH("Lançado",P296)))</formula>
    </cfRule>
    <cfRule type="containsText" dxfId="7781" priority="12383" operator="containsText" text="Finalizado">
      <formula>NOT(ISERROR(SEARCH("Finalizado",P296)))</formula>
    </cfRule>
    <cfRule type="containsText" dxfId="7780" priority="12386" operator="containsText" text="N/A">
      <formula>NOT(ISERROR(SEARCH("N/A",P296)))</formula>
    </cfRule>
    <cfRule type="containsText" dxfId="7779" priority="12387" operator="containsText" text="Pendente">
      <formula>NOT(ISERROR(SEARCH("Pendente",P296)))</formula>
    </cfRule>
    <cfRule type="containsText" dxfId="7778" priority="12388" operator="containsText" text="Finalizado">
      <formula>NOT(ISERROR(SEARCH("Finalizado",P296)))</formula>
    </cfRule>
    <cfRule type="containsText" dxfId="7777" priority="12389" operator="containsText" text="em andamento">
      <formula>NOT(ISERROR(SEARCH("em andamento",P296)))</formula>
    </cfRule>
    <cfRule type="expression" dxfId="7776" priority="12390">
      <formula>$H296="CÉLULA CONSTRUTIVA"</formula>
    </cfRule>
    <cfRule type="expression" dxfId="7775" priority="12391">
      <formula>$H296="ETAPA"</formula>
    </cfRule>
    <cfRule type="containsText" dxfId="7774" priority="12392" operator="containsText" text="Lançado">
      <formula>NOT(ISERROR(SEARCH("Lançado",P296)))</formula>
    </cfRule>
    <cfRule type="containsText" dxfId="7773" priority="12393" operator="containsText" text="N/A">
      <formula>NOT(ISERROR(SEARCH("N/A",P296)))</formula>
    </cfRule>
    <cfRule type="containsText" dxfId="7772" priority="12394" operator="containsText" text="Pendente">
      <formula>NOT(ISERROR(SEARCH("Pendente",P296)))</formula>
    </cfRule>
    <cfRule type="containsText" dxfId="7771" priority="12395" operator="containsText" text="Finalizado">
      <formula>NOT(ISERROR(SEARCH("Finalizado",P296)))</formula>
    </cfRule>
    <cfRule type="containsText" dxfId="7770" priority="12396" operator="containsText" text="em andamento">
      <formula>NOT(ISERROR(SEARCH("em andamento",P296)))</formula>
    </cfRule>
    <cfRule type="containsText" dxfId="7769" priority="12381" operator="containsText" text="N/A">
      <formula>NOT(ISERROR(SEARCH("N/A",P296)))</formula>
    </cfRule>
    <cfRule type="expression" dxfId="7768" priority="12378">
      <formula>$H296="CÉLULA CONSTRUTIVA"</formula>
    </cfRule>
    <cfRule type="expression" dxfId="7767" priority="12379">
      <formula>$H296="ETAPA"</formula>
    </cfRule>
    <cfRule type="containsText" dxfId="7766" priority="12380" operator="containsText" text="Lançado">
      <formula>NOT(ISERROR(SEARCH("Lançado",P296)))</formula>
    </cfRule>
    <cfRule type="containsText" dxfId="7765" priority="12384" operator="containsText" text="em andamento">
      <formula>NOT(ISERROR(SEARCH("em andamento",P296)))</formula>
    </cfRule>
    <cfRule type="expression" dxfId="7764" priority="12397">
      <formula>$H296="SUBETAPA"</formula>
    </cfRule>
    <cfRule type="containsText" dxfId="7763" priority="12382" operator="containsText" text="Pendente">
      <formula>NOT(ISERROR(SEARCH("Pendente",P296)))</formula>
    </cfRule>
  </conditionalFormatting>
  <conditionalFormatting sqref="P298">
    <cfRule type="expression" dxfId="7762" priority="17353">
      <formula>$H298="ETAPA"</formula>
    </cfRule>
    <cfRule type="expression" dxfId="7761" priority="17351">
      <formula>$H298="SUBETAPA"</formula>
    </cfRule>
    <cfRule type="expression" dxfId="7760" priority="17352">
      <formula>$H298="CÉLULA CONSTRUTIVA"</formula>
    </cfRule>
  </conditionalFormatting>
  <conditionalFormatting sqref="P298:P299 P303 P307">
    <cfRule type="containsText" dxfId="7759" priority="17357" operator="containsText" text="N/A">
      <formula>NOT(ISERROR(SEARCH("N/A",P298)))</formula>
    </cfRule>
    <cfRule type="containsText" dxfId="7758" priority="17356" operator="containsText" text="Lançado">
      <formula>NOT(ISERROR(SEARCH("Lançado",P298)))</formula>
    </cfRule>
  </conditionalFormatting>
  <conditionalFormatting sqref="P298:P299 P303">
    <cfRule type="containsText" dxfId="7757" priority="17358" operator="containsText" text="Pendente">
      <formula>NOT(ISERROR(SEARCH("Pendente",P298)))</formula>
    </cfRule>
    <cfRule type="containsText" dxfId="7756" priority="17359" operator="containsText" text="Finalizado">
      <formula>NOT(ISERROR(SEARCH("Finalizado",P298)))</formula>
    </cfRule>
    <cfRule type="containsText" dxfId="7755" priority="17360" operator="containsText" text="em andamento">
      <formula>NOT(ISERROR(SEARCH("em andamento",P298)))</formula>
    </cfRule>
  </conditionalFormatting>
  <conditionalFormatting sqref="P300">
    <cfRule type="containsText" dxfId="7754" priority="862" operator="containsText" text="Lançado">
      <formula>NOT(ISERROR(SEARCH("Lançado",P300)))</formula>
    </cfRule>
    <cfRule type="containsText" dxfId="7753" priority="861" operator="containsText" text="em andamento">
      <formula>NOT(ISERROR(SEARCH("em andamento",P300)))</formula>
    </cfRule>
    <cfRule type="containsText" dxfId="7752" priority="860" operator="containsText" text="Finalizado">
      <formula>NOT(ISERROR(SEARCH("Finalizado",P300)))</formula>
    </cfRule>
    <cfRule type="containsText" dxfId="7751" priority="859" operator="containsText" text="Pendente">
      <formula>NOT(ISERROR(SEARCH("Pendente",P300)))</formula>
    </cfRule>
    <cfRule type="containsText" dxfId="7750" priority="858" operator="containsText" text="N/A">
      <formula>NOT(ISERROR(SEARCH("N/A",P300)))</formula>
    </cfRule>
    <cfRule type="containsText" dxfId="7749" priority="857" operator="containsText" text="Lançado">
      <formula>NOT(ISERROR(SEARCH("Lançado",P300)))</formula>
    </cfRule>
    <cfRule type="expression" dxfId="7748" priority="856">
      <formula>$H300="ETAPA"</formula>
    </cfRule>
    <cfRule type="expression" dxfId="7747" priority="855">
      <formula>$H300="CÉLULA CONSTRUTIVA"</formula>
    </cfRule>
    <cfRule type="expression" dxfId="7746" priority="854">
      <formula>$H300="SUBETAPA"</formula>
    </cfRule>
    <cfRule type="containsText" dxfId="7745" priority="869" operator="containsText" text="Lançado">
      <formula>NOT(ISERROR(SEARCH("Lançado",P300)))</formula>
    </cfRule>
    <cfRule type="containsText" dxfId="7744" priority="866" operator="containsText" text="em andamento">
      <formula>NOT(ISERROR(SEARCH("em andamento",P300)))</formula>
    </cfRule>
    <cfRule type="containsText" dxfId="7743" priority="870" operator="containsText" text="N/A">
      <formula>NOT(ISERROR(SEARCH("N/A",P300)))</formula>
    </cfRule>
    <cfRule type="containsText" dxfId="7742" priority="871" operator="containsText" text="Pendente">
      <formula>NOT(ISERROR(SEARCH("Pendente",P300)))</formula>
    </cfRule>
    <cfRule type="containsText" dxfId="7741" priority="872" operator="containsText" text="Finalizado">
      <formula>NOT(ISERROR(SEARCH("Finalizado",P300)))</formula>
    </cfRule>
    <cfRule type="containsText" dxfId="7740" priority="873" operator="containsText" text="em andamento">
      <formula>NOT(ISERROR(SEARCH("em andamento",P300)))</formula>
    </cfRule>
    <cfRule type="expression" dxfId="7739" priority="868">
      <formula>$H300="ETAPA"</formula>
    </cfRule>
    <cfRule type="expression" dxfId="7738" priority="867">
      <formula>$H300="CÉLULA CONSTRUTIVA"</formula>
    </cfRule>
    <cfRule type="containsText" dxfId="7737" priority="865" operator="containsText" text="Finalizado">
      <formula>NOT(ISERROR(SEARCH("Finalizado",P300)))</formula>
    </cfRule>
    <cfRule type="containsText" dxfId="7736" priority="864" operator="containsText" text="Pendente">
      <formula>NOT(ISERROR(SEARCH("Pendente",P300)))</formula>
    </cfRule>
    <cfRule type="containsText" dxfId="7735" priority="863" operator="containsText" text="N/A">
      <formula>NOT(ISERROR(SEARCH("N/A",P300)))</formula>
    </cfRule>
  </conditionalFormatting>
  <conditionalFormatting sqref="P301:P302">
    <cfRule type="containsText" dxfId="7734" priority="12345" operator="containsText" text="N/A">
      <formula>NOT(ISERROR(SEARCH("N/A",P301)))</formula>
    </cfRule>
    <cfRule type="containsText" dxfId="7733" priority="12344" operator="containsText" text="Lançado">
      <formula>NOT(ISERROR(SEARCH("Lançado",P301)))</formula>
    </cfRule>
    <cfRule type="expression" dxfId="7732" priority="12343">
      <formula>$H301="ETAPA"</formula>
    </cfRule>
    <cfRule type="expression" dxfId="7731" priority="12342">
      <formula>$H301="CÉLULA CONSTRUTIVA"</formula>
    </cfRule>
    <cfRule type="containsText" dxfId="7730" priority="12341" operator="containsText" text="em andamento">
      <formula>NOT(ISERROR(SEARCH("em andamento",P301)))</formula>
    </cfRule>
    <cfRule type="containsText" dxfId="7729" priority="12340" operator="containsText" text="Finalizado">
      <formula>NOT(ISERROR(SEARCH("Finalizado",P301)))</formula>
    </cfRule>
    <cfRule type="containsText" dxfId="7728" priority="12339" operator="containsText" text="Pendente">
      <formula>NOT(ISERROR(SEARCH("Pendente",P301)))</formula>
    </cfRule>
    <cfRule type="containsText" dxfId="7727" priority="12338" operator="containsText" text="N/A">
      <formula>NOT(ISERROR(SEARCH("N/A",P301)))</formula>
    </cfRule>
    <cfRule type="containsText" dxfId="7726" priority="12332" operator="containsText" text="Lançado">
      <formula>NOT(ISERROR(SEARCH("Lançado",P301)))</formula>
    </cfRule>
    <cfRule type="containsText" dxfId="7725" priority="12337" operator="containsText" text="Lançado">
      <formula>NOT(ISERROR(SEARCH("Lançado",P301)))</formula>
    </cfRule>
    <cfRule type="expression" dxfId="7724" priority="12329">
      <formula>$H301="SUBETAPA"</formula>
    </cfRule>
    <cfRule type="expression" dxfId="7723" priority="12330">
      <formula>$H301="CÉLULA CONSTRUTIVA"</formula>
    </cfRule>
    <cfRule type="expression" dxfId="7722" priority="12331">
      <formula>$H301="ETAPA"</formula>
    </cfRule>
    <cfRule type="containsText" dxfId="7721" priority="12346" operator="containsText" text="Pendente">
      <formula>NOT(ISERROR(SEARCH("Pendente",P301)))</formula>
    </cfRule>
    <cfRule type="containsText" dxfId="7720" priority="12336" operator="containsText" text="em andamento">
      <formula>NOT(ISERROR(SEARCH("em andamento",P301)))</formula>
    </cfRule>
    <cfRule type="containsText" dxfId="7719" priority="12335" operator="containsText" text="Finalizado">
      <formula>NOT(ISERROR(SEARCH("Finalizado",P301)))</formula>
    </cfRule>
    <cfRule type="containsText" dxfId="7718" priority="12334" operator="containsText" text="Pendente">
      <formula>NOT(ISERROR(SEARCH("Pendente",P301)))</formula>
    </cfRule>
    <cfRule type="containsText" dxfId="7717" priority="12333" operator="containsText" text="N/A">
      <formula>NOT(ISERROR(SEARCH("N/A",P301)))</formula>
    </cfRule>
    <cfRule type="expression" dxfId="7716" priority="12349">
      <formula>$H301="SUBETAPA"</formula>
    </cfRule>
    <cfRule type="containsText" dxfId="7715" priority="12348" operator="containsText" text="em andamento">
      <formula>NOT(ISERROR(SEARCH("em andamento",P301)))</formula>
    </cfRule>
    <cfRule type="containsText" dxfId="7714" priority="12347" operator="containsText" text="Finalizado">
      <formula>NOT(ISERROR(SEARCH("Finalizado",P301)))</formula>
    </cfRule>
  </conditionalFormatting>
  <conditionalFormatting sqref="P304">
    <cfRule type="containsText" dxfId="7713" priority="12318" operator="containsText" text="Pendente">
      <formula>NOT(ISERROR(SEARCH("Pendente",P304)))</formula>
    </cfRule>
    <cfRule type="expression" dxfId="7712" priority="12328">
      <formula>$H304="SUBETAPA"</formula>
    </cfRule>
    <cfRule type="containsText" dxfId="7711" priority="12327" operator="containsText" text="em andamento">
      <formula>NOT(ISERROR(SEARCH("em andamento",P304)))</formula>
    </cfRule>
    <cfRule type="containsText" dxfId="7710" priority="12326" operator="containsText" text="Finalizado">
      <formula>NOT(ISERROR(SEARCH("Finalizado",P304)))</formula>
    </cfRule>
    <cfRule type="containsText" dxfId="7709" priority="12325" operator="containsText" text="Pendente">
      <formula>NOT(ISERROR(SEARCH("Pendente",P304)))</formula>
    </cfRule>
    <cfRule type="containsText" dxfId="7708" priority="12324" operator="containsText" text="N/A">
      <formula>NOT(ISERROR(SEARCH("N/A",P304)))</formula>
    </cfRule>
    <cfRule type="containsText" dxfId="7707" priority="12323" operator="containsText" text="Lançado">
      <formula>NOT(ISERROR(SEARCH("Lançado",P304)))</formula>
    </cfRule>
    <cfRule type="expression" dxfId="7706" priority="12322">
      <formula>$H304="ETAPA"</formula>
    </cfRule>
    <cfRule type="expression" dxfId="7705" priority="12321">
      <formula>$H304="CÉLULA CONSTRUTIVA"</formula>
    </cfRule>
    <cfRule type="containsText" dxfId="7704" priority="12320" operator="containsText" text="em andamento">
      <formula>NOT(ISERROR(SEARCH("em andamento",P304)))</formula>
    </cfRule>
    <cfRule type="containsText" dxfId="7703" priority="12319" operator="containsText" text="Finalizado">
      <formula>NOT(ISERROR(SEARCH("Finalizado",P304)))</formula>
    </cfRule>
    <cfRule type="containsText" dxfId="7702" priority="12317" operator="containsText" text="N/A">
      <formula>NOT(ISERROR(SEARCH("N/A",P304)))</formula>
    </cfRule>
    <cfRule type="containsText" dxfId="7701" priority="12316" operator="containsText" text="Lançado">
      <formula>NOT(ISERROR(SEARCH("Lançado",P304)))</formula>
    </cfRule>
    <cfRule type="containsText" dxfId="7700" priority="12315" operator="containsText" text="em andamento">
      <formula>NOT(ISERROR(SEARCH("em andamento",P304)))</formula>
    </cfRule>
    <cfRule type="containsText" dxfId="7699" priority="12314" operator="containsText" text="Finalizado">
      <formula>NOT(ISERROR(SEARCH("Finalizado",P304)))</formula>
    </cfRule>
    <cfRule type="containsText" dxfId="7698" priority="12313" operator="containsText" text="Pendente">
      <formula>NOT(ISERROR(SEARCH("Pendente",P304)))</formula>
    </cfRule>
    <cfRule type="containsText" dxfId="7697" priority="12312" operator="containsText" text="N/A">
      <formula>NOT(ISERROR(SEARCH("N/A",P304)))</formula>
    </cfRule>
    <cfRule type="containsText" dxfId="7696" priority="12311" operator="containsText" text="Lançado">
      <formula>NOT(ISERROR(SEARCH("Lançado",P304)))</formula>
    </cfRule>
    <cfRule type="expression" dxfId="7695" priority="12310">
      <formula>$H304="ETAPA"</formula>
    </cfRule>
    <cfRule type="expression" dxfId="7694" priority="12309">
      <formula>$H304="CÉLULA CONSTRUTIVA"</formula>
    </cfRule>
    <cfRule type="expression" dxfId="7693" priority="12308">
      <formula>$H304="SUBETAPA"</formula>
    </cfRule>
  </conditionalFormatting>
  <conditionalFormatting sqref="P305">
    <cfRule type="containsText" dxfId="7692" priority="16607" operator="containsText" text="Lançado">
      <formula>NOT(ISERROR(SEARCH("Lançado",P305)))</formula>
    </cfRule>
    <cfRule type="containsText" dxfId="7691" priority="16608" operator="containsText" text="N/A">
      <formula>NOT(ISERROR(SEARCH("N/A",P305)))</formula>
    </cfRule>
    <cfRule type="containsText" dxfId="7690" priority="16609" operator="containsText" text="Pendente">
      <formula>NOT(ISERROR(SEARCH("Pendente",P305)))</formula>
    </cfRule>
    <cfRule type="containsText" dxfId="7689" priority="16610" operator="containsText" text="Finalizado">
      <formula>NOT(ISERROR(SEARCH("Finalizado",P305)))</formula>
    </cfRule>
    <cfRule type="containsText" dxfId="7688" priority="16611" operator="containsText" text="em andamento">
      <formula>NOT(ISERROR(SEARCH("em andamento",P305)))</formula>
    </cfRule>
  </conditionalFormatting>
  <conditionalFormatting sqref="P306">
    <cfRule type="expression" dxfId="7687" priority="12287">
      <formula>$H306="SUBETAPA"</formula>
    </cfRule>
    <cfRule type="expression" dxfId="7686" priority="12288">
      <formula>$H306="CÉLULA CONSTRUTIVA"</formula>
    </cfRule>
    <cfRule type="containsText" dxfId="7685" priority="12290" operator="containsText" text="Lançado">
      <formula>NOT(ISERROR(SEARCH("Lançado",P306)))</formula>
    </cfRule>
    <cfRule type="containsText" dxfId="7684" priority="12298" operator="containsText" text="Finalizado">
      <formula>NOT(ISERROR(SEARCH("Finalizado",P306)))</formula>
    </cfRule>
    <cfRule type="containsText" dxfId="7683" priority="12297" operator="containsText" text="Pendente">
      <formula>NOT(ISERROR(SEARCH("Pendente",P306)))</formula>
    </cfRule>
    <cfRule type="containsText" dxfId="7682" priority="12296" operator="containsText" text="N/A">
      <formula>NOT(ISERROR(SEARCH("N/A",P306)))</formula>
    </cfRule>
    <cfRule type="containsText" dxfId="7681" priority="12295" operator="containsText" text="Lançado">
      <formula>NOT(ISERROR(SEARCH("Lançado",P306)))</formula>
    </cfRule>
    <cfRule type="containsText" dxfId="7680" priority="12294" operator="containsText" text="em andamento">
      <formula>NOT(ISERROR(SEARCH("em andamento",P306)))</formula>
    </cfRule>
    <cfRule type="containsText" dxfId="7679" priority="12293" operator="containsText" text="Finalizado">
      <formula>NOT(ISERROR(SEARCH("Finalizado",P306)))</formula>
    </cfRule>
    <cfRule type="containsText" dxfId="7678" priority="12292" operator="containsText" text="Pendente">
      <formula>NOT(ISERROR(SEARCH("Pendente",P306)))</formula>
    </cfRule>
    <cfRule type="containsText" dxfId="7677" priority="12291" operator="containsText" text="N/A">
      <formula>NOT(ISERROR(SEARCH("N/A",P306)))</formula>
    </cfRule>
    <cfRule type="expression" dxfId="7676" priority="12307">
      <formula>$H306="SUBETAPA"</formula>
    </cfRule>
    <cfRule type="containsText" dxfId="7675" priority="12306" operator="containsText" text="em andamento">
      <formula>NOT(ISERROR(SEARCH("em andamento",P306)))</formula>
    </cfRule>
    <cfRule type="expression" dxfId="7674" priority="12289">
      <formula>$H306="ETAPA"</formula>
    </cfRule>
    <cfRule type="containsText" dxfId="7673" priority="12299" operator="containsText" text="em andamento">
      <formula>NOT(ISERROR(SEARCH("em andamento",P306)))</formula>
    </cfRule>
    <cfRule type="containsText" dxfId="7672" priority="12305" operator="containsText" text="Finalizado">
      <formula>NOT(ISERROR(SEARCH("Finalizado",P306)))</formula>
    </cfRule>
    <cfRule type="containsText" dxfId="7671" priority="12304" operator="containsText" text="Pendente">
      <formula>NOT(ISERROR(SEARCH("Pendente",P306)))</formula>
    </cfRule>
    <cfRule type="expression" dxfId="7670" priority="12300">
      <formula>$H306="CÉLULA CONSTRUTIVA"</formula>
    </cfRule>
    <cfRule type="containsText" dxfId="7669" priority="12303" operator="containsText" text="N/A">
      <formula>NOT(ISERROR(SEARCH("N/A",P306)))</formula>
    </cfRule>
    <cfRule type="containsText" dxfId="7668" priority="12302" operator="containsText" text="Lançado">
      <formula>NOT(ISERROR(SEARCH("Lançado",P306)))</formula>
    </cfRule>
    <cfRule type="expression" dxfId="7667" priority="12301">
      <formula>$H306="ETAPA"</formula>
    </cfRule>
  </conditionalFormatting>
  <conditionalFormatting sqref="P307">
    <cfRule type="containsText" dxfId="7666" priority="17343" operator="containsText" text="Pendente">
      <formula>NOT(ISERROR(SEARCH("Pendente",P307)))</formula>
    </cfRule>
    <cfRule type="containsText" dxfId="7665" priority="17345" operator="containsText" text="em andamento">
      <formula>NOT(ISERROR(SEARCH("em andamento",P307)))</formula>
    </cfRule>
    <cfRule type="containsText" dxfId="7664" priority="17344" operator="containsText" text="Finalizado">
      <formula>NOT(ISERROR(SEARCH("Finalizado",P307)))</formula>
    </cfRule>
  </conditionalFormatting>
  <conditionalFormatting sqref="P308:P311">
    <cfRule type="expression" dxfId="7663" priority="12286">
      <formula>$H308="SUBETAPA"</formula>
    </cfRule>
    <cfRule type="containsText" dxfId="7662" priority="12285" operator="containsText" text="em andamento">
      <formula>NOT(ISERROR(SEARCH("em andamento",P308)))</formula>
    </cfRule>
    <cfRule type="containsText" dxfId="7661" priority="12284" operator="containsText" text="Finalizado">
      <formula>NOT(ISERROR(SEARCH("Finalizado",P308)))</formula>
    </cfRule>
    <cfRule type="containsText" dxfId="7660" priority="12283" operator="containsText" text="Pendente">
      <formula>NOT(ISERROR(SEARCH("Pendente",P308)))</formula>
    </cfRule>
    <cfRule type="containsText" dxfId="7659" priority="12282" operator="containsText" text="N/A">
      <formula>NOT(ISERROR(SEARCH("N/A",P308)))</formula>
    </cfRule>
    <cfRule type="containsText" dxfId="7658" priority="12281" operator="containsText" text="Lançado">
      <formula>NOT(ISERROR(SEARCH("Lançado",P308)))</formula>
    </cfRule>
    <cfRule type="expression" dxfId="7657" priority="12280">
      <formula>$H308="ETAPA"</formula>
    </cfRule>
    <cfRule type="expression" dxfId="7656" priority="12279">
      <formula>$H308="CÉLULA CONSTRUTIVA"</formula>
    </cfRule>
    <cfRule type="containsText" dxfId="7655" priority="12278" operator="containsText" text="em andamento">
      <formula>NOT(ISERROR(SEARCH("em andamento",P308)))</formula>
    </cfRule>
    <cfRule type="containsText" dxfId="7654" priority="12277" operator="containsText" text="Finalizado">
      <formula>NOT(ISERROR(SEARCH("Finalizado",P308)))</formula>
    </cfRule>
    <cfRule type="containsText" dxfId="7653" priority="12276" operator="containsText" text="Pendente">
      <formula>NOT(ISERROR(SEARCH("Pendente",P308)))</formula>
    </cfRule>
    <cfRule type="containsText" dxfId="7652" priority="12275" operator="containsText" text="N/A">
      <formula>NOT(ISERROR(SEARCH("N/A",P308)))</formula>
    </cfRule>
    <cfRule type="containsText" dxfId="7651" priority="12274" operator="containsText" text="Lançado">
      <formula>NOT(ISERROR(SEARCH("Lançado",P308)))</formula>
    </cfRule>
    <cfRule type="containsText" dxfId="7650" priority="12273" operator="containsText" text="em andamento">
      <formula>NOT(ISERROR(SEARCH("em andamento",P308)))</formula>
    </cfRule>
    <cfRule type="containsText" dxfId="7649" priority="12272" operator="containsText" text="Finalizado">
      <formula>NOT(ISERROR(SEARCH("Finalizado",P308)))</formula>
    </cfRule>
    <cfRule type="containsText" dxfId="7648" priority="12270" operator="containsText" text="N/A">
      <formula>NOT(ISERROR(SEARCH("N/A",P308)))</formula>
    </cfRule>
    <cfRule type="containsText" dxfId="7647" priority="12269" operator="containsText" text="Lançado">
      <formula>NOT(ISERROR(SEARCH("Lançado",P308)))</formula>
    </cfRule>
    <cfRule type="expression" dxfId="7646" priority="12268">
      <formula>$H308="ETAPA"</formula>
    </cfRule>
    <cfRule type="expression" dxfId="7645" priority="12267">
      <formula>$H308="CÉLULA CONSTRUTIVA"</formula>
    </cfRule>
    <cfRule type="expression" dxfId="7644" priority="12266">
      <formula>$H308="SUBETAPA"</formula>
    </cfRule>
    <cfRule type="containsText" dxfId="7643" priority="12271" operator="containsText" text="Pendente">
      <formula>NOT(ISERROR(SEARCH("Pendente",P308)))</formula>
    </cfRule>
  </conditionalFormatting>
  <conditionalFormatting sqref="P312">
    <cfRule type="containsText" dxfId="7642" priority="17347" operator="containsText" text="N/A">
      <formula>NOT(ISERROR(SEARCH("N/A",P312)))</formula>
    </cfRule>
    <cfRule type="containsText" dxfId="7641" priority="17348" operator="containsText" text="Pendente">
      <formula>NOT(ISERROR(SEARCH("Pendente",P312)))</formula>
    </cfRule>
    <cfRule type="containsText" dxfId="7640" priority="17346" operator="containsText" text="Lançado">
      <formula>NOT(ISERROR(SEARCH("Lançado",P312)))</formula>
    </cfRule>
    <cfRule type="containsText" dxfId="7639" priority="17340" operator="containsText" text="Finalizado">
      <formula>NOT(ISERROR(SEARCH("Finalizado",P312)))</formula>
    </cfRule>
    <cfRule type="containsText" dxfId="7638" priority="17341" operator="containsText" text="em andamento">
      <formula>NOT(ISERROR(SEARCH("em andamento",P312)))</formula>
    </cfRule>
  </conditionalFormatting>
  <conditionalFormatting sqref="P313:P314">
    <cfRule type="containsText" dxfId="7637" priority="12260" operator="containsText" text="Lançado">
      <formula>NOT(ISERROR(SEARCH("Lançado",P313)))</formula>
    </cfRule>
    <cfRule type="expression" dxfId="7636" priority="12259">
      <formula>$H313="ETAPA"</formula>
    </cfRule>
    <cfRule type="expression" dxfId="7635" priority="12258">
      <formula>$H313="CÉLULA CONSTRUTIVA"</formula>
    </cfRule>
    <cfRule type="containsText" dxfId="7634" priority="12257" operator="containsText" text="em andamento">
      <formula>NOT(ISERROR(SEARCH("em andamento",P313)))</formula>
    </cfRule>
    <cfRule type="containsText" dxfId="7633" priority="12256" operator="containsText" text="Finalizado">
      <formula>NOT(ISERROR(SEARCH("Finalizado",P313)))</formula>
    </cfRule>
    <cfRule type="containsText" dxfId="7632" priority="12255" operator="containsText" text="Pendente">
      <formula>NOT(ISERROR(SEARCH("Pendente",P313)))</formula>
    </cfRule>
    <cfRule type="containsText" dxfId="7631" priority="12254" operator="containsText" text="N/A">
      <formula>NOT(ISERROR(SEARCH("N/A",P313)))</formula>
    </cfRule>
    <cfRule type="containsText" dxfId="7630" priority="12253" operator="containsText" text="Lançado">
      <formula>NOT(ISERROR(SEARCH("Lançado",P313)))</formula>
    </cfRule>
    <cfRule type="containsText" dxfId="7629" priority="12252" operator="containsText" text="em andamento">
      <formula>NOT(ISERROR(SEARCH("em andamento",P313)))</formula>
    </cfRule>
    <cfRule type="containsText" dxfId="7628" priority="12251" operator="containsText" text="Finalizado">
      <formula>NOT(ISERROR(SEARCH("Finalizado",P313)))</formula>
    </cfRule>
    <cfRule type="containsText" dxfId="7627" priority="12250" operator="containsText" text="Pendente">
      <formula>NOT(ISERROR(SEARCH("Pendente",P313)))</formula>
    </cfRule>
    <cfRule type="containsText" dxfId="7626" priority="12249" operator="containsText" text="N/A">
      <formula>NOT(ISERROR(SEARCH("N/A",P313)))</formula>
    </cfRule>
    <cfRule type="expression" dxfId="7625" priority="12265">
      <formula>$H313="SUBETAPA"</formula>
    </cfRule>
    <cfRule type="expression" dxfId="7624" priority="12247">
      <formula>$H313="ETAPA"</formula>
    </cfRule>
    <cfRule type="containsText" dxfId="7623" priority="12264" operator="containsText" text="em andamento">
      <formula>NOT(ISERROR(SEARCH("em andamento",P313)))</formula>
    </cfRule>
    <cfRule type="expression" dxfId="7622" priority="12246">
      <formula>$H313="CÉLULA CONSTRUTIVA"</formula>
    </cfRule>
    <cfRule type="containsText" dxfId="7621" priority="12263" operator="containsText" text="Finalizado">
      <formula>NOT(ISERROR(SEARCH("Finalizado",P313)))</formula>
    </cfRule>
    <cfRule type="expression" dxfId="7620" priority="12245">
      <formula>$H313="SUBETAPA"</formula>
    </cfRule>
    <cfRule type="containsText" dxfId="7619" priority="12262" operator="containsText" text="Pendente">
      <formula>NOT(ISERROR(SEARCH("Pendente",P313)))</formula>
    </cfRule>
    <cfRule type="containsText" dxfId="7618" priority="12261" operator="containsText" text="N/A">
      <formula>NOT(ISERROR(SEARCH("N/A",P313)))</formula>
    </cfRule>
    <cfRule type="containsText" dxfId="7617" priority="12248" operator="containsText" text="Lançado">
      <formula>NOT(ISERROR(SEARCH("Lançado",P313)))</formula>
    </cfRule>
  </conditionalFormatting>
  <conditionalFormatting sqref="P315">
    <cfRule type="expression" dxfId="7616" priority="17229">
      <formula>$H315="CÉLULA CONSTRUTIVA"</formula>
    </cfRule>
    <cfRule type="expression" dxfId="7615" priority="17228">
      <formula>$H315="SUBETAPA"</formula>
    </cfRule>
    <cfRule type="expression" dxfId="7614" priority="17230">
      <formula>$H315="ETAPA"</formula>
    </cfRule>
  </conditionalFormatting>
  <conditionalFormatting sqref="P315:P316 P320 P325">
    <cfRule type="containsText" dxfId="7613" priority="17233" operator="containsText" text="Lançado">
      <formula>NOT(ISERROR(SEARCH("Lançado",P315)))</formula>
    </cfRule>
    <cfRule type="containsText" dxfId="7612" priority="17234" operator="containsText" text="N/A">
      <formula>NOT(ISERROR(SEARCH("N/A",P315)))</formula>
    </cfRule>
  </conditionalFormatting>
  <conditionalFormatting sqref="P315:P316 P320">
    <cfRule type="containsText" dxfId="7611" priority="17235" operator="containsText" text="Pendente">
      <formula>NOT(ISERROR(SEARCH("Pendente",P315)))</formula>
    </cfRule>
    <cfRule type="containsText" dxfId="7610" priority="17236" operator="containsText" text="Finalizado">
      <formula>NOT(ISERROR(SEARCH("Finalizado",P315)))</formula>
    </cfRule>
    <cfRule type="containsText" dxfId="7609" priority="17237" operator="containsText" text="em andamento">
      <formula>NOT(ISERROR(SEARCH("em andamento",P315)))</formula>
    </cfRule>
  </conditionalFormatting>
  <conditionalFormatting sqref="P317">
    <cfRule type="containsText" dxfId="7608" priority="836" operator="containsText" text="em andamento">
      <formula>NOT(ISERROR(SEARCH("em andamento",P317)))</formula>
    </cfRule>
    <cfRule type="containsText" dxfId="7607" priority="837" operator="containsText" text="Lançado">
      <formula>NOT(ISERROR(SEARCH("Lançado",P317)))</formula>
    </cfRule>
    <cfRule type="containsText" dxfId="7606" priority="838" operator="containsText" text="N/A">
      <formula>NOT(ISERROR(SEARCH("N/A",P317)))</formula>
    </cfRule>
    <cfRule type="expression" dxfId="7605" priority="843">
      <formula>$H317="ETAPA"</formula>
    </cfRule>
    <cfRule type="expression" dxfId="7604" priority="829">
      <formula>$H317="SUBETAPA"</formula>
    </cfRule>
    <cfRule type="expression" dxfId="7603" priority="830">
      <formula>$H317="CÉLULA CONSTRUTIVA"</formula>
    </cfRule>
    <cfRule type="containsText" dxfId="7602" priority="846" operator="containsText" text="Pendente">
      <formula>NOT(ISERROR(SEARCH("Pendente",P317)))</formula>
    </cfRule>
    <cfRule type="containsText" dxfId="7601" priority="847" operator="containsText" text="Finalizado">
      <formula>NOT(ISERROR(SEARCH("Finalizado",P317)))</formula>
    </cfRule>
    <cfRule type="containsText" dxfId="7600" priority="848" operator="containsText" text="em andamento">
      <formula>NOT(ISERROR(SEARCH("em andamento",P317)))</formula>
    </cfRule>
    <cfRule type="expression" dxfId="7599" priority="831">
      <formula>$H317="ETAPA"</formula>
    </cfRule>
    <cfRule type="containsText" dxfId="7598" priority="839" operator="containsText" text="Pendente">
      <formula>NOT(ISERROR(SEARCH("Pendente",P317)))</formula>
    </cfRule>
    <cfRule type="containsText" dxfId="7597" priority="832" operator="containsText" text="Lançado">
      <formula>NOT(ISERROR(SEARCH("Lançado",P317)))</formula>
    </cfRule>
    <cfRule type="containsText" dxfId="7596" priority="840" operator="containsText" text="Finalizado">
      <formula>NOT(ISERROR(SEARCH("Finalizado",P317)))</formula>
    </cfRule>
    <cfRule type="containsText" dxfId="7595" priority="841" operator="containsText" text="em andamento">
      <formula>NOT(ISERROR(SEARCH("em andamento",P317)))</formula>
    </cfRule>
    <cfRule type="expression" dxfId="7594" priority="842">
      <formula>$H317="CÉLULA CONSTRUTIVA"</formula>
    </cfRule>
    <cfRule type="containsText" dxfId="7593" priority="833" operator="containsText" text="N/A">
      <formula>NOT(ISERROR(SEARCH("N/A",P317)))</formula>
    </cfRule>
    <cfRule type="containsText" dxfId="7592" priority="834" operator="containsText" text="Pendente">
      <formula>NOT(ISERROR(SEARCH("Pendente",P317)))</formula>
    </cfRule>
    <cfRule type="containsText" dxfId="7591" priority="844" operator="containsText" text="Lançado">
      <formula>NOT(ISERROR(SEARCH("Lançado",P317)))</formula>
    </cfRule>
    <cfRule type="containsText" dxfId="7590" priority="845" operator="containsText" text="N/A">
      <formula>NOT(ISERROR(SEARCH("N/A",P317)))</formula>
    </cfRule>
    <cfRule type="containsText" dxfId="7589" priority="835" operator="containsText" text="Finalizado">
      <formula>NOT(ISERROR(SEARCH("Finalizado",P317)))</formula>
    </cfRule>
  </conditionalFormatting>
  <conditionalFormatting sqref="P318:P319">
    <cfRule type="containsText" dxfId="7588" priority="12203" operator="containsText" text="em andamento">
      <formula>NOT(ISERROR(SEARCH("em andamento",P318)))</formula>
    </cfRule>
    <cfRule type="containsText" dxfId="7587" priority="12202" operator="containsText" text="Finalizado">
      <formula>NOT(ISERROR(SEARCH("Finalizado",P318)))</formula>
    </cfRule>
    <cfRule type="containsText" dxfId="7586" priority="12201" operator="containsText" text="Pendente">
      <formula>NOT(ISERROR(SEARCH("Pendente",P318)))</formula>
    </cfRule>
    <cfRule type="containsText" dxfId="7585" priority="12200" operator="containsText" text="N/A">
      <formula>NOT(ISERROR(SEARCH("N/A",P318)))</formula>
    </cfRule>
    <cfRule type="containsText" dxfId="7584" priority="12199" operator="containsText" text="Lançado">
      <formula>NOT(ISERROR(SEARCH("Lançado",P318)))</formula>
    </cfRule>
    <cfRule type="expression" dxfId="7583" priority="12184">
      <formula>$H318="SUBETAPA"</formula>
    </cfRule>
    <cfRule type="containsText" dxfId="7582" priority="12187" operator="containsText" text="Lançado">
      <formula>NOT(ISERROR(SEARCH("Lançado",P318)))</formula>
    </cfRule>
    <cfRule type="expression" dxfId="7581" priority="12204">
      <formula>$H318="SUBETAPA"</formula>
    </cfRule>
    <cfRule type="expression" dxfId="7580" priority="12198">
      <formula>$H318="ETAPA"</formula>
    </cfRule>
    <cfRule type="expression" dxfId="7579" priority="12197">
      <formula>$H318="CÉLULA CONSTRUTIVA"</formula>
    </cfRule>
    <cfRule type="containsText" dxfId="7578" priority="12196" operator="containsText" text="em andamento">
      <formula>NOT(ISERROR(SEARCH("em andamento",P318)))</formula>
    </cfRule>
    <cfRule type="containsText" dxfId="7577" priority="12195" operator="containsText" text="Finalizado">
      <formula>NOT(ISERROR(SEARCH("Finalizado",P318)))</formula>
    </cfRule>
    <cfRule type="containsText" dxfId="7576" priority="12194" operator="containsText" text="Pendente">
      <formula>NOT(ISERROR(SEARCH("Pendente",P318)))</formula>
    </cfRule>
    <cfRule type="containsText" dxfId="7575" priority="12193" operator="containsText" text="N/A">
      <formula>NOT(ISERROR(SEARCH("N/A",P318)))</formula>
    </cfRule>
    <cfRule type="containsText" dxfId="7574" priority="12192" operator="containsText" text="Lançado">
      <formula>NOT(ISERROR(SEARCH("Lançado",P318)))</formula>
    </cfRule>
    <cfRule type="containsText" dxfId="7573" priority="12191" operator="containsText" text="em andamento">
      <formula>NOT(ISERROR(SEARCH("em andamento",P318)))</formula>
    </cfRule>
    <cfRule type="containsText" dxfId="7572" priority="12190" operator="containsText" text="Finalizado">
      <formula>NOT(ISERROR(SEARCH("Finalizado",P318)))</formula>
    </cfRule>
    <cfRule type="containsText" dxfId="7571" priority="12189" operator="containsText" text="Pendente">
      <formula>NOT(ISERROR(SEARCH("Pendente",P318)))</formula>
    </cfRule>
    <cfRule type="containsText" dxfId="7570" priority="12188" operator="containsText" text="N/A">
      <formula>NOT(ISERROR(SEARCH("N/A",P318)))</formula>
    </cfRule>
    <cfRule type="expression" dxfId="7569" priority="12186">
      <formula>$H318="ETAPA"</formula>
    </cfRule>
    <cfRule type="expression" dxfId="7568" priority="12185">
      <formula>$H318="CÉLULA CONSTRUTIVA"</formula>
    </cfRule>
  </conditionalFormatting>
  <conditionalFormatting sqref="P321:P322">
    <cfRule type="containsText" dxfId="7567" priority="12172" operator="containsText" text="N/A">
      <formula>NOT(ISERROR(SEARCH("N/A",P321)))</formula>
    </cfRule>
    <cfRule type="containsText" dxfId="7566" priority="12173" operator="containsText" text="Pendente">
      <formula>NOT(ISERROR(SEARCH("Pendente",P321)))</formula>
    </cfRule>
    <cfRule type="containsText" dxfId="7565" priority="12174" operator="containsText" text="Finalizado">
      <formula>NOT(ISERROR(SEARCH("Finalizado",P321)))</formula>
    </cfRule>
    <cfRule type="containsText" dxfId="7564" priority="12175" operator="containsText" text="em andamento">
      <formula>NOT(ISERROR(SEARCH("em andamento",P321)))</formula>
    </cfRule>
    <cfRule type="expression" dxfId="7563" priority="12176">
      <formula>$H321="CÉLULA CONSTRUTIVA"</formula>
    </cfRule>
    <cfRule type="expression" dxfId="7562" priority="12177">
      <formula>$H321="ETAPA"</formula>
    </cfRule>
    <cfRule type="expression" dxfId="7561" priority="12165">
      <formula>$H321="ETAPA"</formula>
    </cfRule>
    <cfRule type="expression" dxfId="7560" priority="12164">
      <formula>$H321="CÉLULA CONSTRUTIVA"</formula>
    </cfRule>
    <cfRule type="containsText" dxfId="7559" priority="12178" operator="containsText" text="Lançado">
      <formula>NOT(ISERROR(SEARCH("Lançado",P321)))</formula>
    </cfRule>
    <cfRule type="containsText" dxfId="7558" priority="12179" operator="containsText" text="N/A">
      <formula>NOT(ISERROR(SEARCH("N/A",P321)))</formula>
    </cfRule>
    <cfRule type="containsText" dxfId="7557" priority="12180" operator="containsText" text="Pendente">
      <formula>NOT(ISERROR(SEARCH("Pendente",P321)))</formula>
    </cfRule>
    <cfRule type="containsText" dxfId="7556" priority="12181" operator="containsText" text="Finalizado">
      <formula>NOT(ISERROR(SEARCH("Finalizado",P321)))</formula>
    </cfRule>
    <cfRule type="containsText" dxfId="7555" priority="12182" operator="containsText" text="em andamento">
      <formula>NOT(ISERROR(SEARCH("em andamento",P321)))</formula>
    </cfRule>
    <cfRule type="expression" dxfId="7554" priority="12183">
      <formula>$H321="SUBETAPA"</formula>
    </cfRule>
    <cfRule type="containsText" dxfId="7553" priority="12170" operator="containsText" text="em andamento">
      <formula>NOT(ISERROR(SEARCH("em andamento",P321)))</formula>
    </cfRule>
    <cfRule type="containsText" dxfId="7552" priority="12171" operator="containsText" text="Lançado">
      <formula>NOT(ISERROR(SEARCH("Lançado",P321)))</formula>
    </cfRule>
    <cfRule type="expression" dxfId="7551" priority="12163">
      <formula>$H321="SUBETAPA"</formula>
    </cfRule>
    <cfRule type="containsText" dxfId="7550" priority="12166" operator="containsText" text="Lançado">
      <formula>NOT(ISERROR(SEARCH("Lançado",P321)))</formula>
    </cfRule>
    <cfRule type="containsText" dxfId="7549" priority="12167" operator="containsText" text="N/A">
      <formula>NOT(ISERROR(SEARCH("N/A",P321)))</formula>
    </cfRule>
    <cfRule type="containsText" dxfId="7548" priority="12168" operator="containsText" text="Pendente">
      <formula>NOT(ISERROR(SEARCH("Pendente",P321)))</formula>
    </cfRule>
    <cfRule type="containsText" dxfId="7547" priority="12169" operator="containsText" text="Finalizado">
      <formula>NOT(ISERROR(SEARCH("Finalizado",P321)))</formula>
    </cfRule>
  </conditionalFormatting>
  <conditionalFormatting sqref="P323">
    <cfRule type="containsText" dxfId="7546" priority="16569" operator="containsText" text="Lançado">
      <formula>NOT(ISERROR(SEARCH("Lançado",P323)))</formula>
    </cfRule>
    <cfRule type="containsText" dxfId="7545" priority="16570" operator="containsText" text="N/A">
      <formula>NOT(ISERROR(SEARCH("N/A",P323)))</formula>
    </cfRule>
    <cfRule type="containsText" dxfId="7544" priority="16571" operator="containsText" text="Pendente">
      <formula>NOT(ISERROR(SEARCH("Pendente",P323)))</formula>
    </cfRule>
    <cfRule type="containsText" dxfId="7543" priority="16572" operator="containsText" text="Finalizado">
      <formula>NOT(ISERROR(SEARCH("Finalizado",P323)))</formula>
    </cfRule>
    <cfRule type="containsText" dxfId="7542" priority="16573" operator="containsText" text="em andamento">
      <formula>NOT(ISERROR(SEARCH("em andamento",P323)))</formula>
    </cfRule>
  </conditionalFormatting>
  <conditionalFormatting sqref="P324">
    <cfRule type="expression" dxfId="7541" priority="12144">
      <formula>$H324="ETAPA"</formula>
    </cfRule>
    <cfRule type="containsText" dxfId="7540" priority="12150" operator="containsText" text="Lançado">
      <formula>NOT(ISERROR(SEARCH("Lançado",P324)))</formula>
    </cfRule>
    <cfRule type="containsText" dxfId="7539" priority="12158" operator="containsText" text="N/A">
      <formula>NOT(ISERROR(SEARCH("N/A",P324)))</formula>
    </cfRule>
    <cfRule type="containsText" dxfId="7538" priority="12157" operator="containsText" text="Lançado">
      <formula>NOT(ISERROR(SEARCH("Lançado",P324)))</formula>
    </cfRule>
    <cfRule type="expression" dxfId="7537" priority="12156">
      <formula>$H324="ETAPA"</formula>
    </cfRule>
    <cfRule type="expression" dxfId="7536" priority="12155">
      <formula>$H324="CÉLULA CONSTRUTIVA"</formula>
    </cfRule>
    <cfRule type="containsText" dxfId="7535" priority="12154" operator="containsText" text="em andamento">
      <formula>NOT(ISERROR(SEARCH("em andamento",P324)))</formula>
    </cfRule>
    <cfRule type="containsText" dxfId="7534" priority="12153" operator="containsText" text="Finalizado">
      <formula>NOT(ISERROR(SEARCH("Finalizado",P324)))</formula>
    </cfRule>
    <cfRule type="containsText" dxfId="7533" priority="12152" operator="containsText" text="Pendente">
      <formula>NOT(ISERROR(SEARCH("Pendente",P324)))</formula>
    </cfRule>
    <cfRule type="containsText" dxfId="7532" priority="12159" operator="containsText" text="Pendente">
      <formula>NOT(ISERROR(SEARCH("Pendente",P324)))</formula>
    </cfRule>
    <cfRule type="containsText" dxfId="7531" priority="12160" operator="containsText" text="Finalizado">
      <formula>NOT(ISERROR(SEARCH("Finalizado",P324)))</formula>
    </cfRule>
    <cfRule type="containsText" dxfId="7530" priority="12161" operator="containsText" text="em andamento">
      <formula>NOT(ISERROR(SEARCH("em andamento",P324)))</formula>
    </cfRule>
    <cfRule type="containsText" dxfId="7529" priority="12145" operator="containsText" text="Lançado">
      <formula>NOT(ISERROR(SEARCH("Lançado",P324)))</formula>
    </cfRule>
    <cfRule type="containsText" dxfId="7528" priority="12151" operator="containsText" text="N/A">
      <formula>NOT(ISERROR(SEARCH("N/A",P324)))</formula>
    </cfRule>
    <cfRule type="containsText" dxfId="7527" priority="12149" operator="containsText" text="em andamento">
      <formula>NOT(ISERROR(SEARCH("em andamento",P324)))</formula>
    </cfRule>
    <cfRule type="expression" dxfId="7526" priority="12162">
      <formula>$H324="SUBETAPA"</formula>
    </cfRule>
    <cfRule type="expression" dxfId="7525" priority="12142">
      <formula>$H324="SUBETAPA"</formula>
    </cfRule>
    <cfRule type="containsText" dxfId="7524" priority="12148" operator="containsText" text="Finalizado">
      <formula>NOT(ISERROR(SEARCH("Finalizado",P324)))</formula>
    </cfRule>
    <cfRule type="containsText" dxfId="7523" priority="12146" operator="containsText" text="N/A">
      <formula>NOT(ISERROR(SEARCH("N/A",P324)))</formula>
    </cfRule>
    <cfRule type="containsText" dxfId="7522" priority="12147" operator="containsText" text="Pendente">
      <formula>NOT(ISERROR(SEARCH("Pendente",P324)))</formula>
    </cfRule>
    <cfRule type="expression" dxfId="7521" priority="12143">
      <formula>$H324="CÉLULA CONSTRUTIVA"</formula>
    </cfRule>
  </conditionalFormatting>
  <conditionalFormatting sqref="P325">
    <cfRule type="containsText" dxfId="7520" priority="17222" operator="containsText" text="em andamento">
      <formula>NOT(ISERROR(SEARCH("em andamento",P325)))</formula>
    </cfRule>
    <cfRule type="containsText" dxfId="7519" priority="17220" operator="containsText" text="Pendente">
      <formula>NOT(ISERROR(SEARCH("Pendente",P325)))</formula>
    </cfRule>
    <cfRule type="containsText" dxfId="7518" priority="17221" operator="containsText" text="Finalizado">
      <formula>NOT(ISERROR(SEARCH("Finalizado",P325)))</formula>
    </cfRule>
  </conditionalFormatting>
  <conditionalFormatting sqref="P326:P329">
    <cfRule type="expression" dxfId="7517" priority="12141">
      <formula>$H326="SUBETAPA"</formula>
    </cfRule>
    <cfRule type="containsText" dxfId="7516" priority="12139" operator="containsText" text="Finalizado">
      <formula>NOT(ISERROR(SEARCH("Finalizado",P326)))</formula>
    </cfRule>
    <cfRule type="containsText" dxfId="7515" priority="12138" operator="containsText" text="Pendente">
      <formula>NOT(ISERROR(SEARCH("Pendente",P326)))</formula>
    </cfRule>
    <cfRule type="containsText" dxfId="7514" priority="12137" operator="containsText" text="N/A">
      <formula>NOT(ISERROR(SEARCH("N/A",P326)))</formula>
    </cfRule>
    <cfRule type="containsText" dxfId="7513" priority="12136" operator="containsText" text="Lançado">
      <formula>NOT(ISERROR(SEARCH("Lançado",P326)))</formula>
    </cfRule>
    <cfRule type="expression" dxfId="7512" priority="12135">
      <formula>$H326="ETAPA"</formula>
    </cfRule>
    <cfRule type="expression" dxfId="7511" priority="12134">
      <formula>$H326="CÉLULA CONSTRUTIVA"</formula>
    </cfRule>
    <cfRule type="containsText" dxfId="7510" priority="12133" operator="containsText" text="em andamento">
      <formula>NOT(ISERROR(SEARCH("em andamento",P326)))</formula>
    </cfRule>
    <cfRule type="containsText" dxfId="7509" priority="12132" operator="containsText" text="Finalizado">
      <formula>NOT(ISERROR(SEARCH("Finalizado",P326)))</formula>
    </cfRule>
    <cfRule type="containsText" dxfId="7508" priority="12131" operator="containsText" text="Pendente">
      <formula>NOT(ISERROR(SEARCH("Pendente",P326)))</formula>
    </cfRule>
    <cfRule type="containsText" dxfId="7507" priority="12129" operator="containsText" text="Lançado">
      <formula>NOT(ISERROR(SEARCH("Lançado",P326)))</formula>
    </cfRule>
    <cfRule type="containsText" dxfId="7506" priority="12128" operator="containsText" text="em andamento">
      <formula>NOT(ISERROR(SEARCH("em andamento",P326)))</formula>
    </cfRule>
    <cfRule type="containsText" dxfId="7505" priority="12127" operator="containsText" text="Finalizado">
      <formula>NOT(ISERROR(SEARCH("Finalizado",P326)))</formula>
    </cfRule>
    <cfRule type="expression" dxfId="7504" priority="12122">
      <formula>$H326="CÉLULA CONSTRUTIVA"</formula>
    </cfRule>
    <cfRule type="containsText" dxfId="7503" priority="12140" operator="containsText" text="em andamento">
      <formula>NOT(ISERROR(SEARCH("em andamento",P326)))</formula>
    </cfRule>
    <cfRule type="containsText" dxfId="7502" priority="12130" operator="containsText" text="N/A">
      <formula>NOT(ISERROR(SEARCH("N/A",P326)))</formula>
    </cfRule>
    <cfRule type="containsText" dxfId="7501" priority="12126" operator="containsText" text="Pendente">
      <formula>NOT(ISERROR(SEARCH("Pendente",P326)))</formula>
    </cfRule>
    <cfRule type="containsText" dxfId="7500" priority="12125" operator="containsText" text="N/A">
      <formula>NOT(ISERROR(SEARCH("N/A",P326)))</formula>
    </cfRule>
    <cfRule type="containsText" dxfId="7499" priority="12124" operator="containsText" text="Lançado">
      <formula>NOT(ISERROR(SEARCH("Lançado",P326)))</formula>
    </cfRule>
    <cfRule type="expression" dxfId="7498" priority="12123">
      <formula>$H326="ETAPA"</formula>
    </cfRule>
    <cfRule type="expression" dxfId="7497" priority="12121">
      <formula>$H326="SUBETAPA"</formula>
    </cfRule>
  </conditionalFormatting>
  <conditionalFormatting sqref="P330">
    <cfRule type="containsText" dxfId="7496" priority="17223" operator="containsText" text="Lançado">
      <formula>NOT(ISERROR(SEARCH("Lançado",P330)))</formula>
    </cfRule>
    <cfRule type="containsText" dxfId="7495" priority="17224" operator="containsText" text="N/A">
      <formula>NOT(ISERROR(SEARCH("N/A",P330)))</formula>
    </cfRule>
    <cfRule type="containsText" dxfId="7494" priority="17225" operator="containsText" text="Pendente">
      <formula>NOT(ISERROR(SEARCH("Pendente",P330)))</formula>
    </cfRule>
    <cfRule type="containsText" dxfId="7493" priority="17217" operator="containsText" text="Finalizado">
      <formula>NOT(ISERROR(SEARCH("Finalizado",P330)))</formula>
    </cfRule>
    <cfRule type="containsText" dxfId="7492" priority="17218" operator="containsText" text="em andamento">
      <formula>NOT(ISERROR(SEARCH("em andamento",P330)))</formula>
    </cfRule>
  </conditionalFormatting>
  <conditionalFormatting sqref="P331:P332">
    <cfRule type="containsText" dxfId="7491" priority="12109" operator="containsText" text="N/A">
      <formula>NOT(ISERROR(SEARCH("N/A",P331)))</formula>
    </cfRule>
    <cfRule type="expression" dxfId="7490" priority="12100">
      <formula>$H331="SUBETAPA"</formula>
    </cfRule>
    <cfRule type="containsText" dxfId="7489" priority="12108" operator="containsText" text="Lançado">
      <formula>NOT(ISERROR(SEARCH("Lançado",P331)))</formula>
    </cfRule>
    <cfRule type="containsText" dxfId="7488" priority="12107" operator="containsText" text="em andamento">
      <formula>NOT(ISERROR(SEARCH("em andamento",P331)))</formula>
    </cfRule>
    <cfRule type="containsText" dxfId="7487" priority="12106" operator="containsText" text="Finalizado">
      <formula>NOT(ISERROR(SEARCH("Finalizado",P331)))</formula>
    </cfRule>
    <cfRule type="containsText" dxfId="7486" priority="12112" operator="containsText" text="em andamento">
      <formula>NOT(ISERROR(SEARCH("em andamento",P331)))</formula>
    </cfRule>
    <cfRule type="expression" dxfId="7485" priority="12101">
      <formula>$H331="CÉLULA CONSTRUTIVA"</formula>
    </cfRule>
    <cfRule type="expression" dxfId="7484" priority="12102">
      <formula>$H331="ETAPA"</formula>
    </cfRule>
    <cfRule type="containsText" dxfId="7483" priority="12119" operator="containsText" text="em andamento">
      <formula>NOT(ISERROR(SEARCH("em andamento",P331)))</formula>
    </cfRule>
    <cfRule type="containsText" dxfId="7482" priority="12104" operator="containsText" text="N/A">
      <formula>NOT(ISERROR(SEARCH("N/A",P331)))</formula>
    </cfRule>
    <cfRule type="expression" dxfId="7481" priority="12120">
      <formula>$H331="SUBETAPA"</formula>
    </cfRule>
    <cfRule type="containsText" dxfId="7480" priority="12105" operator="containsText" text="Pendente">
      <formula>NOT(ISERROR(SEARCH("Pendente",P331)))</formula>
    </cfRule>
    <cfRule type="containsText" dxfId="7479" priority="12118" operator="containsText" text="Finalizado">
      <formula>NOT(ISERROR(SEARCH("Finalizado",P331)))</formula>
    </cfRule>
    <cfRule type="containsText" dxfId="7478" priority="12117" operator="containsText" text="Pendente">
      <formula>NOT(ISERROR(SEARCH("Pendente",P331)))</formula>
    </cfRule>
    <cfRule type="containsText" dxfId="7477" priority="12116" operator="containsText" text="N/A">
      <formula>NOT(ISERROR(SEARCH("N/A",P331)))</formula>
    </cfRule>
    <cfRule type="containsText" dxfId="7476" priority="12115" operator="containsText" text="Lançado">
      <formula>NOT(ISERROR(SEARCH("Lançado",P331)))</formula>
    </cfRule>
    <cfRule type="expression" dxfId="7475" priority="12114">
      <formula>$H331="ETAPA"</formula>
    </cfRule>
    <cfRule type="expression" dxfId="7474" priority="12113">
      <formula>$H331="CÉLULA CONSTRUTIVA"</formula>
    </cfRule>
    <cfRule type="containsText" dxfId="7473" priority="12103" operator="containsText" text="Lançado">
      <formula>NOT(ISERROR(SEARCH("Lançado",P331)))</formula>
    </cfRule>
    <cfRule type="containsText" dxfId="7472" priority="12111" operator="containsText" text="Finalizado">
      <formula>NOT(ISERROR(SEARCH("Finalizado",P331)))</formula>
    </cfRule>
    <cfRule type="containsText" dxfId="7471" priority="12110" operator="containsText" text="Pendente">
      <formula>NOT(ISERROR(SEARCH("Pendente",P331)))</formula>
    </cfRule>
  </conditionalFormatting>
  <conditionalFormatting sqref="P333">
    <cfRule type="expression" dxfId="7470" priority="17107">
      <formula>$H333="ETAPA"</formula>
    </cfRule>
    <cfRule type="expression" dxfId="7469" priority="17106">
      <formula>$H333="CÉLULA CONSTRUTIVA"</formula>
    </cfRule>
    <cfRule type="expression" dxfId="7468" priority="17105">
      <formula>$H333="SUBETAPA"</formula>
    </cfRule>
  </conditionalFormatting>
  <conditionalFormatting sqref="P333:P334 P338 P342">
    <cfRule type="containsText" dxfId="7467" priority="17110" operator="containsText" text="Lançado">
      <formula>NOT(ISERROR(SEARCH("Lançado",P333)))</formula>
    </cfRule>
    <cfRule type="containsText" dxfId="7466" priority="17111" operator="containsText" text="N/A">
      <formula>NOT(ISERROR(SEARCH("N/A",P333)))</formula>
    </cfRule>
  </conditionalFormatting>
  <conditionalFormatting sqref="P333:P334 P338">
    <cfRule type="containsText" dxfId="7465" priority="17112" operator="containsText" text="Pendente">
      <formula>NOT(ISERROR(SEARCH("Pendente",P333)))</formula>
    </cfRule>
    <cfRule type="containsText" dxfId="7464" priority="17114" operator="containsText" text="em andamento">
      <formula>NOT(ISERROR(SEARCH("em andamento",P333)))</formula>
    </cfRule>
    <cfRule type="containsText" dxfId="7463" priority="17113" operator="containsText" text="Finalizado">
      <formula>NOT(ISERROR(SEARCH("Finalizado",P333)))</formula>
    </cfRule>
  </conditionalFormatting>
  <conditionalFormatting sqref="P335">
    <cfRule type="expression" dxfId="7462" priority="819">
      <formula>$H335="ETAPA"</formula>
    </cfRule>
    <cfRule type="expression" dxfId="7461" priority="807">
      <formula>$H335="ETAPA"</formula>
    </cfRule>
    <cfRule type="containsText" dxfId="7460" priority="824" operator="containsText" text="em andamento">
      <formula>NOT(ISERROR(SEARCH("em andamento",P335)))</formula>
    </cfRule>
    <cfRule type="containsText" dxfId="7459" priority="823" operator="containsText" text="Finalizado">
      <formula>NOT(ISERROR(SEARCH("Finalizado",P335)))</formula>
    </cfRule>
    <cfRule type="containsText" dxfId="7458" priority="822" operator="containsText" text="Pendente">
      <formula>NOT(ISERROR(SEARCH("Pendente",P335)))</formula>
    </cfRule>
    <cfRule type="containsText" dxfId="7457" priority="821" operator="containsText" text="N/A">
      <formula>NOT(ISERROR(SEARCH("N/A",P335)))</formula>
    </cfRule>
    <cfRule type="containsText" dxfId="7456" priority="820" operator="containsText" text="Lançado">
      <formula>NOT(ISERROR(SEARCH("Lançado",P335)))</formula>
    </cfRule>
    <cfRule type="expression" dxfId="7455" priority="818">
      <formula>$H335="CÉLULA CONSTRUTIVA"</formula>
    </cfRule>
    <cfRule type="containsText" dxfId="7454" priority="817" operator="containsText" text="em andamento">
      <formula>NOT(ISERROR(SEARCH("em andamento",P335)))</formula>
    </cfRule>
    <cfRule type="containsText" dxfId="7453" priority="816" operator="containsText" text="Finalizado">
      <formula>NOT(ISERROR(SEARCH("Finalizado",P335)))</formula>
    </cfRule>
    <cfRule type="containsText" dxfId="7452" priority="815" operator="containsText" text="Pendente">
      <formula>NOT(ISERROR(SEARCH("Pendente",P335)))</formula>
    </cfRule>
    <cfRule type="containsText" dxfId="7451" priority="814" operator="containsText" text="N/A">
      <formula>NOT(ISERROR(SEARCH("N/A",P335)))</formula>
    </cfRule>
    <cfRule type="containsText" dxfId="7450" priority="813" operator="containsText" text="Lançado">
      <formula>NOT(ISERROR(SEARCH("Lançado",P335)))</formula>
    </cfRule>
    <cfRule type="containsText" dxfId="7449" priority="812" operator="containsText" text="em andamento">
      <formula>NOT(ISERROR(SEARCH("em andamento",P335)))</formula>
    </cfRule>
    <cfRule type="containsText" dxfId="7448" priority="811" operator="containsText" text="Finalizado">
      <formula>NOT(ISERROR(SEARCH("Finalizado",P335)))</formula>
    </cfRule>
    <cfRule type="containsText" dxfId="7447" priority="810" operator="containsText" text="Pendente">
      <formula>NOT(ISERROR(SEARCH("Pendente",P335)))</formula>
    </cfRule>
    <cfRule type="containsText" dxfId="7446" priority="809" operator="containsText" text="N/A">
      <formula>NOT(ISERROR(SEARCH("N/A",P335)))</formula>
    </cfRule>
    <cfRule type="containsText" dxfId="7445" priority="808" operator="containsText" text="Lançado">
      <formula>NOT(ISERROR(SEARCH("Lançado",P335)))</formula>
    </cfRule>
    <cfRule type="expression" dxfId="7444" priority="806">
      <formula>$H335="CÉLULA CONSTRUTIVA"</formula>
    </cfRule>
    <cfRule type="expression" dxfId="7443" priority="805">
      <formula>$H335="SUBETAPA"</formula>
    </cfRule>
  </conditionalFormatting>
  <conditionalFormatting sqref="P336:P337">
    <cfRule type="containsText" dxfId="7442" priority="12061" operator="containsText" text="Lançado">
      <formula>NOT(ISERROR(SEARCH("Lançado",P336)))</formula>
    </cfRule>
    <cfRule type="containsText" dxfId="7441" priority="12065" operator="containsText" text="em andamento">
      <formula>NOT(ISERROR(SEARCH("em andamento",P336)))</formula>
    </cfRule>
    <cfRule type="containsText" dxfId="7440" priority="12069" operator="containsText" text="Finalizado">
      <formula>NOT(ISERROR(SEARCH("Finalizado",P336)))</formula>
    </cfRule>
    <cfRule type="containsText" dxfId="7439" priority="12077" operator="containsText" text="em andamento">
      <formula>NOT(ISERROR(SEARCH("em andamento",P336)))</formula>
    </cfRule>
    <cfRule type="containsText" dxfId="7438" priority="12070" operator="containsText" text="em andamento">
      <formula>NOT(ISERROR(SEARCH("em andamento",P336)))</formula>
    </cfRule>
    <cfRule type="expression" dxfId="7437" priority="12071">
      <formula>$H336="CÉLULA CONSTRUTIVA"</formula>
    </cfRule>
    <cfRule type="expression" dxfId="7436" priority="12072">
      <formula>$H336="ETAPA"</formula>
    </cfRule>
    <cfRule type="containsText" dxfId="7435" priority="12073" operator="containsText" text="Lançado">
      <formula>NOT(ISERROR(SEARCH("Lançado",P336)))</formula>
    </cfRule>
    <cfRule type="containsText" dxfId="7434" priority="12074" operator="containsText" text="N/A">
      <formula>NOT(ISERROR(SEARCH("N/A",P336)))</formula>
    </cfRule>
    <cfRule type="containsText" dxfId="7433" priority="12075" operator="containsText" text="Pendente">
      <formula>NOT(ISERROR(SEARCH("Pendente",P336)))</formula>
    </cfRule>
    <cfRule type="containsText" dxfId="7432" priority="12067" operator="containsText" text="N/A">
      <formula>NOT(ISERROR(SEARCH("N/A",P336)))</formula>
    </cfRule>
    <cfRule type="containsText" dxfId="7431" priority="12062" operator="containsText" text="N/A">
      <formula>NOT(ISERROR(SEARCH("N/A",P336)))</formula>
    </cfRule>
    <cfRule type="containsText" dxfId="7430" priority="12076" operator="containsText" text="Finalizado">
      <formula>NOT(ISERROR(SEARCH("Finalizado",P336)))</formula>
    </cfRule>
    <cfRule type="expression" dxfId="7429" priority="12060">
      <formula>$H336="ETAPA"</formula>
    </cfRule>
    <cfRule type="expression" dxfId="7428" priority="12059">
      <formula>$H336="CÉLULA CONSTRUTIVA"</formula>
    </cfRule>
    <cfRule type="expression" dxfId="7427" priority="12058">
      <formula>$H336="SUBETAPA"</formula>
    </cfRule>
    <cfRule type="expression" dxfId="7426" priority="12078">
      <formula>$H336="SUBETAPA"</formula>
    </cfRule>
    <cfRule type="containsText" dxfId="7425" priority="12068" operator="containsText" text="Pendente">
      <formula>NOT(ISERROR(SEARCH("Pendente",P336)))</formula>
    </cfRule>
    <cfRule type="containsText" dxfId="7424" priority="12066" operator="containsText" text="Lançado">
      <formula>NOT(ISERROR(SEARCH("Lançado",P336)))</formula>
    </cfRule>
    <cfRule type="containsText" dxfId="7423" priority="12064" operator="containsText" text="Finalizado">
      <formula>NOT(ISERROR(SEARCH("Finalizado",P336)))</formula>
    </cfRule>
    <cfRule type="containsText" dxfId="7422" priority="12063" operator="containsText" text="Pendente">
      <formula>NOT(ISERROR(SEARCH("Pendente",P336)))</formula>
    </cfRule>
  </conditionalFormatting>
  <conditionalFormatting sqref="P339">
    <cfRule type="containsText" dxfId="7421" priority="12052" operator="containsText" text="Lançado">
      <formula>NOT(ISERROR(SEARCH("Lançado",P339)))</formula>
    </cfRule>
    <cfRule type="expression" dxfId="7420" priority="12051">
      <formula>$H339="ETAPA"</formula>
    </cfRule>
    <cfRule type="containsText" dxfId="7419" priority="12055" operator="containsText" text="Finalizado">
      <formula>NOT(ISERROR(SEARCH("Finalizado",P339)))</formula>
    </cfRule>
    <cfRule type="containsText" dxfId="7418" priority="12049" operator="containsText" text="em andamento">
      <formula>NOT(ISERROR(SEARCH("em andamento",P339)))</formula>
    </cfRule>
    <cfRule type="containsText" dxfId="7417" priority="12048" operator="containsText" text="Finalizado">
      <formula>NOT(ISERROR(SEARCH("Finalizado",P339)))</formula>
    </cfRule>
    <cfRule type="containsText" dxfId="7416" priority="12047" operator="containsText" text="Pendente">
      <formula>NOT(ISERROR(SEARCH("Pendente",P339)))</formula>
    </cfRule>
    <cfRule type="containsText" dxfId="7415" priority="12046" operator="containsText" text="N/A">
      <formula>NOT(ISERROR(SEARCH("N/A",P339)))</formula>
    </cfRule>
    <cfRule type="containsText" dxfId="7414" priority="12045" operator="containsText" text="Lançado">
      <formula>NOT(ISERROR(SEARCH("Lançado",P339)))</formula>
    </cfRule>
    <cfRule type="containsText" dxfId="7413" priority="12044" operator="containsText" text="em andamento">
      <formula>NOT(ISERROR(SEARCH("em andamento",P339)))</formula>
    </cfRule>
    <cfRule type="containsText" dxfId="7412" priority="12043" operator="containsText" text="Finalizado">
      <formula>NOT(ISERROR(SEARCH("Finalizado",P339)))</formula>
    </cfRule>
    <cfRule type="containsText" dxfId="7411" priority="12042" operator="containsText" text="Pendente">
      <formula>NOT(ISERROR(SEARCH("Pendente",P339)))</formula>
    </cfRule>
    <cfRule type="containsText" dxfId="7410" priority="12041" operator="containsText" text="N/A">
      <formula>NOT(ISERROR(SEARCH("N/A",P339)))</formula>
    </cfRule>
    <cfRule type="containsText" dxfId="7409" priority="12040" operator="containsText" text="Lançado">
      <formula>NOT(ISERROR(SEARCH("Lançado",P339)))</formula>
    </cfRule>
    <cfRule type="expression" dxfId="7408" priority="12039">
      <formula>$H339="ETAPA"</formula>
    </cfRule>
    <cfRule type="expression" dxfId="7407" priority="12038">
      <formula>$H339="CÉLULA CONSTRUTIVA"</formula>
    </cfRule>
    <cfRule type="expression" dxfId="7406" priority="12050">
      <formula>$H339="CÉLULA CONSTRUTIVA"</formula>
    </cfRule>
    <cfRule type="expression" dxfId="7405" priority="12057">
      <formula>$H339="SUBETAPA"</formula>
    </cfRule>
    <cfRule type="expression" dxfId="7404" priority="12037">
      <formula>$H339="SUBETAPA"</formula>
    </cfRule>
    <cfRule type="containsText" dxfId="7403" priority="12056" operator="containsText" text="em andamento">
      <formula>NOT(ISERROR(SEARCH("em andamento",P339)))</formula>
    </cfRule>
    <cfRule type="containsText" dxfId="7402" priority="12054" operator="containsText" text="Pendente">
      <formula>NOT(ISERROR(SEARCH("Pendente",P339)))</formula>
    </cfRule>
    <cfRule type="containsText" dxfId="7401" priority="12053" operator="containsText" text="N/A">
      <formula>NOT(ISERROR(SEARCH("N/A",P339)))</formula>
    </cfRule>
  </conditionalFormatting>
  <conditionalFormatting sqref="P340">
    <cfRule type="containsText" dxfId="7400" priority="16533" operator="containsText" text="Pendente">
      <formula>NOT(ISERROR(SEARCH("Pendente",P340)))</formula>
    </cfRule>
    <cfRule type="containsText" dxfId="7399" priority="16532" operator="containsText" text="N/A">
      <formula>NOT(ISERROR(SEARCH("N/A",P340)))</formula>
    </cfRule>
    <cfRule type="containsText" dxfId="7398" priority="16531" operator="containsText" text="Lançado">
      <formula>NOT(ISERROR(SEARCH("Lançado",P340)))</formula>
    </cfRule>
    <cfRule type="containsText" dxfId="7397" priority="16535" operator="containsText" text="em andamento">
      <formula>NOT(ISERROR(SEARCH("em andamento",P340)))</formula>
    </cfRule>
    <cfRule type="containsText" dxfId="7396" priority="16534" operator="containsText" text="Finalizado">
      <formula>NOT(ISERROR(SEARCH("Finalizado",P340)))</formula>
    </cfRule>
  </conditionalFormatting>
  <conditionalFormatting sqref="P341">
    <cfRule type="containsText" dxfId="7395" priority="12025" operator="containsText" text="N/A">
      <formula>NOT(ISERROR(SEARCH("N/A",P341)))</formula>
    </cfRule>
    <cfRule type="containsText" dxfId="7394" priority="12024" operator="containsText" text="Lançado">
      <formula>NOT(ISERROR(SEARCH("Lançado",P341)))</formula>
    </cfRule>
    <cfRule type="containsText" dxfId="7393" priority="12023" operator="containsText" text="em andamento">
      <formula>NOT(ISERROR(SEARCH("em andamento",P341)))</formula>
    </cfRule>
    <cfRule type="containsText" dxfId="7392" priority="12022" operator="containsText" text="Finalizado">
      <formula>NOT(ISERROR(SEARCH("Finalizado",P341)))</formula>
    </cfRule>
    <cfRule type="containsText" dxfId="7391" priority="12021" operator="containsText" text="Pendente">
      <formula>NOT(ISERROR(SEARCH("Pendente",P341)))</formula>
    </cfRule>
    <cfRule type="containsText" dxfId="7390" priority="12020" operator="containsText" text="N/A">
      <formula>NOT(ISERROR(SEARCH("N/A",P341)))</formula>
    </cfRule>
    <cfRule type="containsText" dxfId="7389" priority="12019" operator="containsText" text="Lançado">
      <formula>NOT(ISERROR(SEARCH("Lançado",P341)))</formula>
    </cfRule>
    <cfRule type="expression" dxfId="7388" priority="12018">
      <formula>$H341="ETAPA"</formula>
    </cfRule>
    <cfRule type="expression" dxfId="7387" priority="12017">
      <formula>$H341="CÉLULA CONSTRUTIVA"</formula>
    </cfRule>
    <cfRule type="expression" dxfId="7386" priority="12016">
      <formula>$H341="SUBETAPA"</formula>
    </cfRule>
    <cfRule type="containsText" dxfId="7385" priority="12026" operator="containsText" text="Pendente">
      <formula>NOT(ISERROR(SEARCH("Pendente",P341)))</formula>
    </cfRule>
    <cfRule type="expression" dxfId="7384" priority="12036">
      <formula>$H341="SUBETAPA"</formula>
    </cfRule>
    <cfRule type="containsText" dxfId="7383" priority="12035" operator="containsText" text="em andamento">
      <formula>NOT(ISERROR(SEARCH("em andamento",P341)))</formula>
    </cfRule>
    <cfRule type="containsText" dxfId="7382" priority="12034" operator="containsText" text="Finalizado">
      <formula>NOT(ISERROR(SEARCH("Finalizado",P341)))</formula>
    </cfRule>
    <cfRule type="containsText" dxfId="7381" priority="12033" operator="containsText" text="Pendente">
      <formula>NOT(ISERROR(SEARCH("Pendente",P341)))</formula>
    </cfRule>
    <cfRule type="containsText" dxfId="7380" priority="12032" operator="containsText" text="N/A">
      <formula>NOT(ISERROR(SEARCH("N/A",P341)))</formula>
    </cfRule>
    <cfRule type="containsText" dxfId="7379" priority="12031" operator="containsText" text="Lançado">
      <formula>NOT(ISERROR(SEARCH("Lançado",P341)))</formula>
    </cfRule>
    <cfRule type="expression" dxfId="7378" priority="12030">
      <formula>$H341="ETAPA"</formula>
    </cfRule>
    <cfRule type="expression" dxfId="7377" priority="12029">
      <formula>$H341="CÉLULA CONSTRUTIVA"</formula>
    </cfRule>
    <cfRule type="containsText" dxfId="7376" priority="12028" operator="containsText" text="em andamento">
      <formula>NOT(ISERROR(SEARCH("em andamento",P341)))</formula>
    </cfRule>
    <cfRule type="containsText" dxfId="7375" priority="12027" operator="containsText" text="Finalizado">
      <formula>NOT(ISERROR(SEARCH("Finalizado",P341)))</formula>
    </cfRule>
  </conditionalFormatting>
  <conditionalFormatting sqref="P342">
    <cfRule type="containsText" dxfId="7374" priority="17097" operator="containsText" text="Pendente">
      <formula>NOT(ISERROR(SEARCH("Pendente",P342)))</formula>
    </cfRule>
    <cfRule type="containsText" dxfId="7373" priority="17098" operator="containsText" text="Finalizado">
      <formula>NOT(ISERROR(SEARCH("Finalizado",P342)))</formula>
    </cfRule>
    <cfRule type="containsText" dxfId="7372" priority="17099" operator="containsText" text="em andamento">
      <formula>NOT(ISERROR(SEARCH("em andamento",P342)))</formula>
    </cfRule>
  </conditionalFormatting>
  <conditionalFormatting sqref="P343:P345">
    <cfRule type="expression" dxfId="7371" priority="11995">
      <formula>$H343="SUBETAPA"</formula>
    </cfRule>
    <cfRule type="expression" dxfId="7370" priority="11996">
      <formula>$H343="CÉLULA CONSTRUTIVA"</formula>
    </cfRule>
    <cfRule type="expression" dxfId="7369" priority="11997">
      <formula>$H343="ETAPA"</formula>
    </cfRule>
    <cfRule type="containsText" dxfId="7368" priority="12013" operator="containsText" text="Finalizado">
      <formula>NOT(ISERROR(SEARCH("Finalizado",P343)))</formula>
    </cfRule>
    <cfRule type="containsText" dxfId="7367" priority="11999" operator="containsText" text="N/A">
      <formula>NOT(ISERROR(SEARCH("N/A",P343)))</formula>
    </cfRule>
    <cfRule type="containsText" dxfId="7366" priority="12000" operator="containsText" text="Pendente">
      <formula>NOT(ISERROR(SEARCH("Pendente",P343)))</formula>
    </cfRule>
    <cfRule type="containsText" dxfId="7365" priority="12001" operator="containsText" text="Finalizado">
      <formula>NOT(ISERROR(SEARCH("Finalizado",P343)))</formula>
    </cfRule>
    <cfRule type="containsText" dxfId="7364" priority="12012" operator="containsText" text="Pendente">
      <formula>NOT(ISERROR(SEARCH("Pendente",P343)))</formula>
    </cfRule>
    <cfRule type="containsText" dxfId="7363" priority="12002" operator="containsText" text="em andamento">
      <formula>NOT(ISERROR(SEARCH("em andamento",P343)))</formula>
    </cfRule>
    <cfRule type="containsText" dxfId="7362" priority="12003" operator="containsText" text="Lançado">
      <formula>NOT(ISERROR(SEARCH("Lançado",P343)))</formula>
    </cfRule>
    <cfRule type="containsText" dxfId="7361" priority="12004" operator="containsText" text="N/A">
      <formula>NOT(ISERROR(SEARCH("N/A",P343)))</formula>
    </cfRule>
    <cfRule type="containsText" dxfId="7360" priority="12005" operator="containsText" text="Pendente">
      <formula>NOT(ISERROR(SEARCH("Pendente",P343)))</formula>
    </cfRule>
    <cfRule type="containsText" dxfId="7359" priority="12006" operator="containsText" text="Finalizado">
      <formula>NOT(ISERROR(SEARCH("Finalizado",P343)))</formula>
    </cfRule>
    <cfRule type="containsText" dxfId="7358" priority="11998" operator="containsText" text="Lançado">
      <formula>NOT(ISERROR(SEARCH("Lançado",P343)))</formula>
    </cfRule>
    <cfRule type="expression" dxfId="7357" priority="12008">
      <formula>$H343="CÉLULA CONSTRUTIVA"</formula>
    </cfRule>
    <cfRule type="expression" dxfId="7356" priority="12009">
      <formula>$H343="ETAPA"</formula>
    </cfRule>
    <cfRule type="containsText" dxfId="7355" priority="12010" operator="containsText" text="Lançado">
      <formula>NOT(ISERROR(SEARCH("Lançado",P343)))</formula>
    </cfRule>
    <cfRule type="containsText" dxfId="7354" priority="12011" operator="containsText" text="N/A">
      <formula>NOT(ISERROR(SEARCH("N/A",P343)))</formula>
    </cfRule>
    <cfRule type="expression" dxfId="7353" priority="12015">
      <formula>$H343="SUBETAPA"</formula>
    </cfRule>
    <cfRule type="containsText" dxfId="7352" priority="12014" operator="containsText" text="em andamento">
      <formula>NOT(ISERROR(SEARCH("em andamento",P343)))</formula>
    </cfRule>
    <cfRule type="containsText" dxfId="7351" priority="12007" operator="containsText" text="em andamento">
      <formula>NOT(ISERROR(SEARCH("em andamento",P343)))</formula>
    </cfRule>
  </conditionalFormatting>
  <conditionalFormatting sqref="P346">
    <cfRule type="containsText" dxfId="7350" priority="17102" operator="containsText" text="Pendente">
      <formula>NOT(ISERROR(SEARCH("Pendente",P346)))</formula>
    </cfRule>
    <cfRule type="containsText" dxfId="7349" priority="17094" operator="containsText" text="Finalizado">
      <formula>NOT(ISERROR(SEARCH("Finalizado",P346)))</formula>
    </cfRule>
    <cfRule type="containsText" dxfId="7348" priority="17095" operator="containsText" text="em andamento">
      <formula>NOT(ISERROR(SEARCH("em andamento",P346)))</formula>
    </cfRule>
    <cfRule type="containsText" dxfId="7347" priority="17100" operator="containsText" text="Lançado">
      <formula>NOT(ISERROR(SEARCH("Lançado",P346)))</formula>
    </cfRule>
    <cfRule type="containsText" dxfId="7346" priority="17101" operator="containsText" text="N/A">
      <formula>NOT(ISERROR(SEARCH("N/A",P346)))</formula>
    </cfRule>
  </conditionalFormatting>
  <conditionalFormatting sqref="P347:P348">
    <cfRule type="expression" dxfId="7345" priority="11974">
      <formula>$H347="SUBETAPA"</formula>
    </cfRule>
    <cfRule type="containsText" dxfId="7344" priority="11985" operator="containsText" text="Finalizado">
      <formula>NOT(ISERROR(SEARCH("Finalizado",P347)))</formula>
    </cfRule>
    <cfRule type="containsText" dxfId="7343" priority="11984" operator="containsText" text="Pendente">
      <formula>NOT(ISERROR(SEARCH("Pendente",P347)))</formula>
    </cfRule>
    <cfRule type="containsText" dxfId="7342" priority="11983" operator="containsText" text="N/A">
      <formula>NOT(ISERROR(SEARCH("N/A",P347)))</formula>
    </cfRule>
    <cfRule type="containsText" dxfId="7341" priority="11982" operator="containsText" text="Lançado">
      <formula>NOT(ISERROR(SEARCH("Lançado",P347)))</formula>
    </cfRule>
    <cfRule type="expression" dxfId="7340" priority="11987">
      <formula>$H347="CÉLULA CONSTRUTIVA"</formula>
    </cfRule>
    <cfRule type="expression" dxfId="7339" priority="11988">
      <formula>$H347="ETAPA"</formula>
    </cfRule>
    <cfRule type="containsText" dxfId="7338" priority="11989" operator="containsText" text="Lançado">
      <formula>NOT(ISERROR(SEARCH("Lançado",P347)))</formula>
    </cfRule>
    <cfRule type="containsText" dxfId="7337" priority="11981" operator="containsText" text="em andamento">
      <formula>NOT(ISERROR(SEARCH("em andamento",P347)))</formula>
    </cfRule>
    <cfRule type="containsText" dxfId="7336" priority="11980" operator="containsText" text="Finalizado">
      <formula>NOT(ISERROR(SEARCH("Finalizado",P347)))</formula>
    </cfRule>
    <cfRule type="containsText" dxfId="7335" priority="11979" operator="containsText" text="Pendente">
      <formula>NOT(ISERROR(SEARCH("Pendente",P347)))</formula>
    </cfRule>
    <cfRule type="containsText" dxfId="7334" priority="11986" operator="containsText" text="em andamento">
      <formula>NOT(ISERROR(SEARCH("em andamento",P347)))</formula>
    </cfRule>
    <cfRule type="containsText" dxfId="7333" priority="11978" operator="containsText" text="N/A">
      <formula>NOT(ISERROR(SEARCH("N/A",P347)))</formula>
    </cfRule>
    <cfRule type="containsText" dxfId="7332" priority="11990" operator="containsText" text="N/A">
      <formula>NOT(ISERROR(SEARCH("N/A",P347)))</formula>
    </cfRule>
    <cfRule type="containsText" dxfId="7331" priority="11991" operator="containsText" text="Pendente">
      <formula>NOT(ISERROR(SEARCH("Pendente",P347)))</formula>
    </cfRule>
    <cfRule type="containsText" dxfId="7330" priority="11992" operator="containsText" text="Finalizado">
      <formula>NOT(ISERROR(SEARCH("Finalizado",P347)))</formula>
    </cfRule>
    <cfRule type="containsText" dxfId="7329" priority="11993" operator="containsText" text="em andamento">
      <formula>NOT(ISERROR(SEARCH("em andamento",P347)))</formula>
    </cfRule>
    <cfRule type="expression" dxfId="7328" priority="11994">
      <formula>$H347="SUBETAPA"</formula>
    </cfRule>
    <cfRule type="expression" dxfId="7327" priority="11976">
      <formula>$H347="ETAPA"</formula>
    </cfRule>
    <cfRule type="containsText" dxfId="7326" priority="11977" operator="containsText" text="Lançado">
      <formula>NOT(ISERROR(SEARCH("Lançado",P347)))</formula>
    </cfRule>
    <cfRule type="expression" dxfId="7325" priority="11975">
      <formula>$H347="CÉLULA CONSTRUTIVA"</formula>
    </cfRule>
  </conditionalFormatting>
  <conditionalFormatting sqref="P349 G746:M746">
    <cfRule type="expression" dxfId="7324" priority="24020">
      <formula>$H349="ETAPA"</formula>
    </cfRule>
    <cfRule type="expression" dxfId="7323" priority="24019">
      <formula>$H349="CÉLULA CONSTRUTIVA"</formula>
    </cfRule>
  </conditionalFormatting>
  <conditionalFormatting sqref="P349 O48:P50 P647:P648 G749:N749 L202:L205 G748:M748 H33:H43 O44:P44 M46 O46:P46 M47:O47 O53:P53 O59:P59 O62:P62 O154:P155 N202:N205 M230:M232 O230:P232 M236 O236:P236 M446 O446:P446 M448 O448:P448 M450 O450:P450 M521:M523 M524:O524 M746 M750 O750:P750 M751:O751 M752:M754 O752:P754 M755:O755 M757 O757:P757 O778:P778 G656:L656 G658:L658">
    <cfRule type="expression" dxfId="7322" priority="23940">
      <formula>$H33="SUBETAPA"</formula>
    </cfRule>
  </conditionalFormatting>
  <conditionalFormatting sqref="P349:P353">
    <cfRule type="containsText" dxfId="7321" priority="21656" operator="containsText" text="Lançado">
      <formula>NOT(ISERROR(SEARCH("Lançado",P349)))</formula>
    </cfRule>
    <cfRule type="containsText" dxfId="7320" priority="21657" operator="containsText" text="N/A">
      <formula>NOT(ISERROR(SEARCH("N/A",P349)))</formula>
    </cfRule>
  </conditionalFormatting>
  <conditionalFormatting sqref="P350:P353 J368:M368 O368:P368 J376:M376 O376:P376 P400:P402 G1302:K1310">
    <cfRule type="expression" dxfId="7319" priority="23353">
      <formula>$H350="ETAPA"</formula>
    </cfRule>
  </conditionalFormatting>
  <conditionalFormatting sqref="P354">
    <cfRule type="containsText" dxfId="7318" priority="23359" operator="containsText" text="Lançado">
      <formula>NOT(ISERROR(SEARCH("Lançado",P354)))</formula>
    </cfRule>
    <cfRule type="containsText" dxfId="7317" priority="23362" operator="containsText" text="Finalizado">
      <formula>NOT(ISERROR(SEARCH("Finalizado",P354)))</formula>
    </cfRule>
    <cfRule type="containsText" dxfId="7316" priority="23361" operator="containsText" text="Pendente">
      <formula>NOT(ISERROR(SEARCH("Pendente",P354)))</formula>
    </cfRule>
    <cfRule type="containsText" dxfId="7315" priority="23363" operator="containsText" text="em andamento">
      <formula>NOT(ISERROR(SEARCH("em andamento",P354)))</formula>
    </cfRule>
    <cfRule type="containsText" dxfId="7314" priority="23360" operator="containsText" text="N/A">
      <formula>NOT(ISERROR(SEARCH("N/A",P354)))</formula>
    </cfRule>
  </conditionalFormatting>
  <conditionalFormatting sqref="P355">
    <cfRule type="containsText" dxfId="7313" priority="21637" operator="containsText" text="Pendente">
      <formula>NOT(ISERROR(SEARCH("Pendente",P355)))</formula>
    </cfRule>
    <cfRule type="containsText" dxfId="7312" priority="21630" operator="containsText" text="Finalizado">
      <formula>NOT(ISERROR(SEARCH("Finalizado",P355)))</formula>
    </cfRule>
    <cfRule type="containsText" dxfId="7311" priority="21639" operator="containsText" text="em andamento">
      <formula>NOT(ISERROR(SEARCH("em andamento",P355)))</formula>
    </cfRule>
    <cfRule type="containsText" dxfId="7310" priority="21631" operator="containsText" text="em andamento">
      <formula>NOT(ISERROR(SEARCH("em andamento",P355)))</formula>
    </cfRule>
    <cfRule type="containsText" dxfId="7309" priority="21638" operator="containsText" text="Finalizado">
      <formula>NOT(ISERROR(SEARCH("Finalizado",P355)))</formula>
    </cfRule>
    <cfRule type="containsText" dxfId="7308" priority="21629" operator="containsText" text="Pendente">
      <formula>NOT(ISERROR(SEARCH("Pendente",P355)))</formula>
    </cfRule>
    <cfRule type="containsText" dxfId="7307" priority="21628" operator="containsText" text="N/A">
      <formula>NOT(ISERROR(SEARCH("N/A",P355)))</formula>
    </cfRule>
    <cfRule type="containsText" dxfId="7306" priority="21627" operator="containsText" text="Lançado">
      <formula>NOT(ISERROR(SEARCH("Lançado",P355)))</formula>
    </cfRule>
    <cfRule type="containsText" dxfId="7305" priority="21626" operator="containsText" text="em andamento">
      <formula>NOT(ISERROR(SEARCH("em andamento",P355)))</formula>
    </cfRule>
    <cfRule type="containsText" dxfId="7304" priority="21625" operator="containsText" text="Finalizado">
      <formula>NOT(ISERROR(SEARCH("Finalizado",P355)))</formula>
    </cfRule>
    <cfRule type="containsText" dxfId="7303" priority="21624" operator="containsText" text="Pendente">
      <formula>NOT(ISERROR(SEARCH("Pendente",P355)))</formula>
    </cfRule>
    <cfRule type="containsText" dxfId="7302" priority="21623" operator="containsText" text="N/A">
      <formula>NOT(ISERROR(SEARCH("N/A",P355)))</formula>
    </cfRule>
    <cfRule type="containsText" dxfId="7301" priority="21622" operator="containsText" text="Lançado">
      <formula>NOT(ISERROR(SEARCH("Lançado",P355)))</formula>
    </cfRule>
    <cfRule type="containsText" dxfId="7300" priority="21635" operator="containsText" text="Lançado">
      <formula>NOT(ISERROR(SEARCH("Lançado",P355)))</formula>
    </cfRule>
    <cfRule type="containsText" dxfId="7299" priority="21636" operator="containsText" text="N/A">
      <formula>NOT(ISERROR(SEARCH("N/A",P355)))</formula>
    </cfRule>
  </conditionalFormatting>
  <conditionalFormatting sqref="P355:P356">
    <cfRule type="expression" dxfId="7298" priority="21633">
      <formula>$H355="CÉLULA CONSTRUTIVA"</formula>
    </cfRule>
    <cfRule type="expression" dxfId="7297" priority="21634">
      <formula>$H355="ETAPA"</formula>
    </cfRule>
    <cfRule type="expression" dxfId="7296" priority="21632">
      <formula>$H355="SUBETAPA"</formula>
    </cfRule>
  </conditionalFormatting>
  <conditionalFormatting sqref="P356 P358 P360 P362">
    <cfRule type="containsText" dxfId="7295" priority="23341" operator="containsText" text="N/A">
      <formula>NOT(ISERROR(SEARCH("N/A",P356)))</formula>
    </cfRule>
    <cfRule type="containsText" dxfId="7294" priority="23344" operator="containsText" text="em andamento">
      <formula>NOT(ISERROR(SEARCH("em andamento",P356)))</formula>
    </cfRule>
    <cfRule type="containsText" dxfId="7293" priority="23340" operator="containsText" text="Lançado">
      <formula>NOT(ISERROR(SEARCH("Lançado",P356)))</formula>
    </cfRule>
    <cfRule type="containsText" dxfId="7292" priority="23342" operator="containsText" text="Pendente">
      <formula>NOT(ISERROR(SEARCH("Pendente",P356)))</formula>
    </cfRule>
    <cfRule type="containsText" dxfId="7291" priority="23343" operator="containsText" text="Finalizado">
      <formula>NOT(ISERROR(SEARCH("Finalizado",P356)))</formula>
    </cfRule>
  </conditionalFormatting>
  <conditionalFormatting sqref="P357">
    <cfRule type="containsText" dxfId="7290" priority="21602" operator="containsText" text="N/A">
      <formula>NOT(ISERROR(SEARCH("N/A",P357)))</formula>
    </cfRule>
    <cfRule type="containsText" dxfId="7289" priority="21603" operator="containsText" text="Pendente">
      <formula>NOT(ISERROR(SEARCH("Pendente",P357)))</formula>
    </cfRule>
    <cfRule type="containsText" dxfId="7288" priority="21605" operator="containsText" text="em andamento">
      <formula>NOT(ISERROR(SEARCH("em andamento",P357)))</formula>
    </cfRule>
    <cfRule type="containsText" dxfId="7287" priority="21606" operator="containsText" text="Lançado">
      <formula>NOT(ISERROR(SEARCH("Lançado",P357)))</formula>
    </cfRule>
    <cfRule type="containsText" dxfId="7286" priority="21610" operator="containsText" text="em andamento">
      <formula>NOT(ISERROR(SEARCH("em andamento",P357)))</formula>
    </cfRule>
    <cfRule type="containsText" dxfId="7285" priority="21614" operator="containsText" text="Lançado">
      <formula>NOT(ISERROR(SEARCH("Lançado",P357)))</formula>
    </cfRule>
    <cfRule type="containsText" dxfId="7284" priority="21615" operator="containsText" text="N/A">
      <formula>NOT(ISERROR(SEARCH("N/A",P357)))</formula>
    </cfRule>
    <cfRule type="containsText" dxfId="7283" priority="21616" operator="containsText" text="Pendente">
      <formula>NOT(ISERROR(SEARCH("Pendente",P357)))</formula>
    </cfRule>
    <cfRule type="containsText" dxfId="7282" priority="21617" operator="containsText" text="Finalizado">
      <formula>NOT(ISERROR(SEARCH("Finalizado",P357)))</formula>
    </cfRule>
    <cfRule type="containsText" dxfId="7281" priority="21618" operator="containsText" text="em andamento">
      <formula>NOT(ISERROR(SEARCH("em andamento",P357)))</formula>
    </cfRule>
    <cfRule type="containsText" dxfId="7280" priority="21601" operator="containsText" text="Lançado">
      <formula>NOT(ISERROR(SEARCH("Lançado",P357)))</formula>
    </cfRule>
    <cfRule type="expression" dxfId="7279" priority="21598">
      <formula>$H357="SUBETAPA"</formula>
    </cfRule>
    <cfRule type="containsText" dxfId="7278" priority="21604" operator="containsText" text="Finalizado">
      <formula>NOT(ISERROR(SEARCH("Finalizado",P357)))</formula>
    </cfRule>
    <cfRule type="expression" dxfId="7277" priority="21599">
      <formula>$H357="CÉLULA CONSTRUTIVA"</formula>
    </cfRule>
    <cfRule type="expression" dxfId="7276" priority="21600">
      <formula>$H357="ETAPA"</formula>
    </cfRule>
    <cfRule type="containsText" dxfId="7275" priority="21607" operator="containsText" text="N/A">
      <formula>NOT(ISERROR(SEARCH("N/A",P357)))</formula>
    </cfRule>
    <cfRule type="containsText" dxfId="7274" priority="21608" operator="containsText" text="Pendente">
      <formula>NOT(ISERROR(SEARCH("Pendente",P357)))</formula>
    </cfRule>
    <cfRule type="containsText" dxfId="7273" priority="21609" operator="containsText" text="Finalizado">
      <formula>NOT(ISERROR(SEARCH("Finalizado",P357)))</formula>
    </cfRule>
  </conditionalFormatting>
  <conditionalFormatting sqref="P359">
    <cfRule type="containsText" dxfId="7272" priority="21594" operator="containsText" text="N/A">
      <formula>NOT(ISERROR(SEARCH("N/A",P359)))</formula>
    </cfRule>
    <cfRule type="containsText" dxfId="7271" priority="21582" operator="containsText" text="Pendente">
      <formula>NOT(ISERROR(SEARCH("Pendente",P359)))</formula>
    </cfRule>
    <cfRule type="containsText" dxfId="7270" priority="21597" operator="containsText" text="em andamento">
      <formula>NOT(ISERROR(SEARCH("em andamento",P359)))</formula>
    </cfRule>
    <cfRule type="containsText" dxfId="7269" priority="21596" operator="containsText" text="Finalizado">
      <formula>NOT(ISERROR(SEARCH("Finalizado",P359)))</formula>
    </cfRule>
    <cfRule type="containsText" dxfId="7268" priority="21581" operator="containsText" text="N/A">
      <formula>NOT(ISERROR(SEARCH("N/A",P359)))</formula>
    </cfRule>
    <cfRule type="containsText" dxfId="7267" priority="21584" operator="containsText" text="em andamento">
      <formula>NOT(ISERROR(SEARCH("em andamento",P359)))</formula>
    </cfRule>
    <cfRule type="containsText" dxfId="7266" priority="21595" operator="containsText" text="Pendente">
      <formula>NOT(ISERROR(SEARCH("Pendente",P359)))</formula>
    </cfRule>
    <cfRule type="containsText" dxfId="7265" priority="21583" operator="containsText" text="Finalizado">
      <formula>NOT(ISERROR(SEARCH("Finalizado",P359)))</formula>
    </cfRule>
    <cfRule type="containsText" dxfId="7264" priority="21585" operator="containsText" text="Lançado">
      <formula>NOT(ISERROR(SEARCH("Lançado",P359)))</formula>
    </cfRule>
    <cfRule type="containsText" dxfId="7263" priority="21586" operator="containsText" text="N/A">
      <formula>NOT(ISERROR(SEARCH("N/A",P359)))</formula>
    </cfRule>
    <cfRule type="containsText" dxfId="7262" priority="21593" operator="containsText" text="Lançado">
      <formula>NOT(ISERROR(SEARCH("Lançado",P359)))</formula>
    </cfRule>
    <cfRule type="containsText" dxfId="7261" priority="21587" operator="containsText" text="Pendente">
      <formula>NOT(ISERROR(SEARCH("Pendente",P359)))</formula>
    </cfRule>
    <cfRule type="containsText" dxfId="7260" priority="21588" operator="containsText" text="Finalizado">
      <formula>NOT(ISERROR(SEARCH("Finalizado",P359)))</formula>
    </cfRule>
    <cfRule type="containsText" dxfId="7259" priority="21589" operator="containsText" text="em andamento">
      <formula>NOT(ISERROR(SEARCH("em andamento",P359)))</formula>
    </cfRule>
    <cfRule type="containsText" dxfId="7258" priority="21580" operator="containsText" text="Lançado">
      <formula>NOT(ISERROR(SEARCH("Lançado",P359)))</formula>
    </cfRule>
  </conditionalFormatting>
  <conditionalFormatting sqref="P359:P360">
    <cfRule type="expression" dxfId="7257" priority="21592">
      <formula>$H359="ETAPA"</formula>
    </cfRule>
    <cfRule type="expression" dxfId="7256" priority="21591">
      <formula>$H359="CÉLULA CONSTRUTIVA"</formula>
    </cfRule>
    <cfRule type="expression" dxfId="7255" priority="21590">
      <formula>$H359="SUBETAPA"</formula>
    </cfRule>
  </conditionalFormatting>
  <conditionalFormatting sqref="P361">
    <cfRule type="containsText" dxfId="7254" priority="21566" operator="containsText" text="Pendente">
      <formula>NOT(ISERROR(SEARCH("Pendente",P361)))</formula>
    </cfRule>
    <cfRule type="containsText" dxfId="7253" priority="21567" operator="containsText" text="Finalizado">
      <formula>NOT(ISERROR(SEARCH("Finalizado",P361)))</formula>
    </cfRule>
    <cfRule type="containsText" dxfId="7252" priority="21568" operator="containsText" text="em andamento">
      <formula>NOT(ISERROR(SEARCH("em andamento",P361)))</formula>
    </cfRule>
    <cfRule type="containsText" dxfId="7251" priority="21573" operator="containsText" text="N/A">
      <formula>NOT(ISERROR(SEARCH("N/A",P361)))</formula>
    </cfRule>
    <cfRule type="containsText" dxfId="7250" priority="21574" operator="containsText" text="Pendente">
      <formula>NOT(ISERROR(SEARCH("Pendente",P361)))</formula>
    </cfRule>
    <cfRule type="containsText" dxfId="7249" priority="21575" operator="containsText" text="Finalizado">
      <formula>NOT(ISERROR(SEARCH("Finalizado",P361)))</formula>
    </cfRule>
    <cfRule type="containsText" dxfId="7248" priority="21576" operator="containsText" text="em andamento">
      <formula>NOT(ISERROR(SEARCH("em andamento",P361)))</formula>
    </cfRule>
    <cfRule type="containsText" dxfId="7247" priority="21572" operator="containsText" text="Lançado">
      <formula>NOT(ISERROR(SEARCH("Lançado",P361)))</formula>
    </cfRule>
    <cfRule type="expression" dxfId="7246" priority="21557">
      <formula>$H361="CÉLULA CONSTRUTIVA"</formula>
    </cfRule>
    <cfRule type="expression" dxfId="7245" priority="21558">
      <formula>$H361="ETAPA"</formula>
    </cfRule>
    <cfRule type="containsText" dxfId="7244" priority="21559" operator="containsText" text="Lançado">
      <formula>NOT(ISERROR(SEARCH("Lançado",P361)))</formula>
    </cfRule>
    <cfRule type="containsText" dxfId="7243" priority="21560" operator="containsText" text="N/A">
      <formula>NOT(ISERROR(SEARCH("N/A",P361)))</formula>
    </cfRule>
    <cfRule type="containsText" dxfId="7242" priority="21561" operator="containsText" text="Pendente">
      <formula>NOT(ISERROR(SEARCH("Pendente",P361)))</formula>
    </cfRule>
    <cfRule type="containsText" dxfId="7241" priority="21562" operator="containsText" text="Finalizado">
      <formula>NOT(ISERROR(SEARCH("Finalizado",P361)))</formula>
    </cfRule>
    <cfRule type="containsText" dxfId="7240" priority="21563" operator="containsText" text="em andamento">
      <formula>NOT(ISERROR(SEARCH("em andamento",P361)))</formula>
    </cfRule>
    <cfRule type="containsText" dxfId="7239" priority="21564" operator="containsText" text="Lançado">
      <formula>NOT(ISERROR(SEARCH("Lançado",P361)))</formula>
    </cfRule>
    <cfRule type="containsText" dxfId="7238" priority="21565" operator="containsText" text="N/A">
      <formula>NOT(ISERROR(SEARCH("N/A",P361)))</formula>
    </cfRule>
  </conditionalFormatting>
  <conditionalFormatting sqref="P361:P362">
    <cfRule type="expression" dxfId="7237" priority="21571">
      <formula>$H361="ETAPA"</formula>
    </cfRule>
  </conditionalFormatting>
  <conditionalFormatting sqref="P368">
    <cfRule type="containsText" dxfId="7236" priority="8977" operator="containsText" text="em andamento">
      <formula>NOT(ISERROR(SEARCH("em andamento",P368)))</formula>
    </cfRule>
    <cfRule type="containsText" dxfId="7235" priority="8976" operator="containsText" text="Finalizado">
      <formula>NOT(ISERROR(SEARCH("Finalizado",P368)))</formula>
    </cfRule>
    <cfRule type="containsText" dxfId="7234" priority="8975" operator="containsText" text="Pendente">
      <formula>NOT(ISERROR(SEARCH("Pendente",P368)))</formula>
    </cfRule>
  </conditionalFormatting>
  <conditionalFormatting sqref="P371 N372:O372 O373:P373">
    <cfRule type="expression" dxfId="7233" priority="8968">
      <formula>$H371="CÉLULA CONSTRUTIVA"</formula>
    </cfRule>
  </conditionalFormatting>
  <conditionalFormatting sqref="P371 P373">
    <cfRule type="containsText" dxfId="7232" priority="8970" operator="containsText" text="Lançado">
      <formula>NOT(ISERROR(SEARCH("Lançado",P371)))</formula>
    </cfRule>
    <cfRule type="containsText" dxfId="7231" priority="8974" operator="containsText" text="em andamento">
      <formula>NOT(ISERROR(SEARCH("em andamento",P371)))</formula>
    </cfRule>
    <cfRule type="containsText" dxfId="7230" priority="8971" operator="containsText" text="N/A">
      <formula>NOT(ISERROR(SEARCH("N/A",P371)))</formula>
    </cfRule>
  </conditionalFormatting>
  <conditionalFormatting sqref="P371">
    <cfRule type="expression" dxfId="7229" priority="8969">
      <formula>$H371="ETAPA"</formula>
    </cfRule>
  </conditionalFormatting>
  <conditionalFormatting sqref="P372">
    <cfRule type="containsText" dxfId="7228" priority="8873" operator="containsText" text="Finalizado">
      <formula>NOT(ISERROR(SEARCH("Finalizado",P372)))</formula>
    </cfRule>
    <cfRule type="containsText" dxfId="7227" priority="8872" operator="containsText" text="Pendente">
      <formula>NOT(ISERROR(SEARCH("Pendente",P372)))</formula>
    </cfRule>
    <cfRule type="expression" dxfId="7226" priority="8864">
      <formula>$H372="ETAPA"</formula>
    </cfRule>
    <cfRule type="containsText" dxfId="7225" priority="8870" operator="containsText" text="Lançado">
      <formula>NOT(ISERROR(SEARCH("Lançado",P372)))</formula>
    </cfRule>
    <cfRule type="containsText" dxfId="7224" priority="8868" operator="containsText" text="Finalizado">
      <formula>NOT(ISERROR(SEARCH("Finalizado",P372)))</formula>
    </cfRule>
    <cfRule type="containsText" dxfId="7223" priority="8867" operator="containsText" text="Pendente">
      <formula>NOT(ISERROR(SEARCH("Pendente",P372)))</formula>
    </cfRule>
    <cfRule type="containsText" dxfId="7222" priority="8866" operator="containsText" text="N/A">
      <formula>NOT(ISERROR(SEARCH("N/A",P372)))</formula>
    </cfRule>
    <cfRule type="containsText" dxfId="7221" priority="8865" operator="containsText" text="Lançado">
      <formula>NOT(ISERROR(SEARCH("Lançado",P372)))</formula>
    </cfRule>
    <cfRule type="expression" dxfId="7220" priority="8863">
      <formula>$H372="CÉLULA CONSTRUTIVA"</formula>
    </cfRule>
    <cfRule type="expression" dxfId="7219" priority="8877">
      <formula>$H372="ETAPA"</formula>
    </cfRule>
    <cfRule type="containsText" dxfId="7218" priority="8869" operator="containsText" text="em andamento">
      <formula>NOT(ISERROR(SEARCH("em andamento",P372)))</formula>
    </cfRule>
    <cfRule type="containsText" dxfId="7217" priority="8882" operator="containsText" text="em andamento">
      <formula>NOT(ISERROR(SEARCH("em andamento",P372)))</formula>
    </cfRule>
    <cfRule type="containsText" dxfId="7216" priority="8881" operator="containsText" text="Finalizado">
      <formula>NOT(ISERROR(SEARCH("Finalizado",P372)))</formula>
    </cfRule>
    <cfRule type="containsText" dxfId="7215" priority="8880" operator="containsText" text="Pendente">
      <formula>NOT(ISERROR(SEARCH("Pendente",P372)))</formula>
    </cfRule>
    <cfRule type="containsText" dxfId="7214" priority="8871" operator="containsText" text="N/A">
      <formula>NOT(ISERROR(SEARCH("N/A",P372)))</formula>
    </cfRule>
    <cfRule type="containsText" dxfId="7213" priority="8879" operator="containsText" text="N/A">
      <formula>NOT(ISERROR(SEARCH("N/A",P372)))</formula>
    </cfRule>
    <cfRule type="containsText" dxfId="7212" priority="8878" operator="containsText" text="Lançado">
      <formula>NOT(ISERROR(SEARCH("Lançado",P372)))</formula>
    </cfRule>
    <cfRule type="expression" dxfId="7211" priority="8876">
      <formula>$H372="CÉLULA CONSTRUTIVA"</formula>
    </cfRule>
    <cfRule type="containsText" dxfId="7210" priority="8874" operator="containsText" text="em andamento">
      <formula>NOT(ISERROR(SEARCH("em andamento",P372)))</formula>
    </cfRule>
  </conditionalFormatting>
  <conditionalFormatting sqref="P373 P371">
    <cfRule type="containsText" dxfId="7209" priority="8973" operator="containsText" text="Finalizado">
      <formula>NOT(ISERROR(SEARCH("Finalizado",P371)))</formula>
    </cfRule>
    <cfRule type="containsText" dxfId="7208" priority="8972" operator="containsText" text="Pendente">
      <formula>NOT(ISERROR(SEARCH("Pendente",P371)))</formula>
    </cfRule>
  </conditionalFormatting>
  <conditionalFormatting sqref="P373">
    <cfRule type="expression" dxfId="7207" priority="8966">
      <formula>$H373="ETAPA"</formula>
    </cfRule>
  </conditionalFormatting>
  <conditionalFormatting sqref="P376">
    <cfRule type="containsText" dxfId="7206" priority="8777" operator="containsText" text="Pendente">
      <formula>NOT(ISERROR(SEARCH("Pendente",P376)))</formula>
    </cfRule>
    <cfRule type="containsText" dxfId="7205" priority="8778" operator="containsText" text="Finalizado">
      <formula>NOT(ISERROR(SEARCH("Finalizado",P376)))</formula>
    </cfRule>
    <cfRule type="containsText" dxfId="7204" priority="8779" operator="containsText" text="em andamento">
      <formula>NOT(ISERROR(SEARCH("em andamento",P376)))</formula>
    </cfRule>
  </conditionalFormatting>
  <conditionalFormatting sqref="P377:P378">
    <cfRule type="containsText" dxfId="7203" priority="739" operator="containsText" text="em andamento">
      <formula>NOT(ISERROR(SEARCH("em andamento",P377)))</formula>
    </cfRule>
    <cfRule type="containsText" dxfId="7202" priority="737" operator="containsText" text="Pendente">
      <formula>NOT(ISERROR(SEARCH("Pendente",P377)))</formula>
    </cfRule>
    <cfRule type="containsText" dxfId="7201" priority="740" operator="containsText" text="Lançado">
      <formula>NOT(ISERROR(SEARCH("Lançado",P377)))</formula>
    </cfRule>
    <cfRule type="containsText" dxfId="7200" priority="738" operator="containsText" text="Finalizado">
      <formula>NOT(ISERROR(SEARCH("Finalizado",P377)))</formula>
    </cfRule>
    <cfRule type="containsText" dxfId="7199" priority="741" operator="containsText" text="N/A">
      <formula>NOT(ISERROR(SEARCH("N/A",P377)))</formula>
    </cfRule>
  </conditionalFormatting>
  <conditionalFormatting sqref="P378">
    <cfRule type="containsText" dxfId="7198" priority="729" operator="containsText" text="Finalizado">
      <formula>NOT(ISERROR(SEARCH("Finalizado",P378)))</formula>
    </cfRule>
    <cfRule type="containsText" dxfId="7197" priority="726" operator="containsText" text="Lançado">
      <formula>NOT(ISERROR(SEARCH("Lançado",P378)))</formula>
    </cfRule>
    <cfRule type="containsText" dxfId="7196" priority="727" operator="containsText" text="N/A">
      <formula>NOT(ISERROR(SEARCH("N/A",P378)))</formula>
    </cfRule>
    <cfRule type="containsText" dxfId="7195" priority="728" operator="containsText" text="Pendente">
      <formula>NOT(ISERROR(SEARCH("Pendente",P378)))</formula>
    </cfRule>
    <cfRule type="containsText" dxfId="7194" priority="731" operator="containsText" text="Lançado">
      <formula>NOT(ISERROR(SEARCH("Lançado",P378)))</formula>
    </cfRule>
    <cfRule type="expression" dxfId="7193" priority="736">
      <formula>$H378="SUBETAPA"</formula>
    </cfRule>
    <cfRule type="containsText" dxfId="7192" priority="732" operator="containsText" text="N/A">
      <formula>NOT(ISERROR(SEARCH("N/A",P378)))</formula>
    </cfRule>
    <cfRule type="expression" dxfId="7191" priority="725">
      <formula>$H378="SUBETAPA"</formula>
    </cfRule>
    <cfRule type="containsText" dxfId="7190" priority="734" operator="containsText" text="Finalizado">
      <formula>NOT(ISERROR(SEARCH("Finalizado",P378)))</formula>
    </cfRule>
    <cfRule type="containsText" dxfId="7189" priority="733" operator="containsText" text="Pendente">
      <formula>NOT(ISERROR(SEARCH("Pendente",P378)))</formula>
    </cfRule>
    <cfRule type="containsText" dxfId="7188" priority="735" operator="containsText" text="em andamento">
      <formula>NOT(ISERROR(SEARCH("em andamento",P378)))</formula>
    </cfRule>
    <cfRule type="containsText" dxfId="7187" priority="730" operator="containsText" text="em andamento">
      <formula>NOT(ISERROR(SEARCH("em andamento",P378)))</formula>
    </cfRule>
  </conditionalFormatting>
  <conditionalFormatting sqref="P379">
    <cfRule type="containsText" dxfId="7186" priority="8791" operator="containsText" text="em andamento">
      <formula>NOT(ISERROR(SEARCH("em andamento",P379)))</formula>
    </cfRule>
    <cfRule type="containsText" dxfId="7185" priority="8790" operator="containsText" text="Finalizado">
      <formula>NOT(ISERROR(SEARCH("Finalizado",P379)))</formula>
    </cfRule>
    <cfRule type="containsText" dxfId="7184" priority="8788" operator="containsText" text="N/A">
      <formula>NOT(ISERROR(SEARCH("N/A",P379)))</formula>
    </cfRule>
    <cfRule type="containsText" dxfId="7183" priority="8787" operator="containsText" text="Lançado">
      <formula>NOT(ISERROR(SEARCH("Lançado",P379)))</formula>
    </cfRule>
    <cfRule type="containsText" dxfId="7182" priority="8789" operator="containsText" text="Pendente">
      <formula>NOT(ISERROR(SEARCH("Pendente",P379)))</formula>
    </cfRule>
  </conditionalFormatting>
  <conditionalFormatting sqref="P380">
    <cfRule type="expression" dxfId="7181" priority="8707">
      <formula>$H380="CÉLULA CONSTRUTIVA"</formula>
    </cfRule>
    <cfRule type="expression" dxfId="7180" priority="8708">
      <formula>$H380="ETAPA"</formula>
    </cfRule>
    <cfRule type="containsText" dxfId="7179" priority="8709" operator="containsText" text="Lançado">
      <formula>NOT(ISERROR(SEARCH("Lançado",P380)))</formula>
    </cfRule>
    <cfRule type="containsText" dxfId="7178" priority="8711" operator="containsText" text="Pendente">
      <formula>NOT(ISERROR(SEARCH("Pendente",P380)))</formula>
    </cfRule>
    <cfRule type="containsText" dxfId="7177" priority="8712" operator="containsText" text="Finalizado">
      <formula>NOT(ISERROR(SEARCH("Finalizado",P380)))</formula>
    </cfRule>
    <cfRule type="containsText" dxfId="7176" priority="8713" operator="containsText" text="em andamento">
      <formula>NOT(ISERROR(SEARCH("em andamento",P380)))</formula>
    </cfRule>
    <cfRule type="containsText" dxfId="7175" priority="8726" operator="containsText" text="em andamento">
      <formula>NOT(ISERROR(SEARCH("em andamento",P380)))</formula>
    </cfRule>
    <cfRule type="containsText" dxfId="7174" priority="8723" operator="containsText" text="N/A">
      <formula>NOT(ISERROR(SEARCH("N/A",P380)))</formula>
    </cfRule>
    <cfRule type="containsText" dxfId="7173" priority="8725" operator="containsText" text="Finalizado">
      <formula>NOT(ISERROR(SEARCH("Finalizado",P380)))</formula>
    </cfRule>
    <cfRule type="expression" dxfId="7172" priority="8721">
      <formula>$H380="ETAPA"</formula>
    </cfRule>
    <cfRule type="expression" dxfId="7171" priority="8720">
      <formula>$H380="CÉLULA CONSTRUTIVA"</formula>
    </cfRule>
    <cfRule type="containsText" dxfId="7170" priority="8724" operator="containsText" text="Pendente">
      <formula>NOT(ISERROR(SEARCH("Pendente",P380)))</formula>
    </cfRule>
    <cfRule type="containsText" dxfId="7169" priority="8722" operator="containsText" text="Lançado">
      <formula>NOT(ISERROR(SEARCH("Lançado",P380)))</formula>
    </cfRule>
    <cfRule type="containsText" dxfId="7168" priority="8718" operator="containsText" text="em andamento">
      <formula>NOT(ISERROR(SEARCH("em andamento",P380)))</formula>
    </cfRule>
    <cfRule type="containsText" dxfId="7167" priority="8710" operator="containsText" text="N/A">
      <formula>NOT(ISERROR(SEARCH("N/A",P380)))</formula>
    </cfRule>
    <cfRule type="containsText" dxfId="7166" priority="8717" operator="containsText" text="Finalizado">
      <formula>NOT(ISERROR(SEARCH("Finalizado",P380)))</formula>
    </cfRule>
    <cfRule type="containsText" dxfId="7165" priority="8715" operator="containsText" text="N/A">
      <formula>NOT(ISERROR(SEARCH("N/A",P380)))</formula>
    </cfRule>
    <cfRule type="containsText" dxfId="7164" priority="8716" operator="containsText" text="Pendente">
      <formula>NOT(ISERROR(SEARCH("Pendente",P380)))</formula>
    </cfRule>
    <cfRule type="containsText" dxfId="7163" priority="8714" operator="containsText" text="Lançado">
      <formula>NOT(ISERROR(SEARCH("Lançado",P380)))</formula>
    </cfRule>
  </conditionalFormatting>
  <conditionalFormatting sqref="P381">
    <cfRule type="expression" dxfId="7162" priority="8768">
      <formula>$H381="ETAPA"</formula>
    </cfRule>
    <cfRule type="containsText" dxfId="7161" priority="8776" operator="containsText" text="em andamento">
      <formula>NOT(ISERROR(SEARCH("em andamento",P381)))</formula>
    </cfRule>
    <cfRule type="containsText" dxfId="7160" priority="8775" operator="containsText" text="Finalizado">
      <formula>NOT(ISERROR(SEARCH("Finalizado",P381)))</formula>
    </cfRule>
    <cfRule type="containsText" dxfId="7159" priority="8772" operator="containsText" text="Lançado">
      <formula>NOT(ISERROR(SEARCH("Lançado",P381)))</formula>
    </cfRule>
    <cfRule type="containsText" dxfId="7158" priority="8774" operator="containsText" text="Pendente">
      <formula>NOT(ISERROR(SEARCH("Pendente",P381)))</formula>
    </cfRule>
    <cfRule type="containsText" dxfId="7157" priority="8773" operator="containsText" text="N/A">
      <formula>NOT(ISERROR(SEARCH("N/A",P381)))</formula>
    </cfRule>
  </conditionalFormatting>
  <conditionalFormatting sqref="P384:P385">
    <cfRule type="containsText" dxfId="7156" priority="8581" operator="containsText" text="em andamento">
      <formula>NOT(ISERROR(SEARCH("em andamento",P384)))</formula>
    </cfRule>
    <cfRule type="containsText" dxfId="7155" priority="8580" operator="containsText" text="Finalizado">
      <formula>NOT(ISERROR(SEARCH("Finalizado",P384)))</formula>
    </cfRule>
    <cfRule type="containsText" dxfId="7154" priority="8579" operator="containsText" text="Pendente">
      <formula>NOT(ISERROR(SEARCH("Pendente",P384)))</formula>
    </cfRule>
  </conditionalFormatting>
  <conditionalFormatting sqref="P384:P386 P411:P413 P427:P429">
    <cfRule type="containsText" dxfId="7153" priority="8546" operator="containsText" text="N/A">
      <formula>NOT(ISERROR(SEARCH("N/A",P384)))</formula>
    </cfRule>
    <cfRule type="expression" dxfId="7152" priority="8543">
      <formula>$H384="CÉLULA CONSTRUTIVA"</formula>
    </cfRule>
    <cfRule type="expression" dxfId="7151" priority="8544">
      <formula>$H384="ETAPA"</formula>
    </cfRule>
    <cfRule type="containsText" dxfId="7150" priority="8545" operator="containsText" text="Lançado">
      <formula>NOT(ISERROR(SEARCH("Lançado",P384)))</formula>
    </cfRule>
  </conditionalFormatting>
  <conditionalFormatting sqref="P386 P402 P413 P429 J352:P352 K353:P353">
    <cfRule type="expression" dxfId="7149" priority="21641">
      <formula>$H352="CÉLULA CONSTRUTIVA"</formula>
    </cfRule>
  </conditionalFormatting>
  <conditionalFormatting sqref="P386 P402 P413 P429 P349:P353">
    <cfRule type="containsText" dxfId="7148" priority="21660" operator="containsText" text="em andamento">
      <formula>NOT(ISERROR(SEARCH("em andamento",P349)))</formula>
    </cfRule>
    <cfRule type="containsText" dxfId="7147" priority="21659" operator="containsText" text="Finalizado">
      <formula>NOT(ISERROR(SEARCH("Finalizado",P349)))</formula>
    </cfRule>
    <cfRule type="containsText" dxfId="7146" priority="21658" operator="containsText" text="Pendente">
      <formula>NOT(ISERROR(SEARCH("Pendente",P349)))</formula>
    </cfRule>
  </conditionalFormatting>
  <conditionalFormatting sqref="P386 P402 P413 P429 P352:P353 P370">
    <cfRule type="containsText" dxfId="7145" priority="21644" operator="containsText" text="N/A">
      <formula>NOT(ISERROR(SEARCH("N/A",P352)))</formula>
    </cfRule>
    <cfRule type="containsText" dxfId="7144" priority="21649" operator="containsText" text="N/A">
      <formula>NOT(ISERROR(SEARCH("N/A",P352)))</formula>
    </cfRule>
  </conditionalFormatting>
  <conditionalFormatting sqref="P387">
    <cfRule type="containsText" dxfId="7143" priority="698" operator="containsText" text="Pendente">
      <formula>NOT(ISERROR(SEARCH("Pendente",P387)))</formula>
    </cfRule>
    <cfRule type="containsText" dxfId="7142" priority="696" operator="containsText" text="Lançado">
      <formula>NOT(ISERROR(SEARCH("Lançado",P387)))</formula>
    </cfRule>
    <cfRule type="expression" dxfId="7141" priority="695">
      <formula>$H387="SUBETAPA"</formula>
    </cfRule>
    <cfRule type="containsText" dxfId="7140" priority="711" operator="containsText" text="N/A">
      <formula>NOT(ISERROR(SEARCH("N/A",P387)))</formula>
    </cfRule>
    <cfRule type="containsText" dxfId="7139" priority="703" operator="containsText" text="Pendente">
      <formula>NOT(ISERROR(SEARCH("Pendente",P387)))</formula>
    </cfRule>
    <cfRule type="containsText" dxfId="7138" priority="710" operator="containsText" text="Lançado">
      <formula>NOT(ISERROR(SEARCH("Lançado",P387)))</formula>
    </cfRule>
    <cfRule type="containsText" dxfId="7137" priority="702" operator="containsText" text="N/A">
      <formula>NOT(ISERROR(SEARCH("N/A",P387)))</formula>
    </cfRule>
    <cfRule type="containsText" dxfId="7136" priority="701" operator="containsText" text="Lançado">
      <formula>NOT(ISERROR(SEARCH("Lançado",P387)))</formula>
    </cfRule>
    <cfRule type="containsText" dxfId="7135" priority="700" operator="containsText" text="em andamento">
      <formula>NOT(ISERROR(SEARCH("em andamento",P387)))</formula>
    </cfRule>
    <cfRule type="containsText" dxfId="7134" priority="709" operator="containsText" text="em andamento">
      <formula>NOT(ISERROR(SEARCH("em andamento",P387)))</formula>
    </cfRule>
    <cfRule type="containsText" dxfId="7133" priority="708" operator="containsText" text="Finalizado">
      <formula>NOT(ISERROR(SEARCH("Finalizado",P387)))</formula>
    </cfRule>
    <cfRule type="containsText" dxfId="7132" priority="707" operator="containsText" text="Pendente">
      <formula>NOT(ISERROR(SEARCH("Pendente",P387)))</formula>
    </cfRule>
    <cfRule type="expression" dxfId="7131" priority="706">
      <formula>$H387="SUBETAPA"</formula>
    </cfRule>
    <cfRule type="containsText" dxfId="7130" priority="705" operator="containsText" text="em andamento">
      <formula>NOT(ISERROR(SEARCH("em andamento",P387)))</formula>
    </cfRule>
    <cfRule type="containsText" dxfId="7129" priority="699" operator="containsText" text="Finalizado">
      <formula>NOT(ISERROR(SEARCH("Finalizado",P387)))</formula>
    </cfRule>
    <cfRule type="containsText" dxfId="7128" priority="704" operator="containsText" text="Finalizado">
      <formula>NOT(ISERROR(SEARCH("Finalizado",P387)))</formula>
    </cfRule>
    <cfRule type="containsText" dxfId="7127" priority="697" operator="containsText" text="N/A">
      <formula>NOT(ISERROR(SEARCH("N/A",P387)))</formula>
    </cfRule>
  </conditionalFormatting>
  <conditionalFormatting sqref="P388">
    <cfRule type="containsText" dxfId="7126" priority="8592" operator="containsText" text="Finalizado">
      <formula>NOT(ISERROR(SEARCH("Finalizado",P388)))</formula>
    </cfRule>
    <cfRule type="containsText" dxfId="7125" priority="8593" operator="containsText" text="em andamento">
      <formula>NOT(ISERROR(SEARCH("em andamento",P388)))</formula>
    </cfRule>
    <cfRule type="containsText" dxfId="7124" priority="8589" operator="containsText" text="Lançado">
      <formula>NOT(ISERROR(SEARCH("Lançado",P388)))</formula>
    </cfRule>
    <cfRule type="containsText" dxfId="7123" priority="8590" operator="containsText" text="N/A">
      <formula>NOT(ISERROR(SEARCH("N/A",P388)))</formula>
    </cfRule>
    <cfRule type="containsText" dxfId="7122" priority="8591" operator="containsText" text="Pendente">
      <formula>NOT(ISERROR(SEARCH("Pendente",P388)))</formula>
    </cfRule>
  </conditionalFormatting>
  <conditionalFormatting sqref="P389">
    <cfRule type="containsText" dxfId="7121" priority="8512" operator="containsText" text="N/A">
      <formula>NOT(ISERROR(SEARCH("N/A",P389)))</formula>
    </cfRule>
    <cfRule type="containsText" dxfId="7120" priority="8511" operator="containsText" text="Lançado">
      <formula>NOT(ISERROR(SEARCH("Lançado",P389)))</formula>
    </cfRule>
    <cfRule type="expression" dxfId="7119" priority="8510">
      <formula>$H389="ETAPA"</formula>
    </cfRule>
    <cfRule type="expression" dxfId="7118" priority="8509">
      <formula>$H389="CÉLULA CONSTRUTIVA"</formula>
    </cfRule>
    <cfRule type="containsText" dxfId="7117" priority="8524" operator="containsText" text="Lançado">
      <formula>NOT(ISERROR(SEARCH("Lançado",P389)))</formula>
    </cfRule>
    <cfRule type="containsText" dxfId="7116" priority="8528" operator="containsText" text="em andamento">
      <formula>NOT(ISERROR(SEARCH("em andamento",P389)))</formula>
    </cfRule>
    <cfRule type="containsText" dxfId="7115" priority="8527" operator="containsText" text="Finalizado">
      <formula>NOT(ISERROR(SEARCH("Finalizado",P389)))</formula>
    </cfRule>
    <cfRule type="containsText" dxfId="7114" priority="8526" operator="containsText" text="Pendente">
      <formula>NOT(ISERROR(SEARCH("Pendente",P389)))</formula>
    </cfRule>
    <cfRule type="containsText" dxfId="7113" priority="8525" operator="containsText" text="N/A">
      <formula>NOT(ISERROR(SEARCH("N/A",P389)))</formula>
    </cfRule>
    <cfRule type="containsText" dxfId="7112" priority="8518" operator="containsText" text="Pendente">
      <formula>NOT(ISERROR(SEARCH("Pendente",P389)))</formula>
    </cfRule>
    <cfRule type="expression" dxfId="7111" priority="8523">
      <formula>$H389="ETAPA"</formula>
    </cfRule>
    <cfRule type="expression" dxfId="7110" priority="8522">
      <formula>$H389="CÉLULA CONSTRUTIVA"</formula>
    </cfRule>
    <cfRule type="containsText" dxfId="7109" priority="8520" operator="containsText" text="em andamento">
      <formula>NOT(ISERROR(SEARCH("em andamento",P389)))</formula>
    </cfRule>
    <cfRule type="containsText" dxfId="7108" priority="8519" operator="containsText" text="Finalizado">
      <formula>NOT(ISERROR(SEARCH("Finalizado",P389)))</formula>
    </cfRule>
    <cfRule type="containsText" dxfId="7107" priority="8517" operator="containsText" text="N/A">
      <formula>NOT(ISERROR(SEARCH("N/A",P389)))</formula>
    </cfRule>
    <cfRule type="containsText" dxfId="7106" priority="8516" operator="containsText" text="Lançado">
      <formula>NOT(ISERROR(SEARCH("Lançado",P389)))</formula>
    </cfRule>
    <cfRule type="containsText" dxfId="7105" priority="8515" operator="containsText" text="em andamento">
      <formula>NOT(ISERROR(SEARCH("em andamento",P389)))</formula>
    </cfRule>
    <cfRule type="containsText" dxfId="7104" priority="8514" operator="containsText" text="Finalizado">
      <formula>NOT(ISERROR(SEARCH("Finalizado",P389)))</formula>
    </cfRule>
    <cfRule type="containsText" dxfId="7103" priority="8513" operator="containsText" text="Pendente">
      <formula>NOT(ISERROR(SEARCH("Pendente",P389)))</formula>
    </cfRule>
  </conditionalFormatting>
  <conditionalFormatting sqref="P390 O392:P392">
    <cfRule type="expression" dxfId="7102" priority="8573">
      <formula>$H390="ETAPA"</formula>
    </cfRule>
  </conditionalFormatting>
  <conditionalFormatting sqref="P390 P392 P394">
    <cfRule type="containsText" dxfId="7101" priority="8574" operator="containsText" text="Lançado">
      <formula>NOT(ISERROR(SEARCH("Lançado",P390)))</formula>
    </cfRule>
    <cfRule type="containsText" dxfId="7100" priority="8575" operator="containsText" text="N/A">
      <formula>NOT(ISERROR(SEARCH("N/A",P390)))</formula>
    </cfRule>
    <cfRule type="containsText" dxfId="7099" priority="8578" operator="containsText" text="em andamento">
      <formula>NOT(ISERROR(SEARCH("em andamento",P390)))</formula>
    </cfRule>
  </conditionalFormatting>
  <conditionalFormatting sqref="P391">
    <cfRule type="containsText" dxfId="7098" priority="8486" operator="containsText" text="em andamento">
      <formula>NOT(ISERROR(SEARCH("em andamento",P391)))</formula>
    </cfRule>
    <cfRule type="expression" dxfId="7097" priority="8480">
      <formula>$H391="CÉLULA CONSTRUTIVA"</formula>
    </cfRule>
    <cfRule type="expression" dxfId="7096" priority="8481">
      <formula>$H391="ETAPA"</formula>
    </cfRule>
    <cfRule type="containsText" dxfId="7095" priority="8485" operator="containsText" text="Finalizado">
      <formula>NOT(ISERROR(SEARCH("Finalizado",P391)))</formula>
    </cfRule>
    <cfRule type="containsText" dxfId="7094" priority="8476" operator="containsText" text="Pendente">
      <formula>NOT(ISERROR(SEARCH("Pendente",P391)))</formula>
    </cfRule>
    <cfRule type="containsText" dxfId="7093" priority="8475" operator="containsText" text="N/A">
      <formula>NOT(ISERROR(SEARCH("N/A",P391)))</formula>
    </cfRule>
    <cfRule type="containsText" dxfId="7092" priority="8474" operator="containsText" text="Lançado">
      <formula>NOT(ISERROR(SEARCH("Lançado",P391)))</formula>
    </cfRule>
    <cfRule type="containsText" dxfId="7091" priority="8473" operator="containsText" text="em andamento">
      <formula>NOT(ISERROR(SEARCH("em andamento",P391)))</formula>
    </cfRule>
    <cfRule type="containsText" dxfId="7090" priority="8472" operator="containsText" text="Finalizado">
      <formula>NOT(ISERROR(SEARCH("Finalizado",P391)))</formula>
    </cfRule>
    <cfRule type="containsText" dxfId="7089" priority="8471" operator="containsText" text="Pendente">
      <formula>NOT(ISERROR(SEARCH("Pendente",P391)))</formula>
    </cfRule>
    <cfRule type="containsText" dxfId="7088" priority="8470" operator="containsText" text="N/A">
      <formula>NOT(ISERROR(SEARCH("N/A",P391)))</formula>
    </cfRule>
    <cfRule type="containsText" dxfId="7087" priority="8469" operator="containsText" text="Lançado">
      <formula>NOT(ISERROR(SEARCH("Lançado",P391)))</formula>
    </cfRule>
    <cfRule type="expression" dxfId="7086" priority="8468">
      <formula>$H391="ETAPA"</formula>
    </cfRule>
    <cfRule type="expression" dxfId="7085" priority="8467">
      <formula>$H391="CÉLULA CONSTRUTIVA"</formula>
    </cfRule>
    <cfRule type="containsText" dxfId="7084" priority="8477" operator="containsText" text="Finalizado">
      <formula>NOT(ISERROR(SEARCH("Finalizado",P391)))</formula>
    </cfRule>
    <cfRule type="containsText" dxfId="7083" priority="8484" operator="containsText" text="Pendente">
      <formula>NOT(ISERROR(SEARCH("Pendente",P391)))</formula>
    </cfRule>
    <cfRule type="containsText" dxfId="7082" priority="8482" operator="containsText" text="Lançado">
      <formula>NOT(ISERROR(SEARCH("Lançado",P391)))</formula>
    </cfRule>
    <cfRule type="containsText" dxfId="7081" priority="8483" operator="containsText" text="N/A">
      <formula>NOT(ISERROR(SEARCH("N/A",P391)))</formula>
    </cfRule>
    <cfRule type="containsText" dxfId="7080" priority="8478" operator="containsText" text="em andamento">
      <formula>NOT(ISERROR(SEARCH("em andamento",P391)))</formula>
    </cfRule>
  </conditionalFormatting>
  <conditionalFormatting sqref="P391:P392">
    <cfRule type="expression" dxfId="7079" priority="8479">
      <formula>$H391="SUBETAPA"</formula>
    </cfRule>
  </conditionalFormatting>
  <conditionalFormatting sqref="P392 P394 P390">
    <cfRule type="containsText" dxfId="7078" priority="8577" operator="containsText" text="Finalizado">
      <formula>NOT(ISERROR(SEARCH("Finalizado",P390)))</formula>
    </cfRule>
    <cfRule type="containsText" dxfId="7077" priority="8576" operator="containsText" text="Pendente">
      <formula>NOT(ISERROR(SEARCH("Pendente",P390)))</formula>
    </cfRule>
  </conditionalFormatting>
  <conditionalFormatting sqref="P392 P394">
    <cfRule type="expression" dxfId="7076" priority="8570">
      <formula>$H392="ETAPA"</formula>
    </cfRule>
  </conditionalFormatting>
  <conditionalFormatting sqref="P392">
    <cfRule type="expression" dxfId="7075" priority="8569">
      <formula>$H392="CÉLULA CONSTRUTIVA"</formula>
    </cfRule>
  </conditionalFormatting>
  <conditionalFormatting sqref="P393">
    <cfRule type="expression" dxfId="7074" priority="8447">
      <formula>$H393="ETAPA"</formula>
    </cfRule>
    <cfRule type="containsText" dxfId="7073" priority="8449" operator="containsText" text="N/A">
      <formula>NOT(ISERROR(SEARCH("N/A",P393)))</formula>
    </cfRule>
    <cfRule type="containsText" dxfId="7072" priority="8450" operator="containsText" text="Pendente">
      <formula>NOT(ISERROR(SEARCH("Pendente",P393)))</formula>
    </cfRule>
    <cfRule type="containsText" dxfId="7071" priority="8451" operator="containsText" text="Finalizado">
      <formula>NOT(ISERROR(SEARCH("Finalizado",P393)))</formula>
    </cfRule>
    <cfRule type="containsText" dxfId="7070" priority="8453" operator="containsText" text="Lançado">
      <formula>NOT(ISERROR(SEARCH("Lançado",P393)))</formula>
    </cfRule>
    <cfRule type="containsText" dxfId="7069" priority="8454" operator="containsText" text="N/A">
      <formula>NOT(ISERROR(SEARCH("N/A",P393)))</formula>
    </cfRule>
    <cfRule type="containsText" dxfId="7068" priority="8455" operator="containsText" text="Pendente">
      <formula>NOT(ISERROR(SEARCH("Pendente",P393)))</formula>
    </cfRule>
    <cfRule type="containsText" dxfId="7067" priority="8452" operator="containsText" text="em andamento">
      <formula>NOT(ISERROR(SEARCH("em andamento",P393)))</formula>
    </cfRule>
    <cfRule type="containsText" dxfId="7066" priority="8456" operator="containsText" text="Finalizado">
      <formula>NOT(ISERROR(SEARCH("Finalizado",P393)))</formula>
    </cfRule>
    <cfRule type="containsText" dxfId="7065" priority="8457" operator="containsText" text="em andamento">
      <formula>NOT(ISERROR(SEARCH("em andamento",P393)))</formula>
    </cfRule>
    <cfRule type="expression" dxfId="7064" priority="8459">
      <formula>$H393="CÉLULA CONSTRUTIVA"</formula>
    </cfRule>
    <cfRule type="expression" dxfId="7063" priority="8460">
      <formula>$H393="ETAPA"</formula>
    </cfRule>
    <cfRule type="containsText" dxfId="7062" priority="8461" operator="containsText" text="Lançado">
      <formula>NOT(ISERROR(SEARCH("Lançado",P393)))</formula>
    </cfRule>
    <cfRule type="containsText" dxfId="7061" priority="8462" operator="containsText" text="N/A">
      <formula>NOT(ISERROR(SEARCH("N/A",P393)))</formula>
    </cfRule>
    <cfRule type="containsText" dxfId="7060" priority="8463" operator="containsText" text="Pendente">
      <formula>NOT(ISERROR(SEARCH("Pendente",P393)))</formula>
    </cfRule>
    <cfRule type="containsText" dxfId="7059" priority="8464" operator="containsText" text="Finalizado">
      <formula>NOT(ISERROR(SEARCH("Finalizado",P393)))</formula>
    </cfRule>
    <cfRule type="containsText" dxfId="7058" priority="8465" operator="containsText" text="em andamento">
      <formula>NOT(ISERROR(SEARCH("em andamento",P393)))</formula>
    </cfRule>
    <cfRule type="containsText" dxfId="7057" priority="8448" operator="containsText" text="Lançado">
      <formula>NOT(ISERROR(SEARCH("Lançado",P393)))</formula>
    </cfRule>
    <cfRule type="expression" dxfId="7056" priority="8446">
      <formula>$H393="CÉLULA CONSTRUTIVA"</formula>
    </cfRule>
  </conditionalFormatting>
  <conditionalFormatting sqref="P398:P399 P410">
    <cfRule type="expression" dxfId="7055" priority="21514">
      <formula>$H398="ETAPA"</formula>
    </cfRule>
    <cfRule type="expression" dxfId="7054" priority="21501">
      <formula>$H398="ETAPA"</formula>
    </cfRule>
  </conditionalFormatting>
  <conditionalFormatting sqref="P400:P401">
    <cfRule type="containsText" dxfId="7053" priority="8171" operator="containsText" text="em andamento">
      <formula>NOT(ISERROR(SEARCH("em andamento",P400)))</formula>
    </cfRule>
    <cfRule type="containsText" dxfId="7052" priority="8170" operator="containsText" text="Finalizado">
      <formula>NOT(ISERROR(SEARCH("Finalizado",P400)))</formula>
    </cfRule>
    <cfRule type="containsText" dxfId="7051" priority="8169" operator="containsText" text="Pendente">
      <formula>NOT(ISERROR(SEARCH("Pendente",P400)))</formula>
    </cfRule>
  </conditionalFormatting>
  <conditionalFormatting sqref="P400:P402 J368:M368 O368:P368 J376:M376 O376:P376 G1302:K1310 P350:P353">
    <cfRule type="expression" dxfId="7050" priority="23352">
      <formula>$H350="CÉLULA CONSTRUTIVA"</formula>
    </cfRule>
  </conditionalFormatting>
  <conditionalFormatting sqref="P400:P402">
    <cfRule type="containsText" dxfId="7049" priority="8139" operator="containsText" text="N/A">
      <formula>NOT(ISERROR(SEARCH("N/A",P400)))</formula>
    </cfRule>
    <cfRule type="containsText" dxfId="7048" priority="8138" operator="containsText" text="Lançado">
      <formula>NOT(ISERROR(SEARCH("Lançado",P400)))</formula>
    </cfRule>
  </conditionalFormatting>
  <conditionalFormatting sqref="P402 P386 P413 P429 P352:P353 P370">
    <cfRule type="containsText" dxfId="7047" priority="21643" operator="containsText" text="Lançado">
      <formula>NOT(ISERROR(SEARCH("Lançado",P352)))</formula>
    </cfRule>
    <cfRule type="containsText" dxfId="7046" priority="21646" operator="containsText" text="Finalizado">
      <formula>NOT(ISERROR(SEARCH("Finalizado",P352)))</formula>
    </cfRule>
    <cfRule type="containsText" dxfId="7045" priority="21647" operator="containsText" text="em andamento">
      <formula>NOT(ISERROR(SEARCH("em andamento",P352)))</formula>
    </cfRule>
    <cfRule type="containsText" dxfId="7044" priority="21645" operator="containsText" text="Pendente">
      <formula>NOT(ISERROR(SEARCH("Pendente",P352)))</formula>
    </cfRule>
    <cfRule type="containsText" dxfId="7043" priority="21650" operator="containsText" text="Pendente">
      <formula>NOT(ISERROR(SEARCH("Pendente",P352)))</formula>
    </cfRule>
    <cfRule type="containsText" dxfId="7042" priority="21651" operator="containsText" text="Finalizado">
      <formula>NOT(ISERROR(SEARCH("Finalizado",P352)))</formula>
    </cfRule>
    <cfRule type="containsText" dxfId="7041" priority="21652" operator="containsText" text="em andamento">
      <formula>NOT(ISERROR(SEARCH("em andamento",P352)))</formula>
    </cfRule>
    <cfRule type="expression" dxfId="7040" priority="21653">
      <formula>$H352="SUBETAPA"</formula>
    </cfRule>
    <cfRule type="expression" dxfId="7039" priority="21640">
      <formula>$H352="SUBETAPA"</formula>
    </cfRule>
    <cfRule type="containsText" dxfId="7038" priority="21648" operator="containsText" text="Lançado">
      <formula>NOT(ISERROR(SEARCH("Lançado",P352)))</formula>
    </cfRule>
  </conditionalFormatting>
  <conditionalFormatting sqref="P403">
    <cfRule type="containsText" dxfId="7037" priority="8183" operator="containsText" text="em andamento">
      <formula>NOT(ISERROR(SEARCH("em andamento",P403)))</formula>
    </cfRule>
    <cfRule type="containsText" dxfId="7036" priority="8182" operator="containsText" text="Finalizado">
      <formula>NOT(ISERROR(SEARCH("Finalizado",P403)))</formula>
    </cfRule>
    <cfRule type="containsText" dxfId="7035" priority="8181" operator="containsText" text="Pendente">
      <formula>NOT(ISERROR(SEARCH("Pendente",P403)))</formula>
    </cfRule>
    <cfRule type="containsText" dxfId="7034" priority="8180" operator="containsText" text="N/A">
      <formula>NOT(ISERROR(SEARCH("N/A",P403)))</formula>
    </cfRule>
    <cfRule type="containsText" dxfId="7033" priority="8179" operator="containsText" text="Lançado">
      <formula>NOT(ISERROR(SEARCH("Lançado",P403)))</formula>
    </cfRule>
  </conditionalFormatting>
  <conditionalFormatting sqref="P404">
    <cfRule type="expression" dxfId="7032" priority="8104">
      <formula>$H404="ETAPA"</formula>
    </cfRule>
    <cfRule type="containsText" dxfId="7031" priority="8105" operator="containsText" text="Lançado">
      <formula>NOT(ISERROR(SEARCH("Lançado",P404)))</formula>
    </cfRule>
    <cfRule type="containsText" dxfId="7030" priority="8106" operator="containsText" text="N/A">
      <formula>NOT(ISERROR(SEARCH("N/A",P404)))</formula>
    </cfRule>
    <cfRule type="containsText" dxfId="7029" priority="8107" operator="containsText" text="Pendente">
      <formula>NOT(ISERROR(SEARCH("Pendente",P404)))</formula>
    </cfRule>
    <cfRule type="containsText" dxfId="7028" priority="8108" operator="containsText" text="Finalizado">
      <formula>NOT(ISERROR(SEARCH("Finalizado",P404)))</formula>
    </cfRule>
    <cfRule type="containsText" dxfId="7027" priority="8114" operator="containsText" text="em andamento">
      <formula>NOT(ISERROR(SEARCH("em andamento",P404)))</formula>
    </cfRule>
    <cfRule type="containsText" dxfId="7026" priority="8109" operator="containsText" text="em andamento">
      <formula>NOT(ISERROR(SEARCH("em andamento",P404)))</formula>
    </cfRule>
    <cfRule type="expression" dxfId="7025" priority="8103">
      <formula>$H404="CÉLULA CONSTRUTIVA"</formula>
    </cfRule>
    <cfRule type="containsText" dxfId="7024" priority="8110" operator="containsText" text="Lançado">
      <formula>NOT(ISERROR(SEARCH("Lançado",P404)))</formula>
    </cfRule>
    <cfRule type="containsText" dxfId="7023" priority="8111" operator="containsText" text="N/A">
      <formula>NOT(ISERROR(SEARCH("N/A",P404)))</formula>
    </cfRule>
    <cfRule type="containsText" dxfId="7022" priority="8112" operator="containsText" text="Pendente">
      <formula>NOT(ISERROR(SEARCH("Pendente",P404)))</formula>
    </cfRule>
    <cfRule type="containsText" dxfId="7021" priority="8121" operator="containsText" text="em andamento">
      <formula>NOT(ISERROR(SEARCH("em andamento",P404)))</formula>
    </cfRule>
    <cfRule type="containsText" dxfId="7020" priority="8120" operator="containsText" text="Finalizado">
      <formula>NOT(ISERROR(SEARCH("Finalizado",P404)))</formula>
    </cfRule>
    <cfRule type="containsText" dxfId="7019" priority="8119" operator="containsText" text="Pendente">
      <formula>NOT(ISERROR(SEARCH("Pendente",P404)))</formula>
    </cfRule>
    <cfRule type="containsText" dxfId="7018" priority="8118" operator="containsText" text="N/A">
      <formula>NOT(ISERROR(SEARCH("N/A",P404)))</formula>
    </cfRule>
    <cfRule type="containsText" dxfId="7017" priority="8117" operator="containsText" text="Lançado">
      <formula>NOT(ISERROR(SEARCH("Lançado",P404)))</formula>
    </cfRule>
    <cfRule type="expression" dxfId="7016" priority="8116">
      <formula>$H404="ETAPA"</formula>
    </cfRule>
    <cfRule type="expression" dxfId="7015" priority="8115">
      <formula>$H404="CÉLULA CONSTRUTIVA"</formula>
    </cfRule>
    <cfRule type="containsText" dxfId="7014" priority="8113" operator="containsText" text="Finalizado">
      <formula>NOT(ISERROR(SEARCH("Finalizado",P404)))</formula>
    </cfRule>
  </conditionalFormatting>
  <conditionalFormatting sqref="P405 P407">
    <cfRule type="expression" dxfId="7013" priority="8160">
      <formula>$H405="ETAPA"</formula>
    </cfRule>
    <cfRule type="containsText" dxfId="7012" priority="8164" operator="containsText" text="Lançado">
      <formula>NOT(ISERROR(SEARCH("Lançado",P405)))</formula>
    </cfRule>
    <cfRule type="containsText" dxfId="7011" priority="8165" operator="containsText" text="N/A">
      <formula>NOT(ISERROR(SEARCH("N/A",P405)))</formula>
    </cfRule>
    <cfRule type="containsText" dxfId="7010" priority="8166" operator="containsText" text="Pendente">
      <formula>NOT(ISERROR(SEARCH("Pendente",P405)))</formula>
    </cfRule>
    <cfRule type="containsText" dxfId="7009" priority="8167" operator="containsText" text="Finalizado">
      <formula>NOT(ISERROR(SEARCH("Finalizado",P405)))</formula>
    </cfRule>
    <cfRule type="containsText" dxfId="7008" priority="8168" operator="containsText" text="em andamento">
      <formula>NOT(ISERROR(SEARCH("em andamento",P405)))</formula>
    </cfRule>
  </conditionalFormatting>
  <conditionalFormatting sqref="P405">
    <cfRule type="expression" dxfId="7007" priority="8159">
      <formula>$H405="CÉLULA CONSTRUTIVA"</formula>
    </cfRule>
  </conditionalFormatting>
  <conditionalFormatting sqref="P406">
    <cfRule type="containsText" dxfId="7006" priority="8071" operator="containsText" text="Pendente">
      <formula>NOT(ISERROR(SEARCH("Pendente",P406)))</formula>
    </cfRule>
    <cfRule type="containsText" dxfId="7005" priority="8069" operator="containsText" text="Lançado">
      <formula>NOT(ISERROR(SEARCH("Lançado",P406)))</formula>
    </cfRule>
    <cfRule type="containsText" dxfId="7004" priority="8064" operator="containsText" text="Lançado">
      <formula>NOT(ISERROR(SEARCH("Lançado",P406)))</formula>
    </cfRule>
    <cfRule type="containsText" dxfId="7003" priority="8065" operator="containsText" text="N/A">
      <formula>NOT(ISERROR(SEARCH("N/A",P406)))</formula>
    </cfRule>
    <cfRule type="containsText" dxfId="7002" priority="8066" operator="containsText" text="Pendente">
      <formula>NOT(ISERROR(SEARCH("Pendente",P406)))</formula>
    </cfRule>
    <cfRule type="containsText" dxfId="7001" priority="8067" operator="containsText" text="Finalizado">
      <formula>NOT(ISERROR(SEARCH("Finalizado",P406)))</formula>
    </cfRule>
    <cfRule type="containsText" dxfId="7000" priority="8079" operator="containsText" text="Finalizado">
      <formula>NOT(ISERROR(SEARCH("Finalizado",P406)))</formula>
    </cfRule>
    <cfRule type="containsText" dxfId="6999" priority="8078" operator="containsText" text="Pendente">
      <formula>NOT(ISERROR(SEARCH("Pendente",P406)))</formula>
    </cfRule>
    <cfRule type="containsText" dxfId="6998" priority="8080" operator="containsText" text="em andamento">
      <formula>NOT(ISERROR(SEARCH("em andamento",P406)))</formula>
    </cfRule>
    <cfRule type="containsText" dxfId="6997" priority="8068" operator="containsText" text="em andamento">
      <formula>NOT(ISERROR(SEARCH("em andamento",P406)))</formula>
    </cfRule>
    <cfRule type="containsText" dxfId="6996" priority="8077" operator="containsText" text="N/A">
      <formula>NOT(ISERROR(SEARCH("N/A",P406)))</formula>
    </cfRule>
    <cfRule type="containsText" dxfId="6995" priority="8076" operator="containsText" text="Lançado">
      <formula>NOT(ISERROR(SEARCH("Lançado",P406)))</formula>
    </cfRule>
    <cfRule type="expression" dxfId="6994" priority="8075">
      <formula>$H406="ETAPA"</formula>
    </cfRule>
    <cfRule type="expression" dxfId="6993" priority="8074">
      <formula>$H406="CÉLULA CONSTRUTIVA"</formula>
    </cfRule>
    <cfRule type="containsText" dxfId="6992" priority="8073" operator="containsText" text="em andamento">
      <formula>NOT(ISERROR(SEARCH("em andamento",P406)))</formula>
    </cfRule>
    <cfRule type="containsText" dxfId="6991" priority="8072" operator="containsText" text="Finalizado">
      <formula>NOT(ISERROR(SEARCH("Finalizado",P406)))</formula>
    </cfRule>
    <cfRule type="containsText" dxfId="6990" priority="8070" operator="containsText" text="N/A">
      <formula>NOT(ISERROR(SEARCH("N/A",P406)))</formula>
    </cfRule>
    <cfRule type="expression" dxfId="6989" priority="8062">
      <formula>$H406="CÉLULA CONSTRUTIVA"</formula>
    </cfRule>
    <cfRule type="expression" dxfId="6988" priority="8063">
      <formula>$H406="ETAPA"</formula>
    </cfRule>
  </conditionalFormatting>
  <conditionalFormatting sqref="P408:P409 P660:P661 P674:P675 P688:P689 P702:P703 P716:P717 P730:P731 P744:P745 P363:P367 P374:P375 P382:P383 P395:P397">
    <cfRule type="containsText" dxfId="6987" priority="21526" operator="containsText" text="N/A">
      <formula>NOT(ISERROR(SEARCH("N/A",P363)))</formula>
    </cfRule>
    <cfRule type="containsText" dxfId="6986" priority="21531" operator="containsText" text="N/A">
      <formula>NOT(ISERROR(SEARCH("N/A",P363)))</formula>
    </cfRule>
  </conditionalFormatting>
  <conditionalFormatting sqref="P410 P398:P399">
    <cfRule type="containsText" dxfId="6985" priority="21508" operator="containsText" text="N/A">
      <formula>NOT(ISERROR(SEARCH("N/A",P398)))</formula>
    </cfRule>
    <cfRule type="containsText" dxfId="6984" priority="21506" operator="containsText" text="em andamento">
      <formula>NOT(ISERROR(SEARCH("em andamento",P398)))</formula>
    </cfRule>
    <cfRule type="expression" dxfId="6983" priority="21512">
      <formula>$H398="SUBETAPA"</formula>
    </cfRule>
    <cfRule type="expression" dxfId="6982" priority="21513">
      <formula>$H398="CÉLULA CONSTRUTIVA"</formula>
    </cfRule>
    <cfRule type="containsText" dxfId="6981" priority="21517" operator="containsText" text="Pendente">
      <formula>NOT(ISERROR(SEARCH("Pendente",P398)))</formula>
    </cfRule>
    <cfRule type="containsText" dxfId="6980" priority="21518" operator="containsText" text="Finalizado">
      <formula>NOT(ISERROR(SEARCH("Finalizado",P398)))</formula>
    </cfRule>
    <cfRule type="containsText" dxfId="6979" priority="21504" operator="containsText" text="Pendente">
      <formula>NOT(ISERROR(SEARCH("Pendente",P398)))</formula>
    </cfRule>
    <cfRule type="containsText" dxfId="6978" priority="21502" operator="containsText" text="Lançado">
      <formula>NOT(ISERROR(SEARCH("Lançado",P398)))</formula>
    </cfRule>
    <cfRule type="containsText" dxfId="6977" priority="21507" operator="containsText" text="Lançado">
      <formula>NOT(ISERROR(SEARCH("Lançado",P398)))</formula>
    </cfRule>
    <cfRule type="containsText" dxfId="6976" priority="21509" operator="containsText" text="Pendente">
      <formula>NOT(ISERROR(SEARCH("Pendente",P398)))</formula>
    </cfRule>
    <cfRule type="containsText" dxfId="6975" priority="21505" operator="containsText" text="Finalizado">
      <formula>NOT(ISERROR(SEARCH("Finalizado",P398)))</formula>
    </cfRule>
    <cfRule type="containsText" dxfId="6974" priority="21503" operator="containsText" text="N/A">
      <formula>NOT(ISERROR(SEARCH("N/A",P398)))</formula>
    </cfRule>
    <cfRule type="containsText" dxfId="6973" priority="21510" operator="containsText" text="Finalizado">
      <formula>NOT(ISERROR(SEARCH("Finalizado",P398)))</formula>
    </cfRule>
    <cfRule type="expression" dxfId="6972" priority="21500">
      <formula>$H398="CÉLULA CONSTRUTIVA"</formula>
    </cfRule>
    <cfRule type="expression" dxfId="6971" priority="21499">
      <formula>$H398="SUBETAPA"</formula>
    </cfRule>
    <cfRule type="containsText" dxfId="6970" priority="21511" operator="containsText" text="em andamento">
      <formula>NOT(ISERROR(SEARCH("em andamento",P398)))</formula>
    </cfRule>
    <cfRule type="containsText" dxfId="6969" priority="21519" operator="containsText" text="em andamento">
      <formula>NOT(ISERROR(SEARCH("em andamento",P398)))</formula>
    </cfRule>
  </conditionalFormatting>
  <conditionalFormatting sqref="P411:P412">
    <cfRule type="containsText" dxfId="6968" priority="8023" operator="containsText" text="Pendente">
      <formula>NOT(ISERROR(SEARCH("Pendente",P411)))</formula>
    </cfRule>
    <cfRule type="containsText" dxfId="6967" priority="8024" operator="containsText" text="Finalizado">
      <formula>NOT(ISERROR(SEARCH("Finalizado",P411)))</formula>
    </cfRule>
    <cfRule type="containsText" dxfId="6966" priority="8025" operator="containsText" text="em andamento">
      <formula>NOT(ISERROR(SEARCH("em andamento",P411)))</formula>
    </cfRule>
  </conditionalFormatting>
  <conditionalFormatting sqref="P414">
    <cfRule type="containsText" dxfId="6965" priority="675" operator="containsText" text="N/A">
      <formula>NOT(ISERROR(SEARCH("N/A",P414)))</formula>
    </cfRule>
    <cfRule type="containsText" dxfId="6964" priority="676" operator="containsText" text="Pendente">
      <formula>NOT(ISERROR(SEARCH("Pendente",P414)))</formula>
    </cfRule>
    <cfRule type="containsText" dxfId="6963" priority="677" operator="containsText" text="Finalizado">
      <formula>NOT(ISERROR(SEARCH("Finalizado",P414)))</formula>
    </cfRule>
    <cfRule type="containsText" dxfId="6962" priority="678" operator="containsText" text="em andamento">
      <formula>NOT(ISERROR(SEARCH("em andamento",P414)))</formula>
    </cfRule>
    <cfRule type="containsText" dxfId="6961" priority="679" operator="containsText" text="Lançado">
      <formula>NOT(ISERROR(SEARCH("Lançado",P414)))</formula>
    </cfRule>
    <cfRule type="containsText" dxfId="6960" priority="680" operator="containsText" text="N/A">
      <formula>NOT(ISERROR(SEARCH("N/A",P414)))</formula>
    </cfRule>
    <cfRule type="containsText" dxfId="6959" priority="681" operator="containsText" text="Pendente">
      <formula>NOT(ISERROR(SEARCH("Pendente",P414)))</formula>
    </cfRule>
    <cfRule type="containsText" dxfId="6958" priority="682" operator="containsText" text="Finalizado">
      <formula>NOT(ISERROR(SEARCH("Finalizado",P414)))</formula>
    </cfRule>
    <cfRule type="containsText" dxfId="6957" priority="683" operator="containsText" text="em andamento">
      <formula>NOT(ISERROR(SEARCH("em andamento",P414)))</formula>
    </cfRule>
    <cfRule type="expression" dxfId="6956" priority="684">
      <formula>$H414="SUBETAPA"</formula>
    </cfRule>
    <cfRule type="containsText" dxfId="6955" priority="685" operator="containsText" text="Pendente">
      <formula>NOT(ISERROR(SEARCH("Pendente",P414)))</formula>
    </cfRule>
    <cfRule type="expression" dxfId="6954" priority="673">
      <formula>$H414="SUBETAPA"</formula>
    </cfRule>
    <cfRule type="containsText" dxfId="6953" priority="689" operator="containsText" text="N/A">
      <formula>NOT(ISERROR(SEARCH("N/A",P414)))</formula>
    </cfRule>
    <cfRule type="containsText" dxfId="6952" priority="687" operator="containsText" text="em andamento">
      <formula>NOT(ISERROR(SEARCH("em andamento",P414)))</formula>
    </cfRule>
    <cfRule type="containsText" dxfId="6951" priority="674" operator="containsText" text="Lançado">
      <formula>NOT(ISERROR(SEARCH("Lançado",P414)))</formula>
    </cfRule>
    <cfRule type="containsText" dxfId="6950" priority="688" operator="containsText" text="Lançado">
      <formula>NOT(ISERROR(SEARCH("Lançado",P414)))</formula>
    </cfRule>
    <cfRule type="containsText" dxfId="6949" priority="686" operator="containsText" text="Finalizado">
      <formula>NOT(ISERROR(SEARCH("Finalizado",P414)))</formula>
    </cfRule>
  </conditionalFormatting>
  <conditionalFormatting sqref="P415">
    <cfRule type="containsText" dxfId="6948" priority="8035" operator="containsText" text="Pendente">
      <formula>NOT(ISERROR(SEARCH("Pendente",P415)))</formula>
    </cfRule>
    <cfRule type="containsText" dxfId="6947" priority="8034" operator="containsText" text="N/A">
      <formula>NOT(ISERROR(SEARCH("N/A",P415)))</formula>
    </cfRule>
    <cfRule type="containsText" dxfId="6946" priority="8033" operator="containsText" text="Lançado">
      <formula>NOT(ISERROR(SEARCH("Lançado",P415)))</formula>
    </cfRule>
    <cfRule type="containsText" dxfId="6945" priority="8037" operator="containsText" text="em andamento">
      <formula>NOT(ISERROR(SEARCH("em andamento",P415)))</formula>
    </cfRule>
    <cfRule type="containsText" dxfId="6944" priority="8036" operator="containsText" text="Finalizado">
      <formula>NOT(ISERROR(SEARCH("Finalizado",P415)))</formula>
    </cfRule>
  </conditionalFormatting>
  <conditionalFormatting sqref="P416 P418">
    <cfRule type="containsText" dxfId="6943" priority="7960" operator="containsText" text="Lançado">
      <formula>NOT(ISERROR(SEARCH("Lançado",P416)))</formula>
    </cfRule>
    <cfRule type="containsText" dxfId="6942" priority="7976" operator="containsText" text="em andamento">
      <formula>NOT(ISERROR(SEARCH("em andamento",P416)))</formula>
    </cfRule>
    <cfRule type="containsText" dxfId="6941" priority="7975" operator="containsText" text="Finalizado">
      <formula>NOT(ISERROR(SEARCH("Finalizado",P416)))</formula>
    </cfRule>
    <cfRule type="containsText" dxfId="6940" priority="7974" operator="containsText" text="Pendente">
      <formula>NOT(ISERROR(SEARCH("Pendente",P416)))</formula>
    </cfRule>
    <cfRule type="containsText" dxfId="6939" priority="7973" operator="containsText" text="N/A">
      <formula>NOT(ISERROR(SEARCH("N/A",P416)))</formula>
    </cfRule>
    <cfRule type="containsText" dxfId="6938" priority="7972" operator="containsText" text="Lançado">
      <formula>NOT(ISERROR(SEARCH("Lançado",P416)))</formula>
    </cfRule>
    <cfRule type="expression" dxfId="6937" priority="7971">
      <formula>$H416="ETAPA"</formula>
    </cfRule>
    <cfRule type="expression" dxfId="6936" priority="7970">
      <formula>$H416="CÉLULA CONSTRUTIVA"</formula>
    </cfRule>
    <cfRule type="containsText" dxfId="6935" priority="7969" operator="containsText" text="em andamento">
      <formula>NOT(ISERROR(SEARCH("em andamento",P416)))</formula>
    </cfRule>
    <cfRule type="containsText" dxfId="6934" priority="7968" operator="containsText" text="Finalizado">
      <formula>NOT(ISERROR(SEARCH("Finalizado",P416)))</formula>
    </cfRule>
    <cfRule type="containsText" dxfId="6933" priority="7967" operator="containsText" text="Pendente">
      <formula>NOT(ISERROR(SEARCH("Pendente",P416)))</formula>
    </cfRule>
    <cfRule type="containsText" dxfId="6932" priority="7966" operator="containsText" text="N/A">
      <formula>NOT(ISERROR(SEARCH("N/A",P416)))</formula>
    </cfRule>
    <cfRule type="containsText" dxfId="6931" priority="7965" operator="containsText" text="Lançado">
      <formula>NOT(ISERROR(SEARCH("Lançado",P416)))</formula>
    </cfRule>
    <cfRule type="containsText" dxfId="6930" priority="7964" operator="containsText" text="em andamento">
      <formula>NOT(ISERROR(SEARCH("em andamento",P416)))</formula>
    </cfRule>
    <cfRule type="containsText" dxfId="6929" priority="7963" operator="containsText" text="Finalizado">
      <formula>NOT(ISERROR(SEARCH("Finalizado",P416)))</formula>
    </cfRule>
    <cfRule type="containsText" dxfId="6928" priority="7962" operator="containsText" text="Pendente">
      <formula>NOT(ISERROR(SEARCH("Pendente",P416)))</formula>
    </cfRule>
    <cfRule type="containsText" dxfId="6927" priority="7961" operator="containsText" text="N/A">
      <formula>NOT(ISERROR(SEARCH("N/A",P416)))</formula>
    </cfRule>
    <cfRule type="expression" dxfId="6926" priority="7959">
      <formula>$H416="ETAPA"</formula>
    </cfRule>
    <cfRule type="expression" dxfId="6925" priority="7958">
      <formula>$H416="CÉLULA CONSTRUTIVA"</formula>
    </cfRule>
  </conditionalFormatting>
  <conditionalFormatting sqref="P417">
    <cfRule type="containsText" dxfId="6924" priority="7926" operator="containsText" text="Lançado">
      <formula>NOT(ISERROR(SEARCH("Lançado",P417)))</formula>
    </cfRule>
    <cfRule type="containsText" dxfId="6923" priority="7928" operator="containsText" text="Pendente">
      <formula>NOT(ISERROR(SEARCH("Pendente",P417)))</formula>
    </cfRule>
    <cfRule type="containsText" dxfId="6922" priority="7929" operator="containsText" text="Finalizado">
      <formula>NOT(ISERROR(SEARCH("Finalizado",P417)))</formula>
    </cfRule>
    <cfRule type="containsText" dxfId="6921" priority="7927" operator="containsText" text="N/A">
      <formula>NOT(ISERROR(SEARCH("N/A",P417)))</formula>
    </cfRule>
    <cfRule type="containsText" dxfId="6920" priority="7930" operator="containsText" text="em andamento">
      <formula>NOT(ISERROR(SEARCH("em andamento",P417)))</formula>
    </cfRule>
  </conditionalFormatting>
  <conditionalFormatting sqref="P419 P421">
    <cfRule type="containsText" dxfId="6919" priority="8021" operator="containsText" text="Finalizado">
      <formula>NOT(ISERROR(SEARCH("Finalizado",P419)))</formula>
    </cfRule>
    <cfRule type="containsText" dxfId="6918" priority="8020" operator="containsText" text="Pendente">
      <formula>NOT(ISERROR(SEARCH("Pendente",P419)))</formula>
    </cfRule>
    <cfRule type="containsText" dxfId="6917" priority="8019" operator="containsText" text="N/A">
      <formula>NOT(ISERROR(SEARCH("N/A",P419)))</formula>
    </cfRule>
    <cfRule type="containsText" dxfId="6916" priority="8018" operator="containsText" text="Lançado">
      <formula>NOT(ISERROR(SEARCH("Lançado",P419)))</formula>
    </cfRule>
    <cfRule type="expression" dxfId="6915" priority="8014">
      <formula>$H419="ETAPA"</formula>
    </cfRule>
    <cfRule type="containsText" dxfId="6914" priority="8022" operator="containsText" text="em andamento">
      <formula>NOT(ISERROR(SEARCH("em andamento",P419)))</formula>
    </cfRule>
  </conditionalFormatting>
  <conditionalFormatting sqref="P419">
    <cfRule type="expression" dxfId="6913" priority="8013">
      <formula>$H419="CÉLULA CONSTRUTIVA"</formula>
    </cfRule>
  </conditionalFormatting>
  <conditionalFormatting sqref="P420">
    <cfRule type="containsText" dxfId="6912" priority="7946" operator="containsText" text="N/A">
      <formula>NOT(ISERROR(SEARCH("N/A",P420)))</formula>
    </cfRule>
    <cfRule type="containsText" dxfId="6911" priority="7948" operator="containsText" text="Finalizado">
      <formula>NOT(ISERROR(SEARCH("Finalizado",P420)))</formula>
    </cfRule>
    <cfRule type="containsText" dxfId="6910" priority="7949" operator="containsText" text="em andamento">
      <formula>NOT(ISERROR(SEARCH("em andamento",P420)))</formula>
    </cfRule>
    <cfRule type="expression" dxfId="6909" priority="7950">
      <formula>$H420="CÉLULA CONSTRUTIVA"</formula>
    </cfRule>
    <cfRule type="expression" dxfId="6908" priority="7951">
      <formula>$H420="ETAPA"</formula>
    </cfRule>
    <cfRule type="containsText" dxfId="6907" priority="7952" operator="containsText" text="Lançado">
      <formula>NOT(ISERROR(SEARCH("Lançado",P420)))</formula>
    </cfRule>
    <cfRule type="containsText" dxfId="6906" priority="7953" operator="containsText" text="N/A">
      <formula>NOT(ISERROR(SEARCH("N/A",P420)))</formula>
    </cfRule>
    <cfRule type="containsText" dxfId="6905" priority="7954" operator="containsText" text="Pendente">
      <formula>NOT(ISERROR(SEARCH("Pendente",P420)))</formula>
    </cfRule>
    <cfRule type="containsText" dxfId="6904" priority="7956" operator="containsText" text="em andamento">
      <formula>NOT(ISERROR(SEARCH("em andamento",P420)))</formula>
    </cfRule>
    <cfRule type="containsText" dxfId="6903" priority="7947" operator="containsText" text="Pendente">
      <formula>NOT(ISERROR(SEARCH("Pendente",P420)))</formula>
    </cfRule>
    <cfRule type="containsText" dxfId="6902" priority="7955" operator="containsText" text="Finalizado">
      <formula>NOT(ISERROR(SEARCH("Finalizado",P420)))</formula>
    </cfRule>
    <cfRule type="containsText" dxfId="6901" priority="7944" operator="containsText" text="em andamento">
      <formula>NOT(ISERROR(SEARCH("em andamento",P420)))</formula>
    </cfRule>
    <cfRule type="containsText" dxfId="6900" priority="7945" operator="containsText" text="Lançado">
      <formula>NOT(ISERROR(SEARCH("Lançado",P420)))</formula>
    </cfRule>
    <cfRule type="expression" dxfId="6899" priority="7938">
      <formula>$H420="CÉLULA CONSTRUTIVA"</formula>
    </cfRule>
    <cfRule type="expression" dxfId="6898" priority="7939">
      <formula>$H420="ETAPA"</formula>
    </cfRule>
    <cfRule type="containsText" dxfId="6897" priority="7940" operator="containsText" text="Lançado">
      <formula>NOT(ISERROR(SEARCH("Lançado",P420)))</formula>
    </cfRule>
    <cfRule type="containsText" dxfId="6896" priority="7941" operator="containsText" text="N/A">
      <formula>NOT(ISERROR(SEARCH("N/A",P420)))</formula>
    </cfRule>
    <cfRule type="containsText" dxfId="6895" priority="7942" operator="containsText" text="Pendente">
      <formula>NOT(ISERROR(SEARCH("Pendente",P420)))</formula>
    </cfRule>
    <cfRule type="containsText" dxfId="6894" priority="7943" operator="containsText" text="Finalizado">
      <formula>NOT(ISERROR(SEARCH("Finalizado",P420)))</formula>
    </cfRule>
  </conditionalFormatting>
  <conditionalFormatting sqref="P422:P424 P436:P439">
    <cfRule type="containsText" dxfId="6893" priority="8040" operator="containsText" text="Finalizado">
      <formula>NOT(ISERROR(SEARCH("Finalizado",P422)))</formula>
    </cfRule>
    <cfRule type="containsText" dxfId="6892" priority="8041" operator="containsText" text="em andamento">
      <formula>NOT(ISERROR(SEARCH("em andamento",P422)))</formula>
    </cfRule>
    <cfRule type="containsText" dxfId="6891" priority="8050" operator="containsText" text="Finalizado">
      <formula>NOT(ISERROR(SEARCH("Finalizado",P422)))</formula>
    </cfRule>
    <cfRule type="containsText" dxfId="6890" priority="8051" operator="containsText" text="em andamento">
      <formula>NOT(ISERROR(SEARCH("em andamento",P422)))</formula>
    </cfRule>
    <cfRule type="containsText" dxfId="6889" priority="8039" operator="containsText" text="Pendente">
      <formula>NOT(ISERROR(SEARCH("Pendente",P422)))</formula>
    </cfRule>
    <cfRule type="containsText" dxfId="6888" priority="8042" operator="containsText" text="Lançado">
      <formula>NOT(ISERROR(SEARCH("Lançado",P422)))</formula>
    </cfRule>
    <cfRule type="containsText" dxfId="6887" priority="8043" operator="containsText" text="N/A">
      <formula>NOT(ISERROR(SEARCH("N/A",P422)))</formula>
    </cfRule>
    <cfRule type="containsText" dxfId="6886" priority="8044" operator="containsText" text="Pendente">
      <formula>NOT(ISERROR(SEARCH("Pendente",P422)))</formula>
    </cfRule>
    <cfRule type="containsText" dxfId="6885" priority="8045" operator="containsText" text="Finalizado">
      <formula>NOT(ISERROR(SEARCH("Finalizado",P422)))</formula>
    </cfRule>
    <cfRule type="containsText" dxfId="6884" priority="8046" operator="containsText" text="em andamento">
      <formula>NOT(ISERROR(SEARCH("em andamento",P422)))</formula>
    </cfRule>
    <cfRule type="containsText" dxfId="6883" priority="8047" operator="containsText" text="Lançado">
      <formula>NOT(ISERROR(SEARCH("Lançado",P422)))</formula>
    </cfRule>
    <cfRule type="containsText" dxfId="6882" priority="8049" operator="containsText" text="Pendente">
      <formula>NOT(ISERROR(SEARCH("Pendente",P422)))</formula>
    </cfRule>
    <cfRule type="containsText" dxfId="6881" priority="8048" operator="containsText" text="N/A">
      <formula>NOT(ISERROR(SEARCH("N/A",P422)))</formula>
    </cfRule>
  </conditionalFormatting>
  <conditionalFormatting sqref="P427:P428">
    <cfRule type="containsText" dxfId="6880" priority="7886" operator="containsText" text="Finalizado">
      <formula>NOT(ISERROR(SEARCH("Finalizado",P427)))</formula>
    </cfRule>
    <cfRule type="containsText" dxfId="6879" priority="7885" operator="containsText" text="Pendente">
      <formula>NOT(ISERROR(SEARCH("Pendente",P427)))</formula>
    </cfRule>
    <cfRule type="containsText" dxfId="6878" priority="7887" operator="containsText" text="em andamento">
      <formula>NOT(ISERROR(SEARCH("em andamento",P427)))</formula>
    </cfRule>
  </conditionalFormatting>
  <conditionalFormatting sqref="P430">
    <cfRule type="containsText" dxfId="6877" priority="656" operator="containsText" text="em andamento">
      <formula>NOT(ISERROR(SEARCH("em andamento",P430)))</formula>
    </cfRule>
    <cfRule type="containsText" dxfId="6876" priority="655" operator="containsText" text="Finalizado">
      <formula>NOT(ISERROR(SEARCH("Finalizado",P430)))</formula>
    </cfRule>
    <cfRule type="containsText" dxfId="6875" priority="654" operator="containsText" text="Pendente">
      <formula>NOT(ISERROR(SEARCH("Pendente",P430)))</formula>
    </cfRule>
    <cfRule type="containsText" dxfId="6874" priority="653" operator="containsText" text="N/A">
      <formula>NOT(ISERROR(SEARCH("N/A",P430)))</formula>
    </cfRule>
    <cfRule type="containsText" dxfId="6873" priority="652" operator="containsText" text="Lançado">
      <formula>NOT(ISERROR(SEARCH("Lançado",P430)))</formula>
    </cfRule>
    <cfRule type="expression" dxfId="6872" priority="651">
      <formula>$H430="SUBETAPA"</formula>
    </cfRule>
    <cfRule type="containsText" dxfId="6871" priority="666" operator="containsText" text="Lançado">
      <formula>NOT(ISERROR(SEARCH("Lançado",P430)))</formula>
    </cfRule>
    <cfRule type="containsText" dxfId="6870" priority="660" operator="containsText" text="Finalizado">
      <formula>NOT(ISERROR(SEARCH("Finalizado",P430)))</formula>
    </cfRule>
    <cfRule type="containsText" dxfId="6869" priority="667" operator="containsText" text="N/A">
      <formula>NOT(ISERROR(SEARCH("N/A",P430)))</formula>
    </cfRule>
    <cfRule type="containsText" dxfId="6868" priority="665" operator="containsText" text="em andamento">
      <formula>NOT(ISERROR(SEARCH("em andamento",P430)))</formula>
    </cfRule>
    <cfRule type="containsText" dxfId="6867" priority="664" operator="containsText" text="Finalizado">
      <formula>NOT(ISERROR(SEARCH("Finalizado",P430)))</formula>
    </cfRule>
    <cfRule type="containsText" dxfId="6866" priority="663" operator="containsText" text="Pendente">
      <formula>NOT(ISERROR(SEARCH("Pendente",P430)))</formula>
    </cfRule>
    <cfRule type="expression" dxfId="6865" priority="662">
      <formula>$H430="SUBETAPA"</formula>
    </cfRule>
    <cfRule type="containsText" dxfId="6864" priority="661" operator="containsText" text="em andamento">
      <formula>NOT(ISERROR(SEARCH("em andamento",P430)))</formula>
    </cfRule>
    <cfRule type="containsText" dxfId="6863" priority="659" operator="containsText" text="Pendente">
      <formula>NOT(ISERROR(SEARCH("Pendente",P430)))</formula>
    </cfRule>
    <cfRule type="containsText" dxfId="6862" priority="658" operator="containsText" text="N/A">
      <formula>NOT(ISERROR(SEARCH("N/A",P430)))</formula>
    </cfRule>
    <cfRule type="containsText" dxfId="6861" priority="657" operator="containsText" text="Lançado">
      <formula>NOT(ISERROR(SEARCH("Lançado",P430)))</formula>
    </cfRule>
  </conditionalFormatting>
  <conditionalFormatting sqref="P431">
    <cfRule type="containsText" dxfId="6860" priority="7895" operator="containsText" text="Lançado">
      <formula>NOT(ISERROR(SEARCH("Lançado",P431)))</formula>
    </cfRule>
    <cfRule type="containsText" dxfId="6859" priority="7896" operator="containsText" text="N/A">
      <formula>NOT(ISERROR(SEARCH("N/A",P431)))</formula>
    </cfRule>
    <cfRule type="containsText" dxfId="6858" priority="7897" operator="containsText" text="Pendente">
      <formula>NOT(ISERROR(SEARCH("Pendente",P431)))</formula>
    </cfRule>
    <cfRule type="containsText" dxfId="6857" priority="7899" operator="containsText" text="em andamento">
      <formula>NOT(ISERROR(SEARCH("em andamento",P431)))</formula>
    </cfRule>
    <cfRule type="containsText" dxfId="6856" priority="7898" operator="containsText" text="Finalizado">
      <formula>NOT(ISERROR(SEARCH("Finalizado",P431)))</formula>
    </cfRule>
  </conditionalFormatting>
  <conditionalFormatting sqref="P432 P434">
    <cfRule type="containsText" dxfId="6855" priority="7828" operator="containsText" text="N/A">
      <formula>NOT(ISERROR(SEARCH("N/A",P432)))</formula>
    </cfRule>
    <cfRule type="expression" dxfId="6854" priority="7820">
      <formula>$H432="CÉLULA CONSTRUTIVA"</formula>
    </cfRule>
    <cfRule type="expression" dxfId="6853" priority="7821">
      <formula>$H432="ETAPA"</formula>
    </cfRule>
    <cfRule type="containsText" dxfId="6852" priority="7835" operator="containsText" text="N/A">
      <formula>NOT(ISERROR(SEARCH("N/A",P432)))</formula>
    </cfRule>
    <cfRule type="containsText" dxfId="6851" priority="7834" operator="containsText" text="Lançado">
      <formula>NOT(ISERROR(SEARCH("Lançado",P432)))</formula>
    </cfRule>
    <cfRule type="expression" dxfId="6850" priority="7833">
      <formula>$H432="ETAPA"</formula>
    </cfRule>
    <cfRule type="containsText" dxfId="6849" priority="7837" operator="containsText" text="Finalizado">
      <formula>NOT(ISERROR(SEARCH("Finalizado",P432)))</formula>
    </cfRule>
    <cfRule type="expression" dxfId="6848" priority="7832">
      <formula>$H432="CÉLULA CONSTRUTIVA"</formula>
    </cfRule>
    <cfRule type="containsText" dxfId="6847" priority="7829" operator="containsText" text="Pendente">
      <formula>NOT(ISERROR(SEARCH("Pendente",P432)))</formula>
    </cfRule>
    <cfRule type="containsText" dxfId="6846" priority="7824" operator="containsText" text="Pendente">
      <formula>NOT(ISERROR(SEARCH("Pendente",P432)))</formula>
    </cfRule>
    <cfRule type="containsText" dxfId="6845" priority="7830" operator="containsText" text="Finalizado">
      <formula>NOT(ISERROR(SEARCH("Finalizado",P432)))</formula>
    </cfRule>
    <cfRule type="containsText" dxfId="6844" priority="7831" operator="containsText" text="em andamento">
      <formula>NOT(ISERROR(SEARCH("em andamento",P432)))</formula>
    </cfRule>
    <cfRule type="containsText" dxfId="6843" priority="7822" operator="containsText" text="Lançado">
      <formula>NOT(ISERROR(SEARCH("Lançado",P432)))</formula>
    </cfRule>
    <cfRule type="containsText" dxfId="6842" priority="7823" operator="containsText" text="N/A">
      <formula>NOT(ISERROR(SEARCH("N/A",P432)))</formula>
    </cfRule>
    <cfRule type="containsText" dxfId="6841" priority="7826" operator="containsText" text="em andamento">
      <formula>NOT(ISERROR(SEARCH("em andamento",P432)))</formula>
    </cfRule>
    <cfRule type="containsText" dxfId="6840" priority="7827" operator="containsText" text="Lançado">
      <formula>NOT(ISERROR(SEARCH("Lançado",P432)))</formula>
    </cfRule>
    <cfRule type="containsText" dxfId="6839" priority="7836" operator="containsText" text="Pendente">
      <formula>NOT(ISERROR(SEARCH("Pendente",P432)))</formula>
    </cfRule>
    <cfRule type="containsText" dxfId="6838" priority="7838" operator="containsText" text="em andamento">
      <formula>NOT(ISERROR(SEARCH("em andamento",P432)))</formula>
    </cfRule>
    <cfRule type="containsText" dxfId="6837" priority="7825" operator="containsText" text="Finalizado">
      <formula>NOT(ISERROR(SEARCH("Finalizado",P432)))</formula>
    </cfRule>
  </conditionalFormatting>
  <conditionalFormatting sqref="P433">
    <cfRule type="containsText" dxfId="6836" priority="7791" operator="containsText" text="Finalizado">
      <formula>NOT(ISERROR(SEARCH("Finalizado",P433)))</formula>
    </cfRule>
    <cfRule type="containsText" dxfId="6835" priority="7792" operator="containsText" text="em andamento">
      <formula>NOT(ISERROR(SEARCH("em andamento",P433)))</formula>
    </cfRule>
    <cfRule type="containsText" dxfId="6834" priority="7788" operator="containsText" text="Lançado">
      <formula>NOT(ISERROR(SEARCH("Lançado",P433)))</formula>
    </cfRule>
    <cfRule type="containsText" dxfId="6833" priority="7789" operator="containsText" text="N/A">
      <formula>NOT(ISERROR(SEARCH("N/A",P433)))</formula>
    </cfRule>
    <cfRule type="containsText" dxfId="6832" priority="7790" operator="containsText" text="Pendente">
      <formula>NOT(ISERROR(SEARCH("Pendente",P433)))</formula>
    </cfRule>
  </conditionalFormatting>
  <conditionalFormatting sqref="P435">
    <cfRule type="expression" dxfId="6831" priority="7876">
      <formula>$H435="ETAPA"</formula>
    </cfRule>
    <cfRule type="containsText" dxfId="6830" priority="7880" operator="containsText" text="Lançado">
      <formula>NOT(ISERROR(SEARCH("Lançado",P435)))</formula>
    </cfRule>
    <cfRule type="containsText" dxfId="6829" priority="7881" operator="containsText" text="N/A">
      <formula>NOT(ISERROR(SEARCH("N/A",P435)))</formula>
    </cfRule>
    <cfRule type="containsText" dxfId="6828" priority="7882" operator="containsText" text="Pendente">
      <formula>NOT(ISERROR(SEARCH("Pendente",P435)))</formula>
    </cfRule>
    <cfRule type="containsText" dxfId="6827" priority="7884" operator="containsText" text="em andamento">
      <formula>NOT(ISERROR(SEARCH("em andamento",P435)))</formula>
    </cfRule>
    <cfRule type="containsText" dxfId="6826" priority="7883" operator="containsText" text="Finalizado">
      <formula>NOT(ISERROR(SEARCH("Finalizado",P435)))</formula>
    </cfRule>
  </conditionalFormatting>
  <conditionalFormatting sqref="P440:P442 P444">
    <cfRule type="containsText" dxfId="6825" priority="23710" operator="containsText" text="Pendente">
      <formula>NOT(ISERROR(SEARCH("Pendente",P440)))</formula>
    </cfRule>
    <cfRule type="containsText" dxfId="6824" priority="23711" operator="containsText" text="Finalizado">
      <formula>NOT(ISERROR(SEARCH("Finalizado",P440)))</formula>
    </cfRule>
    <cfRule type="containsText" dxfId="6823" priority="23708" operator="containsText" text="Lançado">
      <formula>NOT(ISERROR(SEARCH("Lançado",P440)))</formula>
    </cfRule>
    <cfRule type="containsText" dxfId="6822" priority="23712" operator="containsText" text="em andamento">
      <formula>NOT(ISERROR(SEARCH("em andamento",P440)))</formula>
    </cfRule>
    <cfRule type="containsText" dxfId="6821" priority="23709" operator="containsText" text="N/A">
      <formula>NOT(ISERROR(SEARCH("N/A",P440)))</formula>
    </cfRule>
  </conditionalFormatting>
  <conditionalFormatting sqref="P443">
    <cfRule type="containsText" dxfId="6820" priority="11959" operator="containsText" text="Finalizado">
      <formula>NOT(ISERROR(SEARCH("Finalizado",P443)))</formula>
    </cfRule>
    <cfRule type="expression" dxfId="6819" priority="11953">
      <formula>$H443="SUBETAPA"</formula>
    </cfRule>
    <cfRule type="expression" dxfId="6818" priority="11955">
      <formula>$H443="ETAPA"</formula>
    </cfRule>
    <cfRule type="containsText" dxfId="6817" priority="11961" operator="containsText" text="Lançado">
      <formula>NOT(ISERROR(SEARCH("Lançado",P443)))</formula>
    </cfRule>
    <cfRule type="containsText" dxfId="6816" priority="11962" operator="containsText" text="N/A">
      <formula>NOT(ISERROR(SEARCH("N/A",P443)))</formula>
    </cfRule>
    <cfRule type="containsText" dxfId="6815" priority="11963" operator="containsText" text="Pendente">
      <formula>NOT(ISERROR(SEARCH("Pendente",P443)))</formula>
    </cfRule>
    <cfRule type="containsText" dxfId="6814" priority="11964" operator="containsText" text="Finalizado">
      <formula>NOT(ISERROR(SEARCH("Finalizado",P443)))</formula>
    </cfRule>
    <cfRule type="containsText" dxfId="6813" priority="11960" operator="containsText" text="em andamento">
      <formula>NOT(ISERROR(SEARCH("em andamento",P443)))</formula>
    </cfRule>
    <cfRule type="expression" dxfId="6812" priority="11954">
      <formula>$H443="CÉLULA CONSTRUTIVA"</formula>
    </cfRule>
    <cfRule type="containsText" dxfId="6811" priority="11958" operator="containsText" text="Pendente">
      <formula>NOT(ISERROR(SEARCH("Pendente",P443)))</formula>
    </cfRule>
    <cfRule type="containsText" dxfId="6810" priority="11965" operator="containsText" text="em andamento">
      <formula>NOT(ISERROR(SEARCH("em andamento",P443)))</formula>
    </cfRule>
    <cfRule type="expression" dxfId="6809" priority="11966">
      <formula>$H443="CÉLULA CONSTRUTIVA"</formula>
    </cfRule>
    <cfRule type="containsText" dxfId="6808" priority="11968" operator="containsText" text="Lançado">
      <formula>NOT(ISERROR(SEARCH("Lançado",P443)))</formula>
    </cfRule>
    <cfRule type="containsText" dxfId="6807" priority="11969" operator="containsText" text="N/A">
      <formula>NOT(ISERROR(SEARCH("N/A",P443)))</formula>
    </cfRule>
    <cfRule type="containsText" dxfId="6806" priority="11970" operator="containsText" text="Pendente">
      <formula>NOT(ISERROR(SEARCH("Pendente",P443)))</formula>
    </cfRule>
    <cfRule type="containsText" dxfId="6805" priority="11971" operator="containsText" text="Finalizado">
      <formula>NOT(ISERROR(SEARCH("Finalizado",P443)))</formula>
    </cfRule>
    <cfRule type="containsText" dxfId="6804" priority="11972" operator="containsText" text="em andamento">
      <formula>NOT(ISERROR(SEARCH("em andamento",P443)))</formula>
    </cfRule>
    <cfRule type="expression" dxfId="6803" priority="11973">
      <formula>$H443="SUBETAPA"</formula>
    </cfRule>
    <cfRule type="expression" dxfId="6802" priority="11967">
      <formula>$H443="ETAPA"</formula>
    </cfRule>
    <cfRule type="containsText" dxfId="6801" priority="11957" operator="containsText" text="N/A">
      <formula>NOT(ISERROR(SEARCH("N/A",P443)))</formula>
    </cfRule>
    <cfRule type="containsText" dxfId="6800" priority="11956" operator="containsText" text="Lançado">
      <formula>NOT(ISERROR(SEARCH("Lançado",P443)))</formula>
    </cfRule>
  </conditionalFormatting>
  <conditionalFormatting sqref="P445">
    <cfRule type="containsText" dxfId="6799" priority="11938" operator="containsText" text="Finalizado">
      <formula>NOT(ISERROR(SEARCH("Finalizado",P445)))</formula>
    </cfRule>
    <cfRule type="containsText" dxfId="6798" priority="11937" operator="containsText" text="Pendente">
      <formula>NOT(ISERROR(SEARCH("Pendente",P445)))</formula>
    </cfRule>
    <cfRule type="containsText" dxfId="6797" priority="11939" operator="containsText" text="em andamento">
      <formula>NOT(ISERROR(SEARCH("em andamento",P445)))</formula>
    </cfRule>
    <cfRule type="expression" dxfId="6796" priority="11934">
      <formula>$H445="ETAPA"</formula>
    </cfRule>
    <cfRule type="containsText" dxfId="6795" priority="11936" operator="containsText" text="N/A">
      <formula>NOT(ISERROR(SEARCH("N/A",P445)))</formula>
    </cfRule>
    <cfRule type="expression" dxfId="6794" priority="11932">
      <formula>$H445="SUBETAPA"</formula>
    </cfRule>
    <cfRule type="expression" dxfId="6793" priority="11933">
      <formula>$H445="CÉLULA CONSTRUTIVA"</formula>
    </cfRule>
    <cfRule type="containsText" dxfId="6792" priority="11935" operator="containsText" text="Lançado">
      <formula>NOT(ISERROR(SEARCH("Lançado",P445)))</formula>
    </cfRule>
    <cfRule type="containsText" dxfId="6791" priority="11944" operator="containsText" text="em andamento">
      <formula>NOT(ISERROR(SEARCH("em andamento",P445)))</formula>
    </cfRule>
    <cfRule type="expression" dxfId="6790" priority="11952">
      <formula>$H445="SUBETAPA"</formula>
    </cfRule>
    <cfRule type="containsText" dxfId="6789" priority="11951" operator="containsText" text="em andamento">
      <formula>NOT(ISERROR(SEARCH("em andamento",P445)))</formula>
    </cfRule>
    <cfRule type="expression" dxfId="6788" priority="11946">
      <formula>$H445="ETAPA"</formula>
    </cfRule>
    <cfRule type="expression" dxfId="6787" priority="11945">
      <formula>$H445="CÉLULA CONSTRUTIVA"</formula>
    </cfRule>
    <cfRule type="containsText" dxfId="6786" priority="11943" operator="containsText" text="Finalizado">
      <formula>NOT(ISERROR(SEARCH("Finalizado",P445)))</formula>
    </cfRule>
    <cfRule type="containsText" dxfId="6785" priority="11942" operator="containsText" text="Pendente">
      <formula>NOT(ISERROR(SEARCH("Pendente",P445)))</formula>
    </cfRule>
    <cfRule type="containsText" dxfId="6784" priority="11941" operator="containsText" text="N/A">
      <formula>NOT(ISERROR(SEARCH("N/A",P445)))</formula>
    </cfRule>
    <cfRule type="containsText" dxfId="6783" priority="11940" operator="containsText" text="Lançado">
      <formula>NOT(ISERROR(SEARCH("Lançado",P445)))</formula>
    </cfRule>
    <cfRule type="containsText" dxfId="6782" priority="11948" operator="containsText" text="N/A">
      <formula>NOT(ISERROR(SEARCH("N/A",P445)))</formula>
    </cfRule>
    <cfRule type="containsText" dxfId="6781" priority="11950" operator="containsText" text="Finalizado">
      <formula>NOT(ISERROR(SEARCH("Finalizado",P445)))</formula>
    </cfRule>
    <cfRule type="containsText" dxfId="6780" priority="11949" operator="containsText" text="Pendente">
      <formula>NOT(ISERROR(SEARCH("Pendente",P445)))</formula>
    </cfRule>
    <cfRule type="containsText" dxfId="6779" priority="11947" operator="containsText" text="Lançado">
      <formula>NOT(ISERROR(SEARCH("Lançado",P445)))</formula>
    </cfRule>
  </conditionalFormatting>
  <conditionalFormatting sqref="P447">
    <cfRule type="expression" dxfId="6778" priority="11931">
      <formula>$H447="SUBETAPA"</formula>
    </cfRule>
    <cfRule type="containsText" dxfId="6777" priority="11915" operator="containsText" text="N/A">
      <formula>NOT(ISERROR(SEARCH("N/A",P447)))</formula>
    </cfRule>
    <cfRule type="expression" dxfId="6776" priority="11912">
      <formula>$H447="CÉLULA CONSTRUTIVA"</formula>
    </cfRule>
    <cfRule type="containsText" dxfId="6775" priority="11914" operator="containsText" text="Lançado">
      <formula>NOT(ISERROR(SEARCH("Lançado",P447)))</formula>
    </cfRule>
    <cfRule type="containsText" dxfId="6774" priority="11929" operator="containsText" text="Finalizado">
      <formula>NOT(ISERROR(SEARCH("Finalizado",P447)))</formula>
    </cfRule>
    <cfRule type="containsText" dxfId="6773" priority="11928" operator="containsText" text="Pendente">
      <formula>NOT(ISERROR(SEARCH("Pendente",P447)))</formula>
    </cfRule>
    <cfRule type="containsText" dxfId="6772" priority="11927" operator="containsText" text="N/A">
      <formula>NOT(ISERROR(SEARCH("N/A",P447)))</formula>
    </cfRule>
    <cfRule type="containsText" dxfId="6771" priority="11926" operator="containsText" text="Lançado">
      <formula>NOT(ISERROR(SEARCH("Lançado",P447)))</formula>
    </cfRule>
    <cfRule type="expression" dxfId="6770" priority="11925">
      <formula>$H447="ETAPA"</formula>
    </cfRule>
    <cfRule type="expression" dxfId="6769" priority="11924">
      <formula>$H447="CÉLULA CONSTRUTIVA"</formula>
    </cfRule>
    <cfRule type="containsText" dxfId="6768" priority="11923" operator="containsText" text="em andamento">
      <formula>NOT(ISERROR(SEARCH("em andamento",P447)))</formula>
    </cfRule>
    <cfRule type="expression" dxfId="6767" priority="11913">
      <formula>$H447="ETAPA"</formula>
    </cfRule>
    <cfRule type="containsText" dxfId="6766" priority="11916" operator="containsText" text="Pendente">
      <formula>NOT(ISERROR(SEARCH("Pendente",P447)))</formula>
    </cfRule>
    <cfRule type="containsText" dxfId="6765" priority="11922" operator="containsText" text="Finalizado">
      <formula>NOT(ISERROR(SEARCH("Finalizado",P447)))</formula>
    </cfRule>
    <cfRule type="containsText" dxfId="6764" priority="11921" operator="containsText" text="Pendente">
      <formula>NOT(ISERROR(SEARCH("Pendente",P447)))</formula>
    </cfRule>
    <cfRule type="containsText" dxfId="6763" priority="11920" operator="containsText" text="N/A">
      <formula>NOT(ISERROR(SEARCH("N/A",P447)))</formula>
    </cfRule>
    <cfRule type="containsText" dxfId="6762" priority="11919" operator="containsText" text="Lançado">
      <formula>NOT(ISERROR(SEARCH("Lançado",P447)))</formula>
    </cfRule>
    <cfRule type="containsText" dxfId="6761" priority="11918" operator="containsText" text="em andamento">
      <formula>NOT(ISERROR(SEARCH("em andamento",P447)))</formula>
    </cfRule>
    <cfRule type="expression" dxfId="6760" priority="11911">
      <formula>$H447="SUBETAPA"</formula>
    </cfRule>
    <cfRule type="containsText" dxfId="6759" priority="11917" operator="containsText" text="Finalizado">
      <formula>NOT(ISERROR(SEARCH("Finalizado",P447)))</formula>
    </cfRule>
    <cfRule type="containsText" dxfId="6758" priority="11930" operator="containsText" text="em andamento">
      <formula>NOT(ISERROR(SEARCH("em andamento",P447)))</formula>
    </cfRule>
  </conditionalFormatting>
  <conditionalFormatting sqref="P449">
    <cfRule type="containsText" dxfId="6757" priority="11906" operator="containsText" text="N/A">
      <formula>NOT(ISERROR(SEARCH("N/A",P449)))</formula>
    </cfRule>
    <cfRule type="containsText" dxfId="6756" priority="11907" operator="containsText" text="Pendente">
      <formula>NOT(ISERROR(SEARCH("Pendente",P449)))</formula>
    </cfRule>
    <cfRule type="containsText" dxfId="6755" priority="11908" operator="containsText" text="Finalizado">
      <formula>NOT(ISERROR(SEARCH("Finalizado",P449)))</formula>
    </cfRule>
    <cfRule type="containsText" dxfId="6754" priority="11909" operator="containsText" text="em andamento">
      <formula>NOT(ISERROR(SEARCH("em andamento",P449)))</formula>
    </cfRule>
    <cfRule type="expression" dxfId="6753" priority="11910">
      <formula>$H449="SUBETAPA"</formula>
    </cfRule>
    <cfRule type="containsText" dxfId="6752" priority="11897" operator="containsText" text="em andamento">
      <formula>NOT(ISERROR(SEARCH("em andamento",P449)))</formula>
    </cfRule>
    <cfRule type="expression" dxfId="6751" priority="11890">
      <formula>$H449="SUBETAPA"</formula>
    </cfRule>
    <cfRule type="expression" dxfId="6750" priority="11891">
      <formula>$H449="CÉLULA CONSTRUTIVA"</formula>
    </cfRule>
    <cfRule type="expression" dxfId="6749" priority="11892">
      <formula>$H449="ETAPA"</formula>
    </cfRule>
    <cfRule type="containsText" dxfId="6748" priority="11893" operator="containsText" text="Lançado">
      <formula>NOT(ISERROR(SEARCH("Lançado",P449)))</formula>
    </cfRule>
    <cfRule type="containsText" dxfId="6747" priority="11894" operator="containsText" text="N/A">
      <formula>NOT(ISERROR(SEARCH("N/A",P449)))</formula>
    </cfRule>
    <cfRule type="containsText" dxfId="6746" priority="11895" operator="containsText" text="Pendente">
      <formula>NOT(ISERROR(SEARCH("Pendente",P449)))</formula>
    </cfRule>
    <cfRule type="containsText" dxfId="6745" priority="11896" operator="containsText" text="Finalizado">
      <formula>NOT(ISERROR(SEARCH("Finalizado",P449)))</formula>
    </cfRule>
    <cfRule type="containsText" dxfId="6744" priority="11898" operator="containsText" text="Lançado">
      <formula>NOT(ISERROR(SEARCH("Lançado",P449)))</formula>
    </cfRule>
    <cfRule type="containsText" dxfId="6743" priority="11899" operator="containsText" text="N/A">
      <formula>NOT(ISERROR(SEARCH("N/A",P449)))</formula>
    </cfRule>
    <cfRule type="containsText" dxfId="6742" priority="11900" operator="containsText" text="Pendente">
      <formula>NOT(ISERROR(SEARCH("Pendente",P449)))</formula>
    </cfRule>
    <cfRule type="containsText" dxfId="6741" priority="11901" operator="containsText" text="Finalizado">
      <formula>NOT(ISERROR(SEARCH("Finalizado",P449)))</formula>
    </cfRule>
    <cfRule type="containsText" dxfId="6740" priority="11902" operator="containsText" text="em andamento">
      <formula>NOT(ISERROR(SEARCH("em andamento",P449)))</formula>
    </cfRule>
    <cfRule type="expression" dxfId="6739" priority="11903">
      <formula>$H449="CÉLULA CONSTRUTIVA"</formula>
    </cfRule>
    <cfRule type="expression" dxfId="6738" priority="11904">
      <formula>$H449="ETAPA"</formula>
    </cfRule>
    <cfRule type="containsText" dxfId="6737" priority="11905" operator="containsText" text="Lançado">
      <formula>NOT(ISERROR(SEARCH("Lançado",P449)))</formula>
    </cfRule>
  </conditionalFormatting>
  <conditionalFormatting sqref="P450 P521 O523:P523 P525 P529 P531 P539 P753">
    <cfRule type="expression" dxfId="6736" priority="24023">
      <formula>$H450="ETAPA"</formula>
    </cfRule>
  </conditionalFormatting>
  <conditionalFormatting sqref="P450 P521 P523 P525 P527 P529 P531 P539 P753">
    <cfRule type="containsText" dxfId="6735" priority="24028" operator="containsText" text="Pendente">
      <formula>NOT(ISERROR(SEARCH("Pendente",P450)))</formula>
    </cfRule>
    <cfRule type="containsText" dxfId="6734" priority="24029" operator="containsText" text="Finalizado">
      <formula>NOT(ISERROR(SEARCH("Finalizado",P450)))</formula>
    </cfRule>
    <cfRule type="containsText" dxfId="6733" priority="24030" operator="containsText" text="em andamento">
      <formula>NOT(ISERROR(SEARCH("em andamento",P450)))</formula>
    </cfRule>
  </conditionalFormatting>
  <conditionalFormatting sqref="P450 P521 P525 P527 P529 P531 P539 P753 P523">
    <cfRule type="containsText" dxfId="6732" priority="24027" operator="containsText" text="N/A">
      <formula>NOT(ISERROR(SEARCH("N/A",P450)))</formula>
    </cfRule>
    <cfRule type="containsText" dxfId="6731" priority="24026" operator="containsText" text="Lançado">
      <formula>NOT(ISERROR(SEARCH("Lançado",P450)))</formula>
    </cfRule>
  </conditionalFormatting>
  <conditionalFormatting sqref="P451">
    <cfRule type="containsText" dxfId="6730" priority="11881" operator="containsText" text="em andamento">
      <formula>NOT(ISERROR(SEARCH("em andamento",P451)))</formula>
    </cfRule>
    <cfRule type="containsText" dxfId="6729" priority="11887" operator="containsText" text="Finalizado">
      <formula>NOT(ISERROR(SEARCH("Finalizado",P451)))</formula>
    </cfRule>
    <cfRule type="containsText" dxfId="6728" priority="11888" operator="containsText" text="em andamento">
      <formula>NOT(ISERROR(SEARCH("em andamento",P451)))</formula>
    </cfRule>
    <cfRule type="expression" dxfId="6727" priority="11889">
      <formula>$H451="SUBETAPA"</formula>
    </cfRule>
    <cfRule type="containsText" dxfId="6726" priority="11885" operator="containsText" text="N/A">
      <formula>NOT(ISERROR(SEARCH("N/A",P451)))</formula>
    </cfRule>
    <cfRule type="expression" dxfId="6725" priority="11883">
      <formula>$H451="ETAPA"</formula>
    </cfRule>
    <cfRule type="expression" dxfId="6724" priority="11882">
      <formula>$H451="CÉLULA CONSTRUTIVA"</formula>
    </cfRule>
    <cfRule type="containsText" dxfId="6723" priority="11875" operator="containsText" text="Finalizado">
      <formula>NOT(ISERROR(SEARCH("Finalizado",P451)))</formula>
    </cfRule>
    <cfRule type="expression" dxfId="6722" priority="11871">
      <formula>$H451="ETAPA"</formula>
    </cfRule>
    <cfRule type="containsText" dxfId="6721" priority="11886" operator="containsText" text="Pendente">
      <formula>NOT(ISERROR(SEARCH("Pendente",P451)))</formula>
    </cfRule>
    <cfRule type="expression" dxfId="6720" priority="11869">
      <formula>$H451="SUBETAPA"</formula>
    </cfRule>
    <cfRule type="containsText" dxfId="6719" priority="11880" operator="containsText" text="Finalizado">
      <formula>NOT(ISERROR(SEARCH("Finalizado",P451)))</formula>
    </cfRule>
    <cfRule type="expression" dxfId="6718" priority="11870">
      <formula>$H451="CÉLULA CONSTRUTIVA"</formula>
    </cfRule>
    <cfRule type="containsText" dxfId="6717" priority="11879" operator="containsText" text="Pendente">
      <formula>NOT(ISERROR(SEARCH("Pendente",P451)))</formula>
    </cfRule>
    <cfRule type="containsText" dxfId="6716" priority="11872" operator="containsText" text="Lançado">
      <formula>NOT(ISERROR(SEARCH("Lançado",P451)))</formula>
    </cfRule>
    <cfRule type="containsText" dxfId="6715" priority="11884" operator="containsText" text="Lançado">
      <formula>NOT(ISERROR(SEARCH("Lançado",P451)))</formula>
    </cfRule>
    <cfRule type="containsText" dxfId="6714" priority="11878" operator="containsText" text="N/A">
      <formula>NOT(ISERROR(SEARCH("N/A",P451)))</formula>
    </cfRule>
    <cfRule type="containsText" dxfId="6713" priority="11877" operator="containsText" text="Lançado">
      <formula>NOT(ISERROR(SEARCH("Lançado",P451)))</formula>
    </cfRule>
    <cfRule type="containsText" dxfId="6712" priority="11876" operator="containsText" text="em andamento">
      <formula>NOT(ISERROR(SEARCH("em andamento",P451)))</formula>
    </cfRule>
    <cfRule type="containsText" dxfId="6711" priority="11874" operator="containsText" text="Pendente">
      <formula>NOT(ISERROR(SEARCH("Pendente",P451)))</formula>
    </cfRule>
    <cfRule type="containsText" dxfId="6710" priority="11873" operator="containsText" text="N/A">
      <formula>NOT(ISERROR(SEARCH("N/A",P451)))</formula>
    </cfRule>
  </conditionalFormatting>
  <conditionalFormatting sqref="P452:P453">
    <cfRule type="containsText" dxfId="6709" priority="13403" operator="containsText" text="Pendente">
      <formula>NOT(ISERROR(SEARCH("Pendente",P452)))</formula>
    </cfRule>
    <cfRule type="containsText" dxfId="6708" priority="13401" operator="containsText" text="Lançado">
      <formula>NOT(ISERROR(SEARCH("Lançado",P452)))</formula>
    </cfRule>
    <cfRule type="containsText" dxfId="6707" priority="13402" operator="containsText" text="N/A">
      <formula>NOT(ISERROR(SEARCH("N/A",P452)))</formula>
    </cfRule>
    <cfRule type="containsText" dxfId="6706" priority="13405" operator="containsText" text="em andamento">
      <formula>NOT(ISERROR(SEARCH("em andamento",P452)))</formula>
    </cfRule>
    <cfRule type="containsText" dxfId="6705" priority="13404" operator="containsText" text="Finalizado">
      <formula>NOT(ISERROR(SEARCH("Finalizado",P452)))</formula>
    </cfRule>
  </conditionalFormatting>
  <conditionalFormatting sqref="P454">
    <cfRule type="containsText" dxfId="6704" priority="11860" operator="containsText" text="em andamento">
      <formula>NOT(ISERROR(SEARCH("em andamento",P454)))</formula>
    </cfRule>
    <cfRule type="expression" dxfId="6703" priority="11861">
      <formula>$H454="CÉLULA CONSTRUTIVA"</formula>
    </cfRule>
    <cfRule type="expression" dxfId="6702" priority="11862">
      <formula>$H454="ETAPA"</formula>
    </cfRule>
    <cfRule type="containsText" dxfId="6701" priority="11867" operator="containsText" text="em andamento">
      <formula>NOT(ISERROR(SEARCH("em andamento",P454)))</formula>
    </cfRule>
    <cfRule type="containsText" dxfId="6700" priority="11863" operator="containsText" text="Lançado">
      <formula>NOT(ISERROR(SEARCH("Lançado",P454)))</formula>
    </cfRule>
    <cfRule type="containsText" dxfId="6699" priority="11864" operator="containsText" text="N/A">
      <formula>NOT(ISERROR(SEARCH("N/A",P454)))</formula>
    </cfRule>
    <cfRule type="expression" dxfId="6698" priority="11848">
      <formula>$H454="SUBETAPA"</formula>
    </cfRule>
    <cfRule type="expression" dxfId="6697" priority="11849">
      <formula>$H454="CÉLULA CONSTRUTIVA"</formula>
    </cfRule>
    <cfRule type="expression" dxfId="6696" priority="11850">
      <formula>$H454="ETAPA"</formula>
    </cfRule>
    <cfRule type="containsText" dxfId="6695" priority="11851" operator="containsText" text="Lançado">
      <formula>NOT(ISERROR(SEARCH("Lançado",P454)))</formula>
    </cfRule>
    <cfRule type="expression" dxfId="6694" priority="11868">
      <formula>$H454="SUBETAPA"</formula>
    </cfRule>
    <cfRule type="containsText" dxfId="6693" priority="11866" operator="containsText" text="Finalizado">
      <formula>NOT(ISERROR(SEARCH("Finalizado",P454)))</formula>
    </cfRule>
    <cfRule type="containsText" dxfId="6692" priority="11865" operator="containsText" text="Pendente">
      <formula>NOT(ISERROR(SEARCH("Pendente",P454)))</formula>
    </cfRule>
    <cfRule type="containsText" dxfId="6691" priority="11852" operator="containsText" text="N/A">
      <formula>NOT(ISERROR(SEARCH("N/A",P454)))</formula>
    </cfRule>
    <cfRule type="containsText" dxfId="6690" priority="11853" operator="containsText" text="Pendente">
      <formula>NOT(ISERROR(SEARCH("Pendente",P454)))</formula>
    </cfRule>
    <cfRule type="containsText" dxfId="6689" priority="11854" operator="containsText" text="Finalizado">
      <formula>NOT(ISERROR(SEARCH("Finalizado",P454)))</formula>
    </cfRule>
    <cfRule type="containsText" dxfId="6688" priority="11855" operator="containsText" text="em andamento">
      <formula>NOT(ISERROR(SEARCH("em andamento",P454)))</formula>
    </cfRule>
    <cfRule type="containsText" dxfId="6687" priority="11856" operator="containsText" text="Lançado">
      <formula>NOT(ISERROR(SEARCH("Lançado",P454)))</formula>
    </cfRule>
    <cfRule type="containsText" dxfId="6686" priority="11857" operator="containsText" text="N/A">
      <formula>NOT(ISERROR(SEARCH("N/A",P454)))</formula>
    </cfRule>
    <cfRule type="containsText" dxfId="6685" priority="11859" operator="containsText" text="Finalizado">
      <formula>NOT(ISERROR(SEARCH("Finalizado",P454)))</formula>
    </cfRule>
    <cfRule type="containsText" dxfId="6684" priority="11858" operator="containsText" text="Pendente">
      <formula>NOT(ISERROR(SEARCH("Pendente",P454)))</formula>
    </cfRule>
  </conditionalFormatting>
  <conditionalFormatting sqref="P455 P457 P459">
    <cfRule type="containsText" dxfId="6683" priority="13420" operator="containsText" text="em andamento">
      <formula>NOT(ISERROR(SEARCH("em andamento",P455)))</formula>
    </cfRule>
    <cfRule type="containsText" dxfId="6682" priority="13418" operator="containsText" text="Pendente">
      <formula>NOT(ISERROR(SEARCH("Pendente",P455)))</formula>
    </cfRule>
    <cfRule type="containsText" dxfId="6681" priority="13419" operator="containsText" text="Finalizado">
      <formula>NOT(ISERROR(SEARCH("Finalizado",P455)))</formula>
    </cfRule>
  </conditionalFormatting>
  <conditionalFormatting sqref="P456">
    <cfRule type="containsText" dxfId="6680" priority="11836" operator="containsText" text="N/A">
      <formula>NOT(ISERROR(SEARCH("N/A",P456)))</formula>
    </cfRule>
    <cfRule type="containsText" dxfId="6679" priority="11837" operator="containsText" text="Pendente">
      <formula>NOT(ISERROR(SEARCH("Pendente",P456)))</formula>
    </cfRule>
    <cfRule type="containsText" dxfId="6678" priority="11838" operator="containsText" text="Finalizado">
      <formula>NOT(ISERROR(SEARCH("Finalizado",P456)))</formula>
    </cfRule>
    <cfRule type="containsText" dxfId="6677" priority="11839" operator="containsText" text="em andamento">
      <formula>NOT(ISERROR(SEARCH("em andamento",P456)))</formula>
    </cfRule>
    <cfRule type="expression" dxfId="6676" priority="11841">
      <formula>$H456="ETAPA"</formula>
    </cfRule>
    <cfRule type="containsText" dxfId="6675" priority="11842" operator="containsText" text="Lançado">
      <formula>NOT(ISERROR(SEARCH("Lançado",P456)))</formula>
    </cfRule>
    <cfRule type="containsText" dxfId="6674" priority="11843" operator="containsText" text="N/A">
      <formula>NOT(ISERROR(SEARCH("N/A",P456)))</formula>
    </cfRule>
    <cfRule type="containsText" dxfId="6673" priority="11844" operator="containsText" text="Pendente">
      <formula>NOT(ISERROR(SEARCH("Pendente",P456)))</formula>
    </cfRule>
    <cfRule type="containsText" dxfId="6672" priority="11845" operator="containsText" text="Finalizado">
      <formula>NOT(ISERROR(SEARCH("Finalizado",P456)))</formula>
    </cfRule>
    <cfRule type="containsText" dxfId="6671" priority="11846" operator="containsText" text="em andamento">
      <formula>NOT(ISERROR(SEARCH("em andamento",P456)))</formula>
    </cfRule>
    <cfRule type="expression" dxfId="6670" priority="11847">
      <formula>$H456="SUBETAPA"</formula>
    </cfRule>
    <cfRule type="containsText" dxfId="6669" priority="11834" operator="containsText" text="em andamento">
      <formula>NOT(ISERROR(SEARCH("em andamento",P456)))</formula>
    </cfRule>
    <cfRule type="expression" dxfId="6668" priority="11827">
      <formula>$H456="SUBETAPA"</formula>
    </cfRule>
    <cfRule type="expression" dxfId="6667" priority="11828">
      <formula>$H456="CÉLULA CONSTRUTIVA"</formula>
    </cfRule>
    <cfRule type="expression" dxfId="6666" priority="11829">
      <formula>$H456="ETAPA"</formula>
    </cfRule>
    <cfRule type="expression" dxfId="6665" priority="11840">
      <formula>$H456="CÉLULA CONSTRUTIVA"</formula>
    </cfRule>
    <cfRule type="containsText" dxfId="6664" priority="11830" operator="containsText" text="Lançado">
      <formula>NOT(ISERROR(SEARCH("Lançado",P456)))</formula>
    </cfRule>
    <cfRule type="containsText" dxfId="6663" priority="11831" operator="containsText" text="N/A">
      <formula>NOT(ISERROR(SEARCH("N/A",P456)))</formula>
    </cfRule>
    <cfRule type="containsText" dxfId="6662" priority="11832" operator="containsText" text="Pendente">
      <formula>NOT(ISERROR(SEARCH("Pendente",P456)))</formula>
    </cfRule>
    <cfRule type="containsText" dxfId="6661" priority="11833" operator="containsText" text="Finalizado">
      <formula>NOT(ISERROR(SEARCH("Finalizado",P456)))</formula>
    </cfRule>
    <cfRule type="containsText" dxfId="6660" priority="11835" operator="containsText" text="Lançado">
      <formula>NOT(ISERROR(SEARCH("Lançado",P456)))</formula>
    </cfRule>
  </conditionalFormatting>
  <conditionalFormatting sqref="P458">
    <cfRule type="containsText" dxfId="6659" priority="11817" operator="containsText" text="Finalizado">
      <formula>NOT(ISERROR(SEARCH("Finalizado",P458)))</formula>
    </cfRule>
    <cfRule type="containsText" dxfId="6658" priority="11811" operator="containsText" text="Pendente">
      <formula>NOT(ISERROR(SEARCH("Pendente",P458)))</formula>
    </cfRule>
    <cfRule type="containsText" dxfId="6657" priority="11815" operator="containsText" text="N/A">
      <formula>NOT(ISERROR(SEARCH("N/A",P458)))</formula>
    </cfRule>
    <cfRule type="containsText" dxfId="6656" priority="11812" operator="containsText" text="Finalizado">
      <formula>NOT(ISERROR(SEARCH("Finalizado",P458)))</formula>
    </cfRule>
    <cfRule type="containsText" dxfId="6655" priority="11816" operator="containsText" text="Pendente">
      <formula>NOT(ISERROR(SEARCH("Pendente",P458)))</formula>
    </cfRule>
    <cfRule type="containsText" dxfId="6654" priority="11814" operator="containsText" text="Lançado">
      <formula>NOT(ISERROR(SEARCH("Lançado",P458)))</formula>
    </cfRule>
    <cfRule type="containsText" dxfId="6653" priority="11821" operator="containsText" text="Lançado">
      <formula>NOT(ISERROR(SEARCH("Lançado",P458)))</formula>
    </cfRule>
    <cfRule type="containsText" dxfId="6652" priority="11813" operator="containsText" text="em andamento">
      <formula>NOT(ISERROR(SEARCH("em andamento",P458)))</formula>
    </cfRule>
    <cfRule type="containsText" dxfId="6651" priority="11809" operator="containsText" text="Lançado">
      <formula>NOT(ISERROR(SEARCH("Lançado",P458)))</formula>
    </cfRule>
    <cfRule type="containsText" dxfId="6650" priority="11810" operator="containsText" text="N/A">
      <formula>NOT(ISERROR(SEARCH("N/A",P458)))</formula>
    </cfRule>
    <cfRule type="containsText" dxfId="6649" priority="11818" operator="containsText" text="em andamento">
      <formula>NOT(ISERROR(SEARCH("em andamento",P458)))</formula>
    </cfRule>
    <cfRule type="expression" dxfId="6648" priority="11819">
      <formula>$H458="CÉLULA CONSTRUTIVA"</formula>
    </cfRule>
    <cfRule type="expression" dxfId="6647" priority="11820">
      <formula>$H458="ETAPA"</formula>
    </cfRule>
    <cfRule type="containsText" dxfId="6646" priority="11822" operator="containsText" text="N/A">
      <formula>NOT(ISERROR(SEARCH("N/A",P458)))</formula>
    </cfRule>
    <cfRule type="containsText" dxfId="6645" priority="11823" operator="containsText" text="Pendente">
      <formula>NOT(ISERROR(SEARCH("Pendente",P458)))</formula>
    </cfRule>
    <cfRule type="containsText" dxfId="6644" priority="11824" operator="containsText" text="Finalizado">
      <formula>NOT(ISERROR(SEARCH("Finalizado",P458)))</formula>
    </cfRule>
    <cfRule type="containsText" dxfId="6643" priority="11825" operator="containsText" text="em andamento">
      <formula>NOT(ISERROR(SEARCH("em andamento",P458)))</formula>
    </cfRule>
    <cfRule type="expression" dxfId="6642" priority="11826">
      <formula>$H458="SUBETAPA"</formula>
    </cfRule>
    <cfRule type="expression" dxfId="6641" priority="11806">
      <formula>$H458="SUBETAPA"</formula>
    </cfRule>
    <cfRule type="expression" dxfId="6640" priority="11808">
      <formula>$H458="ETAPA"</formula>
    </cfRule>
    <cfRule type="expression" dxfId="6639" priority="11807">
      <formula>$H458="CÉLULA CONSTRUTIVA"</formula>
    </cfRule>
  </conditionalFormatting>
  <conditionalFormatting sqref="P459 P455 P457">
    <cfRule type="containsText" dxfId="6638" priority="13417" operator="containsText" text="N/A">
      <formula>NOT(ISERROR(SEARCH("N/A",P455)))</formula>
    </cfRule>
    <cfRule type="containsText" dxfId="6637" priority="13416" operator="containsText" text="Lançado">
      <formula>NOT(ISERROR(SEARCH("Lançado",P455)))</formula>
    </cfRule>
  </conditionalFormatting>
  <conditionalFormatting sqref="P459">
    <cfRule type="expression" dxfId="6636" priority="13407">
      <formula>$H459="CÉLULA CONSTRUTIVA"</formula>
    </cfRule>
    <cfRule type="expression" dxfId="6635" priority="13408">
      <formula>$H459="ETAPA"</formula>
    </cfRule>
    <cfRule type="containsText" dxfId="6634" priority="13411" operator="containsText" text="Lançado">
      <formula>NOT(ISERROR(SEARCH("Lançado",P459)))</formula>
    </cfRule>
    <cfRule type="containsText" dxfId="6633" priority="13412" operator="containsText" text="N/A">
      <formula>NOT(ISERROR(SEARCH("N/A",P459)))</formula>
    </cfRule>
    <cfRule type="containsText" dxfId="6632" priority="13413" operator="containsText" text="Pendente">
      <formula>NOT(ISERROR(SEARCH("Pendente",P459)))</formula>
    </cfRule>
    <cfRule type="containsText" dxfId="6631" priority="13414" operator="containsText" text="Finalizado">
      <formula>NOT(ISERROR(SEARCH("Finalizado",P459)))</formula>
    </cfRule>
    <cfRule type="containsText" dxfId="6630" priority="13415" operator="containsText" text="em andamento">
      <formula>NOT(ISERROR(SEARCH("em andamento",P459)))</formula>
    </cfRule>
  </conditionalFormatting>
  <conditionalFormatting sqref="P460">
    <cfRule type="expression" dxfId="6629" priority="11785">
      <formula>$H460="SUBETAPA"</formula>
    </cfRule>
    <cfRule type="expression" dxfId="6628" priority="11786">
      <formula>$H460="CÉLULA CONSTRUTIVA"</formula>
    </cfRule>
    <cfRule type="containsText" dxfId="6627" priority="11801" operator="containsText" text="N/A">
      <formula>NOT(ISERROR(SEARCH("N/A",P460)))</formula>
    </cfRule>
    <cfRule type="expression" dxfId="6626" priority="11787">
      <formula>$H460="ETAPA"</formula>
    </cfRule>
    <cfRule type="containsText" dxfId="6625" priority="11789" operator="containsText" text="N/A">
      <formula>NOT(ISERROR(SEARCH("N/A",P460)))</formula>
    </cfRule>
    <cfRule type="containsText" dxfId="6624" priority="11790" operator="containsText" text="Pendente">
      <formula>NOT(ISERROR(SEARCH("Pendente",P460)))</formula>
    </cfRule>
    <cfRule type="containsText" dxfId="6623" priority="11791" operator="containsText" text="Finalizado">
      <formula>NOT(ISERROR(SEARCH("Finalizado",P460)))</formula>
    </cfRule>
    <cfRule type="containsText" dxfId="6622" priority="11792" operator="containsText" text="em andamento">
      <formula>NOT(ISERROR(SEARCH("em andamento",P460)))</formula>
    </cfRule>
    <cfRule type="containsText" dxfId="6621" priority="11793" operator="containsText" text="Lançado">
      <formula>NOT(ISERROR(SEARCH("Lançado",P460)))</formula>
    </cfRule>
    <cfRule type="containsText" dxfId="6620" priority="11794" operator="containsText" text="N/A">
      <formula>NOT(ISERROR(SEARCH("N/A",P460)))</formula>
    </cfRule>
    <cfRule type="containsText" dxfId="6619" priority="11795" operator="containsText" text="Pendente">
      <formula>NOT(ISERROR(SEARCH("Pendente",P460)))</formula>
    </cfRule>
    <cfRule type="containsText" dxfId="6618" priority="11796" operator="containsText" text="Finalizado">
      <formula>NOT(ISERROR(SEARCH("Finalizado",P460)))</formula>
    </cfRule>
    <cfRule type="containsText" dxfId="6617" priority="11797" operator="containsText" text="em andamento">
      <formula>NOT(ISERROR(SEARCH("em andamento",P460)))</formula>
    </cfRule>
    <cfRule type="expression" dxfId="6616" priority="11798">
      <formula>$H460="CÉLULA CONSTRUTIVA"</formula>
    </cfRule>
    <cfRule type="expression" dxfId="6615" priority="11799">
      <formula>$H460="ETAPA"</formula>
    </cfRule>
    <cfRule type="expression" dxfId="6614" priority="11805">
      <formula>$H460="SUBETAPA"</formula>
    </cfRule>
    <cfRule type="containsText" dxfId="6613" priority="11804" operator="containsText" text="em andamento">
      <formula>NOT(ISERROR(SEARCH("em andamento",P460)))</formula>
    </cfRule>
    <cfRule type="containsText" dxfId="6612" priority="11800" operator="containsText" text="Lançado">
      <formula>NOT(ISERROR(SEARCH("Lançado",P460)))</formula>
    </cfRule>
    <cfRule type="containsText" dxfId="6611" priority="11802" operator="containsText" text="Pendente">
      <formula>NOT(ISERROR(SEARCH("Pendente",P460)))</formula>
    </cfRule>
    <cfRule type="containsText" dxfId="6610" priority="11788" operator="containsText" text="Lançado">
      <formula>NOT(ISERROR(SEARCH("Lançado",P460)))</formula>
    </cfRule>
    <cfRule type="containsText" dxfId="6609" priority="11803" operator="containsText" text="Finalizado">
      <formula>NOT(ISERROR(SEARCH("Finalizado",P460)))</formula>
    </cfRule>
  </conditionalFormatting>
  <conditionalFormatting sqref="P461:P462">
    <cfRule type="containsText" dxfId="6608" priority="13349" operator="containsText" text="em andamento">
      <formula>NOT(ISERROR(SEARCH("em andamento",P461)))</formula>
    </cfRule>
    <cfRule type="containsText" dxfId="6607" priority="13348" operator="containsText" text="Finalizado">
      <formula>NOT(ISERROR(SEARCH("Finalizado",P461)))</formula>
    </cfRule>
    <cfRule type="containsText" dxfId="6606" priority="13347" operator="containsText" text="Pendente">
      <formula>NOT(ISERROR(SEARCH("Pendente",P461)))</formula>
    </cfRule>
    <cfRule type="containsText" dxfId="6605" priority="13346" operator="containsText" text="N/A">
      <formula>NOT(ISERROR(SEARCH("N/A",P461)))</formula>
    </cfRule>
    <cfRule type="containsText" dxfId="6604" priority="13345" operator="containsText" text="Lançado">
      <formula>NOT(ISERROR(SEARCH("Lançado",P461)))</formula>
    </cfRule>
  </conditionalFormatting>
  <conditionalFormatting sqref="P463">
    <cfRule type="containsText" dxfId="6603" priority="11738" operator="containsText" text="Pendente">
      <formula>NOT(ISERROR(SEARCH("Pendente",P463)))</formula>
    </cfRule>
    <cfRule type="containsText" dxfId="6602" priority="11739" operator="containsText" text="Finalizado">
      <formula>NOT(ISERROR(SEARCH("Finalizado",P463)))</formula>
    </cfRule>
    <cfRule type="containsText" dxfId="6601" priority="11740" operator="containsText" text="em andamento">
      <formula>NOT(ISERROR(SEARCH("em andamento",P463)))</formula>
    </cfRule>
    <cfRule type="containsText" dxfId="6600" priority="11741" operator="containsText" text="Lançado">
      <formula>NOT(ISERROR(SEARCH("Lançado",P463)))</formula>
    </cfRule>
    <cfRule type="containsText" dxfId="6599" priority="11742" operator="containsText" text="N/A">
      <formula>NOT(ISERROR(SEARCH("N/A",P463)))</formula>
    </cfRule>
    <cfRule type="containsText" dxfId="6598" priority="11743" operator="containsText" text="Pendente">
      <formula>NOT(ISERROR(SEARCH("Pendente",P463)))</formula>
    </cfRule>
    <cfRule type="containsText" dxfId="6597" priority="11744" operator="containsText" text="Finalizado">
      <formula>NOT(ISERROR(SEARCH("Finalizado",P463)))</formula>
    </cfRule>
    <cfRule type="containsText" dxfId="6596" priority="11745" operator="containsText" text="em andamento">
      <formula>NOT(ISERROR(SEARCH("em andamento",P463)))</formula>
    </cfRule>
    <cfRule type="expression" dxfId="6595" priority="11746">
      <formula>$H463="CÉLULA CONSTRUTIVA"</formula>
    </cfRule>
    <cfRule type="expression" dxfId="6594" priority="11747">
      <formula>$H463="ETAPA"</formula>
    </cfRule>
    <cfRule type="containsText" dxfId="6593" priority="11748" operator="containsText" text="Lançado">
      <formula>NOT(ISERROR(SEARCH("Lançado",P463)))</formula>
    </cfRule>
    <cfRule type="containsText" dxfId="6592" priority="11749" operator="containsText" text="N/A">
      <formula>NOT(ISERROR(SEARCH("N/A",P463)))</formula>
    </cfRule>
    <cfRule type="containsText" dxfId="6591" priority="11750" operator="containsText" text="Pendente">
      <formula>NOT(ISERROR(SEARCH("Pendente",P463)))</formula>
    </cfRule>
    <cfRule type="containsText" dxfId="6590" priority="11751" operator="containsText" text="Finalizado">
      <formula>NOT(ISERROR(SEARCH("Finalizado",P463)))</formula>
    </cfRule>
    <cfRule type="containsText" dxfId="6589" priority="11752" operator="containsText" text="em andamento">
      <formula>NOT(ISERROR(SEARCH("em andamento",P463)))</formula>
    </cfRule>
    <cfRule type="expression" dxfId="6588" priority="11753">
      <formula>$H463="SUBETAPA"</formula>
    </cfRule>
    <cfRule type="expression" dxfId="6587" priority="11733">
      <formula>$H463="SUBETAPA"</formula>
    </cfRule>
    <cfRule type="expression" dxfId="6586" priority="11734">
      <formula>$H463="CÉLULA CONSTRUTIVA"</formula>
    </cfRule>
    <cfRule type="expression" dxfId="6585" priority="11735">
      <formula>$H463="ETAPA"</formula>
    </cfRule>
    <cfRule type="containsText" dxfId="6584" priority="11736" operator="containsText" text="Lançado">
      <formula>NOT(ISERROR(SEARCH("Lançado",P463)))</formula>
    </cfRule>
    <cfRule type="containsText" dxfId="6583" priority="11737" operator="containsText" text="N/A">
      <formula>NOT(ISERROR(SEARCH("N/A",P463)))</formula>
    </cfRule>
  </conditionalFormatting>
  <conditionalFormatting sqref="P464 P466 P468">
    <cfRule type="containsText" dxfId="6582" priority="11784" operator="containsText" text="em andamento">
      <formula>NOT(ISERROR(SEARCH("em andamento",P464)))</formula>
    </cfRule>
    <cfRule type="containsText" dxfId="6581" priority="11783" operator="containsText" text="Finalizado">
      <formula>NOT(ISERROR(SEARCH("Finalizado",P464)))</formula>
    </cfRule>
    <cfRule type="containsText" dxfId="6580" priority="11782" operator="containsText" text="Pendente">
      <formula>NOT(ISERROR(SEARCH("Pendente",P464)))</formula>
    </cfRule>
    <cfRule type="expression" dxfId="6579" priority="11774">
      <formula>$H464="ETAPA"</formula>
    </cfRule>
    <cfRule type="expression" dxfId="6578" priority="11770">
      <formula>$H464="SUBETAPA"</formula>
    </cfRule>
  </conditionalFormatting>
  <conditionalFormatting sqref="P465">
    <cfRule type="containsText" dxfId="6577" priority="11722" operator="containsText" text="Pendente">
      <formula>NOT(ISERROR(SEARCH("Pendente",P465)))</formula>
    </cfRule>
    <cfRule type="expression" dxfId="6576" priority="11732">
      <formula>$H465="SUBETAPA"</formula>
    </cfRule>
    <cfRule type="containsText" dxfId="6575" priority="11730" operator="containsText" text="Finalizado">
      <formula>NOT(ISERROR(SEARCH("Finalizado",P465)))</formula>
    </cfRule>
    <cfRule type="expression" dxfId="6574" priority="11712">
      <formula>$H465="SUBETAPA"</formula>
    </cfRule>
    <cfRule type="containsText" dxfId="6573" priority="11728" operator="containsText" text="N/A">
      <formula>NOT(ISERROR(SEARCH("N/A",P465)))</formula>
    </cfRule>
    <cfRule type="containsText" dxfId="6572" priority="11727" operator="containsText" text="Lançado">
      <formula>NOT(ISERROR(SEARCH("Lançado",P465)))</formula>
    </cfRule>
    <cfRule type="expression" dxfId="6571" priority="11726">
      <formula>$H465="ETAPA"</formula>
    </cfRule>
    <cfRule type="expression" dxfId="6570" priority="11725">
      <formula>$H465="CÉLULA CONSTRUTIVA"</formula>
    </cfRule>
    <cfRule type="containsText" dxfId="6569" priority="11724" operator="containsText" text="em andamento">
      <formula>NOT(ISERROR(SEARCH("em andamento",P465)))</formula>
    </cfRule>
    <cfRule type="containsText" dxfId="6568" priority="11723" operator="containsText" text="Finalizado">
      <formula>NOT(ISERROR(SEARCH("Finalizado",P465)))</formula>
    </cfRule>
    <cfRule type="containsText" dxfId="6567" priority="11731" operator="containsText" text="em andamento">
      <formula>NOT(ISERROR(SEARCH("em andamento",P465)))</formula>
    </cfRule>
    <cfRule type="containsText" dxfId="6566" priority="11721" operator="containsText" text="N/A">
      <formula>NOT(ISERROR(SEARCH("N/A",P465)))</formula>
    </cfRule>
    <cfRule type="containsText" dxfId="6565" priority="11720" operator="containsText" text="Lançado">
      <formula>NOT(ISERROR(SEARCH("Lançado",P465)))</formula>
    </cfRule>
    <cfRule type="expression" dxfId="6564" priority="11713">
      <formula>$H465="CÉLULA CONSTRUTIVA"</formula>
    </cfRule>
    <cfRule type="containsText" dxfId="6563" priority="11719" operator="containsText" text="em andamento">
      <formula>NOT(ISERROR(SEARCH("em andamento",P465)))</formula>
    </cfRule>
    <cfRule type="containsText" dxfId="6562" priority="11718" operator="containsText" text="Finalizado">
      <formula>NOT(ISERROR(SEARCH("Finalizado",P465)))</formula>
    </cfRule>
    <cfRule type="containsText" dxfId="6561" priority="11717" operator="containsText" text="Pendente">
      <formula>NOT(ISERROR(SEARCH("Pendente",P465)))</formula>
    </cfRule>
    <cfRule type="containsText" dxfId="6560" priority="11716" operator="containsText" text="N/A">
      <formula>NOT(ISERROR(SEARCH("N/A",P465)))</formula>
    </cfRule>
    <cfRule type="containsText" dxfId="6559" priority="11715" operator="containsText" text="Lançado">
      <formula>NOT(ISERROR(SEARCH("Lançado",P465)))</formula>
    </cfRule>
    <cfRule type="expression" dxfId="6558" priority="11714">
      <formula>$H465="ETAPA"</formula>
    </cfRule>
    <cfRule type="containsText" dxfId="6557" priority="11729" operator="containsText" text="Pendente">
      <formula>NOT(ISERROR(SEARCH("Pendente",P465)))</formula>
    </cfRule>
  </conditionalFormatting>
  <conditionalFormatting sqref="P467">
    <cfRule type="containsText" dxfId="6556" priority="11708" operator="containsText" text="Pendente">
      <formula>NOT(ISERROR(SEARCH("Pendente",P467)))</formula>
    </cfRule>
    <cfRule type="expression" dxfId="6555" priority="11691">
      <formula>$H467="SUBETAPA"</formula>
    </cfRule>
    <cfRule type="containsText" dxfId="6554" priority="11698" operator="containsText" text="em andamento">
      <formula>NOT(ISERROR(SEARCH("em andamento",P467)))</formula>
    </cfRule>
    <cfRule type="expression" dxfId="6553" priority="11711">
      <formula>$H467="SUBETAPA"</formula>
    </cfRule>
    <cfRule type="containsText" dxfId="6552" priority="11699" operator="containsText" text="Lançado">
      <formula>NOT(ISERROR(SEARCH("Lançado",P467)))</formula>
    </cfRule>
    <cfRule type="expression" dxfId="6551" priority="11705">
      <formula>$H467="ETAPA"</formula>
    </cfRule>
    <cfRule type="containsText" dxfId="6550" priority="11706" operator="containsText" text="Lançado">
      <formula>NOT(ISERROR(SEARCH("Lançado",P467)))</formula>
    </cfRule>
    <cfRule type="containsText" dxfId="6549" priority="11707" operator="containsText" text="N/A">
      <formula>NOT(ISERROR(SEARCH("N/A",P467)))</formula>
    </cfRule>
    <cfRule type="containsText" dxfId="6548" priority="11710" operator="containsText" text="em andamento">
      <formula>NOT(ISERROR(SEARCH("em andamento",P467)))</formula>
    </cfRule>
    <cfRule type="expression" dxfId="6547" priority="11692">
      <formula>$H467="CÉLULA CONSTRUTIVA"</formula>
    </cfRule>
    <cfRule type="expression" dxfId="6546" priority="11693">
      <formula>$H467="ETAPA"</formula>
    </cfRule>
    <cfRule type="containsText" dxfId="6545" priority="11694" operator="containsText" text="Lançado">
      <formula>NOT(ISERROR(SEARCH("Lançado",P467)))</formula>
    </cfRule>
    <cfRule type="containsText" dxfId="6544" priority="11695" operator="containsText" text="N/A">
      <formula>NOT(ISERROR(SEARCH("N/A",P467)))</formula>
    </cfRule>
    <cfRule type="containsText" dxfId="6543" priority="11696" operator="containsText" text="Pendente">
      <formula>NOT(ISERROR(SEARCH("Pendente",P467)))</formula>
    </cfRule>
    <cfRule type="containsText" dxfId="6542" priority="11709" operator="containsText" text="Finalizado">
      <formula>NOT(ISERROR(SEARCH("Finalizado",P467)))</formula>
    </cfRule>
    <cfRule type="containsText" dxfId="6541" priority="11700" operator="containsText" text="N/A">
      <formula>NOT(ISERROR(SEARCH("N/A",P467)))</formula>
    </cfRule>
    <cfRule type="containsText" dxfId="6540" priority="11701" operator="containsText" text="Pendente">
      <formula>NOT(ISERROR(SEARCH("Pendente",P467)))</formula>
    </cfRule>
    <cfRule type="containsText" dxfId="6539" priority="11702" operator="containsText" text="Finalizado">
      <formula>NOT(ISERROR(SEARCH("Finalizado",P467)))</formula>
    </cfRule>
    <cfRule type="containsText" dxfId="6538" priority="11703" operator="containsText" text="em andamento">
      <formula>NOT(ISERROR(SEARCH("em andamento",P467)))</formula>
    </cfRule>
    <cfRule type="expression" dxfId="6537" priority="11704">
      <formula>$H467="CÉLULA CONSTRUTIVA"</formula>
    </cfRule>
    <cfRule type="containsText" dxfId="6536" priority="11697" operator="containsText" text="Finalizado">
      <formula>NOT(ISERROR(SEARCH("Finalizado",P467)))</formula>
    </cfRule>
  </conditionalFormatting>
  <conditionalFormatting sqref="P468 P464 P466">
    <cfRule type="expression" dxfId="6535" priority="11773">
      <formula>$H464="CÉLULA CONSTRUTIVA"</formula>
    </cfRule>
    <cfRule type="containsText" dxfId="6534" priority="11780" operator="containsText" text="Lançado">
      <formula>NOT(ISERROR(SEARCH("Lançado",P464)))</formula>
    </cfRule>
    <cfRule type="containsText" dxfId="6533" priority="11781" operator="containsText" text="N/A">
      <formula>NOT(ISERROR(SEARCH("N/A",P464)))</formula>
    </cfRule>
  </conditionalFormatting>
  <conditionalFormatting sqref="P468">
    <cfRule type="expression" dxfId="6532" priority="11772">
      <formula>$H468="ETAPA"</formula>
    </cfRule>
    <cfRule type="expression" dxfId="6531" priority="11771">
      <formula>$H468="CÉLULA CONSTRUTIVA"</formula>
    </cfRule>
    <cfRule type="containsText" dxfId="6530" priority="11775" operator="containsText" text="Lançado">
      <formula>NOT(ISERROR(SEARCH("Lançado",P468)))</formula>
    </cfRule>
    <cfRule type="containsText" dxfId="6529" priority="11776" operator="containsText" text="N/A">
      <formula>NOT(ISERROR(SEARCH("N/A",P468)))</formula>
    </cfRule>
    <cfRule type="containsText" dxfId="6528" priority="11777" operator="containsText" text="Pendente">
      <formula>NOT(ISERROR(SEARCH("Pendente",P468)))</formula>
    </cfRule>
    <cfRule type="containsText" dxfId="6527" priority="11778" operator="containsText" text="Finalizado">
      <formula>NOT(ISERROR(SEARCH("Finalizado",P468)))</formula>
    </cfRule>
    <cfRule type="containsText" dxfId="6526" priority="11779" operator="containsText" text="em andamento">
      <formula>NOT(ISERROR(SEARCH("em andamento",P468)))</formula>
    </cfRule>
  </conditionalFormatting>
  <conditionalFormatting sqref="P469">
    <cfRule type="containsText" dxfId="6525" priority="11679" operator="containsText" text="N/A">
      <formula>NOT(ISERROR(SEARCH("N/A",P469)))</formula>
    </cfRule>
    <cfRule type="containsText" dxfId="6524" priority="11680" operator="containsText" text="Pendente">
      <formula>NOT(ISERROR(SEARCH("Pendente",P469)))</formula>
    </cfRule>
    <cfRule type="containsText" dxfId="6523" priority="11681" operator="containsText" text="Finalizado">
      <formula>NOT(ISERROR(SEARCH("Finalizado",P469)))</formula>
    </cfRule>
    <cfRule type="containsText" dxfId="6522" priority="11682" operator="containsText" text="em andamento">
      <formula>NOT(ISERROR(SEARCH("em andamento",P469)))</formula>
    </cfRule>
    <cfRule type="expression" dxfId="6521" priority="11683">
      <formula>$H469="CÉLULA CONSTRUTIVA"</formula>
    </cfRule>
    <cfRule type="expression" dxfId="6520" priority="11684">
      <formula>$H469="ETAPA"</formula>
    </cfRule>
    <cfRule type="containsText" dxfId="6519" priority="11685" operator="containsText" text="Lançado">
      <formula>NOT(ISERROR(SEARCH("Lançado",P469)))</formula>
    </cfRule>
    <cfRule type="containsText" dxfId="6518" priority="11686" operator="containsText" text="N/A">
      <formula>NOT(ISERROR(SEARCH("N/A",P469)))</formula>
    </cfRule>
    <cfRule type="containsText" dxfId="6517" priority="11687" operator="containsText" text="Pendente">
      <formula>NOT(ISERROR(SEARCH("Pendente",P469)))</formula>
    </cfRule>
    <cfRule type="containsText" dxfId="6516" priority="11688" operator="containsText" text="Finalizado">
      <formula>NOT(ISERROR(SEARCH("Finalizado",P469)))</formula>
    </cfRule>
    <cfRule type="containsText" dxfId="6515" priority="11689" operator="containsText" text="em andamento">
      <formula>NOT(ISERROR(SEARCH("em andamento",P469)))</formula>
    </cfRule>
    <cfRule type="expression" dxfId="6514" priority="11690">
      <formula>$H469="SUBETAPA"</formula>
    </cfRule>
    <cfRule type="containsText" dxfId="6513" priority="11673" operator="containsText" text="Lançado">
      <formula>NOT(ISERROR(SEARCH("Lançado",P469)))</formula>
    </cfRule>
    <cfRule type="expression" dxfId="6512" priority="11670">
      <formula>$H469="SUBETAPA"</formula>
    </cfRule>
    <cfRule type="expression" dxfId="6511" priority="11671">
      <formula>$H469="CÉLULA CONSTRUTIVA"</formula>
    </cfRule>
    <cfRule type="expression" dxfId="6510" priority="11672">
      <formula>$H469="ETAPA"</formula>
    </cfRule>
    <cfRule type="containsText" dxfId="6509" priority="11674" operator="containsText" text="N/A">
      <formula>NOT(ISERROR(SEARCH("N/A",P469)))</formula>
    </cfRule>
    <cfRule type="containsText" dxfId="6508" priority="11675" operator="containsText" text="Pendente">
      <formula>NOT(ISERROR(SEARCH("Pendente",P469)))</formula>
    </cfRule>
    <cfRule type="containsText" dxfId="6507" priority="11676" operator="containsText" text="Finalizado">
      <formula>NOT(ISERROR(SEARCH("Finalizado",P469)))</formula>
    </cfRule>
    <cfRule type="containsText" dxfId="6506" priority="11677" operator="containsText" text="em andamento">
      <formula>NOT(ISERROR(SEARCH("em andamento",P469)))</formula>
    </cfRule>
    <cfRule type="containsText" dxfId="6505" priority="11678" operator="containsText" text="Lançado">
      <formula>NOT(ISERROR(SEARCH("Lançado",P469)))</formula>
    </cfRule>
  </conditionalFormatting>
  <conditionalFormatting sqref="P470:P471">
    <cfRule type="containsText" dxfId="6504" priority="13290" operator="containsText" text="N/A">
      <formula>NOT(ISERROR(SEARCH("N/A",P470)))</formula>
    </cfRule>
    <cfRule type="containsText" dxfId="6503" priority="13292" operator="containsText" text="Finalizado">
      <formula>NOT(ISERROR(SEARCH("Finalizado",P470)))</formula>
    </cfRule>
    <cfRule type="containsText" dxfId="6502" priority="13293" operator="containsText" text="em andamento">
      <formula>NOT(ISERROR(SEARCH("em andamento",P470)))</formula>
    </cfRule>
    <cfRule type="containsText" dxfId="6501" priority="13289" operator="containsText" text="Lançado">
      <formula>NOT(ISERROR(SEARCH("Lançado",P470)))</formula>
    </cfRule>
    <cfRule type="containsText" dxfId="6500" priority="13291" operator="containsText" text="Pendente">
      <formula>NOT(ISERROR(SEARCH("Pendente",P470)))</formula>
    </cfRule>
  </conditionalFormatting>
  <conditionalFormatting sqref="P472">
    <cfRule type="containsText" dxfId="6499" priority="11636" operator="containsText" text="Pendente">
      <formula>NOT(ISERROR(SEARCH("Pendente",P472)))</formula>
    </cfRule>
    <cfRule type="containsText" dxfId="6498" priority="11635" operator="containsText" text="N/A">
      <formula>NOT(ISERROR(SEARCH("N/A",P472)))</formula>
    </cfRule>
    <cfRule type="containsText" dxfId="6497" priority="11630" operator="containsText" text="N/A">
      <formula>NOT(ISERROR(SEARCH("N/A",P472)))</formula>
    </cfRule>
    <cfRule type="containsText" dxfId="6496" priority="11634" operator="containsText" text="Lançado">
      <formula>NOT(ISERROR(SEARCH("Lançado",P472)))</formula>
    </cfRule>
    <cfRule type="containsText" dxfId="6495" priority="11638" operator="containsText" text="em andamento">
      <formula>NOT(ISERROR(SEARCH("em andamento",P472)))</formula>
    </cfRule>
    <cfRule type="containsText" dxfId="6494" priority="11633" operator="containsText" text="em andamento">
      <formula>NOT(ISERROR(SEARCH("em andamento",P472)))</formula>
    </cfRule>
    <cfRule type="containsText" dxfId="6493" priority="11637" operator="containsText" text="Finalizado">
      <formula>NOT(ISERROR(SEARCH("Finalizado",P472)))</formula>
    </cfRule>
    <cfRule type="expression" dxfId="6492" priority="11628">
      <formula>$H472="ETAPA"</formula>
    </cfRule>
    <cfRule type="expression" dxfId="6491" priority="11639">
      <formula>$H472="CÉLULA CONSTRUTIVA"</formula>
    </cfRule>
    <cfRule type="expression" dxfId="6490" priority="11646">
      <formula>$H472="SUBETAPA"</formula>
    </cfRule>
    <cfRule type="containsText" dxfId="6489" priority="11645" operator="containsText" text="em andamento">
      <formula>NOT(ISERROR(SEARCH("em andamento",P472)))</formula>
    </cfRule>
    <cfRule type="containsText" dxfId="6488" priority="11631" operator="containsText" text="Pendente">
      <formula>NOT(ISERROR(SEARCH("Pendente",P472)))</formula>
    </cfRule>
    <cfRule type="containsText" dxfId="6487" priority="11644" operator="containsText" text="Finalizado">
      <formula>NOT(ISERROR(SEARCH("Finalizado",P472)))</formula>
    </cfRule>
    <cfRule type="containsText" dxfId="6486" priority="11643" operator="containsText" text="Pendente">
      <formula>NOT(ISERROR(SEARCH("Pendente",P472)))</formula>
    </cfRule>
    <cfRule type="containsText" dxfId="6485" priority="11642" operator="containsText" text="N/A">
      <formula>NOT(ISERROR(SEARCH("N/A",P472)))</formula>
    </cfRule>
    <cfRule type="containsText" dxfId="6484" priority="11641" operator="containsText" text="Lançado">
      <formula>NOT(ISERROR(SEARCH("Lançado",P472)))</formula>
    </cfRule>
    <cfRule type="expression" dxfId="6483" priority="11640">
      <formula>$H472="ETAPA"</formula>
    </cfRule>
    <cfRule type="containsText" dxfId="6482" priority="11632" operator="containsText" text="Finalizado">
      <formula>NOT(ISERROR(SEARCH("Finalizado",P472)))</formula>
    </cfRule>
    <cfRule type="containsText" dxfId="6481" priority="11629" operator="containsText" text="Lançado">
      <formula>NOT(ISERROR(SEARCH("Lançado",P472)))</formula>
    </cfRule>
    <cfRule type="expression" dxfId="6480" priority="11627">
      <formula>$H472="CÉLULA CONSTRUTIVA"</formula>
    </cfRule>
    <cfRule type="expression" dxfId="6479" priority="11626">
      <formula>$H472="SUBETAPA"</formula>
    </cfRule>
  </conditionalFormatting>
  <conditionalFormatting sqref="P473">
    <cfRule type="containsText" dxfId="6478" priority="11650" operator="containsText" text="Lançado">
      <formula>NOT(ISERROR(SEARCH("Lançado",P473)))</formula>
    </cfRule>
    <cfRule type="expression" dxfId="6477" priority="11649">
      <formula>$H473="ETAPA"</formula>
    </cfRule>
    <cfRule type="expression" dxfId="6476" priority="11648">
      <formula>$H473="CÉLULA CONSTRUTIVA"</formula>
    </cfRule>
    <cfRule type="expression" dxfId="6475" priority="11647">
      <formula>$H473="SUBETAPA"</formula>
    </cfRule>
    <cfRule type="containsText" dxfId="6474" priority="11651" operator="containsText" text="N/A">
      <formula>NOT(ISERROR(SEARCH("N/A",P473)))</formula>
    </cfRule>
    <cfRule type="containsText" dxfId="6473" priority="11654" operator="containsText" text="em andamento">
      <formula>NOT(ISERROR(SEARCH("em andamento",P473)))</formula>
    </cfRule>
    <cfRule type="containsText" dxfId="6472" priority="11653" operator="containsText" text="Finalizado">
      <formula>NOT(ISERROR(SEARCH("Finalizado",P473)))</formula>
    </cfRule>
    <cfRule type="containsText" dxfId="6471" priority="11652" operator="containsText" text="Pendente">
      <formula>NOT(ISERROR(SEARCH("Pendente",P473)))</formula>
    </cfRule>
  </conditionalFormatting>
  <conditionalFormatting sqref="P474">
    <cfRule type="expression" dxfId="6470" priority="11625">
      <formula>$H474="SUBETAPA"</formula>
    </cfRule>
    <cfRule type="containsText" dxfId="6469" priority="11624" operator="containsText" text="em andamento">
      <formula>NOT(ISERROR(SEARCH("em andamento",P474)))</formula>
    </cfRule>
    <cfRule type="containsText" dxfId="6468" priority="11623" operator="containsText" text="Finalizado">
      <formula>NOT(ISERROR(SEARCH("Finalizado",P474)))</formula>
    </cfRule>
    <cfRule type="containsText" dxfId="6467" priority="11622" operator="containsText" text="Pendente">
      <formula>NOT(ISERROR(SEARCH("Pendente",P474)))</formula>
    </cfRule>
    <cfRule type="containsText" dxfId="6466" priority="11621" operator="containsText" text="N/A">
      <formula>NOT(ISERROR(SEARCH("N/A",P474)))</formula>
    </cfRule>
    <cfRule type="containsText" dxfId="6465" priority="11620" operator="containsText" text="Lançado">
      <formula>NOT(ISERROR(SEARCH("Lançado",P474)))</formula>
    </cfRule>
    <cfRule type="expression" dxfId="6464" priority="11619">
      <formula>$H474="ETAPA"</formula>
    </cfRule>
    <cfRule type="expression" dxfId="6463" priority="11618">
      <formula>$H474="CÉLULA CONSTRUTIVA"</formula>
    </cfRule>
    <cfRule type="containsText" dxfId="6462" priority="11617" operator="containsText" text="em andamento">
      <formula>NOT(ISERROR(SEARCH("em andamento",P474)))</formula>
    </cfRule>
    <cfRule type="containsText" dxfId="6461" priority="11616" operator="containsText" text="Finalizado">
      <formula>NOT(ISERROR(SEARCH("Finalizado",P474)))</formula>
    </cfRule>
    <cfRule type="containsText" dxfId="6460" priority="11615" operator="containsText" text="Pendente">
      <formula>NOT(ISERROR(SEARCH("Pendente",P474)))</formula>
    </cfRule>
    <cfRule type="containsText" dxfId="6459" priority="11614" operator="containsText" text="N/A">
      <formula>NOT(ISERROR(SEARCH("N/A",P474)))</formula>
    </cfRule>
    <cfRule type="containsText" dxfId="6458" priority="11613" operator="containsText" text="Lançado">
      <formula>NOT(ISERROR(SEARCH("Lançado",P474)))</formula>
    </cfRule>
    <cfRule type="containsText" dxfId="6457" priority="11612" operator="containsText" text="em andamento">
      <formula>NOT(ISERROR(SEARCH("em andamento",P474)))</formula>
    </cfRule>
    <cfRule type="containsText" dxfId="6456" priority="11611" operator="containsText" text="Finalizado">
      <formula>NOT(ISERROR(SEARCH("Finalizado",P474)))</formula>
    </cfRule>
    <cfRule type="containsText" dxfId="6455" priority="11610" operator="containsText" text="Pendente">
      <formula>NOT(ISERROR(SEARCH("Pendente",P474)))</formula>
    </cfRule>
    <cfRule type="containsText" dxfId="6454" priority="11609" operator="containsText" text="N/A">
      <formula>NOT(ISERROR(SEARCH("N/A",P474)))</formula>
    </cfRule>
    <cfRule type="containsText" dxfId="6453" priority="11608" operator="containsText" text="Lançado">
      <formula>NOT(ISERROR(SEARCH("Lançado",P474)))</formula>
    </cfRule>
    <cfRule type="expression" dxfId="6452" priority="11607">
      <formula>$H474="ETAPA"</formula>
    </cfRule>
    <cfRule type="expression" dxfId="6451" priority="11606">
      <formula>$H474="CÉLULA CONSTRUTIVA"</formula>
    </cfRule>
    <cfRule type="expression" dxfId="6450" priority="11605">
      <formula>$H474="SUBETAPA"</formula>
    </cfRule>
  </conditionalFormatting>
  <conditionalFormatting sqref="P475 P477 P479">
    <cfRule type="expression" dxfId="6449" priority="11659">
      <formula>$H475="ETAPA"</formula>
    </cfRule>
    <cfRule type="expression" dxfId="6448" priority="11655">
      <formula>$H475="SUBETAPA"</formula>
    </cfRule>
    <cfRule type="containsText" dxfId="6447" priority="11667" operator="containsText" text="Pendente">
      <formula>NOT(ISERROR(SEARCH("Pendente",P475)))</formula>
    </cfRule>
    <cfRule type="containsText" dxfId="6446" priority="11668" operator="containsText" text="Finalizado">
      <formula>NOT(ISERROR(SEARCH("Finalizado",P475)))</formula>
    </cfRule>
    <cfRule type="containsText" dxfId="6445" priority="11669" operator="containsText" text="em andamento">
      <formula>NOT(ISERROR(SEARCH("em andamento",P475)))</formula>
    </cfRule>
  </conditionalFormatting>
  <conditionalFormatting sqref="P476">
    <cfRule type="containsText" dxfId="6444" priority="11596" operator="containsText" text="em andamento">
      <formula>NOT(ISERROR(SEARCH("em andamento",P476)))</formula>
    </cfRule>
    <cfRule type="containsText" dxfId="6443" priority="11595" operator="containsText" text="Finalizado">
      <formula>NOT(ISERROR(SEARCH("Finalizado",P476)))</formula>
    </cfRule>
    <cfRule type="containsText" dxfId="6442" priority="11594" operator="containsText" text="Pendente">
      <formula>NOT(ISERROR(SEARCH("Pendente",P476)))</formula>
    </cfRule>
    <cfRule type="expression" dxfId="6441" priority="11597">
      <formula>$H476="CÉLULA CONSTRUTIVA"</formula>
    </cfRule>
    <cfRule type="expression" dxfId="6440" priority="11584">
      <formula>$H476="SUBETAPA"</formula>
    </cfRule>
    <cfRule type="expression" dxfId="6439" priority="11585">
      <formula>$H476="CÉLULA CONSTRUTIVA"</formula>
    </cfRule>
    <cfRule type="expression" dxfId="6438" priority="11586">
      <formula>$H476="ETAPA"</formula>
    </cfRule>
    <cfRule type="containsText" dxfId="6437" priority="11587" operator="containsText" text="Lançado">
      <formula>NOT(ISERROR(SEARCH("Lançado",P476)))</formula>
    </cfRule>
    <cfRule type="containsText" dxfId="6436" priority="11588" operator="containsText" text="N/A">
      <formula>NOT(ISERROR(SEARCH("N/A",P476)))</formula>
    </cfRule>
    <cfRule type="containsText" dxfId="6435" priority="11589" operator="containsText" text="Pendente">
      <formula>NOT(ISERROR(SEARCH("Pendente",P476)))</formula>
    </cfRule>
    <cfRule type="containsText" dxfId="6434" priority="11590" operator="containsText" text="Finalizado">
      <formula>NOT(ISERROR(SEARCH("Finalizado",P476)))</formula>
    </cfRule>
    <cfRule type="containsText" dxfId="6433" priority="11591" operator="containsText" text="em andamento">
      <formula>NOT(ISERROR(SEARCH("em andamento",P476)))</formula>
    </cfRule>
    <cfRule type="containsText" dxfId="6432" priority="11592" operator="containsText" text="Lançado">
      <formula>NOT(ISERROR(SEARCH("Lançado",P476)))</formula>
    </cfRule>
    <cfRule type="containsText" dxfId="6431" priority="11593" operator="containsText" text="N/A">
      <formula>NOT(ISERROR(SEARCH("N/A",P476)))</formula>
    </cfRule>
    <cfRule type="expression" dxfId="6430" priority="11598">
      <formula>$H476="ETAPA"</formula>
    </cfRule>
    <cfRule type="expression" dxfId="6429" priority="11604">
      <formula>$H476="SUBETAPA"</formula>
    </cfRule>
    <cfRule type="containsText" dxfId="6428" priority="11603" operator="containsText" text="em andamento">
      <formula>NOT(ISERROR(SEARCH("em andamento",P476)))</formula>
    </cfRule>
    <cfRule type="containsText" dxfId="6427" priority="11602" operator="containsText" text="Finalizado">
      <formula>NOT(ISERROR(SEARCH("Finalizado",P476)))</formula>
    </cfRule>
    <cfRule type="containsText" dxfId="6426" priority="11601" operator="containsText" text="Pendente">
      <formula>NOT(ISERROR(SEARCH("Pendente",P476)))</formula>
    </cfRule>
    <cfRule type="containsText" dxfId="6425" priority="11600" operator="containsText" text="N/A">
      <formula>NOT(ISERROR(SEARCH("N/A",P476)))</formula>
    </cfRule>
    <cfRule type="containsText" dxfId="6424" priority="11599" operator="containsText" text="Lançado">
      <formula>NOT(ISERROR(SEARCH("Lançado",P476)))</formula>
    </cfRule>
  </conditionalFormatting>
  <conditionalFormatting sqref="P478">
    <cfRule type="containsText" dxfId="6423" priority="11575" operator="containsText" text="em andamento">
      <formula>NOT(ISERROR(SEARCH("em andamento",P478)))</formula>
    </cfRule>
    <cfRule type="containsText" dxfId="6422" priority="11574" operator="containsText" text="Finalizado">
      <formula>NOT(ISERROR(SEARCH("Finalizado",P478)))</formula>
    </cfRule>
    <cfRule type="containsText" dxfId="6421" priority="11570" operator="containsText" text="em andamento">
      <formula>NOT(ISERROR(SEARCH("em andamento",P478)))</formula>
    </cfRule>
    <cfRule type="containsText" dxfId="6420" priority="11571" operator="containsText" text="Lançado">
      <formula>NOT(ISERROR(SEARCH("Lançado",P478)))</formula>
    </cfRule>
    <cfRule type="containsText" dxfId="6419" priority="11572" operator="containsText" text="N/A">
      <formula>NOT(ISERROR(SEARCH("N/A",P478)))</formula>
    </cfRule>
    <cfRule type="expression" dxfId="6418" priority="11563">
      <formula>$H478="SUBETAPA"</formula>
    </cfRule>
    <cfRule type="expression" dxfId="6417" priority="11564">
      <formula>$H478="CÉLULA CONSTRUTIVA"</formula>
    </cfRule>
    <cfRule type="expression" dxfId="6416" priority="11565">
      <formula>$H478="ETAPA"</formula>
    </cfRule>
    <cfRule type="containsText" dxfId="6415" priority="11566" operator="containsText" text="Lançado">
      <formula>NOT(ISERROR(SEARCH("Lançado",P478)))</formula>
    </cfRule>
    <cfRule type="containsText" dxfId="6414" priority="11573" operator="containsText" text="Pendente">
      <formula>NOT(ISERROR(SEARCH("Pendente",P478)))</formula>
    </cfRule>
    <cfRule type="containsText" dxfId="6413" priority="11567" operator="containsText" text="N/A">
      <formula>NOT(ISERROR(SEARCH("N/A",P478)))</formula>
    </cfRule>
    <cfRule type="expression" dxfId="6412" priority="11576">
      <formula>$H478="CÉLULA CONSTRUTIVA"</formula>
    </cfRule>
    <cfRule type="containsText" dxfId="6411" priority="11568" operator="containsText" text="Pendente">
      <formula>NOT(ISERROR(SEARCH("Pendente",P478)))</formula>
    </cfRule>
    <cfRule type="containsText" dxfId="6410" priority="11569" operator="containsText" text="Finalizado">
      <formula>NOT(ISERROR(SEARCH("Finalizado",P478)))</formula>
    </cfRule>
    <cfRule type="expression" dxfId="6409" priority="11583">
      <formula>$H478="SUBETAPA"</formula>
    </cfRule>
    <cfRule type="containsText" dxfId="6408" priority="11582" operator="containsText" text="em andamento">
      <formula>NOT(ISERROR(SEARCH("em andamento",P478)))</formula>
    </cfRule>
    <cfRule type="containsText" dxfId="6407" priority="11581" operator="containsText" text="Finalizado">
      <formula>NOT(ISERROR(SEARCH("Finalizado",P478)))</formula>
    </cfRule>
    <cfRule type="containsText" dxfId="6406" priority="11580" operator="containsText" text="Pendente">
      <formula>NOT(ISERROR(SEARCH("Pendente",P478)))</formula>
    </cfRule>
    <cfRule type="containsText" dxfId="6405" priority="11579" operator="containsText" text="N/A">
      <formula>NOT(ISERROR(SEARCH("N/A",P478)))</formula>
    </cfRule>
    <cfRule type="containsText" dxfId="6404" priority="11578" operator="containsText" text="Lançado">
      <formula>NOT(ISERROR(SEARCH("Lançado",P478)))</formula>
    </cfRule>
    <cfRule type="expression" dxfId="6403" priority="11577">
      <formula>$H478="ETAPA"</formula>
    </cfRule>
  </conditionalFormatting>
  <conditionalFormatting sqref="P479 P475 P477">
    <cfRule type="containsText" dxfId="6402" priority="11666" operator="containsText" text="N/A">
      <formula>NOT(ISERROR(SEARCH("N/A",P475)))</formula>
    </cfRule>
    <cfRule type="expression" dxfId="6401" priority="11658">
      <formula>$H475="CÉLULA CONSTRUTIVA"</formula>
    </cfRule>
    <cfRule type="containsText" dxfId="6400" priority="11665" operator="containsText" text="Lançado">
      <formula>NOT(ISERROR(SEARCH("Lançado",P475)))</formula>
    </cfRule>
  </conditionalFormatting>
  <conditionalFormatting sqref="P479">
    <cfRule type="expression" dxfId="6399" priority="11656">
      <formula>$H479="CÉLULA CONSTRUTIVA"</formula>
    </cfRule>
    <cfRule type="expression" dxfId="6398" priority="11657">
      <formula>$H479="ETAPA"</formula>
    </cfRule>
    <cfRule type="containsText" dxfId="6397" priority="11660" operator="containsText" text="Lançado">
      <formula>NOT(ISERROR(SEARCH("Lançado",P479)))</formula>
    </cfRule>
    <cfRule type="containsText" dxfId="6396" priority="11664" operator="containsText" text="em andamento">
      <formula>NOT(ISERROR(SEARCH("em andamento",P479)))</formula>
    </cfRule>
    <cfRule type="containsText" dxfId="6395" priority="11663" operator="containsText" text="Finalizado">
      <formula>NOT(ISERROR(SEARCH("Finalizado",P479)))</formula>
    </cfRule>
    <cfRule type="containsText" dxfId="6394" priority="11661" operator="containsText" text="N/A">
      <formula>NOT(ISERROR(SEARCH("N/A",P479)))</formula>
    </cfRule>
    <cfRule type="containsText" dxfId="6393" priority="11662" operator="containsText" text="Pendente">
      <formula>NOT(ISERROR(SEARCH("Pendente",P479)))</formula>
    </cfRule>
  </conditionalFormatting>
  <conditionalFormatting sqref="P480">
    <cfRule type="containsText" dxfId="6392" priority="11549" operator="containsText" text="em andamento">
      <formula>NOT(ISERROR(SEARCH("em andamento",P480)))</formula>
    </cfRule>
    <cfRule type="containsText" dxfId="6391" priority="11551" operator="containsText" text="N/A">
      <formula>NOT(ISERROR(SEARCH("N/A",P480)))</formula>
    </cfRule>
    <cfRule type="containsText" dxfId="6390" priority="11552" operator="containsText" text="Pendente">
      <formula>NOT(ISERROR(SEARCH("Pendente",P480)))</formula>
    </cfRule>
    <cfRule type="containsText" dxfId="6389" priority="11553" operator="containsText" text="Finalizado">
      <formula>NOT(ISERROR(SEARCH("Finalizado",P480)))</formula>
    </cfRule>
    <cfRule type="containsText" dxfId="6388" priority="11554" operator="containsText" text="em andamento">
      <formula>NOT(ISERROR(SEARCH("em andamento",P480)))</formula>
    </cfRule>
    <cfRule type="expression" dxfId="6387" priority="11555">
      <formula>$H480="CÉLULA CONSTRUTIVA"</formula>
    </cfRule>
    <cfRule type="expression" dxfId="6386" priority="11556">
      <formula>$H480="ETAPA"</formula>
    </cfRule>
    <cfRule type="containsText" dxfId="6385" priority="11557" operator="containsText" text="Lançado">
      <formula>NOT(ISERROR(SEARCH("Lançado",P480)))</formula>
    </cfRule>
    <cfRule type="containsText" dxfId="6384" priority="11558" operator="containsText" text="N/A">
      <formula>NOT(ISERROR(SEARCH("N/A",P480)))</formula>
    </cfRule>
    <cfRule type="containsText" dxfId="6383" priority="11559" operator="containsText" text="Pendente">
      <formula>NOT(ISERROR(SEARCH("Pendente",P480)))</formula>
    </cfRule>
    <cfRule type="containsText" dxfId="6382" priority="11561" operator="containsText" text="em andamento">
      <formula>NOT(ISERROR(SEARCH("em andamento",P480)))</formula>
    </cfRule>
    <cfRule type="expression" dxfId="6381" priority="11562">
      <formula>$H480="SUBETAPA"</formula>
    </cfRule>
    <cfRule type="containsText" dxfId="6380" priority="11550" operator="containsText" text="Lançado">
      <formula>NOT(ISERROR(SEARCH("Lançado",P480)))</formula>
    </cfRule>
    <cfRule type="containsText" dxfId="6379" priority="11560" operator="containsText" text="Finalizado">
      <formula>NOT(ISERROR(SEARCH("Finalizado",P480)))</formula>
    </cfRule>
    <cfRule type="expression" dxfId="6378" priority="11542">
      <formula>$H480="SUBETAPA"</formula>
    </cfRule>
    <cfRule type="expression" dxfId="6377" priority="11543">
      <formula>$H480="CÉLULA CONSTRUTIVA"</formula>
    </cfRule>
    <cfRule type="expression" dxfId="6376" priority="11544">
      <formula>$H480="ETAPA"</formula>
    </cfRule>
    <cfRule type="containsText" dxfId="6375" priority="11545" operator="containsText" text="Lançado">
      <formula>NOT(ISERROR(SEARCH("Lançado",P480)))</formula>
    </cfRule>
    <cfRule type="containsText" dxfId="6374" priority="11546" operator="containsText" text="N/A">
      <formula>NOT(ISERROR(SEARCH("N/A",P480)))</formula>
    </cfRule>
    <cfRule type="containsText" dxfId="6373" priority="11547" operator="containsText" text="Pendente">
      <formula>NOT(ISERROR(SEARCH("Pendente",P480)))</formula>
    </cfRule>
    <cfRule type="containsText" dxfId="6372" priority="11548" operator="containsText" text="Finalizado">
      <formula>NOT(ISERROR(SEARCH("Finalizado",P480)))</formula>
    </cfRule>
  </conditionalFormatting>
  <conditionalFormatting sqref="P481:P482">
    <cfRule type="containsText" dxfId="6371" priority="13233" operator="containsText" text="Lançado">
      <formula>NOT(ISERROR(SEARCH("Lançado",P481)))</formula>
    </cfRule>
    <cfRule type="containsText" dxfId="6370" priority="13236" operator="containsText" text="Finalizado">
      <formula>NOT(ISERROR(SEARCH("Finalizado",P481)))</formula>
    </cfRule>
    <cfRule type="containsText" dxfId="6369" priority="13235" operator="containsText" text="Pendente">
      <formula>NOT(ISERROR(SEARCH("Pendente",P481)))</formula>
    </cfRule>
    <cfRule type="containsText" dxfId="6368" priority="13237" operator="containsText" text="em andamento">
      <formula>NOT(ISERROR(SEARCH("em andamento",P481)))</formula>
    </cfRule>
    <cfRule type="containsText" dxfId="6367" priority="13234" operator="containsText" text="N/A">
      <formula>NOT(ISERROR(SEARCH("N/A",P481)))</formula>
    </cfRule>
  </conditionalFormatting>
  <conditionalFormatting sqref="P483">
    <cfRule type="containsText" dxfId="6366" priority="11513" operator="containsText" text="Lançado">
      <formula>NOT(ISERROR(SEARCH("Lançado",P483)))</formula>
    </cfRule>
    <cfRule type="containsText" dxfId="6365" priority="11514" operator="containsText" text="N/A">
      <formula>NOT(ISERROR(SEARCH("N/A",P483)))</formula>
    </cfRule>
    <cfRule type="containsText" dxfId="6364" priority="11515" operator="containsText" text="Pendente">
      <formula>NOT(ISERROR(SEARCH("Pendente",P483)))</formula>
    </cfRule>
    <cfRule type="containsText" dxfId="6363" priority="11516" operator="containsText" text="Finalizado">
      <formula>NOT(ISERROR(SEARCH("Finalizado",P483)))</formula>
    </cfRule>
    <cfRule type="containsText" dxfId="6362" priority="11517" operator="containsText" text="em andamento">
      <formula>NOT(ISERROR(SEARCH("em andamento",P483)))</formula>
    </cfRule>
    <cfRule type="expression" dxfId="6361" priority="11518">
      <formula>$H483="SUBETAPA"</formula>
    </cfRule>
    <cfRule type="containsText" dxfId="6360" priority="11508" operator="containsText" text="Pendente">
      <formula>NOT(ISERROR(SEARCH("Pendente",P483)))</formula>
    </cfRule>
    <cfRule type="expression" dxfId="6359" priority="11511">
      <formula>$H483="CÉLULA CONSTRUTIVA"</formula>
    </cfRule>
    <cfRule type="expression" dxfId="6358" priority="11512">
      <formula>$H483="ETAPA"</formula>
    </cfRule>
    <cfRule type="containsText" dxfId="6357" priority="11510" operator="containsText" text="em andamento">
      <formula>NOT(ISERROR(SEARCH("em andamento",P483)))</formula>
    </cfRule>
    <cfRule type="containsText" dxfId="6356" priority="11507" operator="containsText" text="N/A">
      <formula>NOT(ISERROR(SEARCH("N/A",P483)))</formula>
    </cfRule>
    <cfRule type="containsText" dxfId="6355" priority="11506" operator="containsText" text="Lançado">
      <formula>NOT(ISERROR(SEARCH("Lançado",P483)))</formula>
    </cfRule>
    <cfRule type="containsText" dxfId="6354" priority="11505" operator="containsText" text="em andamento">
      <formula>NOT(ISERROR(SEARCH("em andamento",P483)))</formula>
    </cfRule>
    <cfRule type="containsText" dxfId="6353" priority="11504" operator="containsText" text="Finalizado">
      <formula>NOT(ISERROR(SEARCH("Finalizado",P483)))</formula>
    </cfRule>
    <cfRule type="containsText" dxfId="6352" priority="11503" operator="containsText" text="Pendente">
      <formula>NOT(ISERROR(SEARCH("Pendente",P483)))</formula>
    </cfRule>
    <cfRule type="containsText" dxfId="6351" priority="11502" operator="containsText" text="N/A">
      <formula>NOT(ISERROR(SEARCH("N/A",P483)))</formula>
    </cfRule>
    <cfRule type="containsText" dxfId="6350" priority="11501" operator="containsText" text="Lançado">
      <formula>NOT(ISERROR(SEARCH("Lançado",P483)))</formula>
    </cfRule>
    <cfRule type="expression" dxfId="6349" priority="11500">
      <formula>$H483="ETAPA"</formula>
    </cfRule>
    <cfRule type="expression" dxfId="6348" priority="11499">
      <formula>$H483="CÉLULA CONSTRUTIVA"</formula>
    </cfRule>
    <cfRule type="expression" dxfId="6347" priority="11498">
      <formula>$H483="SUBETAPA"</formula>
    </cfRule>
    <cfRule type="containsText" dxfId="6346" priority="11509" operator="containsText" text="Finalizado">
      <formula>NOT(ISERROR(SEARCH("Finalizado",P483)))</formula>
    </cfRule>
  </conditionalFormatting>
  <conditionalFormatting sqref="P484">
    <cfRule type="expression" dxfId="6345" priority="11519">
      <formula>$H484="SUBETAPA"</formula>
    </cfRule>
    <cfRule type="expression" dxfId="6344" priority="11520">
      <formula>$H484="CÉLULA CONSTRUTIVA"</formula>
    </cfRule>
    <cfRule type="expression" dxfId="6343" priority="11521">
      <formula>$H484="ETAPA"</formula>
    </cfRule>
    <cfRule type="containsText" dxfId="6342" priority="11523" operator="containsText" text="N/A">
      <formula>NOT(ISERROR(SEARCH("N/A",P484)))</formula>
    </cfRule>
    <cfRule type="containsText" dxfId="6341" priority="11522" operator="containsText" text="Lançado">
      <formula>NOT(ISERROR(SEARCH("Lançado",P484)))</formula>
    </cfRule>
    <cfRule type="containsText" dxfId="6340" priority="11526" operator="containsText" text="em andamento">
      <formula>NOT(ISERROR(SEARCH("em andamento",P484)))</formula>
    </cfRule>
    <cfRule type="containsText" dxfId="6339" priority="11524" operator="containsText" text="Pendente">
      <formula>NOT(ISERROR(SEARCH("Pendente",P484)))</formula>
    </cfRule>
    <cfRule type="containsText" dxfId="6338" priority="11525" operator="containsText" text="Finalizado">
      <formula>NOT(ISERROR(SEARCH("Finalizado",P484)))</formula>
    </cfRule>
  </conditionalFormatting>
  <conditionalFormatting sqref="P485">
    <cfRule type="expression" dxfId="6337" priority="11477">
      <formula>$H485="SUBETAPA"</formula>
    </cfRule>
    <cfRule type="expression" dxfId="6336" priority="11478">
      <formula>$H485="CÉLULA CONSTRUTIVA"</formula>
    </cfRule>
    <cfRule type="expression" dxfId="6335" priority="11479">
      <formula>$H485="ETAPA"</formula>
    </cfRule>
    <cfRule type="containsText" dxfId="6334" priority="11480" operator="containsText" text="Lançado">
      <formula>NOT(ISERROR(SEARCH("Lançado",P485)))</formula>
    </cfRule>
    <cfRule type="containsText" dxfId="6333" priority="11481" operator="containsText" text="N/A">
      <formula>NOT(ISERROR(SEARCH("N/A",P485)))</formula>
    </cfRule>
    <cfRule type="containsText" dxfId="6332" priority="11482" operator="containsText" text="Pendente">
      <formula>NOT(ISERROR(SEARCH("Pendente",P485)))</formula>
    </cfRule>
    <cfRule type="containsText" dxfId="6331" priority="11483" operator="containsText" text="Finalizado">
      <formula>NOT(ISERROR(SEARCH("Finalizado",P485)))</formula>
    </cfRule>
    <cfRule type="containsText" dxfId="6330" priority="11484" operator="containsText" text="em andamento">
      <formula>NOT(ISERROR(SEARCH("em andamento",P485)))</formula>
    </cfRule>
    <cfRule type="containsText" dxfId="6329" priority="11485" operator="containsText" text="Lançado">
      <formula>NOT(ISERROR(SEARCH("Lançado",P485)))</formula>
    </cfRule>
    <cfRule type="containsText" dxfId="6328" priority="11486" operator="containsText" text="N/A">
      <formula>NOT(ISERROR(SEARCH("N/A",P485)))</formula>
    </cfRule>
    <cfRule type="containsText" dxfId="6327" priority="11487" operator="containsText" text="Pendente">
      <formula>NOT(ISERROR(SEARCH("Pendente",P485)))</formula>
    </cfRule>
    <cfRule type="containsText" dxfId="6326" priority="11488" operator="containsText" text="Finalizado">
      <formula>NOT(ISERROR(SEARCH("Finalizado",P485)))</formula>
    </cfRule>
    <cfRule type="containsText" dxfId="6325" priority="11489" operator="containsText" text="em andamento">
      <formula>NOT(ISERROR(SEARCH("em andamento",P485)))</formula>
    </cfRule>
    <cfRule type="expression" dxfId="6324" priority="11490">
      <formula>$H485="CÉLULA CONSTRUTIVA"</formula>
    </cfRule>
    <cfRule type="expression" dxfId="6323" priority="11491">
      <formula>$H485="ETAPA"</formula>
    </cfRule>
    <cfRule type="containsText" dxfId="6322" priority="11492" operator="containsText" text="Lançado">
      <formula>NOT(ISERROR(SEARCH("Lançado",P485)))</formula>
    </cfRule>
    <cfRule type="containsText" dxfId="6321" priority="11493" operator="containsText" text="N/A">
      <formula>NOT(ISERROR(SEARCH("N/A",P485)))</formula>
    </cfRule>
    <cfRule type="containsText" dxfId="6320" priority="11494" operator="containsText" text="Pendente">
      <formula>NOT(ISERROR(SEARCH("Pendente",P485)))</formula>
    </cfRule>
    <cfRule type="containsText" dxfId="6319" priority="11495" operator="containsText" text="Finalizado">
      <formula>NOT(ISERROR(SEARCH("Finalizado",P485)))</formula>
    </cfRule>
    <cfRule type="expression" dxfId="6318" priority="11497">
      <formula>$H485="SUBETAPA"</formula>
    </cfRule>
    <cfRule type="containsText" dxfId="6317" priority="11496" operator="containsText" text="em andamento">
      <formula>NOT(ISERROR(SEARCH("em andamento",P485)))</formula>
    </cfRule>
  </conditionalFormatting>
  <conditionalFormatting sqref="P486 P488 P490">
    <cfRule type="expression" dxfId="6316" priority="11531">
      <formula>$H486="ETAPA"</formula>
    </cfRule>
    <cfRule type="expression" dxfId="6315" priority="11527">
      <formula>$H486="SUBETAPA"</formula>
    </cfRule>
    <cfRule type="containsText" dxfId="6314" priority="11541" operator="containsText" text="em andamento">
      <formula>NOT(ISERROR(SEARCH("em andamento",P486)))</formula>
    </cfRule>
    <cfRule type="containsText" dxfId="6313" priority="11540" operator="containsText" text="Finalizado">
      <formula>NOT(ISERROR(SEARCH("Finalizado",P486)))</formula>
    </cfRule>
    <cfRule type="containsText" dxfId="6312" priority="11539" operator="containsText" text="Pendente">
      <formula>NOT(ISERROR(SEARCH("Pendente",P486)))</formula>
    </cfRule>
  </conditionalFormatting>
  <conditionalFormatting sqref="P487">
    <cfRule type="containsText" dxfId="6311" priority="11472" operator="containsText" text="N/A">
      <formula>NOT(ISERROR(SEARCH("N/A",P487)))</formula>
    </cfRule>
    <cfRule type="containsText" dxfId="6310" priority="11471" operator="containsText" text="Lançado">
      <formula>NOT(ISERROR(SEARCH("Lançado",P487)))</formula>
    </cfRule>
    <cfRule type="expression" dxfId="6309" priority="11470">
      <formula>$H487="ETAPA"</formula>
    </cfRule>
    <cfRule type="expression" dxfId="6308" priority="11469">
      <formula>$H487="CÉLULA CONSTRUTIVA"</formula>
    </cfRule>
    <cfRule type="containsText" dxfId="6307" priority="11468" operator="containsText" text="em andamento">
      <formula>NOT(ISERROR(SEARCH("em andamento",P487)))</formula>
    </cfRule>
    <cfRule type="containsText" dxfId="6306" priority="11467" operator="containsText" text="Finalizado">
      <formula>NOT(ISERROR(SEARCH("Finalizado",P487)))</formula>
    </cfRule>
    <cfRule type="containsText" dxfId="6305" priority="11466" operator="containsText" text="Pendente">
      <formula>NOT(ISERROR(SEARCH("Pendente",P487)))</formula>
    </cfRule>
    <cfRule type="containsText" dxfId="6304" priority="11465" operator="containsText" text="N/A">
      <formula>NOT(ISERROR(SEARCH("N/A",P487)))</formula>
    </cfRule>
    <cfRule type="containsText" dxfId="6303" priority="11475" operator="containsText" text="em andamento">
      <formula>NOT(ISERROR(SEARCH("em andamento",P487)))</formula>
    </cfRule>
    <cfRule type="containsText" dxfId="6302" priority="11464" operator="containsText" text="Lançado">
      <formula>NOT(ISERROR(SEARCH("Lançado",P487)))</formula>
    </cfRule>
    <cfRule type="containsText" dxfId="6301" priority="11463" operator="containsText" text="em andamento">
      <formula>NOT(ISERROR(SEARCH("em andamento",P487)))</formula>
    </cfRule>
    <cfRule type="containsText" dxfId="6300" priority="11462" operator="containsText" text="Finalizado">
      <formula>NOT(ISERROR(SEARCH("Finalizado",P487)))</formula>
    </cfRule>
    <cfRule type="containsText" dxfId="6299" priority="11461" operator="containsText" text="Pendente">
      <formula>NOT(ISERROR(SEARCH("Pendente",P487)))</formula>
    </cfRule>
    <cfRule type="containsText" dxfId="6298" priority="11460" operator="containsText" text="N/A">
      <formula>NOT(ISERROR(SEARCH("N/A",P487)))</formula>
    </cfRule>
    <cfRule type="containsText" dxfId="6297" priority="11459" operator="containsText" text="Lançado">
      <formula>NOT(ISERROR(SEARCH("Lançado",P487)))</formula>
    </cfRule>
    <cfRule type="expression" dxfId="6296" priority="11458">
      <formula>$H487="ETAPA"</formula>
    </cfRule>
    <cfRule type="expression" dxfId="6295" priority="11457">
      <formula>$H487="CÉLULA CONSTRUTIVA"</formula>
    </cfRule>
    <cfRule type="containsText" dxfId="6294" priority="11473" operator="containsText" text="Pendente">
      <formula>NOT(ISERROR(SEARCH("Pendente",P487)))</formula>
    </cfRule>
    <cfRule type="expression" dxfId="6293" priority="11456">
      <formula>$H487="SUBETAPA"</formula>
    </cfRule>
    <cfRule type="containsText" dxfId="6292" priority="11474" operator="containsText" text="Finalizado">
      <formula>NOT(ISERROR(SEARCH("Finalizado",P487)))</formula>
    </cfRule>
    <cfRule type="expression" dxfId="6291" priority="11476">
      <formula>$H487="SUBETAPA"</formula>
    </cfRule>
  </conditionalFormatting>
  <conditionalFormatting sqref="P489">
    <cfRule type="expression" dxfId="6290" priority="11449">
      <formula>$H489="ETAPA"</formula>
    </cfRule>
    <cfRule type="expression" dxfId="6289" priority="11448">
      <formula>$H489="CÉLULA CONSTRUTIVA"</formula>
    </cfRule>
    <cfRule type="containsText" dxfId="6288" priority="11447" operator="containsText" text="em andamento">
      <formula>NOT(ISERROR(SEARCH("em andamento",P489)))</formula>
    </cfRule>
    <cfRule type="containsText" dxfId="6287" priority="11446" operator="containsText" text="Finalizado">
      <formula>NOT(ISERROR(SEARCH("Finalizado",P489)))</formula>
    </cfRule>
    <cfRule type="containsText" dxfId="6286" priority="11445" operator="containsText" text="Pendente">
      <formula>NOT(ISERROR(SEARCH("Pendente",P489)))</formula>
    </cfRule>
    <cfRule type="containsText" dxfId="6285" priority="11444" operator="containsText" text="N/A">
      <formula>NOT(ISERROR(SEARCH("N/A",P489)))</formula>
    </cfRule>
    <cfRule type="containsText" dxfId="6284" priority="11443" operator="containsText" text="Lançado">
      <formula>NOT(ISERROR(SEARCH("Lançado",P489)))</formula>
    </cfRule>
    <cfRule type="containsText" dxfId="6283" priority="11441" operator="containsText" text="Finalizado">
      <formula>NOT(ISERROR(SEARCH("Finalizado",P489)))</formula>
    </cfRule>
    <cfRule type="containsText" dxfId="6282" priority="11440" operator="containsText" text="Pendente">
      <formula>NOT(ISERROR(SEARCH("Pendente",P489)))</formula>
    </cfRule>
    <cfRule type="containsText" dxfId="6281" priority="11439" operator="containsText" text="N/A">
      <formula>NOT(ISERROR(SEARCH("N/A",P489)))</formula>
    </cfRule>
    <cfRule type="containsText" dxfId="6280" priority="11438" operator="containsText" text="Lançado">
      <formula>NOT(ISERROR(SEARCH("Lançado",P489)))</formula>
    </cfRule>
    <cfRule type="expression" dxfId="6279" priority="11436">
      <formula>$H489="CÉLULA CONSTRUTIVA"</formula>
    </cfRule>
    <cfRule type="expression" dxfId="6278" priority="11435">
      <formula>$H489="SUBETAPA"</formula>
    </cfRule>
    <cfRule type="expression" dxfId="6277" priority="11437">
      <formula>$H489="ETAPA"</formula>
    </cfRule>
    <cfRule type="expression" dxfId="6276" priority="11455">
      <formula>$H489="SUBETAPA"</formula>
    </cfRule>
    <cfRule type="containsText" dxfId="6275" priority="11454" operator="containsText" text="em andamento">
      <formula>NOT(ISERROR(SEARCH("em andamento",P489)))</formula>
    </cfRule>
    <cfRule type="containsText" dxfId="6274" priority="11442" operator="containsText" text="em andamento">
      <formula>NOT(ISERROR(SEARCH("em andamento",P489)))</formula>
    </cfRule>
    <cfRule type="containsText" dxfId="6273" priority="11453" operator="containsText" text="Finalizado">
      <formula>NOT(ISERROR(SEARCH("Finalizado",P489)))</formula>
    </cfRule>
    <cfRule type="containsText" dxfId="6272" priority="11452" operator="containsText" text="Pendente">
      <formula>NOT(ISERROR(SEARCH("Pendente",P489)))</formula>
    </cfRule>
    <cfRule type="containsText" dxfId="6271" priority="11451" operator="containsText" text="N/A">
      <formula>NOT(ISERROR(SEARCH("N/A",P489)))</formula>
    </cfRule>
    <cfRule type="containsText" dxfId="6270" priority="11450" operator="containsText" text="Lançado">
      <formula>NOT(ISERROR(SEARCH("Lançado",P489)))</formula>
    </cfRule>
  </conditionalFormatting>
  <conditionalFormatting sqref="P490 P486 P488">
    <cfRule type="expression" dxfId="6269" priority="11530">
      <formula>$H486="CÉLULA CONSTRUTIVA"</formula>
    </cfRule>
    <cfRule type="containsText" dxfId="6268" priority="11538" operator="containsText" text="N/A">
      <formula>NOT(ISERROR(SEARCH("N/A",P486)))</formula>
    </cfRule>
    <cfRule type="containsText" dxfId="6267" priority="11537" operator="containsText" text="Lançado">
      <formula>NOT(ISERROR(SEARCH("Lançado",P486)))</formula>
    </cfRule>
  </conditionalFormatting>
  <conditionalFormatting sqref="P490">
    <cfRule type="expression" dxfId="6266" priority="11529">
      <formula>$H490="ETAPA"</formula>
    </cfRule>
    <cfRule type="expression" dxfId="6265" priority="11528">
      <formula>$H490="CÉLULA CONSTRUTIVA"</formula>
    </cfRule>
    <cfRule type="containsText" dxfId="6264" priority="11536" operator="containsText" text="em andamento">
      <formula>NOT(ISERROR(SEARCH("em andamento",P490)))</formula>
    </cfRule>
    <cfRule type="containsText" dxfId="6263" priority="11535" operator="containsText" text="Finalizado">
      <formula>NOT(ISERROR(SEARCH("Finalizado",P490)))</formula>
    </cfRule>
    <cfRule type="containsText" dxfId="6262" priority="11534" operator="containsText" text="Pendente">
      <formula>NOT(ISERROR(SEARCH("Pendente",P490)))</formula>
    </cfRule>
    <cfRule type="containsText" dxfId="6261" priority="11533" operator="containsText" text="N/A">
      <formula>NOT(ISERROR(SEARCH("N/A",P490)))</formula>
    </cfRule>
    <cfRule type="containsText" dxfId="6260" priority="11532" operator="containsText" text="Lançado">
      <formula>NOT(ISERROR(SEARCH("Lançado",P490)))</formula>
    </cfRule>
  </conditionalFormatting>
  <conditionalFormatting sqref="P491">
    <cfRule type="expression" dxfId="6259" priority="11415">
      <formula>$H491="CÉLULA CONSTRUTIVA"</formula>
    </cfRule>
    <cfRule type="containsText" dxfId="6258" priority="11417" operator="containsText" text="Lançado">
      <formula>NOT(ISERROR(SEARCH("Lançado",P491)))</formula>
    </cfRule>
    <cfRule type="containsText" dxfId="6257" priority="11418" operator="containsText" text="N/A">
      <formula>NOT(ISERROR(SEARCH("N/A",P491)))</formula>
    </cfRule>
    <cfRule type="containsText" dxfId="6256" priority="11419" operator="containsText" text="Pendente">
      <formula>NOT(ISERROR(SEARCH("Pendente",P491)))</formula>
    </cfRule>
    <cfRule type="containsText" dxfId="6255" priority="11420" operator="containsText" text="Finalizado">
      <formula>NOT(ISERROR(SEARCH("Finalizado",P491)))</formula>
    </cfRule>
    <cfRule type="containsText" dxfId="6254" priority="11421" operator="containsText" text="em andamento">
      <formula>NOT(ISERROR(SEARCH("em andamento",P491)))</formula>
    </cfRule>
    <cfRule type="containsText" dxfId="6253" priority="11422" operator="containsText" text="Lançado">
      <formula>NOT(ISERROR(SEARCH("Lançado",P491)))</formula>
    </cfRule>
    <cfRule type="containsText" dxfId="6252" priority="11424" operator="containsText" text="Pendente">
      <formula>NOT(ISERROR(SEARCH("Pendente",P491)))</formula>
    </cfRule>
    <cfRule type="containsText" dxfId="6251" priority="11426" operator="containsText" text="em andamento">
      <formula>NOT(ISERROR(SEARCH("em andamento",P491)))</formula>
    </cfRule>
    <cfRule type="expression" dxfId="6250" priority="11427">
      <formula>$H491="CÉLULA CONSTRUTIVA"</formula>
    </cfRule>
    <cfRule type="expression" dxfId="6249" priority="11428">
      <formula>$H491="ETAPA"</formula>
    </cfRule>
    <cfRule type="containsText" dxfId="6248" priority="11429" operator="containsText" text="Lançado">
      <formula>NOT(ISERROR(SEARCH("Lançado",P491)))</formula>
    </cfRule>
    <cfRule type="containsText" dxfId="6247" priority="11430" operator="containsText" text="N/A">
      <formula>NOT(ISERROR(SEARCH("N/A",P491)))</formula>
    </cfRule>
    <cfRule type="containsText" dxfId="6246" priority="11431" operator="containsText" text="Pendente">
      <formula>NOT(ISERROR(SEARCH("Pendente",P491)))</formula>
    </cfRule>
    <cfRule type="containsText" dxfId="6245" priority="11432" operator="containsText" text="Finalizado">
      <formula>NOT(ISERROR(SEARCH("Finalizado",P491)))</formula>
    </cfRule>
    <cfRule type="containsText" dxfId="6244" priority="11433" operator="containsText" text="em andamento">
      <formula>NOT(ISERROR(SEARCH("em andamento",P491)))</formula>
    </cfRule>
    <cfRule type="expression" dxfId="6243" priority="11434">
      <formula>$H491="SUBETAPA"</formula>
    </cfRule>
    <cfRule type="containsText" dxfId="6242" priority="11423" operator="containsText" text="N/A">
      <formula>NOT(ISERROR(SEARCH("N/A",P491)))</formula>
    </cfRule>
    <cfRule type="expression" dxfId="6241" priority="11414">
      <formula>$H491="SUBETAPA"</formula>
    </cfRule>
    <cfRule type="containsText" dxfId="6240" priority="11425" operator="containsText" text="Finalizado">
      <formula>NOT(ISERROR(SEARCH("Finalizado",P491)))</formula>
    </cfRule>
    <cfRule type="expression" dxfId="6239" priority="11416">
      <formula>$H491="ETAPA"</formula>
    </cfRule>
  </conditionalFormatting>
  <conditionalFormatting sqref="P492:P493">
    <cfRule type="containsText" dxfId="6238" priority="13180" operator="containsText" text="Finalizado">
      <formula>NOT(ISERROR(SEARCH("Finalizado",P492)))</formula>
    </cfRule>
    <cfRule type="containsText" dxfId="6237" priority="13181" operator="containsText" text="em andamento">
      <formula>NOT(ISERROR(SEARCH("em andamento",P492)))</formula>
    </cfRule>
    <cfRule type="containsText" dxfId="6236" priority="13177" operator="containsText" text="Lançado">
      <formula>NOT(ISERROR(SEARCH("Lançado",P492)))</formula>
    </cfRule>
    <cfRule type="containsText" dxfId="6235" priority="13178" operator="containsText" text="N/A">
      <formula>NOT(ISERROR(SEARCH("N/A",P492)))</formula>
    </cfRule>
    <cfRule type="containsText" dxfId="6234" priority="13179" operator="containsText" text="Pendente">
      <formula>NOT(ISERROR(SEARCH("Pendente",P492)))</formula>
    </cfRule>
  </conditionalFormatting>
  <conditionalFormatting sqref="P494">
    <cfRule type="containsText" dxfId="6233" priority="11382" operator="containsText" text="em andamento">
      <formula>NOT(ISERROR(SEARCH("em andamento",P494)))</formula>
    </cfRule>
    <cfRule type="containsText" dxfId="6232" priority="11375" operator="containsText" text="Pendente">
      <formula>NOT(ISERROR(SEARCH("Pendente",P494)))</formula>
    </cfRule>
    <cfRule type="containsText" dxfId="6231" priority="11374" operator="containsText" text="N/A">
      <formula>NOT(ISERROR(SEARCH("N/A",P494)))</formula>
    </cfRule>
    <cfRule type="containsText" dxfId="6230" priority="11373" operator="containsText" text="Lançado">
      <formula>NOT(ISERROR(SEARCH("Lançado",P494)))</formula>
    </cfRule>
    <cfRule type="expression" dxfId="6229" priority="11372">
      <formula>$H494="ETAPA"</formula>
    </cfRule>
    <cfRule type="expression" dxfId="6228" priority="11371">
      <formula>$H494="CÉLULA CONSTRUTIVA"</formula>
    </cfRule>
    <cfRule type="containsText" dxfId="6227" priority="11378" operator="containsText" text="Lançado">
      <formula>NOT(ISERROR(SEARCH("Lançado",P494)))</formula>
    </cfRule>
    <cfRule type="containsText" dxfId="6226" priority="11379" operator="containsText" text="N/A">
      <formula>NOT(ISERROR(SEARCH("N/A",P494)))</formula>
    </cfRule>
    <cfRule type="containsText" dxfId="6225" priority="11380" operator="containsText" text="Pendente">
      <formula>NOT(ISERROR(SEARCH("Pendente",P494)))</formula>
    </cfRule>
    <cfRule type="containsText" dxfId="6224" priority="11381" operator="containsText" text="Finalizado">
      <formula>NOT(ISERROR(SEARCH("Finalizado",P494)))</formula>
    </cfRule>
    <cfRule type="expression" dxfId="6223" priority="11383">
      <formula>$H494="CÉLULA CONSTRUTIVA"</formula>
    </cfRule>
    <cfRule type="expression" dxfId="6222" priority="11384">
      <formula>$H494="ETAPA"</formula>
    </cfRule>
    <cfRule type="containsText" dxfId="6221" priority="11385" operator="containsText" text="Lançado">
      <formula>NOT(ISERROR(SEARCH("Lançado",P494)))</formula>
    </cfRule>
    <cfRule type="containsText" dxfId="6220" priority="11386" operator="containsText" text="N/A">
      <formula>NOT(ISERROR(SEARCH("N/A",P494)))</formula>
    </cfRule>
    <cfRule type="containsText" dxfId="6219" priority="11387" operator="containsText" text="Pendente">
      <formula>NOT(ISERROR(SEARCH("Pendente",P494)))</formula>
    </cfRule>
    <cfRule type="containsText" dxfId="6218" priority="11388" operator="containsText" text="Finalizado">
      <formula>NOT(ISERROR(SEARCH("Finalizado",P494)))</formula>
    </cfRule>
    <cfRule type="containsText" dxfId="6217" priority="11389" operator="containsText" text="em andamento">
      <formula>NOT(ISERROR(SEARCH("em andamento",P494)))</formula>
    </cfRule>
    <cfRule type="expression" dxfId="6216" priority="11390">
      <formula>$H494="SUBETAPA"</formula>
    </cfRule>
    <cfRule type="expression" dxfId="6215" priority="11370">
      <formula>$H494="SUBETAPA"</formula>
    </cfRule>
    <cfRule type="containsText" dxfId="6214" priority="11377" operator="containsText" text="em andamento">
      <formula>NOT(ISERROR(SEARCH("em andamento",P494)))</formula>
    </cfRule>
    <cfRule type="containsText" dxfId="6213" priority="11376" operator="containsText" text="Finalizado">
      <formula>NOT(ISERROR(SEARCH("Finalizado",P494)))</formula>
    </cfRule>
  </conditionalFormatting>
  <conditionalFormatting sqref="P495">
    <cfRule type="containsText" dxfId="6212" priority="11398" operator="containsText" text="em andamento">
      <formula>NOT(ISERROR(SEARCH("em andamento",P495)))</formula>
    </cfRule>
    <cfRule type="containsText" dxfId="6211" priority="11397" operator="containsText" text="Finalizado">
      <formula>NOT(ISERROR(SEARCH("Finalizado",P495)))</formula>
    </cfRule>
    <cfRule type="containsText" dxfId="6210" priority="11394" operator="containsText" text="Lançado">
      <formula>NOT(ISERROR(SEARCH("Lançado",P495)))</formula>
    </cfRule>
    <cfRule type="expression" dxfId="6209" priority="11391">
      <formula>$H495="SUBETAPA"</formula>
    </cfRule>
    <cfRule type="expression" dxfId="6208" priority="11392">
      <formula>$H495="CÉLULA CONSTRUTIVA"</formula>
    </cfRule>
    <cfRule type="expression" dxfId="6207" priority="11393">
      <formula>$H495="ETAPA"</formula>
    </cfRule>
    <cfRule type="containsText" dxfId="6206" priority="11395" operator="containsText" text="N/A">
      <formula>NOT(ISERROR(SEARCH("N/A",P495)))</formula>
    </cfRule>
    <cfRule type="containsText" dxfId="6205" priority="11396" operator="containsText" text="Pendente">
      <formula>NOT(ISERROR(SEARCH("Pendente",P495)))</formula>
    </cfRule>
  </conditionalFormatting>
  <conditionalFormatting sqref="P496">
    <cfRule type="containsText" dxfId="6204" priority="11354" operator="containsText" text="Pendente">
      <formula>NOT(ISERROR(SEARCH("Pendente",P496)))</formula>
    </cfRule>
    <cfRule type="containsText" dxfId="6203" priority="11353" operator="containsText" text="N/A">
      <formula>NOT(ISERROR(SEARCH("N/A",P496)))</formula>
    </cfRule>
    <cfRule type="containsText" dxfId="6202" priority="11352" operator="containsText" text="Lançado">
      <formula>NOT(ISERROR(SEARCH("Lançado",P496)))</formula>
    </cfRule>
    <cfRule type="expression" dxfId="6201" priority="11351">
      <formula>$H496="ETAPA"</formula>
    </cfRule>
    <cfRule type="expression" dxfId="6200" priority="11350">
      <formula>$H496="CÉLULA CONSTRUTIVA"</formula>
    </cfRule>
    <cfRule type="expression" dxfId="6199" priority="11349">
      <formula>$H496="SUBETAPA"</formula>
    </cfRule>
    <cfRule type="expression" dxfId="6198" priority="11369">
      <formula>$H496="SUBETAPA"</formula>
    </cfRule>
    <cfRule type="containsText" dxfId="6197" priority="11368" operator="containsText" text="em andamento">
      <formula>NOT(ISERROR(SEARCH("em andamento",P496)))</formula>
    </cfRule>
    <cfRule type="containsText" dxfId="6196" priority="11367" operator="containsText" text="Finalizado">
      <formula>NOT(ISERROR(SEARCH("Finalizado",P496)))</formula>
    </cfRule>
    <cfRule type="containsText" dxfId="6195" priority="11366" operator="containsText" text="Pendente">
      <formula>NOT(ISERROR(SEARCH("Pendente",P496)))</formula>
    </cfRule>
    <cfRule type="containsText" dxfId="6194" priority="11365" operator="containsText" text="N/A">
      <formula>NOT(ISERROR(SEARCH("N/A",P496)))</formula>
    </cfRule>
    <cfRule type="containsText" dxfId="6193" priority="11364" operator="containsText" text="Lançado">
      <formula>NOT(ISERROR(SEARCH("Lançado",P496)))</formula>
    </cfRule>
    <cfRule type="expression" dxfId="6192" priority="11363">
      <formula>$H496="ETAPA"</formula>
    </cfRule>
    <cfRule type="expression" dxfId="6191" priority="11362">
      <formula>$H496="CÉLULA CONSTRUTIVA"</formula>
    </cfRule>
    <cfRule type="containsText" dxfId="6190" priority="11361" operator="containsText" text="em andamento">
      <formula>NOT(ISERROR(SEARCH("em andamento",P496)))</formula>
    </cfRule>
    <cfRule type="containsText" dxfId="6189" priority="11360" operator="containsText" text="Finalizado">
      <formula>NOT(ISERROR(SEARCH("Finalizado",P496)))</formula>
    </cfRule>
    <cfRule type="containsText" dxfId="6188" priority="11359" operator="containsText" text="Pendente">
      <formula>NOT(ISERROR(SEARCH("Pendente",P496)))</formula>
    </cfRule>
    <cfRule type="containsText" dxfId="6187" priority="11358" operator="containsText" text="N/A">
      <formula>NOT(ISERROR(SEARCH("N/A",P496)))</formula>
    </cfRule>
    <cfRule type="containsText" dxfId="6186" priority="11357" operator="containsText" text="Lançado">
      <formula>NOT(ISERROR(SEARCH("Lançado",P496)))</formula>
    </cfRule>
    <cfRule type="containsText" dxfId="6185" priority="11356" operator="containsText" text="em andamento">
      <formula>NOT(ISERROR(SEARCH("em andamento",P496)))</formula>
    </cfRule>
    <cfRule type="containsText" dxfId="6184" priority="11355" operator="containsText" text="Finalizado">
      <formula>NOT(ISERROR(SEARCH("Finalizado",P496)))</formula>
    </cfRule>
  </conditionalFormatting>
  <conditionalFormatting sqref="P497 P499 P501">
    <cfRule type="containsText" dxfId="6183" priority="11412" operator="containsText" text="Finalizado">
      <formula>NOT(ISERROR(SEARCH("Finalizado",P497)))</formula>
    </cfRule>
    <cfRule type="containsText" dxfId="6182" priority="11411" operator="containsText" text="Pendente">
      <formula>NOT(ISERROR(SEARCH("Pendente",P497)))</formula>
    </cfRule>
    <cfRule type="containsText" dxfId="6181" priority="11413" operator="containsText" text="em andamento">
      <formula>NOT(ISERROR(SEARCH("em andamento",P497)))</formula>
    </cfRule>
    <cfRule type="expression" dxfId="6180" priority="11403">
      <formula>$H497="ETAPA"</formula>
    </cfRule>
    <cfRule type="expression" dxfId="6179" priority="11399">
      <formula>$H497="SUBETAPA"</formula>
    </cfRule>
  </conditionalFormatting>
  <conditionalFormatting sqref="P498">
    <cfRule type="expression" dxfId="6178" priority="11328">
      <formula>$H498="SUBETAPA"</formula>
    </cfRule>
    <cfRule type="expression" dxfId="6177" priority="11348">
      <formula>$H498="SUBETAPA"</formula>
    </cfRule>
    <cfRule type="containsText" dxfId="6176" priority="11347" operator="containsText" text="em andamento">
      <formula>NOT(ISERROR(SEARCH("em andamento",P498)))</formula>
    </cfRule>
    <cfRule type="containsText" dxfId="6175" priority="11346" operator="containsText" text="Finalizado">
      <formula>NOT(ISERROR(SEARCH("Finalizado",P498)))</formula>
    </cfRule>
    <cfRule type="containsText" dxfId="6174" priority="11345" operator="containsText" text="Pendente">
      <formula>NOT(ISERROR(SEARCH("Pendente",P498)))</formula>
    </cfRule>
    <cfRule type="containsText" dxfId="6173" priority="11344" operator="containsText" text="N/A">
      <formula>NOT(ISERROR(SEARCH("N/A",P498)))</formula>
    </cfRule>
    <cfRule type="containsText" dxfId="6172" priority="11343" operator="containsText" text="Lançado">
      <formula>NOT(ISERROR(SEARCH("Lançado",P498)))</formula>
    </cfRule>
    <cfRule type="expression" dxfId="6171" priority="11342">
      <formula>$H498="ETAPA"</formula>
    </cfRule>
    <cfRule type="expression" dxfId="6170" priority="11341">
      <formula>$H498="CÉLULA CONSTRUTIVA"</formula>
    </cfRule>
    <cfRule type="containsText" dxfId="6169" priority="11340" operator="containsText" text="em andamento">
      <formula>NOT(ISERROR(SEARCH("em andamento",P498)))</formula>
    </cfRule>
    <cfRule type="containsText" dxfId="6168" priority="11339" operator="containsText" text="Finalizado">
      <formula>NOT(ISERROR(SEARCH("Finalizado",P498)))</formula>
    </cfRule>
    <cfRule type="containsText" dxfId="6167" priority="11338" operator="containsText" text="Pendente">
      <formula>NOT(ISERROR(SEARCH("Pendente",P498)))</formula>
    </cfRule>
    <cfRule type="containsText" dxfId="6166" priority="11337" operator="containsText" text="N/A">
      <formula>NOT(ISERROR(SEARCH("N/A",P498)))</formula>
    </cfRule>
    <cfRule type="containsText" dxfId="6165" priority="11336" operator="containsText" text="Lançado">
      <formula>NOT(ISERROR(SEARCH("Lançado",P498)))</formula>
    </cfRule>
    <cfRule type="containsText" dxfId="6164" priority="11335" operator="containsText" text="em andamento">
      <formula>NOT(ISERROR(SEARCH("em andamento",P498)))</formula>
    </cfRule>
    <cfRule type="containsText" dxfId="6163" priority="11334" operator="containsText" text="Finalizado">
      <formula>NOT(ISERROR(SEARCH("Finalizado",P498)))</formula>
    </cfRule>
    <cfRule type="containsText" dxfId="6162" priority="11333" operator="containsText" text="Pendente">
      <formula>NOT(ISERROR(SEARCH("Pendente",P498)))</formula>
    </cfRule>
    <cfRule type="containsText" dxfId="6161" priority="11332" operator="containsText" text="N/A">
      <formula>NOT(ISERROR(SEARCH("N/A",P498)))</formula>
    </cfRule>
    <cfRule type="containsText" dxfId="6160" priority="11331" operator="containsText" text="Lançado">
      <formula>NOT(ISERROR(SEARCH("Lançado",P498)))</formula>
    </cfRule>
    <cfRule type="expression" dxfId="6159" priority="11330">
      <formula>$H498="ETAPA"</formula>
    </cfRule>
    <cfRule type="expression" dxfId="6158" priority="11329">
      <formula>$H498="CÉLULA CONSTRUTIVA"</formula>
    </cfRule>
  </conditionalFormatting>
  <conditionalFormatting sqref="P500">
    <cfRule type="containsText" dxfId="6157" priority="11315" operator="containsText" text="Lançado">
      <formula>NOT(ISERROR(SEARCH("Lançado",P500)))</formula>
    </cfRule>
    <cfRule type="expression" dxfId="6156" priority="11327">
      <formula>$H500="SUBETAPA"</formula>
    </cfRule>
    <cfRule type="containsText" dxfId="6155" priority="11326" operator="containsText" text="em andamento">
      <formula>NOT(ISERROR(SEARCH("em andamento",P500)))</formula>
    </cfRule>
    <cfRule type="containsText" dxfId="6154" priority="11325" operator="containsText" text="Finalizado">
      <formula>NOT(ISERROR(SEARCH("Finalizado",P500)))</formula>
    </cfRule>
    <cfRule type="containsText" dxfId="6153" priority="11324" operator="containsText" text="Pendente">
      <formula>NOT(ISERROR(SEARCH("Pendente",P500)))</formula>
    </cfRule>
    <cfRule type="containsText" dxfId="6152" priority="11323" operator="containsText" text="N/A">
      <formula>NOT(ISERROR(SEARCH("N/A",P500)))</formula>
    </cfRule>
    <cfRule type="containsText" dxfId="6151" priority="11322" operator="containsText" text="Lançado">
      <formula>NOT(ISERROR(SEARCH("Lançado",P500)))</formula>
    </cfRule>
    <cfRule type="expression" dxfId="6150" priority="11321">
      <formula>$H500="ETAPA"</formula>
    </cfRule>
    <cfRule type="expression" dxfId="6149" priority="11320">
      <formula>$H500="CÉLULA CONSTRUTIVA"</formula>
    </cfRule>
    <cfRule type="containsText" dxfId="6148" priority="11319" operator="containsText" text="em andamento">
      <formula>NOT(ISERROR(SEARCH("em andamento",P500)))</formula>
    </cfRule>
    <cfRule type="containsText" dxfId="6147" priority="11318" operator="containsText" text="Finalizado">
      <formula>NOT(ISERROR(SEARCH("Finalizado",P500)))</formula>
    </cfRule>
    <cfRule type="containsText" dxfId="6146" priority="11317" operator="containsText" text="Pendente">
      <formula>NOT(ISERROR(SEARCH("Pendente",P500)))</formula>
    </cfRule>
    <cfRule type="containsText" dxfId="6145" priority="11316" operator="containsText" text="N/A">
      <formula>NOT(ISERROR(SEARCH("N/A",P500)))</formula>
    </cfRule>
    <cfRule type="containsText" dxfId="6144" priority="11314" operator="containsText" text="em andamento">
      <formula>NOT(ISERROR(SEARCH("em andamento",P500)))</formula>
    </cfRule>
    <cfRule type="containsText" dxfId="6143" priority="11313" operator="containsText" text="Finalizado">
      <formula>NOT(ISERROR(SEARCH("Finalizado",P500)))</formula>
    </cfRule>
    <cfRule type="containsText" dxfId="6142" priority="11312" operator="containsText" text="Pendente">
      <formula>NOT(ISERROR(SEARCH("Pendente",P500)))</formula>
    </cfRule>
    <cfRule type="containsText" dxfId="6141" priority="11311" operator="containsText" text="N/A">
      <formula>NOT(ISERROR(SEARCH("N/A",P500)))</formula>
    </cfRule>
    <cfRule type="containsText" dxfId="6140" priority="11310" operator="containsText" text="Lançado">
      <formula>NOT(ISERROR(SEARCH("Lançado",P500)))</formula>
    </cfRule>
    <cfRule type="expression" dxfId="6139" priority="11309">
      <formula>$H500="ETAPA"</formula>
    </cfRule>
    <cfRule type="expression" dxfId="6138" priority="11308">
      <formula>$H500="CÉLULA CONSTRUTIVA"</formula>
    </cfRule>
    <cfRule type="expression" dxfId="6137" priority="11307">
      <formula>$H500="SUBETAPA"</formula>
    </cfRule>
  </conditionalFormatting>
  <conditionalFormatting sqref="P501 P497 P499">
    <cfRule type="containsText" dxfId="6136" priority="11410" operator="containsText" text="N/A">
      <formula>NOT(ISERROR(SEARCH("N/A",P497)))</formula>
    </cfRule>
    <cfRule type="expression" dxfId="6135" priority="11402">
      <formula>$H497="CÉLULA CONSTRUTIVA"</formula>
    </cfRule>
    <cfRule type="containsText" dxfId="6134" priority="11409" operator="containsText" text="Lançado">
      <formula>NOT(ISERROR(SEARCH("Lançado",P497)))</formula>
    </cfRule>
  </conditionalFormatting>
  <conditionalFormatting sqref="P501">
    <cfRule type="containsText" dxfId="6133" priority="11407" operator="containsText" text="Finalizado">
      <formula>NOT(ISERROR(SEARCH("Finalizado",P501)))</formula>
    </cfRule>
    <cfRule type="containsText" dxfId="6132" priority="11408" operator="containsText" text="em andamento">
      <formula>NOT(ISERROR(SEARCH("em andamento",P501)))</formula>
    </cfRule>
    <cfRule type="containsText" dxfId="6131" priority="11406" operator="containsText" text="Pendente">
      <formula>NOT(ISERROR(SEARCH("Pendente",P501)))</formula>
    </cfRule>
    <cfRule type="expression" dxfId="6130" priority="11400">
      <formula>$H501="CÉLULA CONSTRUTIVA"</formula>
    </cfRule>
    <cfRule type="expression" dxfId="6129" priority="11401">
      <formula>$H501="ETAPA"</formula>
    </cfRule>
    <cfRule type="containsText" dxfId="6128" priority="11404" operator="containsText" text="Lançado">
      <formula>NOT(ISERROR(SEARCH("Lançado",P501)))</formula>
    </cfRule>
    <cfRule type="containsText" dxfId="6127" priority="11405" operator="containsText" text="N/A">
      <formula>NOT(ISERROR(SEARCH("N/A",P501)))</formula>
    </cfRule>
  </conditionalFormatting>
  <conditionalFormatting sqref="P502">
    <cfRule type="containsText" dxfId="6126" priority="11294" operator="containsText" text="Lançado">
      <formula>NOT(ISERROR(SEARCH("Lançado",P502)))</formula>
    </cfRule>
    <cfRule type="containsText" dxfId="6125" priority="11295" operator="containsText" text="N/A">
      <formula>NOT(ISERROR(SEARCH("N/A",P502)))</formula>
    </cfRule>
    <cfRule type="containsText" dxfId="6124" priority="11305" operator="containsText" text="em andamento">
      <formula>NOT(ISERROR(SEARCH("em andamento",P502)))</formula>
    </cfRule>
    <cfRule type="containsText" dxfId="6123" priority="11297" operator="containsText" text="Finalizado">
      <formula>NOT(ISERROR(SEARCH("Finalizado",P502)))</formula>
    </cfRule>
    <cfRule type="containsText" dxfId="6122" priority="11298" operator="containsText" text="em andamento">
      <formula>NOT(ISERROR(SEARCH("em andamento",P502)))</formula>
    </cfRule>
    <cfRule type="expression" dxfId="6121" priority="11299">
      <formula>$H502="CÉLULA CONSTRUTIVA"</formula>
    </cfRule>
    <cfRule type="expression" dxfId="6120" priority="11300">
      <formula>$H502="ETAPA"</formula>
    </cfRule>
    <cfRule type="containsText" dxfId="6119" priority="11301" operator="containsText" text="Lançado">
      <formula>NOT(ISERROR(SEARCH("Lançado",P502)))</formula>
    </cfRule>
    <cfRule type="containsText" dxfId="6118" priority="11302" operator="containsText" text="N/A">
      <formula>NOT(ISERROR(SEARCH("N/A",P502)))</formula>
    </cfRule>
    <cfRule type="containsText" dxfId="6117" priority="11303" operator="containsText" text="Pendente">
      <formula>NOT(ISERROR(SEARCH("Pendente",P502)))</formula>
    </cfRule>
    <cfRule type="containsText" dxfId="6116" priority="11304" operator="containsText" text="Finalizado">
      <formula>NOT(ISERROR(SEARCH("Finalizado",P502)))</formula>
    </cfRule>
    <cfRule type="expression" dxfId="6115" priority="11306">
      <formula>$H502="SUBETAPA"</formula>
    </cfRule>
    <cfRule type="containsText" dxfId="6114" priority="11296" operator="containsText" text="Pendente">
      <formula>NOT(ISERROR(SEARCH("Pendente",P502)))</formula>
    </cfRule>
    <cfRule type="containsText" dxfId="6113" priority="11291" operator="containsText" text="Pendente">
      <formula>NOT(ISERROR(SEARCH("Pendente",P502)))</formula>
    </cfRule>
    <cfRule type="containsText" dxfId="6112" priority="11292" operator="containsText" text="Finalizado">
      <formula>NOT(ISERROR(SEARCH("Finalizado",P502)))</formula>
    </cfRule>
    <cfRule type="containsText" dxfId="6111" priority="11293" operator="containsText" text="em andamento">
      <formula>NOT(ISERROR(SEARCH("em andamento",P502)))</formula>
    </cfRule>
    <cfRule type="expression" dxfId="6110" priority="11286">
      <formula>$H502="SUBETAPA"</formula>
    </cfRule>
    <cfRule type="expression" dxfId="6109" priority="11287">
      <formula>$H502="CÉLULA CONSTRUTIVA"</formula>
    </cfRule>
    <cfRule type="expression" dxfId="6108" priority="11288">
      <formula>$H502="ETAPA"</formula>
    </cfRule>
    <cfRule type="containsText" dxfId="6107" priority="11289" operator="containsText" text="Lançado">
      <formula>NOT(ISERROR(SEARCH("Lançado",P502)))</formula>
    </cfRule>
    <cfRule type="containsText" dxfId="6106" priority="11290" operator="containsText" text="N/A">
      <formula>NOT(ISERROR(SEARCH("N/A",P502)))</formula>
    </cfRule>
  </conditionalFormatting>
  <conditionalFormatting sqref="P503:P504">
    <cfRule type="containsText" dxfId="6105" priority="13124" operator="containsText" text="Finalizado">
      <formula>NOT(ISERROR(SEARCH("Finalizado",P503)))</formula>
    </cfRule>
    <cfRule type="containsText" dxfId="6104" priority="13123" operator="containsText" text="Pendente">
      <formula>NOT(ISERROR(SEARCH("Pendente",P503)))</formula>
    </cfRule>
    <cfRule type="containsText" dxfId="6103" priority="13122" operator="containsText" text="N/A">
      <formula>NOT(ISERROR(SEARCH("N/A",P503)))</formula>
    </cfRule>
    <cfRule type="containsText" dxfId="6102" priority="13121" operator="containsText" text="Lançado">
      <formula>NOT(ISERROR(SEARCH("Lançado",P503)))</formula>
    </cfRule>
    <cfRule type="containsText" dxfId="6101" priority="13125" operator="containsText" text="em andamento">
      <formula>NOT(ISERROR(SEARCH("em andamento",P503)))</formula>
    </cfRule>
  </conditionalFormatting>
  <conditionalFormatting sqref="P505">
    <cfRule type="containsText" dxfId="6100" priority="11259" operator="containsText" text="Pendente">
      <formula>NOT(ISERROR(SEARCH("Pendente",P505)))</formula>
    </cfRule>
    <cfRule type="expression" dxfId="6099" priority="11242">
      <formula>$H505="SUBETAPA"</formula>
    </cfRule>
    <cfRule type="expression" dxfId="6098" priority="11243">
      <formula>$H505="CÉLULA CONSTRUTIVA"</formula>
    </cfRule>
    <cfRule type="expression" dxfId="6097" priority="11244">
      <formula>$H505="ETAPA"</formula>
    </cfRule>
    <cfRule type="containsText" dxfId="6096" priority="11245" operator="containsText" text="Lançado">
      <formula>NOT(ISERROR(SEARCH("Lançado",P505)))</formula>
    </cfRule>
    <cfRule type="containsText" dxfId="6095" priority="11246" operator="containsText" text="N/A">
      <formula>NOT(ISERROR(SEARCH("N/A",P505)))</formula>
    </cfRule>
    <cfRule type="containsText" dxfId="6094" priority="11247" operator="containsText" text="Pendente">
      <formula>NOT(ISERROR(SEARCH("Pendente",P505)))</formula>
    </cfRule>
    <cfRule type="containsText" dxfId="6093" priority="11248" operator="containsText" text="Finalizado">
      <formula>NOT(ISERROR(SEARCH("Finalizado",P505)))</formula>
    </cfRule>
    <cfRule type="containsText" dxfId="6092" priority="11250" operator="containsText" text="Lançado">
      <formula>NOT(ISERROR(SEARCH("Lançado",P505)))</formula>
    </cfRule>
    <cfRule type="containsText" dxfId="6091" priority="11251" operator="containsText" text="N/A">
      <formula>NOT(ISERROR(SEARCH("N/A",P505)))</formula>
    </cfRule>
    <cfRule type="containsText" dxfId="6090" priority="11252" operator="containsText" text="Pendente">
      <formula>NOT(ISERROR(SEARCH("Pendente",P505)))</formula>
    </cfRule>
    <cfRule type="containsText" dxfId="6089" priority="11253" operator="containsText" text="Finalizado">
      <formula>NOT(ISERROR(SEARCH("Finalizado",P505)))</formula>
    </cfRule>
    <cfRule type="containsText" dxfId="6088" priority="11254" operator="containsText" text="em andamento">
      <formula>NOT(ISERROR(SEARCH("em andamento",P505)))</formula>
    </cfRule>
    <cfRule type="containsText" dxfId="6087" priority="11261" operator="containsText" text="em andamento">
      <formula>NOT(ISERROR(SEARCH("em andamento",P505)))</formula>
    </cfRule>
    <cfRule type="expression" dxfId="6086" priority="11255">
      <formula>$H505="CÉLULA CONSTRUTIVA"</formula>
    </cfRule>
    <cfRule type="expression" dxfId="6085" priority="11256">
      <formula>$H505="ETAPA"</formula>
    </cfRule>
    <cfRule type="containsText" dxfId="6084" priority="11257" operator="containsText" text="Lançado">
      <formula>NOT(ISERROR(SEARCH("Lançado",P505)))</formula>
    </cfRule>
    <cfRule type="containsText" dxfId="6083" priority="11258" operator="containsText" text="N/A">
      <formula>NOT(ISERROR(SEARCH("N/A",P505)))</formula>
    </cfRule>
    <cfRule type="containsText" dxfId="6082" priority="11260" operator="containsText" text="Finalizado">
      <formula>NOT(ISERROR(SEARCH("Finalizado",P505)))</formula>
    </cfRule>
    <cfRule type="containsText" dxfId="6081" priority="11249" operator="containsText" text="em andamento">
      <formula>NOT(ISERROR(SEARCH("em andamento",P505)))</formula>
    </cfRule>
    <cfRule type="expression" dxfId="6080" priority="11262">
      <formula>$H505="SUBETAPA"</formula>
    </cfRule>
  </conditionalFormatting>
  <conditionalFormatting sqref="P506">
    <cfRule type="expression" dxfId="6079" priority="11263">
      <formula>$H506="SUBETAPA"</formula>
    </cfRule>
    <cfRule type="containsText" dxfId="6078" priority="11268" operator="containsText" text="Pendente">
      <formula>NOT(ISERROR(SEARCH("Pendente",P506)))</formula>
    </cfRule>
    <cfRule type="containsText" dxfId="6077" priority="11269" operator="containsText" text="Finalizado">
      <formula>NOT(ISERROR(SEARCH("Finalizado",P506)))</formula>
    </cfRule>
    <cfRule type="containsText" dxfId="6076" priority="11270" operator="containsText" text="em andamento">
      <formula>NOT(ISERROR(SEARCH("em andamento",P506)))</formula>
    </cfRule>
    <cfRule type="expression" dxfId="6075" priority="11264">
      <formula>$H506="CÉLULA CONSTRUTIVA"</formula>
    </cfRule>
    <cfRule type="expression" dxfId="6074" priority="11265">
      <formula>$H506="ETAPA"</formula>
    </cfRule>
    <cfRule type="containsText" dxfId="6073" priority="11266" operator="containsText" text="Lançado">
      <formula>NOT(ISERROR(SEARCH("Lançado",P506)))</formula>
    </cfRule>
    <cfRule type="containsText" dxfId="6072" priority="11267" operator="containsText" text="N/A">
      <formula>NOT(ISERROR(SEARCH("N/A",P506)))</formula>
    </cfRule>
  </conditionalFormatting>
  <conditionalFormatting sqref="P507">
    <cfRule type="containsText" dxfId="6071" priority="11231" operator="containsText" text="Pendente">
      <formula>NOT(ISERROR(SEARCH("Pendente",P507)))</formula>
    </cfRule>
    <cfRule type="containsText" dxfId="6070" priority="11232" operator="containsText" text="Finalizado">
      <formula>NOT(ISERROR(SEARCH("Finalizado",P507)))</formula>
    </cfRule>
    <cfRule type="containsText" dxfId="6069" priority="11233" operator="containsText" text="em andamento">
      <formula>NOT(ISERROR(SEARCH("em andamento",P507)))</formula>
    </cfRule>
    <cfRule type="expression" dxfId="6068" priority="11234">
      <formula>$H507="CÉLULA CONSTRUTIVA"</formula>
    </cfRule>
    <cfRule type="expression" dxfId="6067" priority="11235">
      <formula>$H507="ETAPA"</formula>
    </cfRule>
    <cfRule type="containsText" dxfId="6066" priority="11236" operator="containsText" text="Lançado">
      <formula>NOT(ISERROR(SEARCH("Lançado",P507)))</formula>
    </cfRule>
    <cfRule type="containsText" dxfId="6065" priority="11237" operator="containsText" text="N/A">
      <formula>NOT(ISERROR(SEARCH("N/A",P507)))</formula>
    </cfRule>
    <cfRule type="containsText" dxfId="6064" priority="11238" operator="containsText" text="Pendente">
      <formula>NOT(ISERROR(SEARCH("Pendente",P507)))</formula>
    </cfRule>
    <cfRule type="containsText" dxfId="6063" priority="11239" operator="containsText" text="Finalizado">
      <formula>NOT(ISERROR(SEARCH("Finalizado",P507)))</formula>
    </cfRule>
    <cfRule type="containsText" dxfId="6062" priority="11240" operator="containsText" text="em andamento">
      <formula>NOT(ISERROR(SEARCH("em andamento",P507)))</formula>
    </cfRule>
    <cfRule type="expression" dxfId="6061" priority="11241">
      <formula>$H507="SUBETAPA"</formula>
    </cfRule>
    <cfRule type="containsText" dxfId="6060" priority="11228" operator="containsText" text="em andamento">
      <formula>NOT(ISERROR(SEARCH("em andamento",P507)))</formula>
    </cfRule>
    <cfRule type="containsText" dxfId="6059" priority="11227" operator="containsText" text="Finalizado">
      <formula>NOT(ISERROR(SEARCH("Finalizado",P507)))</formula>
    </cfRule>
    <cfRule type="containsText" dxfId="6058" priority="11226" operator="containsText" text="Pendente">
      <formula>NOT(ISERROR(SEARCH("Pendente",P507)))</formula>
    </cfRule>
    <cfRule type="containsText" dxfId="6057" priority="11225" operator="containsText" text="N/A">
      <formula>NOT(ISERROR(SEARCH("N/A",P507)))</formula>
    </cfRule>
    <cfRule type="containsText" dxfId="6056" priority="11224" operator="containsText" text="Lançado">
      <formula>NOT(ISERROR(SEARCH("Lançado",P507)))</formula>
    </cfRule>
    <cfRule type="expression" dxfId="6055" priority="11223">
      <formula>$H507="ETAPA"</formula>
    </cfRule>
    <cfRule type="expression" dxfId="6054" priority="11222">
      <formula>$H507="CÉLULA CONSTRUTIVA"</formula>
    </cfRule>
    <cfRule type="expression" dxfId="6053" priority="11221">
      <formula>$H507="SUBETAPA"</formula>
    </cfRule>
    <cfRule type="containsText" dxfId="6052" priority="11230" operator="containsText" text="N/A">
      <formula>NOT(ISERROR(SEARCH("N/A",P507)))</formula>
    </cfRule>
    <cfRule type="containsText" dxfId="6051" priority="11229" operator="containsText" text="Lançado">
      <formula>NOT(ISERROR(SEARCH("Lançado",P507)))</formula>
    </cfRule>
  </conditionalFormatting>
  <conditionalFormatting sqref="P508 P510 P512">
    <cfRule type="expression" dxfId="6050" priority="11275">
      <formula>$H508="ETAPA"</formula>
    </cfRule>
    <cfRule type="expression" dxfId="6049" priority="11271">
      <formula>$H508="SUBETAPA"</formula>
    </cfRule>
    <cfRule type="containsText" dxfId="6048" priority="11283" operator="containsText" text="Pendente">
      <formula>NOT(ISERROR(SEARCH("Pendente",P508)))</formula>
    </cfRule>
    <cfRule type="containsText" dxfId="6047" priority="11284" operator="containsText" text="Finalizado">
      <formula>NOT(ISERROR(SEARCH("Finalizado",P508)))</formula>
    </cfRule>
    <cfRule type="containsText" dxfId="6046" priority="11285" operator="containsText" text="em andamento">
      <formula>NOT(ISERROR(SEARCH("em andamento",P508)))</formula>
    </cfRule>
  </conditionalFormatting>
  <conditionalFormatting sqref="P509">
    <cfRule type="containsText" dxfId="6045" priority="11207" operator="containsText" text="em andamento">
      <formula>NOT(ISERROR(SEARCH("em andamento",P509)))</formula>
    </cfRule>
    <cfRule type="containsText" dxfId="6044" priority="11208" operator="containsText" text="Lançado">
      <formula>NOT(ISERROR(SEARCH("Lançado",P509)))</formula>
    </cfRule>
    <cfRule type="containsText" dxfId="6043" priority="11209" operator="containsText" text="N/A">
      <formula>NOT(ISERROR(SEARCH("N/A",P509)))</formula>
    </cfRule>
    <cfRule type="containsText" dxfId="6042" priority="11210" operator="containsText" text="Pendente">
      <formula>NOT(ISERROR(SEARCH("Pendente",P509)))</formula>
    </cfRule>
    <cfRule type="containsText" dxfId="6041" priority="11211" operator="containsText" text="Finalizado">
      <formula>NOT(ISERROR(SEARCH("Finalizado",P509)))</formula>
    </cfRule>
    <cfRule type="containsText" dxfId="6040" priority="11212" operator="containsText" text="em andamento">
      <formula>NOT(ISERROR(SEARCH("em andamento",P509)))</formula>
    </cfRule>
    <cfRule type="expression" dxfId="6039" priority="11213">
      <formula>$H509="CÉLULA CONSTRUTIVA"</formula>
    </cfRule>
    <cfRule type="containsText" dxfId="6038" priority="11205" operator="containsText" text="Pendente">
      <formula>NOT(ISERROR(SEARCH("Pendente",P509)))</formula>
    </cfRule>
    <cfRule type="containsText" dxfId="6037" priority="11215" operator="containsText" text="Lançado">
      <formula>NOT(ISERROR(SEARCH("Lançado",P509)))</formula>
    </cfRule>
    <cfRule type="containsText" dxfId="6036" priority="11216" operator="containsText" text="N/A">
      <formula>NOT(ISERROR(SEARCH("N/A",P509)))</formula>
    </cfRule>
    <cfRule type="containsText" dxfId="6035" priority="11217" operator="containsText" text="Pendente">
      <formula>NOT(ISERROR(SEARCH("Pendente",P509)))</formula>
    </cfRule>
    <cfRule type="containsText" dxfId="6034" priority="11218" operator="containsText" text="Finalizado">
      <formula>NOT(ISERROR(SEARCH("Finalizado",P509)))</formula>
    </cfRule>
    <cfRule type="containsText" dxfId="6033" priority="11219" operator="containsText" text="em andamento">
      <formula>NOT(ISERROR(SEARCH("em andamento",P509)))</formula>
    </cfRule>
    <cfRule type="expression" dxfId="6032" priority="11220">
      <formula>$H509="SUBETAPA"</formula>
    </cfRule>
    <cfRule type="expression" dxfId="6031" priority="11214">
      <formula>$H509="ETAPA"</formula>
    </cfRule>
    <cfRule type="expression" dxfId="6030" priority="11200">
      <formula>$H509="SUBETAPA"</formula>
    </cfRule>
    <cfRule type="expression" dxfId="6029" priority="11201">
      <formula>$H509="CÉLULA CONSTRUTIVA"</formula>
    </cfRule>
    <cfRule type="expression" dxfId="6028" priority="11202">
      <formula>$H509="ETAPA"</formula>
    </cfRule>
    <cfRule type="containsText" dxfId="6027" priority="11203" operator="containsText" text="Lançado">
      <formula>NOT(ISERROR(SEARCH("Lançado",P509)))</formula>
    </cfRule>
    <cfRule type="containsText" dxfId="6026" priority="11204" operator="containsText" text="N/A">
      <formula>NOT(ISERROR(SEARCH("N/A",P509)))</formula>
    </cfRule>
    <cfRule type="containsText" dxfId="6025" priority="11206" operator="containsText" text="Finalizado">
      <formula>NOT(ISERROR(SEARCH("Finalizado",P509)))</formula>
    </cfRule>
  </conditionalFormatting>
  <conditionalFormatting sqref="P511">
    <cfRule type="containsText" dxfId="6024" priority="11182" operator="containsText" text="Lançado">
      <formula>NOT(ISERROR(SEARCH("Lançado",P511)))</formula>
    </cfRule>
    <cfRule type="containsText" dxfId="6023" priority="11189" operator="containsText" text="Pendente">
      <formula>NOT(ISERROR(SEARCH("Pendente",P511)))</formula>
    </cfRule>
    <cfRule type="containsText" dxfId="6022" priority="11195" operator="containsText" text="N/A">
      <formula>NOT(ISERROR(SEARCH("N/A",P511)))</formula>
    </cfRule>
    <cfRule type="containsText" dxfId="6021" priority="11190" operator="containsText" text="Finalizado">
      <formula>NOT(ISERROR(SEARCH("Finalizado",P511)))</formula>
    </cfRule>
    <cfRule type="containsText" dxfId="6020" priority="11191" operator="containsText" text="em andamento">
      <formula>NOT(ISERROR(SEARCH("em andamento",P511)))</formula>
    </cfRule>
    <cfRule type="expression" dxfId="6019" priority="11179">
      <formula>$H511="SUBETAPA"</formula>
    </cfRule>
    <cfRule type="expression" dxfId="6018" priority="11180">
      <formula>$H511="CÉLULA CONSTRUTIVA"</formula>
    </cfRule>
    <cfRule type="expression" dxfId="6017" priority="11181">
      <formula>$H511="ETAPA"</formula>
    </cfRule>
    <cfRule type="expression" dxfId="6016" priority="11192">
      <formula>$H511="CÉLULA CONSTRUTIVA"</formula>
    </cfRule>
    <cfRule type="containsText" dxfId="6015" priority="11183" operator="containsText" text="N/A">
      <formula>NOT(ISERROR(SEARCH("N/A",P511)))</formula>
    </cfRule>
    <cfRule type="expression" dxfId="6014" priority="11193">
      <formula>$H511="ETAPA"</formula>
    </cfRule>
    <cfRule type="containsText" dxfId="6013" priority="11194" operator="containsText" text="Lançado">
      <formula>NOT(ISERROR(SEARCH("Lançado",P511)))</formula>
    </cfRule>
    <cfRule type="containsText" dxfId="6012" priority="11185" operator="containsText" text="Finalizado">
      <formula>NOT(ISERROR(SEARCH("Finalizado",P511)))</formula>
    </cfRule>
    <cfRule type="containsText" dxfId="6011" priority="11186" operator="containsText" text="em andamento">
      <formula>NOT(ISERROR(SEARCH("em andamento",P511)))</formula>
    </cfRule>
    <cfRule type="containsText" dxfId="6010" priority="11187" operator="containsText" text="Lançado">
      <formula>NOT(ISERROR(SEARCH("Lançado",P511)))</formula>
    </cfRule>
    <cfRule type="containsText" dxfId="6009" priority="11188" operator="containsText" text="N/A">
      <formula>NOT(ISERROR(SEARCH("N/A",P511)))</formula>
    </cfRule>
    <cfRule type="containsText" dxfId="6008" priority="11197" operator="containsText" text="Finalizado">
      <formula>NOT(ISERROR(SEARCH("Finalizado",P511)))</formula>
    </cfRule>
    <cfRule type="containsText" dxfId="6007" priority="11198" operator="containsText" text="em andamento">
      <formula>NOT(ISERROR(SEARCH("em andamento",P511)))</formula>
    </cfRule>
    <cfRule type="containsText" dxfId="6006" priority="11196" operator="containsText" text="Pendente">
      <formula>NOT(ISERROR(SEARCH("Pendente",P511)))</formula>
    </cfRule>
    <cfRule type="containsText" dxfId="6005" priority="11184" operator="containsText" text="Pendente">
      <formula>NOT(ISERROR(SEARCH("Pendente",P511)))</formula>
    </cfRule>
    <cfRule type="expression" dxfId="6004" priority="11199">
      <formula>$H511="SUBETAPA"</formula>
    </cfRule>
  </conditionalFormatting>
  <conditionalFormatting sqref="P512 P508 P510">
    <cfRule type="expression" dxfId="6003" priority="11274">
      <formula>$H508="CÉLULA CONSTRUTIVA"</formula>
    </cfRule>
    <cfRule type="containsText" dxfId="6002" priority="11282" operator="containsText" text="N/A">
      <formula>NOT(ISERROR(SEARCH("N/A",P508)))</formula>
    </cfRule>
    <cfRule type="containsText" dxfId="6001" priority="11281" operator="containsText" text="Lançado">
      <formula>NOT(ISERROR(SEARCH("Lançado",P508)))</formula>
    </cfRule>
  </conditionalFormatting>
  <conditionalFormatting sqref="P512">
    <cfRule type="expression" dxfId="6000" priority="11272">
      <formula>$H512="CÉLULA CONSTRUTIVA"</formula>
    </cfRule>
    <cfRule type="expression" dxfId="5999" priority="11273">
      <formula>$H512="ETAPA"</formula>
    </cfRule>
    <cfRule type="containsText" dxfId="5998" priority="11276" operator="containsText" text="Lançado">
      <formula>NOT(ISERROR(SEARCH("Lançado",P512)))</formula>
    </cfRule>
    <cfRule type="containsText" dxfId="5997" priority="11280" operator="containsText" text="em andamento">
      <formula>NOT(ISERROR(SEARCH("em andamento",P512)))</formula>
    </cfRule>
    <cfRule type="containsText" dxfId="5996" priority="11279" operator="containsText" text="Finalizado">
      <formula>NOT(ISERROR(SEARCH("Finalizado",P512)))</formula>
    </cfRule>
    <cfRule type="containsText" dxfId="5995" priority="11278" operator="containsText" text="Pendente">
      <formula>NOT(ISERROR(SEARCH("Pendente",P512)))</formula>
    </cfRule>
    <cfRule type="containsText" dxfId="5994" priority="11277" operator="containsText" text="N/A">
      <formula>NOT(ISERROR(SEARCH("N/A",P512)))</formula>
    </cfRule>
  </conditionalFormatting>
  <conditionalFormatting sqref="P513">
    <cfRule type="expression" dxfId="5993" priority="11158">
      <formula>$H513="SUBETAPA"</formula>
    </cfRule>
    <cfRule type="containsText" dxfId="5992" priority="11177" operator="containsText" text="em andamento">
      <formula>NOT(ISERROR(SEARCH("em andamento",P513)))</formula>
    </cfRule>
    <cfRule type="expression" dxfId="5991" priority="11178">
      <formula>$H513="SUBETAPA"</formula>
    </cfRule>
    <cfRule type="containsText" dxfId="5990" priority="11175" operator="containsText" text="Pendente">
      <formula>NOT(ISERROR(SEARCH("Pendente",P513)))</formula>
    </cfRule>
    <cfRule type="containsText" dxfId="5989" priority="11164" operator="containsText" text="Finalizado">
      <formula>NOT(ISERROR(SEARCH("Finalizado",P513)))</formula>
    </cfRule>
    <cfRule type="containsText" dxfId="5988" priority="11163" operator="containsText" text="Pendente">
      <formula>NOT(ISERROR(SEARCH("Pendente",P513)))</formula>
    </cfRule>
    <cfRule type="expression" dxfId="5987" priority="11160">
      <formula>$H513="ETAPA"</formula>
    </cfRule>
    <cfRule type="containsText" dxfId="5986" priority="11162" operator="containsText" text="N/A">
      <formula>NOT(ISERROR(SEARCH("N/A",P513)))</formula>
    </cfRule>
    <cfRule type="containsText" dxfId="5985" priority="11174" operator="containsText" text="N/A">
      <formula>NOT(ISERROR(SEARCH("N/A",P513)))</formula>
    </cfRule>
    <cfRule type="containsText" dxfId="5984" priority="11161" operator="containsText" text="Lançado">
      <formula>NOT(ISERROR(SEARCH("Lançado",P513)))</formula>
    </cfRule>
    <cfRule type="expression" dxfId="5983" priority="11159">
      <formula>$H513="CÉLULA CONSTRUTIVA"</formula>
    </cfRule>
    <cfRule type="containsText" dxfId="5982" priority="11176" operator="containsText" text="Finalizado">
      <formula>NOT(ISERROR(SEARCH("Finalizado",P513)))</formula>
    </cfRule>
    <cfRule type="containsText" dxfId="5981" priority="11166" operator="containsText" text="Lançado">
      <formula>NOT(ISERROR(SEARCH("Lançado",P513)))</formula>
    </cfRule>
    <cfRule type="containsText" dxfId="5980" priority="11167" operator="containsText" text="N/A">
      <formula>NOT(ISERROR(SEARCH("N/A",P513)))</formula>
    </cfRule>
    <cfRule type="containsText" dxfId="5979" priority="11168" operator="containsText" text="Pendente">
      <formula>NOT(ISERROR(SEARCH("Pendente",P513)))</formula>
    </cfRule>
    <cfRule type="containsText" dxfId="5978" priority="11169" operator="containsText" text="Finalizado">
      <formula>NOT(ISERROR(SEARCH("Finalizado",P513)))</formula>
    </cfRule>
    <cfRule type="containsText" dxfId="5977" priority="11170" operator="containsText" text="em andamento">
      <formula>NOT(ISERROR(SEARCH("em andamento",P513)))</formula>
    </cfRule>
    <cfRule type="expression" dxfId="5976" priority="11171">
      <formula>$H513="CÉLULA CONSTRUTIVA"</formula>
    </cfRule>
    <cfRule type="expression" dxfId="5975" priority="11172">
      <formula>$H513="ETAPA"</formula>
    </cfRule>
    <cfRule type="containsText" dxfId="5974" priority="11173" operator="containsText" text="Lançado">
      <formula>NOT(ISERROR(SEARCH("Lançado",P513)))</formula>
    </cfRule>
    <cfRule type="containsText" dxfId="5973" priority="11165" operator="containsText" text="em andamento">
      <formula>NOT(ISERROR(SEARCH("em andamento",P513)))</formula>
    </cfRule>
  </conditionalFormatting>
  <conditionalFormatting sqref="P514:P515 P517">
    <cfRule type="containsText" dxfId="5972" priority="13069" operator="containsText" text="em andamento">
      <formula>NOT(ISERROR(SEARCH("em andamento",P514)))</formula>
    </cfRule>
    <cfRule type="containsText" dxfId="5971" priority="13068" operator="containsText" text="Finalizado">
      <formula>NOT(ISERROR(SEARCH("Finalizado",P514)))</formula>
    </cfRule>
    <cfRule type="containsText" dxfId="5970" priority="13065" operator="containsText" text="Lançado">
      <formula>NOT(ISERROR(SEARCH("Lançado",P514)))</formula>
    </cfRule>
    <cfRule type="containsText" dxfId="5969" priority="13066" operator="containsText" text="N/A">
      <formula>NOT(ISERROR(SEARCH("N/A",P514)))</formula>
    </cfRule>
    <cfRule type="containsText" dxfId="5968" priority="13067" operator="containsText" text="Pendente">
      <formula>NOT(ISERROR(SEARCH("Pendente",P514)))</formula>
    </cfRule>
  </conditionalFormatting>
  <conditionalFormatting sqref="P516">
    <cfRule type="containsText" dxfId="5967" priority="11152" operator="containsText" text="Lançado">
      <formula>NOT(ISERROR(SEARCH("Lançado",P516)))</formula>
    </cfRule>
    <cfRule type="containsText" dxfId="5966" priority="11140" operator="containsText" text="Lançado">
      <formula>NOT(ISERROR(SEARCH("Lançado",P516)))</formula>
    </cfRule>
    <cfRule type="containsText" dxfId="5965" priority="11141" operator="containsText" text="N/A">
      <formula>NOT(ISERROR(SEARCH("N/A",P516)))</formula>
    </cfRule>
    <cfRule type="containsText" dxfId="5964" priority="11144" operator="containsText" text="em andamento">
      <formula>NOT(ISERROR(SEARCH("em andamento",P516)))</formula>
    </cfRule>
    <cfRule type="containsText" dxfId="5963" priority="11142" operator="containsText" text="Pendente">
      <formula>NOT(ISERROR(SEARCH("Pendente",P516)))</formula>
    </cfRule>
    <cfRule type="expression" dxfId="5962" priority="11151">
      <formula>$H516="ETAPA"</formula>
    </cfRule>
    <cfRule type="expression" dxfId="5961" priority="11137">
      <formula>$H516="SUBETAPA"</formula>
    </cfRule>
    <cfRule type="expression" dxfId="5960" priority="11157">
      <formula>$H516="SUBETAPA"</formula>
    </cfRule>
    <cfRule type="containsText" dxfId="5959" priority="11156" operator="containsText" text="em andamento">
      <formula>NOT(ISERROR(SEARCH("em andamento",P516)))</formula>
    </cfRule>
    <cfRule type="containsText" dxfId="5958" priority="11155" operator="containsText" text="Finalizado">
      <formula>NOT(ISERROR(SEARCH("Finalizado",P516)))</formula>
    </cfRule>
    <cfRule type="containsText" dxfId="5957" priority="11154" operator="containsText" text="Pendente">
      <formula>NOT(ISERROR(SEARCH("Pendente",P516)))</formula>
    </cfRule>
    <cfRule type="containsText" dxfId="5956" priority="11153" operator="containsText" text="N/A">
      <formula>NOT(ISERROR(SEARCH("N/A",P516)))</formula>
    </cfRule>
    <cfRule type="expression" dxfId="5955" priority="11138">
      <formula>$H516="CÉLULA CONSTRUTIVA"</formula>
    </cfRule>
    <cfRule type="containsText" dxfId="5954" priority="11143" operator="containsText" text="Finalizado">
      <formula>NOT(ISERROR(SEARCH("Finalizado",P516)))</formula>
    </cfRule>
    <cfRule type="expression" dxfId="5953" priority="11150">
      <formula>$H516="CÉLULA CONSTRUTIVA"</formula>
    </cfRule>
    <cfRule type="containsText" dxfId="5952" priority="11149" operator="containsText" text="em andamento">
      <formula>NOT(ISERROR(SEARCH("em andamento",P516)))</formula>
    </cfRule>
    <cfRule type="containsText" dxfId="5951" priority="11148" operator="containsText" text="Finalizado">
      <formula>NOT(ISERROR(SEARCH("Finalizado",P516)))</formula>
    </cfRule>
    <cfRule type="containsText" dxfId="5950" priority="11145" operator="containsText" text="Lançado">
      <formula>NOT(ISERROR(SEARCH("Lançado",P516)))</formula>
    </cfRule>
    <cfRule type="containsText" dxfId="5949" priority="11147" operator="containsText" text="Pendente">
      <formula>NOT(ISERROR(SEARCH("Pendente",P516)))</formula>
    </cfRule>
    <cfRule type="containsText" dxfId="5948" priority="11146" operator="containsText" text="N/A">
      <formula>NOT(ISERROR(SEARCH("N/A",P516)))</formula>
    </cfRule>
    <cfRule type="expression" dxfId="5947" priority="11139">
      <formula>$H516="ETAPA"</formula>
    </cfRule>
  </conditionalFormatting>
  <conditionalFormatting sqref="P518">
    <cfRule type="containsText" dxfId="5946" priority="11121" operator="containsText" text="Pendente">
      <formula>NOT(ISERROR(SEARCH("Pendente",P518)))</formula>
    </cfRule>
    <cfRule type="containsText" dxfId="5945" priority="11126" operator="containsText" text="Pendente">
      <formula>NOT(ISERROR(SEARCH("Pendente",P518)))</formula>
    </cfRule>
    <cfRule type="expression" dxfId="5944" priority="11118">
      <formula>$H518="ETAPA"</formula>
    </cfRule>
    <cfRule type="expression" dxfId="5943" priority="11116">
      <formula>$H518="SUBETAPA"</formula>
    </cfRule>
    <cfRule type="expression" dxfId="5942" priority="11117">
      <formula>$H518="CÉLULA CONSTRUTIVA"</formula>
    </cfRule>
    <cfRule type="containsText" dxfId="5941" priority="11119" operator="containsText" text="Lançado">
      <formula>NOT(ISERROR(SEARCH("Lançado",P518)))</formula>
    </cfRule>
    <cfRule type="containsText" dxfId="5940" priority="11120" operator="containsText" text="N/A">
      <formula>NOT(ISERROR(SEARCH("N/A",P518)))</formula>
    </cfRule>
    <cfRule type="containsText" dxfId="5939" priority="11122" operator="containsText" text="Finalizado">
      <formula>NOT(ISERROR(SEARCH("Finalizado",P518)))</formula>
    </cfRule>
    <cfRule type="containsText" dxfId="5938" priority="11123" operator="containsText" text="em andamento">
      <formula>NOT(ISERROR(SEARCH("em andamento",P518)))</formula>
    </cfRule>
    <cfRule type="containsText" dxfId="5937" priority="11124" operator="containsText" text="Lançado">
      <formula>NOT(ISERROR(SEARCH("Lançado",P518)))</formula>
    </cfRule>
    <cfRule type="containsText" dxfId="5936" priority="11128" operator="containsText" text="em andamento">
      <formula>NOT(ISERROR(SEARCH("em andamento",P518)))</formula>
    </cfRule>
    <cfRule type="expression" dxfId="5935" priority="11129">
      <formula>$H518="CÉLULA CONSTRUTIVA"</formula>
    </cfRule>
    <cfRule type="expression" dxfId="5934" priority="11130">
      <formula>$H518="ETAPA"</formula>
    </cfRule>
    <cfRule type="containsText" dxfId="5933" priority="11131" operator="containsText" text="Lançado">
      <formula>NOT(ISERROR(SEARCH("Lançado",P518)))</formula>
    </cfRule>
    <cfRule type="containsText" dxfId="5932" priority="11132" operator="containsText" text="N/A">
      <formula>NOT(ISERROR(SEARCH("N/A",P518)))</formula>
    </cfRule>
    <cfRule type="containsText" dxfId="5931" priority="11125" operator="containsText" text="N/A">
      <formula>NOT(ISERROR(SEARCH("N/A",P518)))</formula>
    </cfRule>
    <cfRule type="containsText" dxfId="5930" priority="11134" operator="containsText" text="Finalizado">
      <formula>NOT(ISERROR(SEARCH("Finalizado",P518)))</formula>
    </cfRule>
    <cfRule type="containsText" dxfId="5929" priority="11127" operator="containsText" text="Finalizado">
      <formula>NOT(ISERROR(SEARCH("Finalizado",P518)))</formula>
    </cfRule>
    <cfRule type="containsText" dxfId="5928" priority="11135" operator="containsText" text="em andamento">
      <formula>NOT(ISERROR(SEARCH("em andamento",P518)))</formula>
    </cfRule>
    <cfRule type="expression" dxfId="5927" priority="11136">
      <formula>$H518="SUBETAPA"</formula>
    </cfRule>
    <cfRule type="containsText" dxfId="5926" priority="11133" operator="containsText" text="Pendente">
      <formula>NOT(ISERROR(SEARCH("Pendente",P518)))</formula>
    </cfRule>
  </conditionalFormatting>
  <conditionalFormatting sqref="P519">
    <cfRule type="containsText" dxfId="5925" priority="13084" operator="containsText" text="em andamento">
      <formula>NOT(ISERROR(SEARCH("em andamento",P519)))</formula>
    </cfRule>
    <cfRule type="containsText" dxfId="5924" priority="13080" operator="containsText" text="Lançado">
      <formula>NOT(ISERROR(SEARCH("Lançado",P519)))</formula>
    </cfRule>
    <cfRule type="containsText" dxfId="5923" priority="13082" operator="containsText" text="Pendente">
      <formula>NOT(ISERROR(SEARCH("Pendente",P519)))</formula>
    </cfRule>
    <cfRule type="containsText" dxfId="5922" priority="13083" operator="containsText" text="Finalizado">
      <formula>NOT(ISERROR(SEARCH("Finalizado",P519)))</formula>
    </cfRule>
    <cfRule type="containsText" dxfId="5921" priority="13081" operator="containsText" text="N/A">
      <formula>NOT(ISERROR(SEARCH("N/A",P519)))</formula>
    </cfRule>
  </conditionalFormatting>
  <conditionalFormatting sqref="P520">
    <cfRule type="containsText" dxfId="5920" priority="11102" operator="containsText" text="em andamento">
      <formula>NOT(ISERROR(SEARCH("em andamento",P520)))</formula>
    </cfRule>
    <cfRule type="containsText" dxfId="5919" priority="11113" operator="containsText" text="Finalizado">
      <formula>NOT(ISERROR(SEARCH("Finalizado",P520)))</formula>
    </cfRule>
    <cfRule type="expression" dxfId="5918" priority="11115">
      <formula>$H520="SUBETAPA"</formula>
    </cfRule>
    <cfRule type="containsText" dxfId="5917" priority="11114" operator="containsText" text="em andamento">
      <formula>NOT(ISERROR(SEARCH("em andamento",P520)))</formula>
    </cfRule>
    <cfRule type="containsText" dxfId="5916" priority="11112" operator="containsText" text="Pendente">
      <formula>NOT(ISERROR(SEARCH("Pendente",P520)))</formula>
    </cfRule>
    <cfRule type="containsText" dxfId="5915" priority="11111" operator="containsText" text="N/A">
      <formula>NOT(ISERROR(SEARCH("N/A",P520)))</formula>
    </cfRule>
    <cfRule type="containsText" dxfId="5914" priority="11110" operator="containsText" text="Lançado">
      <formula>NOT(ISERROR(SEARCH("Lançado",P520)))</formula>
    </cfRule>
    <cfRule type="expression" dxfId="5913" priority="11109">
      <formula>$H520="ETAPA"</formula>
    </cfRule>
    <cfRule type="expression" dxfId="5912" priority="11108">
      <formula>$H520="CÉLULA CONSTRUTIVA"</formula>
    </cfRule>
    <cfRule type="containsText" dxfId="5911" priority="11107" operator="containsText" text="em andamento">
      <formula>NOT(ISERROR(SEARCH("em andamento",P520)))</formula>
    </cfRule>
    <cfRule type="containsText" dxfId="5910" priority="11106" operator="containsText" text="Finalizado">
      <formula>NOT(ISERROR(SEARCH("Finalizado",P520)))</formula>
    </cfRule>
    <cfRule type="containsText" dxfId="5909" priority="11105" operator="containsText" text="Pendente">
      <formula>NOT(ISERROR(SEARCH("Pendente",P520)))</formula>
    </cfRule>
    <cfRule type="containsText" dxfId="5908" priority="11104" operator="containsText" text="N/A">
      <formula>NOT(ISERROR(SEARCH("N/A",P520)))</formula>
    </cfRule>
    <cfRule type="containsText" dxfId="5907" priority="11103" operator="containsText" text="Lançado">
      <formula>NOT(ISERROR(SEARCH("Lançado",P520)))</formula>
    </cfRule>
    <cfRule type="containsText" dxfId="5906" priority="11101" operator="containsText" text="Finalizado">
      <formula>NOT(ISERROR(SEARCH("Finalizado",P520)))</formula>
    </cfRule>
    <cfRule type="containsText" dxfId="5905" priority="11100" operator="containsText" text="Pendente">
      <formula>NOT(ISERROR(SEARCH("Pendente",P520)))</formula>
    </cfRule>
    <cfRule type="containsText" dxfId="5904" priority="11099" operator="containsText" text="N/A">
      <formula>NOT(ISERROR(SEARCH("N/A",P520)))</formula>
    </cfRule>
    <cfRule type="containsText" dxfId="5903" priority="11098" operator="containsText" text="Lançado">
      <formula>NOT(ISERROR(SEARCH("Lançado",P520)))</formula>
    </cfRule>
    <cfRule type="expression" dxfId="5902" priority="11097">
      <formula>$H520="ETAPA"</formula>
    </cfRule>
    <cfRule type="expression" dxfId="5901" priority="11096">
      <formula>$H520="CÉLULA CONSTRUTIVA"</formula>
    </cfRule>
    <cfRule type="expression" dxfId="5900" priority="11095">
      <formula>$H520="SUBETAPA"</formula>
    </cfRule>
  </conditionalFormatting>
  <conditionalFormatting sqref="P521 P523 P753 P450 P525 P529 P531 P539">
    <cfRule type="expression" dxfId="5899" priority="24022">
      <formula>$H450="CÉLULA CONSTRUTIVA"</formula>
    </cfRule>
  </conditionalFormatting>
  <conditionalFormatting sqref="P521 P523 P753">
    <cfRule type="expression" dxfId="5898" priority="24021">
      <formula>$H521="SUBETAPA"</formula>
    </cfRule>
  </conditionalFormatting>
  <conditionalFormatting sqref="P521">
    <cfRule type="containsText" dxfId="5897" priority="23989" operator="containsText" text="N/A">
      <formula>NOT(ISERROR(SEARCH("N/A",P521)))</formula>
    </cfRule>
    <cfRule type="containsText" dxfId="5896" priority="23990" operator="containsText" text="Pendente">
      <formula>NOT(ISERROR(SEARCH("Pendente",P521)))</formula>
    </cfRule>
    <cfRule type="containsText" dxfId="5895" priority="23991" operator="containsText" text="Finalizado">
      <formula>NOT(ISERROR(SEARCH("Finalizado",P521)))</formula>
    </cfRule>
    <cfRule type="containsText" dxfId="5894" priority="23992" operator="containsText" text="em andamento">
      <formula>NOT(ISERROR(SEARCH("em andamento",P521)))</formula>
    </cfRule>
    <cfRule type="containsText" dxfId="5893" priority="23988" operator="containsText" text="Lançado">
      <formula>NOT(ISERROR(SEARCH("Lançado",P521)))</formula>
    </cfRule>
  </conditionalFormatting>
  <conditionalFormatting sqref="P524">
    <cfRule type="containsText" dxfId="5892" priority="20579" operator="containsText" text="em andamento">
      <formula>NOT(ISERROR(SEARCH("em andamento",P524)))</formula>
    </cfRule>
    <cfRule type="expression" dxfId="5891" priority="20574">
      <formula>$H524="ETAPA"</formula>
    </cfRule>
    <cfRule type="containsText" dxfId="5890" priority="20575" operator="containsText" text="Lançado">
      <formula>NOT(ISERROR(SEARCH("Lançado",P524)))</formula>
    </cfRule>
    <cfRule type="expression" dxfId="5889" priority="20559">
      <formula>$H524="SUBETAPA"</formula>
    </cfRule>
    <cfRule type="expression" dxfId="5888" priority="20560">
      <formula>$H524="CÉLULA CONSTRUTIVA"</formula>
    </cfRule>
    <cfRule type="expression" dxfId="5887" priority="20561">
      <formula>$H524="ETAPA"</formula>
    </cfRule>
    <cfRule type="containsText" dxfId="5886" priority="20562" operator="containsText" text="Lançado">
      <formula>NOT(ISERROR(SEARCH("Lançado",P524)))</formula>
    </cfRule>
    <cfRule type="containsText" dxfId="5885" priority="20564" operator="containsText" text="Pendente">
      <formula>NOT(ISERROR(SEARCH("Pendente",P524)))</formula>
    </cfRule>
    <cfRule type="containsText" dxfId="5884" priority="20563" operator="containsText" text="N/A">
      <formula>NOT(ISERROR(SEARCH("N/A",P524)))</formula>
    </cfRule>
    <cfRule type="containsText" dxfId="5883" priority="20566" operator="containsText" text="em andamento">
      <formula>NOT(ISERROR(SEARCH("em andamento",P524)))</formula>
    </cfRule>
    <cfRule type="containsText" dxfId="5882" priority="20567" operator="containsText" text="Lançado">
      <formula>NOT(ISERROR(SEARCH("Lançado",P524)))</formula>
    </cfRule>
    <cfRule type="containsText" dxfId="5881" priority="20568" operator="containsText" text="N/A">
      <formula>NOT(ISERROR(SEARCH("N/A",P524)))</formula>
    </cfRule>
    <cfRule type="containsText" dxfId="5880" priority="20569" operator="containsText" text="Pendente">
      <formula>NOT(ISERROR(SEARCH("Pendente",P524)))</formula>
    </cfRule>
    <cfRule type="containsText" dxfId="5879" priority="20570" operator="containsText" text="Finalizado">
      <formula>NOT(ISERROR(SEARCH("Finalizado",P524)))</formula>
    </cfRule>
    <cfRule type="containsText" dxfId="5878" priority="20571" operator="containsText" text="em andamento">
      <formula>NOT(ISERROR(SEARCH("em andamento",P524)))</formula>
    </cfRule>
    <cfRule type="expression" dxfId="5877" priority="20572">
      <formula>$H524="SUBETAPA"</formula>
    </cfRule>
    <cfRule type="containsText" dxfId="5876" priority="20565" operator="containsText" text="Finalizado">
      <formula>NOT(ISERROR(SEARCH("Finalizado",P524)))</formula>
    </cfRule>
    <cfRule type="containsText" dxfId="5875" priority="20576" operator="containsText" text="N/A">
      <formula>NOT(ISERROR(SEARCH("N/A",P524)))</formula>
    </cfRule>
    <cfRule type="containsText" dxfId="5874" priority="20577" operator="containsText" text="Pendente">
      <formula>NOT(ISERROR(SEARCH("Pendente",P524)))</formula>
    </cfRule>
    <cfRule type="containsText" dxfId="5873" priority="20578" operator="containsText" text="Finalizado">
      <formula>NOT(ISERROR(SEARCH("Finalizado",P524)))</formula>
    </cfRule>
    <cfRule type="expression" dxfId="5872" priority="20573">
      <formula>$H524="CÉLULA CONSTRUTIVA"</formula>
    </cfRule>
  </conditionalFormatting>
  <conditionalFormatting sqref="P526">
    <cfRule type="containsText" dxfId="5871" priority="20613" operator="containsText" text="em andamento">
      <formula>NOT(ISERROR(SEARCH("em andamento",P526)))</formula>
    </cfRule>
    <cfRule type="containsText" dxfId="5870" priority="20612" operator="containsText" text="Finalizado">
      <formula>NOT(ISERROR(SEARCH("Finalizado",P526)))</formula>
    </cfRule>
    <cfRule type="containsText" dxfId="5869" priority="20611" operator="containsText" text="Pendente">
      <formula>NOT(ISERROR(SEARCH("Pendente",P526)))</formula>
    </cfRule>
    <cfRule type="containsText" dxfId="5868" priority="20610" operator="containsText" text="N/A">
      <formula>NOT(ISERROR(SEARCH("N/A",P526)))</formula>
    </cfRule>
    <cfRule type="containsText" dxfId="5867" priority="20609" operator="containsText" text="Lançado">
      <formula>NOT(ISERROR(SEARCH("Lançado",P526)))</formula>
    </cfRule>
    <cfRule type="containsText" dxfId="5866" priority="20608" operator="containsText" text="em andamento">
      <formula>NOT(ISERROR(SEARCH("em andamento",P526)))</formula>
    </cfRule>
    <cfRule type="containsText" dxfId="5865" priority="20607" operator="containsText" text="Finalizado">
      <formula>NOT(ISERROR(SEARCH("Finalizado",P526)))</formula>
    </cfRule>
    <cfRule type="containsText" dxfId="5864" priority="20606" operator="containsText" text="Pendente">
      <formula>NOT(ISERROR(SEARCH("Pendente",P526)))</formula>
    </cfRule>
    <cfRule type="containsText" dxfId="5863" priority="20605" operator="containsText" text="N/A">
      <formula>NOT(ISERROR(SEARCH("N/A",P526)))</formula>
    </cfRule>
    <cfRule type="containsText" dxfId="5862" priority="20604" operator="containsText" text="Lançado">
      <formula>NOT(ISERROR(SEARCH("Lançado",P526)))</formula>
    </cfRule>
    <cfRule type="expression" dxfId="5861" priority="20602">
      <formula>$H526="CÉLULA CONSTRUTIVA"</formula>
    </cfRule>
    <cfRule type="expression" dxfId="5860" priority="20601">
      <formula>$H526="SUBETAPA"</formula>
    </cfRule>
    <cfRule type="expression" dxfId="5859" priority="20603">
      <formula>$H526="ETAPA"</formula>
    </cfRule>
    <cfRule type="containsText" dxfId="5858" priority="20620" operator="containsText" text="Finalizado">
      <formula>NOT(ISERROR(SEARCH("Finalizado",P526)))</formula>
    </cfRule>
    <cfRule type="containsText" dxfId="5857" priority="20619" operator="containsText" text="Pendente">
      <formula>NOT(ISERROR(SEARCH("Pendente",P526)))</formula>
    </cfRule>
    <cfRule type="containsText" dxfId="5856" priority="20621" operator="containsText" text="em andamento">
      <formula>NOT(ISERROR(SEARCH("em andamento",P526)))</formula>
    </cfRule>
    <cfRule type="containsText" dxfId="5855" priority="20618" operator="containsText" text="N/A">
      <formula>NOT(ISERROR(SEARCH("N/A",P526)))</formula>
    </cfRule>
    <cfRule type="containsText" dxfId="5854" priority="20617" operator="containsText" text="Lançado">
      <formula>NOT(ISERROR(SEARCH("Lançado",P526)))</formula>
    </cfRule>
    <cfRule type="expression" dxfId="5853" priority="20616">
      <formula>$H526="ETAPA"</formula>
    </cfRule>
    <cfRule type="expression" dxfId="5852" priority="20615">
      <formula>$H526="CÉLULA CONSTRUTIVA"</formula>
    </cfRule>
    <cfRule type="expression" dxfId="5851" priority="20614">
      <formula>$H526="SUBETAPA"</formula>
    </cfRule>
  </conditionalFormatting>
  <conditionalFormatting sqref="P528">
    <cfRule type="expression" dxfId="5850" priority="20637">
      <formula>$H528="ETAPA"</formula>
    </cfRule>
    <cfRule type="containsText" dxfId="5849" priority="20638" operator="containsText" text="Lançado">
      <formula>NOT(ISERROR(SEARCH("Lançado",P528)))</formula>
    </cfRule>
    <cfRule type="containsText" dxfId="5848" priority="20639" operator="containsText" text="N/A">
      <formula>NOT(ISERROR(SEARCH("N/A",P528)))</formula>
    </cfRule>
    <cfRule type="expression" dxfId="5847" priority="20635">
      <formula>$H528="SUBETAPA"</formula>
    </cfRule>
    <cfRule type="containsText" dxfId="5846" priority="20641" operator="containsText" text="Finalizado">
      <formula>NOT(ISERROR(SEARCH("Finalizado",P528)))</formula>
    </cfRule>
    <cfRule type="containsText" dxfId="5845" priority="20642" operator="containsText" text="em andamento">
      <formula>NOT(ISERROR(SEARCH("em andamento",P528)))</formula>
    </cfRule>
    <cfRule type="containsText" dxfId="5844" priority="20631" operator="containsText" text="N/A">
      <formula>NOT(ISERROR(SEARCH("N/A",P528)))</formula>
    </cfRule>
    <cfRule type="containsText" dxfId="5843" priority="20632" operator="containsText" text="Pendente">
      <formula>NOT(ISERROR(SEARCH("Pendente",P528)))</formula>
    </cfRule>
    <cfRule type="containsText" dxfId="5842" priority="20634" operator="containsText" text="em andamento">
      <formula>NOT(ISERROR(SEARCH("em andamento",P528)))</formula>
    </cfRule>
    <cfRule type="containsText" dxfId="5841" priority="20633" operator="containsText" text="Finalizado">
      <formula>NOT(ISERROR(SEARCH("Finalizado",P528)))</formula>
    </cfRule>
    <cfRule type="expression" dxfId="5840" priority="20636">
      <formula>$H528="CÉLULA CONSTRUTIVA"</formula>
    </cfRule>
    <cfRule type="containsText" dxfId="5839" priority="20630" operator="containsText" text="Lançado">
      <formula>NOT(ISERROR(SEARCH("Lançado",P528)))</formula>
    </cfRule>
    <cfRule type="containsText" dxfId="5838" priority="20629" operator="containsText" text="em andamento">
      <formula>NOT(ISERROR(SEARCH("em andamento",P528)))</formula>
    </cfRule>
    <cfRule type="containsText" dxfId="5837" priority="20628" operator="containsText" text="Finalizado">
      <formula>NOT(ISERROR(SEARCH("Finalizado",P528)))</formula>
    </cfRule>
    <cfRule type="containsText" dxfId="5836" priority="20627" operator="containsText" text="Pendente">
      <formula>NOT(ISERROR(SEARCH("Pendente",P528)))</formula>
    </cfRule>
    <cfRule type="containsText" dxfId="5835" priority="20626" operator="containsText" text="N/A">
      <formula>NOT(ISERROR(SEARCH("N/A",P528)))</formula>
    </cfRule>
    <cfRule type="containsText" dxfId="5834" priority="20625" operator="containsText" text="Lançado">
      <formula>NOT(ISERROR(SEARCH("Lançado",P528)))</formula>
    </cfRule>
    <cfRule type="expression" dxfId="5833" priority="20624">
      <formula>$H528="ETAPA"</formula>
    </cfRule>
    <cfRule type="expression" dxfId="5832" priority="20623">
      <formula>$H528="CÉLULA CONSTRUTIVA"</formula>
    </cfRule>
    <cfRule type="expression" dxfId="5831" priority="20622">
      <formula>$H528="SUBETAPA"</formula>
    </cfRule>
    <cfRule type="containsText" dxfId="5830" priority="20640" operator="containsText" text="Pendente">
      <formula>NOT(ISERROR(SEARCH("Pendente",P528)))</formula>
    </cfRule>
  </conditionalFormatting>
  <conditionalFormatting sqref="P530">
    <cfRule type="containsText" dxfId="5829" priority="20655" operator="containsText" text="em andamento">
      <formula>NOT(ISERROR(SEARCH("em andamento",P530)))</formula>
    </cfRule>
    <cfRule type="containsText" dxfId="5828" priority="20654" operator="containsText" text="Finalizado">
      <formula>NOT(ISERROR(SEARCH("Finalizado",P530)))</formula>
    </cfRule>
    <cfRule type="containsText" dxfId="5827" priority="20653" operator="containsText" text="Pendente">
      <formula>NOT(ISERROR(SEARCH("Pendente",P530)))</formula>
    </cfRule>
    <cfRule type="containsText" dxfId="5826" priority="20652" operator="containsText" text="N/A">
      <formula>NOT(ISERROR(SEARCH("N/A",P530)))</formula>
    </cfRule>
    <cfRule type="containsText" dxfId="5825" priority="20650" operator="containsText" text="em andamento">
      <formula>NOT(ISERROR(SEARCH("em andamento",P530)))</formula>
    </cfRule>
    <cfRule type="containsText" dxfId="5824" priority="20649" operator="containsText" text="Finalizado">
      <formula>NOT(ISERROR(SEARCH("Finalizado",P530)))</formula>
    </cfRule>
    <cfRule type="containsText" dxfId="5823" priority="20648" operator="containsText" text="Pendente">
      <formula>NOT(ISERROR(SEARCH("Pendente",P530)))</formula>
    </cfRule>
    <cfRule type="containsText" dxfId="5822" priority="20647" operator="containsText" text="N/A">
      <formula>NOT(ISERROR(SEARCH("N/A",P530)))</formula>
    </cfRule>
    <cfRule type="containsText" dxfId="5821" priority="20646" operator="containsText" text="Lançado">
      <formula>NOT(ISERROR(SEARCH("Lançado",P530)))</formula>
    </cfRule>
    <cfRule type="expression" dxfId="5820" priority="20645">
      <formula>$H530="ETAPA"</formula>
    </cfRule>
    <cfRule type="expression" dxfId="5819" priority="20644">
      <formula>$H530="CÉLULA CONSTRUTIVA"</formula>
    </cfRule>
    <cfRule type="expression" dxfId="5818" priority="20643">
      <formula>$H530="SUBETAPA"</formula>
    </cfRule>
    <cfRule type="containsText" dxfId="5817" priority="20651" operator="containsText" text="Lançado">
      <formula>NOT(ISERROR(SEARCH("Lançado",P530)))</formula>
    </cfRule>
    <cfRule type="containsText" dxfId="5816" priority="20663" operator="containsText" text="em andamento">
      <formula>NOT(ISERROR(SEARCH("em andamento",P530)))</formula>
    </cfRule>
    <cfRule type="containsText" dxfId="5815" priority="20662" operator="containsText" text="Finalizado">
      <formula>NOT(ISERROR(SEARCH("Finalizado",P530)))</formula>
    </cfRule>
    <cfRule type="containsText" dxfId="5814" priority="20661" operator="containsText" text="Pendente">
      <formula>NOT(ISERROR(SEARCH("Pendente",P530)))</formula>
    </cfRule>
    <cfRule type="containsText" dxfId="5813" priority="20660" operator="containsText" text="N/A">
      <formula>NOT(ISERROR(SEARCH("N/A",P530)))</formula>
    </cfRule>
    <cfRule type="containsText" dxfId="5812" priority="20659" operator="containsText" text="Lançado">
      <formula>NOT(ISERROR(SEARCH("Lançado",P530)))</formula>
    </cfRule>
    <cfRule type="expression" dxfId="5811" priority="20658">
      <formula>$H530="ETAPA"</formula>
    </cfRule>
    <cfRule type="expression" dxfId="5810" priority="20657">
      <formula>$H530="CÉLULA CONSTRUTIVA"</formula>
    </cfRule>
    <cfRule type="expression" dxfId="5809" priority="20656">
      <formula>$H530="SUBETAPA"</formula>
    </cfRule>
  </conditionalFormatting>
  <conditionalFormatting sqref="P532 P534 P536 P538">
    <cfRule type="expression" dxfId="5808" priority="20664">
      <formula>$H532="SUBETAPA"</formula>
    </cfRule>
    <cfRule type="containsText" dxfId="5807" priority="20671" operator="containsText" text="em andamento">
      <formula>NOT(ISERROR(SEARCH("em andamento",P532)))</formula>
    </cfRule>
    <cfRule type="containsText" dxfId="5806" priority="20670" operator="containsText" text="Finalizado">
      <formula>NOT(ISERROR(SEARCH("Finalizado",P532)))</formula>
    </cfRule>
    <cfRule type="containsText" dxfId="5805" priority="20673" operator="containsText" text="N/A">
      <formula>NOT(ISERROR(SEARCH("N/A",P532)))</formula>
    </cfRule>
    <cfRule type="containsText" dxfId="5804" priority="20672" operator="containsText" text="Lançado">
      <formula>NOT(ISERROR(SEARCH("Lançado",P532)))</formula>
    </cfRule>
    <cfRule type="containsText" dxfId="5803" priority="20674" operator="containsText" text="Pendente">
      <formula>NOT(ISERROR(SEARCH("Pendente",P532)))</formula>
    </cfRule>
    <cfRule type="containsText" dxfId="5802" priority="20675" operator="containsText" text="Finalizado">
      <formula>NOT(ISERROR(SEARCH("Finalizado",P532)))</formula>
    </cfRule>
    <cfRule type="containsText" dxfId="5801" priority="20669" operator="containsText" text="Pendente">
      <formula>NOT(ISERROR(SEARCH("Pendente",P532)))</formula>
    </cfRule>
    <cfRule type="containsText" dxfId="5800" priority="20676" operator="containsText" text="em andamento">
      <formula>NOT(ISERROR(SEARCH("em andamento",P532)))</formula>
    </cfRule>
    <cfRule type="expression" dxfId="5799" priority="20677">
      <formula>$H532="SUBETAPA"</formula>
    </cfRule>
    <cfRule type="expression" dxfId="5798" priority="20678">
      <formula>$H532="CÉLULA CONSTRUTIVA"</formula>
    </cfRule>
    <cfRule type="expression" dxfId="5797" priority="20679">
      <formula>$H532="ETAPA"</formula>
    </cfRule>
    <cfRule type="expression" dxfId="5796" priority="20665">
      <formula>$H532="CÉLULA CONSTRUTIVA"</formula>
    </cfRule>
    <cfRule type="containsText" dxfId="5795" priority="20680" operator="containsText" text="Lançado">
      <formula>NOT(ISERROR(SEARCH("Lançado",P532)))</formula>
    </cfRule>
    <cfRule type="containsText" dxfId="5794" priority="20681" operator="containsText" text="N/A">
      <formula>NOT(ISERROR(SEARCH("N/A",P532)))</formula>
    </cfRule>
    <cfRule type="containsText" dxfId="5793" priority="20682" operator="containsText" text="Pendente">
      <formula>NOT(ISERROR(SEARCH("Pendente",P532)))</formula>
    </cfRule>
    <cfRule type="containsText" dxfId="5792" priority="20683" operator="containsText" text="Finalizado">
      <formula>NOT(ISERROR(SEARCH("Finalizado",P532)))</formula>
    </cfRule>
    <cfRule type="containsText" dxfId="5791" priority="20684" operator="containsText" text="em andamento">
      <formula>NOT(ISERROR(SEARCH("em andamento",P532)))</formula>
    </cfRule>
    <cfRule type="expression" dxfId="5790" priority="20666">
      <formula>$H532="ETAPA"</formula>
    </cfRule>
    <cfRule type="containsText" dxfId="5789" priority="20667" operator="containsText" text="Lançado">
      <formula>NOT(ISERROR(SEARCH("Lançado",P532)))</formula>
    </cfRule>
    <cfRule type="containsText" dxfId="5788" priority="20668" operator="containsText" text="N/A">
      <formula>NOT(ISERROR(SEARCH("N/A",P532)))</formula>
    </cfRule>
  </conditionalFormatting>
  <conditionalFormatting sqref="P533">
    <cfRule type="containsText" dxfId="5787" priority="14853" operator="containsText" text="N/A">
      <formula>NOT(ISERROR(SEARCH("N/A",P533)))</formula>
    </cfRule>
    <cfRule type="containsText" dxfId="5786" priority="14849" operator="containsText" text="Pendente">
      <formula>NOT(ISERROR(SEARCH("Pendente",P533)))</formula>
    </cfRule>
    <cfRule type="containsText" dxfId="5785" priority="14851" operator="containsText" text="em andamento">
      <formula>NOT(ISERROR(SEARCH("em andamento",P533)))</formula>
    </cfRule>
    <cfRule type="containsText" dxfId="5784" priority="14852" operator="containsText" text="Lançado">
      <formula>NOT(ISERROR(SEARCH("Lançado",P533)))</formula>
    </cfRule>
    <cfRule type="containsText" dxfId="5783" priority="14855" operator="containsText" text="Finalizado">
      <formula>NOT(ISERROR(SEARCH("Finalizado",P533)))</formula>
    </cfRule>
    <cfRule type="containsText" dxfId="5782" priority="14856" operator="containsText" text="em andamento">
      <formula>NOT(ISERROR(SEARCH("em andamento",P533)))</formula>
    </cfRule>
    <cfRule type="containsText" dxfId="5781" priority="14854" operator="containsText" text="Pendente">
      <formula>NOT(ISERROR(SEARCH("Pendente",P533)))</formula>
    </cfRule>
    <cfRule type="containsText" dxfId="5780" priority="14850" operator="containsText" text="Finalizado">
      <formula>NOT(ISERROR(SEARCH("Finalizado",P533)))</formula>
    </cfRule>
    <cfRule type="expression" dxfId="5779" priority="14845">
      <formula>$H533="CÉLULA CONSTRUTIVA"</formula>
    </cfRule>
    <cfRule type="expression" dxfId="5778" priority="14846">
      <formula>$H533="ETAPA"</formula>
    </cfRule>
    <cfRule type="containsText" dxfId="5777" priority="14847" operator="containsText" text="Lançado">
      <formula>NOT(ISERROR(SEARCH("Lançado",P533)))</formula>
    </cfRule>
    <cfRule type="containsText" dxfId="5776" priority="14848" operator="containsText" text="N/A">
      <formula>NOT(ISERROR(SEARCH("N/A",P533)))</formula>
    </cfRule>
  </conditionalFormatting>
  <conditionalFormatting sqref="P535">
    <cfRule type="containsText" dxfId="5775" priority="14834" operator="containsText" text="Pendente">
      <formula>NOT(ISERROR(SEARCH("Pendente",P535)))</formula>
    </cfRule>
    <cfRule type="containsText" dxfId="5774" priority="14835" operator="containsText" text="Finalizado">
      <formula>NOT(ISERROR(SEARCH("Finalizado",P535)))</formula>
    </cfRule>
    <cfRule type="containsText" dxfId="5773" priority="14837" operator="containsText" text="Lançado">
      <formula>NOT(ISERROR(SEARCH("Lançado",P535)))</formula>
    </cfRule>
    <cfRule type="containsText" dxfId="5772" priority="14836" operator="containsText" text="em andamento">
      <formula>NOT(ISERROR(SEARCH("em andamento",P535)))</formula>
    </cfRule>
    <cfRule type="expression" dxfId="5771" priority="14831">
      <formula>$H535="ETAPA"</formula>
    </cfRule>
    <cfRule type="containsText" dxfId="5770" priority="14839" operator="containsText" text="Pendente">
      <formula>NOT(ISERROR(SEARCH("Pendente",P535)))</formula>
    </cfRule>
    <cfRule type="containsText" dxfId="5769" priority="14840" operator="containsText" text="Finalizado">
      <formula>NOT(ISERROR(SEARCH("Finalizado",P535)))</formula>
    </cfRule>
    <cfRule type="containsText" dxfId="5768" priority="14833" operator="containsText" text="N/A">
      <formula>NOT(ISERROR(SEARCH("N/A",P535)))</formula>
    </cfRule>
    <cfRule type="containsText" dxfId="5767" priority="14841" operator="containsText" text="em andamento">
      <formula>NOT(ISERROR(SEARCH("em andamento",P535)))</formula>
    </cfRule>
    <cfRule type="containsText" dxfId="5766" priority="14838" operator="containsText" text="N/A">
      <formula>NOT(ISERROR(SEARCH("N/A",P535)))</formula>
    </cfRule>
    <cfRule type="containsText" dxfId="5765" priority="14832" operator="containsText" text="Lançado">
      <formula>NOT(ISERROR(SEARCH("Lançado",P535)))</formula>
    </cfRule>
    <cfRule type="expression" dxfId="5764" priority="14830">
      <formula>$H535="CÉLULA CONSTRUTIVA"</formula>
    </cfRule>
  </conditionalFormatting>
  <conditionalFormatting sqref="P537">
    <cfRule type="containsText" dxfId="5763" priority="14819" operator="containsText" text="Pendente">
      <formula>NOT(ISERROR(SEARCH("Pendente",P537)))</formula>
    </cfRule>
    <cfRule type="expression" dxfId="5762" priority="14815">
      <formula>$H537="CÉLULA CONSTRUTIVA"</formula>
    </cfRule>
    <cfRule type="expression" dxfId="5761" priority="14816">
      <formula>$H537="ETAPA"</formula>
    </cfRule>
    <cfRule type="containsText" dxfId="5760" priority="14817" operator="containsText" text="Lançado">
      <formula>NOT(ISERROR(SEARCH("Lançado",P537)))</formula>
    </cfRule>
    <cfRule type="containsText" dxfId="5759" priority="14818" operator="containsText" text="N/A">
      <formula>NOT(ISERROR(SEARCH("N/A",P537)))</formula>
    </cfRule>
    <cfRule type="containsText" dxfId="5758" priority="14820" operator="containsText" text="Finalizado">
      <formula>NOT(ISERROR(SEARCH("Finalizado",P537)))</formula>
    </cfRule>
    <cfRule type="containsText" dxfId="5757" priority="14821" operator="containsText" text="em andamento">
      <formula>NOT(ISERROR(SEARCH("em andamento",P537)))</formula>
    </cfRule>
    <cfRule type="containsText" dxfId="5756" priority="14824" operator="containsText" text="Pendente">
      <formula>NOT(ISERROR(SEARCH("Pendente",P537)))</formula>
    </cfRule>
    <cfRule type="containsText" dxfId="5755" priority="14822" operator="containsText" text="Lançado">
      <formula>NOT(ISERROR(SEARCH("Lançado",P537)))</formula>
    </cfRule>
    <cfRule type="containsText" dxfId="5754" priority="14823" operator="containsText" text="N/A">
      <formula>NOT(ISERROR(SEARCH("N/A",P537)))</formula>
    </cfRule>
    <cfRule type="containsText" dxfId="5753" priority="14825" operator="containsText" text="Finalizado">
      <formula>NOT(ISERROR(SEARCH("Finalizado",P537)))</formula>
    </cfRule>
    <cfRule type="containsText" dxfId="5752" priority="14826" operator="containsText" text="em andamento">
      <formula>NOT(ISERROR(SEARCH("em andamento",P537)))</formula>
    </cfRule>
  </conditionalFormatting>
  <conditionalFormatting sqref="P540 P557 P574 P593 P612 P631 P646">
    <cfRule type="expression" dxfId="5751" priority="20686">
      <formula>$H540="CÉLULA CONSTRUTIVA"</formula>
    </cfRule>
    <cfRule type="expression" dxfId="5750" priority="20687">
      <formula>$H540="ETAPA"</formula>
    </cfRule>
    <cfRule type="containsText" dxfId="5749" priority="20688" operator="containsText" text="Lançado">
      <formula>NOT(ISERROR(SEARCH("Lançado",P540)))</formula>
    </cfRule>
    <cfRule type="containsText" dxfId="5748" priority="20689" operator="containsText" text="N/A">
      <formula>NOT(ISERROR(SEARCH("N/A",P540)))</formula>
    </cfRule>
    <cfRule type="containsText" dxfId="5747" priority="20690" operator="containsText" text="Pendente">
      <formula>NOT(ISERROR(SEARCH("Pendente",P540)))</formula>
    </cfRule>
    <cfRule type="containsText" dxfId="5746" priority="20692" operator="containsText" text="em andamento">
      <formula>NOT(ISERROR(SEARCH("em andamento",P540)))</formula>
    </cfRule>
    <cfRule type="containsText" dxfId="5745" priority="20693" operator="containsText" text="Lançado">
      <formula>NOT(ISERROR(SEARCH("Lançado",P540)))</formula>
    </cfRule>
    <cfRule type="containsText" dxfId="5744" priority="20694" operator="containsText" text="N/A">
      <formula>NOT(ISERROR(SEARCH("N/A",P540)))</formula>
    </cfRule>
    <cfRule type="containsText" dxfId="5743" priority="20696" operator="containsText" text="Finalizado">
      <formula>NOT(ISERROR(SEARCH("Finalizado",P540)))</formula>
    </cfRule>
    <cfRule type="containsText" dxfId="5742" priority="20697" operator="containsText" text="em andamento">
      <formula>NOT(ISERROR(SEARCH("em andamento",P540)))</formula>
    </cfRule>
    <cfRule type="expression" dxfId="5741" priority="20698">
      <formula>$H540="SUBETAPA"</formula>
    </cfRule>
    <cfRule type="expression" dxfId="5740" priority="20699">
      <formula>$H540="CÉLULA CONSTRUTIVA"</formula>
    </cfRule>
    <cfRule type="expression" dxfId="5739" priority="20700">
      <formula>$H540="ETAPA"</formula>
    </cfRule>
    <cfRule type="containsText" dxfId="5738" priority="20701" operator="containsText" text="Lançado">
      <formula>NOT(ISERROR(SEARCH("Lançado",P540)))</formula>
    </cfRule>
    <cfRule type="containsText" dxfId="5737" priority="20702" operator="containsText" text="N/A">
      <formula>NOT(ISERROR(SEARCH("N/A",P540)))</formula>
    </cfRule>
    <cfRule type="containsText" dxfId="5736" priority="20703" operator="containsText" text="Pendente">
      <formula>NOT(ISERROR(SEARCH("Pendente",P540)))</formula>
    </cfRule>
    <cfRule type="containsText" dxfId="5735" priority="20704" operator="containsText" text="Finalizado">
      <formula>NOT(ISERROR(SEARCH("Finalizado",P540)))</formula>
    </cfRule>
    <cfRule type="containsText" dxfId="5734" priority="20705" operator="containsText" text="em andamento">
      <formula>NOT(ISERROR(SEARCH("em andamento",P540)))</formula>
    </cfRule>
    <cfRule type="containsText" dxfId="5733" priority="20695" operator="containsText" text="Pendente">
      <formula>NOT(ISERROR(SEARCH("Pendente",P540)))</formula>
    </cfRule>
    <cfRule type="containsText" dxfId="5732" priority="20691" operator="containsText" text="Finalizado">
      <formula>NOT(ISERROR(SEARCH("Finalizado",P540)))</formula>
    </cfRule>
    <cfRule type="expression" dxfId="5731" priority="20685">
      <formula>$H540="SUBETAPA"</formula>
    </cfRule>
  </conditionalFormatting>
  <conditionalFormatting sqref="P541:P542 P544 P546 P548 P556">
    <cfRule type="containsText" dxfId="5730" priority="14809" operator="containsText" text="Pendente">
      <formula>NOT(ISERROR(SEARCH("Pendente",P541)))</formula>
    </cfRule>
    <cfRule type="containsText" dxfId="5729" priority="14811" operator="containsText" text="em andamento">
      <formula>NOT(ISERROR(SEARCH("em andamento",P541)))</formula>
    </cfRule>
    <cfRule type="containsText" dxfId="5728" priority="14807" operator="containsText" text="Lançado">
      <formula>NOT(ISERROR(SEARCH("Lançado",P541)))</formula>
    </cfRule>
    <cfRule type="containsText" dxfId="5727" priority="14808" operator="containsText" text="N/A">
      <formula>NOT(ISERROR(SEARCH("N/A",P541)))</formula>
    </cfRule>
    <cfRule type="containsText" dxfId="5726" priority="14810" operator="containsText" text="Finalizado">
      <formula>NOT(ISERROR(SEARCH("Finalizado",P541)))</formula>
    </cfRule>
  </conditionalFormatting>
  <conditionalFormatting sqref="P542 P544 P546 P548 P556">
    <cfRule type="containsText" dxfId="5725" priority="14801" operator="containsText" text="Pendente">
      <formula>NOT(ISERROR(SEARCH("Pendente",P542)))</formula>
    </cfRule>
    <cfRule type="containsText" dxfId="5724" priority="14802" operator="containsText" text="Finalizado">
      <formula>NOT(ISERROR(SEARCH("Finalizado",P542)))</formula>
    </cfRule>
    <cfRule type="containsText" dxfId="5723" priority="14803" operator="containsText" text="em andamento">
      <formula>NOT(ISERROR(SEARCH("em andamento",P542)))</formula>
    </cfRule>
  </conditionalFormatting>
  <conditionalFormatting sqref="P542 P546 P548 P556 P544 P936:P940 P953:P955 P997:P999 P715:P717 P729:P731 P743:P745">
    <cfRule type="containsText" dxfId="5722" priority="14800" operator="containsText" text="N/A">
      <formula>NOT(ISERROR(SEARCH("N/A",P542)))</formula>
    </cfRule>
  </conditionalFormatting>
  <conditionalFormatting sqref="P542 P546 P548 P556">
    <cfRule type="expression" dxfId="5721" priority="14797">
      <formula>$H542="CÉLULA CONSTRUTIVA"</formula>
    </cfRule>
  </conditionalFormatting>
  <conditionalFormatting sqref="P542">
    <cfRule type="expression" dxfId="5720" priority="14796">
      <formula>$H542="SUBETAPA"</formula>
    </cfRule>
  </conditionalFormatting>
  <conditionalFormatting sqref="P543">
    <cfRule type="containsText" dxfId="5719" priority="14677" operator="containsText" text="Lançado">
      <formula>NOT(ISERROR(SEARCH("Lançado",P543)))</formula>
    </cfRule>
    <cfRule type="containsText" dxfId="5718" priority="14672" operator="containsText" text="Finalizado">
      <formula>NOT(ISERROR(SEARCH("Finalizado",P543)))</formula>
    </cfRule>
    <cfRule type="containsText" dxfId="5717" priority="14673" operator="containsText" text="em andamento">
      <formula>NOT(ISERROR(SEARCH("em andamento",P543)))</formula>
    </cfRule>
    <cfRule type="expression" dxfId="5716" priority="14674">
      <formula>$H543="SUBETAPA"</formula>
    </cfRule>
    <cfRule type="containsText" dxfId="5715" priority="14670" operator="containsText" text="N/A">
      <formula>NOT(ISERROR(SEARCH("N/A",P543)))</formula>
    </cfRule>
    <cfRule type="containsText" dxfId="5714" priority="14678" operator="containsText" text="N/A">
      <formula>NOT(ISERROR(SEARCH("N/A",P543)))</formula>
    </cfRule>
    <cfRule type="containsText" dxfId="5713" priority="14668" operator="containsText" text="em andamento">
      <formula>NOT(ISERROR(SEARCH("em andamento",P543)))</formula>
    </cfRule>
    <cfRule type="expression" dxfId="5712" priority="14661">
      <formula>$H543="SUBETAPA"</formula>
    </cfRule>
    <cfRule type="containsText" dxfId="5711" priority="14669" operator="containsText" text="Lançado">
      <formula>NOT(ISERROR(SEARCH("Lançado",P543)))</formula>
    </cfRule>
    <cfRule type="containsText" dxfId="5710" priority="14679" operator="containsText" text="Pendente">
      <formula>NOT(ISERROR(SEARCH("Pendente",P543)))</formula>
    </cfRule>
    <cfRule type="containsText" dxfId="5709" priority="14680" operator="containsText" text="Finalizado">
      <formula>NOT(ISERROR(SEARCH("Finalizado",P543)))</formula>
    </cfRule>
    <cfRule type="containsText" dxfId="5708" priority="14681" operator="containsText" text="em andamento">
      <formula>NOT(ISERROR(SEARCH("em andamento",P543)))</formula>
    </cfRule>
    <cfRule type="expression" dxfId="5707" priority="14663">
      <formula>$H543="ETAPA"</formula>
    </cfRule>
    <cfRule type="containsText" dxfId="5706" priority="14664" operator="containsText" text="Lançado">
      <formula>NOT(ISERROR(SEARCH("Lançado",P543)))</formula>
    </cfRule>
    <cfRule type="containsText" dxfId="5705" priority="14665" operator="containsText" text="N/A">
      <formula>NOT(ISERROR(SEARCH("N/A",P543)))</formula>
    </cfRule>
    <cfRule type="containsText" dxfId="5704" priority="14666" operator="containsText" text="Pendente">
      <formula>NOT(ISERROR(SEARCH("Pendente",P543)))</formula>
    </cfRule>
    <cfRule type="containsText" dxfId="5703" priority="14667" operator="containsText" text="Finalizado">
      <formula>NOT(ISERROR(SEARCH("Finalizado",P543)))</formula>
    </cfRule>
    <cfRule type="expression" dxfId="5702" priority="14675">
      <formula>$H543="CÉLULA CONSTRUTIVA"</formula>
    </cfRule>
    <cfRule type="expression" dxfId="5701" priority="14662">
      <formula>$H543="CÉLULA CONSTRUTIVA"</formula>
    </cfRule>
    <cfRule type="expression" dxfId="5700" priority="14676">
      <formula>$H543="ETAPA"</formula>
    </cfRule>
    <cfRule type="containsText" dxfId="5699" priority="14671" operator="containsText" text="Pendente">
      <formula>NOT(ISERROR(SEARCH("Pendente",P543)))</formula>
    </cfRule>
  </conditionalFormatting>
  <conditionalFormatting sqref="P544 P546 P548 P556 P542 P716:P717 P730:P731 P744:P745">
    <cfRule type="containsText" dxfId="5698" priority="14799" operator="containsText" text="Lançado">
      <formula>NOT(ISERROR(SEARCH("Lançado",P542)))</formula>
    </cfRule>
  </conditionalFormatting>
  <conditionalFormatting sqref="P545">
    <cfRule type="containsText" dxfId="5697" priority="14734" operator="containsText" text="Pendente">
      <formula>NOT(ISERROR(SEARCH("Pendente",P545)))</formula>
    </cfRule>
    <cfRule type="containsText" dxfId="5696" priority="14733" operator="containsText" text="N/A">
      <formula>NOT(ISERROR(SEARCH("N/A",P545)))</formula>
    </cfRule>
    <cfRule type="containsText" dxfId="5695" priority="14732" operator="containsText" text="Lançado">
      <formula>NOT(ISERROR(SEARCH("Lançado",P545)))</formula>
    </cfRule>
    <cfRule type="containsText" dxfId="5694" priority="14731" operator="containsText" text="em andamento">
      <formula>NOT(ISERROR(SEARCH("em andamento",P545)))</formula>
    </cfRule>
    <cfRule type="containsText" dxfId="5693" priority="14730" operator="containsText" text="Finalizado">
      <formula>NOT(ISERROR(SEARCH("Finalizado",P545)))</formula>
    </cfRule>
    <cfRule type="containsText" dxfId="5692" priority="14729" operator="containsText" text="Pendente">
      <formula>NOT(ISERROR(SEARCH("Pendente",P545)))</formula>
    </cfRule>
    <cfRule type="containsText" dxfId="5691" priority="14728" operator="containsText" text="N/A">
      <formula>NOT(ISERROR(SEARCH("N/A",P545)))</formula>
    </cfRule>
    <cfRule type="containsText" dxfId="5690" priority="14727" operator="containsText" text="Lançado">
      <formula>NOT(ISERROR(SEARCH("Lançado",P545)))</formula>
    </cfRule>
    <cfRule type="expression" dxfId="5689" priority="14726">
      <formula>$H545="ETAPA"</formula>
    </cfRule>
    <cfRule type="expression" dxfId="5688" priority="14725">
      <formula>$H545="CÉLULA CONSTRUTIVA"</formula>
    </cfRule>
    <cfRule type="expression" dxfId="5687" priority="14724">
      <formula>$H545="SUBETAPA"</formula>
    </cfRule>
    <cfRule type="containsText" dxfId="5686" priority="14744" operator="containsText" text="em andamento">
      <formula>NOT(ISERROR(SEARCH("em andamento",P545)))</formula>
    </cfRule>
    <cfRule type="containsText" dxfId="5685" priority="14743" operator="containsText" text="Finalizado">
      <formula>NOT(ISERROR(SEARCH("Finalizado",P545)))</formula>
    </cfRule>
    <cfRule type="containsText" dxfId="5684" priority="14742" operator="containsText" text="Pendente">
      <formula>NOT(ISERROR(SEARCH("Pendente",P545)))</formula>
    </cfRule>
    <cfRule type="containsText" dxfId="5683" priority="14741" operator="containsText" text="N/A">
      <formula>NOT(ISERROR(SEARCH("N/A",P545)))</formula>
    </cfRule>
    <cfRule type="containsText" dxfId="5682" priority="14740" operator="containsText" text="Lançado">
      <formula>NOT(ISERROR(SEARCH("Lançado",P545)))</formula>
    </cfRule>
    <cfRule type="expression" dxfId="5681" priority="14739">
      <formula>$H545="ETAPA"</formula>
    </cfRule>
    <cfRule type="expression" dxfId="5680" priority="14738">
      <formula>$H545="CÉLULA CONSTRUTIVA"</formula>
    </cfRule>
    <cfRule type="expression" dxfId="5679" priority="14737">
      <formula>$H545="SUBETAPA"</formula>
    </cfRule>
    <cfRule type="containsText" dxfId="5678" priority="14736" operator="containsText" text="em andamento">
      <formula>NOT(ISERROR(SEARCH("em andamento",P545)))</formula>
    </cfRule>
    <cfRule type="containsText" dxfId="5677" priority="14735" operator="containsText" text="Finalizado">
      <formula>NOT(ISERROR(SEARCH("Finalizado",P545)))</formula>
    </cfRule>
  </conditionalFormatting>
  <conditionalFormatting sqref="P547">
    <cfRule type="containsText" dxfId="5676" priority="14755" operator="containsText" text="Pendente">
      <formula>NOT(ISERROR(SEARCH("Pendente",P547)))</formula>
    </cfRule>
    <cfRule type="containsText" dxfId="5675" priority="14756" operator="containsText" text="Finalizado">
      <formula>NOT(ISERROR(SEARCH("Finalizado",P547)))</formula>
    </cfRule>
    <cfRule type="containsText" dxfId="5674" priority="14757" operator="containsText" text="em andamento">
      <formula>NOT(ISERROR(SEARCH("em andamento",P547)))</formula>
    </cfRule>
    <cfRule type="expression" dxfId="5673" priority="14758">
      <formula>$H547="SUBETAPA"</formula>
    </cfRule>
    <cfRule type="expression" dxfId="5672" priority="14759">
      <formula>$H547="CÉLULA CONSTRUTIVA"</formula>
    </cfRule>
    <cfRule type="containsText" dxfId="5671" priority="14762" operator="containsText" text="N/A">
      <formula>NOT(ISERROR(SEARCH("N/A",P547)))</formula>
    </cfRule>
    <cfRule type="expression" dxfId="5670" priority="14760">
      <formula>$H547="ETAPA"</formula>
    </cfRule>
    <cfRule type="containsText" dxfId="5669" priority="14761" operator="containsText" text="Lançado">
      <formula>NOT(ISERROR(SEARCH("Lançado",P547)))</formula>
    </cfRule>
    <cfRule type="containsText" dxfId="5668" priority="14763" operator="containsText" text="Pendente">
      <formula>NOT(ISERROR(SEARCH("Pendente",P547)))</formula>
    </cfRule>
    <cfRule type="containsText" dxfId="5667" priority="14764" operator="containsText" text="Finalizado">
      <formula>NOT(ISERROR(SEARCH("Finalizado",P547)))</formula>
    </cfRule>
    <cfRule type="containsText" dxfId="5666" priority="14749" operator="containsText" text="N/A">
      <formula>NOT(ISERROR(SEARCH("N/A",P547)))</formula>
    </cfRule>
    <cfRule type="containsText" dxfId="5665" priority="14750" operator="containsText" text="Pendente">
      <formula>NOT(ISERROR(SEARCH("Pendente",P547)))</formula>
    </cfRule>
    <cfRule type="containsText" dxfId="5664" priority="14765" operator="containsText" text="em andamento">
      <formula>NOT(ISERROR(SEARCH("em andamento",P547)))</formula>
    </cfRule>
    <cfRule type="containsText" dxfId="5663" priority="14751" operator="containsText" text="Finalizado">
      <formula>NOT(ISERROR(SEARCH("Finalizado",P547)))</formula>
    </cfRule>
    <cfRule type="containsText" dxfId="5662" priority="14752" operator="containsText" text="em andamento">
      <formula>NOT(ISERROR(SEARCH("em andamento",P547)))</formula>
    </cfRule>
    <cfRule type="containsText" dxfId="5661" priority="14753" operator="containsText" text="Lançado">
      <formula>NOT(ISERROR(SEARCH("Lançado",P547)))</formula>
    </cfRule>
    <cfRule type="containsText" dxfId="5660" priority="14754" operator="containsText" text="N/A">
      <formula>NOT(ISERROR(SEARCH("N/A",P547)))</formula>
    </cfRule>
    <cfRule type="containsText" dxfId="5659" priority="14748" operator="containsText" text="Lançado">
      <formula>NOT(ISERROR(SEARCH("Lançado",P547)))</formula>
    </cfRule>
    <cfRule type="expression" dxfId="5658" priority="14745">
      <formula>$H547="SUBETAPA"</formula>
    </cfRule>
    <cfRule type="expression" dxfId="5657" priority="14746">
      <formula>$H547="CÉLULA CONSTRUTIVA"</formula>
    </cfRule>
    <cfRule type="expression" dxfId="5656" priority="14747">
      <formula>$H547="ETAPA"</formula>
    </cfRule>
  </conditionalFormatting>
  <conditionalFormatting sqref="P549 P551 P553 P555">
    <cfRule type="containsText" dxfId="5655" priority="14782" operator="containsText" text="Lançado">
      <formula>NOT(ISERROR(SEARCH("Lançado",P549)))</formula>
    </cfRule>
    <cfRule type="containsText" dxfId="5654" priority="14784" operator="containsText" text="Pendente">
      <formula>NOT(ISERROR(SEARCH("Pendente",P549)))</formula>
    </cfRule>
    <cfRule type="expression" dxfId="5653" priority="14766">
      <formula>$H549="SUBETAPA"</formula>
    </cfRule>
    <cfRule type="expression" dxfId="5652" priority="14781">
      <formula>$H549="ETAPA"</formula>
    </cfRule>
    <cfRule type="expression" dxfId="5651" priority="14780">
      <formula>$H549="CÉLULA CONSTRUTIVA"</formula>
    </cfRule>
    <cfRule type="expression" dxfId="5650" priority="14779">
      <formula>$H549="SUBETAPA"</formula>
    </cfRule>
    <cfRule type="containsText" dxfId="5649" priority="14785" operator="containsText" text="Finalizado">
      <formula>NOT(ISERROR(SEARCH("Finalizado",P549)))</formula>
    </cfRule>
    <cfRule type="expression" dxfId="5648" priority="14767">
      <formula>$H549="CÉLULA CONSTRUTIVA"</formula>
    </cfRule>
    <cfRule type="expression" dxfId="5647" priority="14768">
      <formula>$H549="ETAPA"</formula>
    </cfRule>
    <cfRule type="containsText" dxfId="5646" priority="14776" operator="containsText" text="Pendente">
      <formula>NOT(ISERROR(SEARCH("Pendente",P549)))</formula>
    </cfRule>
    <cfRule type="containsText" dxfId="5645" priority="14771" operator="containsText" text="Pendente">
      <formula>NOT(ISERROR(SEARCH("Pendente",P549)))</formula>
    </cfRule>
    <cfRule type="containsText" dxfId="5644" priority="14786" operator="containsText" text="em andamento">
      <formula>NOT(ISERROR(SEARCH("em andamento",P549)))</formula>
    </cfRule>
    <cfRule type="containsText" dxfId="5643" priority="14772" operator="containsText" text="Finalizado">
      <formula>NOT(ISERROR(SEARCH("Finalizado",P549)))</formula>
    </cfRule>
    <cfRule type="containsText" dxfId="5642" priority="14778" operator="containsText" text="em andamento">
      <formula>NOT(ISERROR(SEARCH("em andamento",P549)))</formula>
    </cfRule>
    <cfRule type="containsText" dxfId="5641" priority="14769" operator="containsText" text="Lançado">
      <formula>NOT(ISERROR(SEARCH("Lançado",P549)))</formula>
    </cfRule>
    <cfRule type="containsText" dxfId="5640" priority="14770" operator="containsText" text="N/A">
      <formula>NOT(ISERROR(SEARCH("N/A",P549)))</formula>
    </cfRule>
    <cfRule type="containsText" dxfId="5639" priority="14777" operator="containsText" text="Finalizado">
      <formula>NOT(ISERROR(SEARCH("Finalizado",P549)))</formula>
    </cfRule>
    <cfRule type="containsText" dxfId="5638" priority="14775" operator="containsText" text="N/A">
      <formula>NOT(ISERROR(SEARCH("N/A",P549)))</formula>
    </cfRule>
    <cfRule type="containsText" dxfId="5637" priority="14774" operator="containsText" text="Lançado">
      <formula>NOT(ISERROR(SEARCH("Lançado",P549)))</formula>
    </cfRule>
    <cfRule type="containsText" dxfId="5636" priority="14773" operator="containsText" text="em andamento">
      <formula>NOT(ISERROR(SEARCH("em andamento",P549)))</formula>
    </cfRule>
    <cfRule type="containsText" dxfId="5635" priority="14783" operator="containsText" text="N/A">
      <formula>NOT(ISERROR(SEARCH("N/A",P549)))</formula>
    </cfRule>
  </conditionalFormatting>
  <conditionalFormatting sqref="P550">
    <cfRule type="containsText" dxfId="5634" priority="14651" operator="containsText" text="N/A">
      <formula>NOT(ISERROR(SEARCH("N/A",P550)))</formula>
    </cfRule>
    <cfRule type="containsText" dxfId="5633" priority="14654" operator="containsText" text="em andamento">
      <formula>NOT(ISERROR(SEARCH("em andamento",P550)))</formula>
    </cfRule>
    <cfRule type="containsText" dxfId="5632" priority="14653" operator="containsText" text="Finalizado">
      <formula>NOT(ISERROR(SEARCH("Finalizado",P550)))</formula>
    </cfRule>
    <cfRule type="containsText" dxfId="5631" priority="14650" operator="containsText" text="Lançado">
      <formula>NOT(ISERROR(SEARCH("Lançado",P550)))</formula>
    </cfRule>
    <cfRule type="containsText" dxfId="5630" priority="14649" operator="containsText" text="em andamento">
      <formula>NOT(ISERROR(SEARCH("em andamento",P550)))</formula>
    </cfRule>
    <cfRule type="containsText" dxfId="5629" priority="14648" operator="containsText" text="Finalizado">
      <formula>NOT(ISERROR(SEARCH("Finalizado",P550)))</formula>
    </cfRule>
    <cfRule type="containsText" dxfId="5628" priority="14645" operator="containsText" text="Lançado">
      <formula>NOT(ISERROR(SEARCH("Lançado",P550)))</formula>
    </cfRule>
    <cfRule type="expression" dxfId="5627" priority="14644">
      <formula>$H550="ETAPA"</formula>
    </cfRule>
    <cfRule type="containsText" dxfId="5626" priority="14652" operator="containsText" text="Pendente">
      <formula>NOT(ISERROR(SEARCH("Pendente",P550)))</formula>
    </cfRule>
    <cfRule type="containsText" dxfId="5625" priority="14647" operator="containsText" text="Pendente">
      <formula>NOT(ISERROR(SEARCH("Pendente",P550)))</formula>
    </cfRule>
    <cfRule type="expression" dxfId="5624" priority="14643">
      <formula>$H550="CÉLULA CONSTRUTIVA"</formula>
    </cfRule>
    <cfRule type="containsText" dxfId="5623" priority="14646" operator="containsText" text="N/A">
      <formula>NOT(ISERROR(SEARCH("N/A",P550)))</formula>
    </cfRule>
  </conditionalFormatting>
  <conditionalFormatting sqref="P552">
    <cfRule type="expression" dxfId="5622" priority="14628">
      <formula>$H552="CÉLULA CONSTRUTIVA"</formula>
    </cfRule>
    <cfRule type="expression" dxfId="5621" priority="14629">
      <formula>$H552="ETAPA"</formula>
    </cfRule>
    <cfRule type="containsText" dxfId="5620" priority="14630" operator="containsText" text="Lançado">
      <formula>NOT(ISERROR(SEARCH("Lançado",P552)))</formula>
    </cfRule>
    <cfRule type="containsText" dxfId="5619" priority="14632" operator="containsText" text="Pendente">
      <formula>NOT(ISERROR(SEARCH("Pendente",P552)))</formula>
    </cfRule>
    <cfRule type="containsText" dxfId="5618" priority="14633" operator="containsText" text="Finalizado">
      <formula>NOT(ISERROR(SEARCH("Finalizado",P552)))</formula>
    </cfRule>
    <cfRule type="containsText" dxfId="5617" priority="14634" operator="containsText" text="em andamento">
      <formula>NOT(ISERROR(SEARCH("em andamento",P552)))</formula>
    </cfRule>
    <cfRule type="containsText" dxfId="5616" priority="14635" operator="containsText" text="Lançado">
      <formula>NOT(ISERROR(SEARCH("Lançado",P552)))</formula>
    </cfRule>
    <cfRule type="containsText" dxfId="5615" priority="14636" operator="containsText" text="N/A">
      <formula>NOT(ISERROR(SEARCH("N/A",P552)))</formula>
    </cfRule>
    <cfRule type="containsText" dxfId="5614" priority="14637" operator="containsText" text="Pendente">
      <formula>NOT(ISERROR(SEARCH("Pendente",P552)))</formula>
    </cfRule>
    <cfRule type="containsText" dxfId="5613" priority="14638" operator="containsText" text="Finalizado">
      <formula>NOT(ISERROR(SEARCH("Finalizado",P552)))</formula>
    </cfRule>
    <cfRule type="containsText" dxfId="5612" priority="14639" operator="containsText" text="em andamento">
      <formula>NOT(ISERROR(SEARCH("em andamento",P552)))</formula>
    </cfRule>
    <cfRule type="containsText" dxfId="5611" priority="14631" operator="containsText" text="N/A">
      <formula>NOT(ISERROR(SEARCH("N/A",P552)))</formula>
    </cfRule>
  </conditionalFormatting>
  <conditionalFormatting sqref="P554">
    <cfRule type="containsText" dxfId="5610" priority="14624" operator="containsText" text="em andamento">
      <formula>NOT(ISERROR(SEARCH("em andamento",P554)))</formula>
    </cfRule>
    <cfRule type="containsText" dxfId="5609" priority="14623" operator="containsText" text="Finalizado">
      <formula>NOT(ISERROR(SEARCH("Finalizado",P554)))</formula>
    </cfRule>
    <cfRule type="containsText" dxfId="5608" priority="14618" operator="containsText" text="Finalizado">
      <formula>NOT(ISERROR(SEARCH("Finalizado",P554)))</formula>
    </cfRule>
    <cfRule type="containsText" dxfId="5607" priority="14622" operator="containsText" text="Pendente">
      <formula>NOT(ISERROR(SEARCH("Pendente",P554)))</formula>
    </cfRule>
    <cfRule type="containsText" dxfId="5606" priority="14621" operator="containsText" text="N/A">
      <formula>NOT(ISERROR(SEARCH("N/A",P554)))</formula>
    </cfRule>
    <cfRule type="containsText" dxfId="5605" priority="14620" operator="containsText" text="Lançado">
      <formula>NOT(ISERROR(SEARCH("Lançado",P554)))</formula>
    </cfRule>
    <cfRule type="containsText" dxfId="5604" priority="14617" operator="containsText" text="Pendente">
      <formula>NOT(ISERROR(SEARCH("Pendente",P554)))</formula>
    </cfRule>
    <cfRule type="containsText" dxfId="5603" priority="14616" operator="containsText" text="N/A">
      <formula>NOT(ISERROR(SEARCH("N/A",P554)))</formula>
    </cfRule>
    <cfRule type="containsText" dxfId="5602" priority="14615" operator="containsText" text="Lançado">
      <formula>NOT(ISERROR(SEARCH("Lançado",P554)))</formula>
    </cfRule>
    <cfRule type="expression" dxfId="5601" priority="14614">
      <formula>$H554="ETAPA"</formula>
    </cfRule>
    <cfRule type="expression" dxfId="5600" priority="14613">
      <formula>$H554="CÉLULA CONSTRUTIVA"</formula>
    </cfRule>
    <cfRule type="containsText" dxfId="5599" priority="14619" operator="containsText" text="em andamento">
      <formula>NOT(ISERROR(SEARCH("em andamento",P554)))</formula>
    </cfRule>
  </conditionalFormatting>
  <conditionalFormatting sqref="P558:P559 P561 P563 P565 P573">
    <cfRule type="containsText" dxfId="5598" priority="14606" operator="containsText" text="N/A">
      <formula>NOT(ISERROR(SEARCH("N/A",P558)))</formula>
    </cfRule>
    <cfRule type="containsText" dxfId="5597" priority="14605" operator="containsText" text="Lançado">
      <formula>NOT(ISERROR(SEARCH("Lançado",P558)))</formula>
    </cfRule>
    <cfRule type="containsText" dxfId="5596" priority="14607" operator="containsText" text="Pendente">
      <formula>NOT(ISERROR(SEARCH("Pendente",P558)))</formula>
    </cfRule>
    <cfRule type="containsText" dxfId="5595" priority="14609" operator="containsText" text="em andamento">
      <formula>NOT(ISERROR(SEARCH("em andamento",P558)))</formula>
    </cfRule>
    <cfRule type="containsText" dxfId="5594" priority="14608" operator="containsText" text="Finalizado">
      <formula>NOT(ISERROR(SEARCH("Finalizado",P558)))</formula>
    </cfRule>
  </conditionalFormatting>
  <conditionalFormatting sqref="P559 P561 P563 P565 P573">
    <cfRule type="containsText" dxfId="5593" priority="14601" operator="containsText" text="em andamento">
      <formula>NOT(ISERROR(SEARCH("em andamento",P559)))</formula>
    </cfRule>
    <cfRule type="containsText" dxfId="5592" priority="14600" operator="containsText" text="Finalizado">
      <formula>NOT(ISERROR(SEARCH("Finalizado",P559)))</formula>
    </cfRule>
    <cfRule type="containsText" dxfId="5591" priority="14599" operator="containsText" text="Pendente">
      <formula>NOT(ISERROR(SEARCH("Pendente",P559)))</formula>
    </cfRule>
  </conditionalFormatting>
  <conditionalFormatting sqref="P559 P563 P565 P573 P561">
    <cfRule type="containsText" dxfId="5590" priority="14598" operator="containsText" text="N/A">
      <formula>NOT(ISERROR(SEARCH("N/A",P559)))</formula>
    </cfRule>
  </conditionalFormatting>
  <conditionalFormatting sqref="P559 P563 P565 P573">
    <cfRule type="expression" dxfId="5589" priority="14595">
      <formula>$H559="CÉLULA CONSTRUTIVA"</formula>
    </cfRule>
  </conditionalFormatting>
  <conditionalFormatting sqref="P559">
    <cfRule type="expression" dxfId="5588" priority="14594">
      <formula>$H559="SUBETAPA"</formula>
    </cfRule>
  </conditionalFormatting>
  <conditionalFormatting sqref="P560">
    <cfRule type="containsText" dxfId="5587" priority="14465" operator="containsText" text="Finalizado">
      <formula>NOT(ISERROR(SEARCH("Finalizado",P560)))</formula>
    </cfRule>
    <cfRule type="containsText" dxfId="5586" priority="14467" operator="containsText" text="Lançado">
      <formula>NOT(ISERROR(SEARCH("Lançado",P560)))</formula>
    </cfRule>
    <cfRule type="containsText" dxfId="5585" priority="14468" operator="containsText" text="N/A">
      <formula>NOT(ISERROR(SEARCH("N/A",P560)))</formula>
    </cfRule>
    <cfRule type="containsText" dxfId="5584" priority="14469" operator="containsText" text="Pendente">
      <formula>NOT(ISERROR(SEARCH("Pendente",P560)))</formula>
    </cfRule>
    <cfRule type="containsText" dxfId="5583" priority="14470" operator="containsText" text="Finalizado">
      <formula>NOT(ISERROR(SEARCH("Finalizado",P560)))</formula>
    </cfRule>
    <cfRule type="containsText" dxfId="5582" priority="14471" operator="containsText" text="em andamento">
      <formula>NOT(ISERROR(SEARCH("em andamento",P560)))</formula>
    </cfRule>
    <cfRule type="expression" dxfId="5581" priority="14472">
      <formula>$H560="SUBETAPA"</formula>
    </cfRule>
    <cfRule type="expression" dxfId="5580" priority="14473">
      <formula>$H560="CÉLULA CONSTRUTIVA"</formula>
    </cfRule>
    <cfRule type="expression" dxfId="5579" priority="14474">
      <formula>$H560="ETAPA"</formula>
    </cfRule>
    <cfRule type="containsText" dxfId="5578" priority="14475" operator="containsText" text="Lançado">
      <formula>NOT(ISERROR(SEARCH("Lançado",P560)))</formula>
    </cfRule>
    <cfRule type="containsText" dxfId="5577" priority="14476" operator="containsText" text="N/A">
      <formula>NOT(ISERROR(SEARCH("N/A",P560)))</formula>
    </cfRule>
    <cfRule type="containsText" dxfId="5576" priority="14477" operator="containsText" text="Pendente">
      <formula>NOT(ISERROR(SEARCH("Pendente",P560)))</formula>
    </cfRule>
    <cfRule type="containsText" dxfId="5575" priority="14478" operator="containsText" text="Finalizado">
      <formula>NOT(ISERROR(SEARCH("Finalizado",P560)))</formula>
    </cfRule>
    <cfRule type="containsText" dxfId="5574" priority="14479" operator="containsText" text="em andamento">
      <formula>NOT(ISERROR(SEARCH("em andamento",P560)))</formula>
    </cfRule>
    <cfRule type="containsText" dxfId="5573" priority="14466" operator="containsText" text="em andamento">
      <formula>NOT(ISERROR(SEARCH("em andamento",P560)))</formula>
    </cfRule>
    <cfRule type="expression" dxfId="5572" priority="14459">
      <formula>$H560="SUBETAPA"</formula>
    </cfRule>
    <cfRule type="expression" dxfId="5571" priority="14460">
      <formula>$H560="CÉLULA CONSTRUTIVA"</formula>
    </cfRule>
    <cfRule type="expression" dxfId="5570" priority="14461">
      <formula>$H560="ETAPA"</formula>
    </cfRule>
    <cfRule type="containsText" dxfId="5569" priority="14462" operator="containsText" text="Lançado">
      <formula>NOT(ISERROR(SEARCH("Lançado",P560)))</formula>
    </cfRule>
    <cfRule type="containsText" dxfId="5568" priority="14463" operator="containsText" text="N/A">
      <formula>NOT(ISERROR(SEARCH("N/A",P560)))</formula>
    </cfRule>
    <cfRule type="containsText" dxfId="5567" priority="14464" operator="containsText" text="Pendente">
      <formula>NOT(ISERROR(SEARCH("Pendente",P560)))</formula>
    </cfRule>
  </conditionalFormatting>
  <conditionalFormatting sqref="P561 P563 P565 P573 P559">
    <cfRule type="containsText" dxfId="5566" priority="14597" operator="containsText" text="Lançado">
      <formula>NOT(ISERROR(SEARCH("Lançado",P559)))</formula>
    </cfRule>
  </conditionalFormatting>
  <conditionalFormatting sqref="P562">
    <cfRule type="expression" dxfId="5565" priority="14537">
      <formula>$H562="ETAPA"</formula>
    </cfRule>
    <cfRule type="expression" dxfId="5564" priority="14536">
      <formula>$H562="CÉLULA CONSTRUTIVA"</formula>
    </cfRule>
    <cfRule type="expression" dxfId="5563" priority="14535">
      <formula>$H562="SUBETAPA"</formula>
    </cfRule>
    <cfRule type="containsText" dxfId="5562" priority="14534" operator="containsText" text="em andamento">
      <formula>NOT(ISERROR(SEARCH("em andamento",P562)))</formula>
    </cfRule>
    <cfRule type="containsText" dxfId="5561" priority="14533" operator="containsText" text="Finalizado">
      <formula>NOT(ISERROR(SEARCH("Finalizado",P562)))</formula>
    </cfRule>
    <cfRule type="containsText" dxfId="5560" priority="14532" operator="containsText" text="Pendente">
      <formula>NOT(ISERROR(SEARCH("Pendente",P562)))</formula>
    </cfRule>
    <cfRule type="containsText" dxfId="5559" priority="14531" operator="containsText" text="N/A">
      <formula>NOT(ISERROR(SEARCH("N/A",P562)))</formula>
    </cfRule>
    <cfRule type="containsText" dxfId="5558" priority="14530" operator="containsText" text="Lançado">
      <formula>NOT(ISERROR(SEARCH("Lançado",P562)))</formula>
    </cfRule>
    <cfRule type="containsText" dxfId="5557" priority="14529" operator="containsText" text="em andamento">
      <formula>NOT(ISERROR(SEARCH("em andamento",P562)))</formula>
    </cfRule>
    <cfRule type="containsText" dxfId="5556" priority="14528" operator="containsText" text="Finalizado">
      <formula>NOT(ISERROR(SEARCH("Finalizado",P562)))</formula>
    </cfRule>
    <cfRule type="containsText" dxfId="5555" priority="14527" operator="containsText" text="Pendente">
      <formula>NOT(ISERROR(SEARCH("Pendente",P562)))</formula>
    </cfRule>
    <cfRule type="containsText" dxfId="5554" priority="14526" operator="containsText" text="N/A">
      <formula>NOT(ISERROR(SEARCH("N/A",P562)))</formula>
    </cfRule>
    <cfRule type="expression" dxfId="5553" priority="14523">
      <formula>$H562="CÉLULA CONSTRUTIVA"</formula>
    </cfRule>
    <cfRule type="containsText" dxfId="5552" priority="14525" operator="containsText" text="Lançado">
      <formula>NOT(ISERROR(SEARCH("Lançado",P562)))</formula>
    </cfRule>
    <cfRule type="expression" dxfId="5551" priority="14524">
      <formula>$H562="ETAPA"</formula>
    </cfRule>
    <cfRule type="expression" dxfId="5550" priority="14522">
      <formula>$H562="SUBETAPA"</formula>
    </cfRule>
    <cfRule type="containsText" dxfId="5549" priority="14542" operator="containsText" text="em andamento">
      <formula>NOT(ISERROR(SEARCH("em andamento",P562)))</formula>
    </cfRule>
    <cfRule type="containsText" dxfId="5548" priority="14541" operator="containsText" text="Finalizado">
      <formula>NOT(ISERROR(SEARCH("Finalizado",P562)))</formula>
    </cfRule>
    <cfRule type="containsText" dxfId="5547" priority="14540" operator="containsText" text="Pendente">
      <formula>NOT(ISERROR(SEARCH("Pendente",P562)))</formula>
    </cfRule>
    <cfRule type="containsText" dxfId="5546" priority="14539" operator="containsText" text="N/A">
      <formula>NOT(ISERROR(SEARCH("N/A",P562)))</formula>
    </cfRule>
    <cfRule type="containsText" dxfId="5545" priority="14538" operator="containsText" text="Lançado">
      <formula>NOT(ISERROR(SEARCH("Lançado",P562)))</formula>
    </cfRule>
  </conditionalFormatting>
  <conditionalFormatting sqref="P564">
    <cfRule type="expression" dxfId="5544" priority="14545">
      <formula>$H564="ETAPA"</formula>
    </cfRule>
    <cfRule type="containsText" dxfId="5543" priority="14559" operator="containsText" text="Lançado">
      <formula>NOT(ISERROR(SEARCH("Lançado",P564)))</formula>
    </cfRule>
    <cfRule type="expression" dxfId="5542" priority="14558">
      <formula>$H564="ETAPA"</formula>
    </cfRule>
    <cfRule type="expression" dxfId="5541" priority="14557">
      <formula>$H564="CÉLULA CONSTRUTIVA"</formula>
    </cfRule>
    <cfRule type="expression" dxfId="5540" priority="14556">
      <formula>$H564="SUBETAPA"</formula>
    </cfRule>
    <cfRule type="containsText" dxfId="5539" priority="14555" operator="containsText" text="em andamento">
      <formula>NOT(ISERROR(SEARCH("em andamento",P564)))</formula>
    </cfRule>
    <cfRule type="containsText" dxfId="5538" priority="14554" operator="containsText" text="Finalizado">
      <formula>NOT(ISERROR(SEARCH("Finalizado",P564)))</formula>
    </cfRule>
    <cfRule type="containsText" dxfId="5537" priority="14553" operator="containsText" text="Pendente">
      <formula>NOT(ISERROR(SEARCH("Pendente",P564)))</formula>
    </cfRule>
    <cfRule type="containsText" dxfId="5536" priority="14552" operator="containsText" text="N/A">
      <formula>NOT(ISERROR(SEARCH("N/A",P564)))</formula>
    </cfRule>
    <cfRule type="containsText" dxfId="5535" priority="14551" operator="containsText" text="Lançado">
      <formula>NOT(ISERROR(SEARCH("Lançado",P564)))</formula>
    </cfRule>
    <cfRule type="containsText" dxfId="5534" priority="14550" operator="containsText" text="em andamento">
      <formula>NOT(ISERROR(SEARCH("em andamento",P564)))</formula>
    </cfRule>
    <cfRule type="containsText" dxfId="5533" priority="14549" operator="containsText" text="Finalizado">
      <formula>NOT(ISERROR(SEARCH("Finalizado",P564)))</formula>
    </cfRule>
    <cfRule type="containsText" dxfId="5532" priority="14548" operator="containsText" text="Pendente">
      <formula>NOT(ISERROR(SEARCH("Pendente",P564)))</formula>
    </cfRule>
    <cfRule type="containsText" dxfId="5531" priority="14547" operator="containsText" text="N/A">
      <formula>NOT(ISERROR(SEARCH("N/A",P564)))</formula>
    </cfRule>
    <cfRule type="containsText" dxfId="5530" priority="14546" operator="containsText" text="Lançado">
      <formula>NOT(ISERROR(SEARCH("Lançado",P564)))</formula>
    </cfRule>
    <cfRule type="expression" dxfId="5529" priority="14544">
      <formula>$H564="CÉLULA CONSTRUTIVA"</formula>
    </cfRule>
    <cfRule type="expression" dxfId="5528" priority="14543">
      <formula>$H564="SUBETAPA"</formula>
    </cfRule>
    <cfRule type="containsText" dxfId="5527" priority="14562" operator="containsText" text="Finalizado">
      <formula>NOT(ISERROR(SEARCH("Finalizado",P564)))</formula>
    </cfRule>
    <cfRule type="containsText" dxfId="5526" priority="14561" operator="containsText" text="Pendente">
      <formula>NOT(ISERROR(SEARCH("Pendente",P564)))</formula>
    </cfRule>
    <cfRule type="containsText" dxfId="5525" priority="14563" operator="containsText" text="em andamento">
      <formula>NOT(ISERROR(SEARCH("em andamento",P564)))</formula>
    </cfRule>
    <cfRule type="containsText" dxfId="5524" priority="14560" operator="containsText" text="N/A">
      <formula>NOT(ISERROR(SEARCH("N/A",P564)))</formula>
    </cfRule>
  </conditionalFormatting>
  <conditionalFormatting sqref="P566 P568 P570 P572">
    <cfRule type="expression" dxfId="5523" priority="14578">
      <formula>$H566="CÉLULA CONSTRUTIVA"</formula>
    </cfRule>
    <cfRule type="expression" dxfId="5522" priority="14577">
      <formula>$H566="SUBETAPA"</formula>
    </cfRule>
    <cfRule type="containsText" dxfId="5521" priority="14576" operator="containsText" text="em andamento">
      <formula>NOT(ISERROR(SEARCH("em andamento",P566)))</formula>
    </cfRule>
    <cfRule type="expression" dxfId="5520" priority="14566">
      <formula>$H566="ETAPA"</formula>
    </cfRule>
    <cfRule type="containsText" dxfId="5519" priority="14575" operator="containsText" text="Finalizado">
      <formula>NOT(ISERROR(SEARCH("Finalizado",P566)))</formula>
    </cfRule>
    <cfRule type="containsText" dxfId="5518" priority="14574" operator="containsText" text="Pendente">
      <formula>NOT(ISERROR(SEARCH("Pendente",P566)))</formula>
    </cfRule>
    <cfRule type="expression" dxfId="5517" priority="14565">
      <formula>$H566="CÉLULA CONSTRUTIVA"</formula>
    </cfRule>
    <cfRule type="containsText" dxfId="5516" priority="14572" operator="containsText" text="Lançado">
      <formula>NOT(ISERROR(SEARCH("Lançado",P566)))</formula>
    </cfRule>
    <cfRule type="containsText" dxfId="5515" priority="14581" operator="containsText" text="N/A">
      <formula>NOT(ISERROR(SEARCH("N/A",P566)))</formula>
    </cfRule>
    <cfRule type="expression" dxfId="5514" priority="14564">
      <formula>$H566="SUBETAPA"</formula>
    </cfRule>
    <cfRule type="containsText" dxfId="5513" priority="14571" operator="containsText" text="em andamento">
      <formula>NOT(ISERROR(SEARCH("em andamento",P566)))</formula>
    </cfRule>
    <cfRule type="containsText" dxfId="5512" priority="14584" operator="containsText" text="em andamento">
      <formula>NOT(ISERROR(SEARCH("em andamento",P566)))</formula>
    </cfRule>
    <cfRule type="containsText" dxfId="5511" priority="14583" operator="containsText" text="Finalizado">
      <formula>NOT(ISERROR(SEARCH("Finalizado",P566)))</formula>
    </cfRule>
    <cfRule type="expression" dxfId="5510" priority="14579">
      <formula>$H566="ETAPA"</formula>
    </cfRule>
    <cfRule type="containsText" dxfId="5509" priority="14570" operator="containsText" text="Finalizado">
      <formula>NOT(ISERROR(SEARCH("Finalizado",P566)))</formula>
    </cfRule>
    <cfRule type="containsText" dxfId="5508" priority="14569" operator="containsText" text="Pendente">
      <formula>NOT(ISERROR(SEARCH("Pendente",P566)))</formula>
    </cfRule>
    <cfRule type="containsText" dxfId="5507" priority="14582" operator="containsText" text="Pendente">
      <formula>NOT(ISERROR(SEARCH("Pendente",P566)))</formula>
    </cfRule>
    <cfRule type="containsText" dxfId="5506" priority="14568" operator="containsText" text="N/A">
      <formula>NOT(ISERROR(SEARCH("N/A",P566)))</formula>
    </cfRule>
    <cfRule type="containsText" dxfId="5505" priority="14567" operator="containsText" text="Lançado">
      <formula>NOT(ISERROR(SEARCH("Lançado",P566)))</formula>
    </cfRule>
    <cfRule type="containsText" dxfId="5504" priority="14580" operator="containsText" text="Lançado">
      <formula>NOT(ISERROR(SEARCH("Lançado",P566)))</formula>
    </cfRule>
    <cfRule type="containsText" dxfId="5503" priority="14573" operator="containsText" text="N/A">
      <formula>NOT(ISERROR(SEARCH("N/A",P566)))</formula>
    </cfRule>
  </conditionalFormatting>
  <conditionalFormatting sqref="P567">
    <cfRule type="expression" dxfId="5502" priority="14441">
      <formula>$H567="CÉLULA CONSTRUTIVA"</formula>
    </cfRule>
    <cfRule type="expression" dxfId="5501" priority="14442">
      <formula>$H567="ETAPA"</formula>
    </cfRule>
    <cfRule type="containsText" dxfId="5500" priority="14443" operator="containsText" text="Lançado">
      <formula>NOT(ISERROR(SEARCH("Lançado",P567)))</formula>
    </cfRule>
    <cfRule type="containsText" dxfId="5499" priority="14444" operator="containsText" text="N/A">
      <formula>NOT(ISERROR(SEARCH("N/A",P567)))</formula>
    </cfRule>
    <cfRule type="containsText" dxfId="5498" priority="14445" operator="containsText" text="Pendente">
      <formula>NOT(ISERROR(SEARCH("Pendente",P567)))</formula>
    </cfRule>
    <cfRule type="containsText" dxfId="5497" priority="14447" operator="containsText" text="em andamento">
      <formula>NOT(ISERROR(SEARCH("em andamento",P567)))</formula>
    </cfRule>
    <cfRule type="containsText" dxfId="5496" priority="14446" operator="containsText" text="Finalizado">
      <formula>NOT(ISERROR(SEARCH("Finalizado",P567)))</formula>
    </cfRule>
    <cfRule type="containsText" dxfId="5495" priority="14448" operator="containsText" text="Lançado">
      <formula>NOT(ISERROR(SEARCH("Lançado",P567)))</formula>
    </cfRule>
    <cfRule type="containsText" dxfId="5494" priority="14449" operator="containsText" text="N/A">
      <formula>NOT(ISERROR(SEARCH("N/A",P567)))</formula>
    </cfRule>
    <cfRule type="containsText" dxfId="5493" priority="14452" operator="containsText" text="em andamento">
      <formula>NOT(ISERROR(SEARCH("em andamento",P567)))</formula>
    </cfRule>
    <cfRule type="containsText" dxfId="5492" priority="14451" operator="containsText" text="Finalizado">
      <formula>NOT(ISERROR(SEARCH("Finalizado",P567)))</formula>
    </cfRule>
    <cfRule type="containsText" dxfId="5491" priority="14450" operator="containsText" text="Pendente">
      <formula>NOT(ISERROR(SEARCH("Pendente",P567)))</formula>
    </cfRule>
  </conditionalFormatting>
  <conditionalFormatting sqref="P569">
    <cfRule type="containsText" dxfId="5490" priority="14431" operator="containsText" text="Finalizado">
      <formula>NOT(ISERROR(SEARCH("Finalizado",P569)))</formula>
    </cfRule>
    <cfRule type="containsText" dxfId="5489" priority="14436" operator="containsText" text="Finalizado">
      <formula>NOT(ISERROR(SEARCH("Finalizado",P569)))</formula>
    </cfRule>
    <cfRule type="containsText" dxfId="5488" priority="14432" operator="containsText" text="em andamento">
      <formula>NOT(ISERROR(SEARCH("em andamento",P569)))</formula>
    </cfRule>
    <cfRule type="containsText" dxfId="5487" priority="14430" operator="containsText" text="Pendente">
      <formula>NOT(ISERROR(SEARCH("Pendente",P569)))</formula>
    </cfRule>
    <cfRule type="containsText" dxfId="5486" priority="14437" operator="containsText" text="em andamento">
      <formula>NOT(ISERROR(SEARCH("em andamento",P569)))</formula>
    </cfRule>
    <cfRule type="containsText" dxfId="5485" priority="14433" operator="containsText" text="Lançado">
      <formula>NOT(ISERROR(SEARCH("Lançado",P569)))</formula>
    </cfRule>
    <cfRule type="expression" dxfId="5484" priority="14427">
      <formula>$H569="ETAPA"</formula>
    </cfRule>
    <cfRule type="expression" dxfId="5483" priority="14426">
      <formula>$H569="CÉLULA CONSTRUTIVA"</formula>
    </cfRule>
    <cfRule type="containsText" dxfId="5482" priority="14434" operator="containsText" text="N/A">
      <formula>NOT(ISERROR(SEARCH("N/A",P569)))</formula>
    </cfRule>
    <cfRule type="containsText" dxfId="5481" priority="14435" operator="containsText" text="Pendente">
      <formula>NOT(ISERROR(SEARCH("Pendente",P569)))</formula>
    </cfRule>
    <cfRule type="containsText" dxfId="5480" priority="14428" operator="containsText" text="Lançado">
      <formula>NOT(ISERROR(SEARCH("Lançado",P569)))</formula>
    </cfRule>
    <cfRule type="containsText" dxfId="5479" priority="14429" operator="containsText" text="N/A">
      <formula>NOT(ISERROR(SEARCH("N/A",P569)))</formula>
    </cfRule>
  </conditionalFormatting>
  <conditionalFormatting sqref="P571">
    <cfRule type="containsText" dxfId="5478" priority="14418" operator="containsText" text="Lançado">
      <formula>NOT(ISERROR(SEARCH("Lançado",P571)))</formula>
    </cfRule>
    <cfRule type="containsText" dxfId="5477" priority="14422" operator="containsText" text="em andamento">
      <formula>NOT(ISERROR(SEARCH("em andamento",P571)))</formula>
    </cfRule>
    <cfRule type="containsText" dxfId="5476" priority="14421" operator="containsText" text="Finalizado">
      <formula>NOT(ISERROR(SEARCH("Finalizado",P571)))</formula>
    </cfRule>
    <cfRule type="containsText" dxfId="5475" priority="14420" operator="containsText" text="Pendente">
      <formula>NOT(ISERROR(SEARCH("Pendente",P571)))</formula>
    </cfRule>
    <cfRule type="containsText" dxfId="5474" priority="14419" operator="containsText" text="N/A">
      <formula>NOT(ISERROR(SEARCH("N/A",P571)))</formula>
    </cfRule>
    <cfRule type="containsText" dxfId="5473" priority="14417" operator="containsText" text="em andamento">
      <formula>NOT(ISERROR(SEARCH("em andamento",P571)))</formula>
    </cfRule>
    <cfRule type="containsText" dxfId="5472" priority="14416" operator="containsText" text="Finalizado">
      <formula>NOT(ISERROR(SEARCH("Finalizado",P571)))</formula>
    </cfRule>
    <cfRule type="containsText" dxfId="5471" priority="14415" operator="containsText" text="Pendente">
      <formula>NOT(ISERROR(SEARCH("Pendente",P571)))</formula>
    </cfRule>
    <cfRule type="containsText" dxfId="5470" priority="14413" operator="containsText" text="Lançado">
      <formula>NOT(ISERROR(SEARCH("Lançado",P571)))</formula>
    </cfRule>
    <cfRule type="expression" dxfId="5469" priority="14412">
      <formula>$H571="ETAPA"</formula>
    </cfRule>
    <cfRule type="expression" dxfId="5468" priority="14411">
      <formula>$H571="CÉLULA CONSTRUTIVA"</formula>
    </cfRule>
    <cfRule type="containsText" dxfId="5467" priority="14414" operator="containsText" text="N/A">
      <formula>NOT(ISERROR(SEARCH("N/A",P571)))</formula>
    </cfRule>
  </conditionalFormatting>
  <conditionalFormatting sqref="P575:P576 P578 P580 P582 P584 P592">
    <cfRule type="containsText" dxfId="5466" priority="14403" operator="containsText" text="Lançado">
      <formula>NOT(ISERROR(SEARCH("Lançado",P575)))</formula>
    </cfRule>
    <cfRule type="containsText" dxfId="5465" priority="14404" operator="containsText" text="N/A">
      <formula>NOT(ISERROR(SEARCH("N/A",P575)))</formula>
    </cfRule>
    <cfRule type="containsText" dxfId="5464" priority="14405" operator="containsText" text="Pendente">
      <formula>NOT(ISERROR(SEARCH("Pendente",P575)))</formula>
    </cfRule>
    <cfRule type="containsText" dxfId="5463" priority="14406" operator="containsText" text="Finalizado">
      <formula>NOT(ISERROR(SEARCH("Finalizado",P575)))</formula>
    </cfRule>
    <cfRule type="containsText" dxfId="5462" priority="14407" operator="containsText" text="em andamento">
      <formula>NOT(ISERROR(SEARCH("em andamento",P575)))</formula>
    </cfRule>
  </conditionalFormatting>
  <conditionalFormatting sqref="P576 P580 P582 P584 P592">
    <cfRule type="containsText" dxfId="5461" priority="14399" operator="containsText" text="em andamento">
      <formula>NOT(ISERROR(SEARCH("em andamento",P576)))</formula>
    </cfRule>
    <cfRule type="containsText" dxfId="5460" priority="14397" operator="containsText" text="Pendente">
      <formula>NOT(ISERROR(SEARCH("Pendente",P576)))</formula>
    </cfRule>
    <cfRule type="containsText" dxfId="5459" priority="14398" operator="containsText" text="Finalizado">
      <formula>NOT(ISERROR(SEARCH("Finalizado",P576)))</formula>
    </cfRule>
  </conditionalFormatting>
  <conditionalFormatting sqref="P576 P582 P584 P592 P580">
    <cfRule type="containsText" dxfId="5458" priority="14396" operator="containsText" text="N/A">
      <formula>NOT(ISERROR(SEARCH("N/A",P576)))</formula>
    </cfRule>
  </conditionalFormatting>
  <conditionalFormatting sqref="P576 P582 P584 P592">
    <cfRule type="expression" dxfId="5457" priority="14393">
      <formula>$H576="CÉLULA CONSTRUTIVA"</formula>
    </cfRule>
  </conditionalFormatting>
  <conditionalFormatting sqref="P576">
    <cfRule type="expression" dxfId="5456" priority="14392">
      <formula>$H576="SUBETAPA"</formula>
    </cfRule>
  </conditionalFormatting>
  <conditionalFormatting sqref="P577">
    <cfRule type="expression" dxfId="5455" priority="14259">
      <formula>$H577="ETAPA"</formula>
    </cfRule>
    <cfRule type="expression" dxfId="5454" priority="14258">
      <formula>$H577="CÉLULA CONSTRUTIVA"</formula>
    </cfRule>
    <cfRule type="expression" dxfId="5453" priority="14257">
      <formula>$H577="SUBETAPA"</formula>
    </cfRule>
    <cfRule type="containsText" dxfId="5452" priority="14275" operator="containsText" text="Pendente">
      <formula>NOT(ISERROR(SEARCH("Pendente",P577)))</formula>
    </cfRule>
    <cfRule type="containsText" dxfId="5451" priority="14276" operator="containsText" text="Finalizado">
      <formula>NOT(ISERROR(SEARCH("Finalizado",P577)))</formula>
    </cfRule>
    <cfRule type="containsText" dxfId="5450" priority="14277" operator="containsText" text="em andamento">
      <formula>NOT(ISERROR(SEARCH("em andamento",P577)))</formula>
    </cfRule>
    <cfRule type="containsText" dxfId="5449" priority="14274" operator="containsText" text="N/A">
      <formula>NOT(ISERROR(SEARCH("N/A",P577)))</formula>
    </cfRule>
    <cfRule type="containsText" dxfId="5448" priority="14260" operator="containsText" text="Lançado">
      <formula>NOT(ISERROR(SEARCH("Lançado",P577)))</formula>
    </cfRule>
    <cfRule type="containsText" dxfId="5447" priority="14273" operator="containsText" text="Lançado">
      <formula>NOT(ISERROR(SEARCH("Lançado",P577)))</formula>
    </cfRule>
    <cfRule type="expression" dxfId="5446" priority="14271">
      <formula>$H577="CÉLULA CONSTRUTIVA"</formula>
    </cfRule>
    <cfRule type="expression" dxfId="5445" priority="14270">
      <formula>$H577="SUBETAPA"</formula>
    </cfRule>
    <cfRule type="containsText" dxfId="5444" priority="14269" operator="containsText" text="em andamento">
      <formula>NOT(ISERROR(SEARCH("em andamento",P577)))</formula>
    </cfRule>
    <cfRule type="containsText" dxfId="5443" priority="14268" operator="containsText" text="Finalizado">
      <formula>NOT(ISERROR(SEARCH("Finalizado",P577)))</formula>
    </cfRule>
    <cfRule type="containsText" dxfId="5442" priority="14267" operator="containsText" text="Pendente">
      <formula>NOT(ISERROR(SEARCH("Pendente",P577)))</formula>
    </cfRule>
    <cfRule type="containsText" dxfId="5441" priority="14266" operator="containsText" text="N/A">
      <formula>NOT(ISERROR(SEARCH("N/A",P577)))</formula>
    </cfRule>
    <cfRule type="containsText" dxfId="5440" priority="14265" operator="containsText" text="Lançado">
      <formula>NOT(ISERROR(SEARCH("Lançado",P577)))</formula>
    </cfRule>
    <cfRule type="containsText" dxfId="5439" priority="14264" operator="containsText" text="em andamento">
      <formula>NOT(ISERROR(SEARCH("em andamento",P577)))</formula>
    </cfRule>
    <cfRule type="containsText" dxfId="5438" priority="14263" operator="containsText" text="Finalizado">
      <formula>NOT(ISERROR(SEARCH("Finalizado",P577)))</formula>
    </cfRule>
    <cfRule type="containsText" dxfId="5437" priority="14262" operator="containsText" text="Pendente">
      <formula>NOT(ISERROR(SEARCH("Pendente",P577)))</formula>
    </cfRule>
    <cfRule type="containsText" dxfId="5436" priority="14261" operator="containsText" text="N/A">
      <formula>NOT(ISERROR(SEARCH("N/A",P577)))</formula>
    </cfRule>
    <cfRule type="expression" dxfId="5435" priority="14272">
      <formula>$H577="ETAPA"</formula>
    </cfRule>
  </conditionalFormatting>
  <conditionalFormatting sqref="P579">
    <cfRule type="expression" dxfId="5434" priority="14280">
      <formula>$H579="ETAPA"</formula>
    </cfRule>
    <cfRule type="expression" dxfId="5433" priority="14278">
      <formula>$H579="SUBETAPA"</formula>
    </cfRule>
    <cfRule type="containsText" dxfId="5432" priority="14290" operator="containsText" text="em andamento">
      <formula>NOT(ISERROR(SEARCH("em andamento",P579)))</formula>
    </cfRule>
    <cfRule type="containsText" dxfId="5431" priority="14283" operator="containsText" text="Pendente">
      <formula>NOT(ISERROR(SEARCH("Pendente",P579)))</formula>
    </cfRule>
    <cfRule type="containsText" dxfId="5430" priority="14289" operator="containsText" text="Finalizado">
      <formula>NOT(ISERROR(SEARCH("Finalizado",P579)))</formula>
    </cfRule>
    <cfRule type="containsText" dxfId="5429" priority="14288" operator="containsText" text="Pendente">
      <formula>NOT(ISERROR(SEARCH("Pendente",P579)))</formula>
    </cfRule>
    <cfRule type="expression" dxfId="5428" priority="14292">
      <formula>$H579="CÉLULA CONSTRUTIVA"</formula>
    </cfRule>
    <cfRule type="expression" dxfId="5427" priority="14291">
      <formula>$H579="SUBETAPA"</formula>
    </cfRule>
    <cfRule type="containsText" dxfId="5426" priority="14287" operator="containsText" text="N/A">
      <formula>NOT(ISERROR(SEARCH("N/A",P579)))</formula>
    </cfRule>
    <cfRule type="containsText" dxfId="5425" priority="14286" operator="containsText" text="Lançado">
      <formula>NOT(ISERROR(SEARCH("Lançado",P579)))</formula>
    </cfRule>
    <cfRule type="expression" dxfId="5424" priority="14279">
      <formula>$H579="CÉLULA CONSTRUTIVA"</formula>
    </cfRule>
    <cfRule type="expression" dxfId="5423" priority="14293">
      <formula>$H579="ETAPA"</formula>
    </cfRule>
    <cfRule type="containsText" dxfId="5422" priority="14294" operator="containsText" text="Lançado">
      <formula>NOT(ISERROR(SEARCH("Lançado",P579)))</formula>
    </cfRule>
    <cfRule type="containsText" dxfId="5421" priority="14295" operator="containsText" text="N/A">
      <formula>NOT(ISERROR(SEARCH("N/A",P579)))</formula>
    </cfRule>
    <cfRule type="containsText" dxfId="5420" priority="14296" operator="containsText" text="Pendente">
      <formula>NOT(ISERROR(SEARCH("Pendente",P579)))</formula>
    </cfRule>
    <cfRule type="containsText" dxfId="5419" priority="14297" operator="containsText" text="Finalizado">
      <formula>NOT(ISERROR(SEARCH("Finalizado",P579)))</formula>
    </cfRule>
    <cfRule type="containsText" dxfId="5418" priority="14282" operator="containsText" text="N/A">
      <formula>NOT(ISERROR(SEARCH("N/A",P579)))</formula>
    </cfRule>
    <cfRule type="containsText" dxfId="5417" priority="14298" operator="containsText" text="em andamento">
      <formula>NOT(ISERROR(SEARCH("em andamento",P579)))</formula>
    </cfRule>
    <cfRule type="containsText" dxfId="5416" priority="14285" operator="containsText" text="em andamento">
      <formula>NOT(ISERROR(SEARCH("em andamento",P579)))</formula>
    </cfRule>
    <cfRule type="containsText" dxfId="5415" priority="14284" operator="containsText" text="Finalizado">
      <formula>NOT(ISERROR(SEARCH("Finalizado",P579)))</formula>
    </cfRule>
    <cfRule type="containsText" dxfId="5414" priority="14281" operator="containsText" text="Lançado">
      <formula>NOT(ISERROR(SEARCH("Lançado",P579)))</formula>
    </cfRule>
  </conditionalFormatting>
  <conditionalFormatting sqref="P580 P582 P584 P592 P576">
    <cfRule type="containsText" dxfId="5413" priority="14395" operator="containsText" text="Lançado">
      <formula>NOT(ISERROR(SEARCH("Lançado",P576)))</formula>
    </cfRule>
  </conditionalFormatting>
  <conditionalFormatting sqref="P581">
    <cfRule type="expression" dxfId="5412" priority="14321">
      <formula>$H581="CÉLULA CONSTRUTIVA"</formula>
    </cfRule>
    <cfRule type="expression" dxfId="5411" priority="14320">
      <formula>$H581="SUBETAPA"</formula>
    </cfRule>
    <cfRule type="containsText" dxfId="5410" priority="14327" operator="containsText" text="em andamento">
      <formula>NOT(ISERROR(SEARCH("em andamento",P581)))</formula>
    </cfRule>
    <cfRule type="containsText" dxfId="5409" priority="14340" operator="containsText" text="em andamento">
      <formula>NOT(ISERROR(SEARCH("em andamento",P581)))</formula>
    </cfRule>
    <cfRule type="containsText" dxfId="5408" priority="14339" operator="containsText" text="Finalizado">
      <formula>NOT(ISERROR(SEARCH("Finalizado",P581)))</formula>
    </cfRule>
    <cfRule type="containsText" dxfId="5407" priority="14338" operator="containsText" text="Pendente">
      <formula>NOT(ISERROR(SEARCH("Pendente",P581)))</formula>
    </cfRule>
    <cfRule type="containsText" dxfId="5406" priority="14337" operator="containsText" text="N/A">
      <formula>NOT(ISERROR(SEARCH("N/A",P581)))</formula>
    </cfRule>
    <cfRule type="containsText" dxfId="5405" priority="14336" operator="containsText" text="Lançado">
      <formula>NOT(ISERROR(SEARCH("Lançado",P581)))</formula>
    </cfRule>
    <cfRule type="expression" dxfId="5404" priority="14335">
      <formula>$H581="ETAPA"</formula>
    </cfRule>
    <cfRule type="expression" dxfId="5403" priority="14334">
      <formula>$H581="CÉLULA CONSTRUTIVA"</formula>
    </cfRule>
    <cfRule type="expression" dxfId="5402" priority="14333">
      <formula>$H581="SUBETAPA"</formula>
    </cfRule>
    <cfRule type="containsText" dxfId="5401" priority="14332" operator="containsText" text="em andamento">
      <formula>NOT(ISERROR(SEARCH("em andamento",P581)))</formula>
    </cfRule>
    <cfRule type="containsText" dxfId="5400" priority="14331" operator="containsText" text="Finalizado">
      <formula>NOT(ISERROR(SEARCH("Finalizado",P581)))</formula>
    </cfRule>
    <cfRule type="containsText" dxfId="5399" priority="14330" operator="containsText" text="Pendente">
      <formula>NOT(ISERROR(SEARCH("Pendente",P581)))</formula>
    </cfRule>
    <cfRule type="containsText" dxfId="5398" priority="14329" operator="containsText" text="N/A">
      <formula>NOT(ISERROR(SEARCH("N/A",P581)))</formula>
    </cfRule>
    <cfRule type="containsText" dxfId="5397" priority="14328" operator="containsText" text="Lançado">
      <formula>NOT(ISERROR(SEARCH("Lançado",P581)))</formula>
    </cfRule>
    <cfRule type="containsText" dxfId="5396" priority="14326" operator="containsText" text="Finalizado">
      <formula>NOT(ISERROR(SEARCH("Finalizado",P581)))</formula>
    </cfRule>
    <cfRule type="containsText" dxfId="5395" priority="14325" operator="containsText" text="Pendente">
      <formula>NOT(ISERROR(SEARCH("Pendente",P581)))</formula>
    </cfRule>
    <cfRule type="containsText" dxfId="5394" priority="14324" operator="containsText" text="N/A">
      <formula>NOT(ISERROR(SEARCH("N/A",P581)))</formula>
    </cfRule>
    <cfRule type="containsText" dxfId="5393" priority="14323" operator="containsText" text="Lançado">
      <formula>NOT(ISERROR(SEARCH("Lançado",P581)))</formula>
    </cfRule>
    <cfRule type="expression" dxfId="5392" priority="14322">
      <formula>$H581="ETAPA"</formula>
    </cfRule>
  </conditionalFormatting>
  <conditionalFormatting sqref="P583">
    <cfRule type="expression" dxfId="5391" priority="14355">
      <formula>$H583="CÉLULA CONSTRUTIVA"</formula>
    </cfRule>
    <cfRule type="containsText" dxfId="5390" priority="14346" operator="containsText" text="Pendente">
      <formula>NOT(ISERROR(SEARCH("Pendente",P583)))</formula>
    </cfRule>
    <cfRule type="containsText" dxfId="5389" priority="14345" operator="containsText" text="N/A">
      <formula>NOT(ISERROR(SEARCH("N/A",P583)))</formula>
    </cfRule>
    <cfRule type="containsText" dxfId="5388" priority="14344" operator="containsText" text="Lançado">
      <formula>NOT(ISERROR(SEARCH("Lançado",P583)))</formula>
    </cfRule>
    <cfRule type="expression" dxfId="5387" priority="14343">
      <formula>$H583="ETAPA"</formula>
    </cfRule>
    <cfRule type="expression" dxfId="5386" priority="14342">
      <formula>$H583="CÉLULA CONSTRUTIVA"</formula>
    </cfRule>
    <cfRule type="containsText" dxfId="5385" priority="14350" operator="containsText" text="N/A">
      <formula>NOT(ISERROR(SEARCH("N/A",P583)))</formula>
    </cfRule>
    <cfRule type="expression" dxfId="5384" priority="14341">
      <formula>$H583="SUBETAPA"</formula>
    </cfRule>
    <cfRule type="expression" dxfId="5383" priority="14354">
      <formula>$H583="SUBETAPA"</formula>
    </cfRule>
    <cfRule type="containsText" dxfId="5382" priority="14353" operator="containsText" text="em andamento">
      <formula>NOT(ISERROR(SEARCH("em andamento",P583)))</formula>
    </cfRule>
    <cfRule type="containsText" dxfId="5381" priority="14352" operator="containsText" text="Finalizado">
      <formula>NOT(ISERROR(SEARCH("Finalizado",P583)))</formula>
    </cfRule>
    <cfRule type="containsText" dxfId="5380" priority="14351" operator="containsText" text="Pendente">
      <formula>NOT(ISERROR(SEARCH("Pendente",P583)))</formula>
    </cfRule>
    <cfRule type="expression" dxfId="5379" priority="14356">
      <formula>$H583="ETAPA"</formula>
    </cfRule>
    <cfRule type="containsText" dxfId="5378" priority="14349" operator="containsText" text="Lançado">
      <formula>NOT(ISERROR(SEARCH("Lançado",P583)))</formula>
    </cfRule>
    <cfRule type="containsText" dxfId="5377" priority="14348" operator="containsText" text="em andamento">
      <formula>NOT(ISERROR(SEARCH("em andamento",P583)))</formula>
    </cfRule>
    <cfRule type="containsText" dxfId="5376" priority="14347" operator="containsText" text="Finalizado">
      <formula>NOT(ISERROR(SEARCH("Finalizado",P583)))</formula>
    </cfRule>
    <cfRule type="containsText" dxfId="5375" priority="14357" operator="containsText" text="Lançado">
      <formula>NOT(ISERROR(SEARCH("Lançado",P583)))</formula>
    </cfRule>
    <cfRule type="containsText" dxfId="5374" priority="14358" operator="containsText" text="N/A">
      <formula>NOT(ISERROR(SEARCH("N/A",P583)))</formula>
    </cfRule>
    <cfRule type="containsText" dxfId="5373" priority="14359" operator="containsText" text="Pendente">
      <formula>NOT(ISERROR(SEARCH("Pendente",P583)))</formula>
    </cfRule>
    <cfRule type="containsText" dxfId="5372" priority="14361" operator="containsText" text="em andamento">
      <formula>NOT(ISERROR(SEARCH("em andamento",P583)))</formula>
    </cfRule>
    <cfRule type="containsText" dxfId="5371" priority="14360" operator="containsText" text="Finalizado">
      <formula>NOT(ISERROR(SEARCH("Finalizado",P583)))</formula>
    </cfRule>
  </conditionalFormatting>
  <conditionalFormatting sqref="P585 P587 P589 P591">
    <cfRule type="containsText" dxfId="5370" priority="14382" operator="containsText" text="em andamento">
      <formula>NOT(ISERROR(SEARCH("em andamento",P585)))</formula>
    </cfRule>
    <cfRule type="containsText" dxfId="5369" priority="14378" operator="containsText" text="Lançado">
      <formula>NOT(ISERROR(SEARCH("Lançado",P585)))</formula>
    </cfRule>
    <cfRule type="containsText" dxfId="5368" priority="14379" operator="containsText" text="N/A">
      <formula>NOT(ISERROR(SEARCH("N/A",P585)))</formula>
    </cfRule>
    <cfRule type="containsText" dxfId="5367" priority="14380" operator="containsText" text="Pendente">
      <formula>NOT(ISERROR(SEARCH("Pendente",P585)))</formula>
    </cfRule>
    <cfRule type="expression" dxfId="5366" priority="14362">
      <formula>$H585="SUBETAPA"</formula>
    </cfRule>
    <cfRule type="containsText" dxfId="5365" priority="14381" operator="containsText" text="Finalizado">
      <formula>NOT(ISERROR(SEARCH("Finalizado",P585)))</formula>
    </cfRule>
    <cfRule type="expression" dxfId="5364" priority="14376">
      <formula>$H585="CÉLULA CONSTRUTIVA"</formula>
    </cfRule>
    <cfRule type="expression" dxfId="5363" priority="14363">
      <formula>$H585="CÉLULA CONSTRUTIVA"</formula>
    </cfRule>
    <cfRule type="expression" dxfId="5362" priority="14364">
      <formula>$H585="ETAPA"</formula>
    </cfRule>
    <cfRule type="containsText" dxfId="5361" priority="14365" operator="containsText" text="Lançado">
      <formula>NOT(ISERROR(SEARCH("Lançado",P585)))</formula>
    </cfRule>
    <cfRule type="containsText" dxfId="5360" priority="14366" operator="containsText" text="N/A">
      <formula>NOT(ISERROR(SEARCH("N/A",P585)))</formula>
    </cfRule>
    <cfRule type="containsText" dxfId="5359" priority="14367" operator="containsText" text="Pendente">
      <formula>NOT(ISERROR(SEARCH("Pendente",P585)))</formula>
    </cfRule>
    <cfRule type="containsText" dxfId="5358" priority="14368" operator="containsText" text="Finalizado">
      <formula>NOT(ISERROR(SEARCH("Finalizado",P585)))</formula>
    </cfRule>
    <cfRule type="containsText" dxfId="5357" priority="14369" operator="containsText" text="em andamento">
      <formula>NOT(ISERROR(SEARCH("em andamento",P585)))</formula>
    </cfRule>
    <cfRule type="containsText" dxfId="5356" priority="14370" operator="containsText" text="Lançado">
      <formula>NOT(ISERROR(SEARCH("Lançado",P585)))</formula>
    </cfRule>
    <cfRule type="containsText" dxfId="5355" priority="14371" operator="containsText" text="N/A">
      <formula>NOT(ISERROR(SEARCH("N/A",P585)))</formula>
    </cfRule>
    <cfRule type="containsText" dxfId="5354" priority="14372" operator="containsText" text="Pendente">
      <formula>NOT(ISERROR(SEARCH("Pendente",P585)))</formula>
    </cfRule>
    <cfRule type="containsText" dxfId="5353" priority="14373" operator="containsText" text="Finalizado">
      <formula>NOT(ISERROR(SEARCH("Finalizado",P585)))</formula>
    </cfRule>
    <cfRule type="containsText" dxfId="5352" priority="14374" operator="containsText" text="em andamento">
      <formula>NOT(ISERROR(SEARCH("em andamento",P585)))</formula>
    </cfRule>
    <cfRule type="expression" dxfId="5351" priority="14375">
      <formula>$H585="SUBETAPA"</formula>
    </cfRule>
    <cfRule type="expression" dxfId="5350" priority="14377">
      <formula>$H585="ETAPA"</formula>
    </cfRule>
  </conditionalFormatting>
  <conditionalFormatting sqref="P586">
    <cfRule type="containsText" dxfId="5349" priority="14250" operator="containsText" text="em andamento">
      <formula>NOT(ISERROR(SEARCH("em andamento",P586)))</formula>
    </cfRule>
    <cfRule type="containsText" dxfId="5348" priority="14249" operator="containsText" text="Finalizado">
      <formula>NOT(ISERROR(SEARCH("Finalizado",P586)))</formula>
    </cfRule>
    <cfRule type="containsText" dxfId="5347" priority="14248" operator="containsText" text="Pendente">
      <formula>NOT(ISERROR(SEARCH("Pendente",P586)))</formula>
    </cfRule>
    <cfRule type="containsText" dxfId="5346" priority="14246" operator="containsText" text="Lançado">
      <formula>NOT(ISERROR(SEARCH("Lançado",P586)))</formula>
    </cfRule>
    <cfRule type="expression" dxfId="5345" priority="14240">
      <formula>$H586="ETAPA"</formula>
    </cfRule>
    <cfRule type="containsText" dxfId="5344" priority="14247" operator="containsText" text="N/A">
      <formula>NOT(ISERROR(SEARCH("N/A",P586)))</formula>
    </cfRule>
    <cfRule type="expression" dxfId="5343" priority="14239">
      <formula>$H586="CÉLULA CONSTRUTIVA"</formula>
    </cfRule>
    <cfRule type="containsText" dxfId="5342" priority="14242" operator="containsText" text="N/A">
      <formula>NOT(ISERROR(SEARCH("N/A",P586)))</formula>
    </cfRule>
    <cfRule type="containsText" dxfId="5341" priority="14244" operator="containsText" text="Finalizado">
      <formula>NOT(ISERROR(SEARCH("Finalizado",P586)))</formula>
    </cfRule>
    <cfRule type="containsText" dxfId="5340" priority="14245" operator="containsText" text="em andamento">
      <formula>NOT(ISERROR(SEARCH("em andamento",P586)))</formula>
    </cfRule>
    <cfRule type="containsText" dxfId="5339" priority="14241" operator="containsText" text="Lançado">
      <formula>NOT(ISERROR(SEARCH("Lançado",P586)))</formula>
    </cfRule>
    <cfRule type="containsText" dxfId="5338" priority="14243" operator="containsText" text="Pendente">
      <formula>NOT(ISERROR(SEARCH("Pendente",P586)))</formula>
    </cfRule>
  </conditionalFormatting>
  <conditionalFormatting sqref="P588">
    <cfRule type="containsText" dxfId="5337" priority="14234" operator="containsText" text="Finalizado">
      <formula>NOT(ISERROR(SEARCH("Finalizado",P588)))</formula>
    </cfRule>
    <cfRule type="containsText" dxfId="5336" priority="14235" operator="containsText" text="em andamento">
      <formula>NOT(ISERROR(SEARCH("em andamento",P588)))</formula>
    </cfRule>
    <cfRule type="expression" dxfId="5335" priority="14224">
      <formula>$H588="CÉLULA CONSTRUTIVA"</formula>
    </cfRule>
    <cfRule type="expression" dxfId="5334" priority="14225">
      <formula>$H588="ETAPA"</formula>
    </cfRule>
    <cfRule type="containsText" dxfId="5333" priority="14226" operator="containsText" text="Lançado">
      <formula>NOT(ISERROR(SEARCH("Lançado",P588)))</formula>
    </cfRule>
    <cfRule type="containsText" dxfId="5332" priority="14227" operator="containsText" text="N/A">
      <formula>NOT(ISERROR(SEARCH("N/A",P588)))</formula>
    </cfRule>
    <cfRule type="containsText" dxfId="5331" priority="14228" operator="containsText" text="Pendente">
      <formula>NOT(ISERROR(SEARCH("Pendente",P588)))</formula>
    </cfRule>
    <cfRule type="containsText" dxfId="5330" priority="14229" operator="containsText" text="Finalizado">
      <formula>NOT(ISERROR(SEARCH("Finalizado",P588)))</formula>
    </cfRule>
    <cfRule type="containsText" dxfId="5329" priority="14230" operator="containsText" text="em andamento">
      <formula>NOT(ISERROR(SEARCH("em andamento",P588)))</formula>
    </cfRule>
    <cfRule type="containsText" dxfId="5328" priority="14231" operator="containsText" text="Lançado">
      <formula>NOT(ISERROR(SEARCH("Lançado",P588)))</formula>
    </cfRule>
    <cfRule type="containsText" dxfId="5327" priority="14232" operator="containsText" text="N/A">
      <formula>NOT(ISERROR(SEARCH("N/A",P588)))</formula>
    </cfRule>
    <cfRule type="containsText" dxfId="5326" priority="14233" operator="containsText" text="Pendente">
      <formula>NOT(ISERROR(SEARCH("Pendente",P588)))</formula>
    </cfRule>
  </conditionalFormatting>
  <conditionalFormatting sqref="P590">
    <cfRule type="expression" dxfId="5325" priority="14209">
      <formula>$H590="CÉLULA CONSTRUTIVA"</formula>
    </cfRule>
    <cfRule type="containsText" dxfId="5324" priority="14214" operator="containsText" text="Finalizado">
      <formula>NOT(ISERROR(SEARCH("Finalizado",P590)))</formula>
    </cfRule>
    <cfRule type="containsText" dxfId="5323" priority="14220" operator="containsText" text="em andamento">
      <formula>NOT(ISERROR(SEARCH("em andamento",P590)))</formula>
    </cfRule>
    <cfRule type="containsText" dxfId="5322" priority="14219" operator="containsText" text="Finalizado">
      <formula>NOT(ISERROR(SEARCH("Finalizado",P590)))</formula>
    </cfRule>
    <cfRule type="containsText" dxfId="5321" priority="14218" operator="containsText" text="Pendente">
      <formula>NOT(ISERROR(SEARCH("Pendente",P590)))</formula>
    </cfRule>
    <cfRule type="containsText" dxfId="5320" priority="14217" operator="containsText" text="N/A">
      <formula>NOT(ISERROR(SEARCH("N/A",P590)))</formula>
    </cfRule>
    <cfRule type="containsText" dxfId="5319" priority="14213" operator="containsText" text="Pendente">
      <formula>NOT(ISERROR(SEARCH("Pendente",P590)))</formula>
    </cfRule>
    <cfRule type="containsText" dxfId="5318" priority="14216" operator="containsText" text="Lançado">
      <formula>NOT(ISERROR(SEARCH("Lançado",P590)))</formula>
    </cfRule>
    <cfRule type="containsText" dxfId="5317" priority="14215" operator="containsText" text="em andamento">
      <formula>NOT(ISERROR(SEARCH("em andamento",P590)))</formula>
    </cfRule>
    <cfRule type="containsText" dxfId="5316" priority="14212" operator="containsText" text="N/A">
      <formula>NOT(ISERROR(SEARCH("N/A",P590)))</formula>
    </cfRule>
    <cfRule type="containsText" dxfId="5315" priority="14211" operator="containsText" text="Lançado">
      <formula>NOT(ISERROR(SEARCH("Lançado",P590)))</formula>
    </cfRule>
    <cfRule type="expression" dxfId="5314" priority="14210">
      <formula>$H590="ETAPA"</formula>
    </cfRule>
  </conditionalFormatting>
  <conditionalFormatting sqref="P594:P595 P597 P599 P601 P603 P611">
    <cfRule type="containsText" dxfId="5313" priority="14201" operator="containsText" text="Lançado">
      <formula>NOT(ISERROR(SEARCH("Lançado",P594)))</formula>
    </cfRule>
    <cfRule type="containsText" dxfId="5312" priority="14205" operator="containsText" text="em andamento">
      <formula>NOT(ISERROR(SEARCH("em andamento",P594)))</formula>
    </cfRule>
    <cfRule type="containsText" dxfId="5311" priority="14204" operator="containsText" text="Finalizado">
      <formula>NOT(ISERROR(SEARCH("Finalizado",P594)))</formula>
    </cfRule>
    <cfRule type="containsText" dxfId="5310" priority="14203" operator="containsText" text="Pendente">
      <formula>NOT(ISERROR(SEARCH("Pendente",P594)))</formula>
    </cfRule>
    <cfRule type="containsText" dxfId="5309" priority="14202" operator="containsText" text="N/A">
      <formula>NOT(ISERROR(SEARCH("N/A",P594)))</formula>
    </cfRule>
  </conditionalFormatting>
  <conditionalFormatting sqref="P595 P599 P601 P603 P611">
    <cfRule type="containsText" dxfId="5308" priority="14197" operator="containsText" text="em andamento">
      <formula>NOT(ISERROR(SEARCH("em andamento",P595)))</formula>
    </cfRule>
    <cfRule type="containsText" dxfId="5307" priority="14196" operator="containsText" text="Finalizado">
      <formula>NOT(ISERROR(SEARCH("Finalizado",P595)))</formula>
    </cfRule>
    <cfRule type="containsText" dxfId="5306" priority="14195" operator="containsText" text="Pendente">
      <formula>NOT(ISERROR(SEARCH("Pendente",P595)))</formula>
    </cfRule>
  </conditionalFormatting>
  <conditionalFormatting sqref="P595 P601 P603 P611 P599">
    <cfRule type="containsText" dxfId="5305" priority="14194" operator="containsText" text="N/A">
      <formula>NOT(ISERROR(SEARCH("N/A",P595)))</formula>
    </cfRule>
  </conditionalFormatting>
  <conditionalFormatting sqref="P595 P601 P603 P611">
    <cfRule type="expression" dxfId="5304" priority="14191">
      <formula>$H595="CÉLULA CONSTRUTIVA"</formula>
    </cfRule>
  </conditionalFormatting>
  <conditionalFormatting sqref="P595">
    <cfRule type="expression" dxfId="5303" priority="14190">
      <formula>$H595="SUBETAPA"</formula>
    </cfRule>
  </conditionalFormatting>
  <conditionalFormatting sqref="P596">
    <cfRule type="containsText" dxfId="5302" priority="14067" operator="containsText" text="em andamento">
      <formula>NOT(ISERROR(SEARCH("em andamento",P596)))</formula>
    </cfRule>
    <cfRule type="containsText" dxfId="5301" priority="14066" operator="containsText" text="Finalizado">
      <formula>NOT(ISERROR(SEARCH("Finalizado",P596)))</formula>
    </cfRule>
    <cfRule type="containsText" dxfId="5300" priority="14074" operator="containsText" text="Finalizado">
      <formula>NOT(ISERROR(SEARCH("Finalizado",P596)))</formula>
    </cfRule>
    <cfRule type="expression" dxfId="5299" priority="14068">
      <formula>$H596="SUBETAPA"</formula>
    </cfRule>
    <cfRule type="containsText" dxfId="5298" priority="14061" operator="containsText" text="Finalizado">
      <formula>NOT(ISERROR(SEARCH("Finalizado",P596)))</formula>
    </cfRule>
    <cfRule type="containsText" dxfId="5297" priority="14062" operator="containsText" text="em andamento">
      <formula>NOT(ISERROR(SEARCH("em andamento",P596)))</formula>
    </cfRule>
    <cfRule type="containsText" dxfId="5296" priority="14064" operator="containsText" text="N/A">
      <formula>NOT(ISERROR(SEARCH("N/A",P596)))</formula>
    </cfRule>
    <cfRule type="containsText" dxfId="5295" priority="14065" operator="containsText" text="Pendente">
      <formula>NOT(ISERROR(SEARCH("Pendente",P596)))</formula>
    </cfRule>
    <cfRule type="containsText" dxfId="5294" priority="14063" operator="containsText" text="Lançado">
      <formula>NOT(ISERROR(SEARCH("Lançado",P596)))</formula>
    </cfRule>
    <cfRule type="containsText" dxfId="5293" priority="14075" operator="containsText" text="em andamento">
      <formula>NOT(ISERROR(SEARCH("em andamento",P596)))</formula>
    </cfRule>
    <cfRule type="containsText" dxfId="5292" priority="14073" operator="containsText" text="Pendente">
      <formula>NOT(ISERROR(SEARCH("Pendente",P596)))</formula>
    </cfRule>
    <cfRule type="containsText" dxfId="5291" priority="14072" operator="containsText" text="N/A">
      <formula>NOT(ISERROR(SEARCH("N/A",P596)))</formula>
    </cfRule>
    <cfRule type="containsText" dxfId="5290" priority="14071" operator="containsText" text="Lançado">
      <formula>NOT(ISERROR(SEARCH("Lançado",P596)))</formula>
    </cfRule>
    <cfRule type="expression" dxfId="5289" priority="14070">
      <formula>$H596="ETAPA"</formula>
    </cfRule>
    <cfRule type="expression" dxfId="5288" priority="14069">
      <formula>$H596="CÉLULA CONSTRUTIVA"</formula>
    </cfRule>
    <cfRule type="expression" dxfId="5287" priority="14055">
      <formula>$H596="SUBETAPA"</formula>
    </cfRule>
    <cfRule type="expression" dxfId="5286" priority="14056">
      <formula>$H596="CÉLULA CONSTRUTIVA"</formula>
    </cfRule>
    <cfRule type="expression" dxfId="5285" priority="14057">
      <formula>$H596="ETAPA"</formula>
    </cfRule>
    <cfRule type="containsText" dxfId="5284" priority="14058" operator="containsText" text="Lançado">
      <formula>NOT(ISERROR(SEARCH("Lançado",P596)))</formula>
    </cfRule>
    <cfRule type="containsText" dxfId="5283" priority="14059" operator="containsText" text="N/A">
      <formula>NOT(ISERROR(SEARCH("N/A",P596)))</formula>
    </cfRule>
    <cfRule type="containsText" dxfId="5282" priority="14060" operator="containsText" text="Pendente">
      <formula>NOT(ISERROR(SEARCH("Pendente",P596)))</formula>
    </cfRule>
  </conditionalFormatting>
  <conditionalFormatting sqref="P598">
    <cfRule type="containsText" dxfId="5281" priority="14087" operator="containsText" text="Finalizado">
      <formula>NOT(ISERROR(SEARCH("Finalizado",P598)))</formula>
    </cfRule>
    <cfRule type="expression" dxfId="5280" priority="14089">
      <formula>$H598="SUBETAPA"</formula>
    </cfRule>
    <cfRule type="containsText" dxfId="5279" priority="14086" operator="containsText" text="Pendente">
      <formula>NOT(ISERROR(SEARCH("Pendente",P598)))</formula>
    </cfRule>
    <cfRule type="containsText" dxfId="5278" priority="14085" operator="containsText" text="N/A">
      <formula>NOT(ISERROR(SEARCH("N/A",P598)))</formula>
    </cfRule>
    <cfRule type="expression" dxfId="5277" priority="14090">
      <formula>$H598="CÉLULA CONSTRUTIVA"</formula>
    </cfRule>
    <cfRule type="containsText" dxfId="5276" priority="14084" operator="containsText" text="Lançado">
      <formula>NOT(ISERROR(SEARCH("Lançado",P598)))</formula>
    </cfRule>
    <cfRule type="containsText" dxfId="5275" priority="14083" operator="containsText" text="em andamento">
      <formula>NOT(ISERROR(SEARCH("em andamento",P598)))</formula>
    </cfRule>
    <cfRule type="containsText" dxfId="5274" priority="14081" operator="containsText" text="Pendente">
      <formula>NOT(ISERROR(SEARCH("Pendente",P598)))</formula>
    </cfRule>
    <cfRule type="expression" dxfId="5273" priority="14076">
      <formula>$H598="SUBETAPA"</formula>
    </cfRule>
    <cfRule type="containsText" dxfId="5272" priority="14082" operator="containsText" text="Finalizado">
      <formula>NOT(ISERROR(SEARCH("Finalizado",P598)))</formula>
    </cfRule>
    <cfRule type="containsText" dxfId="5271" priority="14093" operator="containsText" text="N/A">
      <formula>NOT(ISERROR(SEARCH("N/A",P598)))</formula>
    </cfRule>
    <cfRule type="containsText" dxfId="5270" priority="14094" operator="containsText" text="Pendente">
      <formula>NOT(ISERROR(SEARCH("Pendente",P598)))</formula>
    </cfRule>
    <cfRule type="containsText" dxfId="5269" priority="14095" operator="containsText" text="Finalizado">
      <formula>NOT(ISERROR(SEARCH("Finalizado",P598)))</formula>
    </cfRule>
    <cfRule type="containsText" dxfId="5268" priority="14080" operator="containsText" text="N/A">
      <formula>NOT(ISERROR(SEARCH("N/A",P598)))</formula>
    </cfRule>
    <cfRule type="containsText" dxfId="5267" priority="14079" operator="containsText" text="Lançado">
      <formula>NOT(ISERROR(SEARCH("Lançado",P598)))</formula>
    </cfRule>
    <cfRule type="containsText" dxfId="5266" priority="14088" operator="containsText" text="em andamento">
      <formula>NOT(ISERROR(SEARCH("em andamento",P598)))</formula>
    </cfRule>
    <cfRule type="containsText" dxfId="5265" priority="14096" operator="containsText" text="em andamento">
      <formula>NOT(ISERROR(SEARCH("em andamento",P598)))</formula>
    </cfRule>
    <cfRule type="expression" dxfId="5264" priority="14077">
      <formula>$H598="CÉLULA CONSTRUTIVA"</formula>
    </cfRule>
    <cfRule type="containsText" dxfId="5263" priority="14092" operator="containsText" text="Lançado">
      <formula>NOT(ISERROR(SEARCH("Lançado",P598)))</formula>
    </cfRule>
    <cfRule type="expression" dxfId="5262" priority="14091">
      <formula>$H598="ETAPA"</formula>
    </cfRule>
    <cfRule type="expression" dxfId="5261" priority="14078">
      <formula>$H598="ETAPA"</formula>
    </cfRule>
  </conditionalFormatting>
  <conditionalFormatting sqref="P599 P601 P603 P611 P595">
    <cfRule type="containsText" dxfId="5260" priority="14193" operator="containsText" text="Lançado">
      <formula>NOT(ISERROR(SEARCH("Lançado",P595)))</formula>
    </cfRule>
  </conditionalFormatting>
  <conditionalFormatting sqref="P600">
    <cfRule type="expression" dxfId="5259" priority="14131">
      <formula>$H600="SUBETAPA"</formula>
    </cfRule>
    <cfRule type="expression" dxfId="5258" priority="14132">
      <formula>$H600="CÉLULA CONSTRUTIVA"</formula>
    </cfRule>
    <cfRule type="containsText" dxfId="5257" priority="14138" operator="containsText" text="em andamento">
      <formula>NOT(ISERROR(SEARCH("em andamento",P600)))</formula>
    </cfRule>
    <cfRule type="containsText" dxfId="5256" priority="14137" operator="containsText" text="Finalizado">
      <formula>NOT(ISERROR(SEARCH("Finalizado",P600)))</formula>
    </cfRule>
    <cfRule type="containsText" dxfId="5255" priority="14136" operator="containsText" text="Pendente">
      <formula>NOT(ISERROR(SEARCH("Pendente",P600)))</formula>
    </cfRule>
    <cfRule type="containsText" dxfId="5254" priority="14135" operator="containsText" text="N/A">
      <formula>NOT(ISERROR(SEARCH("N/A",P600)))</formula>
    </cfRule>
    <cfRule type="containsText" dxfId="5253" priority="14134" operator="containsText" text="Lançado">
      <formula>NOT(ISERROR(SEARCH("Lançado",P600)))</formula>
    </cfRule>
    <cfRule type="expression" dxfId="5252" priority="14133">
      <formula>$H600="ETAPA"</formula>
    </cfRule>
    <cfRule type="containsText" dxfId="5251" priority="14130" operator="containsText" text="em andamento">
      <formula>NOT(ISERROR(SEARCH("em andamento",P600)))</formula>
    </cfRule>
    <cfRule type="containsText" dxfId="5250" priority="14129" operator="containsText" text="Finalizado">
      <formula>NOT(ISERROR(SEARCH("Finalizado",P600)))</formula>
    </cfRule>
    <cfRule type="containsText" dxfId="5249" priority="14128" operator="containsText" text="Pendente">
      <formula>NOT(ISERROR(SEARCH("Pendente",P600)))</formula>
    </cfRule>
    <cfRule type="containsText" dxfId="5248" priority="14127" operator="containsText" text="N/A">
      <formula>NOT(ISERROR(SEARCH("N/A",P600)))</formula>
    </cfRule>
    <cfRule type="containsText" dxfId="5247" priority="14126" operator="containsText" text="Lançado">
      <formula>NOT(ISERROR(SEARCH("Lançado",P600)))</formula>
    </cfRule>
    <cfRule type="containsText" dxfId="5246" priority="14125" operator="containsText" text="em andamento">
      <formula>NOT(ISERROR(SEARCH("em andamento",P600)))</formula>
    </cfRule>
    <cfRule type="containsText" dxfId="5245" priority="14124" operator="containsText" text="Finalizado">
      <formula>NOT(ISERROR(SEARCH("Finalizado",P600)))</formula>
    </cfRule>
    <cfRule type="containsText" dxfId="5244" priority="14123" operator="containsText" text="Pendente">
      <formula>NOT(ISERROR(SEARCH("Pendente",P600)))</formula>
    </cfRule>
    <cfRule type="containsText" dxfId="5243" priority="14122" operator="containsText" text="N/A">
      <formula>NOT(ISERROR(SEARCH("N/A",P600)))</formula>
    </cfRule>
    <cfRule type="containsText" dxfId="5242" priority="14121" operator="containsText" text="Lançado">
      <formula>NOT(ISERROR(SEARCH("Lançado",P600)))</formula>
    </cfRule>
    <cfRule type="expression" dxfId="5241" priority="14120">
      <formula>$H600="ETAPA"</formula>
    </cfRule>
    <cfRule type="expression" dxfId="5240" priority="14119">
      <formula>$H600="CÉLULA CONSTRUTIVA"</formula>
    </cfRule>
    <cfRule type="expression" dxfId="5239" priority="14118">
      <formula>$H600="SUBETAPA"</formula>
    </cfRule>
  </conditionalFormatting>
  <conditionalFormatting sqref="P602">
    <cfRule type="containsText" dxfId="5238" priority="14159" operator="containsText" text="em andamento">
      <formula>NOT(ISERROR(SEARCH("em andamento",P602)))</formula>
    </cfRule>
    <cfRule type="expression" dxfId="5237" priority="14153">
      <formula>$H602="CÉLULA CONSTRUTIVA"</formula>
    </cfRule>
    <cfRule type="containsText" dxfId="5236" priority="14158" operator="containsText" text="Finalizado">
      <formula>NOT(ISERROR(SEARCH("Finalizado",P602)))</formula>
    </cfRule>
    <cfRule type="containsText" dxfId="5235" priority="14157" operator="containsText" text="Pendente">
      <formula>NOT(ISERROR(SEARCH("Pendente",P602)))</formula>
    </cfRule>
    <cfRule type="containsText" dxfId="5234" priority="14156" operator="containsText" text="N/A">
      <formula>NOT(ISERROR(SEARCH("N/A",P602)))</formula>
    </cfRule>
    <cfRule type="containsText" dxfId="5233" priority="14155" operator="containsText" text="Lançado">
      <formula>NOT(ISERROR(SEARCH("Lançado",P602)))</formula>
    </cfRule>
    <cfRule type="containsText" dxfId="5232" priority="14145" operator="containsText" text="Finalizado">
      <formula>NOT(ISERROR(SEARCH("Finalizado",P602)))</formula>
    </cfRule>
    <cfRule type="expression" dxfId="5231" priority="14154">
      <formula>$H602="ETAPA"</formula>
    </cfRule>
    <cfRule type="expression" dxfId="5230" priority="14139">
      <formula>$H602="SUBETAPA"</formula>
    </cfRule>
    <cfRule type="expression" dxfId="5229" priority="14140">
      <formula>$H602="CÉLULA CONSTRUTIVA"</formula>
    </cfRule>
    <cfRule type="expression" dxfId="5228" priority="14141">
      <formula>$H602="ETAPA"</formula>
    </cfRule>
    <cfRule type="containsText" dxfId="5227" priority="14143" operator="containsText" text="N/A">
      <formula>NOT(ISERROR(SEARCH("N/A",P602)))</formula>
    </cfRule>
    <cfRule type="containsText" dxfId="5226" priority="14142" operator="containsText" text="Lançado">
      <formula>NOT(ISERROR(SEARCH("Lançado",P602)))</formula>
    </cfRule>
    <cfRule type="containsText" dxfId="5225" priority="14144" operator="containsText" text="Pendente">
      <formula>NOT(ISERROR(SEARCH("Pendente",P602)))</formula>
    </cfRule>
    <cfRule type="containsText" dxfId="5224" priority="14146" operator="containsText" text="em andamento">
      <formula>NOT(ISERROR(SEARCH("em andamento",P602)))</formula>
    </cfRule>
    <cfRule type="containsText" dxfId="5223" priority="14147" operator="containsText" text="Lançado">
      <formula>NOT(ISERROR(SEARCH("Lançado",P602)))</formula>
    </cfRule>
    <cfRule type="containsText" dxfId="5222" priority="14148" operator="containsText" text="N/A">
      <formula>NOT(ISERROR(SEARCH("N/A",P602)))</formula>
    </cfRule>
    <cfRule type="containsText" dxfId="5221" priority="14149" operator="containsText" text="Pendente">
      <formula>NOT(ISERROR(SEARCH("Pendente",P602)))</formula>
    </cfRule>
    <cfRule type="containsText" dxfId="5220" priority="14150" operator="containsText" text="Finalizado">
      <formula>NOT(ISERROR(SEARCH("Finalizado",P602)))</formula>
    </cfRule>
    <cfRule type="containsText" dxfId="5219" priority="14151" operator="containsText" text="em andamento">
      <formula>NOT(ISERROR(SEARCH("em andamento",P602)))</formula>
    </cfRule>
    <cfRule type="expression" dxfId="5218" priority="14152">
      <formula>$H602="SUBETAPA"</formula>
    </cfRule>
  </conditionalFormatting>
  <conditionalFormatting sqref="P604 P606 P608 P610">
    <cfRule type="containsText" dxfId="5217" priority="14176" operator="containsText" text="Lançado">
      <formula>NOT(ISERROR(SEARCH("Lançado",P604)))</formula>
    </cfRule>
    <cfRule type="expression" dxfId="5216" priority="14161">
      <formula>$H604="CÉLULA CONSTRUTIVA"</formula>
    </cfRule>
    <cfRule type="expression" dxfId="5215" priority="14160">
      <formula>$H604="SUBETAPA"</formula>
    </cfRule>
    <cfRule type="containsText" dxfId="5214" priority="14180" operator="containsText" text="em andamento">
      <formula>NOT(ISERROR(SEARCH("em andamento",P604)))</formula>
    </cfRule>
    <cfRule type="containsText" dxfId="5213" priority="14179" operator="containsText" text="Finalizado">
      <formula>NOT(ISERROR(SEARCH("Finalizado",P604)))</formula>
    </cfRule>
    <cfRule type="containsText" dxfId="5212" priority="14178" operator="containsText" text="Pendente">
      <formula>NOT(ISERROR(SEARCH("Pendente",P604)))</formula>
    </cfRule>
    <cfRule type="containsText" dxfId="5211" priority="14165" operator="containsText" text="Pendente">
      <formula>NOT(ISERROR(SEARCH("Pendente",P604)))</formula>
    </cfRule>
    <cfRule type="containsText" dxfId="5210" priority="14177" operator="containsText" text="N/A">
      <formula>NOT(ISERROR(SEARCH("N/A",P604)))</formula>
    </cfRule>
    <cfRule type="expression" dxfId="5209" priority="14175">
      <formula>$H604="ETAPA"</formula>
    </cfRule>
    <cfRule type="expression" dxfId="5208" priority="14174">
      <formula>$H604="CÉLULA CONSTRUTIVA"</formula>
    </cfRule>
    <cfRule type="expression" dxfId="5207" priority="14173">
      <formula>$H604="SUBETAPA"</formula>
    </cfRule>
    <cfRule type="containsText" dxfId="5206" priority="14172" operator="containsText" text="em andamento">
      <formula>NOT(ISERROR(SEARCH("em andamento",P604)))</formula>
    </cfRule>
    <cfRule type="containsText" dxfId="5205" priority="14171" operator="containsText" text="Finalizado">
      <formula>NOT(ISERROR(SEARCH("Finalizado",P604)))</formula>
    </cfRule>
    <cfRule type="containsText" dxfId="5204" priority="14170" operator="containsText" text="Pendente">
      <formula>NOT(ISERROR(SEARCH("Pendente",P604)))</formula>
    </cfRule>
    <cfRule type="containsText" dxfId="5203" priority="14169" operator="containsText" text="N/A">
      <formula>NOT(ISERROR(SEARCH("N/A",P604)))</formula>
    </cfRule>
    <cfRule type="containsText" dxfId="5202" priority="14168" operator="containsText" text="Lançado">
      <formula>NOT(ISERROR(SEARCH("Lançado",P604)))</formula>
    </cfRule>
    <cfRule type="containsText" dxfId="5201" priority="14167" operator="containsText" text="em andamento">
      <formula>NOT(ISERROR(SEARCH("em andamento",P604)))</formula>
    </cfRule>
    <cfRule type="containsText" dxfId="5200" priority="14166" operator="containsText" text="Finalizado">
      <formula>NOT(ISERROR(SEARCH("Finalizado",P604)))</formula>
    </cfRule>
    <cfRule type="containsText" dxfId="5199" priority="14164" operator="containsText" text="N/A">
      <formula>NOT(ISERROR(SEARCH("N/A",P604)))</formula>
    </cfRule>
    <cfRule type="containsText" dxfId="5198" priority="14163" operator="containsText" text="Lançado">
      <formula>NOT(ISERROR(SEARCH("Lançado",P604)))</formula>
    </cfRule>
    <cfRule type="expression" dxfId="5197" priority="14162">
      <formula>$H604="ETAPA"</formula>
    </cfRule>
  </conditionalFormatting>
  <conditionalFormatting sqref="P605">
    <cfRule type="containsText" dxfId="5196" priority="14041" operator="containsText" text="Pendente">
      <formula>NOT(ISERROR(SEARCH("Pendente",P605)))</formula>
    </cfRule>
    <cfRule type="containsText" dxfId="5195" priority="14042" operator="containsText" text="Finalizado">
      <formula>NOT(ISERROR(SEARCH("Finalizado",P605)))</formula>
    </cfRule>
    <cfRule type="containsText" dxfId="5194" priority="14046" operator="containsText" text="Pendente">
      <formula>NOT(ISERROR(SEARCH("Pendente",P605)))</formula>
    </cfRule>
    <cfRule type="containsText" dxfId="5193" priority="14045" operator="containsText" text="N/A">
      <formula>NOT(ISERROR(SEARCH("N/A",P605)))</formula>
    </cfRule>
    <cfRule type="containsText" dxfId="5192" priority="14043" operator="containsText" text="em andamento">
      <formula>NOT(ISERROR(SEARCH("em andamento",P605)))</formula>
    </cfRule>
    <cfRule type="containsText" dxfId="5191" priority="14044" operator="containsText" text="Lançado">
      <formula>NOT(ISERROR(SEARCH("Lançado",P605)))</formula>
    </cfRule>
    <cfRule type="containsText" dxfId="5190" priority="14048" operator="containsText" text="em andamento">
      <formula>NOT(ISERROR(SEARCH("em andamento",P605)))</formula>
    </cfRule>
    <cfRule type="containsText" dxfId="5189" priority="14047" operator="containsText" text="Finalizado">
      <formula>NOT(ISERROR(SEARCH("Finalizado",P605)))</formula>
    </cfRule>
    <cfRule type="containsText" dxfId="5188" priority="14040" operator="containsText" text="N/A">
      <formula>NOT(ISERROR(SEARCH("N/A",P605)))</formula>
    </cfRule>
    <cfRule type="expression" dxfId="5187" priority="14038">
      <formula>$H605="ETAPA"</formula>
    </cfRule>
    <cfRule type="expression" dxfId="5186" priority="14037">
      <formula>$H605="CÉLULA CONSTRUTIVA"</formula>
    </cfRule>
    <cfRule type="containsText" dxfId="5185" priority="14039" operator="containsText" text="Lançado">
      <formula>NOT(ISERROR(SEARCH("Lançado",P605)))</formula>
    </cfRule>
  </conditionalFormatting>
  <conditionalFormatting sqref="P607">
    <cfRule type="containsText" dxfId="5184" priority="14026" operator="containsText" text="Pendente">
      <formula>NOT(ISERROR(SEARCH("Pendente",P607)))</formula>
    </cfRule>
    <cfRule type="containsText" dxfId="5183" priority="14025" operator="containsText" text="N/A">
      <formula>NOT(ISERROR(SEARCH("N/A",P607)))</formula>
    </cfRule>
    <cfRule type="containsText" dxfId="5182" priority="14024" operator="containsText" text="Lançado">
      <formula>NOT(ISERROR(SEARCH("Lançado",P607)))</formula>
    </cfRule>
    <cfRule type="expression" dxfId="5181" priority="14023">
      <formula>$H607="ETAPA"</formula>
    </cfRule>
    <cfRule type="expression" dxfId="5180" priority="14022">
      <formula>$H607="CÉLULA CONSTRUTIVA"</formula>
    </cfRule>
    <cfRule type="containsText" dxfId="5179" priority="14029" operator="containsText" text="Lançado">
      <formula>NOT(ISERROR(SEARCH("Lançado",P607)))</formula>
    </cfRule>
    <cfRule type="containsText" dxfId="5178" priority="14031" operator="containsText" text="Pendente">
      <formula>NOT(ISERROR(SEARCH("Pendente",P607)))</formula>
    </cfRule>
    <cfRule type="containsText" dxfId="5177" priority="14032" operator="containsText" text="Finalizado">
      <formula>NOT(ISERROR(SEARCH("Finalizado",P607)))</formula>
    </cfRule>
    <cfRule type="containsText" dxfId="5176" priority="14033" operator="containsText" text="em andamento">
      <formula>NOT(ISERROR(SEARCH("em andamento",P607)))</formula>
    </cfRule>
    <cfRule type="containsText" dxfId="5175" priority="14028" operator="containsText" text="em andamento">
      <formula>NOT(ISERROR(SEARCH("em andamento",P607)))</formula>
    </cfRule>
    <cfRule type="containsText" dxfId="5174" priority="14027" operator="containsText" text="Finalizado">
      <formula>NOT(ISERROR(SEARCH("Finalizado",P607)))</formula>
    </cfRule>
    <cfRule type="containsText" dxfId="5173" priority="14030" operator="containsText" text="N/A">
      <formula>NOT(ISERROR(SEARCH("N/A",P607)))</formula>
    </cfRule>
  </conditionalFormatting>
  <conditionalFormatting sqref="P609">
    <cfRule type="containsText" dxfId="5172" priority="14017" operator="containsText" text="Finalizado">
      <formula>NOT(ISERROR(SEARCH("Finalizado",P609)))</formula>
    </cfRule>
    <cfRule type="containsText" dxfId="5171" priority="14018" operator="containsText" text="em andamento">
      <formula>NOT(ISERROR(SEARCH("em andamento",P609)))</formula>
    </cfRule>
    <cfRule type="expression" dxfId="5170" priority="14007">
      <formula>$H609="CÉLULA CONSTRUTIVA"</formula>
    </cfRule>
    <cfRule type="containsText" dxfId="5169" priority="14010" operator="containsText" text="N/A">
      <formula>NOT(ISERROR(SEARCH("N/A",P609)))</formula>
    </cfRule>
    <cfRule type="expression" dxfId="5168" priority="14008">
      <formula>$H609="ETAPA"</formula>
    </cfRule>
    <cfRule type="containsText" dxfId="5167" priority="14011" operator="containsText" text="Pendente">
      <formula>NOT(ISERROR(SEARCH("Pendente",P609)))</formula>
    </cfRule>
    <cfRule type="containsText" dxfId="5166" priority="14012" operator="containsText" text="Finalizado">
      <formula>NOT(ISERROR(SEARCH("Finalizado",P609)))</formula>
    </cfRule>
    <cfRule type="containsText" dxfId="5165" priority="14014" operator="containsText" text="Lançado">
      <formula>NOT(ISERROR(SEARCH("Lançado",P609)))</formula>
    </cfRule>
    <cfRule type="containsText" dxfId="5164" priority="14015" operator="containsText" text="N/A">
      <formula>NOT(ISERROR(SEARCH("N/A",P609)))</formula>
    </cfRule>
    <cfRule type="containsText" dxfId="5163" priority="14016" operator="containsText" text="Pendente">
      <formula>NOT(ISERROR(SEARCH("Pendente",P609)))</formula>
    </cfRule>
    <cfRule type="containsText" dxfId="5162" priority="14009" operator="containsText" text="Lançado">
      <formula>NOT(ISERROR(SEARCH("Lançado",P609)))</formula>
    </cfRule>
    <cfRule type="containsText" dxfId="5161" priority="14013" operator="containsText" text="em andamento">
      <formula>NOT(ISERROR(SEARCH("em andamento",P609)))</formula>
    </cfRule>
  </conditionalFormatting>
  <conditionalFormatting sqref="P613:P614 P616 P618 P620 P622 P630">
    <cfRule type="containsText" dxfId="5160" priority="14002" operator="containsText" text="Finalizado">
      <formula>NOT(ISERROR(SEARCH("Finalizado",P613)))</formula>
    </cfRule>
    <cfRule type="containsText" dxfId="5159" priority="14000" operator="containsText" text="N/A">
      <formula>NOT(ISERROR(SEARCH("N/A",P613)))</formula>
    </cfRule>
    <cfRule type="containsText" dxfId="5158" priority="14001" operator="containsText" text="Pendente">
      <formula>NOT(ISERROR(SEARCH("Pendente",P613)))</formula>
    </cfRule>
    <cfRule type="containsText" dxfId="5157" priority="14003" operator="containsText" text="em andamento">
      <formula>NOT(ISERROR(SEARCH("em andamento",P613)))</formula>
    </cfRule>
    <cfRule type="containsText" dxfId="5156" priority="13999" operator="containsText" text="Lançado">
      <formula>NOT(ISERROR(SEARCH("Lançado",P613)))</formula>
    </cfRule>
  </conditionalFormatting>
  <conditionalFormatting sqref="P614 P618 P620 P622 P630">
    <cfRule type="containsText" dxfId="5155" priority="13993" operator="containsText" text="Pendente">
      <formula>NOT(ISERROR(SEARCH("Pendente",P614)))</formula>
    </cfRule>
    <cfRule type="containsText" dxfId="5154" priority="13994" operator="containsText" text="Finalizado">
      <formula>NOT(ISERROR(SEARCH("Finalizado",P614)))</formula>
    </cfRule>
    <cfRule type="containsText" dxfId="5153" priority="13995" operator="containsText" text="em andamento">
      <formula>NOT(ISERROR(SEARCH("em andamento",P614)))</formula>
    </cfRule>
  </conditionalFormatting>
  <conditionalFormatting sqref="P614 P620 P622 P630 P618">
    <cfRule type="containsText" dxfId="5152" priority="13992" operator="containsText" text="N/A">
      <formula>NOT(ISERROR(SEARCH("N/A",P614)))</formula>
    </cfRule>
  </conditionalFormatting>
  <conditionalFormatting sqref="P614 P620 P622 P630">
    <cfRule type="expression" dxfId="5151" priority="13989">
      <formula>$H614="CÉLULA CONSTRUTIVA"</formula>
    </cfRule>
  </conditionalFormatting>
  <conditionalFormatting sqref="P614">
    <cfRule type="expression" dxfId="5150" priority="13988">
      <formula>$H614="SUBETAPA"</formula>
    </cfRule>
  </conditionalFormatting>
  <conditionalFormatting sqref="P615">
    <cfRule type="containsText" dxfId="5149" priority="13863" operator="containsText" text="Pendente">
      <formula>NOT(ISERROR(SEARCH("Pendente",P615)))</formula>
    </cfRule>
    <cfRule type="containsText" dxfId="5148" priority="13864" operator="containsText" text="Finalizado">
      <formula>NOT(ISERROR(SEARCH("Finalizado",P615)))</formula>
    </cfRule>
    <cfRule type="containsText" dxfId="5147" priority="13865" operator="containsText" text="em andamento">
      <formula>NOT(ISERROR(SEARCH("em andamento",P615)))</formula>
    </cfRule>
    <cfRule type="expression" dxfId="5146" priority="13866">
      <formula>$H615="SUBETAPA"</formula>
    </cfRule>
    <cfRule type="expression" dxfId="5145" priority="13867">
      <formula>$H615="CÉLULA CONSTRUTIVA"</formula>
    </cfRule>
    <cfRule type="expression" dxfId="5144" priority="13868">
      <formula>$H615="ETAPA"</formula>
    </cfRule>
    <cfRule type="containsText" dxfId="5143" priority="13869" operator="containsText" text="Lançado">
      <formula>NOT(ISERROR(SEARCH("Lançado",P615)))</formula>
    </cfRule>
    <cfRule type="containsText" dxfId="5142" priority="13873" operator="containsText" text="em andamento">
      <formula>NOT(ISERROR(SEARCH("em andamento",P615)))</formula>
    </cfRule>
    <cfRule type="containsText" dxfId="5141" priority="13872" operator="containsText" text="Finalizado">
      <formula>NOT(ISERROR(SEARCH("Finalizado",P615)))</formula>
    </cfRule>
    <cfRule type="containsText" dxfId="5140" priority="13871" operator="containsText" text="Pendente">
      <formula>NOT(ISERROR(SEARCH("Pendente",P615)))</formula>
    </cfRule>
    <cfRule type="containsText" dxfId="5139" priority="13870" operator="containsText" text="N/A">
      <formula>NOT(ISERROR(SEARCH("N/A",P615)))</formula>
    </cfRule>
    <cfRule type="expression" dxfId="5138" priority="13853">
      <formula>$H615="SUBETAPA"</formula>
    </cfRule>
    <cfRule type="expression" dxfId="5137" priority="13854">
      <formula>$H615="CÉLULA CONSTRUTIVA"</formula>
    </cfRule>
    <cfRule type="expression" dxfId="5136" priority="13855">
      <formula>$H615="ETAPA"</formula>
    </cfRule>
    <cfRule type="containsText" dxfId="5135" priority="13856" operator="containsText" text="Lançado">
      <formula>NOT(ISERROR(SEARCH("Lançado",P615)))</formula>
    </cfRule>
    <cfRule type="containsText" dxfId="5134" priority="13857" operator="containsText" text="N/A">
      <formula>NOT(ISERROR(SEARCH("N/A",P615)))</formula>
    </cfRule>
    <cfRule type="containsText" dxfId="5133" priority="13858" operator="containsText" text="Pendente">
      <formula>NOT(ISERROR(SEARCH("Pendente",P615)))</formula>
    </cfRule>
    <cfRule type="containsText" dxfId="5132" priority="13859" operator="containsText" text="Finalizado">
      <formula>NOT(ISERROR(SEARCH("Finalizado",P615)))</formula>
    </cfRule>
    <cfRule type="containsText" dxfId="5131" priority="13860" operator="containsText" text="em andamento">
      <formula>NOT(ISERROR(SEARCH("em andamento",P615)))</formula>
    </cfRule>
    <cfRule type="containsText" dxfId="5130" priority="13861" operator="containsText" text="Lançado">
      <formula>NOT(ISERROR(SEARCH("Lançado",P615)))</formula>
    </cfRule>
    <cfRule type="containsText" dxfId="5129" priority="13862" operator="containsText" text="N/A">
      <formula>NOT(ISERROR(SEARCH("N/A",P615)))</formula>
    </cfRule>
  </conditionalFormatting>
  <conditionalFormatting sqref="P617">
    <cfRule type="containsText" dxfId="5128" priority="13882" operator="containsText" text="Lançado">
      <formula>NOT(ISERROR(SEARCH("Lançado",P617)))</formula>
    </cfRule>
    <cfRule type="containsText" dxfId="5127" priority="13886" operator="containsText" text="em andamento">
      <formula>NOT(ISERROR(SEARCH("em andamento",P617)))</formula>
    </cfRule>
    <cfRule type="containsText" dxfId="5126" priority="13883" operator="containsText" text="N/A">
      <formula>NOT(ISERROR(SEARCH("N/A",P617)))</formula>
    </cfRule>
    <cfRule type="containsText" dxfId="5125" priority="13884" operator="containsText" text="Pendente">
      <formula>NOT(ISERROR(SEARCH("Pendente",P617)))</formula>
    </cfRule>
    <cfRule type="expression" dxfId="5124" priority="13887">
      <formula>$H617="SUBETAPA"</formula>
    </cfRule>
    <cfRule type="expression" dxfId="5123" priority="13874">
      <formula>$H617="SUBETAPA"</formula>
    </cfRule>
    <cfRule type="expression" dxfId="5122" priority="13888">
      <formula>$H617="CÉLULA CONSTRUTIVA"</formula>
    </cfRule>
    <cfRule type="expression" dxfId="5121" priority="13889">
      <formula>$H617="ETAPA"</formula>
    </cfRule>
    <cfRule type="containsText" dxfId="5120" priority="13885" operator="containsText" text="Finalizado">
      <formula>NOT(ISERROR(SEARCH("Finalizado",P617)))</formula>
    </cfRule>
    <cfRule type="containsText" dxfId="5119" priority="13890" operator="containsText" text="Lançado">
      <formula>NOT(ISERROR(SEARCH("Lançado",P617)))</formula>
    </cfRule>
    <cfRule type="containsText" dxfId="5118" priority="13891" operator="containsText" text="N/A">
      <formula>NOT(ISERROR(SEARCH("N/A",P617)))</formula>
    </cfRule>
    <cfRule type="expression" dxfId="5117" priority="13875">
      <formula>$H617="CÉLULA CONSTRUTIVA"</formula>
    </cfRule>
    <cfRule type="expression" dxfId="5116" priority="13876">
      <formula>$H617="ETAPA"</formula>
    </cfRule>
    <cfRule type="containsText" dxfId="5115" priority="13877" operator="containsText" text="Lançado">
      <formula>NOT(ISERROR(SEARCH("Lançado",P617)))</formula>
    </cfRule>
    <cfRule type="containsText" dxfId="5114" priority="13878" operator="containsText" text="N/A">
      <formula>NOT(ISERROR(SEARCH("N/A",P617)))</formula>
    </cfRule>
    <cfRule type="containsText" dxfId="5113" priority="13879" operator="containsText" text="Pendente">
      <formula>NOT(ISERROR(SEARCH("Pendente",P617)))</formula>
    </cfRule>
    <cfRule type="containsText" dxfId="5112" priority="13880" operator="containsText" text="Finalizado">
      <formula>NOT(ISERROR(SEARCH("Finalizado",P617)))</formula>
    </cfRule>
    <cfRule type="containsText" dxfId="5111" priority="13892" operator="containsText" text="Pendente">
      <formula>NOT(ISERROR(SEARCH("Pendente",P617)))</formula>
    </cfRule>
    <cfRule type="containsText" dxfId="5110" priority="13893" operator="containsText" text="Finalizado">
      <formula>NOT(ISERROR(SEARCH("Finalizado",P617)))</formula>
    </cfRule>
    <cfRule type="containsText" dxfId="5109" priority="13881" operator="containsText" text="em andamento">
      <formula>NOT(ISERROR(SEARCH("em andamento",P617)))</formula>
    </cfRule>
    <cfRule type="containsText" dxfId="5108" priority="13894" operator="containsText" text="em andamento">
      <formula>NOT(ISERROR(SEARCH("em andamento",P617)))</formula>
    </cfRule>
  </conditionalFormatting>
  <conditionalFormatting sqref="P618 P620 P622 P630 P614">
    <cfRule type="containsText" dxfId="5107" priority="13991" operator="containsText" text="Lançado">
      <formula>NOT(ISERROR(SEARCH("Lançado",P614)))</formula>
    </cfRule>
  </conditionalFormatting>
  <conditionalFormatting sqref="P619">
    <cfRule type="containsText" dxfId="5106" priority="13919" operator="containsText" text="Lançado">
      <formula>NOT(ISERROR(SEARCH("Lançado",P619)))</formula>
    </cfRule>
    <cfRule type="containsText" dxfId="5105" priority="13920" operator="containsText" text="N/A">
      <formula>NOT(ISERROR(SEARCH("N/A",P619)))</formula>
    </cfRule>
    <cfRule type="containsText" dxfId="5104" priority="13936" operator="containsText" text="em andamento">
      <formula>NOT(ISERROR(SEARCH("em andamento",P619)))</formula>
    </cfRule>
    <cfRule type="containsText" dxfId="5103" priority="13921" operator="containsText" text="Pendente">
      <formula>NOT(ISERROR(SEARCH("Pendente",P619)))</formula>
    </cfRule>
    <cfRule type="containsText" dxfId="5102" priority="13923" operator="containsText" text="em andamento">
      <formula>NOT(ISERROR(SEARCH("em andamento",P619)))</formula>
    </cfRule>
    <cfRule type="containsText" dxfId="5101" priority="13924" operator="containsText" text="Lançado">
      <formula>NOT(ISERROR(SEARCH("Lançado",P619)))</formula>
    </cfRule>
    <cfRule type="containsText" dxfId="5100" priority="13925" operator="containsText" text="N/A">
      <formula>NOT(ISERROR(SEARCH("N/A",P619)))</formula>
    </cfRule>
    <cfRule type="containsText" dxfId="5099" priority="13922" operator="containsText" text="Finalizado">
      <formula>NOT(ISERROR(SEARCH("Finalizado",P619)))</formula>
    </cfRule>
    <cfRule type="containsText" dxfId="5098" priority="13926" operator="containsText" text="Pendente">
      <formula>NOT(ISERROR(SEARCH("Pendente",P619)))</formula>
    </cfRule>
    <cfRule type="containsText" dxfId="5097" priority="13927" operator="containsText" text="Finalizado">
      <formula>NOT(ISERROR(SEARCH("Finalizado",P619)))</formula>
    </cfRule>
    <cfRule type="containsText" dxfId="5096" priority="13928" operator="containsText" text="em andamento">
      <formula>NOT(ISERROR(SEARCH("em andamento",P619)))</formula>
    </cfRule>
    <cfRule type="expression" dxfId="5095" priority="13929">
      <formula>$H619="SUBETAPA"</formula>
    </cfRule>
    <cfRule type="expression" dxfId="5094" priority="13931">
      <formula>$H619="ETAPA"</formula>
    </cfRule>
    <cfRule type="containsText" dxfId="5093" priority="13932" operator="containsText" text="Lançado">
      <formula>NOT(ISERROR(SEARCH("Lançado",P619)))</formula>
    </cfRule>
    <cfRule type="containsText" dxfId="5092" priority="13933" operator="containsText" text="N/A">
      <formula>NOT(ISERROR(SEARCH("N/A",P619)))</formula>
    </cfRule>
    <cfRule type="containsText" dxfId="5091" priority="13934" operator="containsText" text="Pendente">
      <formula>NOT(ISERROR(SEARCH("Pendente",P619)))</formula>
    </cfRule>
    <cfRule type="containsText" dxfId="5090" priority="13935" operator="containsText" text="Finalizado">
      <formula>NOT(ISERROR(SEARCH("Finalizado",P619)))</formula>
    </cfRule>
    <cfRule type="expression" dxfId="5089" priority="13930">
      <formula>$H619="CÉLULA CONSTRUTIVA"</formula>
    </cfRule>
    <cfRule type="expression" dxfId="5088" priority="13916">
      <formula>$H619="SUBETAPA"</formula>
    </cfRule>
    <cfRule type="expression" dxfId="5087" priority="13917">
      <formula>$H619="CÉLULA CONSTRUTIVA"</formula>
    </cfRule>
    <cfRule type="expression" dxfId="5086" priority="13918">
      <formula>$H619="ETAPA"</formula>
    </cfRule>
  </conditionalFormatting>
  <conditionalFormatting sqref="P621">
    <cfRule type="containsText" dxfId="5085" priority="13948" operator="containsText" text="Finalizado">
      <formula>NOT(ISERROR(SEARCH("Finalizado",P621)))</formula>
    </cfRule>
    <cfRule type="containsText" dxfId="5084" priority="13947" operator="containsText" text="Pendente">
      <formula>NOT(ISERROR(SEARCH("Pendente",P621)))</formula>
    </cfRule>
    <cfRule type="containsText" dxfId="5083" priority="13946" operator="containsText" text="N/A">
      <formula>NOT(ISERROR(SEARCH("N/A",P621)))</formula>
    </cfRule>
    <cfRule type="containsText" dxfId="5082" priority="13945" operator="containsText" text="Lançado">
      <formula>NOT(ISERROR(SEARCH("Lançado",P621)))</formula>
    </cfRule>
    <cfRule type="containsText" dxfId="5081" priority="13944" operator="containsText" text="em andamento">
      <formula>NOT(ISERROR(SEARCH("em andamento",P621)))</formula>
    </cfRule>
    <cfRule type="containsText" dxfId="5080" priority="13943" operator="containsText" text="Finalizado">
      <formula>NOT(ISERROR(SEARCH("Finalizado",P621)))</formula>
    </cfRule>
    <cfRule type="containsText" dxfId="5079" priority="13957" operator="containsText" text="em andamento">
      <formula>NOT(ISERROR(SEARCH("em andamento",P621)))</formula>
    </cfRule>
    <cfRule type="expression" dxfId="5078" priority="13950">
      <formula>$H621="SUBETAPA"</formula>
    </cfRule>
    <cfRule type="expression" dxfId="5077" priority="13937">
      <formula>$H621="SUBETAPA"</formula>
    </cfRule>
    <cfRule type="expression" dxfId="5076" priority="13938">
      <formula>$H621="CÉLULA CONSTRUTIVA"</formula>
    </cfRule>
    <cfRule type="expression" dxfId="5075" priority="13939">
      <formula>$H621="ETAPA"</formula>
    </cfRule>
    <cfRule type="containsText" dxfId="5074" priority="13940" operator="containsText" text="Lançado">
      <formula>NOT(ISERROR(SEARCH("Lançado",P621)))</formula>
    </cfRule>
    <cfRule type="containsText" dxfId="5073" priority="13949" operator="containsText" text="em andamento">
      <formula>NOT(ISERROR(SEARCH("em andamento",P621)))</formula>
    </cfRule>
    <cfRule type="containsText" dxfId="5072" priority="13941" operator="containsText" text="N/A">
      <formula>NOT(ISERROR(SEARCH("N/A",P621)))</formula>
    </cfRule>
    <cfRule type="containsText" dxfId="5071" priority="13942" operator="containsText" text="Pendente">
      <formula>NOT(ISERROR(SEARCH("Pendente",P621)))</formula>
    </cfRule>
    <cfRule type="expression" dxfId="5070" priority="13951">
      <formula>$H621="CÉLULA CONSTRUTIVA"</formula>
    </cfRule>
    <cfRule type="expression" dxfId="5069" priority="13952">
      <formula>$H621="ETAPA"</formula>
    </cfRule>
    <cfRule type="containsText" dxfId="5068" priority="13953" operator="containsText" text="Lançado">
      <formula>NOT(ISERROR(SEARCH("Lançado",P621)))</formula>
    </cfRule>
    <cfRule type="containsText" dxfId="5067" priority="13954" operator="containsText" text="N/A">
      <formula>NOT(ISERROR(SEARCH("N/A",P621)))</formula>
    </cfRule>
    <cfRule type="containsText" dxfId="5066" priority="13955" operator="containsText" text="Pendente">
      <formula>NOT(ISERROR(SEARCH("Pendente",P621)))</formula>
    </cfRule>
    <cfRule type="containsText" dxfId="5065" priority="13956" operator="containsText" text="Finalizado">
      <formula>NOT(ISERROR(SEARCH("Finalizado",P621)))</formula>
    </cfRule>
  </conditionalFormatting>
  <conditionalFormatting sqref="P623 P625 P627 P629">
    <cfRule type="containsText" dxfId="5064" priority="13963" operator="containsText" text="Pendente">
      <formula>NOT(ISERROR(SEARCH("Pendente",P623)))</formula>
    </cfRule>
    <cfRule type="expression" dxfId="5063" priority="13971">
      <formula>$H623="SUBETAPA"</formula>
    </cfRule>
    <cfRule type="expression" dxfId="5062" priority="13972">
      <formula>$H623="CÉLULA CONSTRUTIVA"</formula>
    </cfRule>
    <cfRule type="expression" dxfId="5061" priority="13973">
      <formula>$H623="ETAPA"</formula>
    </cfRule>
    <cfRule type="containsText" dxfId="5060" priority="13974" operator="containsText" text="Lançado">
      <formula>NOT(ISERROR(SEARCH("Lançado",P623)))</formula>
    </cfRule>
    <cfRule type="expression" dxfId="5059" priority="13960">
      <formula>$H623="ETAPA"</formula>
    </cfRule>
    <cfRule type="containsText" dxfId="5058" priority="13975" operator="containsText" text="N/A">
      <formula>NOT(ISERROR(SEARCH("N/A",P623)))</formula>
    </cfRule>
    <cfRule type="containsText" dxfId="5057" priority="13977" operator="containsText" text="Finalizado">
      <formula>NOT(ISERROR(SEARCH("Finalizado",P623)))</formula>
    </cfRule>
    <cfRule type="expression" dxfId="5056" priority="13958">
      <formula>$H623="SUBETAPA"</formula>
    </cfRule>
    <cfRule type="expression" dxfId="5055" priority="13959">
      <formula>$H623="CÉLULA CONSTRUTIVA"</formula>
    </cfRule>
    <cfRule type="containsText" dxfId="5054" priority="13978" operator="containsText" text="em andamento">
      <formula>NOT(ISERROR(SEARCH("em andamento",P623)))</formula>
    </cfRule>
    <cfRule type="containsText" dxfId="5053" priority="13961" operator="containsText" text="Lançado">
      <formula>NOT(ISERROR(SEARCH("Lançado",P623)))</formula>
    </cfRule>
    <cfRule type="containsText" dxfId="5052" priority="13962" operator="containsText" text="N/A">
      <formula>NOT(ISERROR(SEARCH("N/A",P623)))</formula>
    </cfRule>
    <cfRule type="containsText" dxfId="5051" priority="13976" operator="containsText" text="Pendente">
      <formula>NOT(ISERROR(SEARCH("Pendente",P623)))</formula>
    </cfRule>
    <cfRule type="containsText" dxfId="5050" priority="13964" operator="containsText" text="Finalizado">
      <formula>NOT(ISERROR(SEARCH("Finalizado",P623)))</formula>
    </cfRule>
    <cfRule type="containsText" dxfId="5049" priority="13965" operator="containsText" text="em andamento">
      <formula>NOT(ISERROR(SEARCH("em andamento",P623)))</formula>
    </cfRule>
    <cfRule type="containsText" dxfId="5048" priority="13966" operator="containsText" text="Lançado">
      <formula>NOT(ISERROR(SEARCH("Lançado",P623)))</formula>
    </cfRule>
    <cfRule type="containsText" dxfId="5047" priority="13967" operator="containsText" text="N/A">
      <formula>NOT(ISERROR(SEARCH("N/A",P623)))</formula>
    </cfRule>
    <cfRule type="containsText" dxfId="5046" priority="13968" operator="containsText" text="Pendente">
      <formula>NOT(ISERROR(SEARCH("Pendente",P623)))</formula>
    </cfRule>
    <cfRule type="containsText" dxfId="5045" priority="13969" operator="containsText" text="Finalizado">
      <formula>NOT(ISERROR(SEARCH("Finalizado",P623)))</formula>
    </cfRule>
    <cfRule type="containsText" dxfId="5044" priority="13970" operator="containsText" text="em andamento">
      <formula>NOT(ISERROR(SEARCH("em andamento",P623)))</formula>
    </cfRule>
  </conditionalFormatting>
  <conditionalFormatting sqref="P624">
    <cfRule type="containsText" dxfId="5043" priority="13846" operator="containsText" text="em andamento">
      <formula>NOT(ISERROR(SEARCH("em andamento",P624)))</formula>
    </cfRule>
    <cfRule type="containsText" dxfId="5042" priority="13845" operator="containsText" text="Finalizado">
      <formula>NOT(ISERROR(SEARCH("Finalizado",P624)))</formula>
    </cfRule>
    <cfRule type="containsText" dxfId="5041" priority="13844" operator="containsText" text="Pendente">
      <formula>NOT(ISERROR(SEARCH("Pendente",P624)))</formula>
    </cfRule>
    <cfRule type="containsText" dxfId="5040" priority="13842" operator="containsText" text="Lançado">
      <formula>NOT(ISERROR(SEARCH("Lançado",P624)))</formula>
    </cfRule>
    <cfRule type="containsText" dxfId="5039" priority="13841" operator="containsText" text="em andamento">
      <formula>NOT(ISERROR(SEARCH("em andamento",P624)))</formula>
    </cfRule>
    <cfRule type="containsText" dxfId="5038" priority="13840" operator="containsText" text="Finalizado">
      <formula>NOT(ISERROR(SEARCH("Finalizado",P624)))</formula>
    </cfRule>
    <cfRule type="containsText" dxfId="5037" priority="13839" operator="containsText" text="Pendente">
      <formula>NOT(ISERROR(SEARCH("Pendente",P624)))</formula>
    </cfRule>
    <cfRule type="containsText" dxfId="5036" priority="13838" operator="containsText" text="N/A">
      <formula>NOT(ISERROR(SEARCH("N/A",P624)))</formula>
    </cfRule>
    <cfRule type="containsText" dxfId="5035" priority="13837" operator="containsText" text="Lançado">
      <formula>NOT(ISERROR(SEARCH("Lançado",P624)))</formula>
    </cfRule>
    <cfRule type="expression" dxfId="5034" priority="13836">
      <formula>$H624="ETAPA"</formula>
    </cfRule>
    <cfRule type="expression" dxfId="5033" priority="13835">
      <formula>$H624="CÉLULA CONSTRUTIVA"</formula>
    </cfRule>
    <cfRule type="containsText" dxfId="5032" priority="13843" operator="containsText" text="N/A">
      <formula>NOT(ISERROR(SEARCH("N/A",P624)))</formula>
    </cfRule>
  </conditionalFormatting>
  <conditionalFormatting sqref="P626">
    <cfRule type="containsText" dxfId="5031" priority="13829" operator="containsText" text="Pendente">
      <formula>NOT(ISERROR(SEARCH("Pendente",P626)))</formula>
    </cfRule>
    <cfRule type="containsText" dxfId="5030" priority="13828" operator="containsText" text="N/A">
      <formula>NOT(ISERROR(SEARCH("N/A",P626)))</formula>
    </cfRule>
    <cfRule type="containsText" dxfId="5029" priority="13827" operator="containsText" text="Lançado">
      <formula>NOT(ISERROR(SEARCH("Lançado",P626)))</formula>
    </cfRule>
    <cfRule type="containsText" dxfId="5028" priority="13826" operator="containsText" text="em andamento">
      <formula>NOT(ISERROR(SEARCH("em andamento",P626)))</formula>
    </cfRule>
    <cfRule type="containsText" dxfId="5027" priority="13824" operator="containsText" text="Pendente">
      <formula>NOT(ISERROR(SEARCH("Pendente",P626)))</formula>
    </cfRule>
    <cfRule type="containsText" dxfId="5026" priority="13823" operator="containsText" text="N/A">
      <formula>NOT(ISERROR(SEARCH("N/A",P626)))</formula>
    </cfRule>
    <cfRule type="containsText" dxfId="5025" priority="13825" operator="containsText" text="Finalizado">
      <formula>NOT(ISERROR(SEARCH("Finalizado",P626)))</formula>
    </cfRule>
    <cfRule type="containsText" dxfId="5024" priority="13822" operator="containsText" text="Lançado">
      <formula>NOT(ISERROR(SEARCH("Lançado",P626)))</formula>
    </cfRule>
    <cfRule type="expression" dxfId="5023" priority="13821">
      <formula>$H626="ETAPA"</formula>
    </cfRule>
    <cfRule type="expression" dxfId="5022" priority="13820">
      <formula>$H626="CÉLULA CONSTRUTIVA"</formula>
    </cfRule>
    <cfRule type="containsText" dxfId="5021" priority="13831" operator="containsText" text="em andamento">
      <formula>NOT(ISERROR(SEARCH("em andamento",P626)))</formula>
    </cfRule>
    <cfRule type="containsText" dxfId="5020" priority="13830" operator="containsText" text="Finalizado">
      <formula>NOT(ISERROR(SEARCH("Finalizado",P626)))</formula>
    </cfRule>
  </conditionalFormatting>
  <conditionalFormatting sqref="P628">
    <cfRule type="expression" dxfId="5019" priority="13806">
      <formula>$H628="ETAPA"</formula>
    </cfRule>
    <cfRule type="containsText" dxfId="5018" priority="13807" operator="containsText" text="Lançado">
      <formula>NOT(ISERROR(SEARCH("Lançado",P628)))</formula>
    </cfRule>
    <cfRule type="containsText" dxfId="5017" priority="13808" operator="containsText" text="N/A">
      <formula>NOT(ISERROR(SEARCH("N/A",P628)))</formula>
    </cfRule>
    <cfRule type="containsText" dxfId="5016" priority="13809" operator="containsText" text="Pendente">
      <formula>NOT(ISERROR(SEARCH("Pendente",P628)))</formula>
    </cfRule>
    <cfRule type="containsText" dxfId="5015" priority="13810" operator="containsText" text="Finalizado">
      <formula>NOT(ISERROR(SEARCH("Finalizado",P628)))</formula>
    </cfRule>
    <cfRule type="containsText" dxfId="5014" priority="13811" operator="containsText" text="em andamento">
      <formula>NOT(ISERROR(SEARCH("em andamento",P628)))</formula>
    </cfRule>
    <cfRule type="containsText" dxfId="5013" priority="13813" operator="containsText" text="N/A">
      <formula>NOT(ISERROR(SEARCH("N/A",P628)))</formula>
    </cfRule>
    <cfRule type="containsText" dxfId="5012" priority="13814" operator="containsText" text="Pendente">
      <formula>NOT(ISERROR(SEARCH("Pendente",P628)))</formula>
    </cfRule>
    <cfRule type="containsText" dxfId="5011" priority="13815" operator="containsText" text="Finalizado">
      <formula>NOT(ISERROR(SEARCH("Finalizado",P628)))</formula>
    </cfRule>
    <cfRule type="containsText" dxfId="5010" priority="13816" operator="containsText" text="em andamento">
      <formula>NOT(ISERROR(SEARCH("em andamento",P628)))</formula>
    </cfRule>
    <cfRule type="containsText" dxfId="5009" priority="13812" operator="containsText" text="Lançado">
      <formula>NOT(ISERROR(SEARCH("Lançado",P628)))</formula>
    </cfRule>
    <cfRule type="expression" dxfId="5008" priority="13805">
      <formula>$H628="CÉLULA CONSTRUTIVA"</formula>
    </cfRule>
  </conditionalFormatting>
  <conditionalFormatting sqref="P632:P633 P635 P637 P645">
    <cfRule type="containsText" dxfId="5007" priority="13597" operator="containsText" text="Pendente">
      <formula>NOT(ISERROR(SEARCH("Pendente",P632)))</formula>
    </cfRule>
    <cfRule type="containsText" dxfId="5006" priority="13598" operator="containsText" text="Finalizado">
      <formula>NOT(ISERROR(SEARCH("Finalizado",P632)))</formula>
    </cfRule>
    <cfRule type="containsText" dxfId="5005" priority="13596" operator="containsText" text="N/A">
      <formula>NOT(ISERROR(SEARCH("N/A",P632)))</formula>
    </cfRule>
    <cfRule type="containsText" dxfId="5004" priority="13595" operator="containsText" text="Lançado">
      <formula>NOT(ISERROR(SEARCH("Lançado",P632)))</formula>
    </cfRule>
    <cfRule type="containsText" dxfId="5003" priority="13599" operator="containsText" text="em andamento">
      <formula>NOT(ISERROR(SEARCH("em andamento",P632)))</formula>
    </cfRule>
  </conditionalFormatting>
  <conditionalFormatting sqref="P633 P635 P637 P645">
    <cfRule type="containsText" dxfId="5002" priority="13591" operator="containsText" text="em andamento">
      <formula>NOT(ISERROR(SEARCH("em andamento",P633)))</formula>
    </cfRule>
    <cfRule type="containsText" dxfId="5001" priority="13590" operator="containsText" text="Finalizado">
      <formula>NOT(ISERROR(SEARCH("Finalizado",P633)))</formula>
    </cfRule>
    <cfRule type="containsText" dxfId="5000" priority="13589" operator="containsText" text="Pendente">
      <formula>NOT(ISERROR(SEARCH("Pendente",P633)))</formula>
    </cfRule>
    <cfRule type="containsText" dxfId="4999" priority="13588" operator="containsText" text="N/A">
      <formula>NOT(ISERROR(SEARCH("N/A",P633)))</formula>
    </cfRule>
    <cfRule type="expression" dxfId="4998" priority="13585">
      <formula>$H633="CÉLULA CONSTRUTIVA"</formula>
    </cfRule>
  </conditionalFormatting>
  <conditionalFormatting sqref="P633">
    <cfRule type="expression" dxfId="4997" priority="13584">
      <formula>$H633="SUBETAPA"</formula>
    </cfRule>
  </conditionalFormatting>
  <conditionalFormatting sqref="P634">
    <cfRule type="containsText" dxfId="4996" priority="13483" operator="containsText" text="Finalizado">
      <formula>NOT(ISERROR(SEARCH("Finalizado",P634)))</formula>
    </cfRule>
    <cfRule type="expression" dxfId="4995" priority="13472">
      <formula>$H634="SUBETAPA"</formula>
    </cfRule>
    <cfRule type="expression" dxfId="4994" priority="13473">
      <formula>$H634="CÉLULA CONSTRUTIVA"</formula>
    </cfRule>
    <cfRule type="expression" dxfId="4993" priority="13474">
      <formula>$H634="ETAPA"</formula>
    </cfRule>
    <cfRule type="containsText" dxfId="4992" priority="13475" operator="containsText" text="Lançado">
      <formula>NOT(ISERROR(SEARCH("Lançado",P634)))</formula>
    </cfRule>
    <cfRule type="containsText" dxfId="4991" priority="13476" operator="containsText" text="N/A">
      <formula>NOT(ISERROR(SEARCH("N/A",P634)))</formula>
    </cfRule>
    <cfRule type="containsText" dxfId="4990" priority="13484" operator="containsText" text="em andamento">
      <formula>NOT(ISERROR(SEARCH("em andamento",P634)))</formula>
    </cfRule>
    <cfRule type="expression" dxfId="4989" priority="13485">
      <formula>$H634="SUBETAPA"</formula>
    </cfRule>
    <cfRule type="expression" dxfId="4988" priority="13486">
      <formula>$H634="CÉLULA CONSTRUTIVA"</formula>
    </cfRule>
    <cfRule type="expression" dxfId="4987" priority="13487">
      <formula>$H634="ETAPA"</formula>
    </cfRule>
    <cfRule type="containsText" dxfId="4986" priority="13489" operator="containsText" text="N/A">
      <formula>NOT(ISERROR(SEARCH("N/A",P634)))</formula>
    </cfRule>
    <cfRule type="containsText" dxfId="4985" priority="13490" operator="containsText" text="Pendente">
      <formula>NOT(ISERROR(SEARCH("Pendente",P634)))</formula>
    </cfRule>
    <cfRule type="containsText" dxfId="4984" priority="13477" operator="containsText" text="Pendente">
      <formula>NOT(ISERROR(SEARCH("Pendente",P634)))</formula>
    </cfRule>
    <cfRule type="containsText" dxfId="4983" priority="13491" operator="containsText" text="Finalizado">
      <formula>NOT(ISERROR(SEARCH("Finalizado",P634)))</formula>
    </cfRule>
    <cfRule type="containsText" dxfId="4982" priority="13492" operator="containsText" text="em andamento">
      <formula>NOT(ISERROR(SEARCH("em andamento",P634)))</formula>
    </cfRule>
    <cfRule type="containsText" dxfId="4981" priority="13481" operator="containsText" text="N/A">
      <formula>NOT(ISERROR(SEARCH("N/A",P634)))</formula>
    </cfRule>
    <cfRule type="containsText" dxfId="4980" priority="13488" operator="containsText" text="Lançado">
      <formula>NOT(ISERROR(SEARCH("Lançado",P634)))</formula>
    </cfRule>
    <cfRule type="containsText" dxfId="4979" priority="13478" operator="containsText" text="Finalizado">
      <formula>NOT(ISERROR(SEARCH("Finalizado",P634)))</formula>
    </cfRule>
    <cfRule type="containsText" dxfId="4978" priority="13479" operator="containsText" text="em andamento">
      <formula>NOT(ISERROR(SEARCH("em andamento",P634)))</formula>
    </cfRule>
    <cfRule type="containsText" dxfId="4977" priority="13480" operator="containsText" text="Lançado">
      <formula>NOT(ISERROR(SEARCH("Lançado",P634)))</formula>
    </cfRule>
    <cfRule type="containsText" dxfId="4976" priority="13482" operator="containsText" text="Pendente">
      <formula>NOT(ISERROR(SEARCH("Pendente",P634)))</formula>
    </cfRule>
  </conditionalFormatting>
  <conditionalFormatting sqref="P635 P637 P645 P633">
    <cfRule type="containsText" dxfId="4975" priority="13587" operator="containsText" text="Lançado">
      <formula>NOT(ISERROR(SEARCH("Lançado",P633)))</formula>
    </cfRule>
  </conditionalFormatting>
  <conditionalFormatting sqref="P636">
    <cfRule type="expression" dxfId="4974" priority="13537">
      <formula>$H636="ETAPA"</formula>
    </cfRule>
    <cfRule type="expression" dxfId="4973" priority="13535">
      <formula>$H636="SUBETAPA"</formula>
    </cfRule>
    <cfRule type="containsText" dxfId="4972" priority="13538" operator="containsText" text="Lançado">
      <formula>NOT(ISERROR(SEARCH("Lançado",P636)))</formula>
    </cfRule>
    <cfRule type="containsText" dxfId="4971" priority="13540" operator="containsText" text="Pendente">
      <formula>NOT(ISERROR(SEARCH("Pendente",P636)))</formula>
    </cfRule>
    <cfRule type="containsText" dxfId="4970" priority="13552" operator="containsText" text="N/A">
      <formula>NOT(ISERROR(SEARCH("N/A",P636)))</formula>
    </cfRule>
    <cfRule type="expression" dxfId="4969" priority="13536">
      <formula>$H636="CÉLULA CONSTRUTIVA"</formula>
    </cfRule>
    <cfRule type="containsText" dxfId="4968" priority="13555" operator="containsText" text="em andamento">
      <formula>NOT(ISERROR(SEARCH("em andamento",P636)))</formula>
    </cfRule>
    <cfRule type="containsText" dxfId="4967" priority="13554" operator="containsText" text="Finalizado">
      <formula>NOT(ISERROR(SEARCH("Finalizado",P636)))</formula>
    </cfRule>
    <cfRule type="containsText" dxfId="4966" priority="13553" operator="containsText" text="Pendente">
      <formula>NOT(ISERROR(SEARCH("Pendente",P636)))</formula>
    </cfRule>
    <cfRule type="containsText" dxfId="4965" priority="13551" operator="containsText" text="Lançado">
      <formula>NOT(ISERROR(SEARCH("Lançado",P636)))</formula>
    </cfRule>
    <cfRule type="containsText" dxfId="4964" priority="13543" operator="containsText" text="Lançado">
      <formula>NOT(ISERROR(SEARCH("Lançado",P636)))</formula>
    </cfRule>
    <cfRule type="containsText" dxfId="4963" priority="13542" operator="containsText" text="em andamento">
      <formula>NOT(ISERROR(SEARCH("em andamento",P636)))</formula>
    </cfRule>
    <cfRule type="containsText" dxfId="4962" priority="13541" operator="containsText" text="Finalizado">
      <formula>NOT(ISERROR(SEARCH("Finalizado",P636)))</formula>
    </cfRule>
    <cfRule type="containsText" dxfId="4961" priority="13539" operator="containsText" text="N/A">
      <formula>NOT(ISERROR(SEARCH("N/A",P636)))</formula>
    </cfRule>
    <cfRule type="expression" dxfId="4960" priority="13548">
      <formula>$H636="SUBETAPA"</formula>
    </cfRule>
    <cfRule type="containsText" dxfId="4959" priority="13547" operator="containsText" text="em andamento">
      <formula>NOT(ISERROR(SEARCH("em andamento",P636)))</formula>
    </cfRule>
    <cfRule type="containsText" dxfId="4958" priority="13546" operator="containsText" text="Finalizado">
      <formula>NOT(ISERROR(SEARCH("Finalizado",P636)))</formula>
    </cfRule>
    <cfRule type="containsText" dxfId="4957" priority="13545" operator="containsText" text="Pendente">
      <formula>NOT(ISERROR(SEARCH("Pendente",P636)))</formula>
    </cfRule>
    <cfRule type="expression" dxfId="4956" priority="13550">
      <formula>$H636="ETAPA"</formula>
    </cfRule>
    <cfRule type="containsText" dxfId="4955" priority="13544" operator="containsText" text="N/A">
      <formula>NOT(ISERROR(SEARCH("N/A",P636)))</formula>
    </cfRule>
    <cfRule type="expression" dxfId="4954" priority="13549">
      <formula>$H636="CÉLULA CONSTRUTIVA"</formula>
    </cfRule>
  </conditionalFormatting>
  <conditionalFormatting sqref="P638 P640 P642 P644">
    <cfRule type="expression" dxfId="4953" priority="13569">
      <formula>$H638="SUBETAPA"</formula>
    </cfRule>
    <cfRule type="expression" dxfId="4952" priority="13556">
      <formula>$H638="SUBETAPA"</formula>
    </cfRule>
    <cfRule type="expression" dxfId="4951" priority="13557">
      <formula>$H638="CÉLULA CONSTRUTIVA"</formula>
    </cfRule>
    <cfRule type="expression" dxfId="4950" priority="13558">
      <formula>$H638="ETAPA"</formula>
    </cfRule>
    <cfRule type="containsText" dxfId="4949" priority="13559" operator="containsText" text="Lançado">
      <formula>NOT(ISERROR(SEARCH("Lançado",P638)))</formula>
    </cfRule>
    <cfRule type="containsText" dxfId="4948" priority="13561" operator="containsText" text="Pendente">
      <formula>NOT(ISERROR(SEARCH("Pendente",P638)))</formula>
    </cfRule>
    <cfRule type="containsText" dxfId="4947" priority="13562" operator="containsText" text="Finalizado">
      <formula>NOT(ISERROR(SEARCH("Finalizado",P638)))</formula>
    </cfRule>
    <cfRule type="containsText" dxfId="4946" priority="13563" operator="containsText" text="em andamento">
      <formula>NOT(ISERROR(SEARCH("em andamento",P638)))</formula>
    </cfRule>
    <cfRule type="containsText" dxfId="4945" priority="13564" operator="containsText" text="Lançado">
      <formula>NOT(ISERROR(SEARCH("Lançado",P638)))</formula>
    </cfRule>
    <cfRule type="containsText" dxfId="4944" priority="13565" operator="containsText" text="N/A">
      <formula>NOT(ISERROR(SEARCH("N/A",P638)))</formula>
    </cfRule>
    <cfRule type="containsText" dxfId="4943" priority="13566" operator="containsText" text="Pendente">
      <formula>NOT(ISERROR(SEARCH("Pendente",P638)))</formula>
    </cfRule>
    <cfRule type="containsText" dxfId="4942" priority="13567" operator="containsText" text="Finalizado">
      <formula>NOT(ISERROR(SEARCH("Finalizado",P638)))</formula>
    </cfRule>
    <cfRule type="containsText" dxfId="4941" priority="13568" operator="containsText" text="em andamento">
      <formula>NOT(ISERROR(SEARCH("em andamento",P638)))</formula>
    </cfRule>
    <cfRule type="expression" dxfId="4940" priority="13570">
      <formula>$H638="CÉLULA CONSTRUTIVA"</formula>
    </cfRule>
    <cfRule type="expression" dxfId="4939" priority="13571">
      <formula>$H638="ETAPA"</formula>
    </cfRule>
    <cfRule type="containsText" dxfId="4938" priority="13572" operator="containsText" text="Lançado">
      <formula>NOT(ISERROR(SEARCH("Lançado",P638)))</formula>
    </cfRule>
    <cfRule type="containsText" dxfId="4937" priority="13573" operator="containsText" text="N/A">
      <formula>NOT(ISERROR(SEARCH("N/A",P638)))</formula>
    </cfRule>
    <cfRule type="containsText" dxfId="4936" priority="13574" operator="containsText" text="Pendente">
      <formula>NOT(ISERROR(SEARCH("Pendente",P638)))</formula>
    </cfRule>
    <cfRule type="containsText" dxfId="4935" priority="13576" operator="containsText" text="em andamento">
      <formula>NOT(ISERROR(SEARCH("em andamento",P638)))</formula>
    </cfRule>
    <cfRule type="containsText" dxfId="4934" priority="13560" operator="containsText" text="N/A">
      <formula>NOT(ISERROR(SEARCH("N/A",P638)))</formula>
    </cfRule>
    <cfRule type="containsText" dxfId="4933" priority="13575" operator="containsText" text="Finalizado">
      <formula>NOT(ISERROR(SEARCH("Finalizado",P638)))</formula>
    </cfRule>
  </conditionalFormatting>
  <conditionalFormatting sqref="P639">
    <cfRule type="containsText" dxfId="4932" priority="13463" operator="containsText" text="Pendente">
      <formula>NOT(ISERROR(SEARCH("Pendente",P639)))</formula>
    </cfRule>
    <cfRule type="containsText" dxfId="4931" priority="13457" operator="containsText" text="N/A">
      <formula>NOT(ISERROR(SEARCH("N/A",P639)))</formula>
    </cfRule>
    <cfRule type="containsText" dxfId="4930" priority="13458" operator="containsText" text="Pendente">
      <formula>NOT(ISERROR(SEARCH("Pendente",P639)))</formula>
    </cfRule>
    <cfRule type="containsText" dxfId="4929" priority="13459" operator="containsText" text="Finalizado">
      <formula>NOT(ISERROR(SEARCH("Finalizado",P639)))</formula>
    </cfRule>
    <cfRule type="containsText" dxfId="4928" priority="13460" operator="containsText" text="em andamento">
      <formula>NOT(ISERROR(SEARCH("em andamento",P639)))</formula>
    </cfRule>
    <cfRule type="containsText" dxfId="4927" priority="13464" operator="containsText" text="Finalizado">
      <formula>NOT(ISERROR(SEARCH("Finalizado",P639)))</formula>
    </cfRule>
    <cfRule type="containsText" dxfId="4926" priority="13465" operator="containsText" text="em andamento">
      <formula>NOT(ISERROR(SEARCH("em andamento",P639)))</formula>
    </cfRule>
    <cfRule type="containsText" dxfId="4925" priority="13462" operator="containsText" text="N/A">
      <formula>NOT(ISERROR(SEARCH("N/A",P639)))</formula>
    </cfRule>
    <cfRule type="containsText" dxfId="4924" priority="13461" operator="containsText" text="Lançado">
      <formula>NOT(ISERROR(SEARCH("Lançado",P639)))</formula>
    </cfRule>
    <cfRule type="containsText" dxfId="4923" priority="13456" operator="containsText" text="Lançado">
      <formula>NOT(ISERROR(SEARCH("Lançado",P639)))</formula>
    </cfRule>
    <cfRule type="expression" dxfId="4922" priority="13455">
      <formula>$H639="ETAPA"</formula>
    </cfRule>
    <cfRule type="expression" dxfId="4921" priority="13454">
      <formula>$H639="CÉLULA CONSTRUTIVA"</formula>
    </cfRule>
  </conditionalFormatting>
  <conditionalFormatting sqref="P641">
    <cfRule type="containsText" dxfId="4920" priority="13442" operator="containsText" text="N/A">
      <formula>NOT(ISERROR(SEARCH("N/A",P641)))</formula>
    </cfRule>
    <cfRule type="containsText" dxfId="4919" priority="13443" operator="containsText" text="Pendente">
      <formula>NOT(ISERROR(SEARCH("Pendente",P641)))</formula>
    </cfRule>
    <cfRule type="containsText" dxfId="4918" priority="13445" operator="containsText" text="em andamento">
      <formula>NOT(ISERROR(SEARCH("em andamento",P641)))</formula>
    </cfRule>
    <cfRule type="containsText" dxfId="4917" priority="13446" operator="containsText" text="Lançado">
      <formula>NOT(ISERROR(SEARCH("Lançado",P641)))</formula>
    </cfRule>
    <cfRule type="containsText" dxfId="4916" priority="13447" operator="containsText" text="N/A">
      <formula>NOT(ISERROR(SEARCH("N/A",P641)))</formula>
    </cfRule>
    <cfRule type="containsText" dxfId="4915" priority="13448" operator="containsText" text="Pendente">
      <formula>NOT(ISERROR(SEARCH("Pendente",P641)))</formula>
    </cfRule>
    <cfRule type="containsText" dxfId="4914" priority="13444" operator="containsText" text="Finalizado">
      <formula>NOT(ISERROR(SEARCH("Finalizado",P641)))</formula>
    </cfRule>
    <cfRule type="expression" dxfId="4913" priority="13439">
      <formula>$H641="CÉLULA CONSTRUTIVA"</formula>
    </cfRule>
    <cfRule type="expression" dxfId="4912" priority="13440">
      <formula>$H641="ETAPA"</formula>
    </cfRule>
    <cfRule type="containsText" dxfId="4911" priority="13441" operator="containsText" text="Lançado">
      <formula>NOT(ISERROR(SEARCH("Lançado",P641)))</formula>
    </cfRule>
    <cfRule type="containsText" dxfId="4910" priority="13450" operator="containsText" text="em andamento">
      <formula>NOT(ISERROR(SEARCH("em andamento",P641)))</formula>
    </cfRule>
    <cfRule type="containsText" dxfId="4909" priority="13449" operator="containsText" text="Finalizado">
      <formula>NOT(ISERROR(SEARCH("Finalizado",P641)))</formula>
    </cfRule>
  </conditionalFormatting>
  <conditionalFormatting sqref="P643">
    <cfRule type="containsText" dxfId="4908" priority="13431" operator="containsText" text="Lançado">
      <formula>NOT(ISERROR(SEARCH("Lançado",P643)))</formula>
    </cfRule>
    <cfRule type="containsText" dxfId="4907" priority="13435" operator="containsText" text="em andamento">
      <formula>NOT(ISERROR(SEARCH("em andamento",P643)))</formula>
    </cfRule>
    <cfRule type="containsText" dxfId="4906" priority="13434" operator="containsText" text="Finalizado">
      <formula>NOT(ISERROR(SEARCH("Finalizado",P643)))</formula>
    </cfRule>
    <cfRule type="containsText" dxfId="4905" priority="13430" operator="containsText" text="em andamento">
      <formula>NOT(ISERROR(SEARCH("em andamento",P643)))</formula>
    </cfRule>
    <cfRule type="containsText" dxfId="4904" priority="13433" operator="containsText" text="Pendente">
      <formula>NOT(ISERROR(SEARCH("Pendente",P643)))</formula>
    </cfRule>
    <cfRule type="containsText" dxfId="4903" priority="13432" operator="containsText" text="N/A">
      <formula>NOT(ISERROR(SEARCH("N/A",P643)))</formula>
    </cfRule>
    <cfRule type="containsText" dxfId="4902" priority="13429" operator="containsText" text="Finalizado">
      <formula>NOT(ISERROR(SEARCH("Finalizado",P643)))</formula>
    </cfRule>
    <cfRule type="containsText" dxfId="4901" priority="13428" operator="containsText" text="Pendente">
      <formula>NOT(ISERROR(SEARCH("Pendente",P643)))</formula>
    </cfRule>
    <cfRule type="containsText" dxfId="4900" priority="13427" operator="containsText" text="N/A">
      <formula>NOT(ISERROR(SEARCH("N/A",P643)))</formula>
    </cfRule>
    <cfRule type="containsText" dxfId="4899" priority="13426" operator="containsText" text="Lançado">
      <formula>NOT(ISERROR(SEARCH("Lançado",P643)))</formula>
    </cfRule>
    <cfRule type="expression" dxfId="4898" priority="13425">
      <formula>$H643="ETAPA"</formula>
    </cfRule>
    <cfRule type="expression" dxfId="4897" priority="13424">
      <formula>$H643="CÉLULA CONSTRUTIVA"</formula>
    </cfRule>
  </conditionalFormatting>
  <conditionalFormatting sqref="P647 M647:M648 O648:P648">
    <cfRule type="expression" dxfId="4896" priority="23778">
      <formula>$H647="CÉLULA CONSTRUTIVA"</formula>
    </cfRule>
  </conditionalFormatting>
  <conditionalFormatting sqref="P647">
    <cfRule type="expression" dxfId="4895" priority="23767">
      <formula>$H647="CÉLULA CONSTRUTIVA"</formula>
    </cfRule>
    <cfRule type="expression" dxfId="4894" priority="23779">
      <formula>$H647="ETAPA"</formula>
    </cfRule>
    <cfRule type="containsText" dxfId="4893" priority="23780" operator="containsText" text="Lançado">
      <formula>NOT(ISERROR(SEARCH("Lançado",P647)))</formula>
    </cfRule>
    <cfRule type="expression" dxfId="4892" priority="23768">
      <formula>$H647="ETAPA"</formula>
    </cfRule>
    <cfRule type="expression" dxfId="4891" priority="23769">
      <formula>$H647="CÉLULA CONSTRUTIVA"</formula>
    </cfRule>
    <cfRule type="containsText" dxfId="4890" priority="23782" operator="containsText" text="Pendente">
      <formula>NOT(ISERROR(SEARCH("Pendente",P647)))</formula>
    </cfRule>
    <cfRule type="containsText" dxfId="4889" priority="23783" operator="containsText" text="Finalizado">
      <formula>NOT(ISERROR(SEARCH("Finalizado",P647)))</formula>
    </cfRule>
    <cfRule type="containsText" dxfId="4888" priority="23784" operator="containsText" text="em andamento">
      <formula>NOT(ISERROR(SEARCH("em andamento",P647)))</formula>
    </cfRule>
    <cfRule type="expression" dxfId="4887" priority="23770">
      <formula>$H647="ETAPA"</formula>
    </cfRule>
    <cfRule type="containsText" dxfId="4886" priority="23771" operator="containsText" text="Lançado">
      <formula>NOT(ISERROR(SEARCH("Lançado",P647)))</formula>
    </cfRule>
    <cfRule type="containsText" dxfId="4885" priority="23772" operator="containsText" text="N/A">
      <formula>NOT(ISERROR(SEARCH("N/A",P647)))</formula>
    </cfRule>
    <cfRule type="containsText" dxfId="4884" priority="23773" operator="containsText" text="Pendente">
      <formula>NOT(ISERROR(SEARCH("Pendente",P647)))</formula>
    </cfRule>
    <cfRule type="containsText" dxfId="4883" priority="23774" operator="containsText" text="Finalizado">
      <formula>NOT(ISERROR(SEARCH("Finalizado",P647)))</formula>
    </cfRule>
    <cfRule type="containsText" dxfId="4882" priority="23775" operator="containsText" text="em andamento">
      <formula>NOT(ISERROR(SEARCH("em andamento",P647)))</formula>
    </cfRule>
    <cfRule type="expression" dxfId="4881" priority="23776">
      <formula>$H647="CÉLULA CONSTRUTIVA"</formula>
    </cfRule>
    <cfRule type="containsText" dxfId="4880" priority="23781" operator="containsText" text="N/A">
      <formula>NOT(ISERROR(SEARCH("N/A",P647)))</formula>
    </cfRule>
    <cfRule type="expression" dxfId="4879" priority="23777">
      <formula>$H647="ETAPA"</formula>
    </cfRule>
    <cfRule type="expression" dxfId="4878" priority="23766">
      <formula>$H647="SUBETAPA"</formula>
    </cfRule>
  </conditionalFormatting>
  <conditionalFormatting sqref="P649">
    <cfRule type="containsText" dxfId="4877" priority="20102" operator="containsText" text="em andamento">
      <formula>NOT(ISERROR(SEARCH("em andamento",P649)))</formula>
    </cfRule>
    <cfRule type="containsText" dxfId="4876" priority="20098" operator="containsText" text="Lançado">
      <formula>NOT(ISERROR(SEARCH("Lançado",P649)))</formula>
    </cfRule>
    <cfRule type="containsText" dxfId="4875" priority="20099" operator="containsText" text="N/A">
      <formula>NOT(ISERROR(SEARCH("N/A",P649)))</formula>
    </cfRule>
    <cfRule type="containsText" dxfId="4874" priority="20100" operator="containsText" text="Pendente">
      <formula>NOT(ISERROR(SEARCH("Pendente",P649)))</formula>
    </cfRule>
    <cfRule type="containsText" dxfId="4873" priority="20101" operator="containsText" text="Finalizado">
      <formula>NOT(ISERROR(SEARCH("Finalizado",P649)))</formula>
    </cfRule>
  </conditionalFormatting>
  <conditionalFormatting sqref="P650">
    <cfRule type="containsText" dxfId="4872" priority="20183" operator="containsText" text="Lançado">
      <formula>NOT(ISERROR(SEARCH("Lançado",P650)))</formula>
    </cfRule>
    <cfRule type="containsText" dxfId="4871" priority="20184" operator="containsText" text="N/A">
      <formula>NOT(ISERROR(SEARCH("N/A",P650)))</formula>
    </cfRule>
    <cfRule type="containsText" dxfId="4870" priority="20186" operator="containsText" text="Finalizado">
      <formula>NOT(ISERROR(SEARCH("Finalizado",P650)))</formula>
    </cfRule>
    <cfRule type="expression" dxfId="4869" priority="20181">
      <formula>$H650="CÉLULA CONSTRUTIVA"</formula>
    </cfRule>
    <cfRule type="expression" dxfId="4868" priority="20182">
      <formula>$H650="ETAPA"</formula>
    </cfRule>
    <cfRule type="expression" dxfId="4867" priority="20195">
      <formula>$H650="ETAPA"</formula>
    </cfRule>
    <cfRule type="containsText" dxfId="4866" priority="20191" operator="containsText" text="Finalizado">
      <formula>NOT(ISERROR(SEARCH("Finalizado",P650)))</formula>
    </cfRule>
    <cfRule type="expression" dxfId="4865" priority="20194">
      <formula>$H650="CÉLULA CONSTRUTIVA"</formula>
    </cfRule>
    <cfRule type="expression" dxfId="4864" priority="20193">
      <formula>$H650="SUBETAPA"</formula>
    </cfRule>
    <cfRule type="containsText" dxfId="4863" priority="20192" operator="containsText" text="em andamento">
      <formula>NOT(ISERROR(SEARCH("em andamento",P650)))</formula>
    </cfRule>
    <cfRule type="containsText" dxfId="4862" priority="20190" operator="containsText" text="Pendente">
      <formula>NOT(ISERROR(SEARCH("Pendente",P650)))</formula>
    </cfRule>
    <cfRule type="containsText" dxfId="4861" priority="20189" operator="containsText" text="N/A">
      <formula>NOT(ISERROR(SEARCH("N/A",P650)))</formula>
    </cfRule>
    <cfRule type="containsText" dxfId="4860" priority="20187" operator="containsText" text="em andamento">
      <formula>NOT(ISERROR(SEARCH("em andamento",P650)))</formula>
    </cfRule>
    <cfRule type="containsText" dxfId="4859" priority="20188" operator="containsText" text="Lançado">
      <formula>NOT(ISERROR(SEARCH("Lançado",P650)))</formula>
    </cfRule>
    <cfRule type="expression" dxfId="4858" priority="20180">
      <formula>$H650="SUBETAPA"</formula>
    </cfRule>
    <cfRule type="containsText" dxfId="4857" priority="20198" operator="containsText" text="Pendente">
      <formula>NOT(ISERROR(SEARCH("Pendente",P650)))</formula>
    </cfRule>
    <cfRule type="containsText" dxfId="4856" priority="20196" operator="containsText" text="Lançado">
      <formula>NOT(ISERROR(SEARCH("Lançado",P650)))</formula>
    </cfRule>
    <cfRule type="containsText" dxfId="4855" priority="20185" operator="containsText" text="Pendente">
      <formula>NOT(ISERROR(SEARCH("Pendente",P650)))</formula>
    </cfRule>
    <cfRule type="containsText" dxfId="4854" priority="20200" operator="containsText" text="em andamento">
      <formula>NOT(ISERROR(SEARCH("em andamento",P650)))</formula>
    </cfRule>
    <cfRule type="containsText" dxfId="4853" priority="20199" operator="containsText" text="Finalizado">
      <formula>NOT(ISERROR(SEARCH("Finalizado",P650)))</formula>
    </cfRule>
    <cfRule type="containsText" dxfId="4852" priority="20197" operator="containsText" text="N/A">
      <formula>NOT(ISERROR(SEARCH("N/A",P650)))</formula>
    </cfRule>
  </conditionalFormatting>
  <conditionalFormatting sqref="P651">
    <cfRule type="containsText" dxfId="4851" priority="15100" operator="containsText" text="Finalizado">
      <formula>NOT(ISERROR(SEARCH("Finalizado",P651)))</formula>
    </cfRule>
    <cfRule type="containsText" dxfId="4850" priority="15101" operator="containsText" text="em andamento">
      <formula>NOT(ISERROR(SEARCH("em andamento",P651)))</formula>
    </cfRule>
    <cfRule type="containsText" dxfId="4849" priority="15099" operator="containsText" text="Pendente">
      <formula>NOT(ISERROR(SEARCH("Pendente",P651)))</formula>
    </cfRule>
    <cfRule type="containsText" dxfId="4848" priority="15098" operator="containsText" text="N/A">
      <formula>NOT(ISERROR(SEARCH("N/A",P651)))</formula>
    </cfRule>
    <cfRule type="containsText" dxfId="4847" priority="15097" operator="containsText" text="Lançado">
      <formula>NOT(ISERROR(SEARCH("Lançado",P651)))</formula>
    </cfRule>
  </conditionalFormatting>
  <conditionalFormatting sqref="P652">
    <cfRule type="expression" dxfId="4846" priority="15066">
      <formula>$H652="ETAPA"</formula>
    </cfRule>
    <cfRule type="containsText" dxfId="4845" priority="15067" operator="containsText" text="Lançado">
      <formula>NOT(ISERROR(SEARCH("Lançado",P652)))</formula>
    </cfRule>
    <cfRule type="containsText" dxfId="4844" priority="15068" operator="containsText" text="N/A">
      <formula>NOT(ISERROR(SEARCH("N/A",P652)))</formula>
    </cfRule>
    <cfRule type="containsText" dxfId="4843" priority="15070" operator="containsText" text="Finalizado">
      <formula>NOT(ISERROR(SEARCH("Finalizado",P652)))</formula>
    </cfRule>
    <cfRule type="containsText" dxfId="4842" priority="15071" operator="containsText" text="em andamento">
      <formula>NOT(ISERROR(SEARCH("em andamento",P652)))</formula>
    </cfRule>
    <cfRule type="containsText" dxfId="4841" priority="15072" operator="containsText" text="Lançado">
      <formula>NOT(ISERROR(SEARCH("Lançado",P652)))</formula>
    </cfRule>
    <cfRule type="containsText" dxfId="4840" priority="15073" operator="containsText" text="N/A">
      <formula>NOT(ISERROR(SEARCH("N/A",P652)))</formula>
    </cfRule>
    <cfRule type="containsText" dxfId="4839" priority="15074" operator="containsText" text="Pendente">
      <formula>NOT(ISERROR(SEARCH("Pendente",P652)))</formula>
    </cfRule>
    <cfRule type="containsText" dxfId="4838" priority="15075" operator="containsText" text="Finalizado">
      <formula>NOT(ISERROR(SEARCH("Finalizado",P652)))</formula>
    </cfRule>
    <cfRule type="containsText" dxfId="4837" priority="15076" operator="containsText" text="em andamento">
      <formula>NOT(ISERROR(SEARCH("em andamento",P652)))</formula>
    </cfRule>
    <cfRule type="expression" dxfId="4836" priority="15077">
      <formula>$H652="SUBETAPA"</formula>
    </cfRule>
    <cfRule type="containsText" dxfId="4835" priority="15084" operator="containsText" text="em andamento">
      <formula>NOT(ISERROR(SEARCH("em andamento",P652)))</formula>
    </cfRule>
    <cfRule type="expression" dxfId="4834" priority="15065">
      <formula>$H652="CÉLULA CONSTRUTIVA"</formula>
    </cfRule>
    <cfRule type="expression" dxfId="4833" priority="15064">
      <formula>$H652="SUBETAPA"</formula>
    </cfRule>
    <cfRule type="containsText" dxfId="4832" priority="15069" operator="containsText" text="Pendente">
      <formula>NOT(ISERROR(SEARCH("Pendente",P652)))</formula>
    </cfRule>
    <cfRule type="containsText" dxfId="4831" priority="15082" operator="containsText" text="Pendente">
      <formula>NOT(ISERROR(SEARCH("Pendente",P652)))</formula>
    </cfRule>
    <cfRule type="containsText" dxfId="4830" priority="15081" operator="containsText" text="N/A">
      <formula>NOT(ISERROR(SEARCH("N/A",P652)))</formula>
    </cfRule>
    <cfRule type="containsText" dxfId="4829" priority="15080" operator="containsText" text="Lançado">
      <formula>NOT(ISERROR(SEARCH("Lançado",P652)))</formula>
    </cfRule>
    <cfRule type="expression" dxfId="4828" priority="15079">
      <formula>$H652="ETAPA"</formula>
    </cfRule>
    <cfRule type="expression" dxfId="4827" priority="15078">
      <formula>$H652="CÉLULA CONSTRUTIVA"</formula>
    </cfRule>
    <cfRule type="containsText" dxfId="4826" priority="15083" operator="containsText" text="Finalizado">
      <formula>NOT(ISERROR(SEARCH("Finalizado",P652)))</formula>
    </cfRule>
  </conditionalFormatting>
  <conditionalFormatting sqref="P653">
    <cfRule type="containsText" dxfId="4825" priority="23522" operator="containsText" text="N/A">
      <formula>NOT(ISERROR(SEARCH("N/A",P653)))</formula>
    </cfRule>
    <cfRule type="containsText" dxfId="4824" priority="23521" operator="containsText" text="Lançado">
      <formula>NOT(ISERROR(SEARCH("Lançado",P653)))</formula>
    </cfRule>
    <cfRule type="containsText" dxfId="4823" priority="23523" operator="containsText" text="Pendente">
      <formula>NOT(ISERROR(SEARCH("Pendente",P653)))</formula>
    </cfRule>
    <cfRule type="containsText" dxfId="4822" priority="23525" operator="containsText" text="em andamento">
      <formula>NOT(ISERROR(SEARCH("em andamento",P653)))</formula>
    </cfRule>
    <cfRule type="containsText" dxfId="4821" priority="23524" operator="containsText" text="Finalizado">
      <formula>NOT(ISERROR(SEARCH("Finalizado",P653)))</formula>
    </cfRule>
  </conditionalFormatting>
  <conditionalFormatting sqref="P654">
    <cfRule type="expression" dxfId="4820" priority="20771">
      <formula>$H654="ETAPA"</formula>
    </cfRule>
    <cfRule type="expression" dxfId="4819" priority="20770">
      <formula>$H654="CÉLULA CONSTRUTIVA"</formula>
    </cfRule>
    <cfRule type="containsText" dxfId="4818" priority="20780" operator="containsText" text="Finalizado">
      <formula>NOT(ISERROR(SEARCH("Finalizado",P654)))</formula>
    </cfRule>
    <cfRule type="containsText" dxfId="4817" priority="20779" operator="containsText" text="Pendente">
      <formula>NOT(ISERROR(SEARCH("Pendente",P654)))</formula>
    </cfRule>
    <cfRule type="expression" dxfId="4816" priority="20769">
      <formula>$H654="SUBETAPA"</formula>
    </cfRule>
    <cfRule type="containsText" dxfId="4815" priority="20778" operator="containsText" text="N/A">
      <formula>NOT(ISERROR(SEARCH("N/A",P654)))</formula>
    </cfRule>
    <cfRule type="containsText" dxfId="4814" priority="20785" operator="containsText" text="Lançado">
      <formula>NOT(ISERROR(SEARCH("Lançado",P654)))</formula>
    </cfRule>
    <cfRule type="containsText" dxfId="4813" priority="20786" operator="containsText" text="N/A">
      <formula>NOT(ISERROR(SEARCH("N/A",P654)))</formula>
    </cfRule>
    <cfRule type="containsText" dxfId="4812" priority="20787" operator="containsText" text="Pendente">
      <formula>NOT(ISERROR(SEARCH("Pendente",P654)))</formula>
    </cfRule>
    <cfRule type="containsText" dxfId="4811" priority="20788" operator="containsText" text="Finalizado">
      <formula>NOT(ISERROR(SEARCH("Finalizado",P654)))</formula>
    </cfRule>
    <cfRule type="containsText" dxfId="4810" priority="20789" operator="containsText" text="em andamento">
      <formula>NOT(ISERROR(SEARCH("em andamento",P654)))</formula>
    </cfRule>
    <cfRule type="containsText" dxfId="4809" priority="20777" operator="containsText" text="Lançado">
      <formula>NOT(ISERROR(SEARCH("Lançado",P654)))</formula>
    </cfRule>
    <cfRule type="containsText" dxfId="4808" priority="20775" operator="containsText" text="Finalizado">
      <formula>NOT(ISERROR(SEARCH("Finalizado",P654)))</formula>
    </cfRule>
    <cfRule type="containsText" dxfId="4807" priority="20772" operator="containsText" text="Lançado">
      <formula>NOT(ISERROR(SEARCH("Lançado",P654)))</formula>
    </cfRule>
    <cfRule type="expression" dxfId="4806" priority="20783">
      <formula>$H654="CÉLULA CONSTRUTIVA"</formula>
    </cfRule>
    <cfRule type="expression" dxfId="4805" priority="20782">
      <formula>$H654="SUBETAPA"</formula>
    </cfRule>
    <cfRule type="containsText" dxfId="4804" priority="20776" operator="containsText" text="em andamento">
      <formula>NOT(ISERROR(SEARCH("em andamento",P654)))</formula>
    </cfRule>
    <cfRule type="expression" dxfId="4803" priority="20784">
      <formula>$H654="ETAPA"</formula>
    </cfRule>
    <cfRule type="containsText" dxfId="4802" priority="20781" operator="containsText" text="em andamento">
      <formula>NOT(ISERROR(SEARCH("em andamento",P654)))</formula>
    </cfRule>
    <cfRule type="containsText" dxfId="4801" priority="20773" operator="containsText" text="N/A">
      <formula>NOT(ISERROR(SEARCH("N/A",P654)))</formula>
    </cfRule>
    <cfRule type="containsText" dxfId="4800" priority="20774" operator="containsText" text="Pendente">
      <formula>NOT(ISERROR(SEARCH("Pendente",P654)))</formula>
    </cfRule>
  </conditionalFormatting>
  <conditionalFormatting sqref="P655">
    <cfRule type="containsText" dxfId="4799" priority="16126" operator="containsText" text="Pendente">
      <formula>NOT(ISERROR(SEARCH("Pendente",P655)))</formula>
    </cfRule>
    <cfRule type="containsText" dxfId="4798" priority="16124" operator="containsText" text="Lançado">
      <formula>NOT(ISERROR(SEARCH("Lançado",P655)))</formula>
    </cfRule>
    <cfRule type="containsText" dxfId="4797" priority="16125" operator="containsText" text="N/A">
      <formula>NOT(ISERROR(SEARCH("N/A",P655)))</formula>
    </cfRule>
    <cfRule type="containsText" dxfId="4796" priority="16128" operator="containsText" text="em andamento">
      <formula>NOT(ISERROR(SEARCH("em andamento",P655)))</formula>
    </cfRule>
    <cfRule type="containsText" dxfId="4795" priority="16127" operator="containsText" text="Finalizado">
      <formula>NOT(ISERROR(SEARCH("Finalizado",P655)))</formula>
    </cfRule>
  </conditionalFormatting>
  <conditionalFormatting sqref="P656 P658">
    <cfRule type="containsText" dxfId="4794" priority="20258" operator="containsText" text="N/A">
      <formula>NOT(ISERROR(SEARCH("N/A",P656)))</formula>
    </cfRule>
    <cfRule type="containsText" dxfId="4793" priority="20257" operator="containsText" text="Lançado">
      <formula>NOT(ISERROR(SEARCH("Lançado",P656)))</formula>
    </cfRule>
    <cfRule type="expression" dxfId="4792" priority="20250">
      <formula>$H656="CÉLULA CONSTRUTIVA"</formula>
    </cfRule>
    <cfRule type="expression" dxfId="4791" priority="20249">
      <formula>$H656="SUBETAPA"</formula>
    </cfRule>
    <cfRule type="containsText" dxfId="4790" priority="20259" operator="containsText" text="Pendente">
      <formula>NOT(ISERROR(SEARCH("Pendente",P656)))</formula>
    </cfRule>
    <cfRule type="containsText" dxfId="4789" priority="20256" operator="containsText" text="em andamento">
      <formula>NOT(ISERROR(SEARCH("em andamento",P656)))</formula>
    </cfRule>
    <cfRule type="containsText" dxfId="4788" priority="20269" operator="containsText" text="em andamento">
      <formula>NOT(ISERROR(SEARCH("em andamento",P656)))</formula>
    </cfRule>
    <cfRule type="containsText" dxfId="4787" priority="20261" operator="containsText" text="em andamento">
      <formula>NOT(ISERROR(SEARCH("em andamento",P656)))</formula>
    </cfRule>
    <cfRule type="expression" dxfId="4786" priority="20264">
      <formula>$H656="ETAPA"</formula>
    </cfRule>
    <cfRule type="containsText" dxfId="4785" priority="20255" operator="containsText" text="Finalizado">
      <formula>NOT(ISERROR(SEARCH("Finalizado",P656)))</formula>
    </cfRule>
    <cfRule type="containsText" dxfId="4784" priority="20254" operator="containsText" text="Pendente">
      <formula>NOT(ISERROR(SEARCH("Pendente",P656)))</formula>
    </cfRule>
    <cfRule type="containsText" dxfId="4783" priority="20253" operator="containsText" text="N/A">
      <formula>NOT(ISERROR(SEARCH("N/A",P656)))</formula>
    </cfRule>
    <cfRule type="containsText" dxfId="4782" priority="20266" operator="containsText" text="N/A">
      <formula>NOT(ISERROR(SEARCH("N/A",P656)))</formula>
    </cfRule>
    <cfRule type="containsText" dxfId="4781" priority="20260" operator="containsText" text="Finalizado">
      <formula>NOT(ISERROR(SEARCH("Finalizado",P656)))</formula>
    </cfRule>
    <cfRule type="containsText" dxfId="4780" priority="20267" operator="containsText" text="Pendente">
      <formula>NOT(ISERROR(SEARCH("Pendente",P656)))</formula>
    </cfRule>
    <cfRule type="containsText" dxfId="4779" priority="20268" operator="containsText" text="Finalizado">
      <formula>NOT(ISERROR(SEARCH("Finalizado",P656)))</formula>
    </cfRule>
    <cfRule type="containsText" dxfId="4778" priority="20252" operator="containsText" text="Lançado">
      <formula>NOT(ISERROR(SEARCH("Lançado",P656)))</formula>
    </cfRule>
    <cfRule type="containsText" dxfId="4777" priority="20265" operator="containsText" text="Lançado">
      <formula>NOT(ISERROR(SEARCH("Lançado",P656)))</formula>
    </cfRule>
    <cfRule type="expression" dxfId="4776" priority="20262">
      <formula>$H656="SUBETAPA"</formula>
    </cfRule>
    <cfRule type="expression" dxfId="4775" priority="20251">
      <formula>$H656="ETAPA"</formula>
    </cfRule>
    <cfRule type="expression" dxfId="4774" priority="20263">
      <formula>$H656="CÉLULA CONSTRUTIVA"</formula>
    </cfRule>
  </conditionalFormatting>
  <conditionalFormatting sqref="P657">
    <cfRule type="containsText" dxfId="4773" priority="16106" operator="containsText" text="Pendente">
      <formula>NOT(ISERROR(SEARCH("Pendente",P657)))</formula>
    </cfRule>
    <cfRule type="containsText" dxfId="4772" priority="16107" operator="containsText" text="Finalizado">
      <formula>NOT(ISERROR(SEARCH("Finalizado",P657)))</formula>
    </cfRule>
    <cfRule type="containsText" dxfId="4771" priority="16108" operator="containsText" text="em andamento">
      <formula>NOT(ISERROR(SEARCH("em andamento",P657)))</formula>
    </cfRule>
    <cfRule type="containsText" dxfId="4770" priority="16105" operator="containsText" text="N/A">
      <formula>NOT(ISERROR(SEARCH("N/A",P657)))</formula>
    </cfRule>
    <cfRule type="containsText" dxfId="4769" priority="16104" operator="containsText" text="Lançado">
      <formula>NOT(ISERROR(SEARCH("Lançado",P657)))</formula>
    </cfRule>
  </conditionalFormatting>
  <conditionalFormatting sqref="P659">
    <cfRule type="containsText" dxfId="4768" priority="20307" operator="containsText" text="Finalizado">
      <formula>NOT(ISERROR(SEARCH("Finalizado",P659)))</formula>
    </cfRule>
    <cfRule type="containsText" dxfId="4767" priority="20306" operator="containsText" text="Pendente">
      <formula>NOT(ISERROR(SEARCH("Pendente",P659)))</formula>
    </cfRule>
    <cfRule type="containsText" dxfId="4766" priority="20305" operator="containsText" text="N/A">
      <formula>NOT(ISERROR(SEARCH("N/A",P659)))</formula>
    </cfRule>
    <cfRule type="containsText" dxfId="4765" priority="20308" operator="containsText" text="em andamento">
      <formula>NOT(ISERROR(SEARCH("em andamento",P659)))</formula>
    </cfRule>
    <cfRule type="containsText" dxfId="4764" priority="20304" operator="containsText" text="Lançado">
      <formula>NOT(ISERROR(SEARCH("Lançado",P659)))</formula>
    </cfRule>
  </conditionalFormatting>
  <conditionalFormatting sqref="P660:P661 P674:P675 P688:P689 P702:P703 P716:P717 P730:P731 P744:P745 P408:P409 P363:P367 P374:P375 P382:P383 P395:P397">
    <cfRule type="containsText" dxfId="4763" priority="21522" operator="containsText" text="Pendente">
      <formula>NOT(ISERROR(SEARCH("Pendente",P363)))</formula>
    </cfRule>
    <cfRule type="containsText" dxfId="4762" priority="21533" operator="containsText" text="Finalizado">
      <formula>NOT(ISERROR(SEARCH("Finalizado",P363)))</formula>
    </cfRule>
    <cfRule type="containsText" dxfId="4761" priority="21532" operator="containsText" text="Pendente">
      <formula>NOT(ISERROR(SEARCH("Pendente",P363)))</formula>
    </cfRule>
    <cfRule type="containsText" dxfId="4760" priority="21530" operator="containsText" text="Lançado">
      <formula>NOT(ISERROR(SEARCH("Lançado",P363)))</formula>
    </cfRule>
    <cfRule type="containsText" dxfId="4759" priority="21529" operator="containsText" text="em andamento">
      <formula>NOT(ISERROR(SEARCH("em andamento",P363)))</formula>
    </cfRule>
    <cfRule type="containsText" dxfId="4758" priority="21528" operator="containsText" text="Finalizado">
      <formula>NOT(ISERROR(SEARCH("Finalizado",P363)))</formula>
    </cfRule>
    <cfRule type="containsText" dxfId="4757" priority="21527" operator="containsText" text="Pendente">
      <formula>NOT(ISERROR(SEARCH("Pendente",P363)))</formula>
    </cfRule>
    <cfRule type="containsText" dxfId="4756" priority="21534" operator="containsText" text="em andamento">
      <formula>NOT(ISERROR(SEARCH("em andamento",P363)))</formula>
    </cfRule>
    <cfRule type="containsText" dxfId="4755" priority="21525" operator="containsText" text="Lançado">
      <formula>NOT(ISERROR(SEARCH("Lançado",P363)))</formula>
    </cfRule>
    <cfRule type="containsText" dxfId="4754" priority="21524" operator="containsText" text="em andamento">
      <formula>NOT(ISERROR(SEARCH("em andamento",P363)))</formula>
    </cfRule>
    <cfRule type="containsText" dxfId="4753" priority="21523" operator="containsText" text="Finalizado">
      <formula>NOT(ISERROR(SEARCH("Finalizado",P363)))</formula>
    </cfRule>
  </conditionalFormatting>
  <conditionalFormatting sqref="P662 G670:L670 G672:L672">
    <cfRule type="expression" dxfId="4752" priority="16084">
      <formula>$H662="SUBETAPA"</formula>
    </cfRule>
  </conditionalFormatting>
  <conditionalFormatting sqref="P662">
    <cfRule type="containsText" dxfId="4751" priority="16089" operator="containsText" text="Pendente">
      <formula>NOT(ISERROR(SEARCH("Pendente",P662)))</formula>
    </cfRule>
    <cfRule type="containsText" dxfId="4750" priority="16090" operator="containsText" text="Finalizado">
      <formula>NOT(ISERROR(SEARCH("Finalizado",P662)))</formula>
    </cfRule>
    <cfRule type="containsText" dxfId="4749" priority="16091" operator="containsText" text="em andamento">
      <formula>NOT(ISERROR(SEARCH("em andamento",P662)))</formula>
    </cfRule>
  </conditionalFormatting>
  <conditionalFormatting sqref="P663">
    <cfRule type="containsText" dxfId="4748" priority="15977" operator="containsText" text="N/A">
      <formula>NOT(ISERROR(SEARCH("N/A",P663)))</formula>
    </cfRule>
    <cfRule type="containsText" dxfId="4747" priority="15976" operator="containsText" text="Lançado">
      <formula>NOT(ISERROR(SEARCH("Lançado",P663)))</formula>
    </cfRule>
    <cfRule type="containsText" dxfId="4746" priority="15980" operator="containsText" text="em andamento">
      <formula>NOT(ISERROR(SEARCH("em andamento",P663)))</formula>
    </cfRule>
    <cfRule type="containsText" dxfId="4745" priority="15978" operator="containsText" text="Pendente">
      <formula>NOT(ISERROR(SEARCH("Pendente",P663)))</formula>
    </cfRule>
    <cfRule type="containsText" dxfId="4744" priority="15979" operator="containsText" text="Finalizado">
      <formula>NOT(ISERROR(SEARCH("Finalizado",P663)))</formula>
    </cfRule>
  </conditionalFormatting>
  <conditionalFormatting sqref="P664 P666">
    <cfRule type="expression" dxfId="4743" priority="15982">
      <formula>$H664="CÉLULA CONSTRUTIVA"</formula>
    </cfRule>
    <cfRule type="containsText" dxfId="4742" priority="15993" operator="containsText" text="em andamento">
      <formula>NOT(ISERROR(SEARCH("em andamento",P664)))</formula>
    </cfRule>
    <cfRule type="containsText" dxfId="4741" priority="15992" operator="containsText" text="Finalizado">
      <formula>NOT(ISERROR(SEARCH("Finalizado",P664)))</formula>
    </cfRule>
    <cfRule type="containsText" dxfId="4740" priority="16001" operator="containsText" text="em andamento">
      <formula>NOT(ISERROR(SEARCH("em andamento",P664)))</formula>
    </cfRule>
    <cfRule type="containsText" dxfId="4739" priority="15986" operator="containsText" text="Pendente">
      <formula>NOT(ISERROR(SEARCH("Pendente",P664)))</formula>
    </cfRule>
    <cfRule type="containsText" dxfId="4738" priority="15985" operator="containsText" text="N/A">
      <formula>NOT(ISERROR(SEARCH("N/A",P664)))</formula>
    </cfRule>
    <cfRule type="containsText" dxfId="4737" priority="16000" operator="containsText" text="Finalizado">
      <formula>NOT(ISERROR(SEARCH("Finalizado",P664)))</formula>
    </cfRule>
    <cfRule type="containsText" dxfId="4736" priority="15991" operator="containsText" text="Pendente">
      <formula>NOT(ISERROR(SEARCH("Pendente",P664)))</formula>
    </cfRule>
    <cfRule type="containsText" dxfId="4735" priority="15999" operator="containsText" text="Pendente">
      <formula>NOT(ISERROR(SEARCH("Pendente",P664)))</formula>
    </cfRule>
    <cfRule type="containsText" dxfId="4734" priority="15987" operator="containsText" text="Finalizado">
      <formula>NOT(ISERROR(SEARCH("Finalizado",P664)))</formula>
    </cfRule>
    <cfRule type="containsText" dxfId="4733" priority="15998" operator="containsText" text="N/A">
      <formula>NOT(ISERROR(SEARCH("N/A",P664)))</formula>
    </cfRule>
    <cfRule type="containsText" dxfId="4732" priority="15997" operator="containsText" text="Lançado">
      <formula>NOT(ISERROR(SEARCH("Lançado",P664)))</formula>
    </cfRule>
    <cfRule type="expression" dxfId="4731" priority="15996">
      <formula>$H664="ETAPA"</formula>
    </cfRule>
    <cfRule type="expression" dxfId="4730" priority="15981">
      <formula>$H664="SUBETAPA"</formula>
    </cfRule>
    <cfRule type="containsText" dxfId="4729" priority="15990" operator="containsText" text="N/A">
      <formula>NOT(ISERROR(SEARCH("N/A",P664)))</formula>
    </cfRule>
    <cfRule type="containsText" dxfId="4728" priority="15989" operator="containsText" text="Lançado">
      <formula>NOT(ISERROR(SEARCH("Lançado",P664)))</formula>
    </cfRule>
    <cfRule type="containsText" dxfId="4727" priority="15988" operator="containsText" text="em andamento">
      <formula>NOT(ISERROR(SEARCH("em andamento",P664)))</formula>
    </cfRule>
    <cfRule type="expression" dxfId="4726" priority="15995">
      <formula>$H664="CÉLULA CONSTRUTIVA"</formula>
    </cfRule>
    <cfRule type="expression" dxfId="4725" priority="15994">
      <formula>$H664="SUBETAPA"</formula>
    </cfRule>
    <cfRule type="containsText" dxfId="4724" priority="15984" operator="containsText" text="Lançado">
      <formula>NOT(ISERROR(SEARCH("Lançado",P664)))</formula>
    </cfRule>
    <cfRule type="expression" dxfId="4723" priority="15983">
      <formula>$H664="ETAPA"</formula>
    </cfRule>
  </conditionalFormatting>
  <conditionalFormatting sqref="P665">
    <cfRule type="containsText" dxfId="4722" priority="15057" operator="containsText" text="em andamento">
      <formula>NOT(ISERROR(SEARCH("em andamento",P665)))</formula>
    </cfRule>
    <cfRule type="containsText" dxfId="4721" priority="15055" operator="containsText" text="Pendente">
      <formula>NOT(ISERROR(SEARCH("Pendente",P665)))</formula>
    </cfRule>
    <cfRule type="containsText" dxfId="4720" priority="15054" operator="containsText" text="N/A">
      <formula>NOT(ISERROR(SEARCH("N/A",P665)))</formula>
    </cfRule>
    <cfRule type="containsText" dxfId="4719" priority="15053" operator="containsText" text="Lançado">
      <formula>NOT(ISERROR(SEARCH("Lançado",P665)))</formula>
    </cfRule>
    <cfRule type="containsText" dxfId="4718" priority="15056" operator="containsText" text="Finalizado">
      <formula>NOT(ISERROR(SEARCH("Finalizado",P665)))</formula>
    </cfRule>
  </conditionalFormatting>
  <conditionalFormatting sqref="P667">
    <cfRule type="containsText" dxfId="4717" priority="16077" operator="containsText" text="N/A">
      <formula>NOT(ISERROR(SEARCH("N/A",P667)))</formula>
    </cfRule>
    <cfRule type="containsText" dxfId="4716" priority="16076" operator="containsText" text="Lançado">
      <formula>NOT(ISERROR(SEARCH("Lançado",P667)))</formula>
    </cfRule>
    <cfRule type="containsText" dxfId="4715" priority="16080" operator="containsText" text="em andamento">
      <formula>NOT(ISERROR(SEARCH("em andamento",P667)))</formula>
    </cfRule>
    <cfRule type="containsText" dxfId="4714" priority="16079" operator="containsText" text="Finalizado">
      <formula>NOT(ISERROR(SEARCH("Finalizado",P667)))</formula>
    </cfRule>
    <cfRule type="containsText" dxfId="4713" priority="16078" operator="containsText" text="Pendente">
      <formula>NOT(ISERROR(SEARCH("Pendente",P667)))</formula>
    </cfRule>
  </conditionalFormatting>
  <conditionalFormatting sqref="P668">
    <cfRule type="containsText" dxfId="4712" priority="16044" operator="containsText" text="N/A">
      <formula>NOT(ISERROR(SEARCH("N/A",P668)))</formula>
    </cfRule>
    <cfRule type="containsText" dxfId="4711" priority="16056" operator="containsText" text="Lançado">
      <formula>NOT(ISERROR(SEARCH("Lançado",P668)))</formula>
    </cfRule>
    <cfRule type="expression" dxfId="4710" priority="16053">
      <formula>$H668="SUBETAPA"</formula>
    </cfRule>
    <cfRule type="containsText" dxfId="4709" priority="16052" operator="containsText" text="em andamento">
      <formula>NOT(ISERROR(SEARCH("em andamento",P668)))</formula>
    </cfRule>
    <cfRule type="containsText" dxfId="4708" priority="16051" operator="containsText" text="Finalizado">
      <formula>NOT(ISERROR(SEARCH("Finalizado",P668)))</formula>
    </cfRule>
    <cfRule type="containsText" dxfId="4707" priority="16050" operator="containsText" text="Pendente">
      <formula>NOT(ISERROR(SEARCH("Pendente",P668)))</formula>
    </cfRule>
    <cfRule type="containsText" dxfId="4706" priority="16049" operator="containsText" text="N/A">
      <formula>NOT(ISERROR(SEARCH("N/A",P668)))</formula>
    </cfRule>
    <cfRule type="containsText" dxfId="4705" priority="16048" operator="containsText" text="Lançado">
      <formula>NOT(ISERROR(SEARCH("Lançado",P668)))</formula>
    </cfRule>
    <cfRule type="expression" dxfId="4704" priority="16042">
      <formula>$H668="ETAPA"</formula>
    </cfRule>
    <cfRule type="expression" dxfId="4703" priority="16040">
      <formula>$H668="SUBETAPA"</formula>
    </cfRule>
    <cfRule type="expression" dxfId="4702" priority="16055">
      <formula>$H668="ETAPA"</formula>
    </cfRule>
    <cfRule type="expression" dxfId="4701" priority="16054">
      <formula>$H668="CÉLULA CONSTRUTIVA"</formula>
    </cfRule>
    <cfRule type="containsText" dxfId="4700" priority="16047" operator="containsText" text="em andamento">
      <formula>NOT(ISERROR(SEARCH("em andamento",P668)))</formula>
    </cfRule>
    <cfRule type="containsText" dxfId="4699" priority="16046" operator="containsText" text="Finalizado">
      <formula>NOT(ISERROR(SEARCH("Finalizado",P668)))</formula>
    </cfRule>
    <cfRule type="containsText" dxfId="4698" priority="16045" operator="containsText" text="Pendente">
      <formula>NOT(ISERROR(SEARCH("Pendente",P668)))</formula>
    </cfRule>
    <cfRule type="containsText" dxfId="4697" priority="16060" operator="containsText" text="em andamento">
      <formula>NOT(ISERROR(SEARCH("em andamento",P668)))</formula>
    </cfRule>
    <cfRule type="containsText" dxfId="4696" priority="16059" operator="containsText" text="Finalizado">
      <formula>NOT(ISERROR(SEARCH("Finalizado",P668)))</formula>
    </cfRule>
    <cfRule type="containsText" dxfId="4695" priority="16058" operator="containsText" text="Pendente">
      <formula>NOT(ISERROR(SEARCH("Pendente",P668)))</formula>
    </cfRule>
    <cfRule type="containsText" dxfId="4694" priority="16057" operator="containsText" text="N/A">
      <formula>NOT(ISERROR(SEARCH("N/A",P668)))</formula>
    </cfRule>
    <cfRule type="expression" dxfId="4693" priority="16041">
      <formula>$H668="CÉLULA CONSTRUTIVA"</formula>
    </cfRule>
    <cfRule type="containsText" dxfId="4692" priority="16043" operator="containsText" text="Lançado">
      <formula>NOT(ISERROR(SEARCH("Lançado",P668)))</formula>
    </cfRule>
  </conditionalFormatting>
  <conditionalFormatting sqref="P669">
    <cfRule type="containsText" dxfId="4691" priority="15960" operator="containsText" text="N/A">
      <formula>NOT(ISERROR(SEARCH("N/A",P669)))</formula>
    </cfRule>
    <cfRule type="containsText" dxfId="4690" priority="15962" operator="containsText" text="Finalizado">
      <formula>NOT(ISERROR(SEARCH("Finalizado",P669)))</formula>
    </cfRule>
    <cfRule type="containsText" dxfId="4689" priority="15959" operator="containsText" text="Lançado">
      <formula>NOT(ISERROR(SEARCH("Lançado",P669)))</formula>
    </cfRule>
    <cfRule type="containsText" dxfId="4688" priority="15963" operator="containsText" text="em andamento">
      <formula>NOT(ISERROR(SEARCH("em andamento",P669)))</formula>
    </cfRule>
    <cfRule type="containsText" dxfId="4687" priority="15961" operator="containsText" text="Pendente">
      <formula>NOT(ISERROR(SEARCH("Pendente",P669)))</formula>
    </cfRule>
  </conditionalFormatting>
  <conditionalFormatting sqref="P670 P672">
    <cfRule type="containsText" dxfId="4686" priority="16016" operator="containsText" text="Finalizado">
      <formula>NOT(ISERROR(SEARCH("Finalizado",P670)))</formula>
    </cfRule>
    <cfRule type="containsText" dxfId="4685" priority="16017" operator="containsText" text="em andamento">
      <formula>NOT(ISERROR(SEARCH("em andamento",P670)))</formula>
    </cfRule>
    <cfRule type="expression" dxfId="4684" priority="16018">
      <formula>$H670="SUBETAPA"</formula>
    </cfRule>
    <cfRule type="expression" dxfId="4683" priority="16019">
      <formula>$H670="CÉLULA CONSTRUTIVA"</formula>
    </cfRule>
    <cfRule type="expression" dxfId="4682" priority="16020">
      <formula>$H670="ETAPA"</formula>
    </cfRule>
    <cfRule type="containsText" dxfId="4681" priority="16021" operator="containsText" text="Lançado">
      <formula>NOT(ISERROR(SEARCH("Lançado",P670)))</formula>
    </cfRule>
    <cfRule type="containsText" dxfId="4680" priority="16022" operator="containsText" text="N/A">
      <formula>NOT(ISERROR(SEARCH("N/A",P670)))</formula>
    </cfRule>
    <cfRule type="containsText" dxfId="4679" priority="16010" operator="containsText" text="Pendente">
      <formula>NOT(ISERROR(SEARCH("Pendente",P670)))</formula>
    </cfRule>
    <cfRule type="containsText" dxfId="4678" priority="16009" operator="containsText" text="N/A">
      <formula>NOT(ISERROR(SEARCH("N/A",P670)))</formula>
    </cfRule>
    <cfRule type="containsText" dxfId="4677" priority="16008" operator="containsText" text="Lançado">
      <formula>NOT(ISERROR(SEARCH("Lançado",P670)))</formula>
    </cfRule>
    <cfRule type="containsText" dxfId="4676" priority="16023" operator="containsText" text="Pendente">
      <formula>NOT(ISERROR(SEARCH("Pendente",P670)))</formula>
    </cfRule>
    <cfRule type="containsText" dxfId="4675" priority="16024" operator="containsText" text="Finalizado">
      <formula>NOT(ISERROR(SEARCH("Finalizado",P670)))</formula>
    </cfRule>
    <cfRule type="containsText" dxfId="4674" priority="16013" operator="containsText" text="Lançado">
      <formula>NOT(ISERROR(SEARCH("Lançado",P670)))</formula>
    </cfRule>
    <cfRule type="expression" dxfId="4673" priority="16007">
      <formula>$H670="ETAPA"</formula>
    </cfRule>
    <cfRule type="expression" dxfId="4672" priority="16006">
      <formula>$H670="CÉLULA CONSTRUTIVA"</formula>
    </cfRule>
    <cfRule type="expression" dxfId="4671" priority="16005">
      <formula>$H670="SUBETAPA"</formula>
    </cfRule>
    <cfRule type="containsText" dxfId="4670" priority="16025" operator="containsText" text="em andamento">
      <formula>NOT(ISERROR(SEARCH("em andamento",P670)))</formula>
    </cfRule>
    <cfRule type="containsText" dxfId="4669" priority="16012" operator="containsText" text="em andamento">
      <formula>NOT(ISERROR(SEARCH("em andamento",P670)))</formula>
    </cfRule>
    <cfRule type="containsText" dxfId="4668" priority="16011" operator="containsText" text="Finalizado">
      <formula>NOT(ISERROR(SEARCH("Finalizado",P670)))</formula>
    </cfRule>
    <cfRule type="containsText" dxfId="4667" priority="16014" operator="containsText" text="N/A">
      <formula>NOT(ISERROR(SEARCH("N/A",P670)))</formula>
    </cfRule>
    <cfRule type="containsText" dxfId="4666" priority="16015" operator="containsText" text="Pendente">
      <formula>NOT(ISERROR(SEARCH("Pendente",P670)))</formula>
    </cfRule>
  </conditionalFormatting>
  <conditionalFormatting sqref="P671">
    <cfRule type="containsText" dxfId="4665" priority="15940" operator="containsText" text="N/A">
      <formula>NOT(ISERROR(SEARCH("N/A",P671)))</formula>
    </cfRule>
    <cfRule type="containsText" dxfId="4664" priority="15943" operator="containsText" text="em andamento">
      <formula>NOT(ISERROR(SEARCH("em andamento",P671)))</formula>
    </cfRule>
    <cfRule type="containsText" dxfId="4663" priority="15939" operator="containsText" text="Lançado">
      <formula>NOT(ISERROR(SEARCH("Lançado",P671)))</formula>
    </cfRule>
    <cfRule type="containsText" dxfId="4662" priority="15942" operator="containsText" text="Finalizado">
      <formula>NOT(ISERROR(SEARCH("Finalizado",P671)))</formula>
    </cfRule>
    <cfRule type="containsText" dxfId="4661" priority="15941" operator="containsText" text="Pendente">
      <formula>NOT(ISERROR(SEARCH("Pendente",P671)))</formula>
    </cfRule>
  </conditionalFormatting>
  <conditionalFormatting sqref="P673">
    <cfRule type="containsText" dxfId="4660" priority="16037" operator="containsText" text="Pendente">
      <formula>NOT(ISERROR(SEARCH("Pendente",P673)))</formula>
    </cfRule>
    <cfRule type="containsText" dxfId="4659" priority="16039" operator="containsText" text="em andamento">
      <formula>NOT(ISERROR(SEARCH("em andamento",P673)))</formula>
    </cfRule>
    <cfRule type="containsText" dxfId="4658" priority="16038" operator="containsText" text="Finalizado">
      <formula>NOT(ISERROR(SEARCH("Finalizado",P673)))</formula>
    </cfRule>
  </conditionalFormatting>
  <conditionalFormatting sqref="P676 G684:L684 G686:L686">
    <cfRule type="expression" dxfId="4657" priority="15919">
      <formula>$H676="SUBETAPA"</formula>
    </cfRule>
  </conditionalFormatting>
  <conditionalFormatting sqref="P676">
    <cfRule type="containsText" dxfId="4656" priority="15924" operator="containsText" text="Pendente">
      <formula>NOT(ISERROR(SEARCH("Pendente",P676)))</formula>
    </cfRule>
    <cfRule type="containsText" dxfId="4655" priority="15922" operator="containsText" text="Lançado">
      <formula>NOT(ISERROR(SEARCH("Lançado",P676)))</formula>
    </cfRule>
    <cfRule type="containsText" dxfId="4654" priority="15923" operator="containsText" text="N/A">
      <formula>NOT(ISERROR(SEARCH("N/A",P676)))</formula>
    </cfRule>
    <cfRule type="containsText" dxfId="4653" priority="15925" operator="containsText" text="Finalizado">
      <formula>NOT(ISERROR(SEARCH("Finalizado",P676)))</formula>
    </cfRule>
    <cfRule type="containsText" dxfId="4652" priority="15926" operator="containsText" text="em andamento">
      <formula>NOT(ISERROR(SEARCH("em andamento",P676)))</formula>
    </cfRule>
  </conditionalFormatting>
  <conditionalFormatting sqref="P677">
    <cfRule type="containsText" dxfId="4651" priority="15812" operator="containsText" text="N/A">
      <formula>NOT(ISERROR(SEARCH("N/A",P677)))</formula>
    </cfRule>
    <cfRule type="containsText" dxfId="4650" priority="15815" operator="containsText" text="em andamento">
      <formula>NOT(ISERROR(SEARCH("em andamento",P677)))</formula>
    </cfRule>
    <cfRule type="containsText" dxfId="4649" priority="15814" operator="containsText" text="Finalizado">
      <formula>NOT(ISERROR(SEARCH("Finalizado",P677)))</formula>
    </cfRule>
    <cfRule type="containsText" dxfId="4648" priority="15813" operator="containsText" text="Pendente">
      <formula>NOT(ISERROR(SEARCH("Pendente",P677)))</formula>
    </cfRule>
    <cfRule type="containsText" dxfId="4647" priority="15811" operator="containsText" text="Lançado">
      <formula>NOT(ISERROR(SEARCH("Lançado",P677)))</formula>
    </cfRule>
  </conditionalFormatting>
  <conditionalFormatting sqref="P678">
    <cfRule type="containsText" dxfId="4646" priority="15821" operator="containsText" text="Pendente">
      <formula>NOT(ISERROR(SEARCH("Pendente",P678)))</formula>
    </cfRule>
    <cfRule type="expression" dxfId="4645" priority="15831">
      <formula>$H678="ETAPA"</formula>
    </cfRule>
    <cfRule type="containsText" dxfId="4644" priority="15832" operator="containsText" text="Lançado">
      <formula>NOT(ISERROR(SEARCH("Lançado",P678)))</formula>
    </cfRule>
    <cfRule type="containsText" dxfId="4643" priority="15833" operator="containsText" text="N/A">
      <formula>NOT(ISERROR(SEARCH("N/A",P678)))</formula>
    </cfRule>
    <cfRule type="containsText" dxfId="4642" priority="15834" operator="containsText" text="Pendente">
      <formula>NOT(ISERROR(SEARCH("Pendente",P678)))</formula>
    </cfRule>
    <cfRule type="containsText" dxfId="4641" priority="15835" operator="containsText" text="Finalizado">
      <formula>NOT(ISERROR(SEARCH("Finalizado",P678)))</formula>
    </cfRule>
    <cfRule type="containsText" dxfId="4640" priority="15822" operator="containsText" text="Finalizado">
      <formula>NOT(ISERROR(SEARCH("Finalizado",P678)))</formula>
    </cfRule>
    <cfRule type="containsText" dxfId="4639" priority="15827" operator="containsText" text="Finalizado">
      <formula>NOT(ISERROR(SEARCH("Finalizado",P678)))</formula>
    </cfRule>
    <cfRule type="containsText" dxfId="4638" priority="15826" operator="containsText" text="Pendente">
      <formula>NOT(ISERROR(SEARCH("Pendente",P678)))</formula>
    </cfRule>
    <cfRule type="containsText" dxfId="4637" priority="15825" operator="containsText" text="N/A">
      <formula>NOT(ISERROR(SEARCH("N/A",P678)))</formula>
    </cfRule>
    <cfRule type="expression" dxfId="4636" priority="15818">
      <formula>$H678="ETAPA"</formula>
    </cfRule>
    <cfRule type="expression" dxfId="4635" priority="15817">
      <formula>$H678="CÉLULA CONSTRUTIVA"</formula>
    </cfRule>
    <cfRule type="expression" dxfId="4634" priority="15829">
      <formula>$H678="SUBETAPA"</formula>
    </cfRule>
    <cfRule type="expression" dxfId="4633" priority="15816">
      <formula>$H678="SUBETAPA"</formula>
    </cfRule>
    <cfRule type="containsText" dxfId="4632" priority="15823" operator="containsText" text="em andamento">
      <formula>NOT(ISERROR(SEARCH("em andamento",P678)))</formula>
    </cfRule>
    <cfRule type="containsText" dxfId="4631" priority="15824" operator="containsText" text="Lançado">
      <formula>NOT(ISERROR(SEARCH("Lançado",P678)))</formula>
    </cfRule>
    <cfRule type="expression" dxfId="4630" priority="15830">
      <formula>$H678="CÉLULA CONSTRUTIVA"</formula>
    </cfRule>
    <cfRule type="containsText" dxfId="4629" priority="15828" operator="containsText" text="em andamento">
      <formula>NOT(ISERROR(SEARCH("em andamento",P678)))</formula>
    </cfRule>
    <cfRule type="containsText" dxfId="4628" priority="15819" operator="containsText" text="Lançado">
      <formula>NOT(ISERROR(SEARCH("Lançado",P678)))</formula>
    </cfRule>
    <cfRule type="containsText" dxfId="4627" priority="15820" operator="containsText" text="N/A">
      <formula>NOT(ISERROR(SEARCH("N/A",P678)))</formula>
    </cfRule>
    <cfRule type="containsText" dxfId="4626" priority="15836" operator="containsText" text="em andamento">
      <formula>NOT(ISERROR(SEARCH("em andamento",P678)))</formula>
    </cfRule>
  </conditionalFormatting>
  <conditionalFormatting sqref="P679">
    <cfRule type="containsText" dxfId="4625" priority="15019" operator="containsText" text="em andamento">
      <formula>NOT(ISERROR(SEARCH("em andamento",P679)))</formula>
    </cfRule>
    <cfRule type="containsText" dxfId="4624" priority="15018" operator="containsText" text="Finalizado">
      <formula>NOT(ISERROR(SEARCH("Finalizado",P679)))</formula>
    </cfRule>
    <cfRule type="containsText" dxfId="4623" priority="15017" operator="containsText" text="Pendente">
      <formula>NOT(ISERROR(SEARCH("Pendente",P679)))</formula>
    </cfRule>
    <cfRule type="containsText" dxfId="4622" priority="15016" operator="containsText" text="N/A">
      <formula>NOT(ISERROR(SEARCH("N/A",P679)))</formula>
    </cfRule>
    <cfRule type="containsText" dxfId="4621" priority="15015" operator="containsText" text="Lançado">
      <formula>NOT(ISERROR(SEARCH("Lançado",P679)))</formula>
    </cfRule>
  </conditionalFormatting>
  <conditionalFormatting sqref="P680">
    <cfRule type="containsText" dxfId="4620" priority="15040" operator="containsText" text="N/A">
      <formula>NOT(ISERROR(SEARCH("N/A",P680)))</formula>
    </cfRule>
    <cfRule type="containsText" dxfId="4619" priority="15039" operator="containsText" text="Lançado">
      <formula>NOT(ISERROR(SEARCH("Lançado",P680)))</formula>
    </cfRule>
    <cfRule type="expression" dxfId="4618" priority="15038">
      <formula>$H680="ETAPA"</formula>
    </cfRule>
    <cfRule type="expression" dxfId="4617" priority="15037">
      <formula>$H680="CÉLULA CONSTRUTIVA"</formula>
    </cfRule>
    <cfRule type="expression" dxfId="4616" priority="15036">
      <formula>$H680="SUBETAPA"</formula>
    </cfRule>
    <cfRule type="containsText" dxfId="4615" priority="15035" operator="containsText" text="em andamento">
      <formula>NOT(ISERROR(SEARCH("em andamento",P680)))</formula>
    </cfRule>
    <cfRule type="containsText" dxfId="4614" priority="15034" operator="containsText" text="Finalizado">
      <formula>NOT(ISERROR(SEARCH("Finalizado",P680)))</formula>
    </cfRule>
    <cfRule type="containsText" dxfId="4613" priority="15032" operator="containsText" text="N/A">
      <formula>NOT(ISERROR(SEARCH("N/A",P680)))</formula>
    </cfRule>
    <cfRule type="containsText" dxfId="4612" priority="15031" operator="containsText" text="Lançado">
      <formula>NOT(ISERROR(SEARCH("Lançado",P680)))</formula>
    </cfRule>
    <cfRule type="containsText" dxfId="4611" priority="15030" operator="containsText" text="em andamento">
      <formula>NOT(ISERROR(SEARCH("em andamento",P680)))</formula>
    </cfRule>
    <cfRule type="containsText" dxfId="4610" priority="15029" operator="containsText" text="Finalizado">
      <formula>NOT(ISERROR(SEARCH("Finalizado",P680)))</formula>
    </cfRule>
    <cfRule type="containsText" dxfId="4609" priority="15028" operator="containsText" text="Pendente">
      <formula>NOT(ISERROR(SEARCH("Pendente",P680)))</formula>
    </cfRule>
    <cfRule type="containsText" dxfId="4608" priority="15027" operator="containsText" text="N/A">
      <formula>NOT(ISERROR(SEARCH("N/A",P680)))</formula>
    </cfRule>
    <cfRule type="containsText" dxfId="4607" priority="15026" operator="containsText" text="Lançado">
      <formula>NOT(ISERROR(SEARCH("Lançado",P680)))</formula>
    </cfRule>
    <cfRule type="expression" dxfId="4606" priority="15025">
      <formula>$H680="ETAPA"</formula>
    </cfRule>
    <cfRule type="expression" dxfId="4605" priority="15024">
      <formula>$H680="CÉLULA CONSTRUTIVA"</formula>
    </cfRule>
    <cfRule type="expression" dxfId="4604" priority="15023">
      <formula>$H680="SUBETAPA"</formula>
    </cfRule>
    <cfRule type="containsText" dxfId="4603" priority="15033" operator="containsText" text="Pendente">
      <formula>NOT(ISERROR(SEARCH("Pendente",P680)))</formula>
    </cfRule>
    <cfRule type="containsText" dxfId="4602" priority="15043" operator="containsText" text="em andamento">
      <formula>NOT(ISERROR(SEARCH("em andamento",P680)))</formula>
    </cfRule>
    <cfRule type="containsText" dxfId="4601" priority="15042" operator="containsText" text="Finalizado">
      <formula>NOT(ISERROR(SEARCH("Finalizado",P680)))</formula>
    </cfRule>
    <cfRule type="containsText" dxfId="4600" priority="15041" operator="containsText" text="Pendente">
      <formula>NOT(ISERROR(SEARCH("Pendente",P680)))</formula>
    </cfRule>
  </conditionalFormatting>
  <conditionalFormatting sqref="P681">
    <cfRule type="containsText" dxfId="4599" priority="15913" operator="containsText" text="Pendente">
      <formula>NOT(ISERROR(SEARCH("Pendente",P681)))</formula>
    </cfRule>
    <cfRule type="containsText" dxfId="4598" priority="15911" operator="containsText" text="Lançado">
      <formula>NOT(ISERROR(SEARCH("Lançado",P681)))</formula>
    </cfRule>
    <cfRule type="containsText" dxfId="4597" priority="15912" operator="containsText" text="N/A">
      <formula>NOT(ISERROR(SEARCH("N/A",P681)))</formula>
    </cfRule>
    <cfRule type="containsText" dxfId="4596" priority="15915" operator="containsText" text="em andamento">
      <formula>NOT(ISERROR(SEARCH("em andamento",P681)))</formula>
    </cfRule>
    <cfRule type="containsText" dxfId="4595" priority="15914" operator="containsText" text="Finalizado">
      <formula>NOT(ISERROR(SEARCH("Finalizado",P681)))</formula>
    </cfRule>
  </conditionalFormatting>
  <conditionalFormatting sqref="P682">
    <cfRule type="containsText" dxfId="4594" priority="15881" operator="containsText" text="Finalizado">
      <formula>NOT(ISERROR(SEARCH("Finalizado",P682)))</formula>
    </cfRule>
    <cfRule type="containsText" dxfId="4593" priority="15880" operator="containsText" text="Pendente">
      <formula>NOT(ISERROR(SEARCH("Pendente",P682)))</formula>
    </cfRule>
    <cfRule type="containsText" dxfId="4592" priority="15879" operator="containsText" text="N/A">
      <formula>NOT(ISERROR(SEARCH("N/A",P682)))</formula>
    </cfRule>
    <cfRule type="containsText" dxfId="4591" priority="15878" operator="containsText" text="Lançado">
      <formula>NOT(ISERROR(SEARCH("Lançado",P682)))</formula>
    </cfRule>
    <cfRule type="expression" dxfId="4590" priority="15877">
      <formula>$H682="ETAPA"</formula>
    </cfRule>
    <cfRule type="expression" dxfId="4589" priority="15876">
      <formula>$H682="CÉLULA CONSTRUTIVA"</formula>
    </cfRule>
    <cfRule type="expression" dxfId="4588" priority="15875">
      <formula>$H682="SUBETAPA"</formula>
    </cfRule>
    <cfRule type="containsText" dxfId="4587" priority="15891" operator="containsText" text="Lançado">
      <formula>NOT(ISERROR(SEARCH("Lançado",P682)))</formula>
    </cfRule>
    <cfRule type="containsText" dxfId="4586" priority="15885" operator="containsText" text="Pendente">
      <formula>NOT(ISERROR(SEARCH("Pendente",P682)))</formula>
    </cfRule>
    <cfRule type="containsText" dxfId="4585" priority="15884" operator="containsText" text="N/A">
      <formula>NOT(ISERROR(SEARCH("N/A",P682)))</formula>
    </cfRule>
    <cfRule type="containsText" dxfId="4584" priority="15883" operator="containsText" text="Lançado">
      <formula>NOT(ISERROR(SEARCH("Lançado",P682)))</formula>
    </cfRule>
    <cfRule type="containsText" dxfId="4583" priority="15882" operator="containsText" text="em andamento">
      <formula>NOT(ISERROR(SEARCH("em andamento",P682)))</formula>
    </cfRule>
    <cfRule type="containsText" dxfId="4582" priority="15895" operator="containsText" text="em andamento">
      <formula>NOT(ISERROR(SEARCH("em andamento",P682)))</formula>
    </cfRule>
    <cfRule type="containsText" dxfId="4581" priority="15894" operator="containsText" text="Finalizado">
      <formula>NOT(ISERROR(SEARCH("Finalizado",P682)))</formula>
    </cfRule>
    <cfRule type="containsText" dxfId="4580" priority="15893" operator="containsText" text="Pendente">
      <formula>NOT(ISERROR(SEARCH("Pendente",P682)))</formula>
    </cfRule>
    <cfRule type="containsText" dxfId="4579" priority="15892" operator="containsText" text="N/A">
      <formula>NOT(ISERROR(SEARCH("N/A",P682)))</formula>
    </cfRule>
    <cfRule type="expression" dxfId="4578" priority="15890">
      <formula>$H682="ETAPA"</formula>
    </cfRule>
    <cfRule type="expression" dxfId="4577" priority="15889">
      <formula>$H682="CÉLULA CONSTRUTIVA"</formula>
    </cfRule>
    <cfRule type="expression" dxfId="4576" priority="15888">
      <formula>$H682="SUBETAPA"</formula>
    </cfRule>
    <cfRule type="containsText" dxfId="4575" priority="15887" operator="containsText" text="em andamento">
      <formula>NOT(ISERROR(SEARCH("em andamento",P682)))</formula>
    </cfRule>
    <cfRule type="containsText" dxfId="4574" priority="15886" operator="containsText" text="Finalizado">
      <formula>NOT(ISERROR(SEARCH("Finalizado",P682)))</formula>
    </cfRule>
  </conditionalFormatting>
  <conditionalFormatting sqref="P683">
    <cfRule type="containsText" dxfId="4573" priority="15794" operator="containsText" text="Lançado">
      <formula>NOT(ISERROR(SEARCH("Lançado",P683)))</formula>
    </cfRule>
    <cfRule type="containsText" dxfId="4572" priority="15795" operator="containsText" text="N/A">
      <formula>NOT(ISERROR(SEARCH("N/A",P683)))</formula>
    </cfRule>
    <cfRule type="containsText" dxfId="4571" priority="15796" operator="containsText" text="Pendente">
      <formula>NOT(ISERROR(SEARCH("Pendente",P683)))</formula>
    </cfRule>
    <cfRule type="containsText" dxfId="4570" priority="15797" operator="containsText" text="Finalizado">
      <formula>NOT(ISERROR(SEARCH("Finalizado",P683)))</formula>
    </cfRule>
    <cfRule type="containsText" dxfId="4569" priority="15798" operator="containsText" text="em andamento">
      <formula>NOT(ISERROR(SEARCH("em andamento",P683)))</formula>
    </cfRule>
  </conditionalFormatting>
  <conditionalFormatting sqref="P684">
    <cfRule type="containsText" dxfId="4568" priority="11077" operator="containsText" text="Lançado">
      <formula>NOT(ISERROR(SEARCH("Lançado",P684)))</formula>
    </cfRule>
    <cfRule type="containsText" dxfId="4567" priority="11078" operator="containsText" text="N/A">
      <formula>NOT(ISERROR(SEARCH("N/A",P684)))</formula>
    </cfRule>
    <cfRule type="containsText" dxfId="4566" priority="11079" operator="containsText" text="Pendente">
      <formula>NOT(ISERROR(SEARCH("Pendente",P684)))</formula>
    </cfRule>
    <cfRule type="containsText" dxfId="4565" priority="11080" operator="containsText" text="Finalizado">
      <formula>NOT(ISERROR(SEARCH("Finalizado",P684)))</formula>
    </cfRule>
    <cfRule type="containsText" dxfId="4564" priority="11081" operator="containsText" text="em andamento">
      <formula>NOT(ISERROR(SEARCH("em andamento",P684)))</formula>
    </cfRule>
    <cfRule type="containsText" dxfId="4563" priority="11082" operator="containsText" text="Lançado">
      <formula>NOT(ISERROR(SEARCH("Lançado",P684)))</formula>
    </cfRule>
    <cfRule type="containsText" dxfId="4562" priority="11083" operator="containsText" text="N/A">
      <formula>NOT(ISERROR(SEARCH("N/A",P684)))</formula>
    </cfRule>
    <cfRule type="expression" dxfId="4561" priority="11074">
      <formula>$H684="SUBETAPA"</formula>
    </cfRule>
    <cfRule type="expression" dxfId="4560" priority="11075">
      <formula>$H684="CÉLULA CONSTRUTIVA"</formula>
    </cfRule>
    <cfRule type="expression" dxfId="4559" priority="11076">
      <formula>$H684="ETAPA"</formula>
    </cfRule>
    <cfRule type="containsText" dxfId="4558" priority="11084" operator="containsText" text="Pendente">
      <formula>NOT(ISERROR(SEARCH("Pendente",P684)))</formula>
    </cfRule>
    <cfRule type="containsText" dxfId="4557" priority="11085" operator="containsText" text="Finalizado">
      <formula>NOT(ISERROR(SEARCH("Finalizado",P684)))</formula>
    </cfRule>
    <cfRule type="containsText" dxfId="4556" priority="11086" operator="containsText" text="em andamento">
      <formula>NOT(ISERROR(SEARCH("em andamento",P684)))</formula>
    </cfRule>
    <cfRule type="expression" dxfId="4555" priority="11087">
      <formula>$H684="SUBETAPA"</formula>
    </cfRule>
    <cfRule type="expression" dxfId="4554" priority="11088">
      <formula>$H684="CÉLULA CONSTRUTIVA"</formula>
    </cfRule>
    <cfRule type="expression" dxfId="4553" priority="11089">
      <formula>$H684="ETAPA"</formula>
    </cfRule>
    <cfRule type="containsText" dxfId="4552" priority="11090" operator="containsText" text="Lançado">
      <formula>NOT(ISERROR(SEARCH("Lançado",P684)))</formula>
    </cfRule>
    <cfRule type="containsText" dxfId="4551" priority="11091" operator="containsText" text="N/A">
      <formula>NOT(ISERROR(SEARCH("N/A",P684)))</formula>
    </cfRule>
    <cfRule type="containsText" dxfId="4550" priority="11092" operator="containsText" text="Pendente">
      <formula>NOT(ISERROR(SEARCH("Pendente",P684)))</formula>
    </cfRule>
    <cfRule type="containsText" dxfId="4549" priority="11093" operator="containsText" text="Finalizado">
      <formula>NOT(ISERROR(SEARCH("Finalizado",P684)))</formula>
    </cfRule>
    <cfRule type="containsText" dxfId="4548" priority="11094" operator="containsText" text="em andamento">
      <formula>NOT(ISERROR(SEARCH("em andamento",P684)))</formula>
    </cfRule>
  </conditionalFormatting>
  <conditionalFormatting sqref="P685">
    <cfRule type="containsText" dxfId="4547" priority="15777" operator="containsText" text="Finalizado">
      <formula>NOT(ISERROR(SEARCH("Finalizado",P685)))</formula>
    </cfRule>
    <cfRule type="containsText" dxfId="4546" priority="15776" operator="containsText" text="Pendente">
      <formula>NOT(ISERROR(SEARCH("Pendente",P685)))</formula>
    </cfRule>
    <cfRule type="containsText" dxfId="4545" priority="15775" operator="containsText" text="N/A">
      <formula>NOT(ISERROR(SEARCH("N/A",P685)))</formula>
    </cfRule>
    <cfRule type="containsText" dxfId="4544" priority="15774" operator="containsText" text="Lançado">
      <formula>NOT(ISERROR(SEARCH("Lançado",P685)))</formula>
    </cfRule>
    <cfRule type="containsText" dxfId="4543" priority="15778" operator="containsText" text="em andamento">
      <formula>NOT(ISERROR(SEARCH("em andamento",P685)))</formula>
    </cfRule>
  </conditionalFormatting>
  <conditionalFormatting sqref="P686">
    <cfRule type="containsText" dxfId="4542" priority="15860" operator="containsText" text="em andamento">
      <formula>NOT(ISERROR(SEARCH("em andamento",P686)))</formula>
    </cfRule>
    <cfRule type="containsText" dxfId="4541" priority="15856" operator="containsText" text="Lançado">
      <formula>NOT(ISERROR(SEARCH("Lançado",P686)))</formula>
    </cfRule>
    <cfRule type="containsText" dxfId="4540" priority="15857" operator="containsText" text="N/A">
      <formula>NOT(ISERROR(SEARCH("N/A",P686)))</formula>
    </cfRule>
    <cfRule type="containsText" dxfId="4539" priority="15858" operator="containsText" text="Pendente">
      <formula>NOT(ISERROR(SEARCH("Pendente",P686)))</formula>
    </cfRule>
    <cfRule type="containsText" dxfId="4538" priority="15844" operator="containsText" text="N/A">
      <formula>NOT(ISERROR(SEARCH("N/A",P686)))</formula>
    </cfRule>
    <cfRule type="containsText" dxfId="4537" priority="15845" operator="containsText" text="Pendente">
      <formula>NOT(ISERROR(SEARCH("Pendente",P686)))</formula>
    </cfRule>
    <cfRule type="containsText" dxfId="4536" priority="15848" operator="containsText" text="Lançado">
      <formula>NOT(ISERROR(SEARCH("Lançado",P686)))</formula>
    </cfRule>
    <cfRule type="expression" dxfId="4535" priority="15840">
      <formula>$H686="SUBETAPA"</formula>
    </cfRule>
    <cfRule type="expression" dxfId="4534" priority="15841">
      <formula>$H686="CÉLULA CONSTRUTIVA"</formula>
    </cfRule>
    <cfRule type="expression" dxfId="4533" priority="15842">
      <formula>$H686="ETAPA"</formula>
    </cfRule>
    <cfRule type="containsText" dxfId="4532" priority="15843" operator="containsText" text="Lançado">
      <formula>NOT(ISERROR(SEARCH("Lançado",P686)))</formula>
    </cfRule>
    <cfRule type="containsText" dxfId="4531" priority="15846" operator="containsText" text="Finalizado">
      <formula>NOT(ISERROR(SEARCH("Finalizado",P686)))</formula>
    </cfRule>
    <cfRule type="containsText" dxfId="4530" priority="15847" operator="containsText" text="em andamento">
      <formula>NOT(ISERROR(SEARCH("em andamento",P686)))</formula>
    </cfRule>
    <cfRule type="containsText" dxfId="4529" priority="15849" operator="containsText" text="N/A">
      <formula>NOT(ISERROR(SEARCH("N/A",P686)))</formula>
    </cfRule>
    <cfRule type="containsText" dxfId="4528" priority="15850" operator="containsText" text="Pendente">
      <formula>NOT(ISERROR(SEARCH("Pendente",P686)))</formula>
    </cfRule>
    <cfRule type="containsText" dxfId="4527" priority="15851" operator="containsText" text="Finalizado">
      <formula>NOT(ISERROR(SEARCH("Finalizado",P686)))</formula>
    </cfRule>
    <cfRule type="expression" dxfId="4526" priority="15855">
      <formula>$H686="ETAPA"</formula>
    </cfRule>
    <cfRule type="expression" dxfId="4525" priority="15854">
      <formula>$H686="CÉLULA CONSTRUTIVA"</formula>
    </cfRule>
    <cfRule type="expression" dxfId="4524" priority="15853">
      <formula>$H686="SUBETAPA"</formula>
    </cfRule>
    <cfRule type="containsText" dxfId="4523" priority="15852" operator="containsText" text="em andamento">
      <formula>NOT(ISERROR(SEARCH("em andamento",P686)))</formula>
    </cfRule>
    <cfRule type="containsText" dxfId="4522" priority="15859" operator="containsText" text="Finalizado">
      <formula>NOT(ISERROR(SEARCH("Finalizado",P686)))</formula>
    </cfRule>
  </conditionalFormatting>
  <conditionalFormatting sqref="P687">
    <cfRule type="containsText" dxfId="4521" priority="15872" operator="containsText" text="Pendente">
      <formula>NOT(ISERROR(SEARCH("Pendente",P687)))</formula>
    </cfRule>
    <cfRule type="containsText" dxfId="4520" priority="15874" operator="containsText" text="em andamento">
      <formula>NOT(ISERROR(SEARCH("em andamento",P687)))</formula>
    </cfRule>
    <cfRule type="containsText" dxfId="4519" priority="15873" operator="containsText" text="Finalizado">
      <formula>NOT(ISERROR(SEARCH("Finalizado",P687)))</formula>
    </cfRule>
  </conditionalFormatting>
  <conditionalFormatting sqref="P690 G698:L698 G700:L700">
    <cfRule type="expression" dxfId="4518" priority="15754">
      <formula>$H690="SUBETAPA"</formula>
    </cfRule>
  </conditionalFormatting>
  <conditionalFormatting sqref="P690">
    <cfRule type="containsText" dxfId="4517" priority="15760" operator="containsText" text="Finalizado">
      <formula>NOT(ISERROR(SEARCH("Finalizado",P690)))</formula>
    </cfRule>
    <cfRule type="containsText" dxfId="4516" priority="15761" operator="containsText" text="em andamento">
      <formula>NOT(ISERROR(SEARCH("em andamento",P690)))</formula>
    </cfRule>
    <cfRule type="containsText" dxfId="4515" priority="15758" operator="containsText" text="N/A">
      <formula>NOT(ISERROR(SEARCH("N/A",P690)))</formula>
    </cfRule>
    <cfRule type="containsText" dxfId="4514" priority="15757" operator="containsText" text="Lançado">
      <formula>NOT(ISERROR(SEARCH("Lançado",P690)))</formula>
    </cfRule>
    <cfRule type="containsText" dxfId="4513" priority="15759" operator="containsText" text="Pendente">
      <formula>NOT(ISERROR(SEARCH("Pendente",P690)))</formula>
    </cfRule>
  </conditionalFormatting>
  <conditionalFormatting sqref="P691">
    <cfRule type="containsText" dxfId="4512" priority="15648" operator="containsText" text="Pendente">
      <formula>NOT(ISERROR(SEARCH("Pendente",P691)))</formula>
    </cfRule>
    <cfRule type="containsText" dxfId="4511" priority="15647" operator="containsText" text="N/A">
      <formula>NOT(ISERROR(SEARCH("N/A",P691)))</formula>
    </cfRule>
    <cfRule type="containsText" dxfId="4510" priority="15646" operator="containsText" text="Lançado">
      <formula>NOT(ISERROR(SEARCH("Lançado",P691)))</formula>
    </cfRule>
    <cfRule type="containsText" dxfId="4509" priority="15650" operator="containsText" text="em andamento">
      <formula>NOT(ISERROR(SEARCH("em andamento",P691)))</formula>
    </cfRule>
    <cfRule type="containsText" dxfId="4508" priority="15649" operator="containsText" text="Finalizado">
      <formula>NOT(ISERROR(SEARCH("Finalizado",P691)))</formula>
    </cfRule>
  </conditionalFormatting>
  <conditionalFormatting sqref="P692">
    <cfRule type="containsText" dxfId="4507" priority="15654" operator="containsText" text="Lançado">
      <formula>NOT(ISERROR(SEARCH("Lançado",P692)))</formula>
    </cfRule>
    <cfRule type="expression" dxfId="4506" priority="15653">
      <formula>$H692="ETAPA"</formula>
    </cfRule>
    <cfRule type="expression" dxfId="4505" priority="15652">
      <formula>$H692="CÉLULA CONSTRUTIVA"</formula>
    </cfRule>
    <cfRule type="expression" dxfId="4504" priority="15651">
      <formula>$H692="SUBETAPA"</formula>
    </cfRule>
    <cfRule type="containsText" dxfId="4503" priority="15662" operator="containsText" text="Finalizado">
      <formula>NOT(ISERROR(SEARCH("Finalizado",P692)))</formula>
    </cfRule>
    <cfRule type="expression" dxfId="4502" priority="15664">
      <formula>$H692="SUBETAPA"</formula>
    </cfRule>
    <cfRule type="containsText" dxfId="4501" priority="15670" operator="containsText" text="Finalizado">
      <formula>NOT(ISERROR(SEARCH("Finalizado",P692)))</formula>
    </cfRule>
    <cfRule type="containsText" dxfId="4500" priority="15669" operator="containsText" text="Pendente">
      <formula>NOT(ISERROR(SEARCH("Pendente",P692)))</formula>
    </cfRule>
    <cfRule type="containsText" dxfId="4499" priority="15668" operator="containsText" text="N/A">
      <formula>NOT(ISERROR(SEARCH("N/A",P692)))</formula>
    </cfRule>
    <cfRule type="containsText" dxfId="4498" priority="15667" operator="containsText" text="Lançado">
      <formula>NOT(ISERROR(SEARCH("Lançado",P692)))</formula>
    </cfRule>
    <cfRule type="expression" dxfId="4497" priority="15666">
      <formula>$H692="ETAPA"</formula>
    </cfRule>
    <cfRule type="expression" dxfId="4496" priority="15665">
      <formula>$H692="CÉLULA CONSTRUTIVA"</formula>
    </cfRule>
    <cfRule type="containsText" dxfId="4495" priority="15663" operator="containsText" text="em andamento">
      <formula>NOT(ISERROR(SEARCH("em andamento",P692)))</formula>
    </cfRule>
    <cfRule type="containsText" dxfId="4494" priority="15661" operator="containsText" text="Pendente">
      <formula>NOT(ISERROR(SEARCH("Pendente",P692)))</formula>
    </cfRule>
    <cfRule type="containsText" dxfId="4493" priority="15660" operator="containsText" text="N/A">
      <formula>NOT(ISERROR(SEARCH("N/A",P692)))</formula>
    </cfRule>
    <cfRule type="containsText" dxfId="4492" priority="15659" operator="containsText" text="Lançado">
      <formula>NOT(ISERROR(SEARCH("Lançado",P692)))</formula>
    </cfRule>
    <cfRule type="containsText" dxfId="4491" priority="15658" operator="containsText" text="em andamento">
      <formula>NOT(ISERROR(SEARCH("em andamento",P692)))</formula>
    </cfRule>
    <cfRule type="containsText" dxfId="4490" priority="15657" operator="containsText" text="Finalizado">
      <formula>NOT(ISERROR(SEARCH("Finalizado",P692)))</formula>
    </cfRule>
    <cfRule type="containsText" dxfId="4489" priority="15656" operator="containsText" text="Pendente">
      <formula>NOT(ISERROR(SEARCH("Pendente",P692)))</formula>
    </cfRule>
    <cfRule type="containsText" dxfId="4488" priority="15671" operator="containsText" text="em andamento">
      <formula>NOT(ISERROR(SEARCH("em andamento",P692)))</formula>
    </cfRule>
    <cfRule type="containsText" dxfId="4487" priority="15655" operator="containsText" text="N/A">
      <formula>NOT(ISERROR(SEARCH("N/A",P692)))</formula>
    </cfRule>
  </conditionalFormatting>
  <conditionalFormatting sqref="P693">
    <cfRule type="containsText" dxfId="4486" priority="14980" operator="containsText" text="Finalizado">
      <formula>NOT(ISERROR(SEARCH("Finalizado",P693)))</formula>
    </cfRule>
    <cfRule type="containsText" dxfId="4485" priority="14977" operator="containsText" text="Lançado">
      <formula>NOT(ISERROR(SEARCH("Lançado",P693)))</formula>
    </cfRule>
    <cfRule type="containsText" dxfId="4484" priority="14978" operator="containsText" text="N/A">
      <formula>NOT(ISERROR(SEARCH("N/A",P693)))</formula>
    </cfRule>
    <cfRule type="containsText" dxfId="4483" priority="14979" operator="containsText" text="Pendente">
      <formula>NOT(ISERROR(SEARCH("Pendente",P693)))</formula>
    </cfRule>
    <cfRule type="containsText" dxfId="4482" priority="14981" operator="containsText" text="em andamento">
      <formula>NOT(ISERROR(SEARCH("em andamento",P693)))</formula>
    </cfRule>
  </conditionalFormatting>
  <conditionalFormatting sqref="P694">
    <cfRule type="expression" dxfId="4481" priority="14999">
      <formula>$H694="CÉLULA CONSTRUTIVA"</formula>
    </cfRule>
    <cfRule type="containsText" dxfId="4480" priority="15005" operator="containsText" text="em andamento">
      <formula>NOT(ISERROR(SEARCH("em andamento",P694)))</formula>
    </cfRule>
    <cfRule type="containsText" dxfId="4479" priority="15004" operator="containsText" text="Finalizado">
      <formula>NOT(ISERROR(SEARCH("Finalizado",P694)))</formula>
    </cfRule>
    <cfRule type="containsText" dxfId="4478" priority="14997" operator="containsText" text="em andamento">
      <formula>NOT(ISERROR(SEARCH("em andamento",P694)))</formula>
    </cfRule>
    <cfRule type="containsText" dxfId="4477" priority="15003" operator="containsText" text="Pendente">
      <formula>NOT(ISERROR(SEARCH("Pendente",P694)))</formula>
    </cfRule>
    <cfRule type="containsText" dxfId="4476" priority="15002" operator="containsText" text="N/A">
      <formula>NOT(ISERROR(SEARCH("N/A",P694)))</formula>
    </cfRule>
    <cfRule type="expression" dxfId="4475" priority="15000">
      <formula>$H694="ETAPA"</formula>
    </cfRule>
    <cfRule type="expression" dxfId="4474" priority="14998">
      <formula>$H694="SUBETAPA"</formula>
    </cfRule>
    <cfRule type="containsText" dxfId="4473" priority="14996" operator="containsText" text="Finalizado">
      <formula>NOT(ISERROR(SEARCH("Finalizado",P694)))</formula>
    </cfRule>
    <cfRule type="containsText" dxfId="4472" priority="14995" operator="containsText" text="Pendente">
      <formula>NOT(ISERROR(SEARCH("Pendente",P694)))</formula>
    </cfRule>
    <cfRule type="containsText" dxfId="4471" priority="14994" operator="containsText" text="N/A">
      <formula>NOT(ISERROR(SEARCH("N/A",P694)))</formula>
    </cfRule>
    <cfRule type="containsText" dxfId="4470" priority="14993" operator="containsText" text="Lançado">
      <formula>NOT(ISERROR(SEARCH("Lançado",P694)))</formula>
    </cfRule>
    <cfRule type="containsText" dxfId="4469" priority="14992" operator="containsText" text="em andamento">
      <formula>NOT(ISERROR(SEARCH("em andamento",P694)))</formula>
    </cfRule>
    <cfRule type="containsText" dxfId="4468" priority="14991" operator="containsText" text="Finalizado">
      <formula>NOT(ISERROR(SEARCH("Finalizado",P694)))</formula>
    </cfRule>
    <cfRule type="containsText" dxfId="4467" priority="14990" operator="containsText" text="Pendente">
      <formula>NOT(ISERROR(SEARCH("Pendente",P694)))</formula>
    </cfRule>
    <cfRule type="containsText" dxfId="4466" priority="14989" operator="containsText" text="N/A">
      <formula>NOT(ISERROR(SEARCH("N/A",P694)))</formula>
    </cfRule>
    <cfRule type="containsText" dxfId="4465" priority="14988" operator="containsText" text="Lançado">
      <formula>NOT(ISERROR(SEARCH("Lançado",P694)))</formula>
    </cfRule>
    <cfRule type="expression" dxfId="4464" priority="14986">
      <formula>$H694="CÉLULA CONSTRUTIVA"</formula>
    </cfRule>
    <cfRule type="expression" dxfId="4463" priority="14985">
      <formula>$H694="SUBETAPA"</formula>
    </cfRule>
    <cfRule type="containsText" dxfId="4462" priority="15001" operator="containsText" text="Lançado">
      <formula>NOT(ISERROR(SEARCH("Lançado",P694)))</formula>
    </cfRule>
    <cfRule type="expression" dxfId="4461" priority="14987">
      <formula>$H694="ETAPA"</formula>
    </cfRule>
  </conditionalFormatting>
  <conditionalFormatting sqref="P695">
    <cfRule type="containsText" dxfId="4460" priority="15749" operator="containsText" text="Finalizado">
      <formula>NOT(ISERROR(SEARCH("Finalizado",P695)))</formula>
    </cfRule>
    <cfRule type="containsText" dxfId="4459" priority="15748" operator="containsText" text="Pendente">
      <formula>NOT(ISERROR(SEARCH("Pendente",P695)))</formula>
    </cfRule>
    <cfRule type="containsText" dxfId="4458" priority="15747" operator="containsText" text="N/A">
      <formula>NOT(ISERROR(SEARCH("N/A",P695)))</formula>
    </cfRule>
    <cfRule type="containsText" dxfId="4457" priority="15750" operator="containsText" text="em andamento">
      <formula>NOT(ISERROR(SEARCH("em andamento",P695)))</formula>
    </cfRule>
    <cfRule type="containsText" dxfId="4456" priority="15746" operator="containsText" text="Lançado">
      <formula>NOT(ISERROR(SEARCH("Lançado",P695)))</formula>
    </cfRule>
  </conditionalFormatting>
  <conditionalFormatting sqref="P696">
    <cfRule type="containsText" dxfId="4455" priority="15713" operator="containsText" text="Lançado">
      <formula>NOT(ISERROR(SEARCH("Lançado",P696)))</formula>
    </cfRule>
    <cfRule type="containsText" dxfId="4454" priority="15715" operator="containsText" text="Pendente">
      <formula>NOT(ISERROR(SEARCH("Pendente",P696)))</formula>
    </cfRule>
    <cfRule type="containsText" dxfId="4453" priority="15716" operator="containsText" text="Finalizado">
      <formula>NOT(ISERROR(SEARCH("Finalizado",P696)))</formula>
    </cfRule>
    <cfRule type="containsText" dxfId="4452" priority="15717" operator="containsText" text="em andamento">
      <formula>NOT(ISERROR(SEARCH("em andamento",P696)))</formula>
    </cfRule>
    <cfRule type="containsText" dxfId="4451" priority="15718" operator="containsText" text="Lançado">
      <formula>NOT(ISERROR(SEARCH("Lançado",P696)))</formula>
    </cfRule>
    <cfRule type="containsText" dxfId="4450" priority="15719" operator="containsText" text="N/A">
      <formula>NOT(ISERROR(SEARCH("N/A",P696)))</formula>
    </cfRule>
    <cfRule type="containsText" dxfId="4449" priority="15721" operator="containsText" text="Finalizado">
      <formula>NOT(ISERROR(SEARCH("Finalizado",P696)))</formula>
    </cfRule>
    <cfRule type="containsText" dxfId="4448" priority="15729" operator="containsText" text="Finalizado">
      <formula>NOT(ISERROR(SEARCH("Finalizado",P696)))</formula>
    </cfRule>
    <cfRule type="containsText" dxfId="4447" priority="15722" operator="containsText" text="em andamento">
      <formula>NOT(ISERROR(SEARCH("em andamento",P696)))</formula>
    </cfRule>
    <cfRule type="expression" dxfId="4446" priority="15723">
      <formula>$H696="SUBETAPA"</formula>
    </cfRule>
    <cfRule type="containsText" dxfId="4445" priority="15726" operator="containsText" text="Lançado">
      <formula>NOT(ISERROR(SEARCH("Lançado",P696)))</formula>
    </cfRule>
    <cfRule type="expression" dxfId="4444" priority="15725">
      <formula>$H696="ETAPA"</formula>
    </cfRule>
    <cfRule type="containsText" dxfId="4443" priority="15730" operator="containsText" text="em andamento">
      <formula>NOT(ISERROR(SEARCH("em andamento",P696)))</formula>
    </cfRule>
    <cfRule type="containsText" dxfId="4442" priority="15728" operator="containsText" text="Pendente">
      <formula>NOT(ISERROR(SEARCH("Pendente",P696)))</formula>
    </cfRule>
    <cfRule type="expression" dxfId="4441" priority="15711">
      <formula>$H696="CÉLULA CONSTRUTIVA"</formula>
    </cfRule>
    <cfRule type="containsText" dxfId="4440" priority="15727" operator="containsText" text="N/A">
      <formula>NOT(ISERROR(SEARCH("N/A",P696)))</formula>
    </cfRule>
    <cfRule type="containsText" dxfId="4439" priority="15720" operator="containsText" text="Pendente">
      <formula>NOT(ISERROR(SEARCH("Pendente",P696)))</formula>
    </cfRule>
    <cfRule type="containsText" dxfId="4438" priority="15714" operator="containsText" text="N/A">
      <formula>NOT(ISERROR(SEARCH("N/A",P696)))</formula>
    </cfRule>
    <cfRule type="expression" dxfId="4437" priority="15724">
      <formula>$H696="CÉLULA CONSTRUTIVA"</formula>
    </cfRule>
    <cfRule type="expression" dxfId="4436" priority="15712">
      <formula>$H696="ETAPA"</formula>
    </cfRule>
    <cfRule type="expression" dxfId="4435" priority="15710">
      <formula>$H696="SUBETAPA"</formula>
    </cfRule>
  </conditionalFormatting>
  <conditionalFormatting sqref="P697">
    <cfRule type="containsText" dxfId="4434" priority="15633" operator="containsText" text="em andamento">
      <formula>NOT(ISERROR(SEARCH("em andamento",P697)))</formula>
    </cfRule>
    <cfRule type="containsText" dxfId="4433" priority="15632" operator="containsText" text="Finalizado">
      <formula>NOT(ISERROR(SEARCH("Finalizado",P697)))</formula>
    </cfRule>
    <cfRule type="containsText" dxfId="4432" priority="15630" operator="containsText" text="N/A">
      <formula>NOT(ISERROR(SEARCH("N/A",P697)))</formula>
    </cfRule>
    <cfRule type="containsText" dxfId="4431" priority="15631" operator="containsText" text="Pendente">
      <formula>NOT(ISERROR(SEARCH("Pendente",P697)))</formula>
    </cfRule>
    <cfRule type="containsText" dxfId="4430" priority="15629" operator="containsText" text="Lançado">
      <formula>NOT(ISERROR(SEARCH("Lançado",P697)))</formula>
    </cfRule>
  </conditionalFormatting>
  <conditionalFormatting sqref="P698">
    <cfRule type="containsText" dxfId="4429" priority="11057" operator="containsText" text="N/A">
      <formula>NOT(ISERROR(SEARCH("N/A",P698)))</formula>
    </cfRule>
    <cfRule type="expression" dxfId="4428" priority="11068">
      <formula>$H698="ETAPA"</formula>
    </cfRule>
    <cfRule type="containsText" dxfId="4427" priority="11069" operator="containsText" text="Lançado">
      <formula>NOT(ISERROR(SEARCH("Lançado",P698)))</formula>
    </cfRule>
    <cfRule type="containsText" dxfId="4426" priority="11070" operator="containsText" text="N/A">
      <formula>NOT(ISERROR(SEARCH("N/A",P698)))</formula>
    </cfRule>
    <cfRule type="containsText" dxfId="4425" priority="11071" operator="containsText" text="Pendente">
      <formula>NOT(ISERROR(SEARCH("Pendente",P698)))</formula>
    </cfRule>
    <cfRule type="containsText" dxfId="4424" priority="11072" operator="containsText" text="Finalizado">
      <formula>NOT(ISERROR(SEARCH("Finalizado",P698)))</formula>
    </cfRule>
    <cfRule type="containsText" dxfId="4423" priority="11073" operator="containsText" text="em andamento">
      <formula>NOT(ISERROR(SEARCH("em andamento",P698)))</formula>
    </cfRule>
    <cfRule type="containsText" dxfId="4422" priority="11062" operator="containsText" text="N/A">
      <formula>NOT(ISERROR(SEARCH("N/A",P698)))</formula>
    </cfRule>
    <cfRule type="containsText" dxfId="4421" priority="11061" operator="containsText" text="Lançado">
      <formula>NOT(ISERROR(SEARCH("Lançado",P698)))</formula>
    </cfRule>
    <cfRule type="containsText" dxfId="4420" priority="11060" operator="containsText" text="em andamento">
      <formula>NOT(ISERROR(SEARCH("em andamento",P698)))</formula>
    </cfRule>
    <cfRule type="containsText" dxfId="4419" priority="11056" operator="containsText" text="Lançado">
      <formula>NOT(ISERROR(SEARCH("Lançado",P698)))</formula>
    </cfRule>
    <cfRule type="expression" dxfId="4418" priority="11055">
      <formula>$H698="ETAPA"</formula>
    </cfRule>
    <cfRule type="expression" dxfId="4417" priority="11054">
      <formula>$H698="CÉLULA CONSTRUTIVA"</formula>
    </cfRule>
    <cfRule type="expression" dxfId="4416" priority="11053">
      <formula>$H698="SUBETAPA"</formula>
    </cfRule>
    <cfRule type="containsText" dxfId="4415" priority="11063" operator="containsText" text="Pendente">
      <formula>NOT(ISERROR(SEARCH("Pendente",P698)))</formula>
    </cfRule>
    <cfRule type="containsText" dxfId="4414" priority="11064" operator="containsText" text="Finalizado">
      <formula>NOT(ISERROR(SEARCH("Finalizado",P698)))</formula>
    </cfRule>
    <cfRule type="containsText" dxfId="4413" priority="11059" operator="containsText" text="Finalizado">
      <formula>NOT(ISERROR(SEARCH("Finalizado",P698)))</formula>
    </cfRule>
    <cfRule type="containsText" dxfId="4412" priority="11065" operator="containsText" text="em andamento">
      <formula>NOT(ISERROR(SEARCH("em andamento",P698)))</formula>
    </cfRule>
    <cfRule type="expression" dxfId="4411" priority="11066">
      <formula>$H698="SUBETAPA"</formula>
    </cfRule>
    <cfRule type="expression" dxfId="4410" priority="11067">
      <formula>$H698="CÉLULA CONSTRUTIVA"</formula>
    </cfRule>
    <cfRule type="containsText" dxfId="4409" priority="11058" operator="containsText" text="Pendente">
      <formula>NOT(ISERROR(SEARCH("Pendente",P698)))</formula>
    </cfRule>
  </conditionalFormatting>
  <conditionalFormatting sqref="P699">
    <cfRule type="containsText" dxfId="4408" priority="15609" operator="containsText" text="Lançado">
      <formula>NOT(ISERROR(SEARCH("Lançado",P699)))</formula>
    </cfRule>
    <cfRule type="containsText" dxfId="4407" priority="15613" operator="containsText" text="em andamento">
      <formula>NOT(ISERROR(SEARCH("em andamento",P699)))</formula>
    </cfRule>
    <cfRule type="containsText" dxfId="4406" priority="15612" operator="containsText" text="Finalizado">
      <formula>NOT(ISERROR(SEARCH("Finalizado",P699)))</formula>
    </cfRule>
    <cfRule type="containsText" dxfId="4405" priority="15611" operator="containsText" text="Pendente">
      <formula>NOT(ISERROR(SEARCH("Pendente",P699)))</formula>
    </cfRule>
    <cfRule type="containsText" dxfId="4404" priority="15610" operator="containsText" text="N/A">
      <formula>NOT(ISERROR(SEARCH("N/A",P699)))</formula>
    </cfRule>
  </conditionalFormatting>
  <conditionalFormatting sqref="P700">
    <cfRule type="expression" dxfId="4403" priority="15689">
      <formula>$H700="CÉLULA CONSTRUTIVA"</formula>
    </cfRule>
    <cfRule type="expression" dxfId="4402" priority="15688">
      <formula>$H700="SUBETAPA"</formula>
    </cfRule>
    <cfRule type="containsText" dxfId="4401" priority="15687" operator="containsText" text="em andamento">
      <formula>NOT(ISERROR(SEARCH("em andamento",P700)))</formula>
    </cfRule>
    <cfRule type="containsText" dxfId="4400" priority="15693" operator="containsText" text="Pendente">
      <formula>NOT(ISERROR(SEARCH("Pendente",P700)))</formula>
    </cfRule>
    <cfRule type="expression" dxfId="4399" priority="15675">
      <formula>$H700="SUBETAPA"</formula>
    </cfRule>
    <cfRule type="containsText" dxfId="4398" priority="15694" operator="containsText" text="Finalizado">
      <formula>NOT(ISERROR(SEARCH("Finalizado",P700)))</formula>
    </cfRule>
    <cfRule type="containsText" dxfId="4397" priority="15686" operator="containsText" text="Finalizado">
      <formula>NOT(ISERROR(SEARCH("Finalizado",P700)))</formula>
    </cfRule>
    <cfRule type="expression" dxfId="4396" priority="15676">
      <formula>$H700="CÉLULA CONSTRUTIVA"</formula>
    </cfRule>
    <cfRule type="containsText" dxfId="4395" priority="15685" operator="containsText" text="Pendente">
      <formula>NOT(ISERROR(SEARCH("Pendente",P700)))</formula>
    </cfRule>
    <cfRule type="containsText" dxfId="4394" priority="15695" operator="containsText" text="em andamento">
      <formula>NOT(ISERROR(SEARCH("em andamento",P700)))</formula>
    </cfRule>
    <cfRule type="containsText" dxfId="4393" priority="15684" operator="containsText" text="N/A">
      <formula>NOT(ISERROR(SEARCH("N/A",P700)))</formula>
    </cfRule>
    <cfRule type="containsText" dxfId="4392" priority="15683" operator="containsText" text="Lançado">
      <formula>NOT(ISERROR(SEARCH("Lançado",P700)))</formula>
    </cfRule>
    <cfRule type="containsText" dxfId="4391" priority="15691" operator="containsText" text="Lançado">
      <formula>NOT(ISERROR(SEARCH("Lançado",P700)))</formula>
    </cfRule>
    <cfRule type="containsText" dxfId="4390" priority="15692" operator="containsText" text="N/A">
      <formula>NOT(ISERROR(SEARCH("N/A",P700)))</formula>
    </cfRule>
    <cfRule type="containsText" dxfId="4389" priority="15682" operator="containsText" text="em andamento">
      <formula>NOT(ISERROR(SEARCH("em andamento",P700)))</formula>
    </cfRule>
    <cfRule type="containsText" dxfId="4388" priority="15681" operator="containsText" text="Finalizado">
      <formula>NOT(ISERROR(SEARCH("Finalizado",P700)))</formula>
    </cfRule>
    <cfRule type="containsText" dxfId="4387" priority="15680" operator="containsText" text="Pendente">
      <formula>NOT(ISERROR(SEARCH("Pendente",P700)))</formula>
    </cfRule>
    <cfRule type="containsText" dxfId="4386" priority="15679" operator="containsText" text="N/A">
      <formula>NOT(ISERROR(SEARCH("N/A",P700)))</formula>
    </cfRule>
    <cfRule type="containsText" dxfId="4385" priority="15678" operator="containsText" text="Lançado">
      <formula>NOT(ISERROR(SEARCH("Lançado",P700)))</formula>
    </cfRule>
    <cfRule type="expression" dxfId="4384" priority="15677">
      <formula>$H700="ETAPA"</formula>
    </cfRule>
    <cfRule type="expression" dxfId="4383" priority="15690">
      <formula>$H700="ETAPA"</formula>
    </cfRule>
  </conditionalFormatting>
  <conditionalFormatting sqref="P701">
    <cfRule type="containsText" dxfId="4382" priority="15707" operator="containsText" text="Pendente">
      <formula>NOT(ISERROR(SEARCH("Pendente",P701)))</formula>
    </cfRule>
    <cfRule type="containsText" dxfId="4381" priority="15708" operator="containsText" text="Finalizado">
      <formula>NOT(ISERROR(SEARCH("Finalizado",P701)))</formula>
    </cfRule>
    <cfRule type="containsText" dxfId="4380" priority="15709" operator="containsText" text="em andamento">
      <formula>NOT(ISERROR(SEARCH("em andamento",P701)))</formula>
    </cfRule>
  </conditionalFormatting>
  <conditionalFormatting sqref="P704 G712:L712 G714:L714">
    <cfRule type="expression" dxfId="4379" priority="15589">
      <formula>$H704="SUBETAPA"</formula>
    </cfRule>
  </conditionalFormatting>
  <conditionalFormatting sqref="P704">
    <cfRule type="containsText" dxfId="4378" priority="15596" operator="containsText" text="em andamento">
      <formula>NOT(ISERROR(SEARCH("em andamento",P704)))</formula>
    </cfRule>
    <cfRule type="containsText" dxfId="4377" priority="15595" operator="containsText" text="Finalizado">
      <formula>NOT(ISERROR(SEARCH("Finalizado",P704)))</formula>
    </cfRule>
    <cfRule type="containsText" dxfId="4376" priority="15594" operator="containsText" text="Pendente">
      <formula>NOT(ISERROR(SEARCH("Pendente",P704)))</formula>
    </cfRule>
    <cfRule type="containsText" dxfId="4375" priority="15593" operator="containsText" text="N/A">
      <formula>NOT(ISERROR(SEARCH("N/A",P704)))</formula>
    </cfRule>
    <cfRule type="containsText" dxfId="4374" priority="15592" operator="containsText" text="Lançado">
      <formula>NOT(ISERROR(SEARCH("Lançado",P704)))</formula>
    </cfRule>
  </conditionalFormatting>
  <conditionalFormatting sqref="P705">
    <cfRule type="containsText" dxfId="4373" priority="15481" operator="containsText" text="Lançado">
      <formula>NOT(ISERROR(SEARCH("Lançado",P705)))</formula>
    </cfRule>
    <cfRule type="containsText" dxfId="4372" priority="15482" operator="containsText" text="N/A">
      <formula>NOT(ISERROR(SEARCH("N/A",P705)))</formula>
    </cfRule>
    <cfRule type="containsText" dxfId="4371" priority="15483" operator="containsText" text="Pendente">
      <formula>NOT(ISERROR(SEARCH("Pendente",P705)))</formula>
    </cfRule>
    <cfRule type="containsText" dxfId="4370" priority="15484" operator="containsText" text="Finalizado">
      <formula>NOT(ISERROR(SEARCH("Finalizado",P705)))</formula>
    </cfRule>
    <cfRule type="containsText" dxfId="4369" priority="15485" operator="containsText" text="em andamento">
      <formula>NOT(ISERROR(SEARCH("em andamento",P705)))</formula>
    </cfRule>
  </conditionalFormatting>
  <conditionalFormatting sqref="P706">
    <cfRule type="containsText" dxfId="4368" priority="15492" operator="containsText" text="Finalizado">
      <formula>NOT(ISERROR(SEARCH("Finalizado",P706)))</formula>
    </cfRule>
    <cfRule type="containsText" dxfId="4367" priority="15493" operator="containsText" text="em andamento">
      <formula>NOT(ISERROR(SEARCH("em andamento",P706)))</formula>
    </cfRule>
    <cfRule type="containsText" dxfId="4366" priority="15495" operator="containsText" text="N/A">
      <formula>NOT(ISERROR(SEARCH("N/A",P706)))</formula>
    </cfRule>
    <cfRule type="containsText" dxfId="4365" priority="15496" operator="containsText" text="Pendente">
      <formula>NOT(ISERROR(SEARCH("Pendente",P706)))</formula>
    </cfRule>
    <cfRule type="containsText" dxfId="4364" priority="15497" operator="containsText" text="Finalizado">
      <formula>NOT(ISERROR(SEARCH("Finalizado",P706)))</formula>
    </cfRule>
    <cfRule type="containsText" dxfId="4363" priority="15498" operator="containsText" text="em andamento">
      <formula>NOT(ISERROR(SEARCH("em andamento",P706)))</formula>
    </cfRule>
    <cfRule type="expression" dxfId="4362" priority="15499">
      <formula>$H706="SUBETAPA"</formula>
    </cfRule>
    <cfRule type="containsText" dxfId="4361" priority="15504" operator="containsText" text="Pendente">
      <formula>NOT(ISERROR(SEARCH("Pendente",P706)))</formula>
    </cfRule>
    <cfRule type="containsText" dxfId="4360" priority="15505" operator="containsText" text="Finalizado">
      <formula>NOT(ISERROR(SEARCH("Finalizado",P706)))</formula>
    </cfRule>
    <cfRule type="expression" dxfId="4359" priority="15501">
      <formula>$H706="ETAPA"</formula>
    </cfRule>
    <cfRule type="containsText" dxfId="4358" priority="15494" operator="containsText" text="Lançado">
      <formula>NOT(ISERROR(SEARCH("Lançado",P706)))</formula>
    </cfRule>
    <cfRule type="containsText" dxfId="4357" priority="15490" operator="containsText" text="N/A">
      <formula>NOT(ISERROR(SEARCH("N/A",P706)))</formula>
    </cfRule>
    <cfRule type="containsText" dxfId="4356" priority="15506" operator="containsText" text="em andamento">
      <formula>NOT(ISERROR(SEARCH("em andamento",P706)))</formula>
    </cfRule>
    <cfRule type="containsText" dxfId="4355" priority="15503" operator="containsText" text="N/A">
      <formula>NOT(ISERROR(SEARCH("N/A",P706)))</formula>
    </cfRule>
    <cfRule type="expression" dxfId="4354" priority="15500">
      <formula>$H706="CÉLULA CONSTRUTIVA"</formula>
    </cfRule>
    <cfRule type="expression" dxfId="4353" priority="15486">
      <formula>$H706="SUBETAPA"</formula>
    </cfRule>
    <cfRule type="expression" dxfId="4352" priority="15487">
      <formula>$H706="CÉLULA CONSTRUTIVA"</formula>
    </cfRule>
    <cfRule type="expression" dxfId="4351" priority="15488">
      <formula>$H706="ETAPA"</formula>
    </cfRule>
    <cfRule type="containsText" dxfId="4350" priority="15489" operator="containsText" text="Lançado">
      <formula>NOT(ISERROR(SEARCH("Lançado",P706)))</formula>
    </cfRule>
    <cfRule type="containsText" dxfId="4349" priority="15502" operator="containsText" text="Lançado">
      <formula>NOT(ISERROR(SEARCH("Lançado",P706)))</formula>
    </cfRule>
    <cfRule type="containsText" dxfId="4348" priority="15491" operator="containsText" text="Pendente">
      <formula>NOT(ISERROR(SEARCH("Pendente",P706)))</formula>
    </cfRule>
  </conditionalFormatting>
  <conditionalFormatting sqref="P707">
    <cfRule type="containsText" dxfId="4347" priority="14939" operator="containsText" text="Lançado">
      <formula>NOT(ISERROR(SEARCH("Lançado",P707)))</formula>
    </cfRule>
    <cfRule type="containsText" dxfId="4346" priority="14940" operator="containsText" text="N/A">
      <formula>NOT(ISERROR(SEARCH("N/A",P707)))</formula>
    </cfRule>
    <cfRule type="containsText" dxfId="4345" priority="14941" operator="containsText" text="Pendente">
      <formula>NOT(ISERROR(SEARCH("Pendente",P707)))</formula>
    </cfRule>
    <cfRule type="containsText" dxfId="4344" priority="14942" operator="containsText" text="Finalizado">
      <formula>NOT(ISERROR(SEARCH("Finalizado",P707)))</formula>
    </cfRule>
    <cfRule type="containsText" dxfId="4343" priority="14943" operator="containsText" text="em andamento">
      <formula>NOT(ISERROR(SEARCH("em andamento",P707)))</formula>
    </cfRule>
  </conditionalFormatting>
  <conditionalFormatting sqref="P708">
    <cfRule type="containsText" dxfId="4342" priority="14952" operator="containsText" text="Pendente">
      <formula>NOT(ISERROR(SEARCH("Pendente",P708)))</formula>
    </cfRule>
    <cfRule type="containsText" dxfId="4341" priority="14955" operator="containsText" text="Lançado">
      <formula>NOT(ISERROR(SEARCH("Lançado",P708)))</formula>
    </cfRule>
    <cfRule type="containsText" dxfId="4340" priority="14951" operator="containsText" text="N/A">
      <formula>NOT(ISERROR(SEARCH("N/A",P708)))</formula>
    </cfRule>
    <cfRule type="containsText" dxfId="4339" priority="14950" operator="containsText" text="Lançado">
      <formula>NOT(ISERROR(SEARCH("Lançado",P708)))</formula>
    </cfRule>
    <cfRule type="expression" dxfId="4338" priority="14949">
      <formula>$H708="ETAPA"</formula>
    </cfRule>
    <cfRule type="expression" dxfId="4337" priority="14948">
      <formula>$H708="CÉLULA CONSTRUTIVA"</formula>
    </cfRule>
    <cfRule type="expression" dxfId="4336" priority="14947">
      <formula>$H708="SUBETAPA"</formula>
    </cfRule>
    <cfRule type="containsText" dxfId="4335" priority="14967" operator="containsText" text="em andamento">
      <formula>NOT(ISERROR(SEARCH("em andamento",P708)))</formula>
    </cfRule>
    <cfRule type="containsText" dxfId="4334" priority="14954" operator="containsText" text="em andamento">
      <formula>NOT(ISERROR(SEARCH("em andamento",P708)))</formula>
    </cfRule>
    <cfRule type="containsText" dxfId="4333" priority="14964" operator="containsText" text="N/A">
      <formula>NOT(ISERROR(SEARCH("N/A",P708)))</formula>
    </cfRule>
    <cfRule type="containsText" dxfId="4332" priority="14966" operator="containsText" text="Finalizado">
      <formula>NOT(ISERROR(SEARCH("Finalizado",P708)))</formula>
    </cfRule>
    <cfRule type="containsText" dxfId="4331" priority="14963" operator="containsText" text="Lançado">
      <formula>NOT(ISERROR(SEARCH("Lançado",P708)))</formula>
    </cfRule>
    <cfRule type="expression" dxfId="4330" priority="14962">
      <formula>$H708="ETAPA"</formula>
    </cfRule>
    <cfRule type="expression" dxfId="4329" priority="14961">
      <formula>$H708="CÉLULA CONSTRUTIVA"</formula>
    </cfRule>
    <cfRule type="expression" dxfId="4328" priority="14960">
      <formula>$H708="SUBETAPA"</formula>
    </cfRule>
    <cfRule type="containsText" dxfId="4327" priority="14965" operator="containsText" text="Pendente">
      <formula>NOT(ISERROR(SEARCH("Pendente",P708)))</formula>
    </cfRule>
    <cfRule type="containsText" dxfId="4326" priority="14959" operator="containsText" text="em andamento">
      <formula>NOT(ISERROR(SEARCH("em andamento",P708)))</formula>
    </cfRule>
    <cfRule type="containsText" dxfId="4325" priority="14958" operator="containsText" text="Finalizado">
      <formula>NOT(ISERROR(SEARCH("Finalizado",P708)))</formula>
    </cfRule>
    <cfRule type="containsText" dxfId="4324" priority="14957" operator="containsText" text="Pendente">
      <formula>NOT(ISERROR(SEARCH("Pendente",P708)))</formula>
    </cfRule>
    <cfRule type="containsText" dxfId="4323" priority="14956" operator="containsText" text="N/A">
      <formula>NOT(ISERROR(SEARCH("N/A",P708)))</formula>
    </cfRule>
    <cfRule type="containsText" dxfId="4322" priority="14953" operator="containsText" text="Finalizado">
      <formula>NOT(ISERROR(SEARCH("Finalizado",P708)))</formula>
    </cfRule>
  </conditionalFormatting>
  <conditionalFormatting sqref="P709">
    <cfRule type="containsText" dxfId="4321" priority="15585" operator="containsText" text="em andamento">
      <formula>NOT(ISERROR(SEARCH("em andamento",P709)))</formula>
    </cfRule>
    <cfRule type="containsText" dxfId="4320" priority="15584" operator="containsText" text="Finalizado">
      <formula>NOT(ISERROR(SEARCH("Finalizado",P709)))</formula>
    </cfRule>
    <cfRule type="containsText" dxfId="4319" priority="15583" operator="containsText" text="Pendente">
      <formula>NOT(ISERROR(SEARCH("Pendente",P709)))</formula>
    </cfRule>
    <cfRule type="containsText" dxfId="4318" priority="15582" operator="containsText" text="N/A">
      <formula>NOT(ISERROR(SEARCH("N/A",P709)))</formula>
    </cfRule>
    <cfRule type="containsText" dxfId="4317" priority="15581" operator="containsText" text="Lançado">
      <formula>NOT(ISERROR(SEARCH("Lançado",P709)))</formula>
    </cfRule>
  </conditionalFormatting>
  <conditionalFormatting sqref="P710">
    <cfRule type="containsText" dxfId="4316" priority="15555" operator="containsText" text="Pendente">
      <formula>NOT(ISERROR(SEARCH("Pendente",P710)))</formula>
    </cfRule>
    <cfRule type="containsText" dxfId="4315" priority="15556" operator="containsText" text="Finalizado">
      <formula>NOT(ISERROR(SEARCH("Finalizado",P710)))</formula>
    </cfRule>
    <cfRule type="containsText" dxfId="4314" priority="15557" operator="containsText" text="em andamento">
      <formula>NOT(ISERROR(SEARCH("em andamento",P710)))</formula>
    </cfRule>
    <cfRule type="expression" dxfId="4313" priority="15558">
      <formula>$H710="SUBETAPA"</formula>
    </cfRule>
    <cfRule type="expression" dxfId="4312" priority="15559">
      <formula>$H710="CÉLULA CONSTRUTIVA"</formula>
    </cfRule>
    <cfRule type="expression" dxfId="4311" priority="15560">
      <formula>$H710="ETAPA"</formula>
    </cfRule>
    <cfRule type="containsText" dxfId="4310" priority="15561" operator="containsText" text="Lançado">
      <formula>NOT(ISERROR(SEARCH("Lançado",P710)))</formula>
    </cfRule>
    <cfRule type="containsText" dxfId="4309" priority="15554" operator="containsText" text="N/A">
      <formula>NOT(ISERROR(SEARCH("N/A",P710)))</formula>
    </cfRule>
    <cfRule type="containsText" dxfId="4308" priority="15565" operator="containsText" text="em andamento">
      <formula>NOT(ISERROR(SEARCH("em andamento",P710)))</formula>
    </cfRule>
    <cfRule type="containsText" dxfId="4307" priority="15549" operator="containsText" text="N/A">
      <formula>NOT(ISERROR(SEARCH("N/A",P710)))</formula>
    </cfRule>
    <cfRule type="expression" dxfId="4306" priority="15545">
      <formula>$H710="SUBETAPA"</formula>
    </cfRule>
    <cfRule type="expression" dxfId="4305" priority="15546">
      <formula>$H710="CÉLULA CONSTRUTIVA"</formula>
    </cfRule>
    <cfRule type="expression" dxfId="4304" priority="15547">
      <formula>$H710="ETAPA"</formula>
    </cfRule>
    <cfRule type="containsText" dxfId="4303" priority="15564" operator="containsText" text="Finalizado">
      <formula>NOT(ISERROR(SEARCH("Finalizado",P710)))</formula>
    </cfRule>
    <cfRule type="containsText" dxfId="4302" priority="15563" operator="containsText" text="Pendente">
      <formula>NOT(ISERROR(SEARCH("Pendente",P710)))</formula>
    </cfRule>
    <cfRule type="containsText" dxfId="4301" priority="15562" operator="containsText" text="N/A">
      <formula>NOT(ISERROR(SEARCH("N/A",P710)))</formula>
    </cfRule>
    <cfRule type="containsText" dxfId="4300" priority="15548" operator="containsText" text="Lançado">
      <formula>NOT(ISERROR(SEARCH("Lançado",P710)))</formula>
    </cfRule>
    <cfRule type="containsText" dxfId="4299" priority="15552" operator="containsText" text="em andamento">
      <formula>NOT(ISERROR(SEARCH("em andamento",P710)))</formula>
    </cfRule>
    <cfRule type="containsText" dxfId="4298" priority="15553" operator="containsText" text="Lançado">
      <formula>NOT(ISERROR(SEARCH("Lançado",P710)))</formula>
    </cfRule>
    <cfRule type="containsText" dxfId="4297" priority="15551" operator="containsText" text="Finalizado">
      <formula>NOT(ISERROR(SEARCH("Finalizado",P710)))</formula>
    </cfRule>
    <cfRule type="containsText" dxfId="4296" priority="15550" operator="containsText" text="Pendente">
      <formula>NOT(ISERROR(SEARCH("Pendente",P710)))</formula>
    </cfRule>
  </conditionalFormatting>
  <conditionalFormatting sqref="P711">
    <cfRule type="containsText" dxfId="4295" priority="15468" operator="containsText" text="em andamento">
      <formula>NOT(ISERROR(SEARCH("em andamento",P711)))</formula>
    </cfRule>
    <cfRule type="containsText" dxfId="4294" priority="15467" operator="containsText" text="Finalizado">
      <formula>NOT(ISERROR(SEARCH("Finalizado",P711)))</formula>
    </cfRule>
    <cfRule type="containsText" dxfId="4293" priority="15466" operator="containsText" text="Pendente">
      <formula>NOT(ISERROR(SEARCH("Pendente",P711)))</formula>
    </cfRule>
    <cfRule type="containsText" dxfId="4292" priority="15465" operator="containsText" text="N/A">
      <formula>NOT(ISERROR(SEARCH("N/A",P711)))</formula>
    </cfRule>
    <cfRule type="containsText" dxfId="4291" priority="15464" operator="containsText" text="Lançado">
      <formula>NOT(ISERROR(SEARCH("Lançado",P711)))</formula>
    </cfRule>
  </conditionalFormatting>
  <conditionalFormatting sqref="P712">
    <cfRule type="containsText" dxfId="4290" priority="11050" operator="containsText" text="Pendente">
      <formula>NOT(ISERROR(SEARCH("Pendente",P712)))</formula>
    </cfRule>
    <cfRule type="containsText" dxfId="4289" priority="11051" operator="containsText" text="Finalizado">
      <formula>NOT(ISERROR(SEARCH("Finalizado",P712)))</formula>
    </cfRule>
    <cfRule type="containsText" dxfId="4288" priority="11049" operator="containsText" text="N/A">
      <formula>NOT(ISERROR(SEARCH("N/A",P712)))</formula>
    </cfRule>
    <cfRule type="containsText" dxfId="4287" priority="11048" operator="containsText" text="Lançado">
      <formula>NOT(ISERROR(SEARCH("Lançado",P712)))</formula>
    </cfRule>
    <cfRule type="expression" dxfId="4286" priority="11047">
      <formula>$H712="ETAPA"</formula>
    </cfRule>
    <cfRule type="expression" dxfId="4285" priority="11046">
      <formula>$H712="CÉLULA CONSTRUTIVA"</formula>
    </cfRule>
    <cfRule type="expression" dxfId="4284" priority="11045">
      <formula>$H712="SUBETAPA"</formula>
    </cfRule>
    <cfRule type="containsText" dxfId="4283" priority="11044" operator="containsText" text="em andamento">
      <formula>NOT(ISERROR(SEARCH("em andamento",P712)))</formula>
    </cfRule>
    <cfRule type="containsText" dxfId="4282" priority="11052" operator="containsText" text="em andamento">
      <formula>NOT(ISERROR(SEARCH("em andamento",P712)))</formula>
    </cfRule>
    <cfRule type="expression" dxfId="4281" priority="11032">
      <formula>$H712="SUBETAPA"</formula>
    </cfRule>
    <cfRule type="containsText" dxfId="4280" priority="11043" operator="containsText" text="Finalizado">
      <formula>NOT(ISERROR(SEARCH("Finalizado",P712)))</formula>
    </cfRule>
    <cfRule type="containsText" dxfId="4279" priority="11042" operator="containsText" text="Pendente">
      <formula>NOT(ISERROR(SEARCH("Pendente",P712)))</formula>
    </cfRule>
    <cfRule type="containsText" dxfId="4278" priority="11041" operator="containsText" text="N/A">
      <formula>NOT(ISERROR(SEARCH("N/A",P712)))</formula>
    </cfRule>
    <cfRule type="containsText" dxfId="4277" priority="11040" operator="containsText" text="Lançado">
      <formula>NOT(ISERROR(SEARCH("Lançado",P712)))</formula>
    </cfRule>
    <cfRule type="containsText" dxfId="4276" priority="11039" operator="containsText" text="em andamento">
      <formula>NOT(ISERROR(SEARCH("em andamento",P712)))</formula>
    </cfRule>
    <cfRule type="containsText" dxfId="4275" priority="11038" operator="containsText" text="Finalizado">
      <formula>NOT(ISERROR(SEARCH("Finalizado",P712)))</formula>
    </cfRule>
    <cfRule type="containsText" dxfId="4274" priority="11037" operator="containsText" text="Pendente">
      <formula>NOT(ISERROR(SEARCH("Pendente",P712)))</formula>
    </cfRule>
    <cfRule type="containsText" dxfId="4273" priority="11036" operator="containsText" text="N/A">
      <formula>NOT(ISERROR(SEARCH("N/A",P712)))</formula>
    </cfRule>
    <cfRule type="containsText" dxfId="4272" priority="11035" operator="containsText" text="Lançado">
      <formula>NOT(ISERROR(SEARCH("Lançado",P712)))</formula>
    </cfRule>
    <cfRule type="expression" dxfId="4271" priority="11034">
      <formula>$H712="ETAPA"</formula>
    </cfRule>
    <cfRule type="expression" dxfId="4270" priority="11033">
      <formula>$H712="CÉLULA CONSTRUTIVA"</formula>
    </cfRule>
  </conditionalFormatting>
  <conditionalFormatting sqref="P713">
    <cfRule type="containsText" dxfId="4269" priority="15448" operator="containsText" text="em andamento">
      <formula>NOT(ISERROR(SEARCH("em andamento",P713)))</formula>
    </cfRule>
    <cfRule type="containsText" dxfId="4268" priority="15447" operator="containsText" text="Finalizado">
      <formula>NOT(ISERROR(SEARCH("Finalizado",P713)))</formula>
    </cfRule>
    <cfRule type="containsText" dxfId="4267" priority="15446" operator="containsText" text="Pendente">
      <formula>NOT(ISERROR(SEARCH("Pendente",P713)))</formula>
    </cfRule>
    <cfRule type="containsText" dxfId="4266" priority="15445" operator="containsText" text="N/A">
      <formula>NOT(ISERROR(SEARCH("N/A",P713)))</formula>
    </cfRule>
    <cfRule type="containsText" dxfId="4265" priority="15444" operator="containsText" text="Lançado">
      <formula>NOT(ISERROR(SEARCH("Lançado",P713)))</formula>
    </cfRule>
  </conditionalFormatting>
  <conditionalFormatting sqref="P714">
    <cfRule type="containsText" dxfId="4264" priority="15520" operator="containsText" text="Pendente">
      <formula>NOT(ISERROR(SEARCH("Pendente",P714)))</formula>
    </cfRule>
    <cfRule type="expression" dxfId="4263" priority="15523">
      <formula>$H714="SUBETAPA"</formula>
    </cfRule>
    <cfRule type="expression" dxfId="4262" priority="15524">
      <formula>$H714="CÉLULA CONSTRUTIVA"</formula>
    </cfRule>
    <cfRule type="expression" dxfId="4261" priority="15525">
      <formula>$H714="ETAPA"</formula>
    </cfRule>
    <cfRule type="containsText" dxfId="4260" priority="15526" operator="containsText" text="Lançado">
      <formula>NOT(ISERROR(SEARCH("Lançado",P714)))</formula>
    </cfRule>
    <cfRule type="containsText" dxfId="4259" priority="15527" operator="containsText" text="N/A">
      <formula>NOT(ISERROR(SEARCH("N/A",P714)))</formula>
    </cfRule>
    <cfRule type="containsText" dxfId="4258" priority="15528" operator="containsText" text="Pendente">
      <formula>NOT(ISERROR(SEARCH("Pendente",P714)))</formula>
    </cfRule>
    <cfRule type="containsText" dxfId="4257" priority="15529" operator="containsText" text="Finalizado">
      <formula>NOT(ISERROR(SEARCH("Finalizado",P714)))</formula>
    </cfRule>
    <cfRule type="containsText" dxfId="4256" priority="15530" operator="containsText" text="em andamento">
      <formula>NOT(ISERROR(SEARCH("em andamento",P714)))</formula>
    </cfRule>
    <cfRule type="containsText" dxfId="4255" priority="15519" operator="containsText" text="N/A">
      <formula>NOT(ISERROR(SEARCH("N/A",P714)))</formula>
    </cfRule>
    <cfRule type="containsText" dxfId="4254" priority="15518" operator="containsText" text="Lançado">
      <formula>NOT(ISERROR(SEARCH("Lançado",P714)))</formula>
    </cfRule>
    <cfRule type="containsText" dxfId="4253" priority="15517" operator="containsText" text="em andamento">
      <formula>NOT(ISERROR(SEARCH("em andamento",P714)))</formula>
    </cfRule>
    <cfRule type="containsText" dxfId="4252" priority="15515" operator="containsText" text="Pendente">
      <formula>NOT(ISERROR(SEARCH("Pendente",P714)))</formula>
    </cfRule>
    <cfRule type="containsText" dxfId="4251" priority="15514" operator="containsText" text="N/A">
      <formula>NOT(ISERROR(SEARCH("N/A",P714)))</formula>
    </cfRule>
    <cfRule type="containsText" dxfId="4250" priority="15513" operator="containsText" text="Lançado">
      <formula>NOT(ISERROR(SEARCH("Lançado",P714)))</formula>
    </cfRule>
    <cfRule type="containsText" dxfId="4249" priority="15516" operator="containsText" text="Finalizado">
      <formula>NOT(ISERROR(SEARCH("Finalizado",P714)))</formula>
    </cfRule>
    <cfRule type="expression" dxfId="4248" priority="15512">
      <formula>$H714="ETAPA"</formula>
    </cfRule>
    <cfRule type="expression" dxfId="4247" priority="15511">
      <formula>$H714="CÉLULA CONSTRUTIVA"</formula>
    </cfRule>
    <cfRule type="expression" dxfId="4246" priority="15510">
      <formula>$H714="SUBETAPA"</formula>
    </cfRule>
    <cfRule type="containsText" dxfId="4245" priority="15521" operator="containsText" text="Finalizado">
      <formula>NOT(ISERROR(SEARCH("Finalizado",P714)))</formula>
    </cfRule>
    <cfRule type="containsText" dxfId="4244" priority="15522" operator="containsText" text="em andamento">
      <formula>NOT(ISERROR(SEARCH("em andamento",P714)))</formula>
    </cfRule>
  </conditionalFormatting>
  <conditionalFormatting sqref="P715">
    <cfRule type="containsText" dxfId="4243" priority="15542" operator="containsText" text="Pendente">
      <formula>NOT(ISERROR(SEARCH("Pendente",P715)))</formula>
    </cfRule>
    <cfRule type="containsText" dxfId="4242" priority="15543" operator="containsText" text="Finalizado">
      <formula>NOT(ISERROR(SEARCH("Finalizado",P715)))</formula>
    </cfRule>
    <cfRule type="containsText" dxfId="4241" priority="15544" operator="containsText" text="em andamento">
      <formula>NOT(ISERROR(SEARCH("em andamento",P715)))</formula>
    </cfRule>
    <cfRule type="containsText" dxfId="4240" priority="15540" operator="containsText" text="Lançado">
      <formula>NOT(ISERROR(SEARCH("Lançado",P715)))</formula>
    </cfRule>
  </conditionalFormatting>
  <conditionalFormatting sqref="P718 G726:L726 G728:L728">
    <cfRule type="expression" dxfId="4239" priority="15424">
      <formula>$H718="SUBETAPA"</formula>
    </cfRule>
  </conditionalFormatting>
  <conditionalFormatting sqref="P718">
    <cfRule type="containsText" dxfId="4238" priority="15427" operator="containsText" text="Lançado">
      <formula>NOT(ISERROR(SEARCH("Lançado",P718)))</formula>
    </cfRule>
    <cfRule type="containsText" dxfId="4237" priority="15429" operator="containsText" text="Pendente">
      <formula>NOT(ISERROR(SEARCH("Pendente",P718)))</formula>
    </cfRule>
    <cfRule type="containsText" dxfId="4236" priority="15430" operator="containsText" text="Finalizado">
      <formula>NOT(ISERROR(SEARCH("Finalizado",P718)))</formula>
    </cfRule>
    <cfRule type="containsText" dxfId="4235" priority="15431" operator="containsText" text="em andamento">
      <formula>NOT(ISERROR(SEARCH("em andamento",P718)))</formula>
    </cfRule>
    <cfRule type="containsText" dxfId="4234" priority="15428" operator="containsText" text="N/A">
      <formula>NOT(ISERROR(SEARCH("N/A",P718)))</formula>
    </cfRule>
  </conditionalFormatting>
  <conditionalFormatting sqref="P719">
    <cfRule type="containsText" dxfId="4233" priority="15316" operator="containsText" text="Lançado">
      <formula>NOT(ISERROR(SEARCH("Lançado",P719)))</formula>
    </cfRule>
    <cfRule type="containsText" dxfId="4232" priority="15320" operator="containsText" text="em andamento">
      <formula>NOT(ISERROR(SEARCH("em andamento",P719)))</formula>
    </cfRule>
    <cfRule type="containsText" dxfId="4231" priority="15317" operator="containsText" text="N/A">
      <formula>NOT(ISERROR(SEARCH("N/A",P719)))</formula>
    </cfRule>
    <cfRule type="containsText" dxfId="4230" priority="15318" operator="containsText" text="Pendente">
      <formula>NOT(ISERROR(SEARCH("Pendente",P719)))</formula>
    </cfRule>
    <cfRule type="containsText" dxfId="4229" priority="15319" operator="containsText" text="Finalizado">
      <formula>NOT(ISERROR(SEARCH("Finalizado",P719)))</formula>
    </cfRule>
  </conditionalFormatting>
  <conditionalFormatting sqref="P720">
    <cfRule type="expression" dxfId="4228" priority="15336">
      <formula>$H720="ETAPA"</formula>
    </cfRule>
    <cfRule type="expression" dxfId="4227" priority="15335">
      <formula>$H720="CÉLULA CONSTRUTIVA"</formula>
    </cfRule>
    <cfRule type="expression" dxfId="4226" priority="15334">
      <formula>$H720="SUBETAPA"</formula>
    </cfRule>
    <cfRule type="containsText" dxfId="4225" priority="15333" operator="containsText" text="em andamento">
      <formula>NOT(ISERROR(SEARCH("em andamento",P720)))</formula>
    </cfRule>
    <cfRule type="containsText" dxfId="4224" priority="15332" operator="containsText" text="Finalizado">
      <formula>NOT(ISERROR(SEARCH("Finalizado",P720)))</formula>
    </cfRule>
    <cfRule type="containsText" dxfId="4223" priority="15331" operator="containsText" text="Pendente">
      <formula>NOT(ISERROR(SEARCH("Pendente",P720)))</formula>
    </cfRule>
    <cfRule type="containsText" dxfId="4222" priority="15330" operator="containsText" text="N/A">
      <formula>NOT(ISERROR(SEARCH("N/A",P720)))</formula>
    </cfRule>
    <cfRule type="containsText" dxfId="4221" priority="15329" operator="containsText" text="Lançado">
      <formula>NOT(ISERROR(SEARCH("Lançado",P720)))</formula>
    </cfRule>
    <cfRule type="expression" dxfId="4220" priority="15321">
      <formula>$H720="SUBETAPA"</formula>
    </cfRule>
    <cfRule type="expression" dxfId="4219" priority="15322">
      <formula>$H720="CÉLULA CONSTRUTIVA"</formula>
    </cfRule>
    <cfRule type="expression" dxfId="4218" priority="15323">
      <formula>$H720="ETAPA"</formula>
    </cfRule>
    <cfRule type="containsText" dxfId="4217" priority="15324" operator="containsText" text="Lançado">
      <formula>NOT(ISERROR(SEARCH("Lançado",P720)))</formula>
    </cfRule>
    <cfRule type="containsText" dxfId="4216" priority="15325" operator="containsText" text="N/A">
      <formula>NOT(ISERROR(SEARCH("N/A",P720)))</formula>
    </cfRule>
    <cfRule type="containsText" dxfId="4215" priority="15326" operator="containsText" text="Pendente">
      <formula>NOT(ISERROR(SEARCH("Pendente",P720)))</formula>
    </cfRule>
    <cfRule type="containsText" dxfId="4214" priority="15327" operator="containsText" text="Finalizado">
      <formula>NOT(ISERROR(SEARCH("Finalizado",P720)))</formula>
    </cfRule>
    <cfRule type="containsText" dxfId="4213" priority="15328" operator="containsText" text="em andamento">
      <formula>NOT(ISERROR(SEARCH("em andamento",P720)))</formula>
    </cfRule>
    <cfRule type="containsText" dxfId="4212" priority="15340" operator="containsText" text="Finalizado">
      <formula>NOT(ISERROR(SEARCH("Finalizado",P720)))</formula>
    </cfRule>
    <cfRule type="containsText" dxfId="4211" priority="15339" operator="containsText" text="Pendente">
      <formula>NOT(ISERROR(SEARCH("Pendente",P720)))</formula>
    </cfRule>
    <cfRule type="containsText" dxfId="4210" priority="15341" operator="containsText" text="em andamento">
      <formula>NOT(ISERROR(SEARCH("em andamento",P720)))</formula>
    </cfRule>
    <cfRule type="containsText" dxfId="4209" priority="15337" operator="containsText" text="Lançado">
      <formula>NOT(ISERROR(SEARCH("Lançado",P720)))</formula>
    </cfRule>
    <cfRule type="containsText" dxfId="4208" priority="15338" operator="containsText" text="N/A">
      <formula>NOT(ISERROR(SEARCH("N/A",P720)))</formula>
    </cfRule>
  </conditionalFormatting>
  <conditionalFormatting sqref="P721">
    <cfRule type="containsText" dxfId="4207" priority="14905" operator="containsText" text="em andamento">
      <formula>NOT(ISERROR(SEARCH("em andamento",P721)))</formula>
    </cfRule>
    <cfRule type="containsText" dxfId="4206" priority="14902" operator="containsText" text="N/A">
      <formula>NOT(ISERROR(SEARCH("N/A",P721)))</formula>
    </cfRule>
    <cfRule type="containsText" dxfId="4205" priority="14901" operator="containsText" text="Lançado">
      <formula>NOT(ISERROR(SEARCH("Lançado",P721)))</formula>
    </cfRule>
    <cfRule type="containsText" dxfId="4204" priority="14904" operator="containsText" text="Finalizado">
      <formula>NOT(ISERROR(SEARCH("Finalizado",P721)))</formula>
    </cfRule>
    <cfRule type="containsText" dxfId="4203" priority="14903" operator="containsText" text="Pendente">
      <formula>NOT(ISERROR(SEARCH("Pendente",P721)))</formula>
    </cfRule>
  </conditionalFormatting>
  <conditionalFormatting sqref="P722">
    <cfRule type="containsText" dxfId="4202" priority="14928" operator="containsText" text="Finalizado">
      <formula>NOT(ISERROR(SEARCH("Finalizado",P722)))</formula>
    </cfRule>
    <cfRule type="expression" dxfId="4201" priority="14909">
      <formula>$H722="SUBETAPA"</formula>
    </cfRule>
    <cfRule type="expression" dxfId="4200" priority="14910">
      <formula>$H722="CÉLULA CONSTRUTIVA"</formula>
    </cfRule>
    <cfRule type="expression" dxfId="4199" priority="14911">
      <formula>$H722="ETAPA"</formula>
    </cfRule>
    <cfRule type="containsText" dxfId="4198" priority="14912" operator="containsText" text="Lançado">
      <formula>NOT(ISERROR(SEARCH("Lançado",P722)))</formula>
    </cfRule>
    <cfRule type="containsText" dxfId="4197" priority="14913" operator="containsText" text="N/A">
      <formula>NOT(ISERROR(SEARCH("N/A",P722)))</formula>
    </cfRule>
    <cfRule type="containsText" dxfId="4196" priority="14914" operator="containsText" text="Pendente">
      <formula>NOT(ISERROR(SEARCH("Pendente",P722)))</formula>
    </cfRule>
    <cfRule type="containsText" dxfId="4195" priority="14915" operator="containsText" text="Finalizado">
      <formula>NOT(ISERROR(SEARCH("Finalizado",P722)))</formula>
    </cfRule>
    <cfRule type="containsText" dxfId="4194" priority="14917" operator="containsText" text="Lançado">
      <formula>NOT(ISERROR(SEARCH("Lançado",P722)))</formula>
    </cfRule>
    <cfRule type="containsText" dxfId="4193" priority="14918" operator="containsText" text="N/A">
      <formula>NOT(ISERROR(SEARCH("N/A",P722)))</formula>
    </cfRule>
    <cfRule type="containsText" dxfId="4192" priority="14919" operator="containsText" text="Pendente">
      <formula>NOT(ISERROR(SEARCH("Pendente",P722)))</formula>
    </cfRule>
    <cfRule type="containsText" dxfId="4191" priority="14920" operator="containsText" text="Finalizado">
      <formula>NOT(ISERROR(SEARCH("Finalizado",P722)))</formula>
    </cfRule>
    <cfRule type="containsText" dxfId="4190" priority="14921" operator="containsText" text="em andamento">
      <formula>NOT(ISERROR(SEARCH("em andamento",P722)))</formula>
    </cfRule>
    <cfRule type="expression" dxfId="4189" priority="14922">
      <formula>$H722="SUBETAPA"</formula>
    </cfRule>
    <cfRule type="expression" dxfId="4188" priority="14923">
      <formula>$H722="CÉLULA CONSTRUTIVA"</formula>
    </cfRule>
    <cfRule type="expression" dxfId="4187" priority="14924">
      <formula>$H722="ETAPA"</formula>
    </cfRule>
    <cfRule type="containsText" dxfId="4186" priority="14925" operator="containsText" text="Lançado">
      <formula>NOT(ISERROR(SEARCH("Lançado",P722)))</formula>
    </cfRule>
    <cfRule type="containsText" dxfId="4185" priority="14926" operator="containsText" text="N/A">
      <formula>NOT(ISERROR(SEARCH("N/A",P722)))</formula>
    </cfRule>
    <cfRule type="containsText" dxfId="4184" priority="14927" operator="containsText" text="Pendente">
      <formula>NOT(ISERROR(SEARCH("Pendente",P722)))</formula>
    </cfRule>
    <cfRule type="containsText" dxfId="4183" priority="14929" operator="containsText" text="em andamento">
      <formula>NOT(ISERROR(SEARCH("em andamento",P722)))</formula>
    </cfRule>
    <cfRule type="containsText" dxfId="4182" priority="14916" operator="containsText" text="em andamento">
      <formula>NOT(ISERROR(SEARCH("em andamento",P722)))</formula>
    </cfRule>
  </conditionalFormatting>
  <conditionalFormatting sqref="P723">
    <cfRule type="containsText" dxfId="4181" priority="15420" operator="containsText" text="em andamento">
      <formula>NOT(ISERROR(SEARCH("em andamento",P723)))</formula>
    </cfRule>
    <cfRule type="containsText" dxfId="4180" priority="15419" operator="containsText" text="Finalizado">
      <formula>NOT(ISERROR(SEARCH("Finalizado",P723)))</formula>
    </cfRule>
    <cfRule type="containsText" dxfId="4179" priority="15418" operator="containsText" text="Pendente">
      <formula>NOT(ISERROR(SEARCH("Pendente",P723)))</formula>
    </cfRule>
    <cfRule type="containsText" dxfId="4178" priority="15417" operator="containsText" text="N/A">
      <formula>NOT(ISERROR(SEARCH("N/A",P723)))</formula>
    </cfRule>
    <cfRule type="containsText" dxfId="4177" priority="15416" operator="containsText" text="Lançado">
      <formula>NOT(ISERROR(SEARCH("Lançado",P723)))</formula>
    </cfRule>
  </conditionalFormatting>
  <conditionalFormatting sqref="P724">
    <cfRule type="containsText" dxfId="4176" priority="15386" operator="containsText" text="Finalizado">
      <formula>NOT(ISERROR(SEARCH("Finalizado",P724)))</formula>
    </cfRule>
    <cfRule type="containsText" dxfId="4175" priority="15400" operator="containsText" text="em andamento">
      <formula>NOT(ISERROR(SEARCH("em andamento",P724)))</formula>
    </cfRule>
    <cfRule type="containsText" dxfId="4174" priority="15399" operator="containsText" text="Finalizado">
      <formula>NOT(ISERROR(SEARCH("Finalizado",P724)))</formula>
    </cfRule>
    <cfRule type="containsText" dxfId="4173" priority="15398" operator="containsText" text="Pendente">
      <formula>NOT(ISERROR(SEARCH("Pendente",P724)))</formula>
    </cfRule>
    <cfRule type="containsText" dxfId="4172" priority="15397" operator="containsText" text="N/A">
      <formula>NOT(ISERROR(SEARCH("N/A",P724)))</formula>
    </cfRule>
    <cfRule type="containsText" dxfId="4171" priority="15396" operator="containsText" text="Lançado">
      <formula>NOT(ISERROR(SEARCH("Lançado",P724)))</formula>
    </cfRule>
    <cfRule type="expression" dxfId="4170" priority="15395">
      <formula>$H724="ETAPA"</formula>
    </cfRule>
    <cfRule type="expression" dxfId="4169" priority="15394">
      <formula>$H724="CÉLULA CONSTRUTIVA"</formula>
    </cfRule>
    <cfRule type="expression" dxfId="4168" priority="15393">
      <formula>$H724="SUBETAPA"</formula>
    </cfRule>
    <cfRule type="containsText" dxfId="4167" priority="15392" operator="containsText" text="em andamento">
      <formula>NOT(ISERROR(SEARCH("em andamento",P724)))</formula>
    </cfRule>
    <cfRule type="containsText" dxfId="4166" priority="15385" operator="containsText" text="Pendente">
      <formula>NOT(ISERROR(SEARCH("Pendente",P724)))</formula>
    </cfRule>
    <cfRule type="containsText" dxfId="4165" priority="15384" operator="containsText" text="N/A">
      <formula>NOT(ISERROR(SEARCH("N/A",P724)))</formula>
    </cfRule>
    <cfRule type="containsText" dxfId="4164" priority="15383" operator="containsText" text="Lançado">
      <formula>NOT(ISERROR(SEARCH("Lançado",P724)))</formula>
    </cfRule>
    <cfRule type="expression" dxfId="4163" priority="15382">
      <formula>$H724="ETAPA"</formula>
    </cfRule>
    <cfRule type="expression" dxfId="4162" priority="15381">
      <formula>$H724="CÉLULA CONSTRUTIVA"</formula>
    </cfRule>
    <cfRule type="containsText" dxfId="4161" priority="15391" operator="containsText" text="Finalizado">
      <formula>NOT(ISERROR(SEARCH("Finalizado",P724)))</formula>
    </cfRule>
    <cfRule type="containsText" dxfId="4160" priority="15390" operator="containsText" text="Pendente">
      <formula>NOT(ISERROR(SEARCH("Pendente",P724)))</formula>
    </cfRule>
    <cfRule type="containsText" dxfId="4159" priority="15389" operator="containsText" text="N/A">
      <formula>NOT(ISERROR(SEARCH("N/A",P724)))</formula>
    </cfRule>
    <cfRule type="containsText" dxfId="4158" priority="15388" operator="containsText" text="Lançado">
      <formula>NOT(ISERROR(SEARCH("Lançado",P724)))</formula>
    </cfRule>
    <cfRule type="containsText" dxfId="4157" priority="15387" operator="containsText" text="em andamento">
      <formula>NOT(ISERROR(SEARCH("em andamento",P724)))</formula>
    </cfRule>
    <cfRule type="expression" dxfId="4156" priority="15380">
      <formula>$H724="SUBETAPA"</formula>
    </cfRule>
  </conditionalFormatting>
  <conditionalFormatting sqref="P725">
    <cfRule type="containsText" dxfId="4155" priority="15302" operator="containsText" text="Finalizado">
      <formula>NOT(ISERROR(SEARCH("Finalizado",P725)))</formula>
    </cfRule>
    <cfRule type="containsText" dxfId="4154" priority="15301" operator="containsText" text="Pendente">
      <formula>NOT(ISERROR(SEARCH("Pendente",P725)))</formula>
    </cfRule>
    <cfRule type="containsText" dxfId="4153" priority="15300" operator="containsText" text="N/A">
      <formula>NOT(ISERROR(SEARCH("N/A",P725)))</formula>
    </cfRule>
    <cfRule type="containsText" dxfId="4152" priority="15299" operator="containsText" text="Lançado">
      <formula>NOT(ISERROR(SEARCH("Lançado",P725)))</formula>
    </cfRule>
    <cfRule type="containsText" dxfId="4151" priority="15303" operator="containsText" text="em andamento">
      <formula>NOT(ISERROR(SEARCH("em andamento",P725)))</formula>
    </cfRule>
  </conditionalFormatting>
  <conditionalFormatting sqref="P726">
    <cfRule type="containsText" dxfId="4150" priority="11030" operator="containsText" text="Finalizado">
      <formula>NOT(ISERROR(SEARCH("Finalizado",P726)))</formula>
    </cfRule>
    <cfRule type="containsText" dxfId="4149" priority="11031" operator="containsText" text="em andamento">
      <formula>NOT(ISERROR(SEARCH("em andamento",P726)))</formula>
    </cfRule>
    <cfRule type="containsText" dxfId="4148" priority="11014" operator="containsText" text="Lançado">
      <formula>NOT(ISERROR(SEARCH("Lançado",P726)))</formula>
    </cfRule>
    <cfRule type="expression" dxfId="4147" priority="11013">
      <formula>$H726="ETAPA"</formula>
    </cfRule>
    <cfRule type="containsText" dxfId="4146" priority="11029" operator="containsText" text="Pendente">
      <formula>NOT(ISERROR(SEARCH("Pendente",P726)))</formula>
    </cfRule>
    <cfRule type="expression" dxfId="4145" priority="11012">
      <formula>$H726="CÉLULA CONSTRUTIVA"</formula>
    </cfRule>
    <cfRule type="containsText" dxfId="4144" priority="11027" operator="containsText" text="Lançado">
      <formula>NOT(ISERROR(SEARCH("Lançado",P726)))</formula>
    </cfRule>
    <cfRule type="expression" dxfId="4143" priority="11026">
      <formula>$H726="ETAPA"</formula>
    </cfRule>
    <cfRule type="expression" dxfId="4142" priority="11011">
      <formula>$H726="SUBETAPA"</formula>
    </cfRule>
    <cfRule type="containsText" dxfId="4141" priority="11028" operator="containsText" text="N/A">
      <formula>NOT(ISERROR(SEARCH("N/A",P726)))</formula>
    </cfRule>
    <cfRule type="containsText" dxfId="4140" priority="11017" operator="containsText" text="Finalizado">
      <formula>NOT(ISERROR(SEARCH("Finalizado",P726)))</formula>
    </cfRule>
    <cfRule type="containsText" dxfId="4139" priority="11021" operator="containsText" text="Pendente">
      <formula>NOT(ISERROR(SEARCH("Pendente",P726)))</formula>
    </cfRule>
    <cfRule type="containsText" dxfId="4138" priority="11020" operator="containsText" text="N/A">
      <formula>NOT(ISERROR(SEARCH("N/A",P726)))</formula>
    </cfRule>
    <cfRule type="expression" dxfId="4137" priority="11025">
      <formula>$H726="CÉLULA CONSTRUTIVA"</formula>
    </cfRule>
    <cfRule type="expression" dxfId="4136" priority="11024">
      <formula>$H726="SUBETAPA"</formula>
    </cfRule>
    <cfRule type="containsText" dxfId="4135" priority="11023" operator="containsText" text="em andamento">
      <formula>NOT(ISERROR(SEARCH("em andamento",P726)))</formula>
    </cfRule>
    <cfRule type="containsText" dxfId="4134" priority="11022" operator="containsText" text="Finalizado">
      <formula>NOT(ISERROR(SEARCH("Finalizado",P726)))</formula>
    </cfRule>
    <cfRule type="containsText" dxfId="4133" priority="11019" operator="containsText" text="Lançado">
      <formula>NOT(ISERROR(SEARCH("Lançado",P726)))</formula>
    </cfRule>
    <cfRule type="containsText" dxfId="4132" priority="11018" operator="containsText" text="em andamento">
      <formula>NOT(ISERROR(SEARCH("em andamento",P726)))</formula>
    </cfRule>
    <cfRule type="containsText" dxfId="4131" priority="11016" operator="containsText" text="Pendente">
      <formula>NOT(ISERROR(SEARCH("Pendente",P726)))</formula>
    </cfRule>
    <cfRule type="containsText" dxfId="4130" priority="11015" operator="containsText" text="N/A">
      <formula>NOT(ISERROR(SEARCH("N/A",P726)))</formula>
    </cfRule>
  </conditionalFormatting>
  <conditionalFormatting sqref="P727">
    <cfRule type="containsText" dxfId="4129" priority="15283" operator="containsText" text="em andamento">
      <formula>NOT(ISERROR(SEARCH("em andamento",P727)))</formula>
    </cfRule>
    <cfRule type="containsText" dxfId="4128" priority="15280" operator="containsText" text="N/A">
      <formula>NOT(ISERROR(SEARCH("N/A",P727)))</formula>
    </cfRule>
    <cfRule type="containsText" dxfId="4127" priority="15281" operator="containsText" text="Pendente">
      <formula>NOT(ISERROR(SEARCH("Pendente",P727)))</formula>
    </cfRule>
    <cfRule type="containsText" dxfId="4126" priority="15282" operator="containsText" text="Finalizado">
      <formula>NOT(ISERROR(SEARCH("Finalizado",P727)))</formula>
    </cfRule>
    <cfRule type="containsText" dxfId="4125" priority="15279" operator="containsText" text="Lançado">
      <formula>NOT(ISERROR(SEARCH("Lançado",P727)))</formula>
    </cfRule>
  </conditionalFormatting>
  <conditionalFormatting sqref="P728">
    <cfRule type="containsText" dxfId="4124" priority="15354" operator="containsText" text="N/A">
      <formula>NOT(ISERROR(SEARCH("N/A",P728)))</formula>
    </cfRule>
    <cfRule type="containsText" dxfId="4123" priority="15355" operator="containsText" text="Pendente">
      <formula>NOT(ISERROR(SEARCH("Pendente",P728)))</formula>
    </cfRule>
    <cfRule type="containsText" dxfId="4122" priority="15356" operator="containsText" text="Finalizado">
      <formula>NOT(ISERROR(SEARCH("Finalizado",P728)))</formula>
    </cfRule>
    <cfRule type="containsText" dxfId="4121" priority="15357" operator="containsText" text="em andamento">
      <formula>NOT(ISERROR(SEARCH("em andamento",P728)))</formula>
    </cfRule>
    <cfRule type="expression" dxfId="4120" priority="15358">
      <formula>$H728="SUBETAPA"</formula>
    </cfRule>
    <cfRule type="containsText" dxfId="4119" priority="15353" operator="containsText" text="Lançado">
      <formula>NOT(ISERROR(SEARCH("Lançado",P728)))</formula>
    </cfRule>
    <cfRule type="containsText" dxfId="4118" priority="15348" operator="containsText" text="Lançado">
      <formula>NOT(ISERROR(SEARCH("Lançado",P728)))</formula>
    </cfRule>
    <cfRule type="containsText" dxfId="4117" priority="15351" operator="containsText" text="Finalizado">
      <formula>NOT(ISERROR(SEARCH("Finalizado",P728)))</formula>
    </cfRule>
    <cfRule type="expression" dxfId="4116" priority="15359">
      <formula>$H728="CÉLULA CONSTRUTIVA"</formula>
    </cfRule>
    <cfRule type="expression" dxfId="4115" priority="15360">
      <formula>$H728="ETAPA"</formula>
    </cfRule>
    <cfRule type="containsText" dxfId="4114" priority="15361" operator="containsText" text="Lançado">
      <formula>NOT(ISERROR(SEARCH("Lançado",P728)))</formula>
    </cfRule>
    <cfRule type="containsText" dxfId="4113" priority="15362" operator="containsText" text="N/A">
      <formula>NOT(ISERROR(SEARCH("N/A",P728)))</formula>
    </cfRule>
    <cfRule type="containsText" dxfId="4112" priority="15363" operator="containsText" text="Pendente">
      <formula>NOT(ISERROR(SEARCH("Pendente",P728)))</formula>
    </cfRule>
    <cfRule type="containsText" dxfId="4111" priority="15349" operator="containsText" text="N/A">
      <formula>NOT(ISERROR(SEARCH("N/A",P728)))</formula>
    </cfRule>
    <cfRule type="containsText" dxfId="4110" priority="15364" operator="containsText" text="Finalizado">
      <formula>NOT(ISERROR(SEARCH("Finalizado",P728)))</formula>
    </cfRule>
    <cfRule type="containsText" dxfId="4109" priority="15365" operator="containsText" text="em andamento">
      <formula>NOT(ISERROR(SEARCH("em andamento",P728)))</formula>
    </cfRule>
    <cfRule type="expression" dxfId="4108" priority="15345">
      <formula>$H728="SUBETAPA"</formula>
    </cfRule>
    <cfRule type="expression" dxfId="4107" priority="15347">
      <formula>$H728="ETAPA"</formula>
    </cfRule>
    <cfRule type="containsText" dxfId="4106" priority="15350" operator="containsText" text="Pendente">
      <formula>NOT(ISERROR(SEARCH("Pendente",P728)))</formula>
    </cfRule>
    <cfRule type="expression" dxfId="4105" priority="15346">
      <formula>$H728="CÉLULA CONSTRUTIVA"</formula>
    </cfRule>
    <cfRule type="containsText" dxfId="4104" priority="15352" operator="containsText" text="em andamento">
      <formula>NOT(ISERROR(SEARCH("em andamento",P728)))</formula>
    </cfRule>
  </conditionalFormatting>
  <conditionalFormatting sqref="P729">
    <cfRule type="containsText" dxfId="4103" priority="15375" operator="containsText" text="Lançado">
      <formula>NOT(ISERROR(SEARCH("Lançado",P729)))</formula>
    </cfRule>
    <cfRule type="containsText" dxfId="4102" priority="15377" operator="containsText" text="Pendente">
      <formula>NOT(ISERROR(SEARCH("Pendente",P729)))</formula>
    </cfRule>
    <cfRule type="containsText" dxfId="4101" priority="15378" operator="containsText" text="Finalizado">
      <formula>NOT(ISERROR(SEARCH("Finalizado",P729)))</formula>
    </cfRule>
    <cfRule type="containsText" dxfId="4100" priority="15379" operator="containsText" text="em andamento">
      <formula>NOT(ISERROR(SEARCH("em andamento",P729)))</formula>
    </cfRule>
  </conditionalFormatting>
  <conditionalFormatting sqref="P732 G740:L740 G742:L742">
    <cfRule type="expression" dxfId="4099" priority="15259">
      <formula>$H732="SUBETAPA"</formula>
    </cfRule>
  </conditionalFormatting>
  <conditionalFormatting sqref="P732">
    <cfRule type="containsText" dxfId="4098" priority="15264" operator="containsText" text="Pendente">
      <formula>NOT(ISERROR(SEARCH("Pendente",P732)))</formula>
    </cfRule>
    <cfRule type="containsText" dxfId="4097" priority="15266" operator="containsText" text="em andamento">
      <formula>NOT(ISERROR(SEARCH("em andamento",P732)))</formula>
    </cfRule>
    <cfRule type="containsText" dxfId="4096" priority="15265" operator="containsText" text="Finalizado">
      <formula>NOT(ISERROR(SEARCH("Finalizado",P732)))</formula>
    </cfRule>
    <cfRule type="containsText" dxfId="4095" priority="15262" operator="containsText" text="Lançado">
      <formula>NOT(ISERROR(SEARCH("Lançado",P732)))</formula>
    </cfRule>
    <cfRule type="containsText" dxfId="4094" priority="15263" operator="containsText" text="N/A">
      <formula>NOT(ISERROR(SEARCH("N/A",P732)))</formula>
    </cfRule>
  </conditionalFormatting>
  <conditionalFormatting sqref="P733">
    <cfRule type="containsText" dxfId="4093" priority="15154" operator="containsText" text="Finalizado">
      <formula>NOT(ISERROR(SEARCH("Finalizado",P733)))</formula>
    </cfRule>
    <cfRule type="containsText" dxfId="4092" priority="15153" operator="containsText" text="Pendente">
      <formula>NOT(ISERROR(SEARCH("Pendente",P733)))</formula>
    </cfRule>
    <cfRule type="containsText" dxfId="4091" priority="15152" operator="containsText" text="N/A">
      <formula>NOT(ISERROR(SEARCH("N/A",P733)))</formula>
    </cfRule>
    <cfRule type="containsText" dxfId="4090" priority="15151" operator="containsText" text="Lançado">
      <formula>NOT(ISERROR(SEARCH("Lançado",P733)))</formula>
    </cfRule>
    <cfRule type="containsText" dxfId="4089" priority="15155" operator="containsText" text="em andamento">
      <formula>NOT(ISERROR(SEARCH("em andamento",P733)))</formula>
    </cfRule>
  </conditionalFormatting>
  <conditionalFormatting sqref="P734">
    <cfRule type="containsText" dxfId="4088" priority="15160" operator="containsText" text="N/A">
      <formula>NOT(ISERROR(SEARCH("N/A",P734)))</formula>
    </cfRule>
    <cfRule type="containsText" dxfId="4087" priority="15161" operator="containsText" text="Pendente">
      <formula>NOT(ISERROR(SEARCH("Pendente",P734)))</formula>
    </cfRule>
    <cfRule type="containsText" dxfId="4086" priority="15162" operator="containsText" text="Finalizado">
      <formula>NOT(ISERROR(SEARCH("Finalizado",P734)))</formula>
    </cfRule>
    <cfRule type="containsText" dxfId="4085" priority="15163" operator="containsText" text="em andamento">
      <formula>NOT(ISERROR(SEARCH("em andamento",P734)))</formula>
    </cfRule>
    <cfRule type="containsText" dxfId="4084" priority="15164" operator="containsText" text="Lançado">
      <formula>NOT(ISERROR(SEARCH("Lançado",P734)))</formula>
    </cfRule>
    <cfRule type="containsText" dxfId="4083" priority="15165" operator="containsText" text="N/A">
      <formula>NOT(ISERROR(SEARCH("N/A",P734)))</formula>
    </cfRule>
    <cfRule type="containsText" dxfId="4082" priority="15166" operator="containsText" text="Pendente">
      <formula>NOT(ISERROR(SEARCH("Pendente",P734)))</formula>
    </cfRule>
    <cfRule type="containsText" dxfId="4081" priority="15167" operator="containsText" text="Finalizado">
      <formula>NOT(ISERROR(SEARCH("Finalizado",P734)))</formula>
    </cfRule>
    <cfRule type="containsText" dxfId="4080" priority="15168" operator="containsText" text="em andamento">
      <formula>NOT(ISERROR(SEARCH("em andamento",P734)))</formula>
    </cfRule>
    <cfRule type="expression" dxfId="4079" priority="15169">
      <formula>$H734="SUBETAPA"</formula>
    </cfRule>
    <cfRule type="expression" dxfId="4078" priority="15170">
      <formula>$H734="CÉLULA CONSTRUTIVA"</formula>
    </cfRule>
    <cfRule type="expression" dxfId="4077" priority="15171">
      <formula>$H734="ETAPA"</formula>
    </cfRule>
    <cfRule type="containsText" dxfId="4076" priority="15172" operator="containsText" text="Lançado">
      <formula>NOT(ISERROR(SEARCH("Lançado",P734)))</formula>
    </cfRule>
    <cfRule type="containsText" dxfId="4075" priority="15173" operator="containsText" text="N/A">
      <formula>NOT(ISERROR(SEARCH("N/A",P734)))</formula>
    </cfRule>
    <cfRule type="containsText" dxfId="4074" priority="15174" operator="containsText" text="Pendente">
      <formula>NOT(ISERROR(SEARCH("Pendente",P734)))</formula>
    </cfRule>
    <cfRule type="containsText" dxfId="4073" priority="15175" operator="containsText" text="Finalizado">
      <formula>NOT(ISERROR(SEARCH("Finalizado",P734)))</formula>
    </cfRule>
    <cfRule type="expression" dxfId="4072" priority="15156">
      <formula>$H734="SUBETAPA"</formula>
    </cfRule>
    <cfRule type="expression" dxfId="4071" priority="15157">
      <formula>$H734="CÉLULA CONSTRUTIVA"</formula>
    </cfRule>
    <cfRule type="containsText" dxfId="4070" priority="15176" operator="containsText" text="em andamento">
      <formula>NOT(ISERROR(SEARCH("em andamento",P734)))</formula>
    </cfRule>
    <cfRule type="expression" dxfId="4069" priority="15158">
      <formula>$H734="ETAPA"</formula>
    </cfRule>
    <cfRule type="containsText" dxfId="4068" priority="15159" operator="containsText" text="Lançado">
      <formula>NOT(ISERROR(SEARCH("Lançado",P734)))</formula>
    </cfRule>
  </conditionalFormatting>
  <conditionalFormatting sqref="P735">
    <cfRule type="containsText" dxfId="4067" priority="14867" operator="containsText" text="em andamento">
      <formula>NOT(ISERROR(SEARCH("em andamento",P735)))</formula>
    </cfRule>
    <cfRule type="containsText" dxfId="4066" priority="14866" operator="containsText" text="Finalizado">
      <formula>NOT(ISERROR(SEARCH("Finalizado",P735)))</formula>
    </cfRule>
    <cfRule type="containsText" dxfId="4065" priority="14865" operator="containsText" text="Pendente">
      <formula>NOT(ISERROR(SEARCH("Pendente",P735)))</formula>
    </cfRule>
    <cfRule type="containsText" dxfId="4064" priority="14864" operator="containsText" text="N/A">
      <formula>NOT(ISERROR(SEARCH("N/A",P735)))</formula>
    </cfRule>
    <cfRule type="containsText" dxfId="4063" priority="14863" operator="containsText" text="Lançado">
      <formula>NOT(ISERROR(SEARCH("Lançado",P735)))</formula>
    </cfRule>
  </conditionalFormatting>
  <conditionalFormatting sqref="P736">
    <cfRule type="containsText" dxfId="4062" priority="14875" operator="containsText" text="N/A">
      <formula>NOT(ISERROR(SEARCH("N/A",P736)))</formula>
    </cfRule>
    <cfRule type="expression" dxfId="4061" priority="14885">
      <formula>$H736="CÉLULA CONSTRUTIVA"</formula>
    </cfRule>
    <cfRule type="expression" dxfId="4060" priority="14872">
      <formula>$H736="CÉLULA CONSTRUTIVA"</formula>
    </cfRule>
    <cfRule type="expression" dxfId="4059" priority="14873">
      <formula>$H736="ETAPA"</formula>
    </cfRule>
    <cfRule type="containsText" dxfId="4058" priority="14874" operator="containsText" text="Lançado">
      <formula>NOT(ISERROR(SEARCH("Lançado",P736)))</formula>
    </cfRule>
    <cfRule type="containsText" dxfId="4057" priority="14876" operator="containsText" text="Pendente">
      <formula>NOT(ISERROR(SEARCH("Pendente",P736)))</formula>
    </cfRule>
    <cfRule type="containsText" dxfId="4056" priority="14877" operator="containsText" text="Finalizado">
      <formula>NOT(ISERROR(SEARCH("Finalizado",P736)))</formula>
    </cfRule>
    <cfRule type="containsText" dxfId="4055" priority="14878" operator="containsText" text="em andamento">
      <formula>NOT(ISERROR(SEARCH("em andamento",P736)))</formula>
    </cfRule>
    <cfRule type="expression" dxfId="4054" priority="14886">
      <formula>$H736="ETAPA"</formula>
    </cfRule>
    <cfRule type="containsText" dxfId="4053" priority="14879" operator="containsText" text="Lançado">
      <formula>NOT(ISERROR(SEARCH("Lançado",P736)))</formula>
    </cfRule>
    <cfRule type="containsText" dxfId="4052" priority="14890" operator="containsText" text="Finalizado">
      <formula>NOT(ISERROR(SEARCH("Finalizado",P736)))</formula>
    </cfRule>
    <cfRule type="containsText" dxfId="4051" priority="14889" operator="containsText" text="Pendente">
      <formula>NOT(ISERROR(SEARCH("Pendente",P736)))</formula>
    </cfRule>
    <cfRule type="containsText" dxfId="4050" priority="14891" operator="containsText" text="em andamento">
      <formula>NOT(ISERROR(SEARCH("em andamento",P736)))</formula>
    </cfRule>
    <cfRule type="containsText" dxfId="4049" priority="14888" operator="containsText" text="N/A">
      <formula>NOT(ISERROR(SEARCH("N/A",P736)))</formula>
    </cfRule>
    <cfRule type="containsText" dxfId="4048" priority="14887" operator="containsText" text="Lançado">
      <formula>NOT(ISERROR(SEARCH("Lançado",P736)))</formula>
    </cfRule>
    <cfRule type="expression" dxfId="4047" priority="14884">
      <formula>$H736="SUBETAPA"</formula>
    </cfRule>
    <cfRule type="containsText" dxfId="4046" priority="14883" operator="containsText" text="em andamento">
      <formula>NOT(ISERROR(SEARCH("em andamento",P736)))</formula>
    </cfRule>
    <cfRule type="containsText" dxfId="4045" priority="14882" operator="containsText" text="Finalizado">
      <formula>NOT(ISERROR(SEARCH("Finalizado",P736)))</formula>
    </cfRule>
    <cfRule type="containsText" dxfId="4044" priority="14881" operator="containsText" text="Pendente">
      <formula>NOT(ISERROR(SEARCH("Pendente",P736)))</formula>
    </cfRule>
    <cfRule type="containsText" dxfId="4043" priority="14880" operator="containsText" text="N/A">
      <formula>NOT(ISERROR(SEARCH("N/A",P736)))</formula>
    </cfRule>
    <cfRule type="expression" dxfId="4042" priority="14871">
      <formula>$H736="SUBETAPA"</formula>
    </cfRule>
  </conditionalFormatting>
  <conditionalFormatting sqref="P737">
    <cfRule type="containsText" dxfId="4041" priority="15254" operator="containsText" text="Finalizado">
      <formula>NOT(ISERROR(SEARCH("Finalizado",P737)))</formula>
    </cfRule>
    <cfRule type="containsText" dxfId="4040" priority="15253" operator="containsText" text="Pendente">
      <formula>NOT(ISERROR(SEARCH("Pendente",P737)))</formula>
    </cfRule>
    <cfRule type="containsText" dxfId="4039" priority="15252" operator="containsText" text="N/A">
      <formula>NOT(ISERROR(SEARCH("N/A",P737)))</formula>
    </cfRule>
    <cfRule type="containsText" dxfId="4038" priority="15251" operator="containsText" text="Lançado">
      <formula>NOT(ISERROR(SEARCH("Lançado",P737)))</formula>
    </cfRule>
    <cfRule type="containsText" dxfId="4037" priority="15255" operator="containsText" text="em andamento">
      <formula>NOT(ISERROR(SEARCH("em andamento",P737)))</formula>
    </cfRule>
  </conditionalFormatting>
  <conditionalFormatting sqref="P738">
    <cfRule type="expression" dxfId="4036" priority="15230">
      <formula>$H738="ETAPA"</formula>
    </cfRule>
    <cfRule type="containsText" dxfId="4035" priority="15225" operator="containsText" text="Pendente">
      <formula>NOT(ISERROR(SEARCH("Pendente",P738)))</formula>
    </cfRule>
    <cfRule type="containsText" dxfId="4034" priority="15224" operator="containsText" text="N/A">
      <formula>NOT(ISERROR(SEARCH("N/A",P738)))</formula>
    </cfRule>
    <cfRule type="expression" dxfId="4033" priority="15216">
      <formula>$H738="CÉLULA CONSTRUTIVA"</formula>
    </cfRule>
    <cfRule type="containsText" dxfId="4032" priority="15223" operator="containsText" text="Lançado">
      <formula>NOT(ISERROR(SEARCH("Lançado",P738)))</formula>
    </cfRule>
    <cfRule type="containsText" dxfId="4031" priority="15226" operator="containsText" text="Finalizado">
      <formula>NOT(ISERROR(SEARCH("Finalizado",P738)))</formula>
    </cfRule>
    <cfRule type="expression" dxfId="4030" priority="15229">
      <formula>$H738="CÉLULA CONSTRUTIVA"</formula>
    </cfRule>
    <cfRule type="containsText" dxfId="4029" priority="15218" operator="containsText" text="Lançado">
      <formula>NOT(ISERROR(SEARCH("Lançado",P738)))</formula>
    </cfRule>
    <cfRule type="containsText" dxfId="4028" priority="15221" operator="containsText" text="Finalizado">
      <formula>NOT(ISERROR(SEARCH("Finalizado",P738)))</formula>
    </cfRule>
    <cfRule type="containsText" dxfId="4027" priority="15220" operator="containsText" text="Pendente">
      <formula>NOT(ISERROR(SEARCH("Pendente",P738)))</formula>
    </cfRule>
    <cfRule type="expression" dxfId="4026" priority="15228">
      <formula>$H738="SUBETAPA"</formula>
    </cfRule>
    <cfRule type="containsText" dxfId="4025" priority="15219" operator="containsText" text="N/A">
      <formula>NOT(ISERROR(SEARCH("N/A",P738)))</formula>
    </cfRule>
    <cfRule type="containsText" dxfId="4024" priority="15227" operator="containsText" text="em andamento">
      <formula>NOT(ISERROR(SEARCH("em andamento",P738)))</formula>
    </cfRule>
    <cfRule type="containsText" dxfId="4023" priority="15232" operator="containsText" text="N/A">
      <formula>NOT(ISERROR(SEARCH("N/A",P738)))</formula>
    </cfRule>
    <cfRule type="expression" dxfId="4022" priority="15217">
      <formula>$H738="ETAPA"</formula>
    </cfRule>
    <cfRule type="expression" dxfId="4021" priority="15215">
      <formula>$H738="SUBETAPA"</formula>
    </cfRule>
    <cfRule type="containsText" dxfId="4020" priority="15235" operator="containsText" text="em andamento">
      <formula>NOT(ISERROR(SEARCH("em andamento",P738)))</formula>
    </cfRule>
    <cfRule type="containsText" dxfId="4019" priority="15234" operator="containsText" text="Finalizado">
      <formula>NOT(ISERROR(SEARCH("Finalizado",P738)))</formula>
    </cfRule>
    <cfRule type="containsText" dxfId="4018" priority="15233" operator="containsText" text="Pendente">
      <formula>NOT(ISERROR(SEARCH("Pendente",P738)))</formula>
    </cfRule>
    <cfRule type="containsText" dxfId="4017" priority="15222" operator="containsText" text="em andamento">
      <formula>NOT(ISERROR(SEARCH("em andamento",P738)))</formula>
    </cfRule>
    <cfRule type="containsText" dxfId="4016" priority="15231" operator="containsText" text="Lançado">
      <formula>NOT(ISERROR(SEARCH("Lançado",P738)))</formula>
    </cfRule>
  </conditionalFormatting>
  <conditionalFormatting sqref="P739">
    <cfRule type="containsText" dxfId="4015" priority="15138" operator="containsText" text="em andamento">
      <formula>NOT(ISERROR(SEARCH("em andamento",P739)))</formula>
    </cfRule>
    <cfRule type="containsText" dxfId="4014" priority="15137" operator="containsText" text="Finalizado">
      <formula>NOT(ISERROR(SEARCH("Finalizado",P739)))</formula>
    </cfRule>
    <cfRule type="containsText" dxfId="4013" priority="15136" operator="containsText" text="Pendente">
      <formula>NOT(ISERROR(SEARCH("Pendente",P739)))</formula>
    </cfRule>
    <cfRule type="containsText" dxfId="4012" priority="15135" operator="containsText" text="N/A">
      <formula>NOT(ISERROR(SEARCH("N/A",P739)))</formula>
    </cfRule>
    <cfRule type="containsText" dxfId="4011" priority="15134" operator="containsText" text="Lançado">
      <formula>NOT(ISERROR(SEARCH("Lançado",P739)))</formula>
    </cfRule>
  </conditionalFormatting>
  <conditionalFormatting sqref="P740">
    <cfRule type="expression" dxfId="4010" priority="10990">
      <formula>$H740="SUBETAPA"</formula>
    </cfRule>
    <cfRule type="expression" dxfId="4009" priority="10992">
      <formula>$H740="ETAPA"</formula>
    </cfRule>
    <cfRule type="expression" dxfId="4008" priority="10991">
      <formula>$H740="CÉLULA CONSTRUTIVA"</formula>
    </cfRule>
    <cfRule type="containsText" dxfId="4007" priority="11009" operator="containsText" text="Finalizado">
      <formula>NOT(ISERROR(SEARCH("Finalizado",P740)))</formula>
    </cfRule>
    <cfRule type="containsText" dxfId="4006" priority="11008" operator="containsText" text="Pendente">
      <formula>NOT(ISERROR(SEARCH("Pendente",P740)))</formula>
    </cfRule>
    <cfRule type="containsText" dxfId="4005" priority="11007" operator="containsText" text="N/A">
      <formula>NOT(ISERROR(SEARCH("N/A",P740)))</formula>
    </cfRule>
    <cfRule type="containsText" dxfId="4004" priority="11006" operator="containsText" text="Lançado">
      <formula>NOT(ISERROR(SEARCH("Lançado",P740)))</formula>
    </cfRule>
    <cfRule type="expression" dxfId="4003" priority="11005">
      <formula>$H740="ETAPA"</formula>
    </cfRule>
    <cfRule type="expression" dxfId="4002" priority="11004">
      <formula>$H740="CÉLULA CONSTRUTIVA"</formula>
    </cfRule>
    <cfRule type="expression" dxfId="4001" priority="11003">
      <formula>$H740="SUBETAPA"</formula>
    </cfRule>
    <cfRule type="containsText" dxfId="4000" priority="11002" operator="containsText" text="em andamento">
      <formula>NOT(ISERROR(SEARCH("em andamento",P740)))</formula>
    </cfRule>
    <cfRule type="containsText" dxfId="3999" priority="11001" operator="containsText" text="Finalizado">
      <formula>NOT(ISERROR(SEARCH("Finalizado",P740)))</formula>
    </cfRule>
    <cfRule type="containsText" dxfId="3998" priority="11000" operator="containsText" text="Pendente">
      <formula>NOT(ISERROR(SEARCH("Pendente",P740)))</formula>
    </cfRule>
    <cfRule type="containsText" dxfId="3997" priority="10999" operator="containsText" text="N/A">
      <formula>NOT(ISERROR(SEARCH("N/A",P740)))</formula>
    </cfRule>
    <cfRule type="containsText" dxfId="3996" priority="10998" operator="containsText" text="Lançado">
      <formula>NOT(ISERROR(SEARCH("Lançado",P740)))</formula>
    </cfRule>
    <cfRule type="containsText" dxfId="3995" priority="10997" operator="containsText" text="em andamento">
      <formula>NOT(ISERROR(SEARCH("em andamento",P740)))</formula>
    </cfRule>
    <cfRule type="containsText" dxfId="3994" priority="10996" operator="containsText" text="Finalizado">
      <formula>NOT(ISERROR(SEARCH("Finalizado",P740)))</formula>
    </cfRule>
    <cfRule type="containsText" dxfId="3993" priority="10995" operator="containsText" text="Pendente">
      <formula>NOT(ISERROR(SEARCH("Pendente",P740)))</formula>
    </cfRule>
    <cfRule type="containsText" dxfId="3992" priority="10994" operator="containsText" text="N/A">
      <formula>NOT(ISERROR(SEARCH("N/A",P740)))</formula>
    </cfRule>
    <cfRule type="containsText" dxfId="3991" priority="10993" operator="containsText" text="Lançado">
      <formula>NOT(ISERROR(SEARCH("Lançado",P740)))</formula>
    </cfRule>
    <cfRule type="containsText" dxfId="3990" priority="11010" operator="containsText" text="em andamento">
      <formula>NOT(ISERROR(SEARCH("em andamento",P740)))</formula>
    </cfRule>
  </conditionalFormatting>
  <conditionalFormatting sqref="P741">
    <cfRule type="containsText" dxfId="3989" priority="15118" operator="containsText" text="em andamento">
      <formula>NOT(ISERROR(SEARCH("em andamento",P741)))</formula>
    </cfRule>
    <cfRule type="containsText" dxfId="3988" priority="15117" operator="containsText" text="Finalizado">
      <formula>NOT(ISERROR(SEARCH("Finalizado",P741)))</formula>
    </cfRule>
    <cfRule type="containsText" dxfId="3987" priority="15116" operator="containsText" text="Pendente">
      <formula>NOT(ISERROR(SEARCH("Pendente",P741)))</formula>
    </cfRule>
    <cfRule type="containsText" dxfId="3986" priority="15115" operator="containsText" text="N/A">
      <formula>NOT(ISERROR(SEARCH("N/A",P741)))</formula>
    </cfRule>
    <cfRule type="containsText" dxfId="3985" priority="15114" operator="containsText" text="Lançado">
      <formula>NOT(ISERROR(SEARCH("Lançado",P741)))</formula>
    </cfRule>
  </conditionalFormatting>
  <conditionalFormatting sqref="P742">
    <cfRule type="expression" dxfId="3984" priority="15181">
      <formula>$H742="CÉLULA CONSTRUTIVA"</formula>
    </cfRule>
    <cfRule type="expression" dxfId="3983" priority="15182">
      <formula>$H742="ETAPA"</formula>
    </cfRule>
    <cfRule type="containsText" dxfId="3982" priority="15183" operator="containsText" text="Lançado">
      <formula>NOT(ISERROR(SEARCH("Lançado",P742)))</formula>
    </cfRule>
    <cfRule type="containsText" dxfId="3981" priority="15184" operator="containsText" text="N/A">
      <formula>NOT(ISERROR(SEARCH("N/A",P742)))</formula>
    </cfRule>
    <cfRule type="containsText" dxfId="3980" priority="15185" operator="containsText" text="Pendente">
      <formula>NOT(ISERROR(SEARCH("Pendente",P742)))</formula>
    </cfRule>
    <cfRule type="containsText" dxfId="3979" priority="15186" operator="containsText" text="Finalizado">
      <formula>NOT(ISERROR(SEARCH("Finalizado",P742)))</formula>
    </cfRule>
    <cfRule type="containsText" dxfId="3978" priority="15187" operator="containsText" text="em andamento">
      <formula>NOT(ISERROR(SEARCH("em andamento",P742)))</formula>
    </cfRule>
    <cfRule type="containsText" dxfId="3977" priority="15188" operator="containsText" text="Lançado">
      <formula>NOT(ISERROR(SEARCH("Lançado",P742)))</formula>
    </cfRule>
    <cfRule type="containsText" dxfId="3976" priority="15190" operator="containsText" text="Pendente">
      <formula>NOT(ISERROR(SEARCH("Pendente",P742)))</formula>
    </cfRule>
    <cfRule type="containsText" dxfId="3975" priority="15191" operator="containsText" text="Finalizado">
      <formula>NOT(ISERROR(SEARCH("Finalizado",P742)))</formula>
    </cfRule>
    <cfRule type="containsText" dxfId="3974" priority="15192" operator="containsText" text="em andamento">
      <formula>NOT(ISERROR(SEARCH("em andamento",P742)))</formula>
    </cfRule>
    <cfRule type="expression" dxfId="3973" priority="15193">
      <formula>$H742="SUBETAPA"</formula>
    </cfRule>
    <cfRule type="expression" dxfId="3972" priority="15194">
      <formula>$H742="CÉLULA CONSTRUTIVA"</formula>
    </cfRule>
    <cfRule type="expression" dxfId="3971" priority="15195">
      <formula>$H742="ETAPA"</formula>
    </cfRule>
    <cfRule type="containsText" dxfId="3970" priority="15196" operator="containsText" text="Lançado">
      <formula>NOT(ISERROR(SEARCH("Lançado",P742)))</formula>
    </cfRule>
    <cfRule type="containsText" dxfId="3969" priority="15197" operator="containsText" text="N/A">
      <formula>NOT(ISERROR(SEARCH("N/A",P742)))</formula>
    </cfRule>
    <cfRule type="containsText" dxfId="3968" priority="15198" operator="containsText" text="Pendente">
      <formula>NOT(ISERROR(SEARCH("Pendente",P742)))</formula>
    </cfRule>
    <cfRule type="containsText" dxfId="3967" priority="15199" operator="containsText" text="Finalizado">
      <formula>NOT(ISERROR(SEARCH("Finalizado",P742)))</formula>
    </cfRule>
    <cfRule type="containsText" dxfId="3966" priority="15200" operator="containsText" text="em andamento">
      <formula>NOT(ISERROR(SEARCH("em andamento",P742)))</formula>
    </cfRule>
    <cfRule type="containsText" dxfId="3965" priority="15189" operator="containsText" text="N/A">
      <formula>NOT(ISERROR(SEARCH("N/A",P742)))</formula>
    </cfRule>
    <cfRule type="expression" dxfId="3964" priority="15180">
      <formula>$H742="SUBETAPA"</formula>
    </cfRule>
  </conditionalFormatting>
  <conditionalFormatting sqref="P743">
    <cfRule type="containsText" dxfId="3963" priority="15210" operator="containsText" text="Lançado">
      <formula>NOT(ISERROR(SEARCH("Lançado",P743)))</formula>
    </cfRule>
    <cfRule type="containsText" dxfId="3962" priority="15214" operator="containsText" text="em andamento">
      <formula>NOT(ISERROR(SEARCH("em andamento",P743)))</formula>
    </cfRule>
    <cfRule type="containsText" dxfId="3961" priority="15213" operator="containsText" text="Finalizado">
      <formula>NOT(ISERROR(SEARCH("Finalizado",P743)))</formula>
    </cfRule>
    <cfRule type="containsText" dxfId="3960" priority="15212" operator="containsText" text="Pendente">
      <formula>NOT(ISERROR(SEARCH("Pendente",P743)))</formula>
    </cfRule>
  </conditionalFormatting>
  <conditionalFormatting sqref="P744:P746">
    <cfRule type="expression" dxfId="3959" priority="23996">
      <formula>$H744="ETAPA"</formula>
    </cfRule>
    <cfRule type="expression" dxfId="3958" priority="23995">
      <formula>$H744="CÉLULA CONSTRUTIVA"</formula>
    </cfRule>
  </conditionalFormatting>
  <conditionalFormatting sqref="P746">
    <cfRule type="containsText" dxfId="3957" priority="24004" operator="containsText" text="em andamento">
      <formula>NOT(ISERROR(SEARCH("em andamento",P746)))</formula>
    </cfRule>
    <cfRule type="containsText" dxfId="3956" priority="24003" operator="containsText" text="Finalizado">
      <formula>NOT(ISERROR(SEARCH("Finalizado",P746)))</formula>
    </cfRule>
    <cfRule type="containsText" dxfId="3955" priority="24002" operator="containsText" text="Pendente">
      <formula>NOT(ISERROR(SEARCH("Pendente",P746)))</formula>
    </cfRule>
    <cfRule type="containsText" dxfId="3954" priority="24001" operator="containsText" text="N/A">
      <formula>NOT(ISERROR(SEARCH("N/A",P746)))</formula>
    </cfRule>
    <cfRule type="containsText" dxfId="3953" priority="24000" operator="containsText" text="Lançado">
      <formula>NOT(ISERROR(SEARCH("Lançado",P746)))</formula>
    </cfRule>
    <cfRule type="expression" dxfId="3952" priority="23994">
      <formula>$H746="SUBETAPA"</formula>
    </cfRule>
  </conditionalFormatting>
  <conditionalFormatting sqref="P746:P747">
    <cfRule type="expression" dxfId="3951" priority="23018">
      <formula>$H746="SUBETAPA"</formula>
    </cfRule>
    <cfRule type="expression" dxfId="3950" priority="23019">
      <formula>$H746="CÉLULA CONSTRUTIVA"</formula>
    </cfRule>
    <cfRule type="expression" dxfId="3949" priority="23020">
      <formula>$H746="ETAPA"</formula>
    </cfRule>
  </conditionalFormatting>
  <conditionalFormatting sqref="P747">
    <cfRule type="expression" dxfId="3948" priority="23014">
      <formula>$H747="SUBETAPA"</formula>
    </cfRule>
    <cfRule type="expression" dxfId="3947" priority="23015">
      <formula>$H747="CÉLULA CONSTRUTIVA"</formula>
    </cfRule>
    <cfRule type="expression" dxfId="3946" priority="23017">
      <formula>$H747="ETAPA"</formula>
    </cfRule>
  </conditionalFormatting>
  <conditionalFormatting sqref="P747:P748">
    <cfRule type="containsText" dxfId="3945" priority="23025" operator="containsText" text="N/A">
      <formula>NOT(ISERROR(SEARCH("N/A",P747)))</formula>
    </cfRule>
    <cfRule type="containsText" dxfId="3944" priority="23026" operator="containsText" text="Pendente">
      <formula>NOT(ISERROR(SEARCH("Pendente",P747)))</formula>
    </cfRule>
    <cfRule type="containsText" dxfId="3943" priority="23027" operator="containsText" text="Finalizado">
      <formula>NOT(ISERROR(SEARCH("Finalizado",P747)))</formula>
    </cfRule>
    <cfRule type="containsText" dxfId="3942" priority="23028" operator="containsText" text="em andamento">
      <formula>NOT(ISERROR(SEARCH("em andamento",P747)))</formula>
    </cfRule>
    <cfRule type="containsText" dxfId="3941" priority="23024" operator="containsText" text="Lançado">
      <formula>NOT(ISERROR(SEARCH("Lançado",P747)))</formula>
    </cfRule>
  </conditionalFormatting>
  <conditionalFormatting sqref="P749">
    <cfRule type="containsText" dxfId="3940" priority="20881" operator="containsText" text="em andamento">
      <formula>NOT(ISERROR(SEARCH("em andamento",P749)))</formula>
    </cfRule>
    <cfRule type="containsText" dxfId="3939" priority="20882" operator="containsText" text="Lançado">
      <formula>NOT(ISERROR(SEARCH("Lançado",P749)))</formula>
    </cfRule>
    <cfRule type="containsText" dxfId="3938" priority="20884" operator="containsText" text="Pendente">
      <formula>NOT(ISERROR(SEARCH("Pendente",P749)))</formula>
    </cfRule>
    <cfRule type="containsText" dxfId="3937" priority="20885" operator="containsText" text="Finalizado">
      <formula>NOT(ISERROR(SEARCH("Finalizado",P749)))</formula>
    </cfRule>
    <cfRule type="containsText" dxfId="3936" priority="20886" operator="containsText" text="em andamento">
      <formula>NOT(ISERROR(SEARCH("em andamento",P749)))</formula>
    </cfRule>
    <cfRule type="expression" dxfId="3935" priority="20887">
      <formula>$H749="SUBETAPA"</formula>
    </cfRule>
    <cfRule type="expression" dxfId="3934" priority="20888">
      <formula>$H749="CÉLULA CONSTRUTIVA"</formula>
    </cfRule>
    <cfRule type="containsText" dxfId="3933" priority="20890" operator="containsText" text="Lançado">
      <formula>NOT(ISERROR(SEARCH("Lançado",P749)))</formula>
    </cfRule>
    <cfRule type="containsText" dxfId="3932" priority="20891" operator="containsText" text="N/A">
      <formula>NOT(ISERROR(SEARCH("N/A",P749)))</formula>
    </cfRule>
    <cfRule type="containsText" dxfId="3931" priority="20878" operator="containsText" text="N/A">
      <formula>NOT(ISERROR(SEARCH("N/A",P749)))</formula>
    </cfRule>
    <cfRule type="containsText" dxfId="3930" priority="20892" operator="containsText" text="Pendente">
      <formula>NOT(ISERROR(SEARCH("Pendente",P749)))</formula>
    </cfRule>
    <cfRule type="containsText" dxfId="3929" priority="20893" operator="containsText" text="Finalizado">
      <formula>NOT(ISERROR(SEARCH("Finalizado",P749)))</formula>
    </cfRule>
    <cfRule type="containsText" dxfId="3928" priority="20894" operator="containsText" text="em andamento">
      <formula>NOT(ISERROR(SEARCH("em andamento",P749)))</formula>
    </cfRule>
    <cfRule type="containsText" dxfId="3927" priority="20883" operator="containsText" text="N/A">
      <formula>NOT(ISERROR(SEARCH("N/A",P749)))</formula>
    </cfRule>
    <cfRule type="expression" dxfId="3926" priority="20889">
      <formula>$H749="ETAPA"</formula>
    </cfRule>
    <cfRule type="expression" dxfId="3925" priority="20874">
      <formula>$H749="SUBETAPA"</formula>
    </cfRule>
    <cfRule type="expression" dxfId="3924" priority="20875">
      <formula>$H749="CÉLULA CONSTRUTIVA"</formula>
    </cfRule>
    <cfRule type="expression" dxfId="3923" priority="20876">
      <formula>$H749="ETAPA"</formula>
    </cfRule>
    <cfRule type="containsText" dxfId="3922" priority="20877" operator="containsText" text="Lançado">
      <formula>NOT(ISERROR(SEARCH("Lançado",P749)))</formula>
    </cfRule>
    <cfRule type="containsText" dxfId="3921" priority="20879" operator="containsText" text="Pendente">
      <formula>NOT(ISERROR(SEARCH("Pendente",P749)))</formula>
    </cfRule>
    <cfRule type="containsText" dxfId="3920" priority="20880" operator="containsText" text="Finalizado">
      <formula>NOT(ISERROR(SEARCH("Finalizado",P749)))</formula>
    </cfRule>
  </conditionalFormatting>
  <conditionalFormatting sqref="P750 P752">
    <cfRule type="containsText" dxfId="3919" priority="23950" operator="containsText" text="N/A">
      <formula>NOT(ISERROR(SEARCH("N/A",P750)))</formula>
    </cfRule>
    <cfRule type="containsText" dxfId="3918" priority="23949" operator="containsText" text="Lançado">
      <formula>NOT(ISERROR(SEARCH("Lançado",P750)))</formula>
    </cfRule>
    <cfRule type="containsText" dxfId="3917" priority="23951" operator="containsText" text="Pendente">
      <formula>NOT(ISERROR(SEARCH("Pendente",P750)))</formula>
    </cfRule>
    <cfRule type="containsText" dxfId="3916" priority="23952" operator="containsText" text="Finalizado">
      <formula>NOT(ISERROR(SEARCH("Finalizado",P750)))</formula>
    </cfRule>
    <cfRule type="containsText" dxfId="3915" priority="23953" operator="containsText" text="em andamento">
      <formula>NOT(ISERROR(SEARCH("em andamento",P750)))</formula>
    </cfRule>
  </conditionalFormatting>
  <conditionalFormatting sqref="P751">
    <cfRule type="containsText" dxfId="3914" priority="10967" operator="containsText" text="Finalizado">
      <formula>NOT(ISERROR(SEARCH("Finalizado",P751)))</formula>
    </cfRule>
    <cfRule type="containsText" dxfId="3913" priority="10966" operator="containsText" text="Pendente">
      <formula>NOT(ISERROR(SEARCH("Pendente",P751)))</formula>
    </cfRule>
    <cfRule type="containsText" dxfId="3912" priority="10965" operator="containsText" text="N/A">
      <formula>NOT(ISERROR(SEARCH("N/A",P751)))</formula>
    </cfRule>
    <cfRule type="containsText" dxfId="3911" priority="10964" operator="containsText" text="Lançado">
      <formula>NOT(ISERROR(SEARCH("Lançado",P751)))</formula>
    </cfRule>
    <cfRule type="expression" dxfId="3910" priority="10963">
      <formula>$H751="ETAPA"</formula>
    </cfRule>
    <cfRule type="expression" dxfId="3909" priority="10962">
      <formula>$H751="CÉLULA CONSTRUTIVA"</formula>
    </cfRule>
    <cfRule type="expression" dxfId="3908" priority="10961">
      <formula>$H751="SUBETAPA"</formula>
    </cfRule>
    <cfRule type="containsText" dxfId="3907" priority="10960" operator="containsText" text="em andamento">
      <formula>NOT(ISERROR(SEARCH("em andamento",P751)))</formula>
    </cfRule>
    <cfRule type="containsText" dxfId="3906" priority="10959" operator="containsText" text="Finalizado">
      <formula>NOT(ISERROR(SEARCH("Finalizado",P751)))</formula>
    </cfRule>
    <cfRule type="containsText" dxfId="3905" priority="10957" operator="containsText" text="N/A">
      <formula>NOT(ISERROR(SEARCH("N/A",P751)))</formula>
    </cfRule>
    <cfRule type="containsText" dxfId="3904" priority="10956" operator="containsText" text="Lançado">
      <formula>NOT(ISERROR(SEARCH("Lançado",P751)))</formula>
    </cfRule>
    <cfRule type="containsText" dxfId="3903" priority="10955" operator="containsText" text="em andamento">
      <formula>NOT(ISERROR(SEARCH("em andamento",P751)))</formula>
    </cfRule>
    <cfRule type="containsText" dxfId="3902" priority="10958" operator="containsText" text="Pendente">
      <formula>NOT(ISERROR(SEARCH("Pendente",P751)))</formula>
    </cfRule>
    <cfRule type="expression" dxfId="3901" priority="10948">
      <formula>$H751="SUBETAPA"</formula>
    </cfRule>
    <cfRule type="expression" dxfId="3900" priority="10949">
      <formula>$H751="CÉLULA CONSTRUTIVA"</formula>
    </cfRule>
    <cfRule type="expression" dxfId="3899" priority="10950">
      <formula>$H751="ETAPA"</formula>
    </cfRule>
    <cfRule type="containsText" dxfId="3898" priority="10951" operator="containsText" text="Lançado">
      <formula>NOT(ISERROR(SEARCH("Lançado",P751)))</formula>
    </cfRule>
    <cfRule type="containsText" dxfId="3897" priority="10952" operator="containsText" text="N/A">
      <formula>NOT(ISERROR(SEARCH("N/A",P751)))</formula>
    </cfRule>
    <cfRule type="containsText" dxfId="3896" priority="10953" operator="containsText" text="Pendente">
      <formula>NOT(ISERROR(SEARCH("Pendente",P751)))</formula>
    </cfRule>
    <cfRule type="containsText" dxfId="3895" priority="10954" operator="containsText" text="Finalizado">
      <formula>NOT(ISERROR(SEARCH("Finalizado",P751)))</formula>
    </cfRule>
    <cfRule type="containsText" dxfId="3894" priority="10968" operator="containsText" text="em andamento">
      <formula>NOT(ISERROR(SEARCH("em andamento",P751)))</formula>
    </cfRule>
  </conditionalFormatting>
  <conditionalFormatting sqref="P754">
    <cfRule type="containsText" dxfId="3893" priority="23948" operator="containsText" text="em andamento">
      <formula>NOT(ISERROR(SEARCH("em andamento",P754)))</formula>
    </cfRule>
    <cfRule type="containsText" dxfId="3892" priority="23947" operator="containsText" text="Finalizado">
      <formula>NOT(ISERROR(SEARCH("Finalizado",P754)))</formula>
    </cfRule>
    <cfRule type="containsText" dxfId="3891" priority="23945" operator="containsText" text="N/A">
      <formula>NOT(ISERROR(SEARCH("N/A",P754)))</formula>
    </cfRule>
    <cfRule type="containsText" dxfId="3890" priority="23946" operator="containsText" text="Pendente">
      <formula>NOT(ISERROR(SEARCH("Pendente",P754)))</formula>
    </cfRule>
    <cfRule type="containsText" dxfId="3889" priority="23944" operator="containsText" text="Lançado">
      <formula>NOT(ISERROR(SEARCH("Lançado",P754)))</formula>
    </cfRule>
  </conditionalFormatting>
  <conditionalFormatting sqref="P755">
    <cfRule type="containsText" dxfId="3888" priority="10936" operator="containsText" text="N/A">
      <formula>NOT(ISERROR(SEARCH("N/A",P755)))</formula>
    </cfRule>
    <cfRule type="containsText" dxfId="3887" priority="10935" operator="containsText" text="Lançado">
      <formula>NOT(ISERROR(SEARCH("Lançado",P755)))</formula>
    </cfRule>
    <cfRule type="containsText" dxfId="3886" priority="10934" operator="containsText" text="em andamento">
      <formula>NOT(ISERROR(SEARCH("em andamento",P755)))</formula>
    </cfRule>
    <cfRule type="containsText" dxfId="3885" priority="10933" operator="containsText" text="Finalizado">
      <formula>NOT(ISERROR(SEARCH("Finalizado",P755)))</formula>
    </cfRule>
    <cfRule type="containsText" dxfId="3884" priority="10932" operator="containsText" text="Pendente">
      <formula>NOT(ISERROR(SEARCH("Pendente",P755)))</formula>
    </cfRule>
    <cfRule type="containsText" dxfId="3883" priority="10931" operator="containsText" text="N/A">
      <formula>NOT(ISERROR(SEARCH("N/A",P755)))</formula>
    </cfRule>
    <cfRule type="containsText" dxfId="3882" priority="10930" operator="containsText" text="Lançado">
      <formula>NOT(ISERROR(SEARCH("Lançado",P755)))</formula>
    </cfRule>
    <cfRule type="expression" dxfId="3881" priority="10929">
      <formula>$H755="ETAPA"</formula>
    </cfRule>
    <cfRule type="expression" dxfId="3880" priority="10928">
      <formula>$H755="CÉLULA CONSTRUTIVA"</formula>
    </cfRule>
    <cfRule type="expression" dxfId="3879" priority="10927">
      <formula>$H755="SUBETAPA"</formula>
    </cfRule>
    <cfRule type="containsText" dxfId="3878" priority="10944" operator="containsText" text="N/A">
      <formula>NOT(ISERROR(SEARCH("N/A",P755)))</formula>
    </cfRule>
    <cfRule type="containsText" dxfId="3877" priority="10947" operator="containsText" text="em andamento">
      <formula>NOT(ISERROR(SEARCH("em andamento",P755)))</formula>
    </cfRule>
    <cfRule type="containsText" dxfId="3876" priority="10946" operator="containsText" text="Finalizado">
      <formula>NOT(ISERROR(SEARCH("Finalizado",P755)))</formula>
    </cfRule>
    <cfRule type="containsText" dxfId="3875" priority="10945" operator="containsText" text="Pendente">
      <formula>NOT(ISERROR(SEARCH("Pendente",P755)))</formula>
    </cfRule>
    <cfRule type="containsText" dxfId="3874" priority="10943" operator="containsText" text="Lançado">
      <formula>NOT(ISERROR(SEARCH("Lançado",P755)))</formula>
    </cfRule>
    <cfRule type="expression" dxfId="3873" priority="10942">
      <formula>$H755="ETAPA"</formula>
    </cfRule>
    <cfRule type="expression" dxfId="3872" priority="10941">
      <formula>$H755="CÉLULA CONSTRUTIVA"</formula>
    </cfRule>
    <cfRule type="expression" dxfId="3871" priority="10940">
      <formula>$H755="SUBETAPA"</formula>
    </cfRule>
    <cfRule type="containsText" dxfId="3870" priority="10939" operator="containsText" text="em andamento">
      <formula>NOT(ISERROR(SEARCH("em andamento",P755)))</formula>
    </cfRule>
    <cfRule type="containsText" dxfId="3869" priority="10938" operator="containsText" text="Finalizado">
      <formula>NOT(ISERROR(SEARCH("Finalizado",P755)))</formula>
    </cfRule>
    <cfRule type="containsText" dxfId="3868" priority="10937" operator="containsText" text="Pendente">
      <formula>NOT(ISERROR(SEARCH("Pendente",P755)))</formula>
    </cfRule>
  </conditionalFormatting>
  <conditionalFormatting sqref="P756">
    <cfRule type="containsText" dxfId="3867" priority="9471" operator="containsText" text="Pendente">
      <formula>NOT(ISERROR(SEARCH("Pendente",P756)))</formula>
    </cfRule>
    <cfRule type="expression" dxfId="3866" priority="9480">
      <formula>$H756="CÉLULA CONSTRUTIVA"</formula>
    </cfRule>
    <cfRule type="expression" dxfId="3865" priority="9479">
      <formula>$H756="SUBETAPA"</formula>
    </cfRule>
    <cfRule type="containsText" dxfId="3864" priority="9478" operator="containsText" text="em andamento">
      <formula>NOT(ISERROR(SEARCH("em andamento",P756)))</formula>
    </cfRule>
    <cfRule type="containsText" dxfId="3863" priority="9469" operator="containsText" text="Lançado">
      <formula>NOT(ISERROR(SEARCH("Lançado",P756)))</formula>
    </cfRule>
    <cfRule type="containsText" dxfId="3862" priority="9470" operator="containsText" text="N/A">
      <formula>NOT(ISERROR(SEARCH("N/A",P756)))</formula>
    </cfRule>
    <cfRule type="containsText" dxfId="3861" priority="9475" operator="containsText" text="N/A">
      <formula>NOT(ISERROR(SEARCH("N/A",P756)))</formula>
    </cfRule>
    <cfRule type="containsText" dxfId="3860" priority="9472" operator="containsText" text="Finalizado">
      <formula>NOT(ISERROR(SEARCH("Finalizado",P756)))</formula>
    </cfRule>
    <cfRule type="containsText" dxfId="3859" priority="9473" operator="containsText" text="em andamento">
      <formula>NOT(ISERROR(SEARCH("em andamento",P756)))</formula>
    </cfRule>
    <cfRule type="containsText" dxfId="3858" priority="9482" operator="containsText" text="Lançado">
      <formula>NOT(ISERROR(SEARCH("Lançado",P756)))</formula>
    </cfRule>
    <cfRule type="containsText" dxfId="3857" priority="9477" operator="containsText" text="Finalizado">
      <formula>NOT(ISERROR(SEARCH("Finalizado",P756)))</formula>
    </cfRule>
    <cfRule type="containsText" dxfId="3856" priority="9476" operator="containsText" text="Pendente">
      <formula>NOT(ISERROR(SEARCH("Pendente",P756)))</formula>
    </cfRule>
    <cfRule type="expression" dxfId="3855" priority="9466">
      <formula>$H756="SUBETAPA"</formula>
    </cfRule>
    <cfRule type="containsText" dxfId="3854" priority="9486" operator="containsText" text="em andamento">
      <formula>NOT(ISERROR(SEARCH("em andamento",P756)))</formula>
    </cfRule>
    <cfRule type="expression" dxfId="3853" priority="9467">
      <formula>$H756="CÉLULA CONSTRUTIVA"</formula>
    </cfRule>
    <cfRule type="expression" dxfId="3852" priority="9468">
      <formula>$H756="ETAPA"</formula>
    </cfRule>
    <cfRule type="containsText" dxfId="3851" priority="9485" operator="containsText" text="Finalizado">
      <formula>NOT(ISERROR(SEARCH("Finalizado",P756)))</formula>
    </cfRule>
    <cfRule type="containsText" dxfId="3850" priority="9474" operator="containsText" text="Lançado">
      <formula>NOT(ISERROR(SEARCH("Lançado",P756)))</formula>
    </cfRule>
    <cfRule type="containsText" dxfId="3849" priority="9484" operator="containsText" text="Pendente">
      <formula>NOT(ISERROR(SEARCH("Pendente",P756)))</formula>
    </cfRule>
    <cfRule type="containsText" dxfId="3848" priority="9483" operator="containsText" text="N/A">
      <formula>NOT(ISERROR(SEARCH("N/A",P756)))</formula>
    </cfRule>
    <cfRule type="expression" dxfId="3847" priority="9481">
      <formula>$H756="ETAPA"</formula>
    </cfRule>
  </conditionalFormatting>
  <conditionalFormatting sqref="P758:P759">
    <cfRule type="expression" dxfId="3846" priority="9615">
      <formula>$H758="ETAPA"</formula>
    </cfRule>
    <cfRule type="containsText" dxfId="3845" priority="9619" operator="containsText" text="Finalizado">
      <formula>NOT(ISERROR(SEARCH("Finalizado",P758)))</formula>
    </cfRule>
    <cfRule type="containsText" dxfId="3844" priority="9618" operator="containsText" text="Pendente">
      <formula>NOT(ISERROR(SEARCH("Pendente",P758)))</formula>
    </cfRule>
    <cfRule type="containsText" dxfId="3843" priority="9617" operator="containsText" text="N/A">
      <formula>NOT(ISERROR(SEARCH("N/A",P758)))</formula>
    </cfRule>
    <cfRule type="containsText" dxfId="3842" priority="9616" operator="containsText" text="Lançado">
      <formula>NOT(ISERROR(SEARCH("Lançado",P758)))</formula>
    </cfRule>
    <cfRule type="expression" dxfId="3841" priority="9600">
      <formula>$H758="SUBETAPA"</formula>
    </cfRule>
    <cfRule type="expression" dxfId="3840" priority="9601">
      <formula>$H758="CÉLULA CONSTRUTIVA"</formula>
    </cfRule>
    <cfRule type="expression" dxfId="3839" priority="9602">
      <formula>$H758="ETAPA"</formula>
    </cfRule>
    <cfRule type="containsText" dxfId="3838" priority="9603" operator="containsText" text="Lançado">
      <formula>NOT(ISERROR(SEARCH("Lançado",P758)))</formula>
    </cfRule>
    <cfRule type="containsText" dxfId="3837" priority="9604" operator="containsText" text="N/A">
      <formula>NOT(ISERROR(SEARCH("N/A",P758)))</formula>
    </cfRule>
    <cfRule type="containsText" dxfId="3836" priority="9605" operator="containsText" text="Pendente">
      <formula>NOT(ISERROR(SEARCH("Pendente",P758)))</formula>
    </cfRule>
    <cfRule type="containsText" dxfId="3835" priority="9606" operator="containsText" text="Finalizado">
      <formula>NOT(ISERROR(SEARCH("Finalizado",P758)))</formula>
    </cfRule>
    <cfRule type="containsText" dxfId="3834" priority="9607" operator="containsText" text="em andamento">
      <formula>NOT(ISERROR(SEARCH("em andamento",P758)))</formula>
    </cfRule>
    <cfRule type="containsText" dxfId="3833" priority="9608" operator="containsText" text="Lançado">
      <formula>NOT(ISERROR(SEARCH("Lançado",P758)))</formula>
    </cfRule>
    <cfRule type="containsText" dxfId="3832" priority="9609" operator="containsText" text="N/A">
      <formula>NOT(ISERROR(SEARCH("N/A",P758)))</formula>
    </cfRule>
    <cfRule type="containsText" dxfId="3831" priority="9610" operator="containsText" text="Pendente">
      <formula>NOT(ISERROR(SEARCH("Pendente",P758)))</formula>
    </cfRule>
    <cfRule type="containsText" dxfId="3830" priority="9611" operator="containsText" text="Finalizado">
      <formula>NOT(ISERROR(SEARCH("Finalizado",P758)))</formula>
    </cfRule>
    <cfRule type="containsText" dxfId="3829" priority="9612" operator="containsText" text="em andamento">
      <formula>NOT(ISERROR(SEARCH("em andamento",P758)))</formula>
    </cfRule>
    <cfRule type="containsText" dxfId="3828" priority="9620" operator="containsText" text="em andamento">
      <formula>NOT(ISERROR(SEARCH("em andamento",P758)))</formula>
    </cfRule>
    <cfRule type="expression" dxfId="3827" priority="9613">
      <formula>$H758="SUBETAPA"</formula>
    </cfRule>
    <cfRule type="expression" dxfId="3826" priority="9614">
      <formula>$H758="CÉLULA CONSTRUTIVA"</formula>
    </cfRule>
  </conditionalFormatting>
  <conditionalFormatting sqref="P760">
    <cfRule type="containsText" dxfId="3825" priority="16288" operator="containsText" text="N/A">
      <formula>NOT(ISERROR(SEARCH("N/A",P760)))</formula>
    </cfRule>
    <cfRule type="containsText" dxfId="3824" priority="16287" operator="containsText" text="Lançado">
      <formula>NOT(ISERROR(SEARCH("Lançado",P760)))</formula>
    </cfRule>
    <cfRule type="expression" dxfId="3823" priority="16284">
      <formula>$H760="ETAPA"</formula>
    </cfRule>
    <cfRule type="expression" dxfId="3822" priority="16283">
      <formula>$H760="CÉLULA CONSTRUTIVA"</formula>
    </cfRule>
    <cfRule type="expression" dxfId="3821" priority="16282">
      <formula>$H760="SUBETAPA"</formula>
    </cfRule>
    <cfRule type="containsText" dxfId="3820" priority="16291" operator="containsText" text="em andamento">
      <formula>NOT(ISERROR(SEARCH("em andamento",P760)))</formula>
    </cfRule>
    <cfRule type="containsText" dxfId="3819" priority="16290" operator="containsText" text="Finalizado">
      <formula>NOT(ISERROR(SEARCH("Finalizado",P760)))</formula>
    </cfRule>
    <cfRule type="containsText" dxfId="3818" priority="16289" operator="containsText" text="Pendente">
      <formula>NOT(ISERROR(SEARCH("Pendente",P760)))</formula>
    </cfRule>
  </conditionalFormatting>
  <conditionalFormatting sqref="P761">
    <cfRule type="containsText" dxfId="3817" priority="16278" operator="containsText" text="N/A">
      <formula>NOT(ISERROR(SEARCH("N/A",P761)))</formula>
    </cfRule>
    <cfRule type="containsText" dxfId="3816" priority="16280" operator="containsText" text="Finalizado">
      <formula>NOT(ISERROR(SEARCH("Finalizado",P761)))</formula>
    </cfRule>
    <cfRule type="containsText" dxfId="3815" priority="16281" operator="containsText" text="em andamento">
      <formula>NOT(ISERROR(SEARCH("em andamento",P761)))</formula>
    </cfRule>
    <cfRule type="containsText" dxfId="3814" priority="16277" operator="containsText" text="Lançado">
      <formula>NOT(ISERROR(SEARCH("Lançado",P761)))</formula>
    </cfRule>
    <cfRule type="containsText" dxfId="3813" priority="16279" operator="containsText" text="Pendente">
      <formula>NOT(ISERROR(SEARCH("Pendente",P761)))</formula>
    </cfRule>
  </conditionalFormatting>
  <conditionalFormatting sqref="P762">
    <cfRule type="containsText" dxfId="3812" priority="9590" operator="containsText" text="Finalizado">
      <formula>NOT(ISERROR(SEARCH("Finalizado",P762)))</formula>
    </cfRule>
    <cfRule type="containsText" dxfId="3811" priority="9589" operator="containsText" text="Pendente">
      <formula>NOT(ISERROR(SEARCH("Pendente",P762)))</formula>
    </cfRule>
    <cfRule type="containsText" dxfId="3810" priority="9588" operator="containsText" text="N/A">
      <formula>NOT(ISERROR(SEARCH("N/A",P762)))</formula>
    </cfRule>
    <cfRule type="containsText" dxfId="3809" priority="9587" operator="containsText" text="Lançado">
      <formula>NOT(ISERROR(SEARCH("Lançado",P762)))</formula>
    </cfRule>
    <cfRule type="containsText" dxfId="3808" priority="9586" operator="containsText" text="em andamento">
      <formula>NOT(ISERROR(SEARCH("em andamento",P762)))</formula>
    </cfRule>
    <cfRule type="containsText" dxfId="3807" priority="9585" operator="containsText" text="Finalizado">
      <formula>NOT(ISERROR(SEARCH("Finalizado",P762)))</formula>
    </cfRule>
    <cfRule type="containsText" dxfId="3806" priority="9584" operator="containsText" text="Pendente">
      <formula>NOT(ISERROR(SEARCH("Pendente",P762)))</formula>
    </cfRule>
    <cfRule type="containsText" dxfId="3805" priority="9583" operator="containsText" text="N/A">
      <formula>NOT(ISERROR(SEARCH("N/A",P762)))</formula>
    </cfRule>
    <cfRule type="containsText" dxfId="3804" priority="9582" operator="containsText" text="Lançado">
      <formula>NOT(ISERROR(SEARCH("Lançado",P762)))</formula>
    </cfRule>
    <cfRule type="expression" dxfId="3803" priority="9581">
      <formula>$H762="ETAPA"</formula>
    </cfRule>
    <cfRule type="expression" dxfId="3802" priority="9580">
      <formula>$H762="CÉLULA CONSTRUTIVA"</formula>
    </cfRule>
    <cfRule type="expression" dxfId="3801" priority="9579">
      <formula>$H762="SUBETAPA"</formula>
    </cfRule>
    <cfRule type="containsText" dxfId="3800" priority="9596" operator="containsText" text="N/A">
      <formula>NOT(ISERROR(SEARCH("N/A",P762)))</formula>
    </cfRule>
    <cfRule type="containsText" dxfId="3799" priority="9591" operator="containsText" text="em andamento">
      <formula>NOT(ISERROR(SEARCH("em andamento",P762)))</formula>
    </cfRule>
    <cfRule type="containsText" dxfId="3798" priority="9599" operator="containsText" text="em andamento">
      <formula>NOT(ISERROR(SEARCH("em andamento",P762)))</formula>
    </cfRule>
    <cfRule type="containsText" dxfId="3797" priority="9598" operator="containsText" text="Finalizado">
      <formula>NOT(ISERROR(SEARCH("Finalizado",P762)))</formula>
    </cfRule>
    <cfRule type="containsText" dxfId="3796" priority="9597" operator="containsText" text="Pendente">
      <formula>NOT(ISERROR(SEARCH("Pendente",P762)))</formula>
    </cfRule>
    <cfRule type="containsText" dxfId="3795" priority="9595" operator="containsText" text="Lançado">
      <formula>NOT(ISERROR(SEARCH("Lançado",P762)))</formula>
    </cfRule>
    <cfRule type="expression" dxfId="3794" priority="9594">
      <formula>$H762="ETAPA"</formula>
    </cfRule>
    <cfRule type="expression" dxfId="3793" priority="9593">
      <formula>$H762="CÉLULA CONSTRUTIVA"</formula>
    </cfRule>
    <cfRule type="expression" dxfId="3792" priority="9592">
      <formula>$H762="SUBETAPA"</formula>
    </cfRule>
  </conditionalFormatting>
  <conditionalFormatting sqref="P763">
    <cfRule type="containsText" dxfId="3791" priority="16292" operator="containsText" text="Lançado">
      <formula>NOT(ISERROR(SEARCH("Lançado",P763)))</formula>
    </cfRule>
    <cfRule type="containsText" dxfId="3790" priority="16293" operator="containsText" text="N/A">
      <formula>NOT(ISERROR(SEARCH("N/A",P763)))</formula>
    </cfRule>
    <cfRule type="containsText" dxfId="3789" priority="16294" operator="containsText" text="Pendente">
      <formula>NOT(ISERROR(SEARCH("Pendente",P763)))</formula>
    </cfRule>
    <cfRule type="containsText" dxfId="3788" priority="16295" operator="containsText" text="Finalizado">
      <formula>NOT(ISERROR(SEARCH("Finalizado",P763)))</formula>
    </cfRule>
    <cfRule type="containsText" dxfId="3787" priority="16296" operator="containsText" text="em andamento">
      <formula>NOT(ISERROR(SEARCH("em andamento",P763)))</formula>
    </cfRule>
  </conditionalFormatting>
  <conditionalFormatting sqref="P764">
    <cfRule type="expression" dxfId="3786" priority="9573">
      <formula>$H764="ETAPA"</formula>
    </cfRule>
    <cfRule type="expression" dxfId="3785" priority="9572">
      <formula>$H764="CÉLULA CONSTRUTIVA"</formula>
    </cfRule>
    <cfRule type="expression" dxfId="3784" priority="9571">
      <formula>$H764="SUBETAPA"</formula>
    </cfRule>
    <cfRule type="containsText" dxfId="3783" priority="9570" operator="containsText" text="em andamento">
      <formula>NOT(ISERROR(SEARCH("em andamento",P764)))</formula>
    </cfRule>
    <cfRule type="containsText" dxfId="3782" priority="9569" operator="containsText" text="Finalizado">
      <formula>NOT(ISERROR(SEARCH("Finalizado",P764)))</formula>
    </cfRule>
    <cfRule type="containsText" dxfId="3781" priority="9568" operator="containsText" text="Pendente">
      <formula>NOT(ISERROR(SEARCH("Pendente",P764)))</formula>
    </cfRule>
    <cfRule type="containsText" dxfId="3780" priority="9567" operator="containsText" text="N/A">
      <formula>NOT(ISERROR(SEARCH("N/A",P764)))</formula>
    </cfRule>
    <cfRule type="containsText" dxfId="3779" priority="9566" operator="containsText" text="Lançado">
      <formula>NOT(ISERROR(SEARCH("Lançado",P764)))</formula>
    </cfRule>
    <cfRule type="containsText" dxfId="3778" priority="9565" operator="containsText" text="em andamento">
      <formula>NOT(ISERROR(SEARCH("em andamento",P764)))</formula>
    </cfRule>
    <cfRule type="containsText" dxfId="3777" priority="9564" operator="containsText" text="Finalizado">
      <formula>NOT(ISERROR(SEARCH("Finalizado",P764)))</formula>
    </cfRule>
    <cfRule type="containsText" dxfId="3776" priority="9563" operator="containsText" text="Pendente">
      <formula>NOT(ISERROR(SEARCH("Pendente",P764)))</formula>
    </cfRule>
    <cfRule type="containsText" dxfId="3775" priority="9562" operator="containsText" text="N/A">
      <formula>NOT(ISERROR(SEARCH("N/A",P764)))</formula>
    </cfRule>
    <cfRule type="containsText" dxfId="3774" priority="9561" operator="containsText" text="Lançado">
      <formula>NOT(ISERROR(SEARCH("Lançado",P764)))</formula>
    </cfRule>
    <cfRule type="expression" dxfId="3773" priority="9558">
      <formula>$H764="SUBETAPA"</formula>
    </cfRule>
    <cfRule type="expression" dxfId="3772" priority="9559">
      <formula>$H764="CÉLULA CONSTRUTIVA"</formula>
    </cfRule>
    <cfRule type="expression" dxfId="3771" priority="9560">
      <formula>$H764="ETAPA"</formula>
    </cfRule>
    <cfRule type="containsText" dxfId="3770" priority="9574" operator="containsText" text="Lançado">
      <formula>NOT(ISERROR(SEARCH("Lançado",P764)))</formula>
    </cfRule>
    <cfRule type="containsText" dxfId="3769" priority="9578" operator="containsText" text="em andamento">
      <formula>NOT(ISERROR(SEARCH("em andamento",P764)))</formula>
    </cfRule>
    <cfRule type="containsText" dxfId="3768" priority="9577" operator="containsText" text="Finalizado">
      <formula>NOT(ISERROR(SEARCH("Finalizado",P764)))</formula>
    </cfRule>
    <cfRule type="containsText" dxfId="3767" priority="9576" operator="containsText" text="Pendente">
      <formula>NOT(ISERROR(SEARCH("Pendente",P764)))</formula>
    </cfRule>
    <cfRule type="containsText" dxfId="3766" priority="9575" operator="containsText" text="N/A">
      <formula>NOT(ISERROR(SEARCH("N/A",P764)))</formula>
    </cfRule>
  </conditionalFormatting>
  <conditionalFormatting sqref="P765">
    <cfRule type="containsText" dxfId="3765" priority="425" operator="containsText" text="Pendente">
      <formula>NOT(ISERROR(SEARCH("Pendente",P765)))</formula>
    </cfRule>
    <cfRule type="containsText" dxfId="3764" priority="424" operator="containsText" text="N/A">
      <formula>NOT(ISERROR(SEARCH("N/A",P765)))</formula>
    </cfRule>
    <cfRule type="containsText" dxfId="3763" priority="423" operator="containsText" text="Lançado">
      <formula>NOT(ISERROR(SEARCH("Lançado",P765)))</formula>
    </cfRule>
    <cfRule type="expression" dxfId="3762" priority="422">
      <formula>$H765="ETAPA"</formula>
    </cfRule>
    <cfRule type="containsText" dxfId="3761" priority="428" operator="containsText" text="Lançado">
      <formula>NOT(ISERROR(SEARCH("Lançado",P765)))</formula>
    </cfRule>
    <cfRule type="containsText" dxfId="3760" priority="440" operator="containsText" text="em andamento">
      <formula>NOT(ISERROR(SEARCH("em andamento",P765)))</formula>
    </cfRule>
    <cfRule type="containsText" dxfId="3759" priority="439" operator="containsText" text="Finalizado">
      <formula>NOT(ISERROR(SEARCH("Finalizado",P765)))</formula>
    </cfRule>
    <cfRule type="containsText" dxfId="3758" priority="438" operator="containsText" text="Pendente">
      <formula>NOT(ISERROR(SEARCH("Pendente",P765)))</formula>
    </cfRule>
    <cfRule type="expression" dxfId="3757" priority="421">
      <formula>$H765="CÉLULA CONSTRUTIVA"</formula>
    </cfRule>
    <cfRule type="expression" dxfId="3756" priority="420">
      <formula>$H765="SUBETAPA"</formula>
    </cfRule>
    <cfRule type="containsText" dxfId="3755" priority="437" operator="containsText" text="N/A">
      <formula>NOT(ISERROR(SEARCH("N/A",P765)))</formula>
    </cfRule>
    <cfRule type="containsText" dxfId="3754" priority="436" operator="containsText" text="Lançado">
      <formula>NOT(ISERROR(SEARCH("Lançado",P765)))</formula>
    </cfRule>
    <cfRule type="expression" dxfId="3753" priority="435">
      <formula>$H765="ETAPA"</formula>
    </cfRule>
    <cfRule type="expression" dxfId="3752" priority="433">
      <formula>$H765="SUBETAPA"</formula>
    </cfRule>
    <cfRule type="expression" dxfId="3751" priority="434">
      <formula>$H765="CÉLULA CONSTRUTIVA"</formula>
    </cfRule>
    <cfRule type="containsText" dxfId="3750" priority="432" operator="containsText" text="em andamento">
      <formula>NOT(ISERROR(SEARCH("em andamento",P765)))</formula>
    </cfRule>
    <cfRule type="containsText" dxfId="3749" priority="431" operator="containsText" text="Finalizado">
      <formula>NOT(ISERROR(SEARCH("Finalizado",P765)))</formula>
    </cfRule>
    <cfRule type="containsText" dxfId="3748" priority="430" operator="containsText" text="Pendente">
      <formula>NOT(ISERROR(SEARCH("Pendente",P765)))</formula>
    </cfRule>
    <cfRule type="containsText" dxfId="3747" priority="429" operator="containsText" text="N/A">
      <formula>NOT(ISERROR(SEARCH("N/A",P765)))</formula>
    </cfRule>
    <cfRule type="containsText" dxfId="3746" priority="427" operator="containsText" text="em andamento">
      <formula>NOT(ISERROR(SEARCH("em andamento",P765)))</formula>
    </cfRule>
    <cfRule type="containsText" dxfId="3745" priority="426" operator="containsText" text="Finalizado">
      <formula>NOT(ISERROR(SEARCH("Finalizado",P765)))</formula>
    </cfRule>
  </conditionalFormatting>
  <conditionalFormatting sqref="P766">
    <cfRule type="containsText" dxfId="3744" priority="16239" operator="containsText" text="em andamento">
      <formula>NOT(ISERROR(SEARCH("em andamento",P766)))</formula>
    </cfRule>
    <cfRule type="expression" dxfId="3743" priority="16232">
      <formula>$H766="ETAPA"</formula>
    </cfRule>
    <cfRule type="containsText" dxfId="3742" priority="16237" operator="containsText" text="Pendente">
      <formula>NOT(ISERROR(SEARCH("Pendente",P766)))</formula>
    </cfRule>
    <cfRule type="expression" dxfId="3741" priority="16231">
      <formula>$H766="CÉLULA CONSTRUTIVA"</formula>
    </cfRule>
    <cfRule type="containsText" dxfId="3740" priority="16236" operator="containsText" text="N/A">
      <formula>NOT(ISERROR(SEARCH("N/A",P766)))</formula>
    </cfRule>
    <cfRule type="expression" dxfId="3739" priority="16230">
      <formula>$H766="SUBETAPA"</formula>
    </cfRule>
    <cfRule type="containsText" dxfId="3738" priority="16238" operator="containsText" text="Finalizado">
      <formula>NOT(ISERROR(SEARCH("Finalizado",P766)))</formula>
    </cfRule>
    <cfRule type="containsText" dxfId="3737" priority="16235" operator="containsText" text="Lançado">
      <formula>NOT(ISERROR(SEARCH("Lançado",P766)))</formula>
    </cfRule>
  </conditionalFormatting>
  <conditionalFormatting sqref="P767">
    <cfRule type="containsText" dxfId="3736" priority="16229" operator="containsText" text="em andamento">
      <formula>NOT(ISERROR(SEARCH("em andamento",P767)))</formula>
    </cfRule>
    <cfRule type="containsText" dxfId="3735" priority="16228" operator="containsText" text="Finalizado">
      <formula>NOT(ISERROR(SEARCH("Finalizado",P767)))</formula>
    </cfRule>
    <cfRule type="containsText" dxfId="3734" priority="16227" operator="containsText" text="Pendente">
      <formula>NOT(ISERROR(SEARCH("Pendente",P767)))</formula>
    </cfRule>
    <cfRule type="containsText" dxfId="3733" priority="16226" operator="containsText" text="N/A">
      <formula>NOT(ISERROR(SEARCH("N/A",P767)))</formula>
    </cfRule>
    <cfRule type="containsText" dxfId="3732" priority="16225" operator="containsText" text="Lançado">
      <formula>NOT(ISERROR(SEARCH("Lançado",P767)))</formula>
    </cfRule>
  </conditionalFormatting>
  <conditionalFormatting sqref="P768">
    <cfRule type="expression" dxfId="3731" priority="9552">
      <formula>$H768="ETAPA"</formula>
    </cfRule>
    <cfRule type="expression" dxfId="3730" priority="9551">
      <formula>$H768="CÉLULA CONSTRUTIVA"</formula>
    </cfRule>
    <cfRule type="expression" dxfId="3729" priority="9550">
      <formula>$H768="SUBETAPA"</formula>
    </cfRule>
    <cfRule type="containsText" dxfId="3728" priority="9549" operator="containsText" text="em andamento">
      <formula>NOT(ISERROR(SEARCH("em andamento",P768)))</formula>
    </cfRule>
    <cfRule type="containsText" dxfId="3727" priority="9548" operator="containsText" text="Finalizado">
      <formula>NOT(ISERROR(SEARCH("Finalizado",P768)))</formula>
    </cfRule>
    <cfRule type="containsText" dxfId="3726" priority="9547" operator="containsText" text="Pendente">
      <formula>NOT(ISERROR(SEARCH("Pendente",P768)))</formula>
    </cfRule>
    <cfRule type="containsText" dxfId="3725" priority="9546" operator="containsText" text="N/A">
      <formula>NOT(ISERROR(SEARCH("N/A",P768)))</formula>
    </cfRule>
    <cfRule type="containsText" dxfId="3724" priority="9545" operator="containsText" text="Lançado">
      <formula>NOT(ISERROR(SEARCH("Lançado",P768)))</formula>
    </cfRule>
    <cfRule type="containsText" dxfId="3723" priority="9544" operator="containsText" text="em andamento">
      <formula>NOT(ISERROR(SEARCH("em andamento",P768)))</formula>
    </cfRule>
    <cfRule type="containsText" dxfId="3722" priority="9543" operator="containsText" text="Finalizado">
      <formula>NOT(ISERROR(SEARCH("Finalizado",P768)))</formula>
    </cfRule>
    <cfRule type="containsText" dxfId="3721" priority="9542" operator="containsText" text="Pendente">
      <formula>NOT(ISERROR(SEARCH("Pendente",P768)))</formula>
    </cfRule>
    <cfRule type="containsText" dxfId="3720" priority="9541" operator="containsText" text="N/A">
      <formula>NOT(ISERROR(SEARCH("N/A",P768)))</formula>
    </cfRule>
    <cfRule type="containsText" dxfId="3719" priority="9540" operator="containsText" text="Lançado">
      <formula>NOT(ISERROR(SEARCH("Lançado",P768)))</formula>
    </cfRule>
    <cfRule type="expression" dxfId="3718" priority="9539">
      <formula>$H768="ETAPA"</formula>
    </cfRule>
    <cfRule type="expression" dxfId="3717" priority="9538">
      <formula>$H768="CÉLULA CONSTRUTIVA"</formula>
    </cfRule>
    <cfRule type="expression" dxfId="3716" priority="9537">
      <formula>$H768="SUBETAPA"</formula>
    </cfRule>
    <cfRule type="containsText" dxfId="3715" priority="9557" operator="containsText" text="em andamento">
      <formula>NOT(ISERROR(SEARCH("em andamento",P768)))</formula>
    </cfRule>
    <cfRule type="containsText" dxfId="3714" priority="9556" operator="containsText" text="Finalizado">
      <formula>NOT(ISERROR(SEARCH("Finalizado",P768)))</formula>
    </cfRule>
    <cfRule type="containsText" dxfId="3713" priority="9555" operator="containsText" text="Pendente">
      <formula>NOT(ISERROR(SEARCH("Pendente",P768)))</formula>
    </cfRule>
    <cfRule type="containsText" dxfId="3712" priority="9554" operator="containsText" text="N/A">
      <formula>NOT(ISERROR(SEARCH("N/A",P768)))</formula>
    </cfRule>
    <cfRule type="containsText" dxfId="3711" priority="9553" operator="containsText" text="Lançado">
      <formula>NOT(ISERROR(SEARCH("Lançado",P768)))</formula>
    </cfRule>
  </conditionalFormatting>
  <conditionalFormatting sqref="P769">
    <cfRule type="containsText" dxfId="3710" priority="9457" operator="containsText" text="em andamento">
      <formula>NOT(ISERROR(SEARCH("em andamento",P769)))</formula>
    </cfRule>
    <cfRule type="containsText" dxfId="3709" priority="9444" operator="containsText" text="em andamento">
      <formula>NOT(ISERROR(SEARCH("em andamento",P769)))</formula>
    </cfRule>
    <cfRule type="containsText" dxfId="3708" priority="9443" operator="containsText" text="Finalizado">
      <formula>NOT(ISERROR(SEARCH("Finalizado",P769)))</formula>
    </cfRule>
    <cfRule type="containsText" dxfId="3707" priority="9442" operator="containsText" text="Pendente">
      <formula>NOT(ISERROR(SEARCH("Pendente",P769)))</formula>
    </cfRule>
    <cfRule type="containsText" dxfId="3706" priority="9441" operator="containsText" text="N/A">
      <formula>NOT(ISERROR(SEARCH("N/A",P769)))</formula>
    </cfRule>
    <cfRule type="containsText" dxfId="3705" priority="9440" operator="containsText" text="Lançado">
      <formula>NOT(ISERROR(SEARCH("Lançado",P769)))</formula>
    </cfRule>
    <cfRule type="expression" dxfId="3704" priority="9439">
      <formula>$H769="ETAPA"</formula>
    </cfRule>
    <cfRule type="expression" dxfId="3703" priority="9438">
      <formula>$H769="CÉLULA CONSTRUTIVA"</formula>
    </cfRule>
    <cfRule type="containsText" dxfId="3702" priority="9446" operator="containsText" text="N/A">
      <formula>NOT(ISERROR(SEARCH("N/A",P769)))</formula>
    </cfRule>
    <cfRule type="containsText" dxfId="3701" priority="9456" operator="containsText" text="Finalizado">
      <formula>NOT(ISERROR(SEARCH("Finalizado",P769)))</formula>
    </cfRule>
    <cfRule type="containsText" dxfId="3700" priority="9455" operator="containsText" text="Pendente">
      <formula>NOT(ISERROR(SEARCH("Pendente",P769)))</formula>
    </cfRule>
    <cfRule type="expression" dxfId="3699" priority="9437">
      <formula>$H769="SUBETAPA"</formula>
    </cfRule>
    <cfRule type="expression" dxfId="3698" priority="9452">
      <formula>$H769="ETAPA"</formula>
    </cfRule>
    <cfRule type="containsText" dxfId="3697" priority="9445" operator="containsText" text="Lançado">
      <formula>NOT(ISERROR(SEARCH("Lançado",P769)))</formula>
    </cfRule>
    <cfRule type="containsText" dxfId="3696" priority="9447" operator="containsText" text="Pendente">
      <formula>NOT(ISERROR(SEARCH("Pendente",P769)))</formula>
    </cfRule>
    <cfRule type="containsText" dxfId="3695" priority="9448" operator="containsText" text="Finalizado">
      <formula>NOT(ISERROR(SEARCH("Finalizado",P769)))</formula>
    </cfRule>
    <cfRule type="containsText" dxfId="3694" priority="9454" operator="containsText" text="N/A">
      <formula>NOT(ISERROR(SEARCH("N/A",P769)))</formula>
    </cfRule>
    <cfRule type="expression" dxfId="3693" priority="9450">
      <formula>$H769="SUBETAPA"</formula>
    </cfRule>
    <cfRule type="expression" dxfId="3692" priority="9451">
      <formula>$H769="CÉLULA CONSTRUTIVA"</formula>
    </cfRule>
    <cfRule type="containsText" dxfId="3691" priority="9453" operator="containsText" text="Lançado">
      <formula>NOT(ISERROR(SEARCH("Lançado",P769)))</formula>
    </cfRule>
    <cfRule type="containsText" dxfId="3690" priority="9449" operator="containsText" text="em andamento">
      <formula>NOT(ISERROR(SEARCH("em andamento",P769)))</formula>
    </cfRule>
  </conditionalFormatting>
  <conditionalFormatting sqref="P770">
    <cfRule type="containsText" dxfId="3689" priority="16240" operator="containsText" text="Lançado">
      <formula>NOT(ISERROR(SEARCH("Lançado",P770)))</formula>
    </cfRule>
    <cfRule type="containsText" dxfId="3688" priority="16241" operator="containsText" text="N/A">
      <formula>NOT(ISERROR(SEARCH("N/A",P770)))</formula>
    </cfRule>
    <cfRule type="containsText" dxfId="3687" priority="16242" operator="containsText" text="Pendente">
      <formula>NOT(ISERROR(SEARCH("Pendente",P770)))</formula>
    </cfRule>
    <cfRule type="containsText" dxfId="3686" priority="16243" operator="containsText" text="Finalizado">
      <formula>NOT(ISERROR(SEARCH("Finalizado",P770)))</formula>
    </cfRule>
    <cfRule type="containsText" dxfId="3685" priority="16244" operator="containsText" text="em andamento">
      <formula>NOT(ISERROR(SEARCH("em andamento",P770)))</formula>
    </cfRule>
  </conditionalFormatting>
  <conditionalFormatting sqref="P771">
    <cfRule type="containsText" dxfId="3684" priority="9526" operator="containsText" text="Pendente">
      <formula>NOT(ISERROR(SEARCH("Pendente",P771)))</formula>
    </cfRule>
    <cfRule type="containsText" dxfId="3683" priority="9525" operator="containsText" text="N/A">
      <formula>NOT(ISERROR(SEARCH("N/A",P771)))</formula>
    </cfRule>
    <cfRule type="containsText" dxfId="3682" priority="9524" operator="containsText" text="Lançado">
      <formula>NOT(ISERROR(SEARCH("Lançado",P771)))</formula>
    </cfRule>
    <cfRule type="containsText" dxfId="3681" priority="9523" operator="containsText" text="em andamento">
      <formula>NOT(ISERROR(SEARCH("em andamento",P771)))</formula>
    </cfRule>
    <cfRule type="containsText" dxfId="3680" priority="9522" operator="containsText" text="Finalizado">
      <formula>NOT(ISERROR(SEARCH("Finalizado",P771)))</formula>
    </cfRule>
    <cfRule type="containsText" dxfId="3679" priority="9521" operator="containsText" text="Pendente">
      <formula>NOT(ISERROR(SEARCH("Pendente",P771)))</formula>
    </cfRule>
    <cfRule type="containsText" dxfId="3678" priority="9520" operator="containsText" text="N/A">
      <formula>NOT(ISERROR(SEARCH("N/A",P771)))</formula>
    </cfRule>
    <cfRule type="containsText" dxfId="3677" priority="9519" operator="containsText" text="Lançado">
      <formula>NOT(ISERROR(SEARCH("Lançado",P771)))</formula>
    </cfRule>
    <cfRule type="containsText" dxfId="3676" priority="9532" operator="containsText" text="Lançado">
      <formula>NOT(ISERROR(SEARCH("Lançado",P771)))</formula>
    </cfRule>
    <cfRule type="expression" dxfId="3675" priority="9517">
      <formula>$H771="CÉLULA CONSTRUTIVA"</formula>
    </cfRule>
    <cfRule type="expression" dxfId="3674" priority="9516">
      <formula>$H771="SUBETAPA"</formula>
    </cfRule>
    <cfRule type="containsText" dxfId="3673" priority="9536" operator="containsText" text="em andamento">
      <formula>NOT(ISERROR(SEARCH("em andamento",P771)))</formula>
    </cfRule>
    <cfRule type="expression" dxfId="3672" priority="9518">
      <formula>$H771="ETAPA"</formula>
    </cfRule>
    <cfRule type="containsText" dxfId="3671" priority="9535" operator="containsText" text="Finalizado">
      <formula>NOT(ISERROR(SEARCH("Finalizado",P771)))</formula>
    </cfRule>
    <cfRule type="containsText" dxfId="3670" priority="9534" operator="containsText" text="Pendente">
      <formula>NOT(ISERROR(SEARCH("Pendente",P771)))</formula>
    </cfRule>
    <cfRule type="containsText" dxfId="3669" priority="9533" operator="containsText" text="N/A">
      <formula>NOT(ISERROR(SEARCH("N/A",P771)))</formula>
    </cfRule>
    <cfRule type="expression" dxfId="3668" priority="9531">
      <formula>$H771="ETAPA"</formula>
    </cfRule>
    <cfRule type="expression" dxfId="3667" priority="9530">
      <formula>$H771="CÉLULA CONSTRUTIVA"</formula>
    </cfRule>
    <cfRule type="expression" dxfId="3666" priority="9529">
      <formula>$H771="SUBETAPA"</formula>
    </cfRule>
    <cfRule type="containsText" dxfId="3665" priority="9528" operator="containsText" text="em andamento">
      <formula>NOT(ISERROR(SEARCH("em andamento",P771)))</formula>
    </cfRule>
    <cfRule type="containsText" dxfId="3664" priority="9527" operator="containsText" text="Finalizado">
      <formula>NOT(ISERROR(SEARCH("Finalizado",P771)))</formula>
    </cfRule>
  </conditionalFormatting>
  <conditionalFormatting sqref="P772">
    <cfRule type="containsText" dxfId="3663" priority="418" operator="containsText" text="Finalizado">
      <formula>NOT(ISERROR(SEARCH("Finalizado",P772)))</formula>
    </cfRule>
    <cfRule type="containsText" dxfId="3662" priority="419" operator="containsText" text="em andamento">
      <formula>NOT(ISERROR(SEARCH("em andamento",P772)))</formula>
    </cfRule>
    <cfRule type="containsText" dxfId="3661" priority="406" operator="containsText" text="em andamento">
      <formula>NOT(ISERROR(SEARCH("em andamento",P772)))</formula>
    </cfRule>
    <cfRule type="containsText" dxfId="3660" priority="407" operator="containsText" text="Lançado">
      <formula>NOT(ISERROR(SEARCH("Lançado",P772)))</formula>
    </cfRule>
    <cfRule type="expression" dxfId="3659" priority="399">
      <formula>$H772="SUBETAPA"</formula>
    </cfRule>
    <cfRule type="expression" dxfId="3658" priority="400">
      <formula>$H772="CÉLULA CONSTRUTIVA"</formula>
    </cfRule>
    <cfRule type="expression" dxfId="3657" priority="401">
      <formula>$H772="ETAPA"</formula>
    </cfRule>
    <cfRule type="containsText" dxfId="3656" priority="402" operator="containsText" text="Lançado">
      <formula>NOT(ISERROR(SEARCH("Lançado",P772)))</formula>
    </cfRule>
    <cfRule type="containsText" dxfId="3655" priority="403" operator="containsText" text="N/A">
      <formula>NOT(ISERROR(SEARCH("N/A",P772)))</formula>
    </cfRule>
    <cfRule type="containsText" dxfId="3654" priority="404" operator="containsText" text="Pendente">
      <formula>NOT(ISERROR(SEARCH("Pendente",P772)))</formula>
    </cfRule>
    <cfRule type="containsText" dxfId="3653" priority="405" operator="containsText" text="Finalizado">
      <formula>NOT(ISERROR(SEARCH("Finalizado",P772)))</formula>
    </cfRule>
    <cfRule type="containsText" dxfId="3652" priority="408" operator="containsText" text="N/A">
      <formula>NOT(ISERROR(SEARCH("N/A",P772)))</formula>
    </cfRule>
    <cfRule type="containsText" dxfId="3651" priority="409" operator="containsText" text="Pendente">
      <formula>NOT(ISERROR(SEARCH("Pendente",P772)))</formula>
    </cfRule>
    <cfRule type="containsText" dxfId="3650" priority="410" operator="containsText" text="Finalizado">
      <formula>NOT(ISERROR(SEARCH("Finalizado",P772)))</formula>
    </cfRule>
    <cfRule type="containsText" dxfId="3649" priority="411" operator="containsText" text="em andamento">
      <formula>NOT(ISERROR(SEARCH("em andamento",P772)))</formula>
    </cfRule>
    <cfRule type="expression" dxfId="3648" priority="412">
      <formula>$H772="SUBETAPA"</formula>
    </cfRule>
    <cfRule type="expression" dxfId="3647" priority="413">
      <formula>$H772="CÉLULA CONSTRUTIVA"</formula>
    </cfRule>
    <cfRule type="expression" dxfId="3646" priority="414">
      <formula>$H772="ETAPA"</formula>
    </cfRule>
    <cfRule type="containsText" dxfId="3645" priority="415" operator="containsText" text="Lançado">
      <formula>NOT(ISERROR(SEARCH("Lançado",P772)))</formula>
    </cfRule>
    <cfRule type="containsText" dxfId="3644" priority="416" operator="containsText" text="N/A">
      <formula>NOT(ISERROR(SEARCH("N/A",P772)))</formula>
    </cfRule>
    <cfRule type="containsText" dxfId="3643" priority="417" operator="containsText" text="Pendente">
      <formula>NOT(ISERROR(SEARCH("Pendente",P772)))</formula>
    </cfRule>
  </conditionalFormatting>
  <conditionalFormatting sqref="P773">
    <cfRule type="expression" dxfId="3642" priority="16179">
      <formula>$H773="CÉLULA CONSTRUTIVA"</formula>
    </cfRule>
    <cfRule type="expression" dxfId="3641" priority="16180">
      <formula>$H773="ETAPA"</formula>
    </cfRule>
    <cfRule type="containsText" dxfId="3640" priority="16183" operator="containsText" text="Lançado">
      <formula>NOT(ISERROR(SEARCH("Lançado",P773)))</formula>
    </cfRule>
    <cfRule type="containsText" dxfId="3639" priority="16185" operator="containsText" text="Pendente">
      <formula>NOT(ISERROR(SEARCH("Pendente",P773)))</formula>
    </cfRule>
    <cfRule type="containsText" dxfId="3638" priority="16186" operator="containsText" text="Finalizado">
      <formula>NOT(ISERROR(SEARCH("Finalizado",P773)))</formula>
    </cfRule>
    <cfRule type="containsText" dxfId="3637" priority="16187" operator="containsText" text="em andamento">
      <formula>NOT(ISERROR(SEARCH("em andamento",P773)))</formula>
    </cfRule>
    <cfRule type="containsText" dxfId="3636" priority="16184" operator="containsText" text="N/A">
      <formula>NOT(ISERROR(SEARCH("N/A",P773)))</formula>
    </cfRule>
    <cfRule type="expression" dxfId="3635" priority="16178">
      <formula>$H773="SUBETAPA"</formula>
    </cfRule>
  </conditionalFormatting>
  <conditionalFormatting sqref="P774">
    <cfRule type="containsText" dxfId="3634" priority="16177" operator="containsText" text="em andamento">
      <formula>NOT(ISERROR(SEARCH("em andamento",P774)))</formula>
    </cfRule>
    <cfRule type="containsText" dxfId="3633" priority="16176" operator="containsText" text="Finalizado">
      <formula>NOT(ISERROR(SEARCH("Finalizado",P774)))</formula>
    </cfRule>
    <cfRule type="containsText" dxfId="3632" priority="16175" operator="containsText" text="Pendente">
      <formula>NOT(ISERROR(SEARCH("Pendente",P774)))</formula>
    </cfRule>
    <cfRule type="containsText" dxfId="3631" priority="16174" operator="containsText" text="N/A">
      <formula>NOT(ISERROR(SEARCH("N/A",P774)))</formula>
    </cfRule>
    <cfRule type="containsText" dxfId="3630" priority="16173" operator="containsText" text="Lançado">
      <formula>NOT(ISERROR(SEARCH("Lançado",P774)))</formula>
    </cfRule>
  </conditionalFormatting>
  <conditionalFormatting sqref="P775">
    <cfRule type="containsText" dxfId="3629" priority="9501" operator="containsText" text="Finalizado">
      <formula>NOT(ISERROR(SEARCH("Finalizado",P775)))</formula>
    </cfRule>
    <cfRule type="containsText" dxfId="3628" priority="9512" operator="containsText" text="N/A">
      <formula>NOT(ISERROR(SEARCH("N/A",P775)))</formula>
    </cfRule>
    <cfRule type="containsText" dxfId="3627" priority="9511" operator="containsText" text="Lançado">
      <formula>NOT(ISERROR(SEARCH("Lançado",P775)))</formula>
    </cfRule>
    <cfRule type="containsText" dxfId="3626" priority="9504" operator="containsText" text="N/A">
      <formula>NOT(ISERROR(SEARCH("N/A",P775)))</formula>
    </cfRule>
    <cfRule type="expression" dxfId="3625" priority="9510">
      <formula>$H775="ETAPA"</formula>
    </cfRule>
    <cfRule type="expression" dxfId="3624" priority="9509">
      <formula>$H775="CÉLULA CONSTRUTIVA"</formula>
    </cfRule>
    <cfRule type="expression" dxfId="3623" priority="9495">
      <formula>$H775="SUBETAPA"</formula>
    </cfRule>
    <cfRule type="expression" dxfId="3622" priority="9496">
      <formula>$H775="CÉLULA CONSTRUTIVA"</formula>
    </cfRule>
    <cfRule type="expression" dxfId="3621" priority="9497">
      <formula>$H775="ETAPA"</formula>
    </cfRule>
    <cfRule type="containsText" dxfId="3620" priority="9498" operator="containsText" text="Lançado">
      <formula>NOT(ISERROR(SEARCH("Lançado",P775)))</formula>
    </cfRule>
    <cfRule type="containsText" dxfId="3619" priority="9499" operator="containsText" text="N/A">
      <formula>NOT(ISERROR(SEARCH("N/A",P775)))</formula>
    </cfRule>
    <cfRule type="containsText" dxfId="3618" priority="9500" operator="containsText" text="Pendente">
      <formula>NOT(ISERROR(SEARCH("Pendente",P775)))</formula>
    </cfRule>
    <cfRule type="containsText" dxfId="3617" priority="9503" operator="containsText" text="Lançado">
      <formula>NOT(ISERROR(SEARCH("Lançado",P775)))</formula>
    </cfRule>
    <cfRule type="containsText" dxfId="3616" priority="9502" operator="containsText" text="em andamento">
      <formula>NOT(ISERROR(SEARCH("em andamento",P775)))</formula>
    </cfRule>
    <cfRule type="expression" dxfId="3615" priority="9508">
      <formula>$H775="SUBETAPA"</formula>
    </cfRule>
    <cfRule type="containsText" dxfId="3614" priority="9507" operator="containsText" text="em andamento">
      <formula>NOT(ISERROR(SEARCH("em andamento",P775)))</formula>
    </cfRule>
    <cfRule type="containsText" dxfId="3613" priority="9506" operator="containsText" text="Finalizado">
      <formula>NOT(ISERROR(SEARCH("Finalizado",P775)))</formula>
    </cfRule>
    <cfRule type="containsText" dxfId="3612" priority="9505" operator="containsText" text="Pendente">
      <formula>NOT(ISERROR(SEARCH("Pendente",P775)))</formula>
    </cfRule>
    <cfRule type="containsText" dxfId="3611" priority="9515" operator="containsText" text="em andamento">
      <formula>NOT(ISERROR(SEARCH("em andamento",P775)))</formula>
    </cfRule>
    <cfRule type="containsText" dxfId="3610" priority="9514" operator="containsText" text="Finalizado">
      <formula>NOT(ISERROR(SEARCH("Finalizado",P775)))</formula>
    </cfRule>
    <cfRule type="containsText" dxfId="3609" priority="9513" operator="containsText" text="Pendente">
      <formula>NOT(ISERROR(SEARCH("Pendente",P775)))</formula>
    </cfRule>
  </conditionalFormatting>
  <conditionalFormatting sqref="P776">
    <cfRule type="containsText" dxfId="3608" priority="395" operator="containsText" text="Finalizado">
      <formula>NOT(ISERROR(SEARCH("Finalizado",P776)))</formula>
    </cfRule>
    <cfRule type="containsText" dxfId="3607" priority="394" operator="containsText" text="Pendente">
      <formula>NOT(ISERROR(SEARCH("Pendente",P776)))</formula>
    </cfRule>
    <cfRule type="containsText" dxfId="3606" priority="393" operator="containsText" text="N/A">
      <formula>NOT(ISERROR(SEARCH("N/A",P776)))</formula>
    </cfRule>
    <cfRule type="containsText" dxfId="3605" priority="392" operator="containsText" text="Lançado">
      <formula>NOT(ISERROR(SEARCH("Lançado",P776)))</formula>
    </cfRule>
    <cfRule type="containsText" dxfId="3604" priority="396" operator="containsText" text="em andamento">
      <formula>NOT(ISERROR(SEARCH("em andamento",P776)))</formula>
    </cfRule>
  </conditionalFormatting>
  <conditionalFormatting sqref="P777">
    <cfRule type="containsText" dxfId="3603" priority="387" operator="containsText" text="em andamento">
      <formula>NOT(ISERROR(SEARCH("em andamento",P777)))</formula>
    </cfRule>
    <cfRule type="containsText" dxfId="3602" priority="386" operator="containsText" text="Finalizado">
      <formula>NOT(ISERROR(SEARCH("Finalizado",P777)))</formula>
    </cfRule>
    <cfRule type="containsText" dxfId="3601" priority="375" operator="containsText" text="Lançado">
      <formula>NOT(ISERROR(SEARCH("Lançado",P777)))</formula>
    </cfRule>
    <cfRule type="containsText" dxfId="3600" priority="377" operator="containsText" text="Pendente">
      <formula>NOT(ISERROR(SEARCH("Pendente",P777)))</formula>
    </cfRule>
    <cfRule type="containsText" dxfId="3599" priority="379" operator="containsText" text="em andamento">
      <formula>NOT(ISERROR(SEARCH("em andamento",P777)))</formula>
    </cfRule>
    <cfRule type="expression" dxfId="3598" priority="380">
      <formula>$H777="SUBETAPA"</formula>
    </cfRule>
    <cfRule type="expression" dxfId="3597" priority="381">
      <formula>$H777="CÉLULA CONSTRUTIVA"</formula>
    </cfRule>
    <cfRule type="expression" dxfId="3596" priority="382">
      <formula>$H777="ETAPA"</formula>
    </cfRule>
    <cfRule type="containsText" dxfId="3595" priority="383" operator="containsText" text="Lançado">
      <formula>NOT(ISERROR(SEARCH("Lançado",P777)))</formula>
    </cfRule>
    <cfRule type="containsText" dxfId="3594" priority="384" operator="containsText" text="N/A">
      <formula>NOT(ISERROR(SEARCH("N/A",P777)))</formula>
    </cfRule>
    <cfRule type="containsText" dxfId="3593" priority="385" operator="containsText" text="Pendente">
      <formula>NOT(ISERROR(SEARCH("Pendente",P777)))</formula>
    </cfRule>
    <cfRule type="expression" dxfId="3592" priority="367">
      <formula>$H777="SUBETAPA"</formula>
    </cfRule>
    <cfRule type="containsText" dxfId="3591" priority="376" operator="containsText" text="N/A">
      <formula>NOT(ISERROR(SEARCH("N/A",P777)))</formula>
    </cfRule>
    <cfRule type="containsText" dxfId="3590" priority="378" operator="containsText" text="Finalizado">
      <formula>NOT(ISERROR(SEARCH("Finalizado",P777)))</formula>
    </cfRule>
    <cfRule type="expression" dxfId="3589" priority="368">
      <formula>$H777="CÉLULA CONSTRUTIVA"</formula>
    </cfRule>
    <cfRule type="expression" dxfId="3588" priority="369">
      <formula>$H777="ETAPA"</formula>
    </cfRule>
    <cfRule type="containsText" dxfId="3587" priority="370" operator="containsText" text="Lançado">
      <formula>NOT(ISERROR(SEARCH("Lançado",P777)))</formula>
    </cfRule>
    <cfRule type="containsText" dxfId="3586" priority="371" operator="containsText" text="N/A">
      <formula>NOT(ISERROR(SEARCH("N/A",P777)))</formula>
    </cfRule>
    <cfRule type="containsText" dxfId="3585" priority="372" operator="containsText" text="Pendente">
      <formula>NOT(ISERROR(SEARCH("Pendente",P777)))</formula>
    </cfRule>
    <cfRule type="containsText" dxfId="3584" priority="373" operator="containsText" text="Finalizado">
      <formula>NOT(ISERROR(SEARCH("Finalizado",P777)))</formula>
    </cfRule>
    <cfRule type="containsText" dxfId="3583" priority="374" operator="containsText" text="em andamento">
      <formula>NOT(ISERROR(SEARCH("em andamento",P777)))</formula>
    </cfRule>
  </conditionalFormatting>
  <conditionalFormatting sqref="P778">
    <cfRule type="containsText" dxfId="3582" priority="23979" operator="containsText" text="em andamento">
      <formula>NOT(ISERROR(SEARCH("em andamento",P778)))</formula>
    </cfRule>
    <cfRule type="containsText" dxfId="3581" priority="23978" operator="containsText" text="Finalizado">
      <formula>NOT(ISERROR(SEARCH("Finalizado",P778)))</formula>
    </cfRule>
    <cfRule type="containsText" dxfId="3580" priority="23977" operator="containsText" text="Pendente">
      <formula>NOT(ISERROR(SEARCH("Pendente",P778)))</formula>
    </cfRule>
    <cfRule type="containsText" dxfId="3579" priority="23976" operator="containsText" text="N/A">
      <formula>NOT(ISERROR(SEARCH("N/A",P778)))</formula>
    </cfRule>
    <cfRule type="containsText" dxfId="3578" priority="23975" operator="containsText" text="Lançado">
      <formula>NOT(ISERROR(SEARCH("Lançado",P778)))</formula>
    </cfRule>
    <cfRule type="expression" dxfId="3577" priority="23974">
      <formula>$H778="ETAPA"</formula>
    </cfRule>
    <cfRule type="expression" dxfId="3576" priority="23973">
      <formula>$H778="CÉLULA CONSTRUTIVA"</formula>
    </cfRule>
    <cfRule type="expression" dxfId="3575" priority="23972">
      <formula>$H778="SUBETAPA"</formula>
    </cfRule>
  </conditionalFormatting>
  <conditionalFormatting sqref="P780">
    <cfRule type="expression" dxfId="3574" priority="24047">
      <formula>$H780="SUBETAPA"</formula>
    </cfRule>
    <cfRule type="expression" dxfId="3573" priority="24048">
      <formula>$H780="CÉLULA CONSTRUTIVA"</formula>
    </cfRule>
    <cfRule type="expression" dxfId="3572" priority="24049">
      <formula>$H780="ETAPA"</formula>
    </cfRule>
  </conditionalFormatting>
  <conditionalFormatting sqref="P780:P783">
    <cfRule type="expression" dxfId="3571" priority="21781">
      <formula>$H780="ETAPA"</formula>
    </cfRule>
    <cfRule type="expression" dxfId="3570" priority="21780">
      <formula>$H780="CÉLULA CONSTRUTIVA"</formula>
    </cfRule>
    <cfRule type="expression" dxfId="3569" priority="21779">
      <formula>$H780="SUBETAPA"</formula>
    </cfRule>
  </conditionalFormatting>
  <conditionalFormatting sqref="P781:P782">
    <cfRule type="containsText" dxfId="3568" priority="21784" operator="containsText" text="Pendente">
      <formula>NOT(ISERROR(SEARCH("Pendente",P781)))</formula>
    </cfRule>
    <cfRule type="containsText" dxfId="3567" priority="21783" operator="containsText" text="N/A">
      <formula>NOT(ISERROR(SEARCH("N/A",P781)))</formula>
    </cfRule>
    <cfRule type="containsText" dxfId="3566" priority="21785" operator="containsText" text="Finalizado">
      <formula>NOT(ISERROR(SEARCH("Finalizado",P781)))</formula>
    </cfRule>
    <cfRule type="containsText" dxfId="3565" priority="21786" operator="containsText" text="em andamento">
      <formula>NOT(ISERROR(SEARCH("em andamento",P781)))</formula>
    </cfRule>
    <cfRule type="containsText" dxfId="3564" priority="21772" operator="containsText" text="Finalizado">
      <formula>NOT(ISERROR(SEARCH("Finalizado",P781)))</formula>
    </cfRule>
    <cfRule type="containsText" dxfId="3563" priority="21782" operator="containsText" text="Lançado">
      <formula>NOT(ISERROR(SEARCH("Lançado",P781)))</formula>
    </cfRule>
    <cfRule type="containsText" dxfId="3562" priority="21773" operator="containsText" text="em andamento">
      <formula>NOT(ISERROR(SEARCH("em andamento",P781)))</formula>
    </cfRule>
    <cfRule type="expression" dxfId="3561" priority="21767">
      <formula>$H781="CÉLULA CONSTRUTIVA"</formula>
    </cfRule>
    <cfRule type="expression" dxfId="3560" priority="21768">
      <formula>$H781="ETAPA"</formula>
    </cfRule>
    <cfRule type="containsText" dxfId="3559" priority="21769" operator="containsText" text="Lançado">
      <formula>NOT(ISERROR(SEARCH("Lançado",P781)))</formula>
    </cfRule>
    <cfRule type="containsText" dxfId="3558" priority="21770" operator="containsText" text="N/A">
      <formula>NOT(ISERROR(SEARCH("N/A",P781)))</formula>
    </cfRule>
    <cfRule type="containsText" dxfId="3557" priority="21771" operator="containsText" text="Pendente">
      <formula>NOT(ISERROR(SEARCH("Pendente",P781)))</formula>
    </cfRule>
    <cfRule type="containsText" dxfId="3556" priority="21774" operator="containsText" text="Lançado">
      <formula>NOT(ISERROR(SEARCH("Lançado",P781)))</formula>
    </cfRule>
    <cfRule type="containsText" dxfId="3555" priority="21775" operator="containsText" text="N/A">
      <formula>NOT(ISERROR(SEARCH("N/A",P781)))</formula>
    </cfRule>
    <cfRule type="containsText" dxfId="3554" priority="21776" operator="containsText" text="Pendente">
      <formula>NOT(ISERROR(SEARCH("Pendente",P781)))</formula>
    </cfRule>
    <cfRule type="containsText" dxfId="3553" priority="21777" operator="containsText" text="Finalizado">
      <formula>NOT(ISERROR(SEARCH("Finalizado",P781)))</formula>
    </cfRule>
    <cfRule type="containsText" dxfId="3552" priority="21778" operator="containsText" text="em andamento">
      <formula>NOT(ISERROR(SEARCH("em andamento",P781)))</formula>
    </cfRule>
    <cfRule type="expression" dxfId="3551" priority="21766">
      <formula>$H781="SUBETAPA"</formula>
    </cfRule>
  </conditionalFormatting>
  <conditionalFormatting sqref="P783">
    <cfRule type="containsText" dxfId="3550" priority="23458" operator="containsText" text="Lançado">
      <formula>NOT(ISERROR(SEARCH("Lançado",P783)))</formula>
    </cfRule>
    <cfRule type="containsText" dxfId="3549" priority="23461" operator="containsText" text="Finalizado">
      <formula>NOT(ISERROR(SEARCH("Finalizado",P783)))</formula>
    </cfRule>
    <cfRule type="containsText" dxfId="3548" priority="23460" operator="containsText" text="Pendente">
      <formula>NOT(ISERROR(SEARCH("Pendente",P783)))</formula>
    </cfRule>
    <cfRule type="containsText" dxfId="3547" priority="23459" operator="containsText" text="N/A">
      <formula>NOT(ISERROR(SEARCH("N/A",P783)))</formula>
    </cfRule>
    <cfRule type="containsText" dxfId="3546" priority="23462" operator="containsText" text="em andamento">
      <formula>NOT(ISERROR(SEARCH("em andamento",P783)))</formula>
    </cfRule>
  </conditionalFormatting>
  <conditionalFormatting sqref="P786">
    <cfRule type="expression" dxfId="3545" priority="23466">
      <formula>$H786="SUBETAPA"</formula>
    </cfRule>
    <cfRule type="expression" dxfId="3544" priority="23465">
      <formula>$H786="ETAPA"</formula>
    </cfRule>
    <cfRule type="expression" dxfId="3543" priority="23464">
      <formula>$H786="CÉLULA CONSTRUTIVA"</formula>
    </cfRule>
    <cfRule type="expression" dxfId="3542" priority="21758">
      <formula>$H786="SUBETAPA"</formula>
    </cfRule>
    <cfRule type="expression" dxfId="3541" priority="23468">
      <formula>$H786="ETAPA"</formula>
    </cfRule>
    <cfRule type="containsText" dxfId="3540" priority="23476" operator="containsText" text="em andamento">
      <formula>NOT(ISERROR(SEARCH("em andamento",P786)))</formula>
    </cfRule>
    <cfRule type="containsText" dxfId="3539" priority="23475" operator="containsText" text="Finalizado">
      <formula>NOT(ISERROR(SEARCH("Finalizado",P786)))</formula>
    </cfRule>
    <cfRule type="containsText" dxfId="3538" priority="23474" operator="containsText" text="Pendente">
      <formula>NOT(ISERROR(SEARCH("Pendente",P786)))</formula>
    </cfRule>
    <cfRule type="containsText" dxfId="3537" priority="23473" operator="containsText" text="N/A">
      <formula>NOT(ISERROR(SEARCH("N/A",P786)))</formula>
    </cfRule>
    <cfRule type="containsText" dxfId="3536" priority="23472" operator="containsText" text="Lançado">
      <formula>NOT(ISERROR(SEARCH("Lançado",P786)))</formula>
    </cfRule>
    <cfRule type="expression" dxfId="3535" priority="23471">
      <formula>$H786="ETAPA"</formula>
    </cfRule>
    <cfRule type="expression" dxfId="3534" priority="23470">
      <formula>$H786="CÉLULA CONSTRUTIVA"</formula>
    </cfRule>
    <cfRule type="expression" dxfId="3533" priority="23469">
      <formula>$H786="SUBETAPA"</formula>
    </cfRule>
    <cfRule type="expression" dxfId="3532" priority="23467">
      <formula>$H786="CÉLULA CONSTRUTIVA"</formula>
    </cfRule>
  </conditionalFormatting>
  <conditionalFormatting sqref="P787:P788">
    <cfRule type="containsText" dxfId="3531" priority="10663" operator="containsText" text="em andamento">
      <formula>NOT(ISERROR(SEARCH("em andamento",P787)))</formula>
    </cfRule>
    <cfRule type="containsText" dxfId="3530" priority="10660" operator="containsText" text="N/A">
      <formula>NOT(ISERROR(SEARCH("N/A",P787)))</formula>
    </cfRule>
    <cfRule type="expression" dxfId="3529" priority="10671">
      <formula>$H787="ETAPA"</formula>
    </cfRule>
    <cfRule type="containsText" dxfId="3528" priority="10672" operator="containsText" text="Lançado">
      <formula>NOT(ISERROR(SEARCH("Lançado",P787)))</formula>
    </cfRule>
    <cfRule type="containsText" dxfId="3527" priority="10661" operator="containsText" text="Pendente">
      <formula>NOT(ISERROR(SEARCH("Pendente",P787)))</formula>
    </cfRule>
    <cfRule type="containsText" dxfId="3526" priority="10673" operator="containsText" text="N/A">
      <formula>NOT(ISERROR(SEARCH("N/A",P787)))</formula>
    </cfRule>
    <cfRule type="containsText" dxfId="3525" priority="10674" operator="containsText" text="Pendente">
      <formula>NOT(ISERROR(SEARCH("Pendente",P787)))</formula>
    </cfRule>
    <cfRule type="containsText" dxfId="3524" priority="10662" operator="containsText" text="Finalizado">
      <formula>NOT(ISERROR(SEARCH("Finalizado",P787)))</formula>
    </cfRule>
    <cfRule type="containsText" dxfId="3523" priority="10667" operator="containsText" text="Finalizado">
      <formula>NOT(ISERROR(SEARCH("Finalizado",P787)))</formula>
    </cfRule>
    <cfRule type="containsText" dxfId="3522" priority="10675" operator="containsText" text="Finalizado">
      <formula>NOT(ISERROR(SEARCH("Finalizado",P787)))</formula>
    </cfRule>
    <cfRule type="containsText" dxfId="3521" priority="10676" operator="containsText" text="em andamento">
      <formula>NOT(ISERROR(SEARCH("em andamento",P787)))</formula>
    </cfRule>
    <cfRule type="expression" dxfId="3520" priority="10657">
      <formula>$H787="CÉLULA CONSTRUTIVA"</formula>
    </cfRule>
    <cfRule type="expression" dxfId="3519" priority="10656">
      <formula>$H787="SUBETAPA"</formula>
    </cfRule>
    <cfRule type="containsText" dxfId="3518" priority="10664" operator="containsText" text="Lançado">
      <formula>NOT(ISERROR(SEARCH("Lançado",P787)))</formula>
    </cfRule>
    <cfRule type="containsText" dxfId="3517" priority="10665" operator="containsText" text="N/A">
      <formula>NOT(ISERROR(SEARCH("N/A",P787)))</formula>
    </cfRule>
    <cfRule type="containsText" dxfId="3516" priority="10666" operator="containsText" text="Pendente">
      <formula>NOT(ISERROR(SEARCH("Pendente",P787)))</formula>
    </cfRule>
    <cfRule type="containsText" dxfId="3515" priority="10659" operator="containsText" text="Lançado">
      <formula>NOT(ISERROR(SEARCH("Lançado",P787)))</formula>
    </cfRule>
    <cfRule type="containsText" dxfId="3514" priority="10668" operator="containsText" text="em andamento">
      <formula>NOT(ISERROR(SEARCH("em andamento",P787)))</formula>
    </cfRule>
    <cfRule type="expression" dxfId="3513" priority="10669">
      <formula>$H787="SUBETAPA"</formula>
    </cfRule>
    <cfRule type="expression" dxfId="3512" priority="10658">
      <formula>$H787="ETAPA"</formula>
    </cfRule>
    <cfRule type="expression" dxfId="3511" priority="10670">
      <formula>$H787="CÉLULA CONSTRUTIVA"</formula>
    </cfRule>
  </conditionalFormatting>
  <conditionalFormatting sqref="P789">
    <cfRule type="containsText" dxfId="3510" priority="1598" operator="containsText" text="Finalizado">
      <formula>NOT(ISERROR(SEARCH("Finalizado",P789)))</formula>
    </cfRule>
    <cfRule type="containsText" dxfId="3509" priority="1596" operator="containsText" text="N/A">
      <formula>NOT(ISERROR(SEARCH("N/A",P789)))</formula>
    </cfRule>
    <cfRule type="containsText" dxfId="3508" priority="1595" operator="containsText" text="Lançado">
      <formula>NOT(ISERROR(SEARCH("Lançado",P789)))</formula>
    </cfRule>
    <cfRule type="containsText" dxfId="3507" priority="1597" operator="containsText" text="Pendente">
      <formula>NOT(ISERROR(SEARCH("Pendente",P789)))</formula>
    </cfRule>
    <cfRule type="containsText" dxfId="3506" priority="1599" operator="containsText" text="em andamento">
      <formula>NOT(ISERROR(SEARCH("em andamento",P789)))</formula>
    </cfRule>
  </conditionalFormatting>
  <conditionalFormatting sqref="P790">
    <cfRule type="containsText" dxfId="3505" priority="1577" operator="containsText" text="Pendente">
      <formula>NOT(ISERROR(SEARCH("Pendente",P790)))</formula>
    </cfRule>
    <cfRule type="containsText" dxfId="3504" priority="1576" operator="containsText" text="N/A">
      <formula>NOT(ISERROR(SEARCH("N/A",P790)))</formula>
    </cfRule>
    <cfRule type="containsText" dxfId="3503" priority="1579" operator="containsText" text="em andamento">
      <formula>NOT(ISERROR(SEARCH("em andamento",P790)))</formula>
    </cfRule>
    <cfRule type="containsText" dxfId="3502" priority="1578" operator="containsText" text="Finalizado">
      <formula>NOT(ISERROR(SEARCH("Finalizado",P790)))</formula>
    </cfRule>
    <cfRule type="containsText" dxfId="3501" priority="1570" operator="containsText" text="Lançado">
      <formula>NOT(ISERROR(SEARCH("Lançado",P790)))</formula>
    </cfRule>
    <cfRule type="containsText" dxfId="3500" priority="1583" operator="containsText" text="Lançado">
      <formula>NOT(ISERROR(SEARCH("Lançado",P790)))</formula>
    </cfRule>
    <cfRule type="containsText" dxfId="3499" priority="1574" operator="containsText" text="em andamento">
      <formula>NOT(ISERROR(SEARCH("em andamento",P790)))</formula>
    </cfRule>
    <cfRule type="containsText" dxfId="3498" priority="1573" operator="containsText" text="Finalizado">
      <formula>NOT(ISERROR(SEARCH("Finalizado",P790)))</formula>
    </cfRule>
    <cfRule type="containsText" dxfId="3497" priority="1587" operator="containsText" text="em andamento">
      <formula>NOT(ISERROR(SEARCH("em andamento",P790)))</formula>
    </cfRule>
    <cfRule type="containsText" dxfId="3496" priority="1572" operator="containsText" text="Pendente">
      <formula>NOT(ISERROR(SEARCH("Pendente",P790)))</formula>
    </cfRule>
    <cfRule type="containsText" dxfId="3495" priority="1571" operator="containsText" text="N/A">
      <formula>NOT(ISERROR(SEARCH("N/A",P790)))</formula>
    </cfRule>
    <cfRule type="expression" dxfId="3494" priority="1567">
      <formula>$H790="SUBETAPA"</formula>
    </cfRule>
    <cfRule type="expression" dxfId="3493" priority="1568">
      <formula>$H790="CÉLULA CONSTRUTIVA"</formula>
    </cfRule>
    <cfRule type="expression" dxfId="3492" priority="1569">
      <formula>$H790="ETAPA"</formula>
    </cfRule>
    <cfRule type="containsText" dxfId="3491" priority="1586" operator="containsText" text="Finalizado">
      <formula>NOT(ISERROR(SEARCH("Finalizado",P790)))</formula>
    </cfRule>
    <cfRule type="containsText" dxfId="3490" priority="1585" operator="containsText" text="Pendente">
      <formula>NOT(ISERROR(SEARCH("Pendente",P790)))</formula>
    </cfRule>
    <cfRule type="containsText" dxfId="3489" priority="1584" operator="containsText" text="N/A">
      <formula>NOT(ISERROR(SEARCH("N/A",P790)))</formula>
    </cfRule>
    <cfRule type="containsText" dxfId="3488" priority="1575" operator="containsText" text="Lançado">
      <formula>NOT(ISERROR(SEARCH("Lançado",P790)))</formula>
    </cfRule>
    <cfRule type="expression" dxfId="3487" priority="1582">
      <formula>$H790="ETAPA"</formula>
    </cfRule>
    <cfRule type="expression" dxfId="3486" priority="1581">
      <formula>$H790="CÉLULA CONSTRUTIVA"</formula>
    </cfRule>
    <cfRule type="expression" dxfId="3485" priority="1580">
      <formula>$H790="SUBETAPA"</formula>
    </cfRule>
  </conditionalFormatting>
  <conditionalFormatting sqref="P791">
    <cfRule type="containsText" dxfId="3484" priority="23487" operator="containsText" text="N/A">
      <formula>NOT(ISERROR(SEARCH("N/A",P791)))</formula>
    </cfRule>
    <cfRule type="expression" dxfId="3483" priority="23480">
      <formula>$H791="SUBETAPA"</formula>
    </cfRule>
    <cfRule type="expression" dxfId="3482" priority="23479">
      <formula>$H791="ETAPA"</formula>
    </cfRule>
    <cfRule type="containsText" dxfId="3481" priority="23486" operator="containsText" text="Lançado">
      <formula>NOT(ISERROR(SEARCH("Lançado",P791)))</formula>
    </cfRule>
    <cfRule type="expression" dxfId="3480" priority="23481">
      <formula>$H791="CÉLULA CONSTRUTIVA"</formula>
    </cfRule>
    <cfRule type="containsText" dxfId="3479" priority="23488" operator="containsText" text="Pendente">
      <formula>NOT(ISERROR(SEARCH("Pendente",P791)))</formula>
    </cfRule>
    <cfRule type="expression" dxfId="3478" priority="21695">
      <formula>$H791="SUBETAPA"</formula>
    </cfRule>
    <cfRule type="containsText" dxfId="3477" priority="23489" operator="containsText" text="Finalizado">
      <formula>NOT(ISERROR(SEARCH("Finalizado",P791)))</formula>
    </cfRule>
    <cfRule type="expression" dxfId="3476" priority="23478">
      <formula>$H791="CÉLULA CONSTRUTIVA"</formula>
    </cfRule>
    <cfRule type="containsText" dxfId="3475" priority="23490" operator="containsText" text="em andamento">
      <formula>NOT(ISERROR(SEARCH("em andamento",P791)))</formula>
    </cfRule>
    <cfRule type="expression" dxfId="3474" priority="23482">
      <formula>$H791="ETAPA"</formula>
    </cfRule>
  </conditionalFormatting>
  <conditionalFormatting sqref="P796:P797">
    <cfRule type="containsText" dxfId="3473" priority="7099" operator="containsText" text="em andamento">
      <formula>NOT(ISERROR(SEARCH("em andamento",P796)))</formula>
    </cfRule>
    <cfRule type="containsText" dxfId="3472" priority="7096" operator="containsText" text="N/A">
      <formula>NOT(ISERROR(SEARCH("N/A",P796)))</formula>
    </cfRule>
    <cfRule type="containsText" dxfId="3471" priority="7097" operator="containsText" text="Pendente">
      <formula>NOT(ISERROR(SEARCH("Pendente",P796)))</formula>
    </cfRule>
    <cfRule type="containsText" dxfId="3470" priority="7095" operator="containsText" text="Lançado">
      <formula>NOT(ISERROR(SEARCH("Lançado",P796)))</formula>
    </cfRule>
    <cfRule type="containsText" dxfId="3469" priority="7098" operator="containsText" text="Finalizado">
      <formula>NOT(ISERROR(SEARCH("Finalizado",P796)))</formula>
    </cfRule>
  </conditionalFormatting>
  <conditionalFormatting sqref="P797">
    <cfRule type="expression" dxfId="3468" priority="7088">
      <formula>$H797="ETAPA"</formula>
    </cfRule>
    <cfRule type="expression" dxfId="3467" priority="7091">
      <formula>$H797="ETAPA"</formula>
    </cfRule>
    <cfRule type="expression" dxfId="3466" priority="7087">
      <formula>$H797="CÉLULA CONSTRUTIVA"</formula>
    </cfRule>
    <cfRule type="expression" dxfId="3465" priority="7090">
      <formula>$H797="CÉLULA CONSTRUTIVA"</formula>
    </cfRule>
    <cfRule type="expression" dxfId="3464" priority="7089">
      <formula>$H797="SUBETAPA"</formula>
    </cfRule>
  </conditionalFormatting>
  <conditionalFormatting sqref="P797:P800">
    <cfRule type="expression" dxfId="3463" priority="7009">
      <formula>$H797="SUBETAPA"</formula>
    </cfRule>
  </conditionalFormatting>
  <conditionalFormatting sqref="P798:P799">
    <cfRule type="containsText" dxfId="3462" priority="6999" operator="containsText" text="Lançado">
      <formula>NOT(ISERROR(SEARCH("Lançado",P798)))</formula>
    </cfRule>
    <cfRule type="expression" dxfId="3461" priority="6998">
      <formula>$H798="ETAPA"</formula>
    </cfRule>
    <cfRule type="containsText" dxfId="3460" priority="7015" operator="containsText" text="Finalizado">
      <formula>NOT(ISERROR(SEARCH("Finalizado",P798)))</formula>
    </cfRule>
    <cfRule type="expression" dxfId="3459" priority="6997">
      <formula>$H798="CÉLULA CONSTRUTIVA"</formula>
    </cfRule>
    <cfRule type="expression" dxfId="3458" priority="6996">
      <formula>$H798="SUBETAPA"</formula>
    </cfRule>
    <cfRule type="containsText" dxfId="3457" priority="7016" operator="containsText" text="em andamento">
      <formula>NOT(ISERROR(SEARCH("em andamento",P798)))</formula>
    </cfRule>
    <cfRule type="containsText" dxfId="3456" priority="7014" operator="containsText" text="Pendente">
      <formula>NOT(ISERROR(SEARCH("Pendente",P798)))</formula>
    </cfRule>
    <cfRule type="containsText" dxfId="3455" priority="7013" operator="containsText" text="N/A">
      <formula>NOT(ISERROR(SEARCH("N/A",P798)))</formula>
    </cfRule>
    <cfRule type="containsText" dxfId="3454" priority="7012" operator="containsText" text="Lançado">
      <formula>NOT(ISERROR(SEARCH("Lançado",P798)))</formula>
    </cfRule>
    <cfRule type="expression" dxfId="3453" priority="7011">
      <formula>$H798="ETAPA"</formula>
    </cfRule>
    <cfRule type="expression" dxfId="3452" priority="7010">
      <formula>$H798="CÉLULA CONSTRUTIVA"</formula>
    </cfRule>
    <cfRule type="containsText" dxfId="3451" priority="7008" operator="containsText" text="em andamento">
      <formula>NOT(ISERROR(SEARCH("em andamento",P798)))</formula>
    </cfRule>
    <cfRule type="containsText" dxfId="3450" priority="7007" operator="containsText" text="Finalizado">
      <formula>NOT(ISERROR(SEARCH("Finalizado",P798)))</formula>
    </cfRule>
    <cfRule type="containsText" dxfId="3449" priority="7006" operator="containsText" text="Pendente">
      <formula>NOT(ISERROR(SEARCH("Pendente",P798)))</formula>
    </cfRule>
    <cfRule type="containsText" dxfId="3448" priority="7005" operator="containsText" text="N/A">
      <formula>NOT(ISERROR(SEARCH("N/A",P798)))</formula>
    </cfRule>
    <cfRule type="containsText" dxfId="3447" priority="7004" operator="containsText" text="Lançado">
      <formula>NOT(ISERROR(SEARCH("Lançado",P798)))</formula>
    </cfRule>
    <cfRule type="containsText" dxfId="3446" priority="7003" operator="containsText" text="em andamento">
      <formula>NOT(ISERROR(SEARCH("em andamento",P798)))</formula>
    </cfRule>
    <cfRule type="containsText" dxfId="3445" priority="7002" operator="containsText" text="Finalizado">
      <formula>NOT(ISERROR(SEARCH("Finalizado",P798)))</formula>
    </cfRule>
    <cfRule type="containsText" dxfId="3444" priority="7001" operator="containsText" text="Pendente">
      <formula>NOT(ISERROR(SEARCH("Pendente",P798)))</formula>
    </cfRule>
    <cfRule type="containsText" dxfId="3443" priority="7000" operator="containsText" text="N/A">
      <formula>NOT(ISERROR(SEARCH("N/A",P798)))</formula>
    </cfRule>
  </conditionalFormatting>
  <conditionalFormatting sqref="P800">
    <cfRule type="containsText" dxfId="3442" priority="7054" operator="containsText" text="em andamento">
      <formula>NOT(ISERROR(SEARCH("em andamento",P800)))</formula>
    </cfRule>
    <cfRule type="containsText" dxfId="3441" priority="7052" operator="containsText" text="Pendente">
      <formula>NOT(ISERROR(SEARCH("Pendente",P800)))</formula>
    </cfRule>
    <cfRule type="expression" dxfId="3440" priority="7048">
      <formula>$H800="CÉLULA CONSTRUTIVA"</formula>
    </cfRule>
    <cfRule type="containsText" dxfId="3439" priority="7053" operator="containsText" text="Finalizado">
      <formula>NOT(ISERROR(SEARCH("Finalizado",P800)))</formula>
    </cfRule>
    <cfRule type="containsText" dxfId="3438" priority="7051" operator="containsText" text="N/A">
      <formula>NOT(ISERROR(SEARCH("N/A",P800)))</formula>
    </cfRule>
    <cfRule type="containsText" dxfId="3437" priority="7050" operator="containsText" text="Lançado">
      <formula>NOT(ISERROR(SEARCH("Lançado",P800)))</formula>
    </cfRule>
    <cfRule type="expression" dxfId="3436" priority="7049">
      <formula>$H800="ETAPA"</formula>
    </cfRule>
  </conditionalFormatting>
  <conditionalFormatting sqref="P801:P802">
    <cfRule type="containsText" dxfId="3435" priority="6974" operator="containsText" text="em andamento">
      <formula>NOT(ISERROR(SEARCH("em andamento",P801)))</formula>
    </cfRule>
    <cfRule type="expression" dxfId="3434" priority="6975">
      <formula>$H801="SUBETAPA"</formula>
    </cfRule>
    <cfRule type="expression" dxfId="3433" priority="6976">
      <formula>$H801="CÉLULA CONSTRUTIVA"</formula>
    </cfRule>
    <cfRule type="expression" dxfId="3432" priority="6977">
      <formula>$H801="ETAPA"</formula>
    </cfRule>
    <cfRule type="containsText" dxfId="3431" priority="6978" operator="containsText" text="Lançado">
      <formula>NOT(ISERROR(SEARCH("Lançado",P801)))</formula>
    </cfRule>
    <cfRule type="containsText" dxfId="3430" priority="6979" operator="containsText" text="N/A">
      <formula>NOT(ISERROR(SEARCH("N/A",P801)))</formula>
    </cfRule>
    <cfRule type="containsText" dxfId="3429" priority="6980" operator="containsText" text="Pendente">
      <formula>NOT(ISERROR(SEARCH("Pendente",P801)))</formula>
    </cfRule>
    <cfRule type="containsText" dxfId="3428" priority="6969" operator="containsText" text="em andamento">
      <formula>NOT(ISERROR(SEARCH("em andamento",P801)))</formula>
    </cfRule>
    <cfRule type="containsText" dxfId="3427" priority="6970" operator="containsText" text="Lançado">
      <formula>NOT(ISERROR(SEARCH("Lançado",P801)))</formula>
    </cfRule>
    <cfRule type="containsText" dxfId="3426" priority="6981" operator="containsText" text="Finalizado">
      <formula>NOT(ISERROR(SEARCH("Finalizado",P801)))</formula>
    </cfRule>
    <cfRule type="containsText" dxfId="3425" priority="6982" operator="containsText" text="em andamento">
      <formula>NOT(ISERROR(SEARCH("em andamento",P801)))</formula>
    </cfRule>
    <cfRule type="containsText" dxfId="3424" priority="6968" operator="containsText" text="Finalizado">
      <formula>NOT(ISERROR(SEARCH("Finalizado",P801)))</formula>
    </cfRule>
    <cfRule type="containsText" dxfId="3423" priority="6973" operator="containsText" text="Finalizado">
      <formula>NOT(ISERROR(SEARCH("Finalizado",P801)))</formula>
    </cfRule>
    <cfRule type="containsText" dxfId="3422" priority="6971" operator="containsText" text="N/A">
      <formula>NOT(ISERROR(SEARCH("N/A",P801)))</formula>
    </cfRule>
    <cfRule type="containsText" dxfId="3421" priority="6972" operator="containsText" text="Pendente">
      <formula>NOT(ISERROR(SEARCH("Pendente",P801)))</formula>
    </cfRule>
    <cfRule type="expression" dxfId="3420" priority="6964">
      <formula>$H801="ETAPA"</formula>
    </cfRule>
    <cfRule type="expression" dxfId="3419" priority="6962">
      <formula>$H801="SUBETAPA"</formula>
    </cfRule>
    <cfRule type="expression" dxfId="3418" priority="6963">
      <formula>$H801="CÉLULA CONSTRUTIVA"</formula>
    </cfRule>
    <cfRule type="containsText" dxfId="3417" priority="6965" operator="containsText" text="Lançado">
      <formula>NOT(ISERROR(SEARCH("Lançado",P801)))</formula>
    </cfRule>
    <cfRule type="containsText" dxfId="3416" priority="6966" operator="containsText" text="N/A">
      <formula>NOT(ISERROR(SEARCH("N/A",P801)))</formula>
    </cfRule>
    <cfRule type="containsText" dxfId="3415" priority="6967" operator="containsText" text="Pendente">
      <formula>NOT(ISERROR(SEARCH("Pendente",P801)))</formula>
    </cfRule>
  </conditionalFormatting>
  <conditionalFormatting sqref="P803">
    <cfRule type="expression" dxfId="3414" priority="6993">
      <formula>$H803="SUBETAPA"</formula>
    </cfRule>
    <cfRule type="containsText" dxfId="3413" priority="7080" operator="containsText" text="em andamento">
      <formula>NOT(ISERROR(SEARCH("em andamento",P803)))</formula>
    </cfRule>
    <cfRule type="containsText" dxfId="3412" priority="7079" operator="containsText" text="Finalizado">
      <formula>NOT(ISERROR(SEARCH("Finalizado",P803)))</formula>
    </cfRule>
    <cfRule type="containsText" dxfId="3411" priority="7078" operator="containsText" text="Pendente">
      <formula>NOT(ISERROR(SEARCH("Pendente",P803)))</formula>
    </cfRule>
    <cfRule type="containsText" dxfId="3410" priority="7076" operator="containsText" text="Lançado">
      <formula>NOT(ISERROR(SEARCH("Lançado",P803)))</formula>
    </cfRule>
    <cfRule type="containsText" dxfId="3409" priority="7077" operator="containsText" text="N/A">
      <formula>NOT(ISERROR(SEARCH("N/A",P803)))</formula>
    </cfRule>
    <cfRule type="expression" dxfId="3408" priority="7070">
      <formula>$H803="SUBETAPA"</formula>
    </cfRule>
    <cfRule type="expression" dxfId="3407" priority="7069">
      <formula>$H803="ETAPA"</formula>
    </cfRule>
    <cfRule type="expression" dxfId="3406" priority="7068">
      <formula>$H803="CÉLULA CONSTRUTIVA"</formula>
    </cfRule>
    <cfRule type="expression" dxfId="3405" priority="7072">
      <formula>$H803="ETAPA"</formula>
    </cfRule>
    <cfRule type="expression" dxfId="3404" priority="7071">
      <formula>$H803="CÉLULA CONSTRUTIVA"</formula>
    </cfRule>
  </conditionalFormatting>
  <conditionalFormatting sqref="P806:P807">
    <cfRule type="containsText" dxfId="3403" priority="6894" operator="containsText" text="Lançado">
      <formula>NOT(ISERROR(SEARCH("Lançado",P806)))</formula>
    </cfRule>
    <cfRule type="containsText" dxfId="3402" priority="6898" operator="containsText" text="em andamento">
      <formula>NOT(ISERROR(SEARCH("em andamento",P806)))</formula>
    </cfRule>
    <cfRule type="containsText" dxfId="3401" priority="6897" operator="containsText" text="Finalizado">
      <formula>NOT(ISERROR(SEARCH("Finalizado",P806)))</formula>
    </cfRule>
    <cfRule type="containsText" dxfId="3400" priority="6895" operator="containsText" text="N/A">
      <formula>NOT(ISERROR(SEARCH("N/A",P806)))</formula>
    </cfRule>
    <cfRule type="containsText" dxfId="3399" priority="6896" operator="containsText" text="Pendente">
      <formula>NOT(ISERROR(SEARCH("Pendente",P806)))</formula>
    </cfRule>
  </conditionalFormatting>
  <conditionalFormatting sqref="P807">
    <cfRule type="expression" dxfId="3398" priority="6886">
      <formula>$H807="CÉLULA CONSTRUTIVA"</formula>
    </cfRule>
    <cfRule type="expression" dxfId="3397" priority="6888">
      <formula>$H807="SUBETAPA"</formula>
    </cfRule>
    <cfRule type="expression" dxfId="3396" priority="6889">
      <formula>$H807="CÉLULA CONSTRUTIVA"</formula>
    </cfRule>
    <cfRule type="expression" dxfId="3395" priority="6890">
      <formula>$H807="ETAPA"</formula>
    </cfRule>
    <cfRule type="expression" dxfId="3394" priority="6887">
      <formula>$H807="ETAPA"</formula>
    </cfRule>
  </conditionalFormatting>
  <conditionalFormatting sqref="P807:P810">
    <cfRule type="expression" dxfId="3393" priority="6808">
      <formula>$H807="SUBETAPA"</formula>
    </cfRule>
  </conditionalFormatting>
  <conditionalFormatting sqref="P808:P809">
    <cfRule type="expression" dxfId="3392" priority="6797">
      <formula>$H808="ETAPA"</formula>
    </cfRule>
    <cfRule type="containsText" dxfId="3391" priority="6801" operator="containsText" text="Finalizado">
      <formula>NOT(ISERROR(SEARCH("Finalizado",P808)))</formula>
    </cfRule>
    <cfRule type="containsText" dxfId="3390" priority="6800" operator="containsText" text="Pendente">
      <formula>NOT(ISERROR(SEARCH("Pendente",P808)))</formula>
    </cfRule>
    <cfRule type="containsText" dxfId="3389" priority="6799" operator="containsText" text="N/A">
      <formula>NOT(ISERROR(SEARCH("N/A",P808)))</formula>
    </cfRule>
    <cfRule type="containsText" dxfId="3388" priority="6815" operator="containsText" text="em andamento">
      <formula>NOT(ISERROR(SEARCH("em andamento",P808)))</formula>
    </cfRule>
    <cfRule type="containsText" dxfId="3387" priority="6814" operator="containsText" text="Finalizado">
      <formula>NOT(ISERROR(SEARCH("Finalizado",P808)))</formula>
    </cfRule>
    <cfRule type="containsText" dxfId="3386" priority="6813" operator="containsText" text="Pendente">
      <formula>NOT(ISERROR(SEARCH("Pendente",P808)))</formula>
    </cfRule>
    <cfRule type="containsText" dxfId="3385" priority="6812" operator="containsText" text="N/A">
      <formula>NOT(ISERROR(SEARCH("N/A",P808)))</formula>
    </cfRule>
    <cfRule type="containsText" dxfId="3384" priority="6811" operator="containsText" text="Lançado">
      <formula>NOT(ISERROR(SEARCH("Lançado",P808)))</formula>
    </cfRule>
    <cfRule type="expression" dxfId="3383" priority="6810">
      <formula>$H808="ETAPA"</formula>
    </cfRule>
    <cfRule type="expression" dxfId="3382" priority="6809">
      <formula>$H808="CÉLULA CONSTRUTIVA"</formula>
    </cfRule>
    <cfRule type="containsText" dxfId="3381" priority="6798" operator="containsText" text="Lançado">
      <formula>NOT(ISERROR(SEARCH("Lançado",P808)))</formula>
    </cfRule>
    <cfRule type="containsText" dxfId="3380" priority="6807" operator="containsText" text="em andamento">
      <formula>NOT(ISERROR(SEARCH("em andamento",P808)))</formula>
    </cfRule>
    <cfRule type="containsText" dxfId="3379" priority="6806" operator="containsText" text="Finalizado">
      <formula>NOT(ISERROR(SEARCH("Finalizado",P808)))</formula>
    </cfRule>
    <cfRule type="expression" dxfId="3378" priority="6796">
      <formula>$H808="CÉLULA CONSTRUTIVA"</formula>
    </cfRule>
    <cfRule type="expression" dxfId="3377" priority="6795">
      <formula>$H808="SUBETAPA"</formula>
    </cfRule>
    <cfRule type="containsText" dxfId="3376" priority="6805" operator="containsText" text="Pendente">
      <formula>NOT(ISERROR(SEARCH("Pendente",P808)))</formula>
    </cfRule>
    <cfRule type="containsText" dxfId="3375" priority="6803" operator="containsText" text="Lançado">
      <formula>NOT(ISERROR(SEARCH("Lançado",P808)))</formula>
    </cfRule>
    <cfRule type="containsText" dxfId="3374" priority="6802" operator="containsText" text="em andamento">
      <formula>NOT(ISERROR(SEARCH("em andamento",P808)))</formula>
    </cfRule>
    <cfRule type="containsText" dxfId="3373" priority="6804" operator="containsText" text="N/A">
      <formula>NOT(ISERROR(SEARCH("N/A",P808)))</formula>
    </cfRule>
  </conditionalFormatting>
  <conditionalFormatting sqref="P810">
    <cfRule type="containsText" dxfId="3372" priority="6850" operator="containsText" text="N/A">
      <formula>NOT(ISERROR(SEARCH("N/A",P810)))</formula>
    </cfRule>
    <cfRule type="containsText" dxfId="3371" priority="6849" operator="containsText" text="Lançado">
      <formula>NOT(ISERROR(SEARCH("Lançado",P810)))</formula>
    </cfRule>
    <cfRule type="expression" dxfId="3370" priority="6848">
      <formula>$H810="ETAPA"</formula>
    </cfRule>
    <cfRule type="expression" dxfId="3369" priority="6847">
      <formula>$H810="CÉLULA CONSTRUTIVA"</formula>
    </cfRule>
    <cfRule type="containsText" dxfId="3368" priority="6851" operator="containsText" text="Pendente">
      <formula>NOT(ISERROR(SEARCH("Pendente",P810)))</formula>
    </cfRule>
    <cfRule type="containsText" dxfId="3367" priority="6853" operator="containsText" text="em andamento">
      <formula>NOT(ISERROR(SEARCH("em andamento",P810)))</formula>
    </cfRule>
    <cfRule type="containsText" dxfId="3366" priority="6852" operator="containsText" text="Finalizado">
      <formula>NOT(ISERROR(SEARCH("Finalizado",P810)))</formula>
    </cfRule>
  </conditionalFormatting>
  <conditionalFormatting sqref="P811:P812">
    <cfRule type="containsText" dxfId="3365" priority="6779" operator="containsText" text="Pendente">
      <formula>NOT(ISERROR(SEARCH("Pendente",P811)))</formula>
    </cfRule>
    <cfRule type="containsText" dxfId="3364" priority="6781" operator="containsText" text="em andamento">
      <formula>NOT(ISERROR(SEARCH("em andamento",P811)))</formula>
    </cfRule>
    <cfRule type="containsText" dxfId="3363" priority="6769" operator="containsText" text="Lançado">
      <formula>NOT(ISERROR(SEARCH("Lançado",P811)))</formula>
    </cfRule>
    <cfRule type="expression" dxfId="3362" priority="6763">
      <formula>$H811="ETAPA"</formula>
    </cfRule>
    <cfRule type="containsText" dxfId="3361" priority="6766" operator="containsText" text="Pendente">
      <formula>NOT(ISERROR(SEARCH("Pendente",P811)))</formula>
    </cfRule>
    <cfRule type="containsText" dxfId="3360" priority="6768" operator="containsText" text="em andamento">
      <formula>NOT(ISERROR(SEARCH("em andamento",P811)))</formula>
    </cfRule>
    <cfRule type="containsText" dxfId="3359" priority="6767" operator="containsText" text="Finalizado">
      <formula>NOT(ISERROR(SEARCH("Finalizado",P811)))</formula>
    </cfRule>
    <cfRule type="containsText" dxfId="3358" priority="6778" operator="containsText" text="N/A">
      <formula>NOT(ISERROR(SEARCH("N/A",P811)))</formula>
    </cfRule>
    <cfRule type="containsText" dxfId="3357" priority="6777" operator="containsText" text="Lançado">
      <formula>NOT(ISERROR(SEARCH("Lançado",P811)))</formula>
    </cfRule>
    <cfRule type="expression" dxfId="3356" priority="6776">
      <formula>$H811="ETAPA"</formula>
    </cfRule>
    <cfRule type="expression" dxfId="3355" priority="6775">
      <formula>$H811="CÉLULA CONSTRUTIVA"</formula>
    </cfRule>
    <cfRule type="expression" dxfId="3354" priority="6774">
      <formula>$H811="SUBETAPA"</formula>
    </cfRule>
    <cfRule type="containsText" dxfId="3353" priority="6773" operator="containsText" text="em andamento">
      <formula>NOT(ISERROR(SEARCH("em andamento",P811)))</formula>
    </cfRule>
    <cfRule type="containsText" dxfId="3352" priority="6765" operator="containsText" text="N/A">
      <formula>NOT(ISERROR(SEARCH("N/A",P811)))</formula>
    </cfRule>
    <cfRule type="containsText" dxfId="3351" priority="6764" operator="containsText" text="Lançado">
      <formula>NOT(ISERROR(SEARCH("Lançado",P811)))</formula>
    </cfRule>
    <cfRule type="expression" dxfId="3350" priority="6761">
      <formula>$H811="SUBETAPA"</formula>
    </cfRule>
    <cfRule type="containsText" dxfId="3349" priority="6770" operator="containsText" text="N/A">
      <formula>NOT(ISERROR(SEARCH("N/A",P811)))</formula>
    </cfRule>
    <cfRule type="containsText" dxfId="3348" priority="6772" operator="containsText" text="Finalizado">
      <formula>NOT(ISERROR(SEARCH("Finalizado",P811)))</formula>
    </cfRule>
    <cfRule type="expression" dxfId="3347" priority="6762">
      <formula>$H811="CÉLULA CONSTRUTIVA"</formula>
    </cfRule>
    <cfRule type="containsText" dxfId="3346" priority="6771" operator="containsText" text="Pendente">
      <formula>NOT(ISERROR(SEARCH("Pendente",P811)))</formula>
    </cfRule>
    <cfRule type="containsText" dxfId="3345" priority="6780" operator="containsText" text="Finalizado">
      <formula>NOT(ISERROR(SEARCH("Finalizado",P811)))</formula>
    </cfRule>
  </conditionalFormatting>
  <conditionalFormatting sqref="P813">
    <cfRule type="containsText" dxfId="3344" priority="640" operator="containsText" text="Pendente">
      <formula>NOT(ISERROR(SEARCH("Pendente",P813)))</formula>
    </cfRule>
    <cfRule type="containsText" dxfId="3343" priority="639" operator="containsText" text="N/A">
      <formula>NOT(ISERROR(SEARCH("N/A",P813)))</formula>
    </cfRule>
    <cfRule type="containsText" dxfId="3342" priority="641" operator="containsText" text="Finalizado">
      <formula>NOT(ISERROR(SEARCH("Finalizado",P813)))</formula>
    </cfRule>
    <cfRule type="containsText" dxfId="3341" priority="642" operator="containsText" text="em andamento">
      <formula>NOT(ISERROR(SEARCH("em andamento",P813)))</formula>
    </cfRule>
    <cfRule type="containsText" dxfId="3340" priority="638" operator="containsText" text="Lançado">
      <formula>NOT(ISERROR(SEARCH("Lançado",P813)))</formula>
    </cfRule>
  </conditionalFormatting>
  <conditionalFormatting sqref="P814">
    <cfRule type="containsText" dxfId="3339" priority="618" operator="containsText" text="Lançado">
      <formula>NOT(ISERROR(SEARCH("Lançado",P814)))</formula>
    </cfRule>
    <cfRule type="containsText" dxfId="3338" priority="617" operator="containsText" text="em andamento">
      <formula>NOT(ISERROR(SEARCH("em andamento",P814)))</formula>
    </cfRule>
    <cfRule type="containsText" dxfId="3337" priority="616" operator="containsText" text="Finalizado">
      <formula>NOT(ISERROR(SEARCH("Finalizado",P814)))</formula>
    </cfRule>
    <cfRule type="containsText" dxfId="3336" priority="615" operator="containsText" text="Pendente">
      <formula>NOT(ISERROR(SEARCH("Pendente",P814)))</formula>
    </cfRule>
    <cfRule type="containsText" dxfId="3335" priority="614" operator="containsText" text="N/A">
      <formula>NOT(ISERROR(SEARCH("N/A",P814)))</formula>
    </cfRule>
    <cfRule type="containsText" dxfId="3334" priority="613" operator="containsText" text="Lançado">
      <formula>NOT(ISERROR(SEARCH("Lançado",P814)))</formula>
    </cfRule>
    <cfRule type="expression" dxfId="3333" priority="612">
      <formula>$H814="ETAPA"</formula>
    </cfRule>
    <cfRule type="expression" dxfId="3332" priority="611">
      <formula>$H814="CÉLULA CONSTRUTIVA"</formula>
    </cfRule>
    <cfRule type="containsText" dxfId="3331" priority="621" operator="containsText" text="Finalizado">
      <formula>NOT(ISERROR(SEARCH("Finalizado",P814)))</formula>
    </cfRule>
    <cfRule type="containsText" dxfId="3330" priority="626" operator="containsText" text="Lançado">
      <formula>NOT(ISERROR(SEARCH("Lançado",P814)))</formula>
    </cfRule>
    <cfRule type="containsText" dxfId="3329" priority="627" operator="containsText" text="N/A">
      <formula>NOT(ISERROR(SEARCH("N/A",P814)))</formula>
    </cfRule>
    <cfRule type="containsText" dxfId="3328" priority="628" operator="containsText" text="Pendente">
      <formula>NOT(ISERROR(SEARCH("Pendente",P814)))</formula>
    </cfRule>
    <cfRule type="containsText" dxfId="3327" priority="629" operator="containsText" text="Finalizado">
      <formula>NOT(ISERROR(SEARCH("Finalizado",P814)))</formula>
    </cfRule>
    <cfRule type="containsText" dxfId="3326" priority="630" operator="containsText" text="em andamento">
      <formula>NOT(ISERROR(SEARCH("em andamento",P814)))</formula>
    </cfRule>
    <cfRule type="expression" dxfId="3325" priority="610">
      <formula>$H814="SUBETAPA"</formula>
    </cfRule>
    <cfRule type="expression" dxfId="3324" priority="625">
      <formula>$H814="ETAPA"</formula>
    </cfRule>
    <cfRule type="expression" dxfId="3323" priority="624">
      <formula>$H814="CÉLULA CONSTRUTIVA"</formula>
    </cfRule>
    <cfRule type="expression" dxfId="3322" priority="623">
      <formula>$H814="SUBETAPA"</formula>
    </cfRule>
    <cfRule type="containsText" dxfId="3321" priority="622" operator="containsText" text="em andamento">
      <formula>NOT(ISERROR(SEARCH("em andamento",P814)))</formula>
    </cfRule>
    <cfRule type="containsText" dxfId="3320" priority="620" operator="containsText" text="Pendente">
      <formula>NOT(ISERROR(SEARCH("Pendente",P814)))</formula>
    </cfRule>
    <cfRule type="containsText" dxfId="3319" priority="619" operator="containsText" text="N/A">
      <formula>NOT(ISERROR(SEARCH("N/A",P814)))</formula>
    </cfRule>
  </conditionalFormatting>
  <conditionalFormatting sqref="P815">
    <cfRule type="containsText" dxfId="3318" priority="6877" operator="containsText" text="Pendente">
      <formula>NOT(ISERROR(SEARCH("Pendente",P815)))</formula>
    </cfRule>
    <cfRule type="expression" dxfId="3317" priority="6869">
      <formula>$H815="SUBETAPA"</formula>
    </cfRule>
    <cfRule type="containsText" dxfId="3316" priority="6878" operator="containsText" text="Finalizado">
      <formula>NOT(ISERROR(SEARCH("Finalizado",P815)))</formula>
    </cfRule>
    <cfRule type="containsText" dxfId="3315" priority="6879" operator="containsText" text="em andamento">
      <formula>NOT(ISERROR(SEARCH("em andamento",P815)))</formula>
    </cfRule>
    <cfRule type="expression" dxfId="3314" priority="6792">
      <formula>$H815="SUBETAPA"</formula>
    </cfRule>
    <cfRule type="containsText" dxfId="3313" priority="6876" operator="containsText" text="N/A">
      <formula>NOT(ISERROR(SEARCH("N/A",P815)))</formula>
    </cfRule>
    <cfRule type="containsText" dxfId="3312" priority="6875" operator="containsText" text="Lançado">
      <formula>NOT(ISERROR(SEARCH("Lançado",P815)))</formula>
    </cfRule>
    <cfRule type="expression" dxfId="3311" priority="6871">
      <formula>$H815="ETAPA"</formula>
    </cfRule>
    <cfRule type="expression" dxfId="3310" priority="6870">
      <formula>$H815="CÉLULA CONSTRUTIVA"</formula>
    </cfRule>
    <cfRule type="expression" dxfId="3309" priority="6868">
      <formula>$H815="ETAPA"</formula>
    </cfRule>
    <cfRule type="expression" dxfId="3308" priority="6867">
      <formula>$H815="CÉLULA CONSTRUTIVA"</formula>
    </cfRule>
  </conditionalFormatting>
  <conditionalFormatting sqref="P819:P820">
    <cfRule type="containsText" dxfId="3307" priority="6696" operator="containsText" text="Finalizado">
      <formula>NOT(ISERROR(SEARCH("Finalizado",P819)))</formula>
    </cfRule>
    <cfRule type="containsText" dxfId="3306" priority="6697" operator="containsText" text="em andamento">
      <formula>NOT(ISERROR(SEARCH("em andamento",P819)))</formula>
    </cfRule>
    <cfRule type="containsText" dxfId="3305" priority="6695" operator="containsText" text="Pendente">
      <formula>NOT(ISERROR(SEARCH("Pendente",P819)))</formula>
    </cfRule>
    <cfRule type="containsText" dxfId="3304" priority="6694" operator="containsText" text="N/A">
      <formula>NOT(ISERROR(SEARCH("N/A",P819)))</formula>
    </cfRule>
    <cfRule type="containsText" dxfId="3303" priority="6693" operator="containsText" text="Lançado">
      <formula>NOT(ISERROR(SEARCH("Lançado",P819)))</formula>
    </cfRule>
  </conditionalFormatting>
  <conditionalFormatting sqref="P820">
    <cfRule type="expression" dxfId="3302" priority="6689">
      <formula>$H820="ETAPA"</formula>
    </cfRule>
    <cfRule type="expression" dxfId="3301" priority="6688">
      <formula>$H820="CÉLULA CONSTRUTIVA"</formula>
    </cfRule>
    <cfRule type="expression" dxfId="3300" priority="6687">
      <formula>$H820="SUBETAPA"</formula>
    </cfRule>
    <cfRule type="expression" dxfId="3299" priority="6686">
      <formula>$H820="ETAPA"</formula>
    </cfRule>
    <cfRule type="expression" dxfId="3298" priority="6685">
      <formula>$H820="CÉLULA CONSTRUTIVA"</formula>
    </cfRule>
  </conditionalFormatting>
  <conditionalFormatting sqref="P820:P823">
    <cfRule type="expression" dxfId="3297" priority="6607">
      <formula>$H820="SUBETAPA"</formula>
    </cfRule>
  </conditionalFormatting>
  <conditionalFormatting sqref="P821:P822">
    <cfRule type="containsText" dxfId="3296" priority="6598" operator="containsText" text="N/A">
      <formula>NOT(ISERROR(SEARCH("N/A",P821)))</formula>
    </cfRule>
    <cfRule type="containsText" dxfId="3295" priority="6597" operator="containsText" text="Lançado">
      <formula>NOT(ISERROR(SEARCH("Lançado",P821)))</formula>
    </cfRule>
    <cfRule type="containsText" dxfId="3294" priority="6614" operator="containsText" text="em andamento">
      <formula>NOT(ISERROR(SEARCH("em andamento",P821)))</formula>
    </cfRule>
    <cfRule type="containsText" dxfId="3293" priority="6604" operator="containsText" text="Pendente">
      <formula>NOT(ISERROR(SEARCH("Pendente",P821)))</formula>
    </cfRule>
    <cfRule type="containsText" dxfId="3292" priority="6603" operator="containsText" text="N/A">
      <formula>NOT(ISERROR(SEARCH("N/A",P821)))</formula>
    </cfRule>
    <cfRule type="containsText" dxfId="3291" priority="6610" operator="containsText" text="Lançado">
      <formula>NOT(ISERROR(SEARCH("Lançado",P821)))</formula>
    </cfRule>
    <cfRule type="expression" dxfId="3290" priority="6595">
      <formula>$H821="CÉLULA CONSTRUTIVA"</formula>
    </cfRule>
    <cfRule type="expression" dxfId="3289" priority="6594">
      <formula>$H821="SUBETAPA"</formula>
    </cfRule>
    <cfRule type="expression" dxfId="3288" priority="6609">
      <formula>$H821="ETAPA"</formula>
    </cfRule>
    <cfRule type="containsText" dxfId="3287" priority="6602" operator="containsText" text="Lançado">
      <formula>NOT(ISERROR(SEARCH("Lançado",P821)))</formula>
    </cfRule>
    <cfRule type="expression" dxfId="3286" priority="6608">
      <formula>$H821="CÉLULA CONSTRUTIVA"</formula>
    </cfRule>
    <cfRule type="containsText" dxfId="3285" priority="6613" operator="containsText" text="Finalizado">
      <formula>NOT(ISERROR(SEARCH("Finalizado",P821)))</formula>
    </cfRule>
    <cfRule type="containsText" dxfId="3284" priority="6606" operator="containsText" text="em andamento">
      <formula>NOT(ISERROR(SEARCH("em andamento",P821)))</formula>
    </cfRule>
    <cfRule type="containsText" dxfId="3283" priority="6605" operator="containsText" text="Finalizado">
      <formula>NOT(ISERROR(SEARCH("Finalizado",P821)))</formula>
    </cfRule>
    <cfRule type="expression" dxfId="3282" priority="6596">
      <formula>$H821="ETAPA"</formula>
    </cfRule>
    <cfRule type="containsText" dxfId="3281" priority="6612" operator="containsText" text="Pendente">
      <formula>NOT(ISERROR(SEARCH("Pendente",P821)))</formula>
    </cfRule>
    <cfRule type="containsText" dxfId="3280" priority="6601" operator="containsText" text="em andamento">
      <formula>NOT(ISERROR(SEARCH("em andamento",P821)))</formula>
    </cfRule>
    <cfRule type="containsText" dxfId="3279" priority="6611" operator="containsText" text="N/A">
      <formula>NOT(ISERROR(SEARCH("N/A",P821)))</formula>
    </cfRule>
    <cfRule type="containsText" dxfId="3278" priority="6600" operator="containsText" text="Finalizado">
      <formula>NOT(ISERROR(SEARCH("Finalizado",P821)))</formula>
    </cfRule>
    <cfRule type="containsText" dxfId="3277" priority="6599" operator="containsText" text="Pendente">
      <formula>NOT(ISERROR(SEARCH("Pendente",P821)))</formula>
    </cfRule>
  </conditionalFormatting>
  <conditionalFormatting sqref="P823">
    <cfRule type="containsText" dxfId="3276" priority="6652" operator="containsText" text="em andamento">
      <formula>NOT(ISERROR(SEARCH("em andamento",P823)))</formula>
    </cfRule>
    <cfRule type="containsText" dxfId="3275" priority="6649" operator="containsText" text="N/A">
      <formula>NOT(ISERROR(SEARCH("N/A",P823)))</formula>
    </cfRule>
    <cfRule type="containsText" dxfId="3274" priority="6650" operator="containsText" text="Pendente">
      <formula>NOT(ISERROR(SEARCH("Pendente",P823)))</formula>
    </cfRule>
    <cfRule type="containsText" dxfId="3273" priority="6648" operator="containsText" text="Lançado">
      <formula>NOT(ISERROR(SEARCH("Lançado",P823)))</formula>
    </cfRule>
    <cfRule type="expression" dxfId="3272" priority="6646">
      <formula>$H823="CÉLULA CONSTRUTIVA"</formula>
    </cfRule>
    <cfRule type="containsText" dxfId="3271" priority="6651" operator="containsText" text="Finalizado">
      <formula>NOT(ISERROR(SEARCH("Finalizado",P823)))</formula>
    </cfRule>
    <cfRule type="expression" dxfId="3270" priority="6647">
      <formula>$H823="ETAPA"</formula>
    </cfRule>
  </conditionalFormatting>
  <conditionalFormatting sqref="P825">
    <cfRule type="containsText" dxfId="3269" priority="320" operator="containsText" text="Lançado">
      <formula>NOT(ISERROR(SEARCH("Lançado",P825)))</formula>
    </cfRule>
    <cfRule type="containsText" dxfId="3268" priority="321" operator="containsText" text="N/A">
      <formula>NOT(ISERROR(SEARCH("N/A",P825)))</formula>
    </cfRule>
    <cfRule type="containsText" dxfId="3267" priority="322" operator="containsText" text="Pendente">
      <formula>NOT(ISERROR(SEARCH("Pendente",P825)))</formula>
    </cfRule>
    <cfRule type="containsText" dxfId="3266" priority="323" operator="containsText" text="Finalizado">
      <formula>NOT(ISERROR(SEARCH("Finalizado",P825)))</formula>
    </cfRule>
    <cfRule type="containsText" dxfId="3265" priority="324" operator="containsText" text="em andamento">
      <formula>NOT(ISERROR(SEARCH("em andamento",P825)))</formula>
    </cfRule>
    <cfRule type="containsText" dxfId="3264" priority="308" operator="containsText" text="N/A">
      <formula>NOT(ISERROR(SEARCH("N/A",P825)))</formula>
    </cfRule>
    <cfRule type="expression" dxfId="3263" priority="304">
      <formula>$H825="SUBETAPA"</formula>
    </cfRule>
    <cfRule type="expression" dxfId="3262" priority="305">
      <formula>$H825="CÉLULA CONSTRUTIVA"</formula>
    </cfRule>
    <cfRule type="expression" dxfId="3261" priority="306">
      <formula>$H825="ETAPA"</formula>
    </cfRule>
    <cfRule type="containsText" dxfId="3260" priority="307" operator="containsText" text="Lançado">
      <formula>NOT(ISERROR(SEARCH("Lançado",P825)))</formula>
    </cfRule>
    <cfRule type="containsText" dxfId="3259" priority="309" operator="containsText" text="Pendente">
      <formula>NOT(ISERROR(SEARCH("Pendente",P825)))</formula>
    </cfRule>
    <cfRule type="containsText" dxfId="3258" priority="310" operator="containsText" text="Finalizado">
      <formula>NOT(ISERROR(SEARCH("Finalizado",P825)))</formula>
    </cfRule>
    <cfRule type="containsText" dxfId="3257" priority="311" operator="containsText" text="em andamento">
      <formula>NOT(ISERROR(SEARCH("em andamento",P825)))</formula>
    </cfRule>
    <cfRule type="containsText" dxfId="3256" priority="312" operator="containsText" text="Lançado">
      <formula>NOT(ISERROR(SEARCH("Lançado",P825)))</formula>
    </cfRule>
    <cfRule type="containsText" dxfId="3255" priority="313" operator="containsText" text="N/A">
      <formula>NOT(ISERROR(SEARCH("N/A",P825)))</formula>
    </cfRule>
    <cfRule type="containsText" dxfId="3254" priority="314" operator="containsText" text="Pendente">
      <formula>NOT(ISERROR(SEARCH("Pendente",P825)))</formula>
    </cfRule>
    <cfRule type="containsText" dxfId="3253" priority="315" operator="containsText" text="Finalizado">
      <formula>NOT(ISERROR(SEARCH("Finalizado",P825)))</formula>
    </cfRule>
    <cfRule type="containsText" dxfId="3252" priority="316" operator="containsText" text="em andamento">
      <formula>NOT(ISERROR(SEARCH("em andamento",P825)))</formula>
    </cfRule>
    <cfRule type="expression" dxfId="3251" priority="317">
      <formula>$H825="SUBETAPA"</formula>
    </cfRule>
    <cfRule type="expression" dxfId="3250" priority="318">
      <formula>$H825="CÉLULA CONSTRUTIVA"</formula>
    </cfRule>
    <cfRule type="expression" dxfId="3249" priority="319">
      <formula>$H825="ETAPA"</formula>
    </cfRule>
  </conditionalFormatting>
  <conditionalFormatting sqref="P826 O829:P829">
    <cfRule type="expression" dxfId="3248" priority="6658">
      <formula>$H826="SUBETAPA"</formula>
    </cfRule>
    <cfRule type="expression" dxfId="3247" priority="6659">
      <formula>$H826="CÉLULA CONSTRUTIVA"</formula>
    </cfRule>
    <cfRule type="expression" dxfId="3246" priority="6660">
      <formula>$H826="ETAPA"</formula>
    </cfRule>
  </conditionalFormatting>
  <conditionalFormatting sqref="P826 P829">
    <cfRule type="containsText" dxfId="3245" priority="6663" operator="containsText" text="Pendente">
      <formula>NOT(ISERROR(SEARCH("Pendente",P826)))</formula>
    </cfRule>
    <cfRule type="containsText" dxfId="3244" priority="6665" operator="containsText" text="em andamento">
      <formula>NOT(ISERROR(SEARCH("em andamento",P826)))</formula>
    </cfRule>
    <cfRule type="containsText" dxfId="3243" priority="6661" operator="containsText" text="Lançado">
      <formula>NOT(ISERROR(SEARCH("Lançado",P826)))</formula>
    </cfRule>
    <cfRule type="containsText" dxfId="3242" priority="6662" operator="containsText" text="N/A">
      <formula>NOT(ISERROR(SEARCH("N/A",P826)))</formula>
    </cfRule>
    <cfRule type="containsText" dxfId="3241" priority="6664" operator="containsText" text="Finalizado">
      <formula>NOT(ISERROR(SEARCH("Finalizado",P826)))</formula>
    </cfRule>
  </conditionalFormatting>
  <conditionalFormatting sqref="P826">
    <cfRule type="expression" dxfId="3240" priority="6593">
      <formula>$H826="SUBETAPA"</formula>
    </cfRule>
    <cfRule type="expression" dxfId="3239" priority="6655">
      <formula>$H826="SUBETAPA"</formula>
    </cfRule>
    <cfRule type="expression" dxfId="3238" priority="6653">
      <formula>$H826="CÉLULA CONSTRUTIVA"</formula>
    </cfRule>
    <cfRule type="expression" dxfId="3237" priority="6654">
      <formula>$H826="ETAPA"</formula>
    </cfRule>
    <cfRule type="expression" dxfId="3236" priority="6656">
      <formula>$H826="CÉLULA CONSTRUTIVA"</formula>
    </cfRule>
    <cfRule type="expression" dxfId="3235" priority="6657">
      <formula>$H826="ETAPA"</formula>
    </cfRule>
  </conditionalFormatting>
  <conditionalFormatting sqref="P830">
    <cfRule type="containsText" dxfId="3234" priority="6500" operator="containsText" text="Lançado">
      <formula>NOT(ISERROR(SEARCH("Lançado",P830)))</formula>
    </cfRule>
    <cfRule type="containsText" dxfId="3233" priority="6502" operator="containsText" text="Pendente">
      <formula>NOT(ISERROR(SEARCH("Pendente",P830)))</formula>
    </cfRule>
    <cfRule type="containsText" dxfId="3232" priority="6505" operator="containsText" text="Lançado">
      <formula>NOT(ISERROR(SEARCH("Lançado",P830)))</formula>
    </cfRule>
    <cfRule type="expression" dxfId="3231" priority="6511">
      <formula>$H830="CÉLULA CONSTRUTIVA"</formula>
    </cfRule>
    <cfRule type="expression" dxfId="3230" priority="6512">
      <formula>$H830="ETAPA"</formula>
    </cfRule>
    <cfRule type="containsText" dxfId="3229" priority="6513" operator="containsText" text="Lançado">
      <formula>NOT(ISERROR(SEARCH("Lançado",P830)))</formula>
    </cfRule>
    <cfRule type="containsText" dxfId="3228" priority="6514" operator="containsText" text="N/A">
      <formula>NOT(ISERROR(SEARCH("N/A",P830)))</formula>
    </cfRule>
    <cfRule type="containsText" dxfId="3227" priority="6515" operator="containsText" text="Pendente">
      <formula>NOT(ISERROR(SEARCH("Pendente",P830)))</formula>
    </cfRule>
    <cfRule type="containsText" dxfId="3226" priority="6516" operator="containsText" text="Finalizado">
      <formula>NOT(ISERROR(SEARCH("Finalizado",P830)))</formula>
    </cfRule>
    <cfRule type="containsText" dxfId="3225" priority="6517" operator="containsText" text="em andamento">
      <formula>NOT(ISERROR(SEARCH("em andamento",P830)))</formula>
    </cfRule>
    <cfRule type="expression" dxfId="3224" priority="6497">
      <formula>$H830="SUBETAPA"</formula>
    </cfRule>
    <cfRule type="expression" dxfId="3223" priority="6499">
      <formula>$H830="ETAPA"</formula>
    </cfRule>
    <cfRule type="expression" dxfId="3222" priority="6510">
      <formula>$H830="SUBETAPA"</formula>
    </cfRule>
    <cfRule type="containsText" dxfId="3221" priority="6503" operator="containsText" text="Finalizado">
      <formula>NOT(ISERROR(SEARCH("Finalizado",P830)))</formula>
    </cfRule>
    <cfRule type="containsText" dxfId="3220" priority="6501" operator="containsText" text="N/A">
      <formula>NOT(ISERROR(SEARCH("N/A",P830)))</formula>
    </cfRule>
    <cfRule type="containsText" dxfId="3219" priority="6507" operator="containsText" text="Pendente">
      <formula>NOT(ISERROR(SEARCH("Pendente",P830)))</formula>
    </cfRule>
    <cfRule type="expression" dxfId="3218" priority="6498">
      <formula>$H830="CÉLULA CONSTRUTIVA"</formula>
    </cfRule>
    <cfRule type="containsText" dxfId="3217" priority="6509" operator="containsText" text="em andamento">
      <formula>NOT(ISERROR(SEARCH("em andamento",P830)))</formula>
    </cfRule>
    <cfRule type="containsText" dxfId="3216" priority="6506" operator="containsText" text="N/A">
      <formula>NOT(ISERROR(SEARCH("N/A",P830)))</formula>
    </cfRule>
    <cfRule type="containsText" dxfId="3215" priority="6508" operator="containsText" text="Finalizado">
      <formula>NOT(ISERROR(SEARCH("Finalizado",P830)))</formula>
    </cfRule>
    <cfRule type="containsText" dxfId="3214" priority="6504" operator="containsText" text="em andamento">
      <formula>NOT(ISERROR(SEARCH("em andamento",P830)))</formula>
    </cfRule>
  </conditionalFormatting>
  <conditionalFormatting sqref="P831">
    <cfRule type="containsText" dxfId="3213" priority="6678" operator="containsText" text="em andamento">
      <formula>NOT(ISERROR(SEARCH("em andamento",P831)))</formula>
    </cfRule>
    <cfRule type="expression" dxfId="3212" priority="6666">
      <formula>$H831="CÉLULA CONSTRUTIVA"</formula>
    </cfRule>
    <cfRule type="expression" dxfId="3211" priority="6667">
      <formula>$H831="ETAPA"</formula>
    </cfRule>
    <cfRule type="expression" dxfId="3210" priority="6668">
      <formula>$H831="SUBETAPA"</formula>
    </cfRule>
    <cfRule type="expression" dxfId="3209" priority="6669">
      <formula>$H831="CÉLULA CONSTRUTIVA"</formula>
    </cfRule>
    <cfRule type="expression" dxfId="3208" priority="6670">
      <formula>$H831="ETAPA"</formula>
    </cfRule>
    <cfRule type="containsText" dxfId="3207" priority="6674" operator="containsText" text="Lançado">
      <formula>NOT(ISERROR(SEARCH("Lançado",P831)))</formula>
    </cfRule>
    <cfRule type="containsText" dxfId="3206" priority="6675" operator="containsText" text="N/A">
      <formula>NOT(ISERROR(SEARCH("N/A",P831)))</formula>
    </cfRule>
    <cfRule type="containsText" dxfId="3205" priority="6676" operator="containsText" text="Pendente">
      <formula>NOT(ISERROR(SEARCH("Pendente",P831)))</formula>
    </cfRule>
    <cfRule type="containsText" dxfId="3204" priority="6677" operator="containsText" text="Finalizado">
      <formula>NOT(ISERROR(SEARCH("Finalizado",P831)))</formula>
    </cfRule>
    <cfRule type="expression" dxfId="3203" priority="6591">
      <formula>$H831="SUBETAPA"</formula>
    </cfRule>
  </conditionalFormatting>
  <conditionalFormatting sqref="P833">
    <cfRule type="expression" dxfId="3202" priority="230">
      <formula>$H833="ETAPA"</formula>
    </cfRule>
    <cfRule type="containsText" dxfId="3201" priority="231" operator="containsText" text="N/A">
      <formula>NOT(ISERROR(SEARCH("N/A",P833)))</formula>
    </cfRule>
    <cfRule type="expression" dxfId="3200" priority="229">
      <formula>$H833="ETAPA"</formula>
    </cfRule>
  </conditionalFormatting>
  <conditionalFormatting sqref="P836:P837">
    <cfRule type="containsText" dxfId="3199" priority="6492" operator="containsText" text="Lançado">
      <formula>NOT(ISERROR(SEARCH("Lançado",P836)))</formula>
    </cfRule>
    <cfRule type="containsText" dxfId="3198" priority="6493" operator="containsText" text="N/A">
      <formula>NOT(ISERROR(SEARCH("N/A",P836)))</formula>
    </cfRule>
    <cfRule type="containsText" dxfId="3197" priority="6494" operator="containsText" text="Pendente">
      <formula>NOT(ISERROR(SEARCH("Pendente",P836)))</formula>
    </cfRule>
    <cfRule type="containsText" dxfId="3196" priority="6495" operator="containsText" text="Finalizado">
      <formula>NOT(ISERROR(SEARCH("Finalizado",P836)))</formula>
    </cfRule>
    <cfRule type="containsText" dxfId="3195" priority="6496" operator="containsText" text="em andamento">
      <formula>NOT(ISERROR(SEARCH("em andamento",P836)))</formula>
    </cfRule>
  </conditionalFormatting>
  <conditionalFormatting sqref="P837">
    <cfRule type="expression" dxfId="3194" priority="6484">
      <formula>$H837="CÉLULA CONSTRUTIVA"</formula>
    </cfRule>
    <cfRule type="expression" dxfId="3193" priority="6485">
      <formula>$H837="ETAPA"</formula>
    </cfRule>
    <cfRule type="expression" dxfId="3192" priority="6486">
      <formula>$H837="SUBETAPA"</formula>
    </cfRule>
    <cfRule type="expression" dxfId="3191" priority="6488">
      <formula>$H837="ETAPA"</formula>
    </cfRule>
    <cfRule type="expression" dxfId="3190" priority="6487">
      <formula>$H837="CÉLULA CONSTRUTIVA"</formula>
    </cfRule>
  </conditionalFormatting>
  <conditionalFormatting sqref="P837:P840">
    <cfRule type="expression" dxfId="3189" priority="6406">
      <formula>$H837="SUBETAPA"</formula>
    </cfRule>
  </conditionalFormatting>
  <conditionalFormatting sqref="P838:P839">
    <cfRule type="containsText" dxfId="3188" priority="6400" operator="containsText" text="em andamento">
      <formula>NOT(ISERROR(SEARCH("em andamento",P838)))</formula>
    </cfRule>
    <cfRule type="containsText" dxfId="3187" priority="6399" operator="containsText" text="Finalizado">
      <formula>NOT(ISERROR(SEARCH("Finalizado",P838)))</formula>
    </cfRule>
    <cfRule type="containsText" dxfId="3186" priority="6398" operator="containsText" text="Pendente">
      <formula>NOT(ISERROR(SEARCH("Pendente",P838)))</formula>
    </cfRule>
    <cfRule type="containsText" dxfId="3185" priority="6397" operator="containsText" text="N/A">
      <formula>NOT(ISERROR(SEARCH("N/A",P838)))</formula>
    </cfRule>
    <cfRule type="containsText" dxfId="3184" priority="6396" operator="containsText" text="Lançado">
      <formula>NOT(ISERROR(SEARCH("Lançado",P838)))</formula>
    </cfRule>
    <cfRule type="expression" dxfId="3183" priority="6395">
      <formula>$H838="ETAPA"</formula>
    </cfRule>
    <cfRule type="expression" dxfId="3182" priority="6394">
      <formula>$H838="CÉLULA CONSTRUTIVA"</formula>
    </cfRule>
    <cfRule type="expression" dxfId="3181" priority="6393">
      <formula>$H838="SUBETAPA"</formula>
    </cfRule>
    <cfRule type="expression" dxfId="3180" priority="6408">
      <formula>$H838="ETAPA"</formula>
    </cfRule>
    <cfRule type="expression" dxfId="3179" priority="6407">
      <formula>$H838="CÉLULA CONSTRUTIVA"</formula>
    </cfRule>
    <cfRule type="containsText" dxfId="3178" priority="6402" operator="containsText" text="N/A">
      <formula>NOT(ISERROR(SEARCH("N/A",P838)))</formula>
    </cfRule>
    <cfRule type="containsText" dxfId="3177" priority="6403" operator="containsText" text="Pendente">
      <formula>NOT(ISERROR(SEARCH("Pendente",P838)))</formula>
    </cfRule>
    <cfRule type="containsText" dxfId="3176" priority="6404" operator="containsText" text="Finalizado">
      <formula>NOT(ISERROR(SEARCH("Finalizado",P838)))</formula>
    </cfRule>
    <cfRule type="containsText" dxfId="3175" priority="6405" operator="containsText" text="em andamento">
      <formula>NOT(ISERROR(SEARCH("em andamento",P838)))</formula>
    </cfRule>
    <cfRule type="containsText" dxfId="3174" priority="6401" operator="containsText" text="Lançado">
      <formula>NOT(ISERROR(SEARCH("Lançado",P838)))</formula>
    </cfRule>
    <cfRule type="containsText" dxfId="3173" priority="6413" operator="containsText" text="em andamento">
      <formula>NOT(ISERROR(SEARCH("em andamento",P838)))</formula>
    </cfRule>
    <cfRule type="containsText" dxfId="3172" priority="6412" operator="containsText" text="Finalizado">
      <formula>NOT(ISERROR(SEARCH("Finalizado",P838)))</formula>
    </cfRule>
    <cfRule type="containsText" dxfId="3171" priority="6411" operator="containsText" text="Pendente">
      <formula>NOT(ISERROR(SEARCH("Pendente",P838)))</formula>
    </cfRule>
    <cfRule type="containsText" dxfId="3170" priority="6410" operator="containsText" text="N/A">
      <formula>NOT(ISERROR(SEARCH("N/A",P838)))</formula>
    </cfRule>
    <cfRule type="containsText" dxfId="3169" priority="6409" operator="containsText" text="Lançado">
      <formula>NOT(ISERROR(SEARCH("Lançado",P838)))</formula>
    </cfRule>
  </conditionalFormatting>
  <conditionalFormatting sqref="P840">
    <cfRule type="containsText" dxfId="3168" priority="6449" operator="containsText" text="Pendente">
      <formula>NOT(ISERROR(SEARCH("Pendente",P840)))</formula>
    </cfRule>
    <cfRule type="containsText" dxfId="3167" priority="6447" operator="containsText" text="Lançado">
      <formula>NOT(ISERROR(SEARCH("Lançado",P840)))</formula>
    </cfRule>
    <cfRule type="containsText" dxfId="3166" priority="6448" operator="containsText" text="N/A">
      <formula>NOT(ISERROR(SEARCH("N/A",P840)))</formula>
    </cfRule>
    <cfRule type="containsText" dxfId="3165" priority="6450" operator="containsText" text="Finalizado">
      <formula>NOT(ISERROR(SEARCH("Finalizado",P840)))</formula>
    </cfRule>
    <cfRule type="containsText" dxfId="3164" priority="6451" operator="containsText" text="em andamento">
      <formula>NOT(ISERROR(SEARCH("em andamento",P840)))</formula>
    </cfRule>
    <cfRule type="expression" dxfId="3163" priority="6445">
      <formula>$H840="CÉLULA CONSTRUTIVA"</formula>
    </cfRule>
    <cfRule type="expression" dxfId="3162" priority="6446">
      <formula>$H840="ETAPA"</formula>
    </cfRule>
  </conditionalFormatting>
  <conditionalFormatting sqref="P842">
    <cfRule type="expression" dxfId="3161" priority="273">
      <formula>$H842="ETAPA"</formula>
    </cfRule>
    <cfRule type="expression" dxfId="3160" priority="284">
      <formula>$H842="SUBETAPA"</formula>
    </cfRule>
    <cfRule type="containsText" dxfId="3159" priority="275" operator="containsText" text="N/A">
      <formula>NOT(ISERROR(SEARCH("N/A",P842)))</formula>
    </cfRule>
    <cfRule type="containsText" dxfId="3158" priority="276" operator="containsText" text="Pendente">
      <formula>NOT(ISERROR(SEARCH("Pendente",P842)))</formula>
    </cfRule>
    <cfRule type="containsText" dxfId="3157" priority="277" operator="containsText" text="Finalizado">
      <formula>NOT(ISERROR(SEARCH("Finalizado",P842)))</formula>
    </cfRule>
    <cfRule type="expression" dxfId="3156" priority="285">
      <formula>$H842="CÉLULA CONSTRUTIVA"</formula>
    </cfRule>
    <cfRule type="containsText" dxfId="3155" priority="283" operator="containsText" text="em andamento">
      <formula>NOT(ISERROR(SEARCH("em andamento",P842)))</formula>
    </cfRule>
    <cfRule type="containsText" dxfId="3154" priority="282" operator="containsText" text="Finalizado">
      <formula>NOT(ISERROR(SEARCH("Finalizado",P842)))</formula>
    </cfRule>
    <cfRule type="containsText" dxfId="3153" priority="278" operator="containsText" text="em andamento">
      <formula>NOT(ISERROR(SEARCH("em andamento",P842)))</formula>
    </cfRule>
    <cfRule type="containsText" dxfId="3152" priority="279" operator="containsText" text="Lançado">
      <formula>NOT(ISERROR(SEARCH("Lançado",P842)))</formula>
    </cfRule>
    <cfRule type="containsText" dxfId="3151" priority="280" operator="containsText" text="N/A">
      <formula>NOT(ISERROR(SEARCH("N/A",P842)))</formula>
    </cfRule>
    <cfRule type="containsText" dxfId="3150" priority="288" operator="containsText" text="N/A">
      <formula>NOT(ISERROR(SEARCH("N/A",P842)))</formula>
    </cfRule>
    <cfRule type="containsText" dxfId="3149" priority="281" operator="containsText" text="Pendente">
      <formula>NOT(ISERROR(SEARCH("Pendente",P842)))</formula>
    </cfRule>
    <cfRule type="containsText" dxfId="3148" priority="287" operator="containsText" text="Lançado">
      <formula>NOT(ISERROR(SEARCH("Lançado",P842)))</formula>
    </cfRule>
    <cfRule type="containsText" dxfId="3147" priority="274" operator="containsText" text="Lançado">
      <formula>NOT(ISERROR(SEARCH("Lançado",P842)))</formula>
    </cfRule>
    <cfRule type="expression" dxfId="3146" priority="286">
      <formula>$H842="ETAPA"</formula>
    </cfRule>
    <cfRule type="expression" dxfId="3145" priority="271">
      <formula>$H842="SUBETAPA"</formula>
    </cfRule>
    <cfRule type="containsText" dxfId="3144" priority="291" operator="containsText" text="em andamento">
      <formula>NOT(ISERROR(SEARCH("em andamento",P842)))</formula>
    </cfRule>
    <cfRule type="containsText" dxfId="3143" priority="290" operator="containsText" text="Finalizado">
      <formula>NOT(ISERROR(SEARCH("Finalizado",P842)))</formula>
    </cfRule>
    <cfRule type="containsText" dxfId="3142" priority="289" operator="containsText" text="Pendente">
      <formula>NOT(ISERROR(SEARCH("Pendente",P842)))</formula>
    </cfRule>
    <cfRule type="expression" dxfId="3141" priority="272">
      <formula>$H842="CÉLULA CONSTRUTIVA"</formula>
    </cfRule>
  </conditionalFormatting>
  <conditionalFormatting sqref="P843 O845:P845">
    <cfRule type="expression" dxfId="3140" priority="6459">
      <formula>$H843="ETAPA"</formula>
    </cfRule>
    <cfRule type="expression" dxfId="3139" priority="6458">
      <formula>$H843="CÉLULA CONSTRUTIVA"</formula>
    </cfRule>
    <cfRule type="expression" dxfId="3138" priority="6457">
      <formula>$H843="SUBETAPA"</formula>
    </cfRule>
  </conditionalFormatting>
  <conditionalFormatting sqref="P843 P845">
    <cfRule type="containsText" dxfId="3137" priority="6463" operator="containsText" text="Finalizado">
      <formula>NOT(ISERROR(SEARCH("Finalizado",P843)))</formula>
    </cfRule>
    <cfRule type="containsText" dxfId="3136" priority="6462" operator="containsText" text="Pendente">
      <formula>NOT(ISERROR(SEARCH("Pendente",P843)))</formula>
    </cfRule>
    <cfRule type="containsText" dxfId="3135" priority="6461" operator="containsText" text="N/A">
      <formula>NOT(ISERROR(SEARCH("N/A",P843)))</formula>
    </cfRule>
    <cfRule type="containsText" dxfId="3134" priority="6460" operator="containsText" text="Lançado">
      <formula>NOT(ISERROR(SEARCH("Lançado",P843)))</formula>
    </cfRule>
    <cfRule type="containsText" dxfId="3133" priority="6464" operator="containsText" text="em andamento">
      <formula>NOT(ISERROR(SEARCH("em andamento",P843)))</formula>
    </cfRule>
  </conditionalFormatting>
  <conditionalFormatting sqref="P843">
    <cfRule type="expression" dxfId="3132" priority="6392">
      <formula>$H843="SUBETAPA"</formula>
    </cfRule>
    <cfRule type="expression" dxfId="3131" priority="6454">
      <formula>$H843="SUBETAPA"</formula>
    </cfRule>
    <cfRule type="expression" dxfId="3130" priority="6452">
      <formula>$H843="CÉLULA CONSTRUTIVA"</formula>
    </cfRule>
    <cfRule type="expression" dxfId="3129" priority="6453">
      <formula>$H843="ETAPA"</formula>
    </cfRule>
    <cfRule type="expression" dxfId="3128" priority="6456">
      <formula>$H843="ETAPA"</formula>
    </cfRule>
    <cfRule type="expression" dxfId="3127" priority="6455">
      <formula>$H843="CÉLULA CONSTRUTIVA"</formula>
    </cfRule>
  </conditionalFormatting>
  <conditionalFormatting sqref="P846">
    <cfRule type="expression" dxfId="3126" priority="6298">
      <formula>$H846="ETAPA"</formula>
    </cfRule>
    <cfRule type="containsText" dxfId="3125" priority="6313" operator="containsText" text="N/A">
      <formula>NOT(ISERROR(SEARCH("N/A",P846)))</formula>
    </cfRule>
    <cfRule type="containsText" dxfId="3124" priority="6299" operator="containsText" text="Lançado">
      <formula>NOT(ISERROR(SEARCH("Lançado",P846)))</formula>
    </cfRule>
    <cfRule type="containsText" dxfId="3123" priority="6312" operator="containsText" text="Lançado">
      <formula>NOT(ISERROR(SEARCH("Lançado",P846)))</formula>
    </cfRule>
    <cfRule type="expression" dxfId="3122" priority="6310">
      <formula>$H846="CÉLULA CONSTRUTIVA"</formula>
    </cfRule>
    <cfRule type="expression" dxfId="3121" priority="6296">
      <formula>$H846="SUBETAPA"</formula>
    </cfRule>
    <cfRule type="containsText" dxfId="3120" priority="6300" operator="containsText" text="N/A">
      <formula>NOT(ISERROR(SEARCH("N/A",P846)))</formula>
    </cfRule>
    <cfRule type="containsText" dxfId="3119" priority="6301" operator="containsText" text="Pendente">
      <formula>NOT(ISERROR(SEARCH("Pendente",P846)))</formula>
    </cfRule>
    <cfRule type="containsText" dxfId="3118" priority="6302" operator="containsText" text="Finalizado">
      <formula>NOT(ISERROR(SEARCH("Finalizado",P846)))</formula>
    </cfRule>
    <cfRule type="containsText" dxfId="3117" priority="6308" operator="containsText" text="em andamento">
      <formula>NOT(ISERROR(SEARCH("em andamento",P846)))</formula>
    </cfRule>
    <cfRule type="containsText" dxfId="3116" priority="6303" operator="containsText" text="em andamento">
      <formula>NOT(ISERROR(SEARCH("em andamento",P846)))</formula>
    </cfRule>
    <cfRule type="containsText" dxfId="3115" priority="6304" operator="containsText" text="Lançado">
      <formula>NOT(ISERROR(SEARCH("Lançado",P846)))</formula>
    </cfRule>
    <cfRule type="containsText" dxfId="3114" priority="6305" operator="containsText" text="N/A">
      <formula>NOT(ISERROR(SEARCH("N/A",P846)))</formula>
    </cfRule>
    <cfRule type="containsText" dxfId="3113" priority="6306" operator="containsText" text="Pendente">
      <formula>NOT(ISERROR(SEARCH("Pendente",P846)))</formula>
    </cfRule>
    <cfRule type="containsText" dxfId="3112" priority="6307" operator="containsText" text="Finalizado">
      <formula>NOT(ISERROR(SEARCH("Finalizado",P846)))</formula>
    </cfRule>
    <cfRule type="expression" dxfId="3111" priority="6311">
      <formula>$H846="ETAPA"</formula>
    </cfRule>
    <cfRule type="expression" dxfId="3110" priority="6309">
      <formula>$H846="SUBETAPA"</formula>
    </cfRule>
    <cfRule type="containsText" dxfId="3109" priority="6316" operator="containsText" text="em andamento">
      <formula>NOT(ISERROR(SEARCH("em andamento",P846)))</formula>
    </cfRule>
    <cfRule type="expression" dxfId="3108" priority="6297">
      <formula>$H846="CÉLULA CONSTRUTIVA"</formula>
    </cfRule>
    <cfRule type="containsText" dxfId="3107" priority="6315" operator="containsText" text="Finalizado">
      <formula>NOT(ISERROR(SEARCH("Finalizado",P846)))</formula>
    </cfRule>
    <cfRule type="containsText" dxfId="3106" priority="6314" operator="containsText" text="Pendente">
      <formula>NOT(ISERROR(SEARCH("Pendente",P846)))</formula>
    </cfRule>
  </conditionalFormatting>
  <conditionalFormatting sqref="P847">
    <cfRule type="expression" dxfId="3105" priority="6466">
      <formula>$H847="ETAPA"</formula>
    </cfRule>
    <cfRule type="expression" dxfId="3104" priority="6465">
      <formula>$H847="CÉLULA CONSTRUTIVA"</formula>
    </cfRule>
    <cfRule type="expression" dxfId="3103" priority="6390">
      <formula>$H847="SUBETAPA"</formula>
    </cfRule>
    <cfRule type="containsText" dxfId="3102" priority="6476" operator="containsText" text="Finalizado">
      <formula>NOT(ISERROR(SEARCH("Finalizado",P847)))</formula>
    </cfRule>
    <cfRule type="expression" dxfId="3101" priority="6467">
      <formula>$H847="SUBETAPA"</formula>
    </cfRule>
    <cfRule type="containsText" dxfId="3100" priority="6477" operator="containsText" text="em andamento">
      <formula>NOT(ISERROR(SEARCH("em andamento",P847)))</formula>
    </cfRule>
    <cfRule type="containsText" dxfId="3099" priority="6475" operator="containsText" text="Pendente">
      <formula>NOT(ISERROR(SEARCH("Pendente",P847)))</formula>
    </cfRule>
    <cfRule type="containsText" dxfId="3098" priority="6474" operator="containsText" text="N/A">
      <formula>NOT(ISERROR(SEARCH("N/A",P847)))</formula>
    </cfRule>
    <cfRule type="containsText" dxfId="3097" priority="6473" operator="containsText" text="Lançado">
      <formula>NOT(ISERROR(SEARCH("Lançado",P847)))</formula>
    </cfRule>
    <cfRule type="expression" dxfId="3096" priority="6469">
      <formula>$H847="ETAPA"</formula>
    </cfRule>
    <cfRule type="expression" dxfId="3095" priority="6468">
      <formula>$H847="CÉLULA CONSTRUTIVA"</formula>
    </cfRule>
  </conditionalFormatting>
  <conditionalFormatting sqref="P849">
    <cfRule type="expression" dxfId="3094" priority="211">
      <formula>$H849="ETAPA"</formula>
    </cfRule>
    <cfRule type="expression" dxfId="3093" priority="212">
      <formula>$H849="ETAPA"</formula>
    </cfRule>
    <cfRule type="containsText" dxfId="3092" priority="213" operator="containsText" text="N/A">
      <formula>NOT(ISERROR(SEARCH("N/A",P849)))</formula>
    </cfRule>
  </conditionalFormatting>
  <conditionalFormatting sqref="P852:P853">
    <cfRule type="containsText" dxfId="3091" priority="6291" operator="containsText" text="Lançado">
      <formula>NOT(ISERROR(SEARCH("Lançado",P852)))</formula>
    </cfRule>
    <cfRule type="containsText" dxfId="3090" priority="6292" operator="containsText" text="N/A">
      <formula>NOT(ISERROR(SEARCH("N/A",P852)))</formula>
    </cfRule>
    <cfRule type="containsText" dxfId="3089" priority="6293" operator="containsText" text="Pendente">
      <formula>NOT(ISERROR(SEARCH("Pendente",P852)))</formula>
    </cfRule>
    <cfRule type="containsText" dxfId="3088" priority="6295" operator="containsText" text="em andamento">
      <formula>NOT(ISERROR(SEARCH("em andamento",P852)))</formula>
    </cfRule>
    <cfRule type="containsText" dxfId="3087" priority="6294" operator="containsText" text="Finalizado">
      <formula>NOT(ISERROR(SEARCH("Finalizado",P852)))</formula>
    </cfRule>
  </conditionalFormatting>
  <conditionalFormatting sqref="P853">
    <cfRule type="expression" dxfId="3086" priority="6283">
      <formula>$H853="CÉLULA CONSTRUTIVA"</formula>
    </cfRule>
    <cfRule type="expression" dxfId="3085" priority="6285">
      <formula>$H853="SUBETAPA"</formula>
    </cfRule>
    <cfRule type="expression" dxfId="3084" priority="6286">
      <formula>$H853="CÉLULA CONSTRUTIVA"</formula>
    </cfRule>
    <cfRule type="expression" dxfId="3083" priority="6287">
      <formula>$H853="ETAPA"</formula>
    </cfRule>
    <cfRule type="expression" dxfId="3082" priority="6284">
      <formula>$H853="ETAPA"</formula>
    </cfRule>
  </conditionalFormatting>
  <conditionalFormatting sqref="P853:P856">
    <cfRule type="expression" dxfId="3081" priority="6205">
      <formula>$H853="SUBETAPA"</formula>
    </cfRule>
  </conditionalFormatting>
  <conditionalFormatting sqref="P854:P855">
    <cfRule type="expression" dxfId="3080" priority="6206">
      <formula>$H854="CÉLULA CONSTRUTIVA"</formula>
    </cfRule>
    <cfRule type="containsText" dxfId="3079" priority="6204" operator="containsText" text="em andamento">
      <formula>NOT(ISERROR(SEARCH("em andamento",P854)))</formula>
    </cfRule>
    <cfRule type="containsText" dxfId="3078" priority="6203" operator="containsText" text="Finalizado">
      <formula>NOT(ISERROR(SEARCH("Finalizado",P854)))</formula>
    </cfRule>
    <cfRule type="containsText" dxfId="3077" priority="6202" operator="containsText" text="Pendente">
      <formula>NOT(ISERROR(SEARCH("Pendente",P854)))</formula>
    </cfRule>
    <cfRule type="containsText" dxfId="3076" priority="6201" operator="containsText" text="N/A">
      <formula>NOT(ISERROR(SEARCH("N/A",P854)))</formula>
    </cfRule>
    <cfRule type="containsText" dxfId="3075" priority="6210" operator="containsText" text="Pendente">
      <formula>NOT(ISERROR(SEARCH("Pendente",P854)))</formula>
    </cfRule>
    <cfRule type="expression" dxfId="3074" priority="6192">
      <formula>$H854="SUBETAPA"</formula>
    </cfRule>
    <cfRule type="expression" dxfId="3073" priority="6193">
      <formula>$H854="CÉLULA CONSTRUTIVA"</formula>
    </cfRule>
    <cfRule type="expression" dxfId="3072" priority="6194">
      <formula>$H854="ETAPA"</formula>
    </cfRule>
    <cfRule type="containsText" dxfId="3071" priority="6212" operator="containsText" text="em andamento">
      <formula>NOT(ISERROR(SEARCH("em andamento",P854)))</formula>
    </cfRule>
    <cfRule type="containsText" dxfId="3070" priority="6211" operator="containsText" text="Finalizado">
      <formula>NOT(ISERROR(SEARCH("Finalizado",P854)))</formula>
    </cfRule>
    <cfRule type="containsText" dxfId="3069" priority="6195" operator="containsText" text="Lançado">
      <formula>NOT(ISERROR(SEARCH("Lançado",P854)))</formula>
    </cfRule>
    <cfRule type="containsText" dxfId="3068" priority="6208" operator="containsText" text="Lançado">
      <formula>NOT(ISERROR(SEARCH("Lançado",P854)))</formula>
    </cfRule>
    <cfRule type="containsText" dxfId="3067" priority="6196" operator="containsText" text="N/A">
      <formula>NOT(ISERROR(SEARCH("N/A",P854)))</formula>
    </cfRule>
    <cfRule type="containsText" dxfId="3066" priority="6197" operator="containsText" text="Pendente">
      <formula>NOT(ISERROR(SEARCH("Pendente",P854)))</formula>
    </cfRule>
    <cfRule type="containsText" dxfId="3065" priority="6198" operator="containsText" text="Finalizado">
      <formula>NOT(ISERROR(SEARCH("Finalizado",P854)))</formula>
    </cfRule>
    <cfRule type="containsText" dxfId="3064" priority="6199" operator="containsText" text="em andamento">
      <formula>NOT(ISERROR(SEARCH("em andamento",P854)))</formula>
    </cfRule>
    <cfRule type="containsText" dxfId="3063" priority="6200" operator="containsText" text="Lançado">
      <formula>NOT(ISERROR(SEARCH("Lançado",P854)))</formula>
    </cfRule>
    <cfRule type="containsText" dxfId="3062" priority="6209" operator="containsText" text="N/A">
      <formula>NOT(ISERROR(SEARCH("N/A",P854)))</formula>
    </cfRule>
    <cfRule type="expression" dxfId="3061" priority="6207">
      <formula>$H854="ETAPA"</formula>
    </cfRule>
  </conditionalFormatting>
  <conditionalFormatting sqref="P856">
    <cfRule type="containsText" dxfId="3060" priority="6250" operator="containsText" text="em andamento">
      <formula>NOT(ISERROR(SEARCH("em andamento",P856)))</formula>
    </cfRule>
    <cfRule type="expression" dxfId="3059" priority="6244">
      <formula>$H856="CÉLULA CONSTRUTIVA"</formula>
    </cfRule>
    <cfRule type="expression" dxfId="3058" priority="6245">
      <formula>$H856="ETAPA"</formula>
    </cfRule>
    <cfRule type="containsText" dxfId="3057" priority="6247" operator="containsText" text="N/A">
      <formula>NOT(ISERROR(SEARCH("N/A",P856)))</formula>
    </cfRule>
    <cfRule type="containsText" dxfId="3056" priority="6248" operator="containsText" text="Pendente">
      <formula>NOT(ISERROR(SEARCH("Pendente",P856)))</formula>
    </cfRule>
    <cfRule type="containsText" dxfId="3055" priority="6249" operator="containsText" text="Finalizado">
      <formula>NOT(ISERROR(SEARCH("Finalizado",P856)))</formula>
    </cfRule>
    <cfRule type="containsText" dxfId="3054" priority="6246" operator="containsText" text="Lançado">
      <formula>NOT(ISERROR(SEARCH("Lançado",P856)))</formula>
    </cfRule>
  </conditionalFormatting>
  <conditionalFormatting sqref="P858">
    <cfRule type="expression" dxfId="3053" priority="252">
      <formula>$H858="CÉLULA CONSTRUTIVA"</formula>
    </cfRule>
    <cfRule type="expression" dxfId="3052" priority="251">
      <formula>$H858="SUBETAPA"</formula>
    </cfRule>
    <cfRule type="containsText" dxfId="3051" priority="250" operator="containsText" text="em andamento">
      <formula>NOT(ISERROR(SEARCH("em andamento",P858)))</formula>
    </cfRule>
    <cfRule type="containsText" dxfId="3050" priority="249" operator="containsText" text="Finalizado">
      <formula>NOT(ISERROR(SEARCH("Finalizado",P858)))</formula>
    </cfRule>
    <cfRule type="containsText" dxfId="3049" priority="248" operator="containsText" text="Pendente">
      <formula>NOT(ISERROR(SEARCH("Pendente",P858)))</formula>
    </cfRule>
    <cfRule type="containsText" dxfId="3048" priority="247" operator="containsText" text="N/A">
      <formula>NOT(ISERROR(SEARCH("N/A",P858)))</formula>
    </cfRule>
    <cfRule type="containsText" dxfId="3047" priority="246" operator="containsText" text="Lançado">
      <formula>NOT(ISERROR(SEARCH("Lançado",P858)))</formula>
    </cfRule>
    <cfRule type="containsText" dxfId="3046" priority="245" operator="containsText" text="em andamento">
      <formula>NOT(ISERROR(SEARCH("em andamento",P858)))</formula>
    </cfRule>
    <cfRule type="containsText" dxfId="3045" priority="244" operator="containsText" text="Finalizado">
      <formula>NOT(ISERROR(SEARCH("Finalizado",P858)))</formula>
    </cfRule>
    <cfRule type="containsText" dxfId="3044" priority="243" operator="containsText" text="Pendente">
      <formula>NOT(ISERROR(SEARCH("Pendente",P858)))</formula>
    </cfRule>
    <cfRule type="containsText" dxfId="3043" priority="242" operator="containsText" text="N/A">
      <formula>NOT(ISERROR(SEARCH("N/A",P858)))</formula>
    </cfRule>
    <cfRule type="containsText" dxfId="3042" priority="241" operator="containsText" text="Lançado">
      <formula>NOT(ISERROR(SEARCH("Lançado",P858)))</formula>
    </cfRule>
    <cfRule type="expression" dxfId="3041" priority="239">
      <formula>$H858="CÉLULA CONSTRUTIVA"</formula>
    </cfRule>
    <cfRule type="expression" dxfId="3040" priority="238">
      <formula>$H858="SUBETAPA"</formula>
    </cfRule>
    <cfRule type="expression" dxfId="3039" priority="240">
      <formula>$H858="ETAPA"</formula>
    </cfRule>
    <cfRule type="containsText" dxfId="3038" priority="258" operator="containsText" text="em andamento">
      <formula>NOT(ISERROR(SEARCH("em andamento",P858)))</formula>
    </cfRule>
    <cfRule type="containsText" dxfId="3037" priority="257" operator="containsText" text="Finalizado">
      <formula>NOT(ISERROR(SEARCH("Finalizado",P858)))</formula>
    </cfRule>
    <cfRule type="containsText" dxfId="3036" priority="256" operator="containsText" text="Pendente">
      <formula>NOT(ISERROR(SEARCH("Pendente",P858)))</formula>
    </cfRule>
    <cfRule type="containsText" dxfId="3035" priority="255" operator="containsText" text="N/A">
      <formula>NOT(ISERROR(SEARCH("N/A",P858)))</formula>
    </cfRule>
    <cfRule type="containsText" dxfId="3034" priority="254" operator="containsText" text="Lançado">
      <formula>NOT(ISERROR(SEARCH("Lançado",P858)))</formula>
    </cfRule>
    <cfRule type="expression" dxfId="3033" priority="253">
      <formula>$H858="ETAPA"</formula>
    </cfRule>
  </conditionalFormatting>
  <conditionalFormatting sqref="P859 O862:P862">
    <cfRule type="expression" dxfId="3032" priority="6258">
      <formula>$H859="ETAPA"</formula>
    </cfRule>
    <cfRule type="expression" dxfId="3031" priority="6256">
      <formula>$H859="SUBETAPA"</formula>
    </cfRule>
    <cfRule type="expression" dxfId="3030" priority="6257">
      <formula>$H859="CÉLULA CONSTRUTIVA"</formula>
    </cfRule>
  </conditionalFormatting>
  <conditionalFormatting sqref="P859 P862">
    <cfRule type="containsText" dxfId="3029" priority="6259" operator="containsText" text="Lançado">
      <formula>NOT(ISERROR(SEARCH("Lançado",P859)))</formula>
    </cfRule>
    <cfRule type="containsText" dxfId="3028" priority="6261" operator="containsText" text="Pendente">
      <formula>NOT(ISERROR(SEARCH("Pendente",P859)))</formula>
    </cfRule>
    <cfRule type="containsText" dxfId="3027" priority="6262" operator="containsText" text="Finalizado">
      <formula>NOT(ISERROR(SEARCH("Finalizado",P859)))</formula>
    </cfRule>
    <cfRule type="containsText" dxfId="3026" priority="6263" operator="containsText" text="em andamento">
      <formula>NOT(ISERROR(SEARCH("em andamento",P859)))</formula>
    </cfRule>
    <cfRule type="containsText" dxfId="3025" priority="6260" operator="containsText" text="N/A">
      <formula>NOT(ISERROR(SEARCH("N/A",P859)))</formula>
    </cfRule>
  </conditionalFormatting>
  <conditionalFormatting sqref="P859">
    <cfRule type="expression" dxfId="3024" priority="6254">
      <formula>$H859="CÉLULA CONSTRUTIVA"</formula>
    </cfRule>
    <cfRule type="expression" dxfId="3023" priority="6251">
      <formula>$H859="CÉLULA CONSTRUTIVA"</formula>
    </cfRule>
    <cfRule type="expression" dxfId="3022" priority="6252">
      <formula>$H859="ETAPA"</formula>
    </cfRule>
    <cfRule type="expression" dxfId="3021" priority="6191">
      <formula>$H859="SUBETAPA"</formula>
    </cfRule>
    <cfRule type="expression" dxfId="3020" priority="6253">
      <formula>$H859="SUBETAPA"</formula>
    </cfRule>
    <cfRule type="expression" dxfId="3019" priority="6255">
      <formula>$H859="ETAPA"</formula>
    </cfRule>
  </conditionalFormatting>
  <conditionalFormatting sqref="P863">
    <cfRule type="containsText" dxfId="3018" priority="6101" operator="containsText" text="Finalizado">
      <formula>NOT(ISERROR(SEARCH("Finalizado",P863)))</formula>
    </cfRule>
    <cfRule type="containsText" dxfId="3017" priority="6100" operator="containsText" text="Pendente">
      <formula>NOT(ISERROR(SEARCH("Pendente",P863)))</formula>
    </cfRule>
    <cfRule type="expression" dxfId="3016" priority="6096">
      <formula>$H863="CÉLULA CONSTRUTIVA"</formula>
    </cfRule>
    <cfRule type="containsText" dxfId="3015" priority="6112" operator="containsText" text="N/A">
      <formula>NOT(ISERROR(SEARCH("N/A",P863)))</formula>
    </cfRule>
    <cfRule type="expression" dxfId="3014" priority="6110">
      <formula>$H863="ETAPA"</formula>
    </cfRule>
    <cfRule type="containsText" dxfId="3013" priority="6115" operator="containsText" text="em andamento">
      <formula>NOT(ISERROR(SEARCH("em andamento",P863)))</formula>
    </cfRule>
    <cfRule type="containsText" dxfId="3012" priority="6102" operator="containsText" text="em andamento">
      <formula>NOT(ISERROR(SEARCH("em andamento",P863)))</formula>
    </cfRule>
    <cfRule type="containsText" dxfId="3011" priority="6103" operator="containsText" text="Lançado">
      <formula>NOT(ISERROR(SEARCH("Lançado",P863)))</formula>
    </cfRule>
    <cfRule type="containsText" dxfId="3010" priority="6104" operator="containsText" text="N/A">
      <formula>NOT(ISERROR(SEARCH("N/A",P863)))</formula>
    </cfRule>
    <cfRule type="containsText" dxfId="3009" priority="6105" operator="containsText" text="Pendente">
      <formula>NOT(ISERROR(SEARCH("Pendente",P863)))</formula>
    </cfRule>
    <cfRule type="containsText" dxfId="3008" priority="6106" operator="containsText" text="Finalizado">
      <formula>NOT(ISERROR(SEARCH("Finalizado",P863)))</formula>
    </cfRule>
    <cfRule type="containsText" dxfId="3007" priority="6107" operator="containsText" text="em andamento">
      <formula>NOT(ISERROR(SEARCH("em andamento",P863)))</formula>
    </cfRule>
    <cfRule type="containsText" dxfId="3006" priority="6114" operator="containsText" text="Finalizado">
      <formula>NOT(ISERROR(SEARCH("Finalizado",P863)))</formula>
    </cfRule>
    <cfRule type="expression" dxfId="3005" priority="6108">
      <formula>$H863="SUBETAPA"</formula>
    </cfRule>
    <cfRule type="containsText" dxfId="3004" priority="6113" operator="containsText" text="Pendente">
      <formula>NOT(ISERROR(SEARCH("Pendente",P863)))</formula>
    </cfRule>
    <cfRule type="containsText" dxfId="3003" priority="6111" operator="containsText" text="Lançado">
      <formula>NOT(ISERROR(SEARCH("Lançado",P863)))</formula>
    </cfRule>
    <cfRule type="expression" dxfId="3002" priority="6109">
      <formula>$H863="CÉLULA CONSTRUTIVA"</formula>
    </cfRule>
    <cfRule type="expression" dxfId="3001" priority="6095">
      <formula>$H863="SUBETAPA"</formula>
    </cfRule>
    <cfRule type="expression" dxfId="3000" priority="6097">
      <formula>$H863="ETAPA"</formula>
    </cfRule>
    <cfRule type="containsText" dxfId="2999" priority="6098" operator="containsText" text="Lançado">
      <formula>NOT(ISERROR(SEARCH("Lançado",P863)))</formula>
    </cfRule>
    <cfRule type="containsText" dxfId="2998" priority="6099" operator="containsText" text="N/A">
      <formula>NOT(ISERROR(SEARCH("N/A",P863)))</formula>
    </cfRule>
  </conditionalFormatting>
  <conditionalFormatting sqref="P864">
    <cfRule type="containsText" dxfId="2997" priority="6272" operator="containsText" text="Lançado">
      <formula>NOT(ISERROR(SEARCH("Lançado",P864)))</formula>
    </cfRule>
    <cfRule type="containsText" dxfId="2996" priority="6273" operator="containsText" text="N/A">
      <formula>NOT(ISERROR(SEARCH("N/A",P864)))</formula>
    </cfRule>
    <cfRule type="containsText" dxfId="2995" priority="6274" operator="containsText" text="Pendente">
      <formula>NOT(ISERROR(SEARCH("Pendente",P864)))</formula>
    </cfRule>
    <cfRule type="expression" dxfId="2994" priority="6189">
      <formula>$H864="SUBETAPA"</formula>
    </cfRule>
    <cfRule type="containsText" dxfId="2993" priority="6276" operator="containsText" text="em andamento">
      <formula>NOT(ISERROR(SEARCH("em andamento",P864)))</formula>
    </cfRule>
    <cfRule type="containsText" dxfId="2992" priority="6275" operator="containsText" text="Finalizado">
      <formula>NOT(ISERROR(SEARCH("Finalizado",P864)))</formula>
    </cfRule>
    <cfRule type="expression" dxfId="2991" priority="6264">
      <formula>$H864="CÉLULA CONSTRUTIVA"</formula>
    </cfRule>
    <cfRule type="expression" dxfId="2990" priority="6265">
      <formula>$H864="ETAPA"</formula>
    </cfRule>
    <cfRule type="expression" dxfId="2989" priority="6266">
      <formula>$H864="SUBETAPA"</formula>
    </cfRule>
    <cfRule type="expression" dxfId="2988" priority="6267">
      <formula>$H864="CÉLULA CONSTRUTIVA"</formula>
    </cfRule>
    <cfRule type="expression" dxfId="2987" priority="6268">
      <formula>$H864="ETAPA"</formula>
    </cfRule>
  </conditionalFormatting>
  <conditionalFormatting sqref="P866">
    <cfRule type="containsText" dxfId="2986" priority="225" operator="containsText" text="N/A">
      <formula>NOT(ISERROR(SEARCH("N/A",P866)))</formula>
    </cfRule>
    <cfRule type="expression" dxfId="2985" priority="223">
      <formula>$H866="ETAPA"</formula>
    </cfRule>
    <cfRule type="expression" dxfId="2984" priority="224">
      <formula>$H866="ETAPA"</formula>
    </cfRule>
  </conditionalFormatting>
  <conditionalFormatting sqref="P869:P870">
    <cfRule type="containsText" dxfId="2983" priority="6090" operator="containsText" text="Lançado">
      <formula>NOT(ISERROR(SEARCH("Lançado",P869)))</formula>
    </cfRule>
    <cfRule type="containsText" dxfId="2982" priority="6091" operator="containsText" text="N/A">
      <formula>NOT(ISERROR(SEARCH("N/A",P869)))</formula>
    </cfRule>
    <cfRule type="containsText" dxfId="2981" priority="6092" operator="containsText" text="Pendente">
      <formula>NOT(ISERROR(SEARCH("Pendente",P869)))</formula>
    </cfRule>
    <cfRule type="containsText" dxfId="2980" priority="6093" operator="containsText" text="Finalizado">
      <formula>NOT(ISERROR(SEARCH("Finalizado",P869)))</formula>
    </cfRule>
    <cfRule type="containsText" dxfId="2979" priority="6094" operator="containsText" text="em andamento">
      <formula>NOT(ISERROR(SEARCH("em andamento",P869)))</formula>
    </cfRule>
  </conditionalFormatting>
  <conditionalFormatting sqref="P870">
    <cfRule type="expression" dxfId="2978" priority="6084">
      <formula>$H870="SUBETAPA"</formula>
    </cfRule>
    <cfRule type="expression" dxfId="2977" priority="6082">
      <formula>$H870="CÉLULA CONSTRUTIVA"</formula>
    </cfRule>
    <cfRule type="expression" dxfId="2976" priority="6085">
      <formula>$H870="CÉLULA CONSTRUTIVA"</formula>
    </cfRule>
    <cfRule type="expression" dxfId="2975" priority="6086">
      <formula>$H870="ETAPA"</formula>
    </cfRule>
    <cfRule type="expression" dxfId="2974" priority="6083">
      <formula>$H870="ETAPA"</formula>
    </cfRule>
  </conditionalFormatting>
  <conditionalFormatting sqref="P870:P873">
    <cfRule type="expression" dxfId="2973" priority="6007">
      <formula>$H870="SUBETAPA"</formula>
    </cfRule>
  </conditionalFormatting>
  <conditionalFormatting sqref="P871:P872">
    <cfRule type="expression" dxfId="2972" priority="5996">
      <formula>$H871="ETAPA"</formula>
    </cfRule>
    <cfRule type="containsText" dxfId="2971" priority="6004" operator="containsText" text="Pendente">
      <formula>NOT(ISERROR(SEARCH("Pendente",P871)))</formula>
    </cfRule>
    <cfRule type="expression" dxfId="2970" priority="5994">
      <formula>$H871="SUBETAPA"</formula>
    </cfRule>
    <cfRule type="containsText" dxfId="2969" priority="6005" operator="containsText" text="Finalizado">
      <formula>NOT(ISERROR(SEARCH("Finalizado",P871)))</formula>
    </cfRule>
    <cfRule type="containsText" dxfId="2968" priority="6006" operator="containsText" text="em andamento">
      <formula>NOT(ISERROR(SEARCH("em andamento",P871)))</formula>
    </cfRule>
    <cfRule type="expression" dxfId="2967" priority="5995">
      <formula>$H871="CÉLULA CONSTRUTIVA"</formula>
    </cfRule>
    <cfRule type="containsText" dxfId="2966" priority="5997" operator="containsText" text="Lançado">
      <formula>NOT(ISERROR(SEARCH("Lançado",P871)))</formula>
    </cfRule>
    <cfRule type="containsText" dxfId="2965" priority="5998" operator="containsText" text="N/A">
      <formula>NOT(ISERROR(SEARCH("N/A",P871)))</formula>
    </cfRule>
    <cfRule type="containsText" dxfId="2964" priority="5999" operator="containsText" text="Pendente">
      <formula>NOT(ISERROR(SEARCH("Pendente",P871)))</formula>
    </cfRule>
    <cfRule type="containsText" dxfId="2963" priority="6000" operator="containsText" text="Finalizado">
      <formula>NOT(ISERROR(SEARCH("Finalizado",P871)))</formula>
    </cfRule>
    <cfRule type="containsText" dxfId="2962" priority="6001" operator="containsText" text="em andamento">
      <formula>NOT(ISERROR(SEARCH("em andamento",P871)))</formula>
    </cfRule>
    <cfRule type="expression" dxfId="2961" priority="6008">
      <formula>$H871="CÉLULA CONSTRUTIVA"</formula>
    </cfRule>
    <cfRule type="expression" dxfId="2960" priority="6009">
      <formula>$H871="ETAPA"</formula>
    </cfRule>
    <cfRule type="containsText" dxfId="2959" priority="6010" operator="containsText" text="Lançado">
      <formula>NOT(ISERROR(SEARCH("Lançado",P871)))</formula>
    </cfRule>
    <cfRule type="containsText" dxfId="2958" priority="6012" operator="containsText" text="Pendente">
      <formula>NOT(ISERROR(SEARCH("Pendente",P871)))</formula>
    </cfRule>
    <cfRule type="containsText" dxfId="2957" priority="6002" operator="containsText" text="Lançado">
      <formula>NOT(ISERROR(SEARCH("Lançado",P871)))</formula>
    </cfRule>
    <cfRule type="containsText" dxfId="2956" priority="6013" operator="containsText" text="Finalizado">
      <formula>NOT(ISERROR(SEARCH("Finalizado",P871)))</formula>
    </cfRule>
    <cfRule type="containsText" dxfId="2955" priority="6014" operator="containsText" text="em andamento">
      <formula>NOT(ISERROR(SEARCH("em andamento",P871)))</formula>
    </cfRule>
    <cfRule type="containsText" dxfId="2954" priority="6003" operator="containsText" text="N/A">
      <formula>NOT(ISERROR(SEARCH("N/A",P871)))</formula>
    </cfRule>
    <cfRule type="containsText" dxfId="2953" priority="6011" operator="containsText" text="N/A">
      <formula>NOT(ISERROR(SEARCH("N/A",P871)))</formula>
    </cfRule>
  </conditionalFormatting>
  <conditionalFormatting sqref="P873">
    <cfRule type="containsText" dxfId="2952" priority="6047" operator="containsText" text="Pendente">
      <formula>NOT(ISERROR(SEARCH("Pendente",P873)))</formula>
    </cfRule>
    <cfRule type="containsText" dxfId="2951" priority="6046" operator="containsText" text="N/A">
      <formula>NOT(ISERROR(SEARCH("N/A",P873)))</formula>
    </cfRule>
    <cfRule type="containsText" dxfId="2950" priority="6045" operator="containsText" text="Lançado">
      <formula>NOT(ISERROR(SEARCH("Lançado",P873)))</formula>
    </cfRule>
    <cfRule type="expression" dxfId="2949" priority="6044">
      <formula>$H873="ETAPA"</formula>
    </cfRule>
    <cfRule type="expression" dxfId="2948" priority="6043">
      <formula>$H873="CÉLULA CONSTRUTIVA"</formula>
    </cfRule>
    <cfRule type="containsText" dxfId="2947" priority="6049" operator="containsText" text="em andamento">
      <formula>NOT(ISERROR(SEARCH("em andamento",P873)))</formula>
    </cfRule>
    <cfRule type="containsText" dxfId="2946" priority="6048" operator="containsText" text="Finalizado">
      <formula>NOT(ISERROR(SEARCH("Finalizado",P873)))</formula>
    </cfRule>
  </conditionalFormatting>
  <conditionalFormatting sqref="P875">
    <cfRule type="containsText" dxfId="2945" priority="185" operator="containsText" text="Pendente">
      <formula>NOT(ISERROR(SEARCH("Pendente",P875)))</formula>
    </cfRule>
    <cfRule type="containsText" dxfId="2944" priority="184" operator="containsText" text="N/A">
      <formula>NOT(ISERROR(SEARCH("N/A",P875)))</formula>
    </cfRule>
    <cfRule type="containsText" dxfId="2943" priority="183" operator="containsText" text="Lançado">
      <formula>NOT(ISERROR(SEARCH("Lançado",P875)))</formula>
    </cfRule>
    <cfRule type="containsText" dxfId="2942" priority="182" operator="containsText" text="em andamento">
      <formula>NOT(ISERROR(SEARCH("em andamento",P875)))</formula>
    </cfRule>
    <cfRule type="containsText" dxfId="2941" priority="181" operator="containsText" text="Finalizado">
      <formula>NOT(ISERROR(SEARCH("Finalizado",P875)))</formula>
    </cfRule>
    <cfRule type="containsText" dxfId="2940" priority="180" operator="containsText" text="Pendente">
      <formula>NOT(ISERROR(SEARCH("Pendente",P875)))</formula>
    </cfRule>
    <cfRule type="containsText" dxfId="2939" priority="179" operator="containsText" text="N/A">
      <formula>NOT(ISERROR(SEARCH("N/A",P875)))</formula>
    </cfRule>
    <cfRule type="containsText" dxfId="2938" priority="178" operator="containsText" text="Lançado">
      <formula>NOT(ISERROR(SEARCH("Lançado",P875)))</formula>
    </cfRule>
    <cfRule type="expression" dxfId="2937" priority="177">
      <formula>$H875="ETAPA"</formula>
    </cfRule>
    <cfRule type="expression" dxfId="2936" priority="176">
      <formula>$H875="CÉLULA CONSTRUTIVA"</formula>
    </cfRule>
    <cfRule type="containsText" dxfId="2935" priority="187" operator="containsText" text="em andamento">
      <formula>NOT(ISERROR(SEARCH("em andamento",P875)))</formula>
    </cfRule>
    <cfRule type="containsText" dxfId="2934" priority="186" operator="containsText" text="Finalizado">
      <formula>NOT(ISERROR(SEARCH("Finalizado",P875)))</formula>
    </cfRule>
    <cfRule type="containsText" dxfId="2933" priority="195" operator="containsText" text="em andamento">
      <formula>NOT(ISERROR(SEARCH("em andamento",P875)))</formula>
    </cfRule>
    <cfRule type="containsText" dxfId="2932" priority="194" operator="containsText" text="Finalizado">
      <formula>NOT(ISERROR(SEARCH("Finalizado",P875)))</formula>
    </cfRule>
    <cfRule type="containsText" dxfId="2931" priority="193" operator="containsText" text="Pendente">
      <formula>NOT(ISERROR(SEARCH("Pendente",P875)))</formula>
    </cfRule>
    <cfRule type="containsText" dxfId="2930" priority="192" operator="containsText" text="N/A">
      <formula>NOT(ISERROR(SEARCH("N/A",P875)))</formula>
    </cfRule>
    <cfRule type="containsText" dxfId="2929" priority="191" operator="containsText" text="Lançado">
      <formula>NOT(ISERROR(SEARCH("Lançado",P875)))</formula>
    </cfRule>
    <cfRule type="expression" dxfId="2928" priority="190">
      <formula>$H875="ETAPA"</formula>
    </cfRule>
    <cfRule type="expression" dxfId="2927" priority="189">
      <formula>$H875="CÉLULA CONSTRUTIVA"</formula>
    </cfRule>
    <cfRule type="expression" dxfId="2926" priority="188">
      <formula>$H875="SUBETAPA"</formula>
    </cfRule>
    <cfRule type="expression" dxfId="2925" priority="175">
      <formula>$H875="SUBETAPA"</formula>
    </cfRule>
  </conditionalFormatting>
  <conditionalFormatting sqref="P876">
    <cfRule type="containsText" dxfId="2924" priority="6075" operator="containsText" text="em andamento">
      <formula>NOT(ISERROR(SEARCH("em andamento",P876)))</formula>
    </cfRule>
    <cfRule type="containsText" dxfId="2923" priority="6074" operator="containsText" text="Finalizado">
      <formula>NOT(ISERROR(SEARCH("Finalizado",P876)))</formula>
    </cfRule>
    <cfRule type="expression" dxfId="2922" priority="6064">
      <formula>$H876="ETAPA"</formula>
    </cfRule>
    <cfRule type="expression" dxfId="2921" priority="6066">
      <formula>$H876="CÉLULA CONSTRUTIVA"</formula>
    </cfRule>
    <cfRule type="expression" dxfId="2920" priority="6067">
      <formula>$H876="ETAPA"</formula>
    </cfRule>
    <cfRule type="containsText" dxfId="2919" priority="6071" operator="containsText" text="Lançado">
      <formula>NOT(ISERROR(SEARCH("Lançado",P876)))</formula>
    </cfRule>
    <cfRule type="containsText" dxfId="2918" priority="6072" operator="containsText" text="N/A">
      <formula>NOT(ISERROR(SEARCH("N/A",P876)))</formula>
    </cfRule>
    <cfRule type="expression" dxfId="2917" priority="5991">
      <formula>$H876="SUBETAPA"</formula>
    </cfRule>
    <cfRule type="containsText" dxfId="2916" priority="6073" operator="containsText" text="Pendente">
      <formula>NOT(ISERROR(SEARCH("Pendente",P876)))</formula>
    </cfRule>
    <cfRule type="expression" dxfId="2915" priority="6063">
      <formula>$H876="CÉLULA CONSTRUTIVA"</formula>
    </cfRule>
    <cfRule type="expression" dxfId="2914" priority="6065">
      <formula>$H876="SUBETAPA"</formula>
    </cfRule>
  </conditionalFormatting>
  <conditionalFormatting sqref="P878">
    <cfRule type="containsText" dxfId="2913" priority="165" operator="containsText" text="N/A">
      <formula>NOT(ISERROR(SEARCH("N/A",P878)))</formula>
    </cfRule>
    <cfRule type="expression" dxfId="2912" priority="163">
      <formula>$H878="ETAPA"</formula>
    </cfRule>
    <cfRule type="expression" dxfId="2911" priority="164">
      <formula>$H878="ETAPA"</formula>
    </cfRule>
  </conditionalFormatting>
  <conditionalFormatting sqref="P879:P881">
    <cfRule type="containsText" dxfId="2910" priority="23844" operator="containsText" text="Finalizado">
      <formula>NOT(ISERROR(SEARCH("Finalizado",P879)))</formula>
    </cfRule>
    <cfRule type="containsText" dxfId="2909" priority="23845" operator="containsText" text="em andamento">
      <formula>NOT(ISERROR(SEARCH("em andamento",P879)))</formula>
    </cfRule>
    <cfRule type="containsText" dxfId="2908" priority="23841" operator="containsText" text="Lançado">
      <formula>NOT(ISERROR(SEARCH("Lançado",P879)))</formula>
    </cfRule>
    <cfRule type="containsText" dxfId="2907" priority="23843" operator="containsText" text="Pendente">
      <formula>NOT(ISERROR(SEARCH("Pendente",P879)))</formula>
    </cfRule>
    <cfRule type="containsText" dxfId="2906" priority="23842" operator="containsText" text="N/A">
      <formula>NOT(ISERROR(SEARCH("N/A",P879)))</formula>
    </cfRule>
  </conditionalFormatting>
  <conditionalFormatting sqref="P881:P883">
    <cfRule type="expression" dxfId="2905" priority="23846">
      <formula>$H881="ETAPA"</formula>
    </cfRule>
  </conditionalFormatting>
  <conditionalFormatting sqref="P882:P883 P1384:P1385">
    <cfRule type="containsText" dxfId="2904" priority="21791" operator="containsText" text="em andamento">
      <formula>NOT(ISERROR(SEARCH("em andamento",P882)))</formula>
    </cfRule>
    <cfRule type="containsText" dxfId="2903" priority="21799" operator="containsText" text="Pendente">
      <formula>NOT(ISERROR(SEARCH("Pendente",P882)))</formula>
    </cfRule>
    <cfRule type="containsText" dxfId="2902" priority="21797" operator="containsText" text="Lançado">
      <formula>NOT(ISERROR(SEARCH("Lançado",P882)))</formula>
    </cfRule>
    <cfRule type="containsText" dxfId="2901" priority="21796" operator="containsText" text="em andamento">
      <formula>NOT(ISERROR(SEARCH("em andamento",P882)))</formula>
    </cfRule>
    <cfRule type="containsText" dxfId="2900" priority="21800" operator="containsText" text="Finalizado">
      <formula>NOT(ISERROR(SEARCH("Finalizado",P882)))</formula>
    </cfRule>
    <cfRule type="containsText" dxfId="2899" priority="21795" operator="containsText" text="Finalizado">
      <formula>NOT(ISERROR(SEARCH("Finalizado",P882)))</formula>
    </cfRule>
    <cfRule type="containsText" dxfId="2898" priority="21794" operator="containsText" text="Pendente">
      <formula>NOT(ISERROR(SEARCH("Pendente",P882)))</formula>
    </cfRule>
    <cfRule type="containsText" dxfId="2897" priority="21787" operator="containsText" text="Lançado">
      <formula>NOT(ISERROR(SEARCH("Lançado",P882)))</formula>
    </cfRule>
    <cfRule type="containsText" dxfId="2896" priority="21793" operator="containsText" text="N/A">
      <formula>NOT(ISERROR(SEARCH("N/A",P882)))</formula>
    </cfRule>
    <cfRule type="containsText" dxfId="2895" priority="21792" operator="containsText" text="Lançado">
      <formula>NOT(ISERROR(SEARCH("Lançado",P882)))</formula>
    </cfRule>
    <cfRule type="containsText" dxfId="2894" priority="21790" operator="containsText" text="Finalizado">
      <formula>NOT(ISERROR(SEARCH("Finalizado",P882)))</formula>
    </cfRule>
    <cfRule type="containsText" dxfId="2893" priority="21789" operator="containsText" text="Pendente">
      <formula>NOT(ISERROR(SEARCH("Pendente",P882)))</formula>
    </cfRule>
    <cfRule type="containsText" dxfId="2892" priority="21798" operator="containsText" text="N/A">
      <formula>NOT(ISERROR(SEARCH("N/A",P882)))</formula>
    </cfRule>
    <cfRule type="containsText" dxfId="2891" priority="21801" operator="containsText" text="em andamento">
      <formula>NOT(ISERROR(SEARCH("em andamento",P882)))</formula>
    </cfRule>
  </conditionalFormatting>
  <conditionalFormatting sqref="P884">
    <cfRule type="containsText" dxfId="2890" priority="23847" operator="containsText" text="Lançado">
      <formula>NOT(ISERROR(SEARCH("Lançado",P884)))</formula>
    </cfRule>
    <cfRule type="containsText" dxfId="2889" priority="23848" operator="containsText" text="N/A">
      <formula>NOT(ISERROR(SEARCH("N/A",P884)))</formula>
    </cfRule>
    <cfRule type="containsText" dxfId="2888" priority="23849" operator="containsText" text="Pendente">
      <formula>NOT(ISERROR(SEARCH("Pendente",P884)))</formula>
    </cfRule>
    <cfRule type="containsText" dxfId="2887" priority="23850" operator="containsText" text="Finalizado">
      <formula>NOT(ISERROR(SEARCH("Finalizado",P884)))</formula>
    </cfRule>
    <cfRule type="containsText" dxfId="2886" priority="23851" operator="containsText" text="em andamento">
      <formula>NOT(ISERROR(SEARCH("em andamento",P884)))</formula>
    </cfRule>
  </conditionalFormatting>
  <conditionalFormatting sqref="P885:P886">
    <cfRule type="containsText" dxfId="2885" priority="10761" operator="containsText" text="Pendente">
      <formula>NOT(ISERROR(SEARCH("Pendente",P885)))</formula>
    </cfRule>
    <cfRule type="expression" dxfId="2884" priority="10778">
      <formula>$H885="CÉLULA CONSTRUTIVA"</formula>
    </cfRule>
    <cfRule type="expression" dxfId="2883" priority="10779">
      <formula>$H885="ETAPA"</formula>
    </cfRule>
    <cfRule type="expression" dxfId="2882" priority="10777">
      <formula>$H885="SUBETAPA"</formula>
    </cfRule>
    <cfRule type="expression" dxfId="2881" priority="10776">
      <formula>$H885="ETAPA"</formula>
    </cfRule>
    <cfRule type="containsText" dxfId="2880" priority="10768" operator="containsText" text="em andamento">
      <formula>NOT(ISERROR(SEARCH("em andamento",P885)))</formula>
    </cfRule>
    <cfRule type="expression" dxfId="2879" priority="10775">
      <formula>$H885="CÉLULA CONSTRUTIVA"</formula>
    </cfRule>
    <cfRule type="expression" dxfId="2878" priority="10774">
      <formula>$H885="SUBETAPA"</formula>
    </cfRule>
    <cfRule type="containsText" dxfId="2877" priority="10772" operator="containsText" text="Finalizado">
      <formula>NOT(ISERROR(SEARCH("Finalizado",P885)))</formula>
    </cfRule>
    <cfRule type="containsText" dxfId="2876" priority="10771" operator="containsText" text="Pendente">
      <formula>NOT(ISERROR(SEARCH("Pendente",P885)))</formula>
    </cfRule>
    <cfRule type="containsText" dxfId="2875" priority="10770" operator="containsText" text="N/A">
      <formula>NOT(ISERROR(SEARCH("N/A",P885)))</formula>
    </cfRule>
    <cfRule type="containsText" dxfId="2874" priority="10773" operator="containsText" text="em andamento">
      <formula>NOT(ISERROR(SEARCH("em andamento",P885)))</formula>
    </cfRule>
    <cfRule type="containsText" dxfId="2873" priority="10767" operator="containsText" text="Finalizado">
      <formula>NOT(ISERROR(SEARCH("Finalizado",P885)))</formula>
    </cfRule>
    <cfRule type="containsText" dxfId="2872" priority="10766" operator="containsText" text="Pendente">
      <formula>NOT(ISERROR(SEARCH("Pendente",P885)))</formula>
    </cfRule>
    <cfRule type="containsText" dxfId="2871" priority="10765" operator="containsText" text="N/A">
      <formula>NOT(ISERROR(SEARCH("N/A",P885)))</formula>
    </cfRule>
    <cfRule type="containsText" dxfId="2870" priority="10764" operator="containsText" text="Lançado">
      <formula>NOT(ISERROR(SEARCH("Lançado",P885)))</formula>
    </cfRule>
    <cfRule type="containsText" dxfId="2869" priority="10769" operator="containsText" text="Lançado">
      <formula>NOT(ISERROR(SEARCH("Lançado",P885)))</formula>
    </cfRule>
    <cfRule type="containsText" dxfId="2868" priority="10763" operator="containsText" text="em andamento">
      <formula>NOT(ISERROR(SEARCH("em andamento",P885)))</formula>
    </cfRule>
    <cfRule type="containsText" dxfId="2867" priority="10762" operator="containsText" text="Finalizado">
      <formula>NOT(ISERROR(SEARCH("Finalizado",P885)))</formula>
    </cfRule>
    <cfRule type="containsText" dxfId="2866" priority="10760" operator="containsText" text="N/A">
      <formula>NOT(ISERROR(SEARCH("N/A",P885)))</formula>
    </cfRule>
    <cfRule type="containsText" dxfId="2865" priority="10759" operator="containsText" text="Lançado">
      <formula>NOT(ISERROR(SEARCH("Lançado",P885)))</formula>
    </cfRule>
  </conditionalFormatting>
  <conditionalFormatting sqref="P887 P935 P1190:P1192 P1194 P1250:P1251 P1253 P1255 P1299:P1300 P1302 P1304 P1308 P1310:P1312 P1356:P1358 P1389:P1390 P1392 P1394">
    <cfRule type="containsText" dxfId="2864" priority="23982" operator="containsText" text="Pendente">
      <formula>NOT(ISERROR(SEARCH("Pendente",P887)))</formula>
    </cfRule>
  </conditionalFormatting>
  <conditionalFormatting sqref="P887 P935 P1190:P1192 P1194 P1250:P1251 P1253 P1255 P1299:P1300 P1302 P1304 P1308 P1310:P1312 P1356:P1360 P1389:P1390 P1392 P1394:P1397">
    <cfRule type="containsText" dxfId="2863" priority="23983" operator="containsText" text="Finalizado">
      <formula>NOT(ISERROR(SEARCH("Finalizado",P887)))</formula>
    </cfRule>
    <cfRule type="containsText" dxfId="2862" priority="23984" operator="containsText" text="em andamento">
      <formula>NOT(ISERROR(SEARCH("em andamento",P887)))</formula>
    </cfRule>
  </conditionalFormatting>
  <conditionalFormatting sqref="P888:P889 P897 P905 P913 P921 P929 P934">
    <cfRule type="containsText" dxfId="2861" priority="21848" operator="containsText" text="em andamento">
      <formula>NOT(ISERROR(SEARCH("em andamento",P888)))</formula>
    </cfRule>
    <cfRule type="containsText" dxfId="2860" priority="21847" operator="containsText" text="Finalizado">
      <formula>NOT(ISERROR(SEARCH("Finalizado",P888)))</formula>
    </cfRule>
    <cfRule type="containsText" dxfId="2859" priority="21846" operator="containsText" text="Pendente">
      <formula>NOT(ISERROR(SEARCH("Pendente",P888)))</formula>
    </cfRule>
    <cfRule type="containsText" dxfId="2858" priority="21857" operator="containsText" text="Finalizado">
      <formula>NOT(ISERROR(SEARCH("Finalizado",P888)))</formula>
    </cfRule>
    <cfRule type="containsText" dxfId="2857" priority="21856" operator="containsText" text="Pendente">
      <formula>NOT(ISERROR(SEARCH("Pendente",P888)))</formula>
    </cfRule>
    <cfRule type="containsText" dxfId="2856" priority="21845" operator="containsText" text="N/A">
      <formula>NOT(ISERROR(SEARCH("N/A",P888)))</formula>
    </cfRule>
    <cfRule type="containsText" dxfId="2855" priority="21858" operator="containsText" text="em andamento">
      <formula>NOT(ISERROR(SEARCH("em andamento",P888)))</formula>
    </cfRule>
    <cfRule type="containsText" dxfId="2854" priority="21855" operator="containsText" text="N/A">
      <formula>NOT(ISERROR(SEARCH("N/A",P888)))</formula>
    </cfRule>
    <cfRule type="containsText" dxfId="2853" priority="21852" operator="containsText" text="Finalizado">
      <formula>NOT(ISERROR(SEARCH("Finalizado",P888)))</formula>
    </cfRule>
    <cfRule type="containsText" dxfId="2852" priority="21851" operator="containsText" text="Pendente">
      <formula>NOT(ISERROR(SEARCH("Pendente",P888)))</formula>
    </cfRule>
    <cfRule type="containsText" dxfId="2851" priority="10730" operator="containsText" text="N/A">
      <formula>NOT(ISERROR(SEARCH("N/A",P888)))</formula>
    </cfRule>
    <cfRule type="containsText" dxfId="2850" priority="21853" operator="containsText" text="em andamento">
      <formula>NOT(ISERROR(SEARCH("em andamento",P888)))</formula>
    </cfRule>
    <cfRule type="containsText" dxfId="2849" priority="21850" operator="containsText" text="N/A">
      <formula>NOT(ISERROR(SEARCH("N/A",P888)))</formula>
    </cfRule>
    <cfRule type="containsText" dxfId="2848" priority="10720" operator="containsText" text="N/A">
      <formula>NOT(ISERROR(SEARCH("N/A",P888)))</formula>
    </cfRule>
    <cfRule type="containsText" dxfId="2847" priority="10725" operator="containsText" text="N/A">
      <formula>NOT(ISERROR(SEARCH("N/A",P888)))</formula>
    </cfRule>
  </conditionalFormatting>
  <conditionalFormatting sqref="P890 P896">
    <cfRule type="containsText" dxfId="2846" priority="5805" operator="containsText" text="em andamento">
      <formula>NOT(ISERROR(SEARCH("em andamento",P890)))</formula>
    </cfRule>
    <cfRule type="containsText" dxfId="2845" priority="5804" operator="containsText" text="Finalizado">
      <formula>NOT(ISERROR(SEARCH("Finalizado",P890)))</formula>
    </cfRule>
    <cfRule type="containsText" dxfId="2844" priority="5803" operator="containsText" text="Pendente">
      <formula>NOT(ISERROR(SEARCH("Pendente",P890)))</formula>
    </cfRule>
  </conditionalFormatting>
  <conditionalFormatting sqref="P890:P891">
    <cfRule type="containsText" dxfId="2843" priority="5775" operator="containsText" text="Lançado">
      <formula>NOT(ISERROR(SEARCH("Lançado",P890)))</formula>
    </cfRule>
    <cfRule type="containsText" dxfId="2842" priority="5776" operator="containsText" text="N/A">
      <formula>NOT(ISERROR(SEARCH("N/A",P890)))</formula>
    </cfRule>
  </conditionalFormatting>
  <conditionalFormatting sqref="P891">
    <cfRule type="containsText" dxfId="2841" priority="5777" operator="containsText" text="Pendente">
      <formula>NOT(ISERROR(SEARCH("Pendente",P891)))</formula>
    </cfRule>
    <cfRule type="containsText" dxfId="2840" priority="5779" operator="containsText" text="em andamento">
      <formula>NOT(ISERROR(SEARCH("em andamento",P891)))</formula>
    </cfRule>
    <cfRule type="containsText" dxfId="2839" priority="5778" operator="containsText" text="Finalizado">
      <formula>NOT(ISERROR(SEARCH("Finalizado",P891)))</formula>
    </cfRule>
  </conditionalFormatting>
  <conditionalFormatting sqref="P891:P892">
    <cfRule type="expression" dxfId="2838" priority="5780">
      <formula>$H891="ETAPA"</formula>
    </cfRule>
  </conditionalFormatting>
  <conditionalFormatting sqref="P892">
    <cfRule type="containsText" dxfId="2837" priority="5757" operator="containsText" text="Pendente">
      <formula>NOT(ISERROR(SEARCH("Pendente",P892)))</formula>
    </cfRule>
    <cfRule type="containsText" dxfId="2836" priority="5756" operator="containsText" text="N/A">
      <formula>NOT(ISERROR(SEARCH("N/A",P892)))</formula>
    </cfRule>
    <cfRule type="containsText" dxfId="2835" priority="5755" operator="containsText" text="Lançado">
      <formula>NOT(ISERROR(SEARCH("Lançado",P892)))</formula>
    </cfRule>
    <cfRule type="containsText" dxfId="2834" priority="5754" operator="containsText" text="em andamento">
      <formula>NOT(ISERROR(SEARCH("em andamento",P892)))</formula>
    </cfRule>
    <cfRule type="containsText" dxfId="2833" priority="5753" operator="containsText" text="Finalizado">
      <formula>NOT(ISERROR(SEARCH("Finalizado",P892)))</formula>
    </cfRule>
    <cfRule type="containsText" dxfId="2832" priority="5752" operator="containsText" text="Pendente">
      <formula>NOT(ISERROR(SEARCH("Pendente",P892)))</formula>
    </cfRule>
    <cfRule type="containsText" dxfId="2831" priority="5751" operator="containsText" text="N/A">
      <formula>NOT(ISERROR(SEARCH("N/A",P892)))</formula>
    </cfRule>
    <cfRule type="containsText" dxfId="2830" priority="5750" operator="containsText" text="Lançado">
      <formula>NOT(ISERROR(SEARCH("Lançado",P892)))</formula>
    </cfRule>
    <cfRule type="containsText" dxfId="2829" priority="5749" operator="containsText" text="em andamento">
      <formula>NOT(ISERROR(SEARCH("em andamento",P892)))</formula>
    </cfRule>
    <cfRule type="containsText" dxfId="2828" priority="5747" operator="containsText" text="Pendente">
      <formula>NOT(ISERROR(SEARCH("Pendente",P892)))</formula>
    </cfRule>
    <cfRule type="containsText" dxfId="2827" priority="5746" operator="containsText" text="N/A">
      <formula>NOT(ISERROR(SEARCH("N/A",P892)))</formula>
    </cfRule>
    <cfRule type="containsText" dxfId="2826" priority="5745" operator="containsText" text="Lançado">
      <formula>NOT(ISERROR(SEARCH("Lançado",P892)))</formula>
    </cfRule>
    <cfRule type="containsText" dxfId="2825" priority="5748" operator="containsText" text="Finalizado">
      <formula>NOT(ISERROR(SEARCH("Finalizado",P892)))</formula>
    </cfRule>
    <cfRule type="containsText" dxfId="2824" priority="5758" operator="containsText" text="Finalizado">
      <formula>NOT(ISERROR(SEARCH("Finalizado",P892)))</formula>
    </cfRule>
    <cfRule type="containsText" dxfId="2823" priority="5759" operator="containsText" text="em andamento">
      <formula>NOT(ISERROR(SEARCH("em andamento",P892)))</formula>
    </cfRule>
  </conditionalFormatting>
  <conditionalFormatting sqref="P893">
    <cfRule type="containsText" dxfId="2822" priority="5784" operator="containsText" text="Finalizado">
      <formula>NOT(ISERROR(SEARCH("Finalizado",P893)))</formula>
    </cfRule>
    <cfRule type="containsText" dxfId="2821" priority="5785" operator="containsText" text="em andamento">
      <formula>NOT(ISERROR(SEARCH("em andamento",P893)))</formula>
    </cfRule>
    <cfRule type="containsText" dxfId="2820" priority="5781" operator="containsText" text="Lançado">
      <formula>NOT(ISERROR(SEARCH("Lançado",P893)))</formula>
    </cfRule>
    <cfRule type="containsText" dxfId="2819" priority="5782" operator="containsText" text="N/A">
      <formula>NOT(ISERROR(SEARCH("N/A",P893)))</formula>
    </cfRule>
    <cfRule type="containsText" dxfId="2818" priority="5783" operator="containsText" text="Pendente">
      <formula>NOT(ISERROR(SEARCH("Pendente",P893)))</formula>
    </cfRule>
  </conditionalFormatting>
  <conditionalFormatting sqref="P894">
    <cfRule type="expression" dxfId="2817" priority="5736">
      <formula>$H894="SUBETAPA"</formula>
    </cfRule>
    <cfRule type="containsText" dxfId="2816" priority="5726" operator="containsText" text="Finalizado">
      <formula>NOT(ISERROR(SEARCH("Finalizado",P894)))</formula>
    </cfRule>
    <cfRule type="containsText" dxfId="2815" priority="5725" operator="containsText" text="Pendente">
      <formula>NOT(ISERROR(SEARCH("Pendente",P894)))</formula>
    </cfRule>
    <cfRule type="containsText" dxfId="2814" priority="5724" operator="containsText" text="N/A">
      <formula>NOT(ISERROR(SEARCH("N/A",P894)))</formula>
    </cfRule>
    <cfRule type="containsText" dxfId="2813" priority="5723" operator="containsText" text="Lançado">
      <formula>NOT(ISERROR(SEARCH("Lançado",P894)))</formula>
    </cfRule>
    <cfRule type="containsText" dxfId="2812" priority="5732" operator="containsText" text="em andamento">
      <formula>NOT(ISERROR(SEARCH("em andamento",P894)))</formula>
    </cfRule>
    <cfRule type="expression" dxfId="2811" priority="5733">
      <formula>$H894="SUBETAPA"</formula>
    </cfRule>
    <cfRule type="expression" dxfId="2810" priority="5734">
      <formula>$H894="CÉLULA CONSTRUTIVA"</formula>
    </cfRule>
    <cfRule type="expression" dxfId="2809" priority="5735">
      <formula>$H894="ETAPA"</formula>
    </cfRule>
    <cfRule type="containsText" dxfId="2808" priority="5727" operator="containsText" text="em andamento">
      <formula>NOT(ISERROR(SEARCH("em andamento",P894)))</formula>
    </cfRule>
    <cfRule type="expression" dxfId="2807" priority="5737">
      <formula>$H894="CÉLULA CONSTRUTIVA"</formula>
    </cfRule>
    <cfRule type="expression" dxfId="2806" priority="5738">
      <formula>$H894="ETAPA"</formula>
    </cfRule>
    <cfRule type="containsText" dxfId="2805" priority="5731" operator="containsText" text="Finalizado">
      <formula>NOT(ISERROR(SEARCH("Finalizado",P894)))</formula>
    </cfRule>
    <cfRule type="containsText" dxfId="2804" priority="5730" operator="containsText" text="Pendente">
      <formula>NOT(ISERROR(SEARCH("Pendente",P894)))</formula>
    </cfRule>
    <cfRule type="containsText" dxfId="2803" priority="5729" operator="containsText" text="N/A">
      <formula>NOT(ISERROR(SEARCH("N/A",P894)))</formula>
    </cfRule>
    <cfRule type="containsText" dxfId="2802" priority="5718" operator="containsText" text="Lançado">
      <formula>NOT(ISERROR(SEARCH("Lançado",P894)))</formula>
    </cfRule>
    <cfRule type="containsText" dxfId="2801" priority="5722" operator="containsText" text="em andamento">
      <formula>NOT(ISERROR(SEARCH("em andamento",P894)))</formula>
    </cfRule>
    <cfRule type="containsText" dxfId="2800" priority="5720" operator="containsText" text="Pendente">
      <formula>NOT(ISERROR(SEARCH("Pendente",P894)))</formula>
    </cfRule>
    <cfRule type="containsText" dxfId="2799" priority="5728" operator="containsText" text="Lançado">
      <formula>NOT(ISERROR(SEARCH("Lançado",P894)))</formula>
    </cfRule>
    <cfRule type="containsText" dxfId="2798" priority="5721" operator="containsText" text="Finalizado">
      <formula>NOT(ISERROR(SEARCH("Finalizado",P894)))</formula>
    </cfRule>
    <cfRule type="containsText" dxfId="2797" priority="5719" operator="containsText" text="N/A">
      <formula>NOT(ISERROR(SEARCH("N/A",P894)))</formula>
    </cfRule>
  </conditionalFormatting>
  <conditionalFormatting sqref="P895">
    <cfRule type="containsText" dxfId="2796" priority="1076" operator="containsText" text="Finalizado">
      <formula>NOT(ISERROR(SEARCH("Finalizado",P895)))</formula>
    </cfRule>
    <cfRule type="containsText" dxfId="2795" priority="1077" operator="containsText" text="em andamento">
      <formula>NOT(ISERROR(SEARCH("em andamento",P895)))</formula>
    </cfRule>
    <cfRule type="expression" dxfId="2794" priority="1078">
      <formula>$H895="SUBETAPA"</formula>
    </cfRule>
    <cfRule type="expression" dxfId="2793" priority="1079">
      <formula>$H895="CÉLULA CONSTRUTIVA"</formula>
    </cfRule>
    <cfRule type="expression" dxfId="2792" priority="1080">
      <formula>$H895="ETAPA"</formula>
    </cfRule>
    <cfRule type="expression" dxfId="2791" priority="1082">
      <formula>$H895="CÉLULA CONSTRUTIVA"</formula>
    </cfRule>
    <cfRule type="containsText" dxfId="2790" priority="1075" operator="containsText" text="Pendente">
      <formula>NOT(ISERROR(SEARCH("Pendente",P895)))</formula>
    </cfRule>
    <cfRule type="expression" dxfId="2789" priority="1081">
      <formula>$H895="SUBETAPA"</formula>
    </cfRule>
    <cfRule type="expression" dxfId="2788" priority="1083">
      <formula>$H895="ETAPA"</formula>
    </cfRule>
    <cfRule type="containsText" dxfId="2787" priority="1068" operator="containsText" text="Lançado">
      <formula>NOT(ISERROR(SEARCH("Lançado",P895)))</formula>
    </cfRule>
    <cfRule type="containsText" dxfId="2786" priority="1069" operator="containsText" text="N/A">
      <formula>NOT(ISERROR(SEARCH("N/A",P895)))</formula>
    </cfRule>
    <cfRule type="containsText" dxfId="2785" priority="1070" operator="containsText" text="Pendente">
      <formula>NOT(ISERROR(SEARCH("Pendente",P895)))</formula>
    </cfRule>
    <cfRule type="containsText" dxfId="2784" priority="1073" operator="containsText" text="Lançado">
      <formula>NOT(ISERROR(SEARCH("Lançado",P895)))</formula>
    </cfRule>
    <cfRule type="containsText" dxfId="2783" priority="1071" operator="containsText" text="Finalizado">
      <formula>NOT(ISERROR(SEARCH("Finalizado",P895)))</formula>
    </cfRule>
    <cfRule type="containsText" dxfId="2782" priority="1074" operator="containsText" text="N/A">
      <formula>NOT(ISERROR(SEARCH("N/A",P895)))</formula>
    </cfRule>
    <cfRule type="containsText" dxfId="2781" priority="1067" operator="containsText" text="em andamento">
      <formula>NOT(ISERROR(SEARCH("em andamento",P895)))</formula>
    </cfRule>
    <cfRule type="containsText" dxfId="2780" priority="1072" operator="containsText" text="em andamento">
      <formula>NOT(ISERROR(SEARCH("em andamento",P895)))</formula>
    </cfRule>
    <cfRule type="containsText" dxfId="2779" priority="1063" operator="containsText" text="Lançado">
      <formula>NOT(ISERROR(SEARCH("Lançado",P895)))</formula>
    </cfRule>
    <cfRule type="containsText" dxfId="2778" priority="1064" operator="containsText" text="N/A">
      <formula>NOT(ISERROR(SEARCH("N/A",P895)))</formula>
    </cfRule>
    <cfRule type="containsText" dxfId="2777" priority="1065" operator="containsText" text="Pendente">
      <formula>NOT(ISERROR(SEARCH("Pendente",P895)))</formula>
    </cfRule>
    <cfRule type="containsText" dxfId="2776" priority="1066" operator="containsText" text="Finalizado">
      <formula>NOT(ISERROR(SEARCH("Finalizado",P895)))</formula>
    </cfRule>
  </conditionalFormatting>
  <conditionalFormatting sqref="P896">
    <cfRule type="containsText" dxfId="2775" priority="5810" operator="containsText" text="Pendente">
      <formula>NOT(ISERROR(SEARCH("Pendente",P896)))</formula>
    </cfRule>
    <cfRule type="containsText" dxfId="2774" priority="5812" operator="containsText" text="em andamento">
      <formula>NOT(ISERROR(SEARCH("em andamento",P896)))</formula>
    </cfRule>
    <cfRule type="containsText" dxfId="2773" priority="5811" operator="containsText" text="Finalizado">
      <formula>NOT(ISERROR(SEARCH("Finalizado",P896)))</formula>
    </cfRule>
    <cfRule type="containsText" dxfId="2772" priority="5808" operator="containsText" text="Lançado">
      <formula>NOT(ISERROR(SEARCH("Lançado",P896)))</formula>
    </cfRule>
    <cfRule type="containsText" dxfId="2771" priority="5809" operator="containsText" text="N/A">
      <formula>NOT(ISERROR(SEARCH("N/A",P896)))</formula>
    </cfRule>
    <cfRule type="containsText" dxfId="2770" priority="5801" operator="containsText" text="Lançado">
      <formula>NOT(ISERROR(SEARCH("Lançado",P896)))</formula>
    </cfRule>
    <cfRule type="containsText" dxfId="2769" priority="5802" operator="containsText" text="N/A">
      <formula>NOT(ISERROR(SEARCH("N/A",P896)))</formula>
    </cfRule>
  </conditionalFormatting>
  <conditionalFormatting sqref="P897 P905 P913 P921 P929 P934 P888:P889">
    <cfRule type="containsText" dxfId="2768" priority="10726" operator="containsText" text="Pendente">
      <formula>NOT(ISERROR(SEARCH("Pendente",P888)))</formula>
    </cfRule>
    <cfRule type="containsText" dxfId="2767" priority="10727" operator="containsText" text="Finalizado">
      <formula>NOT(ISERROR(SEARCH("Finalizado",P888)))</formula>
    </cfRule>
    <cfRule type="containsText" dxfId="2766" priority="10728" operator="containsText" text="em andamento">
      <formula>NOT(ISERROR(SEARCH("em andamento",P888)))</formula>
    </cfRule>
    <cfRule type="containsText" dxfId="2765" priority="10729" operator="containsText" text="Lançado">
      <formula>NOT(ISERROR(SEARCH("Lançado",P888)))</formula>
    </cfRule>
    <cfRule type="containsText" dxfId="2764" priority="21844" operator="containsText" text="Lançado">
      <formula>NOT(ISERROR(SEARCH("Lançado",P888)))</formula>
    </cfRule>
    <cfRule type="containsText" dxfId="2763" priority="10731" operator="containsText" text="Pendente">
      <formula>NOT(ISERROR(SEARCH("Pendente",P888)))</formula>
    </cfRule>
    <cfRule type="containsText" dxfId="2762" priority="21849" operator="containsText" text="Lançado">
      <formula>NOT(ISERROR(SEARCH("Lançado",P888)))</formula>
    </cfRule>
    <cfRule type="containsText" dxfId="2761" priority="21854" operator="containsText" text="Lançado">
      <formula>NOT(ISERROR(SEARCH("Lançado",P888)))</formula>
    </cfRule>
    <cfRule type="containsText" dxfId="2760" priority="10719" operator="containsText" text="Lançado">
      <formula>NOT(ISERROR(SEARCH("Lançado",P888)))</formula>
    </cfRule>
    <cfRule type="containsText" dxfId="2759" priority="10721" operator="containsText" text="Pendente">
      <formula>NOT(ISERROR(SEARCH("Pendente",P888)))</formula>
    </cfRule>
    <cfRule type="expression" dxfId="2758" priority="10736">
      <formula>$H888="ETAPA"</formula>
    </cfRule>
    <cfRule type="containsText" dxfId="2757" priority="10722" operator="containsText" text="Finalizado">
      <formula>NOT(ISERROR(SEARCH("Finalizado",P888)))</formula>
    </cfRule>
    <cfRule type="containsText" dxfId="2756" priority="10723" operator="containsText" text="em andamento">
      <formula>NOT(ISERROR(SEARCH("em andamento",P888)))</formula>
    </cfRule>
    <cfRule type="containsText" dxfId="2755" priority="10724" operator="containsText" text="Lançado">
      <formula>NOT(ISERROR(SEARCH("Lançado",P888)))</formula>
    </cfRule>
    <cfRule type="expression" dxfId="2754" priority="10737">
      <formula>$H888="ETAPA"</formula>
    </cfRule>
    <cfRule type="expression" dxfId="2753" priority="10735">
      <formula>$H888="CÉLULA CONSTRUTIVA"</formula>
    </cfRule>
    <cfRule type="expression" dxfId="2752" priority="10734">
      <formula>$H888="SUBETAPA"</formula>
    </cfRule>
    <cfRule type="containsText" dxfId="2751" priority="10733" operator="containsText" text="em andamento">
      <formula>NOT(ISERROR(SEARCH("em andamento",P888)))</formula>
    </cfRule>
    <cfRule type="containsText" dxfId="2750" priority="10732" operator="containsText" text="Finalizado">
      <formula>NOT(ISERROR(SEARCH("Finalizado",P888)))</formula>
    </cfRule>
  </conditionalFormatting>
  <conditionalFormatting sqref="P898 P904">
    <cfRule type="containsText" dxfId="2749" priority="5687" operator="containsText" text="Pendente">
      <formula>NOT(ISERROR(SEARCH("Pendente",P898)))</formula>
    </cfRule>
    <cfRule type="containsText" dxfId="2748" priority="5689" operator="containsText" text="em andamento">
      <formula>NOT(ISERROR(SEARCH("em andamento",P898)))</formula>
    </cfRule>
    <cfRule type="containsText" dxfId="2747" priority="5688" operator="containsText" text="Finalizado">
      <formula>NOT(ISERROR(SEARCH("Finalizado",P898)))</formula>
    </cfRule>
  </conditionalFormatting>
  <conditionalFormatting sqref="P898:P899">
    <cfRule type="containsText" dxfId="2746" priority="5660" operator="containsText" text="N/A">
      <formula>NOT(ISERROR(SEARCH("N/A",P898)))</formula>
    </cfRule>
    <cfRule type="containsText" dxfId="2745" priority="5659" operator="containsText" text="Lançado">
      <formula>NOT(ISERROR(SEARCH("Lançado",P898)))</formula>
    </cfRule>
  </conditionalFormatting>
  <conditionalFormatting sqref="P899">
    <cfRule type="containsText" dxfId="2744" priority="5661" operator="containsText" text="Pendente">
      <formula>NOT(ISERROR(SEARCH("Pendente",P899)))</formula>
    </cfRule>
    <cfRule type="containsText" dxfId="2743" priority="5662" operator="containsText" text="Finalizado">
      <formula>NOT(ISERROR(SEARCH("Finalizado",P899)))</formula>
    </cfRule>
    <cfRule type="containsText" dxfId="2742" priority="5663" operator="containsText" text="em andamento">
      <formula>NOT(ISERROR(SEARCH("em andamento",P899)))</formula>
    </cfRule>
  </conditionalFormatting>
  <conditionalFormatting sqref="P899:P900">
    <cfRule type="expression" dxfId="2741" priority="5664">
      <formula>$H899="ETAPA"</formula>
    </cfRule>
  </conditionalFormatting>
  <conditionalFormatting sqref="P900">
    <cfRule type="containsText" dxfId="2740" priority="5629" operator="containsText" text="Lançado">
      <formula>NOT(ISERROR(SEARCH("Lançado",P900)))</formula>
    </cfRule>
    <cfRule type="containsText" dxfId="2739" priority="5630" operator="containsText" text="N/A">
      <formula>NOT(ISERROR(SEARCH("N/A",P900)))</formula>
    </cfRule>
    <cfRule type="containsText" dxfId="2738" priority="5631" operator="containsText" text="Pendente">
      <formula>NOT(ISERROR(SEARCH("Pendente",P900)))</formula>
    </cfRule>
    <cfRule type="containsText" dxfId="2737" priority="5633" operator="containsText" text="em andamento">
      <formula>NOT(ISERROR(SEARCH("em andamento",P900)))</formula>
    </cfRule>
    <cfRule type="containsText" dxfId="2736" priority="5634" operator="containsText" text="Lançado">
      <formula>NOT(ISERROR(SEARCH("Lançado",P900)))</formula>
    </cfRule>
    <cfRule type="containsText" dxfId="2735" priority="5635" operator="containsText" text="N/A">
      <formula>NOT(ISERROR(SEARCH("N/A",P900)))</formula>
    </cfRule>
    <cfRule type="containsText" dxfId="2734" priority="5637" operator="containsText" text="Finalizado">
      <formula>NOT(ISERROR(SEARCH("Finalizado",P900)))</formula>
    </cfRule>
    <cfRule type="containsText" dxfId="2733" priority="5638" operator="containsText" text="em andamento">
      <formula>NOT(ISERROR(SEARCH("em andamento",P900)))</formula>
    </cfRule>
    <cfRule type="containsText" dxfId="2732" priority="5639" operator="containsText" text="Lançado">
      <formula>NOT(ISERROR(SEARCH("Lançado",P900)))</formula>
    </cfRule>
    <cfRule type="containsText" dxfId="2731" priority="5640" operator="containsText" text="N/A">
      <formula>NOT(ISERROR(SEARCH("N/A",P900)))</formula>
    </cfRule>
    <cfRule type="containsText" dxfId="2730" priority="5641" operator="containsText" text="Pendente">
      <formula>NOT(ISERROR(SEARCH("Pendente",P900)))</formula>
    </cfRule>
    <cfRule type="containsText" dxfId="2729" priority="5642" operator="containsText" text="Finalizado">
      <formula>NOT(ISERROR(SEARCH("Finalizado",P900)))</formula>
    </cfRule>
    <cfRule type="containsText" dxfId="2728" priority="5643" operator="containsText" text="em andamento">
      <formula>NOT(ISERROR(SEARCH("em andamento",P900)))</formula>
    </cfRule>
    <cfRule type="containsText" dxfId="2727" priority="5636" operator="containsText" text="Pendente">
      <formula>NOT(ISERROR(SEARCH("Pendente",P900)))</formula>
    </cfRule>
    <cfRule type="containsText" dxfId="2726" priority="5632" operator="containsText" text="Finalizado">
      <formula>NOT(ISERROR(SEARCH("Finalizado",P900)))</formula>
    </cfRule>
  </conditionalFormatting>
  <conditionalFormatting sqref="P901">
    <cfRule type="containsText" dxfId="2725" priority="5667" operator="containsText" text="Pendente">
      <formula>NOT(ISERROR(SEARCH("Pendente",P901)))</formula>
    </cfRule>
    <cfRule type="containsText" dxfId="2724" priority="5668" operator="containsText" text="Finalizado">
      <formula>NOT(ISERROR(SEARCH("Finalizado",P901)))</formula>
    </cfRule>
    <cfRule type="containsText" dxfId="2723" priority="5669" operator="containsText" text="em andamento">
      <formula>NOT(ISERROR(SEARCH("em andamento",P901)))</formula>
    </cfRule>
    <cfRule type="containsText" dxfId="2722" priority="5665" operator="containsText" text="Lançado">
      <formula>NOT(ISERROR(SEARCH("Lançado",P901)))</formula>
    </cfRule>
    <cfRule type="containsText" dxfId="2721" priority="5666" operator="containsText" text="N/A">
      <formula>NOT(ISERROR(SEARCH("N/A",P901)))</formula>
    </cfRule>
  </conditionalFormatting>
  <conditionalFormatting sqref="P902">
    <cfRule type="containsText" dxfId="2720" priority="5611" operator="containsText" text="em andamento">
      <formula>NOT(ISERROR(SEARCH("em andamento",P902)))</formula>
    </cfRule>
    <cfRule type="containsText" dxfId="2719" priority="5609" operator="containsText" text="Pendente">
      <formula>NOT(ISERROR(SEARCH("Pendente",P902)))</formula>
    </cfRule>
    <cfRule type="expression" dxfId="2718" priority="5618">
      <formula>$H902="CÉLULA CONSTRUTIVA"</formula>
    </cfRule>
    <cfRule type="expression" dxfId="2717" priority="5619">
      <formula>$H902="ETAPA"</formula>
    </cfRule>
    <cfRule type="containsText" dxfId="2716" priority="5615" operator="containsText" text="Finalizado">
      <formula>NOT(ISERROR(SEARCH("Finalizado",P902)))</formula>
    </cfRule>
    <cfRule type="expression" dxfId="2715" priority="5620">
      <formula>$H902="SUBETAPA"</formula>
    </cfRule>
    <cfRule type="expression" dxfId="2714" priority="5621">
      <formula>$H902="CÉLULA CONSTRUTIVA"</formula>
    </cfRule>
    <cfRule type="containsText" dxfId="2713" priority="5610" operator="containsText" text="Finalizado">
      <formula>NOT(ISERROR(SEARCH("Finalizado",P902)))</formula>
    </cfRule>
    <cfRule type="expression" dxfId="2712" priority="5622">
      <formula>$H902="ETAPA"</formula>
    </cfRule>
    <cfRule type="containsText" dxfId="2711" priority="5607" operator="containsText" text="Lançado">
      <formula>NOT(ISERROR(SEARCH("Lançado",P902)))</formula>
    </cfRule>
    <cfRule type="expression" dxfId="2710" priority="5617">
      <formula>$H902="SUBETAPA"</formula>
    </cfRule>
    <cfRule type="containsText" dxfId="2709" priority="5616" operator="containsText" text="em andamento">
      <formula>NOT(ISERROR(SEARCH("em andamento",P902)))</formula>
    </cfRule>
    <cfRule type="containsText" dxfId="2708" priority="5603" operator="containsText" text="N/A">
      <formula>NOT(ISERROR(SEARCH("N/A",P902)))</formula>
    </cfRule>
    <cfRule type="containsText" dxfId="2707" priority="5602" operator="containsText" text="Lançado">
      <formula>NOT(ISERROR(SEARCH("Lançado",P902)))</formula>
    </cfRule>
    <cfRule type="containsText" dxfId="2706" priority="5614" operator="containsText" text="Pendente">
      <formula>NOT(ISERROR(SEARCH("Pendente",P902)))</formula>
    </cfRule>
    <cfRule type="containsText" dxfId="2705" priority="5613" operator="containsText" text="N/A">
      <formula>NOT(ISERROR(SEARCH("N/A",P902)))</formula>
    </cfRule>
    <cfRule type="containsText" dxfId="2704" priority="5612" operator="containsText" text="Lançado">
      <formula>NOT(ISERROR(SEARCH("Lançado",P902)))</formula>
    </cfRule>
    <cfRule type="containsText" dxfId="2703" priority="5608" operator="containsText" text="N/A">
      <formula>NOT(ISERROR(SEARCH("N/A",P902)))</formula>
    </cfRule>
    <cfRule type="containsText" dxfId="2702" priority="5606" operator="containsText" text="em andamento">
      <formula>NOT(ISERROR(SEARCH("em andamento",P902)))</formula>
    </cfRule>
    <cfRule type="containsText" dxfId="2701" priority="5605" operator="containsText" text="Finalizado">
      <formula>NOT(ISERROR(SEARCH("Finalizado",P902)))</formula>
    </cfRule>
    <cfRule type="containsText" dxfId="2700" priority="5604" operator="containsText" text="Pendente">
      <formula>NOT(ISERROR(SEARCH("Pendente",P902)))</formula>
    </cfRule>
  </conditionalFormatting>
  <conditionalFormatting sqref="P903">
    <cfRule type="expression" dxfId="2699" priority="1057">
      <formula>$H903="SUBETAPA"</formula>
    </cfRule>
    <cfRule type="expression" dxfId="2698" priority="1058">
      <formula>$H903="CÉLULA CONSTRUTIVA"</formula>
    </cfRule>
    <cfRule type="expression" dxfId="2697" priority="1059">
      <formula>$H903="ETAPA"</formula>
    </cfRule>
    <cfRule type="containsText" dxfId="2696" priority="1039" operator="containsText" text="Lançado">
      <formula>NOT(ISERROR(SEARCH("Lançado",P903)))</formula>
    </cfRule>
    <cfRule type="containsText" dxfId="2695" priority="1040" operator="containsText" text="N/A">
      <formula>NOT(ISERROR(SEARCH("N/A",P903)))</formula>
    </cfRule>
    <cfRule type="containsText" dxfId="2694" priority="1051" operator="containsText" text="Pendente">
      <formula>NOT(ISERROR(SEARCH("Pendente",P903)))</formula>
    </cfRule>
    <cfRule type="containsText" dxfId="2693" priority="1041" operator="containsText" text="Pendente">
      <formula>NOT(ISERROR(SEARCH("Pendente",P903)))</formula>
    </cfRule>
    <cfRule type="containsText" dxfId="2692" priority="1042" operator="containsText" text="Finalizado">
      <formula>NOT(ISERROR(SEARCH("Finalizado",P903)))</formula>
    </cfRule>
    <cfRule type="containsText" dxfId="2691" priority="1052" operator="containsText" text="Finalizado">
      <formula>NOT(ISERROR(SEARCH("Finalizado",P903)))</formula>
    </cfRule>
    <cfRule type="containsText" dxfId="2690" priority="1053" operator="containsText" text="em andamento">
      <formula>NOT(ISERROR(SEARCH("em andamento",P903)))</formula>
    </cfRule>
    <cfRule type="expression" dxfId="2689" priority="1054">
      <formula>$H903="SUBETAPA"</formula>
    </cfRule>
    <cfRule type="containsText" dxfId="2688" priority="1043" operator="containsText" text="em andamento">
      <formula>NOT(ISERROR(SEARCH("em andamento",P903)))</formula>
    </cfRule>
    <cfRule type="containsText" dxfId="2687" priority="1044" operator="containsText" text="Lançado">
      <formula>NOT(ISERROR(SEARCH("Lançado",P903)))</formula>
    </cfRule>
    <cfRule type="containsText" dxfId="2686" priority="1045" operator="containsText" text="N/A">
      <formula>NOT(ISERROR(SEARCH("N/A",P903)))</formula>
    </cfRule>
    <cfRule type="containsText" dxfId="2685" priority="1046" operator="containsText" text="Pendente">
      <formula>NOT(ISERROR(SEARCH("Pendente",P903)))</formula>
    </cfRule>
    <cfRule type="containsText" dxfId="2684" priority="1047" operator="containsText" text="Finalizado">
      <formula>NOT(ISERROR(SEARCH("Finalizado",P903)))</formula>
    </cfRule>
    <cfRule type="containsText" dxfId="2683" priority="1048" operator="containsText" text="em andamento">
      <formula>NOT(ISERROR(SEARCH("em andamento",P903)))</formula>
    </cfRule>
    <cfRule type="containsText" dxfId="2682" priority="1049" operator="containsText" text="Lançado">
      <formula>NOT(ISERROR(SEARCH("Lançado",P903)))</formula>
    </cfRule>
    <cfRule type="containsText" dxfId="2681" priority="1050" operator="containsText" text="N/A">
      <formula>NOT(ISERROR(SEARCH("N/A",P903)))</formula>
    </cfRule>
    <cfRule type="expression" dxfId="2680" priority="1055">
      <formula>$H903="CÉLULA CONSTRUTIVA"</formula>
    </cfRule>
    <cfRule type="expression" dxfId="2679" priority="1056">
      <formula>$H903="ETAPA"</formula>
    </cfRule>
  </conditionalFormatting>
  <conditionalFormatting sqref="P904">
    <cfRule type="containsText" dxfId="2678" priority="5693" operator="containsText" text="N/A">
      <formula>NOT(ISERROR(SEARCH("N/A",P904)))</formula>
    </cfRule>
    <cfRule type="containsText" dxfId="2677" priority="5696" operator="containsText" text="em andamento">
      <formula>NOT(ISERROR(SEARCH("em andamento",P904)))</formula>
    </cfRule>
    <cfRule type="containsText" dxfId="2676" priority="5695" operator="containsText" text="Finalizado">
      <formula>NOT(ISERROR(SEARCH("Finalizado",P904)))</formula>
    </cfRule>
    <cfRule type="containsText" dxfId="2675" priority="5694" operator="containsText" text="Pendente">
      <formula>NOT(ISERROR(SEARCH("Pendente",P904)))</formula>
    </cfRule>
    <cfRule type="containsText" dxfId="2674" priority="5685" operator="containsText" text="Lançado">
      <formula>NOT(ISERROR(SEARCH("Lançado",P904)))</formula>
    </cfRule>
    <cfRule type="containsText" dxfId="2673" priority="5686" operator="containsText" text="N/A">
      <formula>NOT(ISERROR(SEARCH("N/A",P904)))</formula>
    </cfRule>
    <cfRule type="containsText" dxfId="2672" priority="5692" operator="containsText" text="Lançado">
      <formula>NOT(ISERROR(SEARCH("Lançado",P904)))</formula>
    </cfRule>
  </conditionalFormatting>
  <conditionalFormatting sqref="P906 P912">
    <cfRule type="containsText" dxfId="2671" priority="5571" operator="containsText" text="Pendente">
      <formula>NOT(ISERROR(SEARCH("Pendente",P906)))</formula>
    </cfRule>
    <cfRule type="containsText" dxfId="2670" priority="5572" operator="containsText" text="Finalizado">
      <formula>NOT(ISERROR(SEARCH("Finalizado",P906)))</formula>
    </cfRule>
    <cfRule type="containsText" dxfId="2669" priority="5573" operator="containsText" text="em andamento">
      <formula>NOT(ISERROR(SEARCH("em andamento",P906)))</formula>
    </cfRule>
  </conditionalFormatting>
  <conditionalFormatting sqref="P906:P907">
    <cfRule type="containsText" dxfId="2668" priority="5543" operator="containsText" text="Lançado">
      <formula>NOT(ISERROR(SEARCH("Lançado",P906)))</formula>
    </cfRule>
    <cfRule type="containsText" dxfId="2667" priority="5544" operator="containsText" text="N/A">
      <formula>NOT(ISERROR(SEARCH("N/A",P906)))</formula>
    </cfRule>
  </conditionalFormatting>
  <conditionalFormatting sqref="P907">
    <cfRule type="containsText" dxfId="2666" priority="5546" operator="containsText" text="Finalizado">
      <formula>NOT(ISERROR(SEARCH("Finalizado",P907)))</formula>
    </cfRule>
    <cfRule type="containsText" dxfId="2665" priority="5545" operator="containsText" text="Pendente">
      <formula>NOT(ISERROR(SEARCH("Pendente",P907)))</formula>
    </cfRule>
    <cfRule type="containsText" dxfId="2664" priority="5547" operator="containsText" text="em andamento">
      <formula>NOT(ISERROR(SEARCH("em andamento",P907)))</formula>
    </cfRule>
  </conditionalFormatting>
  <conditionalFormatting sqref="P907:P908">
    <cfRule type="expression" dxfId="2663" priority="5548">
      <formula>$H907="ETAPA"</formula>
    </cfRule>
  </conditionalFormatting>
  <conditionalFormatting sqref="P908">
    <cfRule type="containsText" dxfId="2662" priority="5518" operator="containsText" text="Lançado">
      <formula>NOT(ISERROR(SEARCH("Lançado",P908)))</formula>
    </cfRule>
    <cfRule type="containsText" dxfId="2661" priority="5519" operator="containsText" text="N/A">
      <formula>NOT(ISERROR(SEARCH("N/A",P908)))</formula>
    </cfRule>
    <cfRule type="containsText" dxfId="2660" priority="5520" operator="containsText" text="Pendente">
      <formula>NOT(ISERROR(SEARCH("Pendente",P908)))</formula>
    </cfRule>
    <cfRule type="containsText" dxfId="2659" priority="5521" operator="containsText" text="Finalizado">
      <formula>NOT(ISERROR(SEARCH("Finalizado",P908)))</formula>
    </cfRule>
    <cfRule type="containsText" dxfId="2658" priority="5523" operator="containsText" text="Lançado">
      <formula>NOT(ISERROR(SEARCH("Lançado",P908)))</formula>
    </cfRule>
    <cfRule type="containsText" dxfId="2657" priority="5524" operator="containsText" text="N/A">
      <formula>NOT(ISERROR(SEARCH("N/A",P908)))</formula>
    </cfRule>
    <cfRule type="containsText" dxfId="2656" priority="5525" operator="containsText" text="Pendente">
      <formula>NOT(ISERROR(SEARCH("Pendente",P908)))</formula>
    </cfRule>
    <cfRule type="containsText" dxfId="2655" priority="5526" operator="containsText" text="Finalizado">
      <formula>NOT(ISERROR(SEARCH("Finalizado",P908)))</formula>
    </cfRule>
    <cfRule type="containsText" dxfId="2654" priority="5527" operator="containsText" text="em andamento">
      <formula>NOT(ISERROR(SEARCH("em andamento",P908)))</formula>
    </cfRule>
    <cfRule type="containsText" dxfId="2653" priority="5522" operator="containsText" text="em andamento">
      <formula>NOT(ISERROR(SEARCH("em andamento",P908)))</formula>
    </cfRule>
    <cfRule type="containsText" dxfId="2652" priority="5513" operator="containsText" text="Lançado">
      <formula>NOT(ISERROR(SEARCH("Lançado",P908)))</formula>
    </cfRule>
    <cfRule type="containsText" dxfId="2651" priority="5514" operator="containsText" text="N/A">
      <formula>NOT(ISERROR(SEARCH("N/A",P908)))</formula>
    </cfRule>
    <cfRule type="containsText" dxfId="2650" priority="5515" operator="containsText" text="Pendente">
      <formula>NOT(ISERROR(SEARCH("Pendente",P908)))</formula>
    </cfRule>
    <cfRule type="containsText" dxfId="2649" priority="5516" operator="containsText" text="Finalizado">
      <formula>NOT(ISERROR(SEARCH("Finalizado",P908)))</formula>
    </cfRule>
    <cfRule type="containsText" dxfId="2648" priority="5517" operator="containsText" text="em andamento">
      <formula>NOT(ISERROR(SEARCH("em andamento",P908)))</formula>
    </cfRule>
  </conditionalFormatting>
  <conditionalFormatting sqref="P909">
    <cfRule type="containsText" dxfId="2647" priority="5552" operator="containsText" text="Finalizado">
      <formula>NOT(ISERROR(SEARCH("Finalizado",P909)))</formula>
    </cfRule>
    <cfRule type="containsText" dxfId="2646" priority="5550" operator="containsText" text="N/A">
      <formula>NOT(ISERROR(SEARCH("N/A",P909)))</formula>
    </cfRule>
    <cfRule type="containsText" dxfId="2645" priority="5551" operator="containsText" text="Pendente">
      <formula>NOT(ISERROR(SEARCH("Pendente",P909)))</formula>
    </cfRule>
    <cfRule type="containsText" dxfId="2644" priority="5549" operator="containsText" text="Lançado">
      <formula>NOT(ISERROR(SEARCH("Lançado",P909)))</formula>
    </cfRule>
    <cfRule type="containsText" dxfId="2643" priority="5553" operator="containsText" text="em andamento">
      <formula>NOT(ISERROR(SEARCH("em andamento",P909)))</formula>
    </cfRule>
  </conditionalFormatting>
  <conditionalFormatting sqref="P910">
    <cfRule type="expression" dxfId="2642" priority="5505">
      <formula>$H910="CÉLULA CONSTRUTIVA"</formula>
    </cfRule>
    <cfRule type="expression" dxfId="2641" priority="5504">
      <formula>$H910="SUBETAPA"</formula>
    </cfRule>
    <cfRule type="expression" dxfId="2640" priority="5503">
      <formula>$H910="ETAPA"</formula>
    </cfRule>
    <cfRule type="expression" dxfId="2639" priority="5502">
      <formula>$H910="CÉLULA CONSTRUTIVA"</formula>
    </cfRule>
    <cfRule type="expression" dxfId="2638" priority="5501">
      <formula>$H910="SUBETAPA"</formula>
    </cfRule>
    <cfRule type="containsText" dxfId="2637" priority="5500" operator="containsText" text="em andamento">
      <formula>NOT(ISERROR(SEARCH("em andamento",P910)))</formula>
    </cfRule>
    <cfRule type="containsText" dxfId="2636" priority="5499" operator="containsText" text="Finalizado">
      <formula>NOT(ISERROR(SEARCH("Finalizado",P910)))</formula>
    </cfRule>
    <cfRule type="containsText" dxfId="2635" priority="5498" operator="containsText" text="Pendente">
      <formula>NOT(ISERROR(SEARCH("Pendente",P910)))</formula>
    </cfRule>
    <cfRule type="containsText" dxfId="2634" priority="5497" operator="containsText" text="N/A">
      <formula>NOT(ISERROR(SEARCH("N/A",P910)))</formula>
    </cfRule>
    <cfRule type="containsText" dxfId="2633" priority="5496" operator="containsText" text="Lançado">
      <formula>NOT(ISERROR(SEARCH("Lançado",P910)))</formula>
    </cfRule>
    <cfRule type="containsText" dxfId="2632" priority="5495" operator="containsText" text="em andamento">
      <formula>NOT(ISERROR(SEARCH("em andamento",P910)))</formula>
    </cfRule>
    <cfRule type="containsText" dxfId="2631" priority="5494" operator="containsText" text="Finalizado">
      <formula>NOT(ISERROR(SEARCH("Finalizado",P910)))</formula>
    </cfRule>
    <cfRule type="containsText" dxfId="2630" priority="5493" operator="containsText" text="Pendente">
      <formula>NOT(ISERROR(SEARCH("Pendente",P910)))</formula>
    </cfRule>
    <cfRule type="containsText" dxfId="2629" priority="5492" operator="containsText" text="N/A">
      <formula>NOT(ISERROR(SEARCH("N/A",P910)))</formula>
    </cfRule>
    <cfRule type="containsText" dxfId="2628" priority="5491" operator="containsText" text="Lançado">
      <formula>NOT(ISERROR(SEARCH("Lançado",P910)))</formula>
    </cfRule>
    <cfRule type="containsText" dxfId="2627" priority="5489" operator="containsText" text="Finalizado">
      <formula>NOT(ISERROR(SEARCH("Finalizado",P910)))</formula>
    </cfRule>
    <cfRule type="containsText" dxfId="2626" priority="5487" operator="containsText" text="N/A">
      <formula>NOT(ISERROR(SEARCH("N/A",P910)))</formula>
    </cfRule>
    <cfRule type="containsText" dxfId="2625" priority="5486" operator="containsText" text="Lançado">
      <formula>NOT(ISERROR(SEARCH("Lançado",P910)))</formula>
    </cfRule>
    <cfRule type="containsText" dxfId="2624" priority="5490" operator="containsText" text="em andamento">
      <formula>NOT(ISERROR(SEARCH("em andamento",P910)))</formula>
    </cfRule>
    <cfRule type="containsText" dxfId="2623" priority="5488" operator="containsText" text="Pendente">
      <formula>NOT(ISERROR(SEARCH("Pendente",P910)))</formula>
    </cfRule>
    <cfRule type="expression" dxfId="2622" priority="5506">
      <formula>$H910="ETAPA"</formula>
    </cfRule>
  </conditionalFormatting>
  <conditionalFormatting sqref="P911">
    <cfRule type="containsText" dxfId="2621" priority="1026" operator="containsText" text="N/A">
      <formula>NOT(ISERROR(SEARCH("N/A",P911)))</formula>
    </cfRule>
    <cfRule type="expression" dxfId="2620" priority="1034">
      <formula>$H911="CÉLULA CONSTRUTIVA"</formula>
    </cfRule>
    <cfRule type="containsText" dxfId="2619" priority="1025" operator="containsText" text="Lançado">
      <formula>NOT(ISERROR(SEARCH("Lançado",P911)))</formula>
    </cfRule>
    <cfRule type="expression" dxfId="2618" priority="1035">
      <formula>$H911="ETAPA"</formula>
    </cfRule>
    <cfRule type="containsText" dxfId="2617" priority="1027" operator="containsText" text="Pendente">
      <formula>NOT(ISERROR(SEARCH("Pendente",P911)))</formula>
    </cfRule>
    <cfRule type="containsText" dxfId="2616" priority="1029" operator="containsText" text="em andamento">
      <formula>NOT(ISERROR(SEARCH("em andamento",P911)))</formula>
    </cfRule>
    <cfRule type="expression" dxfId="2615" priority="1030">
      <formula>$H911="SUBETAPA"</formula>
    </cfRule>
    <cfRule type="expression" dxfId="2614" priority="1031">
      <formula>$H911="CÉLULA CONSTRUTIVA"</formula>
    </cfRule>
    <cfRule type="expression" dxfId="2613" priority="1032">
      <formula>$H911="ETAPA"</formula>
    </cfRule>
    <cfRule type="expression" dxfId="2612" priority="1033">
      <formula>$H911="SUBETAPA"</formula>
    </cfRule>
    <cfRule type="containsText" dxfId="2611" priority="1015" operator="containsText" text="Lançado">
      <formula>NOT(ISERROR(SEARCH("Lançado",P911)))</formula>
    </cfRule>
    <cfRule type="containsText" dxfId="2610" priority="1016" operator="containsText" text="N/A">
      <formula>NOT(ISERROR(SEARCH("N/A",P911)))</formula>
    </cfRule>
    <cfRule type="containsText" dxfId="2609" priority="1017" operator="containsText" text="Pendente">
      <formula>NOT(ISERROR(SEARCH("Pendente",P911)))</formula>
    </cfRule>
    <cfRule type="containsText" dxfId="2608" priority="1018" operator="containsText" text="Finalizado">
      <formula>NOT(ISERROR(SEARCH("Finalizado",P911)))</formula>
    </cfRule>
    <cfRule type="containsText" dxfId="2607" priority="1019" operator="containsText" text="em andamento">
      <formula>NOT(ISERROR(SEARCH("em andamento",P911)))</formula>
    </cfRule>
    <cfRule type="containsText" dxfId="2606" priority="1020" operator="containsText" text="Lançado">
      <formula>NOT(ISERROR(SEARCH("Lançado",P911)))</formula>
    </cfRule>
    <cfRule type="containsText" dxfId="2605" priority="1024" operator="containsText" text="em andamento">
      <formula>NOT(ISERROR(SEARCH("em andamento",P911)))</formula>
    </cfRule>
    <cfRule type="containsText" dxfId="2604" priority="1021" operator="containsText" text="N/A">
      <formula>NOT(ISERROR(SEARCH("N/A",P911)))</formula>
    </cfRule>
    <cfRule type="containsText" dxfId="2603" priority="1028" operator="containsText" text="Finalizado">
      <formula>NOT(ISERROR(SEARCH("Finalizado",P911)))</formula>
    </cfRule>
    <cfRule type="containsText" dxfId="2602" priority="1022" operator="containsText" text="Pendente">
      <formula>NOT(ISERROR(SEARCH("Pendente",P911)))</formula>
    </cfRule>
    <cfRule type="containsText" dxfId="2601" priority="1023" operator="containsText" text="Finalizado">
      <formula>NOT(ISERROR(SEARCH("Finalizado",P911)))</formula>
    </cfRule>
  </conditionalFormatting>
  <conditionalFormatting sqref="P912">
    <cfRule type="containsText" dxfId="2600" priority="5576" operator="containsText" text="Lançado">
      <formula>NOT(ISERROR(SEARCH("Lançado",P912)))</formula>
    </cfRule>
    <cfRule type="containsText" dxfId="2599" priority="5580" operator="containsText" text="em andamento">
      <formula>NOT(ISERROR(SEARCH("em andamento",P912)))</formula>
    </cfRule>
    <cfRule type="containsText" dxfId="2598" priority="5570" operator="containsText" text="N/A">
      <formula>NOT(ISERROR(SEARCH("N/A",P912)))</formula>
    </cfRule>
    <cfRule type="containsText" dxfId="2597" priority="5569" operator="containsText" text="Lançado">
      <formula>NOT(ISERROR(SEARCH("Lançado",P912)))</formula>
    </cfRule>
    <cfRule type="containsText" dxfId="2596" priority="5579" operator="containsText" text="Finalizado">
      <formula>NOT(ISERROR(SEARCH("Finalizado",P912)))</formula>
    </cfRule>
    <cfRule type="containsText" dxfId="2595" priority="5578" operator="containsText" text="Pendente">
      <formula>NOT(ISERROR(SEARCH("Pendente",P912)))</formula>
    </cfRule>
    <cfRule type="containsText" dxfId="2594" priority="5577" operator="containsText" text="N/A">
      <formula>NOT(ISERROR(SEARCH("N/A",P912)))</formula>
    </cfRule>
  </conditionalFormatting>
  <conditionalFormatting sqref="P914 P920">
    <cfRule type="containsText" dxfId="2593" priority="5456" operator="containsText" text="Finalizado">
      <formula>NOT(ISERROR(SEARCH("Finalizado",P914)))</formula>
    </cfRule>
    <cfRule type="containsText" dxfId="2592" priority="5455" operator="containsText" text="Pendente">
      <formula>NOT(ISERROR(SEARCH("Pendente",P914)))</formula>
    </cfRule>
    <cfRule type="containsText" dxfId="2591" priority="5457" operator="containsText" text="em andamento">
      <formula>NOT(ISERROR(SEARCH("em andamento",P914)))</formula>
    </cfRule>
  </conditionalFormatting>
  <conditionalFormatting sqref="P914:P915">
    <cfRule type="containsText" dxfId="2590" priority="5427" operator="containsText" text="Lançado">
      <formula>NOT(ISERROR(SEARCH("Lançado",P914)))</formula>
    </cfRule>
    <cfRule type="containsText" dxfId="2589" priority="5428" operator="containsText" text="N/A">
      <formula>NOT(ISERROR(SEARCH("N/A",P914)))</formula>
    </cfRule>
  </conditionalFormatting>
  <conditionalFormatting sqref="P915">
    <cfRule type="containsText" dxfId="2588" priority="5429" operator="containsText" text="Pendente">
      <formula>NOT(ISERROR(SEARCH("Pendente",P915)))</formula>
    </cfRule>
    <cfRule type="containsText" dxfId="2587" priority="5430" operator="containsText" text="Finalizado">
      <formula>NOT(ISERROR(SEARCH("Finalizado",P915)))</formula>
    </cfRule>
    <cfRule type="containsText" dxfId="2586" priority="5431" operator="containsText" text="em andamento">
      <formula>NOT(ISERROR(SEARCH("em andamento",P915)))</formula>
    </cfRule>
  </conditionalFormatting>
  <conditionalFormatting sqref="P915:P916">
    <cfRule type="expression" dxfId="2585" priority="5432">
      <formula>$H915="ETAPA"</formula>
    </cfRule>
  </conditionalFormatting>
  <conditionalFormatting sqref="P916">
    <cfRule type="containsText" dxfId="2584" priority="5401" operator="containsText" text="em andamento">
      <formula>NOT(ISERROR(SEARCH("em andamento",P916)))</formula>
    </cfRule>
    <cfRule type="containsText" dxfId="2583" priority="5397" operator="containsText" text="Lançado">
      <formula>NOT(ISERROR(SEARCH("Lançado",P916)))</formula>
    </cfRule>
    <cfRule type="containsText" dxfId="2582" priority="5408" operator="containsText" text="N/A">
      <formula>NOT(ISERROR(SEARCH("N/A",P916)))</formula>
    </cfRule>
    <cfRule type="containsText" dxfId="2581" priority="5411" operator="containsText" text="em andamento">
      <formula>NOT(ISERROR(SEARCH("em andamento",P916)))</formula>
    </cfRule>
    <cfRule type="containsText" dxfId="2580" priority="5410" operator="containsText" text="Finalizado">
      <formula>NOT(ISERROR(SEARCH("Finalizado",P916)))</formula>
    </cfRule>
    <cfRule type="containsText" dxfId="2579" priority="5409" operator="containsText" text="Pendente">
      <formula>NOT(ISERROR(SEARCH("Pendente",P916)))</formula>
    </cfRule>
    <cfRule type="containsText" dxfId="2578" priority="5407" operator="containsText" text="Lançado">
      <formula>NOT(ISERROR(SEARCH("Lançado",P916)))</formula>
    </cfRule>
    <cfRule type="containsText" dxfId="2577" priority="5406" operator="containsText" text="em andamento">
      <formula>NOT(ISERROR(SEARCH("em andamento",P916)))</formula>
    </cfRule>
    <cfRule type="containsText" dxfId="2576" priority="5405" operator="containsText" text="Finalizado">
      <formula>NOT(ISERROR(SEARCH("Finalizado",P916)))</formula>
    </cfRule>
    <cfRule type="containsText" dxfId="2575" priority="5404" operator="containsText" text="Pendente">
      <formula>NOT(ISERROR(SEARCH("Pendente",P916)))</formula>
    </cfRule>
    <cfRule type="containsText" dxfId="2574" priority="5403" operator="containsText" text="N/A">
      <formula>NOT(ISERROR(SEARCH("N/A",P916)))</formula>
    </cfRule>
    <cfRule type="containsText" dxfId="2573" priority="5402" operator="containsText" text="Lançado">
      <formula>NOT(ISERROR(SEARCH("Lançado",P916)))</formula>
    </cfRule>
    <cfRule type="containsText" dxfId="2572" priority="5400" operator="containsText" text="Finalizado">
      <formula>NOT(ISERROR(SEARCH("Finalizado",P916)))</formula>
    </cfRule>
    <cfRule type="containsText" dxfId="2571" priority="5399" operator="containsText" text="Pendente">
      <formula>NOT(ISERROR(SEARCH("Pendente",P916)))</formula>
    </cfRule>
    <cfRule type="containsText" dxfId="2570" priority="5398" operator="containsText" text="N/A">
      <formula>NOT(ISERROR(SEARCH("N/A",P916)))</formula>
    </cfRule>
  </conditionalFormatting>
  <conditionalFormatting sqref="P917">
    <cfRule type="containsText" dxfId="2569" priority="5433" operator="containsText" text="Lançado">
      <formula>NOT(ISERROR(SEARCH("Lançado",P917)))</formula>
    </cfRule>
    <cfRule type="containsText" dxfId="2568" priority="5435" operator="containsText" text="Pendente">
      <formula>NOT(ISERROR(SEARCH("Pendente",P917)))</formula>
    </cfRule>
    <cfRule type="containsText" dxfId="2567" priority="5436" operator="containsText" text="Finalizado">
      <formula>NOT(ISERROR(SEARCH("Finalizado",P917)))</formula>
    </cfRule>
    <cfRule type="containsText" dxfId="2566" priority="5434" operator="containsText" text="N/A">
      <formula>NOT(ISERROR(SEARCH("N/A",P917)))</formula>
    </cfRule>
    <cfRule type="containsText" dxfId="2565" priority="5437" operator="containsText" text="em andamento">
      <formula>NOT(ISERROR(SEARCH("em andamento",P917)))</formula>
    </cfRule>
  </conditionalFormatting>
  <conditionalFormatting sqref="P918">
    <cfRule type="containsText" dxfId="2564" priority="5372" operator="containsText" text="Pendente">
      <formula>NOT(ISERROR(SEARCH("Pendente",P918)))</formula>
    </cfRule>
    <cfRule type="expression" dxfId="2563" priority="5388">
      <formula>$H918="SUBETAPA"</formula>
    </cfRule>
    <cfRule type="expression" dxfId="2562" priority="5390">
      <formula>$H918="ETAPA"</formula>
    </cfRule>
    <cfRule type="expression" dxfId="2561" priority="5389">
      <formula>$H918="CÉLULA CONSTRUTIVA"</formula>
    </cfRule>
    <cfRule type="containsText" dxfId="2560" priority="5381" operator="containsText" text="N/A">
      <formula>NOT(ISERROR(SEARCH("N/A",P918)))</formula>
    </cfRule>
    <cfRule type="containsText" dxfId="2559" priority="5384" operator="containsText" text="em andamento">
      <formula>NOT(ISERROR(SEARCH("em andamento",P918)))</formula>
    </cfRule>
    <cfRule type="containsText" dxfId="2558" priority="5380" operator="containsText" text="Lançado">
      <formula>NOT(ISERROR(SEARCH("Lançado",P918)))</formula>
    </cfRule>
    <cfRule type="containsText" dxfId="2557" priority="5379" operator="containsText" text="em andamento">
      <formula>NOT(ISERROR(SEARCH("em andamento",P918)))</formula>
    </cfRule>
    <cfRule type="containsText" dxfId="2556" priority="5378" operator="containsText" text="Finalizado">
      <formula>NOT(ISERROR(SEARCH("Finalizado",P918)))</formula>
    </cfRule>
    <cfRule type="containsText" dxfId="2555" priority="5377" operator="containsText" text="Pendente">
      <formula>NOT(ISERROR(SEARCH("Pendente",P918)))</formula>
    </cfRule>
    <cfRule type="containsText" dxfId="2554" priority="5376" operator="containsText" text="N/A">
      <formula>NOT(ISERROR(SEARCH("N/A",P918)))</formula>
    </cfRule>
    <cfRule type="containsText" dxfId="2553" priority="5374" operator="containsText" text="em andamento">
      <formula>NOT(ISERROR(SEARCH("em andamento",P918)))</formula>
    </cfRule>
    <cfRule type="containsText" dxfId="2552" priority="5373" operator="containsText" text="Finalizado">
      <formula>NOT(ISERROR(SEARCH("Finalizado",P918)))</formula>
    </cfRule>
    <cfRule type="containsText" dxfId="2551" priority="5371" operator="containsText" text="N/A">
      <formula>NOT(ISERROR(SEARCH("N/A",P918)))</formula>
    </cfRule>
    <cfRule type="containsText" dxfId="2550" priority="5370" operator="containsText" text="Lançado">
      <formula>NOT(ISERROR(SEARCH("Lançado",P918)))</formula>
    </cfRule>
    <cfRule type="expression" dxfId="2549" priority="5387">
      <formula>$H918="ETAPA"</formula>
    </cfRule>
    <cfRule type="expression" dxfId="2548" priority="5386">
      <formula>$H918="CÉLULA CONSTRUTIVA"</formula>
    </cfRule>
    <cfRule type="expression" dxfId="2547" priority="5385">
      <formula>$H918="SUBETAPA"</formula>
    </cfRule>
    <cfRule type="containsText" dxfId="2546" priority="5375" operator="containsText" text="Lançado">
      <formula>NOT(ISERROR(SEARCH("Lançado",P918)))</formula>
    </cfRule>
    <cfRule type="containsText" dxfId="2545" priority="5383" operator="containsText" text="Finalizado">
      <formula>NOT(ISERROR(SEARCH("Finalizado",P918)))</formula>
    </cfRule>
    <cfRule type="containsText" dxfId="2544" priority="5382" operator="containsText" text="Pendente">
      <formula>NOT(ISERROR(SEARCH("Pendente",P918)))</formula>
    </cfRule>
  </conditionalFormatting>
  <conditionalFormatting sqref="P919">
    <cfRule type="containsText" dxfId="2543" priority="995" operator="containsText" text="em andamento">
      <formula>NOT(ISERROR(SEARCH("em andamento",P919)))</formula>
    </cfRule>
    <cfRule type="containsText" dxfId="2542" priority="996" operator="containsText" text="Lançado">
      <formula>NOT(ISERROR(SEARCH("Lançado",P919)))</formula>
    </cfRule>
    <cfRule type="containsText" dxfId="2541" priority="997" operator="containsText" text="N/A">
      <formula>NOT(ISERROR(SEARCH("N/A",P919)))</formula>
    </cfRule>
    <cfRule type="containsText" dxfId="2540" priority="999" operator="containsText" text="Finalizado">
      <formula>NOT(ISERROR(SEARCH("Finalizado",P919)))</formula>
    </cfRule>
    <cfRule type="containsText" dxfId="2539" priority="1000" operator="containsText" text="em andamento">
      <formula>NOT(ISERROR(SEARCH("em andamento",P919)))</formula>
    </cfRule>
    <cfRule type="containsText" dxfId="2538" priority="1001" operator="containsText" text="Lançado">
      <formula>NOT(ISERROR(SEARCH("Lançado",P919)))</formula>
    </cfRule>
    <cfRule type="containsText" dxfId="2537" priority="1002" operator="containsText" text="N/A">
      <formula>NOT(ISERROR(SEARCH("N/A",P919)))</formula>
    </cfRule>
    <cfRule type="containsText" dxfId="2536" priority="998" operator="containsText" text="Pendente">
      <formula>NOT(ISERROR(SEARCH("Pendente",P919)))</formula>
    </cfRule>
    <cfRule type="containsText" dxfId="2535" priority="1004" operator="containsText" text="Finalizado">
      <formula>NOT(ISERROR(SEARCH("Finalizado",P919)))</formula>
    </cfRule>
    <cfRule type="containsText" dxfId="2534" priority="1005" operator="containsText" text="em andamento">
      <formula>NOT(ISERROR(SEARCH("em andamento",P919)))</formula>
    </cfRule>
    <cfRule type="expression" dxfId="2533" priority="1006">
      <formula>$H919="SUBETAPA"</formula>
    </cfRule>
    <cfRule type="expression" dxfId="2532" priority="1007">
      <formula>$H919="CÉLULA CONSTRUTIVA"</formula>
    </cfRule>
    <cfRule type="containsText" dxfId="2531" priority="994" operator="containsText" text="Finalizado">
      <formula>NOT(ISERROR(SEARCH("Finalizado",P919)))</formula>
    </cfRule>
    <cfRule type="containsText" dxfId="2530" priority="993" operator="containsText" text="Pendente">
      <formula>NOT(ISERROR(SEARCH("Pendente",P919)))</formula>
    </cfRule>
    <cfRule type="expression" dxfId="2529" priority="1009">
      <formula>$H919="SUBETAPA"</formula>
    </cfRule>
    <cfRule type="containsText" dxfId="2528" priority="1003" operator="containsText" text="Pendente">
      <formula>NOT(ISERROR(SEARCH("Pendente",P919)))</formula>
    </cfRule>
    <cfRule type="expression" dxfId="2527" priority="1010">
      <formula>$H919="CÉLULA CONSTRUTIVA"</formula>
    </cfRule>
    <cfRule type="expression" dxfId="2526" priority="1008">
      <formula>$H919="ETAPA"</formula>
    </cfRule>
    <cfRule type="containsText" dxfId="2525" priority="991" operator="containsText" text="Lançado">
      <formula>NOT(ISERROR(SEARCH("Lançado",P919)))</formula>
    </cfRule>
    <cfRule type="containsText" dxfId="2524" priority="992" operator="containsText" text="N/A">
      <formula>NOT(ISERROR(SEARCH("N/A",P919)))</formula>
    </cfRule>
    <cfRule type="expression" dxfId="2523" priority="1011">
      <formula>$H919="ETAPA"</formula>
    </cfRule>
  </conditionalFormatting>
  <conditionalFormatting sqref="P920">
    <cfRule type="containsText" dxfId="2522" priority="5453" operator="containsText" text="Lançado">
      <formula>NOT(ISERROR(SEARCH("Lançado",P920)))</formula>
    </cfRule>
    <cfRule type="containsText" dxfId="2521" priority="5464" operator="containsText" text="em andamento">
      <formula>NOT(ISERROR(SEARCH("em andamento",P920)))</formula>
    </cfRule>
    <cfRule type="containsText" dxfId="2520" priority="5463" operator="containsText" text="Finalizado">
      <formula>NOT(ISERROR(SEARCH("Finalizado",P920)))</formula>
    </cfRule>
    <cfRule type="containsText" dxfId="2519" priority="5461" operator="containsText" text="N/A">
      <formula>NOT(ISERROR(SEARCH("N/A",P920)))</formula>
    </cfRule>
    <cfRule type="containsText" dxfId="2518" priority="5462" operator="containsText" text="Pendente">
      <formula>NOT(ISERROR(SEARCH("Pendente",P920)))</formula>
    </cfRule>
    <cfRule type="containsText" dxfId="2517" priority="5460" operator="containsText" text="Lançado">
      <formula>NOT(ISERROR(SEARCH("Lançado",P920)))</formula>
    </cfRule>
    <cfRule type="containsText" dxfId="2516" priority="5454" operator="containsText" text="N/A">
      <formula>NOT(ISERROR(SEARCH("N/A",P920)))</formula>
    </cfRule>
  </conditionalFormatting>
  <conditionalFormatting sqref="P922 P928">
    <cfRule type="containsText" dxfId="2515" priority="5341" operator="containsText" text="em andamento">
      <formula>NOT(ISERROR(SEARCH("em andamento",P922)))</formula>
    </cfRule>
    <cfRule type="containsText" dxfId="2514" priority="5340" operator="containsText" text="Finalizado">
      <formula>NOT(ISERROR(SEARCH("Finalizado",P922)))</formula>
    </cfRule>
    <cfRule type="containsText" dxfId="2513" priority="5339" operator="containsText" text="Pendente">
      <formula>NOT(ISERROR(SEARCH("Pendente",P922)))</formula>
    </cfRule>
  </conditionalFormatting>
  <conditionalFormatting sqref="P922:P923">
    <cfRule type="containsText" dxfId="2512" priority="5312" operator="containsText" text="N/A">
      <formula>NOT(ISERROR(SEARCH("N/A",P922)))</formula>
    </cfRule>
    <cfRule type="containsText" dxfId="2511" priority="5311" operator="containsText" text="Lançado">
      <formula>NOT(ISERROR(SEARCH("Lançado",P922)))</formula>
    </cfRule>
  </conditionalFormatting>
  <conditionalFormatting sqref="P923">
    <cfRule type="containsText" dxfId="2510" priority="5315" operator="containsText" text="em andamento">
      <formula>NOT(ISERROR(SEARCH("em andamento",P923)))</formula>
    </cfRule>
    <cfRule type="containsText" dxfId="2509" priority="5314" operator="containsText" text="Finalizado">
      <formula>NOT(ISERROR(SEARCH("Finalizado",P923)))</formula>
    </cfRule>
    <cfRule type="containsText" dxfId="2508" priority="5313" operator="containsText" text="Pendente">
      <formula>NOT(ISERROR(SEARCH("Pendente",P923)))</formula>
    </cfRule>
  </conditionalFormatting>
  <conditionalFormatting sqref="P923:P924">
    <cfRule type="expression" dxfId="2507" priority="5316">
      <formula>$H923="ETAPA"</formula>
    </cfRule>
  </conditionalFormatting>
  <conditionalFormatting sqref="P924">
    <cfRule type="containsText" dxfId="2506" priority="5295" operator="containsText" text="em andamento">
      <formula>NOT(ISERROR(SEARCH("em andamento",P924)))</formula>
    </cfRule>
    <cfRule type="containsText" dxfId="2505" priority="5294" operator="containsText" text="Finalizado">
      <formula>NOT(ISERROR(SEARCH("Finalizado",P924)))</formula>
    </cfRule>
    <cfRule type="containsText" dxfId="2504" priority="5293" operator="containsText" text="Pendente">
      <formula>NOT(ISERROR(SEARCH("Pendente",P924)))</formula>
    </cfRule>
    <cfRule type="containsText" dxfId="2503" priority="5292" operator="containsText" text="N/A">
      <formula>NOT(ISERROR(SEARCH("N/A",P924)))</formula>
    </cfRule>
    <cfRule type="containsText" dxfId="2502" priority="5291" operator="containsText" text="Lançado">
      <formula>NOT(ISERROR(SEARCH("Lançado",P924)))</formula>
    </cfRule>
    <cfRule type="containsText" dxfId="2501" priority="5290" operator="containsText" text="em andamento">
      <formula>NOT(ISERROR(SEARCH("em andamento",P924)))</formula>
    </cfRule>
    <cfRule type="containsText" dxfId="2500" priority="5289" operator="containsText" text="Finalizado">
      <formula>NOT(ISERROR(SEARCH("Finalizado",P924)))</formula>
    </cfRule>
    <cfRule type="containsText" dxfId="2499" priority="5288" operator="containsText" text="Pendente">
      <formula>NOT(ISERROR(SEARCH("Pendente",P924)))</formula>
    </cfRule>
    <cfRule type="containsText" dxfId="2498" priority="5287" operator="containsText" text="N/A">
      <formula>NOT(ISERROR(SEARCH("N/A",P924)))</formula>
    </cfRule>
    <cfRule type="containsText" dxfId="2497" priority="5286" operator="containsText" text="Lançado">
      <formula>NOT(ISERROR(SEARCH("Lançado",P924)))</formula>
    </cfRule>
    <cfRule type="containsText" dxfId="2496" priority="5285" operator="containsText" text="em andamento">
      <formula>NOT(ISERROR(SEARCH("em andamento",P924)))</formula>
    </cfRule>
    <cfRule type="containsText" dxfId="2495" priority="5284" operator="containsText" text="Finalizado">
      <formula>NOT(ISERROR(SEARCH("Finalizado",P924)))</formula>
    </cfRule>
    <cfRule type="containsText" dxfId="2494" priority="5283" operator="containsText" text="Pendente">
      <formula>NOT(ISERROR(SEARCH("Pendente",P924)))</formula>
    </cfRule>
    <cfRule type="containsText" dxfId="2493" priority="5282" operator="containsText" text="N/A">
      <formula>NOT(ISERROR(SEARCH("N/A",P924)))</formula>
    </cfRule>
    <cfRule type="containsText" dxfId="2492" priority="5281" operator="containsText" text="Lançado">
      <formula>NOT(ISERROR(SEARCH("Lançado",P924)))</formula>
    </cfRule>
  </conditionalFormatting>
  <conditionalFormatting sqref="P925">
    <cfRule type="containsText" dxfId="2491" priority="5321" operator="containsText" text="em andamento">
      <formula>NOT(ISERROR(SEARCH("em andamento",P925)))</formula>
    </cfRule>
    <cfRule type="containsText" dxfId="2490" priority="5320" operator="containsText" text="Finalizado">
      <formula>NOT(ISERROR(SEARCH("Finalizado",P925)))</formula>
    </cfRule>
    <cfRule type="containsText" dxfId="2489" priority="5319" operator="containsText" text="Pendente">
      <formula>NOT(ISERROR(SEARCH("Pendente",P925)))</formula>
    </cfRule>
    <cfRule type="containsText" dxfId="2488" priority="5318" operator="containsText" text="N/A">
      <formula>NOT(ISERROR(SEARCH("N/A",P925)))</formula>
    </cfRule>
    <cfRule type="containsText" dxfId="2487" priority="5317" operator="containsText" text="Lançado">
      <formula>NOT(ISERROR(SEARCH("Lançado",P925)))</formula>
    </cfRule>
  </conditionalFormatting>
  <conditionalFormatting sqref="P926">
    <cfRule type="containsText" dxfId="2486" priority="5263" operator="containsText" text="em andamento">
      <formula>NOT(ISERROR(SEARCH("em andamento",P926)))</formula>
    </cfRule>
    <cfRule type="expression" dxfId="2485" priority="5274">
      <formula>$H926="ETAPA"</formula>
    </cfRule>
    <cfRule type="expression" dxfId="2484" priority="5273">
      <formula>$H926="CÉLULA CONSTRUTIVA"</formula>
    </cfRule>
    <cfRule type="expression" dxfId="2483" priority="5272">
      <formula>$H926="SUBETAPA"</formula>
    </cfRule>
    <cfRule type="expression" dxfId="2482" priority="5271">
      <formula>$H926="ETAPA"</formula>
    </cfRule>
    <cfRule type="expression" dxfId="2481" priority="5270">
      <formula>$H926="CÉLULA CONSTRUTIVA"</formula>
    </cfRule>
    <cfRule type="expression" dxfId="2480" priority="5269">
      <formula>$H926="SUBETAPA"</formula>
    </cfRule>
    <cfRule type="containsText" dxfId="2479" priority="5268" operator="containsText" text="em andamento">
      <formula>NOT(ISERROR(SEARCH("em andamento",P926)))</formula>
    </cfRule>
    <cfRule type="containsText" dxfId="2478" priority="5267" operator="containsText" text="Finalizado">
      <formula>NOT(ISERROR(SEARCH("Finalizado",P926)))</formula>
    </cfRule>
    <cfRule type="containsText" dxfId="2477" priority="5266" operator="containsText" text="Pendente">
      <formula>NOT(ISERROR(SEARCH("Pendente",P926)))</formula>
    </cfRule>
    <cfRule type="containsText" dxfId="2476" priority="5265" operator="containsText" text="N/A">
      <formula>NOT(ISERROR(SEARCH("N/A",P926)))</formula>
    </cfRule>
    <cfRule type="containsText" dxfId="2475" priority="5264" operator="containsText" text="Lançado">
      <formula>NOT(ISERROR(SEARCH("Lançado",P926)))</formula>
    </cfRule>
    <cfRule type="containsText" dxfId="2474" priority="5262" operator="containsText" text="Finalizado">
      <formula>NOT(ISERROR(SEARCH("Finalizado",P926)))</formula>
    </cfRule>
    <cfRule type="containsText" dxfId="2473" priority="5261" operator="containsText" text="Pendente">
      <formula>NOT(ISERROR(SEARCH("Pendente",P926)))</formula>
    </cfRule>
    <cfRule type="containsText" dxfId="2472" priority="5260" operator="containsText" text="N/A">
      <formula>NOT(ISERROR(SEARCH("N/A",P926)))</formula>
    </cfRule>
    <cfRule type="containsText" dxfId="2471" priority="5259" operator="containsText" text="Lançado">
      <formula>NOT(ISERROR(SEARCH("Lançado",P926)))</formula>
    </cfRule>
    <cfRule type="containsText" dxfId="2470" priority="5258" operator="containsText" text="em andamento">
      <formula>NOT(ISERROR(SEARCH("em andamento",P926)))</formula>
    </cfRule>
    <cfRule type="containsText" dxfId="2469" priority="5257" operator="containsText" text="Finalizado">
      <formula>NOT(ISERROR(SEARCH("Finalizado",P926)))</formula>
    </cfRule>
    <cfRule type="containsText" dxfId="2468" priority="5256" operator="containsText" text="Pendente">
      <formula>NOT(ISERROR(SEARCH("Pendente",P926)))</formula>
    </cfRule>
    <cfRule type="containsText" dxfId="2467" priority="5255" operator="containsText" text="N/A">
      <formula>NOT(ISERROR(SEARCH("N/A",P926)))</formula>
    </cfRule>
    <cfRule type="containsText" dxfId="2466" priority="5254" operator="containsText" text="Lançado">
      <formula>NOT(ISERROR(SEARCH("Lançado",P926)))</formula>
    </cfRule>
  </conditionalFormatting>
  <conditionalFormatting sqref="P927">
    <cfRule type="containsText" dxfId="2465" priority="975" operator="containsText" text="Finalizado">
      <formula>NOT(ISERROR(SEARCH("Finalizado",P927)))</formula>
    </cfRule>
    <cfRule type="containsText" dxfId="2464" priority="967" operator="containsText" text="Lançado">
      <formula>NOT(ISERROR(SEARCH("Lançado",P927)))</formula>
    </cfRule>
    <cfRule type="expression" dxfId="2463" priority="982">
      <formula>$H927="SUBETAPA"</formula>
    </cfRule>
    <cfRule type="containsText" dxfId="2462" priority="981" operator="containsText" text="em andamento">
      <formula>NOT(ISERROR(SEARCH("em andamento",P927)))</formula>
    </cfRule>
    <cfRule type="containsText" dxfId="2461" priority="980" operator="containsText" text="Finalizado">
      <formula>NOT(ISERROR(SEARCH("Finalizado",P927)))</formula>
    </cfRule>
    <cfRule type="containsText" dxfId="2460" priority="979" operator="containsText" text="Pendente">
      <formula>NOT(ISERROR(SEARCH("Pendente",P927)))</formula>
    </cfRule>
    <cfRule type="containsText" dxfId="2459" priority="978" operator="containsText" text="N/A">
      <formula>NOT(ISERROR(SEARCH("N/A",P927)))</formula>
    </cfRule>
    <cfRule type="containsText" dxfId="2458" priority="977" operator="containsText" text="Lançado">
      <formula>NOT(ISERROR(SEARCH("Lançado",P927)))</formula>
    </cfRule>
    <cfRule type="containsText" dxfId="2457" priority="976" operator="containsText" text="em andamento">
      <formula>NOT(ISERROR(SEARCH("em andamento",P927)))</formula>
    </cfRule>
    <cfRule type="expression" dxfId="2456" priority="986">
      <formula>$H927="CÉLULA CONSTRUTIVA"</formula>
    </cfRule>
    <cfRule type="expression" dxfId="2455" priority="984">
      <formula>$H927="ETAPA"</formula>
    </cfRule>
    <cfRule type="containsText" dxfId="2454" priority="974" operator="containsText" text="Pendente">
      <formula>NOT(ISERROR(SEARCH("Pendente",P927)))</formula>
    </cfRule>
    <cfRule type="containsText" dxfId="2453" priority="973" operator="containsText" text="N/A">
      <formula>NOT(ISERROR(SEARCH("N/A",P927)))</formula>
    </cfRule>
    <cfRule type="containsText" dxfId="2452" priority="972" operator="containsText" text="Lançado">
      <formula>NOT(ISERROR(SEARCH("Lançado",P927)))</formula>
    </cfRule>
    <cfRule type="containsText" dxfId="2451" priority="971" operator="containsText" text="em andamento">
      <formula>NOT(ISERROR(SEARCH("em andamento",P927)))</formula>
    </cfRule>
    <cfRule type="containsText" dxfId="2450" priority="969" operator="containsText" text="Pendente">
      <formula>NOT(ISERROR(SEARCH("Pendente",P927)))</formula>
    </cfRule>
    <cfRule type="containsText" dxfId="2449" priority="968" operator="containsText" text="N/A">
      <formula>NOT(ISERROR(SEARCH("N/A",P927)))</formula>
    </cfRule>
    <cfRule type="containsText" dxfId="2448" priority="970" operator="containsText" text="Finalizado">
      <formula>NOT(ISERROR(SEARCH("Finalizado",P927)))</formula>
    </cfRule>
    <cfRule type="expression" dxfId="2447" priority="987">
      <formula>$H927="ETAPA"</formula>
    </cfRule>
    <cfRule type="expression" dxfId="2446" priority="985">
      <formula>$H927="SUBETAPA"</formula>
    </cfRule>
    <cfRule type="expression" dxfId="2445" priority="983">
      <formula>$H927="CÉLULA CONSTRUTIVA"</formula>
    </cfRule>
  </conditionalFormatting>
  <conditionalFormatting sqref="P928">
    <cfRule type="containsText" dxfId="2444" priority="5337" operator="containsText" text="Lançado">
      <formula>NOT(ISERROR(SEARCH("Lançado",P928)))</formula>
    </cfRule>
    <cfRule type="containsText" dxfId="2443" priority="5338" operator="containsText" text="N/A">
      <formula>NOT(ISERROR(SEARCH("N/A",P928)))</formula>
    </cfRule>
    <cfRule type="containsText" dxfId="2442" priority="5345" operator="containsText" text="N/A">
      <formula>NOT(ISERROR(SEARCH("N/A",P928)))</formula>
    </cfRule>
    <cfRule type="containsText" dxfId="2441" priority="5346" operator="containsText" text="Pendente">
      <formula>NOT(ISERROR(SEARCH("Pendente",P928)))</formula>
    </cfRule>
    <cfRule type="containsText" dxfId="2440" priority="5347" operator="containsText" text="Finalizado">
      <formula>NOT(ISERROR(SEARCH("Finalizado",P928)))</formula>
    </cfRule>
    <cfRule type="containsText" dxfId="2439" priority="5348" operator="containsText" text="em andamento">
      <formula>NOT(ISERROR(SEARCH("em andamento",P928)))</formula>
    </cfRule>
    <cfRule type="containsText" dxfId="2438" priority="5344" operator="containsText" text="Lançado">
      <formula>NOT(ISERROR(SEARCH("Lançado",P928)))</formula>
    </cfRule>
  </conditionalFormatting>
  <conditionalFormatting sqref="P930 P933">
    <cfRule type="containsText" dxfId="2437" priority="5223" operator="containsText" text="Pendente">
      <formula>NOT(ISERROR(SEARCH("Pendente",P930)))</formula>
    </cfRule>
    <cfRule type="containsText" dxfId="2436" priority="5224" operator="containsText" text="Finalizado">
      <formula>NOT(ISERROR(SEARCH("Finalizado",P930)))</formula>
    </cfRule>
    <cfRule type="containsText" dxfId="2435" priority="5225" operator="containsText" text="em andamento">
      <formula>NOT(ISERROR(SEARCH("em andamento",P930)))</formula>
    </cfRule>
  </conditionalFormatting>
  <conditionalFormatting sqref="P930:P931">
    <cfRule type="containsText" dxfId="2434" priority="5195" operator="containsText" text="Lançado">
      <formula>NOT(ISERROR(SEARCH("Lançado",P930)))</formula>
    </cfRule>
    <cfRule type="containsText" dxfId="2433" priority="5196" operator="containsText" text="N/A">
      <formula>NOT(ISERROR(SEARCH("N/A",P930)))</formula>
    </cfRule>
  </conditionalFormatting>
  <conditionalFormatting sqref="P931">
    <cfRule type="containsText" dxfId="2432" priority="5197" operator="containsText" text="Pendente">
      <formula>NOT(ISERROR(SEARCH("Pendente",P931)))</formula>
    </cfRule>
    <cfRule type="containsText" dxfId="2431" priority="5198" operator="containsText" text="Finalizado">
      <formula>NOT(ISERROR(SEARCH("Finalizado",P931)))</formula>
    </cfRule>
    <cfRule type="containsText" dxfId="2430" priority="5199" operator="containsText" text="em andamento">
      <formula>NOT(ISERROR(SEARCH("em andamento",P931)))</formula>
    </cfRule>
  </conditionalFormatting>
  <conditionalFormatting sqref="P931:P932">
    <cfRule type="expression" dxfId="2429" priority="5200">
      <formula>$H931="ETAPA"</formula>
    </cfRule>
  </conditionalFormatting>
  <conditionalFormatting sqref="P932">
    <cfRule type="containsText" dxfId="2428" priority="5169" operator="containsText" text="em andamento">
      <formula>NOT(ISERROR(SEARCH("em andamento",P932)))</formula>
    </cfRule>
    <cfRule type="containsText" dxfId="2427" priority="5168" operator="containsText" text="Finalizado">
      <formula>NOT(ISERROR(SEARCH("Finalizado",P932)))</formula>
    </cfRule>
    <cfRule type="containsText" dxfId="2426" priority="5167" operator="containsText" text="Pendente">
      <formula>NOT(ISERROR(SEARCH("Pendente",P932)))</formula>
    </cfRule>
    <cfRule type="containsText" dxfId="2425" priority="5166" operator="containsText" text="N/A">
      <formula>NOT(ISERROR(SEARCH("N/A",P932)))</formula>
    </cfRule>
    <cfRule type="containsText" dxfId="2424" priority="5165" operator="containsText" text="Lançado">
      <formula>NOT(ISERROR(SEARCH("Lançado",P932)))</formula>
    </cfRule>
    <cfRule type="containsText" dxfId="2423" priority="5175" operator="containsText" text="Lançado">
      <formula>NOT(ISERROR(SEARCH("Lançado",P932)))</formula>
    </cfRule>
    <cfRule type="containsText" dxfId="2422" priority="5179" operator="containsText" text="em andamento">
      <formula>NOT(ISERROR(SEARCH("em andamento",P932)))</formula>
    </cfRule>
    <cfRule type="containsText" dxfId="2421" priority="5178" operator="containsText" text="Finalizado">
      <formula>NOT(ISERROR(SEARCH("Finalizado",P932)))</formula>
    </cfRule>
    <cfRule type="containsText" dxfId="2420" priority="5177" operator="containsText" text="Pendente">
      <formula>NOT(ISERROR(SEARCH("Pendente",P932)))</formula>
    </cfRule>
    <cfRule type="containsText" dxfId="2419" priority="5176" operator="containsText" text="N/A">
      <formula>NOT(ISERROR(SEARCH("N/A",P932)))</formula>
    </cfRule>
    <cfRule type="containsText" dxfId="2418" priority="5174" operator="containsText" text="em andamento">
      <formula>NOT(ISERROR(SEARCH("em andamento",P932)))</formula>
    </cfRule>
    <cfRule type="containsText" dxfId="2417" priority="5173" operator="containsText" text="Finalizado">
      <formula>NOT(ISERROR(SEARCH("Finalizado",P932)))</formula>
    </cfRule>
    <cfRule type="containsText" dxfId="2416" priority="5172" operator="containsText" text="Pendente">
      <formula>NOT(ISERROR(SEARCH("Pendente",P932)))</formula>
    </cfRule>
    <cfRule type="containsText" dxfId="2415" priority="5171" operator="containsText" text="N/A">
      <formula>NOT(ISERROR(SEARCH("N/A",P932)))</formula>
    </cfRule>
    <cfRule type="containsText" dxfId="2414" priority="5170" operator="containsText" text="Lançado">
      <formula>NOT(ISERROR(SEARCH("Lançado",P932)))</formula>
    </cfRule>
  </conditionalFormatting>
  <conditionalFormatting sqref="P933">
    <cfRule type="containsText" dxfId="2413" priority="5222" operator="containsText" text="N/A">
      <formula>NOT(ISERROR(SEARCH("N/A",P933)))</formula>
    </cfRule>
    <cfRule type="containsText" dxfId="2412" priority="5221" operator="containsText" text="Lançado">
      <formula>NOT(ISERROR(SEARCH("Lançado",P933)))</formula>
    </cfRule>
    <cfRule type="containsText" dxfId="2411" priority="5232" operator="containsText" text="em andamento">
      <formula>NOT(ISERROR(SEARCH("em andamento",P933)))</formula>
    </cfRule>
    <cfRule type="containsText" dxfId="2410" priority="5231" operator="containsText" text="Finalizado">
      <formula>NOT(ISERROR(SEARCH("Finalizado",P933)))</formula>
    </cfRule>
    <cfRule type="containsText" dxfId="2409" priority="5230" operator="containsText" text="Pendente">
      <formula>NOT(ISERROR(SEARCH("Pendente",P933)))</formula>
    </cfRule>
    <cfRule type="containsText" dxfId="2408" priority="5229" operator="containsText" text="N/A">
      <formula>NOT(ISERROR(SEARCH("N/A",P933)))</formula>
    </cfRule>
    <cfRule type="containsText" dxfId="2407" priority="5228" operator="containsText" text="Lançado">
      <formula>NOT(ISERROR(SEARCH("Lançado",P933)))</formula>
    </cfRule>
  </conditionalFormatting>
  <conditionalFormatting sqref="P935">
    <cfRule type="containsText" dxfId="2406" priority="23853" operator="containsText" text="N/A">
      <formula>NOT(ISERROR(SEARCH("N/A",P935)))</formula>
    </cfRule>
    <cfRule type="containsText" dxfId="2405" priority="23855" operator="containsText" text="Finalizado">
      <formula>NOT(ISERROR(SEARCH("Finalizado",P935)))</formula>
    </cfRule>
    <cfRule type="containsText" dxfId="2404" priority="23854" operator="containsText" text="Pendente">
      <formula>NOT(ISERROR(SEARCH("Pendente",P935)))</formula>
    </cfRule>
    <cfRule type="containsText" dxfId="2403" priority="23856" operator="containsText" text="em andamento">
      <formula>NOT(ISERROR(SEARCH("em andamento",P935)))</formula>
    </cfRule>
    <cfRule type="containsText" dxfId="2402" priority="23852" operator="containsText" text="Lançado">
      <formula>NOT(ISERROR(SEARCH("Lançado",P935)))</formula>
    </cfRule>
  </conditionalFormatting>
  <conditionalFormatting sqref="P936:P937">
    <cfRule type="expression" dxfId="2401" priority="23738">
      <formula>$H936="ETAPA"</formula>
    </cfRule>
    <cfRule type="expression" dxfId="2400" priority="23735">
      <formula>$H936="ETAPA"</formula>
    </cfRule>
    <cfRule type="expression" dxfId="2399" priority="23737">
      <formula>$H936="CÉLULA CONSTRUTIVA"</formula>
    </cfRule>
    <cfRule type="expression" dxfId="2398" priority="23736">
      <formula>$H936="SUBETAPA"</formula>
    </cfRule>
    <cfRule type="containsText" dxfId="2397" priority="23743" operator="containsText" text="em andamento">
      <formula>NOT(ISERROR(SEARCH("em andamento",P936)))</formula>
    </cfRule>
    <cfRule type="containsText" dxfId="2396" priority="21980" operator="containsText" text="Lançado">
      <formula>NOT(ISERROR(SEARCH("Lançado",P936)))</formula>
    </cfRule>
    <cfRule type="containsText" dxfId="2395" priority="23727" operator="containsText" text="Pendente">
      <formula>NOT(ISERROR(SEARCH("Pendente",P936)))</formula>
    </cfRule>
    <cfRule type="containsText" dxfId="2394" priority="23728" operator="containsText" text="Finalizado">
      <formula>NOT(ISERROR(SEARCH("Finalizado",P936)))</formula>
    </cfRule>
    <cfRule type="containsText" dxfId="2393" priority="23729" operator="containsText" text="em andamento">
      <formula>NOT(ISERROR(SEARCH("em andamento",P936)))</formula>
    </cfRule>
    <cfRule type="expression" dxfId="2392" priority="23733">
      <formula>$H936="SUBETAPA"</formula>
    </cfRule>
    <cfRule type="expression" dxfId="2391" priority="23732">
      <formula>$H936="ETAPA"</formula>
    </cfRule>
    <cfRule type="expression" dxfId="2390" priority="23731">
      <formula>$H936="CÉLULA CONSTRUTIVA"</formula>
    </cfRule>
    <cfRule type="expression" dxfId="2389" priority="23730">
      <formula>$H936="SUBETAPA"</formula>
    </cfRule>
    <cfRule type="containsText" dxfId="2388" priority="23741" operator="containsText" text="Pendente">
      <formula>NOT(ISERROR(SEARCH("Pendente",P936)))</formula>
    </cfRule>
    <cfRule type="expression" dxfId="2387" priority="23734">
      <formula>$H936="CÉLULA CONSTRUTIVA"</formula>
    </cfRule>
    <cfRule type="containsText" dxfId="2386" priority="23739" operator="containsText" text="Lançado">
      <formula>NOT(ISERROR(SEARCH("Lançado",P936)))</formula>
    </cfRule>
    <cfRule type="containsText" dxfId="2385" priority="23740" operator="containsText" text="N/A">
      <formula>NOT(ISERROR(SEARCH("N/A",P936)))</formula>
    </cfRule>
    <cfRule type="containsText" dxfId="2384" priority="23742" operator="containsText" text="Finalizado">
      <formula>NOT(ISERROR(SEARCH("Finalizado",P936)))</formula>
    </cfRule>
  </conditionalFormatting>
  <conditionalFormatting sqref="P938:P940 P955 P966:P967 P999 P1044:P1045">
    <cfRule type="containsText" dxfId="2383" priority="10699" operator="containsText" text="N/A">
      <formula>NOT(ISERROR(SEARCH("N/A",P938)))</formula>
    </cfRule>
    <cfRule type="containsText" dxfId="2382" priority="10704" operator="containsText" text="N/A">
      <formula>NOT(ISERROR(SEARCH("N/A",P938)))</formula>
    </cfRule>
  </conditionalFormatting>
  <conditionalFormatting sqref="P938:P940 P999 P1018:P1021 P955 P966:P967 P1044:P1045">
    <cfRule type="containsText" dxfId="2381" priority="10703" operator="containsText" text="Lançado">
      <formula>NOT(ISERROR(SEARCH("Lançado",P938)))</formula>
    </cfRule>
    <cfRule type="containsText" dxfId="2380" priority="10702" operator="containsText" text="em andamento">
      <formula>NOT(ISERROR(SEARCH("em andamento",P938)))</formula>
    </cfRule>
    <cfRule type="containsText" dxfId="2379" priority="10701" operator="containsText" text="Finalizado">
      <formula>NOT(ISERROR(SEARCH("Finalizado",P938)))</formula>
    </cfRule>
    <cfRule type="containsText" dxfId="2378" priority="10700" operator="containsText" text="Pendente">
      <formula>NOT(ISERROR(SEARCH("Pendente",P938)))</formula>
    </cfRule>
    <cfRule type="containsText" dxfId="2377" priority="10698" operator="containsText" text="Lançado">
      <formula>NOT(ISERROR(SEARCH("Lançado",P938)))</formula>
    </cfRule>
    <cfRule type="containsText" dxfId="2376" priority="10711" operator="containsText" text="Finalizado">
      <formula>NOT(ISERROR(SEARCH("Finalizado",P938)))</formula>
    </cfRule>
    <cfRule type="expression" dxfId="2375" priority="10718">
      <formula>$H938="ETAPA"</formula>
    </cfRule>
    <cfRule type="expression" dxfId="2374" priority="10717">
      <formula>$H938="CÉLULA CONSTRUTIVA"</formula>
    </cfRule>
    <cfRule type="expression" dxfId="2373" priority="10716">
      <formula>$H938="SUBETAPA"</formula>
    </cfRule>
    <cfRule type="expression" dxfId="2372" priority="10715">
      <formula>$H938="ETAPA"</formula>
    </cfRule>
    <cfRule type="expression" dxfId="2371" priority="10714">
      <formula>$H938="CÉLULA CONSTRUTIVA"</formula>
    </cfRule>
    <cfRule type="expression" dxfId="2370" priority="10713">
      <formula>$H938="SUBETAPA"</formula>
    </cfRule>
    <cfRule type="containsText" dxfId="2369" priority="10712" operator="containsText" text="em andamento">
      <formula>NOT(ISERROR(SEARCH("em andamento",P938)))</formula>
    </cfRule>
    <cfRule type="containsText" dxfId="2368" priority="10710" operator="containsText" text="Pendente">
      <formula>NOT(ISERROR(SEARCH("Pendente",P938)))</formula>
    </cfRule>
    <cfRule type="containsText" dxfId="2367" priority="10708" operator="containsText" text="Lançado">
      <formula>NOT(ISERROR(SEARCH("Lançado",P938)))</formula>
    </cfRule>
    <cfRule type="containsText" dxfId="2366" priority="10707" operator="containsText" text="em andamento">
      <formula>NOT(ISERROR(SEARCH("em andamento",P938)))</formula>
    </cfRule>
    <cfRule type="containsText" dxfId="2365" priority="10706" operator="containsText" text="Finalizado">
      <formula>NOT(ISERROR(SEARCH("Finalizado",P938)))</formula>
    </cfRule>
    <cfRule type="containsText" dxfId="2364" priority="10705" operator="containsText" text="Pendente">
      <formula>NOT(ISERROR(SEARCH("Pendente",P938)))</formula>
    </cfRule>
  </conditionalFormatting>
  <conditionalFormatting sqref="P943">
    <cfRule type="containsText" dxfId="2363" priority="23879" operator="containsText" text="em andamento">
      <formula>NOT(ISERROR(SEARCH("em andamento",P943)))</formula>
    </cfRule>
    <cfRule type="containsText" dxfId="2362" priority="23878" operator="containsText" text="Finalizado">
      <formula>NOT(ISERROR(SEARCH("Finalizado",P943)))</formula>
    </cfRule>
  </conditionalFormatting>
  <conditionalFormatting sqref="P946">
    <cfRule type="containsText" dxfId="2361" priority="23877" operator="containsText" text="em andamento">
      <formula>NOT(ISERROR(SEARCH("em andamento",P946)))</formula>
    </cfRule>
    <cfRule type="expression" dxfId="2360" priority="23875">
      <formula>$H946="CÉLULA CONSTRUTIVA"</formula>
    </cfRule>
    <cfRule type="expression" dxfId="2359" priority="23874">
      <formula>$H946="SUBETAPA"</formula>
    </cfRule>
    <cfRule type="expression" dxfId="2358" priority="23873">
      <formula>$H946="ETAPA"</formula>
    </cfRule>
    <cfRule type="expression" dxfId="2357" priority="23871">
      <formula>$H946="SUBETAPA"</formula>
    </cfRule>
    <cfRule type="expression" dxfId="2356" priority="23872">
      <formula>$H946="CÉLULA CONSTRUTIVA"</formula>
    </cfRule>
  </conditionalFormatting>
  <conditionalFormatting sqref="P946:P947">
    <cfRule type="expression" dxfId="2355" priority="23876">
      <formula>$H946="ETAPA"</formula>
    </cfRule>
  </conditionalFormatting>
  <conditionalFormatting sqref="P948">
    <cfRule type="containsText" dxfId="2354" priority="23838" operator="containsText" text="em andamento">
      <formula>NOT(ISERROR(SEARCH("em andamento",P948)))</formula>
    </cfRule>
    <cfRule type="containsText" dxfId="2353" priority="23837" operator="containsText" text="Finalizado">
      <formula>NOT(ISERROR(SEARCH("Finalizado",P948)))</formula>
    </cfRule>
    <cfRule type="containsText" dxfId="2352" priority="23836" operator="containsText" text="Pendente">
      <formula>NOT(ISERROR(SEARCH("Pendente",P948)))</formula>
    </cfRule>
    <cfRule type="containsText" dxfId="2351" priority="23835" operator="containsText" text="N/A">
      <formula>NOT(ISERROR(SEARCH("N/A",P948)))</formula>
    </cfRule>
    <cfRule type="containsText" dxfId="2350" priority="23834" operator="containsText" text="Lançado">
      <formula>NOT(ISERROR(SEARCH("Lançado",P948)))</formula>
    </cfRule>
    <cfRule type="containsText" dxfId="2349" priority="23829" operator="containsText" text="em andamento">
      <formula>NOT(ISERROR(SEARCH("em andamento",P948)))</formula>
    </cfRule>
    <cfRule type="containsText" dxfId="2348" priority="23828" operator="containsText" text="Finalizado">
      <formula>NOT(ISERROR(SEARCH("Finalizado",P948)))</formula>
    </cfRule>
    <cfRule type="containsText" dxfId="2347" priority="23827" operator="containsText" text="Pendente">
      <formula>NOT(ISERROR(SEARCH("Pendente",P948)))</formula>
    </cfRule>
    <cfRule type="containsText" dxfId="2346" priority="23826" operator="containsText" text="N/A">
      <formula>NOT(ISERROR(SEARCH("N/A",P948)))</formula>
    </cfRule>
    <cfRule type="containsText" dxfId="2345" priority="23825" operator="containsText" text="Lançado">
      <formula>NOT(ISERROR(SEARCH("Lançado",P948)))</formula>
    </cfRule>
  </conditionalFormatting>
  <conditionalFormatting sqref="P953:P954">
    <cfRule type="containsText" dxfId="2344" priority="5007" operator="containsText" text="Lançado">
      <formula>NOT(ISERROR(SEARCH("Lançado",P953)))</formula>
    </cfRule>
    <cfRule type="containsText" dxfId="2343" priority="5074" operator="containsText" text="em andamento">
      <formula>NOT(ISERROR(SEARCH("em andamento",P953)))</formula>
    </cfRule>
    <cfRule type="containsText" dxfId="2342" priority="5073" operator="containsText" text="Finalizado">
      <formula>NOT(ISERROR(SEARCH("Finalizado",P953)))</formula>
    </cfRule>
    <cfRule type="containsText" dxfId="2341" priority="5072" operator="containsText" text="Pendente">
      <formula>NOT(ISERROR(SEARCH("Pendente",P953)))</formula>
    </cfRule>
    <cfRule type="containsText" dxfId="2340" priority="5071" operator="containsText" text="N/A">
      <formula>NOT(ISERROR(SEARCH("N/A",P953)))</formula>
    </cfRule>
    <cfRule type="containsText" dxfId="2339" priority="5070" operator="containsText" text="Lançado">
      <formula>NOT(ISERROR(SEARCH("Lançado",P953)))</formula>
    </cfRule>
    <cfRule type="expression" dxfId="2338" priority="5069">
      <formula>$H953="ETAPA"</formula>
    </cfRule>
    <cfRule type="expression" dxfId="2337" priority="5068">
      <formula>$H953="CÉLULA CONSTRUTIVA"</formula>
    </cfRule>
    <cfRule type="expression" dxfId="2336" priority="5067">
      <formula>$H953="SUBETAPA"</formula>
    </cfRule>
    <cfRule type="expression" dxfId="2335" priority="5066">
      <formula>$H953="ETAPA"</formula>
    </cfRule>
    <cfRule type="expression" dxfId="2334" priority="5065">
      <formula>$H953="CÉLULA CONSTRUTIVA"</formula>
    </cfRule>
    <cfRule type="expression" dxfId="2333" priority="5064">
      <formula>$H953="SUBETAPA"</formula>
    </cfRule>
    <cfRule type="expression" dxfId="2332" priority="5063">
      <formula>$H953="ETAPA"</formula>
    </cfRule>
    <cfRule type="expression" dxfId="2331" priority="5062">
      <formula>$H953="CÉLULA CONSTRUTIVA"</formula>
    </cfRule>
    <cfRule type="expression" dxfId="2330" priority="5061">
      <formula>$H953="SUBETAPA"</formula>
    </cfRule>
    <cfRule type="containsText" dxfId="2329" priority="5060" operator="containsText" text="em andamento">
      <formula>NOT(ISERROR(SEARCH("em andamento",P953)))</formula>
    </cfRule>
    <cfRule type="containsText" dxfId="2328" priority="5059" operator="containsText" text="Finalizado">
      <formula>NOT(ISERROR(SEARCH("Finalizado",P953)))</formula>
    </cfRule>
    <cfRule type="containsText" dxfId="2327" priority="5058" operator="containsText" text="Pendente">
      <formula>NOT(ISERROR(SEARCH("Pendente",P953)))</formula>
    </cfRule>
  </conditionalFormatting>
  <conditionalFormatting sqref="P956 P958 P960">
    <cfRule type="containsText" dxfId="2326" priority="5116" operator="containsText" text="em andamento">
      <formula>NOT(ISERROR(SEARCH("em andamento",P956)))</formula>
    </cfRule>
  </conditionalFormatting>
  <conditionalFormatting sqref="P956 P958">
    <cfRule type="containsText" dxfId="2325" priority="5105" operator="containsText" text="Pendente">
      <formula>NOT(ISERROR(SEARCH("Pendente",P956)))</formula>
    </cfRule>
  </conditionalFormatting>
  <conditionalFormatting sqref="P957">
    <cfRule type="containsText" dxfId="2324" priority="4972" operator="containsText" text="N/A">
      <formula>NOT(ISERROR(SEARCH("N/A",P957)))</formula>
    </cfRule>
    <cfRule type="containsText" dxfId="2323" priority="4973" operator="containsText" text="Pendente">
      <formula>NOT(ISERROR(SEARCH("Pendente",P957)))</formula>
    </cfRule>
    <cfRule type="containsText" dxfId="2322" priority="4974" operator="containsText" text="Finalizado">
      <formula>NOT(ISERROR(SEARCH("Finalizado",P957)))</formula>
    </cfRule>
    <cfRule type="containsText" dxfId="2321" priority="4975" operator="containsText" text="em andamento">
      <formula>NOT(ISERROR(SEARCH("em andamento",P957)))</formula>
    </cfRule>
    <cfRule type="expression" dxfId="2320" priority="4976">
      <formula>$H957="SUBETAPA"</formula>
    </cfRule>
    <cfRule type="expression" dxfId="2319" priority="4977">
      <formula>$H957="CÉLULA CONSTRUTIVA"</formula>
    </cfRule>
    <cfRule type="expression" dxfId="2318" priority="4978">
      <formula>$H957="ETAPA"</formula>
    </cfRule>
    <cfRule type="containsText" dxfId="2317" priority="4979" operator="containsText" text="Lançado">
      <formula>NOT(ISERROR(SEARCH("Lançado",P957)))</formula>
    </cfRule>
    <cfRule type="containsText" dxfId="2316" priority="4980" operator="containsText" text="N/A">
      <formula>NOT(ISERROR(SEARCH("N/A",P957)))</formula>
    </cfRule>
    <cfRule type="containsText" dxfId="2315" priority="4969" operator="containsText" text="Finalizado">
      <formula>NOT(ISERROR(SEARCH("Finalizado",P957)))</formula>
    </cfRule>
    <cfRule type="containsText" dxfId="2314" priority="4968" operator="containsText" text="Pendente">
      <formula>NOT(ISERROR(SEARCH("Pendente",P957)))</formula>
    </cfRule>
    <cfRule type="containsText" dxfId="2313" priority="4967" operator="containsText" text="N/A">
      <formula>NOT(ISERROR(SEARCH("N/A",P957)))</formula>
    </cfRule>
    <cfRule type="containsText" dxfId="2312" priority="4966" operator="containsText" text="Lançado">
      <formula>NOT(ISERROR(SEARCH("Lançado",P957)))</formula>
    </cfRule>
    <cfRule type="expression" dxfId="2311" priority="4965">
      <formula>$H957="ETAPA"</formula>
    </cfRule>
    <cfRule type="expression" dxfId="2310" priority="4964">
      <formula>$H957="CÉLULA CONSTRUTIVA"</formula>
    </cfRule>
    <cfRule type="expression" dxfId="2309" priority="4963">
      <formula>$H957="SUBETAPA"</formula>
    </cfRule>
    <cfRule type="containsText" dxfId="2308" priority="4981" operator="containsText" text="Pendente">
      <formula>NOT(ISERROR(SEARCH("Pendente",P957)))</formula>
    </cfRule>
    <cfRule type="containsText" dxfId="2307" priority="4982" operator="containsText" text="Finalizado">
      <formula>NOT(ISERROR(SEARCH("Finalizado",P957)))</formula>
    </cfRule>
    <cfRule type="containsText" dxfId="2306" priority="4970" operator="containsText" text="em andamento">
      <formula>NOT(ISERROR(SEARCH("em andamento",P957)))</formula>
    </cfRule>
    <cfRule type="containsText" dxfId="2305" priority="4971" operator="containsText" text="Lançado">
      <formula>NOT(ISERROR(SEARCH("Lançado",P957)))</formula>
    </cfRule>
    <cfRule type="containsText" dxfId="2304" priority="4983" operator="containsText" text="em andamento">
      <formula>NOT(ISERROR(SEARCH("em andamento",P957)))</formula>
    </cfRule>
  </conditionalFormatting>
  <conditionalFormatting sqref="P958 P956">
    <cfRule type="containsText" dxfId="2303" priority="5104" operator="containsText" text="N/A">
      <formula>NOT(ISERROR(SEARCH("N/A",P956)))</formula>
    </cfRule>
    <cfRule type="containsText" dxfId="2302" priority="5103" operator="containsText" text="Lançado">
      <formula>NOT(ISERROR(SEARCH("Lançado",P956)))</formula>
    </cfRule>
  </conditionalFormatting>
  <conditionalFormatting sqref="P958">
    <cfRule type="expression" dxfId="2301" priority="5096">
      <formula>$H958="ETAPA"</formula>
    </cfRule>
    <cfRule type="expression" dxfId="2300" priority="5097">
      <formula>$H958="SUBETAPA"</formula>
    </cfRule>
    <cfRule type="expression" dxfId="2299" priority="5098">
      <formula>$H958="CÉLULA CONSTRUTIVA"</formula>
    </cfRule>
    <cfRule type="expression" dxfId="2298" priority="5099">
      <formula>$H958="ETAPA"</formula>
    </cfRule>
    <cfRule type="containsText" dxfId="2297" priority="5100" operator="containsText" text="em andamento">
      <formula>NOT(ISERROR(SEARCH("em andamento",P958)))</formula>
    </cfRule>
    <cfRule type="expression" dxfId="2296" priority="5094">
      <formula>$H958="SUBETAPA"</formula>
    </cfRule>
    <cfRule type="expression" dxfId="2295" priority="5095">
      <formula>$H958="CÉLULA CONSTRUTIVA"</formula>
    </cfRule>
  </conditionalFormatting>
  <conditionalFormatting sqref="P960 P956 P958">
    <cfRule type="containsText" dxfId="2294" priority="5115" operator="containsText" text="Finalizado">
      <formula>NOT(ISERROR(SEARCH("Finalizado",P956)))</formula>
    </cfRule>
  </conditionalFormatting>
  <conditionalFormatting sqref="P960">
    <cfRule type="containsText" dxfId="2293" priority="5114" operator="containsText" text="Pendente">
      <formula>NOT(ISERROR(SEARCH("Pendente",P960)))</formula>
    </cfRule>
    <cfRule type="containsText" dxfId="2292" priority="5113" operator="containsText" text="N/A">
      <formula>NOT(ISERROR(SEARCH("N/A",P960)))</formula>
    </cfRule>
    <cfRule type="containsText" dxfId="2291" priority="5086" operator="containsText" text="Pendente">
      <formula>NOT(ISERROR(SEARCH("Pendente",P960)))</formula>
    </cfRule>
    <cfRule type="containsText" dxfId="2290" priority="5087" operator="containsText" text="Finalizado">
      <formula>NOT(ISERROR(SEARCH("Finalizado",P960)))</formula>
    </cfRule>
    <cfRule type="containsText" dxfId="2289" priority="5112" operator="containsText" text="Lançado">
      <formula>NOT(ISERROR(SEARCH("Lançado",P960)))</formula>
    </cfRule>
    <cfRule type="containsText" dxfId="2288" priority="5085" operator="containsText" text="N/A">
      <formula>NOT(ISERROR(SEARCH("N/A",P960)))</formula>
    </cfRule>
    <cfRule type="containsText" dxfId="2287" priority="5084" operator="containsText" text="Lançado">
      <formula>NOT(ISERROR(SEARCH("Lançado",P960)))</formula>
    </cfRule>
    <cfRule type="containsText" dxfId="2286" priority="5082" operator="containsText" text="em andamento">
      <formula>NOT(ISERROR(SEARCH("em andamento",P960)))</formula>
    </cfRule>
    <cfRule type="containsText" dxfId="2285" priority="5081" operator="containsText" text="Finalizado">
      <formula>NOT(ISERROR(SEARCH("Finalizado",P960)))</formula>
    </cfRule>
    <cfRule type="containsText" dxfId="2284" priority="5080" operator="containsText" text="Pendente">
      <formula>NOT(ISERROR(SEARCH("Pendente",P960)))</formula>
    </cfRule>
    <cfRule type="containsText" dxfId="2283" priority="5079" operator="containsText" text="N/A">
      <formula>NOT(ISERROR(SEARCH("N/A",P960)))</formula>
    </cfRule>
    <cfRule type="containsText" dxfId="2282" priority="5078" operator="containsText" text="Lançado">
      <formula>NOT(ISERROR(SEARCH("Lançado",P960)))</formula>
    </cfRule>
    <cfRule type="containsText" dxfId="2281" priority="5088" operator="containsText" text="em andamento">
      <formula>NOT(ISERROR(SEARCH("em andamento",P960)))</formula>
    </cfRule>
  </conditionalFormatting>
  <conditionalFormatting sqref="P964:P965">
    <cfRule type="containsText" dxfId="2280" priority="4806" operator="containsText" text="em andamento">
      <formula>NOT(ISERROR(SEARCH("em andamento",P964)))</formula>
    </cfRule>
    <cfRule type="expression" dxfId="2279" priority="4801">
      <formula>$H964="ETAPA"</formula>
    </cfRule>
    <cfRule type="expression" dxfId="2278" priority="4800">
      <formula>$H964="CÉLULA CONSTRUTIVA"</formula>
    </cfRule>
    <cfRule type="containsText" dxfId="2277" priority="4791" operator="containsText" text="Finalizado">
      <formula>NOT(ISERROR(SEARCH("Finalizado",P964)))</formula>
    </cfRule>
    <cfRule type="expression" dxfId="2276" priority="4798">
      <formula>$H964="ETAPA"</formula>
    </cfRule>
    <cfRule type="expression" dxfId="2275" priority="4797">
      <formula>$H964="CÉLULA CONSTRUTIVA"</formula>
    </cfRule>
    <cfRule type="expression" dxfId="2274" priority="4799">
      <formula>$H964="SUBETAPA"</formula>
    </cfRule>
    <cfRule type="containsText" dxfId="2273" priority="4792" operator="containsText" text="em andamento">
      <formula>NOT(ISERROR(SEARCH("em andamento",P964)))</formula>
    </cfRule>
    <cfRule type="expression" dxfId="2272" priority="4793">
      <formula>$H964="SUBETAPA"</formula>
    </cfRule>
    <cfRule type="containsText" dxfId="2271" priority="4805" operator="containsText" text="Finalizado">
      <formula>NOT(ISERROR(SEARCH("Finalizado",P964)))</formula>
    </cfRule>
    <cfRule type="containsText" dxfId="2270" priority="4804" operator="containsText" text="Pendente">
      <formula>NOT(ISERROR(SEARCH("Pendente",P964)))</formula>
    </cfRule>
    <cfRule type="containsText" dxfId="2269" priority="4803" operator="containsText" text="N/A">
      <formula>NOT(ISERROR(SEARCH("N/A",P964)))</formula>
    </cfRule>
    <cfRule type="containsText" dxfId="2268" priority="4802" operator="containsText" text="Lançado">
      <formula>NOT(ISERROR(SEARCH("Lançado",P964)))</formula>
    </cfRule>
    <cfRule type="containsText" dxfId="2267" priority="4739" operator="containsText" text="Lançado">
      <formula>NOT(ISERROR(SEARCH("Lançado",P964)))</formula>
    </cfRule>
    <cfRule type="expression" dxfId="2266" priority="4796">
      <formula>$H964="SUBETAPA"</formula>
    </cfRule>
    <cfRule type="expression" dxfId="2265" priority="4795">
      <formula>$H964="ETAPA"</formula>
    </cfRule>
    <cfRule type="expression" dxfId="2264" priority="4794">
      <formula>$H964="CÉLULA CONSTRUTIVA"</formula>
    </cfRule>
    <cfRule type="containsText" dxfId="2263" priority="4790" operator="containsText" text="Pendente">
      <formula>NOT(ISERROR(SEARCH("Pendente",P964)))</formula>
    </cfRule>
  </conditionalFormatting>
  <conditionalFormatting sqref="P964:P967">
    <cfRule type="containsText" dxfId="2262" priority="4685" operator="containsText" text="N/A">
      <formula>NOT(ISERROR(SEARCH("N/A",P964)))</formula>
    </cfRule>
  </conditionalFormatting>
  <conditionalFormatting sqref="P968 P970 P972">
    <cfRule type="containsText" dxfId="2261" priority="4848" operator="containsText" text="em andamento">
      <formula>NOT(ISERROR(SEARCH("em andamento",P968)))</formula>
    </cfRule>
  </conditionalFormatting>
  <conditionalFormatting sqref="P968 P970">
    <cfRule type="containsText" dxfId="2260" priority="4837" operator="containsText" text="Pendente">
      <formula>NOT(ISERROR(SEARCH("Pendente",P968)))</formula>
    </cfRule>
  </conditionalFormatting>
  <conditionalFormatting sqref="P969">
    <cfRule type="containsText" dxfId="2259" priority="4699" operator="containsText" text="N/A">
      <formula>NOT(ISERROR(SEARCH("N/A",P969)))</formula>
    </cfRule>
    <cfRule type="containsText" dxfId="2258" priority="4700" operator="containsText" text="Pendente">
      <formula>NOT(ISERROR(SEARCH("Pendente",P969)))</formula>
    </cfRule>
    <cfRule type="containsText" dxfId="2257" priority="4701" operator="containsText" text="Finalizado">
      <formula>NOT(ISERROR(SEARCH("Finalizado",P969)))</formula>
    </cfRule>
    <cfRule type="containsText" dxfId="2256" priority="4713" operator="containsText" text="Pendente">
      <formula>NOT(ISERROR(SEARCH("Pendente",P969)))</formula>
    </cfRule>
    <cfRule type="containsText" dxfId="2255" priority="4703" operator="containsText" text="Lançado">
      <formula>NOT(ISERROR(SEARCH("Lançado",P969)))</formula>
    </cfRule>
    <cfRule type="containsText" dxfId="2254" priority="4704" operator="containsText" text="N/A">
      <formula>NOT(ISERROR(SEARCH("N/A",P969)))</formula>
    </cfRule>
    <cfRule type="containsText" dxfId="2253" priority="4706" operator="containsText" text="Finalizado">
      <formula>NOT(ISERROR(SEARCH("Finalizado",P969)))</formula>
    </cfRule>
    <cfRule type="containsText" dxfId="2252" priority="4707" operator="containsText" text="em andamento">
      <formula>NOT(ISERROR(SEARCH("em andamento",P969)))</formula>
    </cfRule>
    <cfRule type="expression" dxfId="2251" priority="4708">
      <formula>$H969="SUBETAPA"</formula>
    </cfRule>
    <cfRule type="expression" dxfId="2250" priority="4697">
      <formula>$H969="ETAPA"</formula>
    </cfRule>
    <cfRule type="expression" dxfId="2249" priority="4696">
      <formula>$H969="CÉLULA CONSTRUTIVA"</formula>
    </cfRule>
    <cfRule type="containsText" dxfId="2248" priority="4702" operator="containsText" text="em andamento">
      <formula>NOT(ISERROR(SEARCH("em andamento",P969)))</formula>
    </cfRule>
    <cfRule type="containsText" dxfId="2247" priority="4705" operator="containsText" text="Pendente">
      <formula>NOT(ISERROR(SEARCH("Pendente",P969)))</formula>
    </cfRule>
    <cfRule type="containsText" dxfId="2246" priority="4712" operator="containsText" text="N/A">
      <formula>NOT(ISERROR(SEARCH("N/A",P969)))</formula>
    </cfRule>
    <cfRule type="containsText" dxfId="2245" priority="4711" operator="containsText" text="Lançado">
      <formula>NOT(ISERROR(SEARCH("Lançado",P969)))</formula>
    </cfRule>
    <cfRule type="expression" dxfId="2244" priority="4710">
      <formula>$H969="ETAPA"</formula>
    </cfRule>
    <cfRule type="expression" dxfId="2243" priority="4709">
      <formula>$H969="CÉLULA CONSTRUTIVA"</formula>
    </cfRule>
    <cfRule type="containsText" dxfId="2242" priority="4698" operator="containsText" text="Lançado">
      <formula>NOT(ISERROR(SEARCH("Lançado",P969)))</formula>
    </cfRule>
    <cfRule type="containsText" dxfId="2241" priority="4715" operator="containsText" text="em andamento">
      <formula>NOT(ISERROR(SEARCH("em andamento",P969)))</formula>
    </cfRule>
    <cfRule type="containsText" dxfId="2240" priority="4714" operator="containsText" text="Finalizado">
      <formula>NOT(ISERROR(SEARCH("Finalizado",P969)))</formula>
    </cfRule>
    <cfRule type="expression" dxfId="2239" priority="4695">
      <formula>$H969="SUBETAPA"</formula>
    </cfRule>
  </conditionalFormatting>
  <conditionalFormatting sqref="P970 P968">
    <cfRule type="containsText" dxfId="2238" priority="4836" operator="containsText" text="N/A">
      <formula>NOT(ISERROR(SEARCH("N/A",P968)))</formula>
    </cfRule>
    <cfRule type="containsText" dxfId="2237" priority="4835" operator="containsText" text="Lançado">
      <formula>NOT(ISERROR(SEARCH("Lançado",P968)))</formula>
    </cfRule>
  </conditionalFormatting>
  <conditionalFormatting sqref="P970">
    <cfRule type="expression" dxfId="2236" priority="4831">
      <formula>$H970="ETAPA"</formula>
    </cfRule>
    <cfRule type="expression" dxfId="2235" priority="4829">
      <formula>$H970="SUBETAPA"</formula>
    </cfRule>
    <cfRule type="expression" dxfId="2234" priority="4828">
      <formula>$H970="ETAPA"</formula>
    </cfRule>
    <cfRule type="expression" dxfId="2233" priority="4827">
      <formula>$H970="CÉLULA CONSTRUTIVA"</formula>
    </cfRule>
    <cfRule type="expression" dxfId="2232" priority="4826">
      <formula>$H970="SUBETAPA"</formula>
    </cfRule>
    <cfRule type="containsText" dxfId="2231" priority="4832" operator="containsText" text="em andamento">
      <formula>NOT(ISERROR(SEARCH("em andamento",P970)))</formula>
    </cfRule>
    <cfRule type="expression" dxfId="2230" priority="4830">
      <formula>$H970="CÉLULA CONSTRUTIVA"</formula>
    </cfRule>
  </conditionalFormatting>
  <conditionalFormatting sqref="P972 P968 P970">
    <cfRule type="containsText" dxfId="2229" priority="4847" operator="containsText" text="Finalizado">
      <formula>NOT(ISERROR(SEARCH("Finalizado",P968)))</formula>
    </cfRule>
  </conditionalFormatting>
  <conditionalFormatting sqref="P972">
    <cfRule type="containsText" dxfId="2228" priority="4814" operator="containsText" text="em andamento">
      <formula>NOT(ISERROR(SEARCH("em andamento",P972)))</formula>
    </cfRule>
    <cfRule type="containsText" dxfId="2227" priority="4813" operator="containsText" text="Finalizado">
      <formula>NOT(ISERROR(SEARCH("Finalizado",P972)))</formula>
    </cfRule>
    <cfRule type="containsText" dxfId="2226" priority="4812" operator="containsText" text="Pendente">
      <formula>NOT(ISERROR(SEARCH("Pendente",P972)))</formula>
    </cfRule>
    <cfRule type="containsText" dxfId="2225" priority="4811" operator="containsText" text="N/A">
      <formula>NOT(ISERROR(SEARCH("N/A",P972)))</formula>
    </cfRule>
    <cfRule type="containsText" dxfId="2224" priority="4810" operator="containsText" text="Lançado">
      <formula>NOT(ISERROR(SEARCH("Lançado",P972)))</formula>
    </cfRule>
    <cfRule type="containsText" dxfId="2223" priority="4846" operator="containsText" text="Pendente">
      <formula>NOT(ISERROR(SEARCH("Pendente",P972)))</formula>
    </cfRule>
    <cfRule type="containsText" dxfId="2222" priority="4845" operator="containsText" text="N/A">
      <formula>NOT(ISERROR(SEARCH("N/A",P972)))</formula>
    </cfRule>
    <cfRule type="containsText" dxfId="2221" priority="4844" operator="containsText" text="Lançado">
      <formula>NOT(ISERROR(SEARCH("Lançado",P972)))</formula>
    </cfRule>
    <cfRule type="containsText" dxfId="2220" priority="4820" operator="containsText" text="em andamento">
      <formula>NOT(ISERROR(SEARCH("em andamento",P972)))</formula>
    </cfRule>
    <cfRule type="containsText" dxfId="2219" priority="4819" operator="containsText" text="Finalizado">
      <formula>NOT(ISERROR(SEARCH("Finalizado",P972)))</formula>
    </cfRule>
    <cfRule type="containsText" dxfId="2218" priority="4818" operator="containsText" text="Pendente">
      <formula>NOT(ISERROR(SEARCH("Pendente",P972)))</formula>
    </cfRule>
    <cfRule type="containsText" dxfId="2217" priority="4817" operator="containsText" text="N/A">
      <formula>NOT(ISERROR(SEARCH("N/A",P972)))</formula>
    </cfRule>
    <cfRule type="containsText" dxfId="2216" priority="4816" operator="containsText" text="Lançado">
      <formula>NOT(ISERROR(SEARCH("Lançado",P972)))</formula>
    </cfRule>
  </conditionalFormatting>
  <conditionalFormatting sqref="P976:P977">
    <cfRule type="containsText" dxfId="2215" priority="4546" operator="containsText" text="Pendente">
      <formula>NOT(ISERROR(SEARCH("Pendente",P976)))</formula>
    </cfRule>
    <cfRule type="expression" dxfId="2214" priority="4537">
      <formula>$H976="ETAPA"</formula>
    </cfRule>
    <cfRule type="expression" dxfId="2213" priority="4538">
      <formula>$H976="SUBETAPA"</formula>
    </cfRule>
    <cfRule type="expression" dxfId="2212" priority="4540">
      <formula>$H976="ETAPA"</formula>
    </cfRule>
    <cfRule type="expression" dxfId="2211" priority="4542">
      <formula>$H976="CÉLULA CONSTRUTIVA"</formula>
    </cfRule>
    <cfRule type="expression" dxfId="2210" priority="4543">
      <formula>$H976="ETAPA"</formula>
    </cfRule>
    <cfRule type="containsText" dxfId="2209" priority="4544" operator="containsText" text="Lançado">
      <formula>NOT(ISERROR(SEARCH("Lançado",P976)))</formula>
    </cfRule>
    <cfRule type="containsText" dxfId="2208" priority="4545" operator="containsText" text="N/A">
      <formula>NOT(ISERROR(SEARCH("N/A",P976)))</formula>
    </cfRule>
    <cfRule type="containsText" dxfId="2207" priority="4481" operator="containsText" text="Lançado">
      <formula>NOT(ISERROR(SEARCH("Lançado",P976)))</formula>
    </cfRule>
    <cfRule type="containsText" dxfId="2206" priority="4548" operator="containsText" text="em andamento">
      <formula>NOT(ISERROR(SEARCH("em andamento",P976)))</formula>
    </cfRule>
    <cfRule type="expression" dxfId="2205" priority="4539">
      <formula>$H976="CÉLULA CONSTRUTIVA"</formula>
    </cfRule>
    <cfRule type="containsText" dxfId="2204" priority="4547" operator="containsText" text="Finalizado">
      <formula>NOT(ISERROR(SEARCH("Finalizado",P976)))</formula>
    </cfRule>
    <cfRule type="expression" dxfId="2203" priority="4541">
      <formula>$H976="SUBETAPA"</formula>
    </cfRule>
    <cfRule type="expression" dxfId="2202" priority="4536">
      <formula>$H976="CÉLULA CONSTRUTIVA"</formula>
    </cfRule>
    <cfRule type="expression" dxfId="2201" priority="4535">
      <formula>$H976="SUBETAPA"</formula>
    </cfRule>
    <cfRule type="containsText" dxfId="2200" priority="4534" operator="containsText" text="em andamento">
      <formula>NOT(ISERROR(SEARCH("em andamento",P976)))</formula>
    </cfRule>
    <cfRule type="containsText" dxfId="2199" priority="4533" operator="containsText" text="Finalizado">
      <formula>NOT(ISERROR(SEARCH("Finalizado",P976)))</formula>
    </cfRule>
    <cfRule type="containsText" dxfId="2198" priority="4532" operator="containsText" text="Pendente">
      <formula>NOT(ISERROR(SEARCH("Pendente",P976)))</formula>
    </cfRule>
  </conditionalFormatting>
  <conditionalFormatting sqref="P976:P979">
    <cfRule type="containsText" dxfId="2197" priority="4430" operator="containsText" text="N/A">
      <formula>NOT(ISERROR(SEARCH("N/A",P976)))</formula>
    </cfRule>
  </conditionalFormatting>
  <conditionalFormatting sqref="P978:P979">
    <cfRule type="expression" dxfId="2196" priority="4424">
      <formula>$H978="SUBETAPA"</formula>
    </cfRule>
    <cfRule type="containsText" dxfId="2195" priority="4423" operator="containsText" text="em andamento">
      <formula>NOT(ISERROR(SEARCH("em andamento",P978)))</formula>
    </cfRule>
    <cfRule type="containsText" dxfId="2194" priority="4422" operator="containsText" text="Finalizado">
      <formula>NOT(ISERROR(SEARCH("Finalizado",P978)))</formula>
    </cfRule>
    <cfRule type="containsText" dxfId="2193" priority="4421" operator="containsText" text="Pendente">
      <formula>NOT(ISERROR(SEARCH("Pendente",P978)))</formula>
    </cfRule>
    <cfRule type="containsText" dxfId="2192" priority="4420" operator="containsText" text="Lançado">
      <formula>NOT(ISERROR(SEARCH("Lançado",P978)))</formula>
    </cfRule>
    <cfRule type="containsText" dxfId="2191" priority="4419" operator="containsText" text="em andamento">
      <formula>NOT(ISERROR(SEARCH("em andamento",P978)))</formula>
    </cfRule>
    <cfRule type="containsText" dxfId="2190" priority="4418" operator="containsText" text="Finalizado">
      <formula>NOT(ISERROR(SEARCH("Finalizado",P978)))</formula>
    </cfRule>
    <cfRule type="containsText" dxfId="2189" priority="4417" operator="containsText" text="Pendente">
      <formula>NOT(ISERROR(SEARCH("Pendente",P978)))</formula>
    </cfRule>
    <cfRule type="containsText" dxfId="2188" priority="4416" operator="containsText" text="N/A">
      <formula>NOT(ISERROR(SEARCH("N/A",P978)))</formula>
    </cfRule>
    <cfRule type="containsText" dxfId="2187" priority="4415" operator="containsText" text="Lançado">
      <formula>NOT(ISERROR(SEARCH("Lançado",P978)))</formula>
    </cfRule>
    <cfRule type="containsText" dxfId="2186" priority="4413" operator="containsText" text="Finalizado">
      <formula>NOT(ISERROR(SEARCH("Finalizado",P978)))</formula>
    </cfRule>
    <cfRule type="containsText" dxfId="2185" priority="4412" operator="containsText" text="Pendente">
      <formula>NOT(ISERROR(SEARCH("Pendente",P978)))</formula>
    </cfRule>
    <cfRule type="containsText" dxfId="2184" priority="4411" operator="containsText" text="N/A">
      <formula>NOT(ISERROR(SEARCH("N/A",P978)))</formula>
    </cfRule>
    <cfRule type="containsText" dxfId="2183" priority="4410" operator="containsText" text="Lançado">
      <formula>NOT(ISERROR(SEARCH("Lançado",P978)))</formula>
    </cfRule>
    <cfRule type="containsText" dxfId="2182" priority="4414" operator="containsText" text="em andamento">
      <formula>NOT(ISERROR(SEARCH("em andamento",P978)))</formula>
    </cfRule>
    <cfRule type="expression" dxfId="2181" priority="4429">
      <formula>$H978="ETAPA"</formula>
    </cfRule>
    <cfRule type="expression" dxfId="2180" priority="4428">
      <formula>$H978="CÉLULA CONSTRUTIVA"</formula>
    </cfRule>
    <cfRule type="expression" dxfId="2179" priority="4427">
      <formula>$H978="SUBETAPA"</formula>
    </cfRule>
    <cfRule type="expression" dxfId="2178" priority="4426">
      <formula>$H978="ETAPA"</formula>
    </cfRule>
    <cfRule type="expression" dxfId="2177" priority="4425">
      <formula>$H978="CÉLULA CONSTRUTIVA"</formula>
    </cfRule>
  </conditionalFormatting>
  <conditionalFormatting sqref="P980">
    <cfRule type="containsText" dxfId="2176" priority="3545" operator="containsText" text="Finalizado">
      <formula>NOT(ISERROR(SEARCH("Finalizado",P980)))</formula>
    </cfRule>
    <cfRule type="containsText" dxfId="2175" priority="3546" operator="containsText" text="em andamento">
      <formula>NOT(ISERROR(SEARCH("em andamento",P980)))</formula>
    </cfRule>
    <cfRule type="containsText" dxfId="2174" priority="3547" operator="containsText" text="Lançado">
      <formula>NOT(ISERROR(SEARCH("Lançado",P980)))</formula>
    </cfRule>
    <cfRule type="containsText" dxfId="2173" priority="3548" operator="containsText" text="Pendente">
      <formula>NOT(ISERROR(SEARCH("Pendente",P980)))</formula>
    </cfRule>
    <cfRule type="containsText" dxfId="2172" priority="3549" operator="containsText" text="Finalizado">
      <formula>NOT(ISERROR(SEARCH("Finalizado",P980)))</formula>
    </cfRule>
    <cfRule type="expression" dxfId="2171" priority="3555">
      <formula>$H980="CÉLULA CONSTRUTIVA"</formula>
    </cfRule>
    <cfRule type="containsText" dxfId="2170" priority="3550" operator="containsText" text="em andamento">
      <formula>NOT(ISERROR(SEARCH("em andamento",P980)))</formula>
    </cfRule>
    <cfRule type="expression" dxfId="2169" priority="3551">
      <formula>$H980="SUBETAPA"</formula>
    </cfRule>
    <cfRule type="expression" dxfId="2168" priority="3552">
      <formula>$H980="CÉLULA CONSTRUTIVA"</formula>
    </cfRule>
    <cfRule type="containsText" dxfId="2167" priority="3544" operator="containsText" text="Pendente">
      <formula>NOT(ISERROR(SEARCH("Pendente",P980)))</formula>
    </cfRule>
    <cfRule type="expression" dxfId="2166" priority="3556">
      <formula>$H980="ETAPA"</formula>
    </cfRule>
    <cfRule type="expression" dxfId="2165" priority="3554">
      <formula>$H980="SUBETAPA"</formula>
    </cfRule>
    <cfRule type="containsText" dxfId="2164" priority="3557" operator="containsText" text="N/A">
      <formula>NOT(ISERROR(SEARCH("N/A",P980)))</formula>
    </cfRule>
    <cfRule type="containsText" dxfId="2163" priority="3537" operator="containsText" text="Lançado">
      <formula>NOT(ISERROR(SEARCH("Lançado",P980)))</formula>
    </cfRule>
    <cfRule type="containsText" dxfId="2162" priority="3538" operator="containsText" text="N/A">
      <formula>NOT(ISERROR(SEARCH("N/A",P980)))</formula>
    </cfRule>
    <cfRule type="containsText" dxfId="2161" priority="3539" operator="containsText" text="Pendente">
      <formula>NOT(ISERROR(SEARCH("Pendente",P980)))</formula>
    </cfRule>
    <cfRule type="containsText" dxfId="2160" priority="3540" operator="containsText" text="Finalizado">
      <formula>NOT(ISERROR(SEARCH("Finalizado",P980)))</formula>
    </cfRule>
    <cfRule type="expression" dxfId="2159" priority="3553">
      <formula>$H980="ETAPA"</formula>
    </cfRule>
    <cfRule type="containsText" dxfId="2158" priority="3541" operator="containsText" text="em andamento">
      <formula>NOT(ISERROR(SEARCH("em andamento",P980)))</formula>
    </cfRule>
    <cfRule type="containsText" dxfId="2157" priority="3542" operator="containsText" text="Lançado">
      <formula>NOT(ISERROR(SEARCH("Lançado",P980)))</formula>
    </cfRule>
    <cfRule type="containsText" dxfId="2156" priority="3543" operator="containsText" text="N/A">
      <formula>NOT(ISERROR(SEARCH("N/A",P980)))</formula>
    </cfRule>
  </conditionalFormatting>
  <conditionalFormatting sqref="P981 P987 P990">
    <cfRule type="containsText" dxfId="2155" priority="4580" operator="containsText" text="em andamento">
      <formula>NOT(ISERROR(SEARCH("em andamento",P981)))</formula>
    </cfRule>
  </conditionalFormatting>
  <conditionalFormatting sqref="P981 P987">
    <cfRule type="containsText" dxfId="2154" priority="4572" operator="containsText" text="Lançado">
      <formula>NOT(ISERROR(SEARCH("Lançado",P981)))</formula>
    </cfRule>
    <cfRule type="containsText" dxfId="2153" priority="4573" operator="containsText" text="N/A">
      <formula>NOT(ISERROR(SEARCH("N/A",P981)))</formula>
    </cfRule>
    <cfRule type="containsText" dxfId="2152" priority="4574" operator="containsText" text="Pendente">
      <formula>NOT(ISERROR(SEARCH("Pendente",P981)))</formula>
    </cfRule>
  </conditionalFormatting>
  <conditionalFormatting sqref="P981">
    <cfRule type="containsText" dxfId="2151" priority="4570" operator="containsText" text="Finalizado">
      <formula>NOT(ISERROR(SEARCH("Finalizado",P981)))</formula>
    </cfRule>
    <cfRule type="containsText" dxfId="2150" priority="4571" operator="containsText" text="em andamento">
      <formula>NOT(ISERROR(SEARCH("em andamento",P981)))</formula>
    </cfRule>
  </conditionalFormatting>
  <conditionalFormatting sqref="P984">
    <cfRule type="containsText" dxfId="2149" priority="4506" operator="containsText" text="Finalizado">
      <formula>NOT(ISERROR(SEARCH("Finalizado",P984)))</formula>
    </cfRule>
    <cfRule type="containsText" dxfId="2148" priority="4505" operator="containsText" text="Pendente">
      <formula>NOT(ISERROR(SEARCH("Pendente",P984)))</formula>
    </cfRule>
    <cfRule type="containsText" dxfId="2147" priority="4514" operator="containsText" text="Finalizado">
      <formula>NOT(ISERROR(SEARCH("Finalizado",P984)))</formula>
    </cfRule>
    <cfRule type="containsText" dxfId="2146" priority="4512" operator="containsText" text="N/A">
      <formula>NOT(ISERROR(SEARCH("N/A",P984)))</formula>
    </cfRule>
    <cfRule type="containsText" dxfId="2145" priority="4511" operator="containsText" text="Lançado">
      <formula>NOT(ISERROR(SEARCH("Lançado",P984)))</formula>
    </cfRule>
    <cfRule type="expression" dxfId="2144" priority="4510">
      <formula>$H984="ETAPA"</formula>
    </cfRule>
    <cfRule type="expression" dxfId="2143" priority="4509">
      <formula>$H984="CÉLULA CONSTRUTIVA"</formula>
    </cfRule>
    <cfRule type="expression" dxfId="2142" priority="4508">
      <formula>$H984="SUBETAPA"</formula>
    </cfRule>
    <cfRule type="containsText" dxfId="2141" priority="4517" operator="containsText" text="N/A">
      <formula>NOT(ISERROR(SEARCH("N/A",P984)))</formula>
    </cfRule>
    <cfRule type="containsText" dxfId="2140" priority="4516" operator="containsText" text="Lançado">
      <formula>NOT(ISERROR(SEARCH("Lançado",P984)))</formula>
    </cfRule>
    <cfRule type="containsText" dxfId="2139" priority="4515" operator="containsText" text="em andamento">
      <formula>NOT(ISERROR(SEARCH("em andamento",P984)))</formula>
    </cfRule>
    <cfRule type="containsText" dxfId="2138" priority="4507" operator="containsText" text="em andamento">
      <formula>NOT(ISERROR(SEARCH("em andamento",P984)))</formula>
    </cfRule>
    <cfRule type="containsText" dxfId="2137" priority="4513" operator="containsText" text="Pendente">
      <formula>NOT(ISERROR(SEARCH("Pendente",P984)))</formula>
    </cfRule>
  </conditionalFormatting>
  <conditionalFormatting sqref="P985:P986">
    <cfRule type="expression" dxfId="2136" priority="4383">
      <formula>$H985="ETAPA"</formula>
    </cfRule>
    <cfRule type="containsText" dxfId="2135" priority="4384" operator="containsText" text="Lançado">
      <formula>NOT(ISERROR(SEARCH("Lançado",P985)))</formula>
    </cfRule>
    <cfRule type="expression" dxfId="2134" priority="4370">
      <formula>$H985="ETAPA"</formula>
    </cfRule>
    <cfRule type="containsText" dxfId="2133" priority="4388" operator="containsText" text="em andamento">
      <formula>NOT(ISERROR(SEARCH("em andamento",P985)))</formula>
    </cfRule>
    <cfRule type="expression" dxfId="2132" priority="4369">
      <formula>$H985="CÉLULA CONSTRUTIVA"</formula>
    </cfRule>
    <cfRule type="containsText" dxfId="2131" priority="4373" operator="containsText" text="Pendente">
      <formula>NOT(ISERROR(SEARCH("Pendente",P985)))</formula>
    </cfRule>
    <cfRule type="expression" dxfId="2130" priority="4368">
      <formula>$H985="SUBETAPA"</formula>
    </cfRule>
    <cfRule type="containsText" dxfId="2129" priority="4386" operator="containsText" text="Pendente">
      <formula>NOT(ISERROR(SEARCH("Pendente",P985)))</formula>
    </cfRule>
    <cfRule type="containsText" dxfId="2128" priority="4387" operator="containsText" text="Finalizado">
      <formula>NOT(ISERROR(SEARCH("Finalizado",P985)))</formula>
    </cfRule>
    <cfRule type="containsText" dxfId="2127" priority="4376" operator="containsText" text="Lançado">
      <formula>NOT(ISERROR(SEARCH("Lançado",P985)))</formula>
    </cfRule>
    <cfRule type="containsText" dxfId="2126" priority="4375" operator="containsText" text="em andamento">
      <formula>NOT(ISERROR(SEARCH("em andamento",P985)))</formula>
    </cfRule>
    <cfRule type="containsText" dxfId="2125" priority="4385" operator="containsText" text="N/A">
      <formula>NOT(ISERROR(SEARCH("N/A",P985)))</formula>
    </cfRule>
    <cfRule type="containsText" dxfId="2124" priority="4374" operator="containsText" text="Finalizado">
      <formula>NOT(ISERROR(SEARCH("Finalizado",P985)))</formula>
    </cfRule>
    <cfRule type="containsText" dxfId="2123" priority="4372" operator="containsText" text="N/A">
      <formula>NOT(ISERROR(SEARCH("N/A",P985)))</formula>
    </cfRule>
    <cfRule type="containsText" dxfId="2122" priority="4371" operator="containsText" text="Lançado">
      <formula>NOT(ISERROR(SEARCH("Lançado",P985)))</formula>
    </cfRule>
    <cfRule type="containsText" dxfId="2121" priority="4377" operator="containsText" text="N/A">
      <formula>NOT(ISERROR(SEARCH("N/A",P985)))</formula>
    </cfRule>
    <cfRule type="containsText" dxfId="2120" priority="4378" operator="containsText" text="Pendente">
      <formula>NOT(ISERROR(SEARCH("Pendente",P985)))</formula>
    </cfRule>
    <cfRule type="containsText" dxfId="2119" priority="4379" operator="containsText" text="Finalizado">
      <formula>NOT(ISERROR(SEARCH("Finalizado",P985)))</formula>
    </cfRule>
    <cfRule type="containsText" dxfId="2118" priority="4380" operator="containsText" text="em andamento">
      <formula>NOT(ISERROR(SEARCH("em andamento",P985)))</formula>
    </cfRule>
    <cfRule type="expression" dxfId="2117" priority="4381">
      <formula>$H985="SUBETAPA"</formula>
    </cfRule>
    <cfRule type="expression" dxfId="2116" priority="4382">
      <formula>$H985="CÉLULA CONSTRUTIVA"</formula>
    </cfRule>
  </conditionalFormatting>
  <conditionalFormatting sqref="P987">
    <cfRule type="expression" dxfId="2115" priority="4566">
      <formula>$H987="SUBETAPA"</formula>
    </cfRule>
    <cfRule type="containsText" dxfId="2114" priority="4569" operator="containsText" text="em andamento">
      <formula>NOT(ISERROR(SEARCH("em andamento",P987)))</formula>
    </cfRule>
    <cfRule type="expression" dxfId="2113" priority="4568">
      <formula>$H987="ETAPA"</formula>
    </cfRule>
    <cfRule type="expression" dxfId="2112" priority="4567">
      <formula>$H987="CÉLULA CONSTRUTIVA"</formula>
    </cfRule>
    <cfRule type="expression" dxfId="2111" priority="4565">
      <formula>$H987="ETAPA"</formula>
    </cfRule>
    <cfRule type="expression" dxfId="2110" priority="4564">
      <formula>$H987="CÉLULA CONSTRUTIVA"</formula>
    </cfRule>
    <cfRule type="expression" dxfId="2109" priority="4563">
      <formula>$H987="SUBETAPA"</formula>
    </cfRule>
  </conditionalFormatting>
  <conditionalFormatting sqref="P990 P981 P987">
    <cfRule type="containsText" dxfId="2108" priority="4579" operator="containsText" text="Finalizado">
      <formula>NOT(ISERROR(SEARCH("Finalizado",P981)))</formula>
    </cfRule>
  </conditionalFormatting>
  <conditionalFormatting sqref="P990">
    <cfRule type="containsText" dxfId="2107" priority="4559" operator="containsText" text="N/A">
      <formula>NOT(ISERROR(SEARCH("N/A",P990)))</formula>
    </cfRule>
    <cfRule type="containsText" dxfId="2106" priority="4561" operator="containsText" text="Finalizado">
      <formula>NOT(ISERROR(SEARCH("Finalizado",P990)))</formula>
    </cfRule>
    <cfRule type="containsText" dxfId="2105" priority="4562" operator="containsText" text="em andamento">
      <formula>NOT(ISERROR(SEARCH("em andamento",P990)))</formula>
    </cfRule>
    <cfRule type="containsText" dxfId="2104" priority="4552" operator="containsText" text="Lançado">
      <formula>NOT(ISERROR(SEARCH("Lançado",P990)))</formula>
    </cfRule>
    <cfRule type="containsText" dxfId="2103" priority="4553" operator="containsText" text="N/A">
      <formula>NOT(ISERROR(SEARCH("N/A",P990)))</formula>
    </cfRule>
    <cfRule type="containsText" dxfId="2102" priority="4555" operator="containsText" text="Finalizado">
      <formula>NOT(ISERROR(SEARCH("Finalizado",P990)))</formula>
    </cfRule>
    <cfRule type="containsText" dxfId="2101" priority="4578" operator="containsText" text="Pendente">
      <formula>NOT(ISERROR(SEARCH("Pendente",P990)))</formula>
    </cfRule>
    <cfRule type="containsText" dxfId="2100" priority="4577" operator="containsText" text="N/A">
      <formula>NOT(ISERROR(SEARCH("N/A",P990)))</formula>
    </cfRule>
    <cfRule type="containsText" dxfId="2099" priority="4576" operator="containsText" text="Lançado">
      <formula>NOT(ISERROR(SEARCH("Lançado",P990)))</formula>
    </cfRule>
    <cfRule type="containsText" dxfId="2098" priority="4556" operator="containsText" text="em andamento">
      <formula>NOT(ISERROR(SEARCH("em andamento",P990)))</formula>
    </cfRule>
    <cfRule type="containsText" dxfId="2097" priority="4554" operator="containsText" text="Pendente">
      <formula>NOT(ISERROR(SEARCH("Pendente",P990)))</formula>
    </cfRule>
    <cfRule type="containsText" dxfId="2096" priority="4558" operator="containsText" text="Lançado">
      <formula>NOT(ISERROR(SEARCH("Lançado",P990)))</formula>
    </cfRule>
    <cfRule type="containsText" dxfId="2095" priority="4560" operator="containsText" text="Pendente">
      <formula>NOT(ISERROR(SEARCH("Pendente",P990)))</formula>
    </cfRule>
  </conditionalFormatting>
  <conditionalFormatting sqref="P997:P998">
    <cfRule type="expression" dxfId="2094" priority="4280">
      <formula>$H997="SUBETAPA"</formula>
    </cfRule>
    <cfRule type="containsText" dxfId="2093" priority="4279" operator="containsText" text="em andamento">
      <formula>NOT(ISERROR(SEARCH("em andamento",P997)))</formula>
    </cfRule>
    <cfRule type="containsText" dxfId="2092" priority="4278" operator="containsText" text="Finalizado">
      <formula>NOT(ISERROR(SEARCH("Finalizado",P997)))</formula>
    </cfRule>
    <cfRule type="containsText" dxfId="2091" priority="4277" operator="containsText" text="Pendente">
      <formula>NOT(ISERROR(SEARCH("Pendente",P997)))</formula>
    </cfRule>
    <cfRule type="containsText" dxfId="2090" priority="4226" operator="containsText" text="Lançado">
      <formula>NOT(ISERROR(SEARCH("Lançado",P997)))</formula>
    </cfRule>
    <cfRule type="containsText" dxfId="2089" priority="4293" operator="containsText" text="em andamento">
      <formula>NOT(ISERROR(SEARCH("em andamento",P997)))</formula>
    </cfRule>
    <cfRule type="containsText" dxfId="2088" priority="4292" operator="containsText" text="Finalizado">
      <formula>NOT(ISERROR(SEARCH("Finalizado",P997)))</formula>
    </cfRule>
    <cfRule type="containsText" dxfId="2087" priority="4291" operator="containsText" text="Pendente">
      <formula>NOT(ISERROR(SEARCH("Pendente",P997)))</formula>
    </cfRule>
    <cfRule type="containsText" dxfId="2086" priority="4290" operator="containsText" text="N/A">
      <formula>NOT(ISERROR(SEARCH("N/A",P997)))</formula>
    </cfRule>
    <cfRule type="containsText" dxfId="2085" priority="4289" operator="containsText" text="Lançado">
      <formula>NOT(ISERROR(SEARCH("Lançado",P997)))</formula>
    </cfRule>
    <cfRule type="expression" dxfId="2084" priority="4288">
      <formula>$H997="ETAPA"</formula>
    </cfRule>
    <cfRule type="expression" dxfId="2083" priority="4287">
      <formula>$H997="CÉLULA CONSTRUTIVA"</formula>
    </cfRule>
    <cfRule type="expression" dxfId="2082" priority="4286">
      <formula>$H997="SUBETAPA"</formula>
    </cfRule>
    <cfRule type="expression" dxfId="2081" priority="4285">
      <formula>$H997="ETAPA"</formula>
    </cfRule>
    <cfRule type="expression" dxfId="2080" priority="4284">
      <formula>$H997="CÉLULA CONSTRUTIVA"</formula>
    </cfRule>
    <cfRule type="expression" dxfId="2079" priority="4283">
      <formula>$H997="SUBETAPA"</formula>
    </cfRule>
    <cfRule type="expression" dxfId="2078" priority="4282">
      <formula>$H997="ETAPA"</formula>
    </cfRule>
    <cfRule type="expression" dxfId="2077" priority="4281">
      <formula>$H997="CÉLULA CONSTRUTIVA"</formula>
    </cfRule>
  </conditionalFormatting>
  <conditionalFormatting sqref="P1000">
    <cfRule type="expression" dxfId="2076" priority="3532">
      <formula>$H1000="ETAPA"</formula>
    </cfRule>
    <cfRule type="containsText" dxfId="2075" priority="3514" operator="containsText" text="N/A">
      <formula>NOT(ISERROR(SEARCH("N/A",P1000)))</formula>
    </cfRule>
    <cfRule type="containsText" dxfId="2074" priority="3516" operator="containsText" text="Finalizado">
      <formula>NOT(ISERROR(SEARCH("Finalizado",P1000)))</formula>
    </cfRule>
    <cfRule type="containsText" dxfId="2073" priority="3517" operator="containsText" text="em andamento">
      <formula>NOT(ISERROR(SEARCH("em andamento",P1000)))</formula>
    </cfRule>
    <cfRule type="containsText" dxfId="2072" priority="3518" operator="containsText" text="Lançado">
      <formula>NOT(ISERROR(SEARCH("Lançado",P1000)))</formula>
    </cfRule>
    <cfRule type="containsText" dxfId="2071" priority="3513" operator="containsText" text="Lançado">
      <formula>NOT(ISERROR(SEARCH("Lançado",P1000)))</formula>
    </cfRule>
    <cfRule type="containsText" dxfId="2070" priority="3519" operator="containsText" text="N/A">
      <formula>NOT(ISERROR(SEARCH("N/A",P1000)))</formula>
    </cfRule>
    <cfRule type="containsText" dxfId="2069" priority="3520" operator="containsText" text="Pendente">
      <formula>NOT(ISERROR(SEARCH("Pendente",P1000)))</formula>
    </cfRule>
    <cfRule type="containsText" dxfId="2068" priority="3515" operator="containsText" text="Pendente">
      <formula>NOT(ISERROR(SEARCH("Pendente",P1000)))</formula>
    </cfRule>
    <cfRule type="containsText" dxfId="2067" priority="3521" operator="containsText" text="Finalizado">
      <formula>NOT(ISERROR(SEARCH("Finalizado",P1000)))</formula>
    </cfRule>
    <cfRule type="containsText" dxfId="2066" priority="3522" operator="containsText" text="em andamento">
      <formula>NOT(ISERROR(SEARCH("em andamento",P1000)))</formula>
    </cfRule>
    <cfRule type="containsText" dxfId="2065" priority="3523" operator="containsText" text="Lançado">
      <formula>NOT(ISERROR(SEARCH("Lançado",P1000)))</formula>
    </cfRule>
    <cfRule type="containsText" dxfId="2064" priority="3524" operator="containsText" text="Pendente">
      <formula>NOT(ISERROR(SEARCH("Pendente",P1000)))</formula>
    </cfRule>
    <cfRule type="containsText" dxfId="2063" priority="3525" operator="containsText" text="Finalizado">
      <formula>NOT(ISERROR(SEARCH("Finalizado",P1000)))</formula>
    </cfRule>
    <cfRule type="containsText" dxfId="2062" priority="3526" operator="containsText" text="em andamento">
      <formula>NOT(ISERROR(SEARCH("em andamento",P1000)))</formula>
    </cfRule>
    <cfRule type="expression" dxfId="2061" priority="3527">
      <formula>$H1000="SUBETAPA"</formula>
    </cfRule>
    <cfRule type="expression" dxfId="2060" priority="3528">
      <formula>$H1000="CÉLULA CONSTRUTIVA"</formula>
    </cfRule>
    <cfRule type="expression" dxfId="2059" priority="3529">
      <formula>$H1000="ETAPA"</formula>
    </cfRule>
    <cfRule type="expression" dxfId="2058" priority="3530">
      <formula>$H1000="SUBETAPA"</formula>
    </cfRule>
    <cfRule type="expression" dxfId="2057" priority="3531">
      <formula>$H1000="CÉLULA CONSTRUTIVA"</formula>
    </cfRule>
    <cfRule type="containsText" dxfId="2056" priority="3533" operator="containsText" text="N/A">
      <formula>NOT(ISERROR(SEARCH("N/A",P1000)))</formula>
    </cfRule>
  </conditionalFormatting>
  <conditionalFormatting sqref="P1001 P1006 P1009">
    <cfRule type="containsText" dxfId="2055" priority="4325" operator="containsText" text="em andamento">
      <formula>NOT(ISERROR(SEARCH("em andamento",P1001)))</formula>
    </cfRule>
  </conditionalFormatting>
  <conditionalFormatting sqref="P1001 P1006">
    <cfRule type="containsText" dxfId="2054" priority="4319" operator="containsText" text="Pendente">
      <formula>NOT(ISERROR(SEARCH("Pendente",P1001)))</formula>
    </cfRule>
    <cfRule type="containsText" dxfId="2053" priority="4318" operator="containsText" text="N/A">
      <formula>NOT(ISERROR(SEARCH("N/A",P1001)))</formula>
    </cfRule>
    <cfRule type="containsText" dxfId="2052" priority="4317" operator="containsText" text="Lançado">
      <formula>NOT(ISERROR(SEARCH("Lançado",P1001)))</formula>
    </cfRule>
  </conditionalFormatting>
  <conditionalFormatting sqref="P1001">
    <cfRule type="containsText" dxfId="2051" priority="4316" operator="containsText" text="em andamento">
      <formula>NOT(ISERROR(SEARCH("em andamento",P1001)))</formula>
    </cfRule>
    <cfRule type="containsText" dxfId="2050" priority="4315" operator="containsText" text="Finalizado">
      <formula>NOT(ISERROR(SEARCH("Finalizado",P1001)))</formula>
    </cfRule>
  </conditionalFormatting>
  <conditionalFormatting sqref="P1004">
    <cfRule type="containsText" dxfId="2049" priority="4262" operator="containsText" text="N/A">
      <formula>NOT(ISERROR(SEARCH("N/A",P1004)))</formula>
    </cfRule>
    <cfRule type="containsText" dxfId="2048" priority="4256" operator="containsText" text="Lançado">
      <formula>NOT(ISERROR(SEARCH("Lançado",P1004)))</formula>
    </cfRule>
    <cfRule type="containsText" dxfId="2047" priority="4257" operator="containsText" text="N/A">
      <formula>NOT(ISERROR(SEARCH("N/A",P1004)))</formula>
    </cfRule>
    <cfRule type="containsText" dxfId="2046" priority="4259" operator="containsText" text="Finalizado">
      <formula>NOT(ISERROR(SEARCH("Finalizado",P1004)))</formula>
    </cfRule>
    <cfRule type="containsText" dxfId="2045" priority="4261" operator="containsText" text="Lançado">
      <formula>NOT(ISERROR(SEARCH("Lançado",P1004)))</formula>
    </cfRule>
    <cfRule type="expression" dxfId="2044" priority="4255">
      <formula>$H1004="ETAPA"</formula>
    </cfRule>
    <cfRule type="expression" dxfId="2043" priority="4254">
      <formula>$H1004="CÉLULA CONSTRUTIVA"</formula>
    </cfRule>
    <cfRule type="expression" dxfId="2042" priority="4253">
      <formula>$H1004="SUBETAPA"</formula>
    </cfRule>
    <cfRule type="containsText" dxfId="2041" priority="4252" operator="containsText" text="em andamento">
      <formula>NOT(ISERROR(SEARCH("em andamento",P1004)))</formula>
    </cfRule>
    <cfRule type="containsText" dxfId="2040" priority="4251" operator="containsText" text="Finalizado">
      <formula>NOT(ISERROR(SEARCH("Finalizado",P1004)))</formula>
    </cfRule>
    <cfRule type="containsText" dxfId="2039" priority="4250" operator="containsText" text="Pendente">
      <formula>NOT(ISERROR(SEARCH("Pendente",P1004)))</formula>
    </cfRule>
    <cfRule type="containsText" dxfId="2038" priority="4260" operator="containsText" text="em andamento">
      <formula>NOT(ISERROR(SEARCH("em andamento",P1004)))</formula>
    </cfRule>
    <cfRule type="containsText" dxfId="2037" priority="4258" operator="containsText" text="Pendente">
      <formula>NOT(ISERROR(SEARCH("Pendente",P1004)))</formula>
    </cfRule>
  </conditionalFormatting>
  <conditionalFormatting sqref="P1005">
    <cfRule type="containsText" dxfId="2036" priority="4116" operator="containsText" text="Lançado">
      <formula>NOT(ISERROR(SEARCH("Lançado",P1005)))</formula>
    </cfRule>
    <cfRule type="containsText" dxfId="2035" priority="4117" operator="containsText" text="N/A">
      <formula>NOT(ISERROR(SEARCH("N/A",P1005)))</formula>
    </cfRule>
    <cfRule type="containsText" dxfId="2034" priority="4118" operator="containsText" text="Pendente">
      <formula>NOT(ISERROR(SEARCH("Pendente",P1005)))</formula>
    </cfRule>
    <cfRule type="containsText" dxfId="2033" priority="4120" operator="containsText" text="em andamento">
      <formula>NOT(ISERROR(SEARCH("em andamento",P1005)))</formula>
    </cfRule>
    <cfRule type="containsText" dxfId="2032" priority="4122" operator="containsText" text="N/A">
      <formula>NOT(ISERROR(SEARCH("N/A",P1005)))</formula>
    </cfRule>
    <cfRule type="containsText" dxfId="2031" priority="4119" operator="containsText" text="Finalizado">
      <formula>NOT(ISERROR(SEARCH("Finalizado",P1005)))</formula>
    </cfRule>
    <cfRule type="containsText" dxfId="2030" priority="4123" operator="containsText" text="Pendente">
      <formula>NOT(ISERROR(SEARCH("Pendente",P1005)))</formula>
    </cfRule>
    <cfRule type="containsText" dxfId="2029" priority="4124" operator="containsText" text="Finalizado">
      <formula>NOT(ISERROR(SEARCH("Finalizado",P1005)))</formula>
    </cfRule>
    <cfRule type="containsText" dxfId="2028" priority="4125" operator="containsText" text="em andamento">
      <formula>NOT(ISERROR(SEARCH("em andamento",P1005)))</formula>
    </cfRule>
    <cfRule type="expression" dxfId="2027" priority="4127">
      <formula>$H1005="CÉLULA CONSTRUTIVA"</formula>
    </cfRule>
    <cfRule type="containsText" dxfId="2026" priority="4132" operator="containsText" text="Finalizado">
      <formula>NOT(ISERROR(SEARCH("Finalizado",P1005)))</formula>
    </cfRule>
    <cfRule type="containsText" dxfId="2025" priority="4121" operator="containsText" text="Lançado">
      <formula>NOT(ISERROR(SEARCH("Lançado",P1005)))</formula>
    </cfRule>
    <cfRule type="expression" dxfId="2024" priority="4126">
      <formula>$H1005="SUBETAPA"</formula>
    </cfRule>
    <cfRule type="containsText" dxfId="2023" priority="4131" operator="containsText" text="Pendente">
      <formula>NOT(ISERROR(SEARCH("Pendente",P1005)))</formula>
    </cfRule>
    <cfRule type="expression" dxfId="2022" priority="4113">
      <formula>$H1005="SUBETAPA"</formula>
    </cfRule>
    <cfRule type="expression" dxfId="2021" priority="4128">
      <formula>$H1005="ETAPA"</formula>
    </cfRule>
    <cfRule type="containsText" dxfId="2020" priority="4129" operator="containsText" text="Lançado">
      <formula>NOT(ISERROR(SEARCH("Lançado",P1005)))</formula>
    </cfRule>
    <cfRule type="expression" dxfId="2019" priority="4114">
      <formula>$H1005="CÉLULA CONSTRUTIVA"</formula>
    </cfRule>
    <cfRule type="containsText" dxfId="2018" priority="4130" operator="containsText" text="N/A">
      <formula>NOT(ISERROR(SEARCH("N/A",P1005)))</formula>
    </cfRule>
    <cfRule type="expression" dxfId="2017" priority="4115">
      <formula>$H1005="ETAPA"</formula>
    </cfRule>
    <cfRule type="containsText" dxfId="2016" priority="4133" operator="containsText" text="em andamento">
      <formula>NOT(ISERROR(SEARCH("em andamento",P1005)))</formula>
    </cfRule>
  </conditionalFormatting>
  <conditionalFormatting sqref="P1006">
    <cfRule type="expression" dxfId="2015" priority="4308">
      <formula>$H1006="SUBETAPA"</formula>
    </cfRule>
    <cfRule type="expression" dxfId="2014" priority="4311">
      <formula>$H1006="SUBETAPA"</formula>
    </cfRule>
    <cfRule type="expression" dxfId="2013" priority="4312">
      <formula>$H1006="CÉLULA CONSTRUTIVA"</formula>
    </cfRule>
    <cfRule type="expression" dxfId="2012" priority="4313">
      <formula>$H1006="ETAPA"</formula>
    </cfRule>
    <cfRule type="containsText" dxfId="2011" priority="4314" operator="containsText" text="em andamento">
      <formula>NOT(ISERROR(SEARCH("em andamento",P1006)))</formula>
    </cfRule>
    <cfRule type="expression" dxfId="2010" priority="4310">
      <formula>$H1006="ETAPA"</formula>
    </cfRule>
    <cfRule type="expression" dxfId="2009" priority="4309">
      <formula>$H1006="CÉLULA CONSTRUTIVA"</formula>
    </cfRule>
  </conditionalFormatting>
  <conditionalFormatting sqref="P1009 P1001 P1006">
    <cfRule type="containsText" dxfId="2008" priority="4324" operator="containsText" text="Finalizado">
      <formula>NOT(ISERROR(SEARCH("Finalizado",P1001)))</formula>
    </cfRule>
  </conditionalFormatting>
  <conditionalFormatting sqref="P1009">
    <cfRule type="containsText" dxfId="2007" priority="4307" operator="containsText" text="em andamento">
      <formula>NOT(ISERROR(SEARCH("em andamento",P1009)))</formula>
    </cfRule>
    <cfRule type="containsText" dxfId="2006" priority="4306" operator="containsText" text="Finalizado">
      <formula>NOT(ISERROR(SEARCH("Finalizado",P1009)))</formula>
    </cfRule>
    <cfRule type="containsText" dxfId="2005" priority="4305" operator="containsText" text="Pendente">
      <formula>NOT(ISERROR(SEARCH("Pendente",P1009)))</formula>
    </cfRule>
    <cfRule type="containsText" dxfId="2004" priority="4323" operator="containsText" text="Pendente">
      <formula>NOT(ISERROR(SEARCH("Pendente",P1009)))</formula>
    </cfRule>
    <cfRule type="containsText" dxfId="2003" priority="4297" operator="containsText" text="Lançado">
      <formula>NOT(ISERROR(SEARCH("Lançado",P1009)))</formula>
    </cfRule>
    <cfRule type="containsText" dxfId="2002" priority="4322" operator="containsText" text="N/A">
      <formula>NOT(ISERROR(SEARCH("N/A",P1009)))</formula>
    </cfRule>
    <cfRule type="containsText" dxfId="2001" priority="4321" operator="containsText" text="Lançado">
      <formula>NOT(ISERROR(SEARCH("Lançado",P1009)))</formula>
    </cfRule>
    <cfRule type="containsText" dxfId="2000" priority="4304" operator="containsText" text="N/A">
      <formula>NOT(ISERROR(SEARCH("N/A",P1009)))</formula>
    </cfRule>
    <cfRule type="containsText" dxfId="1999" priority="4303" operator="containsText" text="Lançado">
      <formula>NOT(ISERROR(SEARCH("Lançado",P1009)))</formula>
    </cfRule>
    <cfRule type="containsText" dxfId="1998" priority="4301" operator="containsText" text="em andamento">
      <formula>NOT(ISERROR(SEARCH("em andamento",P1009)))</formula>
    </cfRule>
    <cfRule type="containsText" dxfId="1997" priority="4300" operator="containsText" text="Finalizado">
      <formula>NOT(ISERROR(SEARCH("Finalizado",P1009)))</formula>
    </cfRule>
    <cfRule type="containsText" dxfId="1996" priority="4299" operator="containsText" text="Pendente">
      <formula>NOT(ISERROR(SEARCH("Pendente",P1009)))</formula>
    </cfRule>
    <cfRule type="containsText" dxfId="1995" priority="4298" operator="containsText" text="N/A">
      <formula>NOT(ISERROR(SEARCH("N/A",P1009)))</formula>
    </cfRule>
  </conditionalFormatting>
  <conditionalFormatting sqref="P1016:P1017">
    <cfRule type="containsText" dxfId="1994" priority="4022" operator="containsText" text="Pendente">
      <formula>NOT(ISERROR(SEARCH("Pendente",P1016)))</formula>
    </cfRule>
    <cfRule type="expression" dxfId="1993" priority="4029">
      <formula>$H1016="CÉLULA CONSTRUTIVA"</formula>
    </cfRule>
    <cfRule type="containsText" dxfId="1992" priority="4023" operator="containsText" text="Finalizado">
      <formula>NOT(ISERROR(SEARCH("Finalizado",P1016)))</formula>
    </cfRule>
    <cfRule type="containsText" dxfId="1991" priority="4034" operator="containsText" text="Lançado">
      <formula>NOT(ISERROR(SEARCH("Lançado",P1016)))</formula>
    </cfRule>
    <cfRule type="expression" dxfId="1990" priority="4030">
      <formula>$H1016="ETAPA"</formula>
    </cfRule>
    <cfRule type="expression" dxfId="1989" priority="4025">
      <formula>$H1016="SUBETAPA"</formula>
    </cfRule>
    <cfRule type="containsText" dxfId="1988" priority="4038" operator="containsText" text="em andamento">
      <formula>NOT(ISERROR(SEARCH("em andamento",P1016)))</formula>
    </cfRule>
    <cfRule type="containsText" dxfId="1987" priority="4036" operator="containsText" text="Pendente">
      <formula>NOT(ISERROR(SEARCH("Pendente",P1016)))</formula>
    </cfRule>
    <cfRule type="expression" dxfId="1986" priority="4031">
      <formula>$H1016="SUBETAPA"</formula>
    </cfRule>
    <cfRule type="containsText" dxfId="1985" priority="4024" operator="containsText" text="em andamento">
      <formula>NOT(ISERROR(SEARCH("em andamento",P1016)))</formula>
    </cfRule>
    <cfRule type="expression" dxfId="1984" priority="4026">
      <formula>$H1016="CÉLULA CONSTRUTIVA"</formula>
    </cfRule>
    <cfRule type="expression" dxfId="1983" priority="4027">
      <formula>$H1016="ETAPA"</formula>
    </cfRule>
    <cfRule type="expression" dxfId="1982" priority="4028">
      <formula>$H1016="SUBETAPA"</formula>
    </cfRule>
    <cfRule type="containsText" dxfId="1981" priority="3971" operator="containsText" text="Lançado">
      <formula>NOT(ISERROR(SEARCH("Lançado",P1016)))</formula>
    </cfRule>
    <cfRule type="expression" dxfId="1980" priority="4032">
      <formula>$H1016="CÉLULA CONSTRUTIVA"</formula>
    </cfRule>
    <cfRule type="containsText" dxfId="1979" priority="4037" operator="containsText" text="Finalizado">
      <formula>NOT(ISERROR(SEARCH("Finalizado",P1016)))</formula>
    </cfRule>
    <cfRule type="expression" dxfId="1978" priority="4033">
      <formula>$H1016="ETAPA"</formula>
    </cfRule>
    <cfRule type="containsText" dxfId="1977" priority="4035" operator="containsText" text="N/A">
      <formula>NOT(ISERROR(SEARCH("N/A",P1016)))</formula>
    </cfRule>
  </conditionalFormatting>
  <conditionalFormatting sqref="P1022 P1028 P1033">
    <cfRule type="containsText" dxfId="1976" priority="4070" operator="containsText" text="em andamento">
      <formula>NOT(ISERROR(SEARCH("em andamento",P1022)))</formula>
    </cfRule>
  </conditionalFormatting>
  <conditionalFormatting sqref="P1022 P1028">
    <cfRule type="containsText" dxfId="1975" priority="4062" operator="containsText" text="Lançado">
      <formula>NOT(ISERROR(SEARCH("Lançado",P1022)))</formula>
    </cfRule>
    <cfRule type="containsText" dxfId="1974" priority="4063" operator="containsText" text="N/A">
      <formula>NOT(ISERROR(SEARCH("N/A",P1022)))</formula>
    </cfRule>
    <cfRule type="containsText" dxfId="1973" priority="4064" operator="containsText" text="Pendente">
      <formula>NOT(ISERROR(SEARCH("Pendente",P1022)))</formula>
    </cfRule>
  </conditionalFormatting>
  <conditionalFormatting sqref="P1022">
    <cfRule type="containsText" dxfId="1972" priority="4061" operator="containsText" text="em andamento">
      <formula>NOT(ISERROR(SEARCH("em andamento",P1022)))</formula>
    </cfRule>
    <cfRule type="containsText" dxfId="1971" priority="4060" operator="containsText" text="Finalizado">
      <formula>NOT(ISERROR(SEARCH("Finalizado",P1022)))</formula>
    </cfRule>
  </conditionalFormatting>
  <conditionalFormatting sqref="P1026">
    <cfRule type="expression" dxfId="1970" priority="3999">
      <formula>$H1026="CÉLULA CONSTRUTIVA"</formula>
    </cfRule>
    <cfRule type="expression" dxfId="1969" priority="3998">
      <formula>$H1026="SUBETAPA"</formula>
    </cfRule>
    <cfRule type="containsText" dxfId="1968" priority="3997" operator="containsText" text="em andamento">
      <formula>NOT(ISERROR(SEARCH("em andamento",P1026)))</formula>
    </cfRule>
    <cfRule type="containsText" dxfId="1967" priority="3996" operator="containsText" text="Finalizado">
      <formula>NOT(ISERROR(SEARCH("Finalizado",P1026)))</formula>
    </cfRule>
    <cfRule type="expression" dxfId="1966" priority="4000">
      <formula>$H1026="ETAPA"</formula>
    </cfRule>
    <cfRule type="containsText" dxfId="1965" priority="4005" operator="containsText" text="em andamento">
      <formula>NOT(ISERROR(SEARCH("em andamento",P1026)))</formula>
    </cfRule>
    <cfRule type="containsText" dxfId="1964" priority="4004" operator="containsText" text="Finalizado">
      <formula>NOT(ISERROR(SEARCH("Finalizado",P1026)))</formula>
    </cfRule>
    <cfRule type="containsText" dxfId="1963" priority="4003" operator="containsText" text="Pendente">
      <formula>NOT(ISERROR(SEARCH("Pendente",P1026)))</formula>
    </cfRule>
    <cfRule type="containsText" dxfId="1962" priority="4007" operator="containsText" text="N/A">
      <formula>NOT(ISERROR(SEARCH("N/A",P1026)))</formula>
    </cfRule>
    <cfRule type="containsText" dxfId="1961" priority="3995" operator="containsText" text="Pendente">
      <formula>NOT(ISERROR(SEARCH("Pendente",P1026)))</formula>
    </cfRule>
    <cfRule type="containsText" dxfId="1960" priority="4001" operator="containsText" text="Lançado">
      <formula>NOT(ISERROR(SEARCH("Lançado",P1026)))</formula>
    </cfRule>
    <cfRule type="containsText" dxfId="1959" priority="4002" operator="containsText" text="N/A">
      <formula>NOT(ISERROR(SEARCH("N/A",P1026)))</formula>
    </cfRule>
    <cfRule type="containsText" dxfId="1958" priority="4006" operator="containsText" text="Lançado">
      <formula>NOT(ISERROR(SEARCH("Lançado",P1026)))</formula>
    </cfRule>
  </conditionalFormatting>
  <conditionalFormatting sqref="P1027">
    <cfRule type="containsText" dxfId="1957" priority="3869" operator="containsText" text="Finalizado">
      <formula>NOT(ISERROR(SEARCH("Finalizado",P1027)))</formula>
    </cfRule>
    <cfRule type="containsText" dxfId="1956" priority="3868" operator="containsText" text="Pendente">
      <formula>NOT(ISERROR(SEARCH("Pendente",P1027)))</formula>
    </cfRule>
    <cfRule type="containsText" dxfId="1955" priority="3867" operator="containsText" text="N/A">
      <formula>NOT(ISERROR(SEARCH("N/A",P1027)))</formula>
    </cfRule>
    <cfRule type="containsText" dxfId="1954" priority="3866" operator="containsText" text="Lançado">
      <formula>NOT(ISERROR(SEARCH("Lançado",P1027)))</formula>
    </cfRule>
    <cfRule type="containsText" dxfId="1953" priority="3864" operator="containsText" text="Finalizado">
      <formula>NOT(ISERROR(SEARCH("Finalizado",P1027)))</formula>
    </cfRule>
    <cfRule type="containsText" dxfId="1952" priority="3861" operator="containsText" text="Lançado">
      <formula>NOT(ISERROR(SEARCH("Lançado",P1027)))</formula>
    </cfRule>
    <cfRule type="containsText" dxfId="1951" priority="3863" operator="containsText" text="Pendente">
      <formula>NOT(ISERROR(SEARCH("Pendente",P1027)))</formula>
    </cfRule>
    <cfRule type="expression" dxfId="1950" priority="3871">
      <formula>$H1027="SUBETAPA"</formula>
    </cfRule>
    <cfRule type="expression" dxfId="1949" priority="3873">
      <formula>$H1027="ETAPA"</formula>
    </cfRule>
    <cfRule type="containsText" dxfId="1948" priority="3874" operator="containsText" text="Lançado">
      <formula>NOT(ISERROR(SEARCH("Lançado",P1027)))</formula>
    </cfRule>
    <cfRule type="containsText" dxfId="1947" priority="3862" operator="containsText" text="N/A">
      <formula>NOT(ISERROR(SEARCH("N/A",P1027)))</formula>
    </cfRule>
    <cfRule type="expression" dxfId="1946" priority="3872">
      <formula>$H1027="CÉLULA CONSTRUTIVA"</formula>
    </cfRule>
    <cfRule type="containsText" dxfId="1945" priority="3865" operator="containsText" text="em andamento">
      <formula>NOT(ISERROR(SEARCH("em andamento",P1027)))</formula>
    </cfRule>
    <cfRule type="containsText" dxfId="1944" priority="3875" operator="containsText" text="N/A">
      <formula>NOT(ISERROR(SEARCH("N/A",P1027)))</formula>
    </cfRule>
    <cfRule type="containsText" dxfId="1943" priority="3876" operator="containsText" text="Pendente">
      <formula>NOT(ISERROR(SEARCH("Pendente",P1027)))</formula>
    </cfRule>
    <cfRule type="containsText" dxfId="1942" priority="3877" operator="containsText" text="Finalizado">
      <formula>NOT(ISERROR(SEARCH("Finalizado",P1027)))</formula>
    </cfRule>
    <cfRule type="expression" dxfId="1941" priority="3860">
      <formula>$H1027="ETAPA"</formula>
    </cfRule>
    <cfRule type="containsText" dxfId="1940" priority="3878" operator="containsText" text="em andamento">
      <formula>NOT(ISERROR(SEARCH("em andamento",P1027)))</formula>
    </cfRule>
    <cfRule type="containsText" dxfId="1939" priority="3870" operator="containsText" text="em andamento">
      <formula>NOT(ISERROR(SEARCH("em andamento",P1027)))</formula>
    </cfRule>
    <cfRule type="expression" dxfId="1938" priority="3858">
      <formula>$H1027="SUBETAPA"</formula>
    </cfRule>
    <cfRule type="expression" dxfId="1937" priority="3859">
      <formula>$H1027="CÉLULA CONSTRUTIVA"</formula>
    </cfRule>
  </conditionalFormatting>
  <conditionalFormatting sqref="P1028">
    <cfRule type="expression" dxfId="1936" priority="4053">
      <formula>$H1028="SUBETAPA"</formula>
    </cfRule>
    <cfRule type="expression" dxfId="1935" priority="4054">
      <formula>$H1028="CÉLULA CONSTRUTIVA"</formula>
    </cfRule>
    <cfRule type="expression" dxfId="1934" priority="4056">
      <formula>$H1028="SUBETAPA"</formula>
    </cfRule>
    <cfRule type="containsText" dxfId="1933" priority="4059" operator="containsText" text="em andamento">
      <formula>NOT(ISERROR(SEARCH("em andamento",P1028)))</formula>
    </cfRule>
    <cfRule type="expression" dxfId="1932" priority="4058">
      <formula>$H1028="ETAPA"</formula>
    </cfRule>
    <cfRule type="expression" dxfId="1931" priority="4057">
      <formula>$H1028="CÉLULA CONSTRUTIVA"</formula>
    </cfRule>
    <cfRule type="expression" dxfId="1930" priority="4055">
      <formula>$H1028="ETAPA"</formula>
    </cfRule>
  </conditionalFormatting>
  <conditionalFormatting sqref="P1031">
    <cfRule type="expression" dxfId="1929" priority="593">
      <formula>$H1031="SUBETAPA"</formula>
    </cfRule>
    <cfRule type="expression" dxfId="1928" priority="594">
      <formula>$H1031="CÉLULA CONSTRUTIVA"</formula>
    </cfRule>
    <cfRule type="expression" dxfId="1927" priority="595">
      <formula>$H1031="ETAPA"</formula>
    </cfRule>
    <cfRule type="containsText" dxfId="1926" priority="596" operator="containsText" text="em andamento">
      <formula>NOT(ISERROR(SEARCH("em andamento",P1031)))</formula>
    </cfRule>
    <cfRule type="containsText" dxfId="1925" priority="597" operator="containsText" text="Lançado">
      <formula>NOT(ISERROR(SEARCH("Lançado",P1031)))</formula>
    </cfRule>
    <cfRule type="containsText" dxfId="1924" priority="598" operator="containsText" text="N/A">
      <formula>NOT(ISERROR(SEARCH("N/A",P1031)))</formula>
    </cfRule>
    <cfRule type="containsText" dxfId="1923" priority="599" operator="containsText" text="Pendente">
      <formula>NOT(ISERROR(SEARCH("Pendente",P1031)))</formula>
    </cfRule>
    <cfRule type="containsText" dxfId="1922" priority="600" operator="containsText" text="Finalizado">
      <formula>NOT(ISERROR(SEARCH("Finalizado",P1031)))</formula>
    </cfRule>
    <cfRule type="containsText" dxfId="1921" priority="601" operator="containsText" text="em andamento">
      <formula>NOT(ISERROR(SEARCH("em andamento",P1031)))</formula>
    </cfRule>
    <cfRule type="expression" dxfId="1920" priority="591">
      <formula>$H1031="CÉLULA CONSTRUTIVA"</formula>
    </cfRule>
    <cfRule type="expression" dxfId="1919" priority="590">
      <formula>$H1031="SUBETAPA"</formula>
    </cfRule>
    <cfRule type="expression" dxfId="1918" priority="592">
      <formula>$H1031="ETAPA"</formula>
    </cfRule>
  </conditionalFormatting>
  <conditionalFormatting sqref="P1033 P1022 P1028">
    <cfRule type="containsText" dxfId="1917" priority="4069" operator="containsText" text="Finalizado">
      <formula>NOT(ISERROR(SEARCH("Finalizado",P1022)))</formula>
    </cfRule>
  </conditionalFormatting>
  <conditionalFormatting sqref="P1033">
    <cfRule type="containsText" dxfId="1916" priority="4052" operator="containsText" text="em andamento">
      <formula>NOT(ISERROR(SEARCH("em andamento",P1033)))</formula>
    </cfRule>
    <cfRule type="containsText" dxfId="1915" priority="4046" operator="containsText" text="em andamento">
      <formula>NOT(ISERROR(SEARCH("em andamento",P1033)))</formula>
    </cfRule>
    <cfRule type="containsText" dxfId="1914" priority="4048" operator="containsText" text="Lançado">
      <formula>NOT(ISERROR(SEARCH("Lançado",P1033)))</formula>
    </cfRule>
    <cfRule type="containsText" dxfId="1913" priority="4049" operator="containsText" text="N/A">
      <formula>NOT(ISERROR(SEARCH("N/A",P1033)))</formula>
    </cfRule>
    <cfRule type="containsText" dxfId="1912" priority="4050" operator="containsText" text="Pendente">
      <formula>NOT(ISERROR(SEARCH("Pendente",P1033)))</formula>
    </cfRule>
    <cfRule type="containsText" dxfId="1911" priority="4051" operator="containsText" text="Finalizado">
      <formula>NOT(ISERROR(SEARCH("Finalizado",P1033)))</formula>
    </cfRule>
    <cfRule type="containsText" dxfId="1910" priority="4066" operator="containsText" text="Lançado">
      <formula>NOT(ISERROR(SEARCH("Lançado",P1033)))</formula>
    </cfRule>
    <cfRule type="containsText" dxfId="1909" priority="4045" operator="containsText" text="Finalizado">
      <formula>NOT(ISERROR(SEARCH("Finalizado",P1033)))</formula>
    </cfRule>
    <cfRule type="containsText" dxfId="1908" priority="4067" operator="containsText" text="N/A">
      <formula>NOT(ISERROR(SEARCH("N/A",P1033)))</formula>
    </cfRule>
    <cfRule type="containsText" dxfId="1907" priority="4068" operator="containsText" text="Pendente">
      <formula>NOT(ISERROR(SEARCH("Pendente",P1033)))</formula>
    </cfRule>
    <cfRule type="containsText" dxfId="1906" priority="4042" operator="containsText" text="Lançado">
      <formula>NOT(ISERROR(SEARCH("Lançado",P1033)))</formula>
    </cfRule>
    <cfRule type="containsText" dxfId="1905" priority="4043" operator="containsText" text="N/A">
      <formula>NOT(ISERROR(SEARCH("N/A",P1033)))</formula>
    </cfRule>
    <cfRule type="containsText" dxfId="1904" priority="4044" operator="containsText" text="Pendente">
      <formula>NOT(ISERROR(SEARCH("Pendente",P1033)))</formula>
    </cfRule>
  </conditionalFormatting>
  <conditionalFormatting sqref="P1042:P1043">
    <cfRule type="expression" dxfId="1903" priority="3770">
      <formula>$H1042="SUBETAPA"</formula>
    </cfRule>
    <cfRule type="expression" dxfId="1902" priority="3771">
      <formula>$H1042="CÉLULA CONSTRUTIVA"</formula>
    </cfRule>
    <cfRule type="expression" dxfId="1901" priority="3772">
      <formula>$H1042="ETAPA"</formula>
    </cfRule>
    <cfRule type="expression" dxfId="1900" priority="3773">
      <formula>$H1042="SUBETAPA"</formula>
    </cfRule>
    <cfRule type="expression" dxfId="1899" priority="3776">
      <formula>$H1042="SUBETAPA"</formula>
    </cfRule>
    <cfRule type="expression" dxfId="1898" priority="3774">
      <formula>$H1042="CÉLULA CONSTRUTIVA"</formula>
    </cfRule>
    <cfRule type="expression" dxfId="1897" priority="3778">
      <formula>$H1042="ETAPA"</formula>
    </cfRule>
    <cfRule type="expression" dxfId="1896" priority="3775">
      <formula>$H1042="ETAPA"</formula>
    </cfRule>
    <cfRule type="containsText" dxfId="1895" priority="3716" operator="containsText" text="Lançado">
      <formula>NOT(ISERROR(SEARCH("Lançado",P1042)))</formula>
    </cfRule>
    <cfRule type="containsText" dxfId="1894" priority="3767" operator="containsText" text="Pendente">
      <formula>NOT(ISERROR(SEARCH("Pendente",P1042)))</formula>
    </cfRule>
    <cfRule type="containsText" dxfId="1893" priority="3768" operator="containsText" text="Finalizado">
      <formula>NOT(ISERROR(SEARCH("Finalizado",P1042)))</formula>
    </cfRule>
    <cfRule type="containsText" dxfId="1892" priority="3783" operator="containsText" text="em andamento">
      <formula>NOT(ISERROR(SEARCH("em andamento",P1042)))</formula>
    </cfRule>
    <cfRule type="expression" dxfId="1891" priority="3777">
      <formula>$H1042="CÉLULA CONSTRUTIVA"</formula>
    </cfRule>
    <cfRule type="containsText" dxfId="1890" priority="3769" operator="containsText" text="em andamento">
      <formula>NOT(ISERROR(SEARCH("em andamento",P1042)))</formula>
    </cfRule>
    <cfRule type="containsText" dxfId="1889" priority="3782" operator="containsText" text="Finalizado">
      <formula>NOT(ISERROR(SEARCH("Finalizado",P1042)))</formula>
    </cfRule>
    <cfRule type="containsText" dxfId="1888" priority="3781" operator="containsText" text="Pendente">
      <formula>NOT(ISERROR(SEARCH("Pendente",P1042)))</formula>
    </cfRule>
    <cfRule type="containsText" dxfId="1887" priority="3780" operator="containsText" text="N/A">
      <formula>NOT(ISERROR(SEARCH("N/A",P1042)))</formula>
    </cfRule>
    <cfRule type="containsText" dxfId="1886" priority="3779" operator="containsText" text="Lançado">
      <formula>NOT(ISERROR(SEARCH("Lançado",P1042)))</formula>
    </cfRule>
  </conditionalFormatting>
  <conditionalFormatting sqref="P1042:P1045">
    <cfRule type="containsText" dxfId="1885" priority="3665" operator="containsText" text="N/A">
      <formula>NOT(ISERROR(SEARCH("N/A",P1042)))</formula>
    </cfRule>
  </conditionalFormatting>
  <conditionalFormatting sqref="P1046">
    <cfRule type="containsText" dxfId="1884" priority="3812" operator="containsText" text="N/A">
      <formula>NOT(ISERROR(SEARCH("N/A",P1046)))</formula>
    </cfRule>
    <cfRule type="containsText" dxfId="1883" priority="3813" operator="containsText" text="Pendente">
      <formula>NOT(ISERROR(SEARCH("Pendente",P1046)))</formula>
    </cfRule>
    <cfRule type="containsText" dxfId="1882" priority="3814" operator="containsText" text="Finalizado">
      <formula>NOT(ISERROR(SEARCH("Finalizado",P1046)))</formula>
    </cfRule>
    <cfRule type="containsText" dxfId="1881" priority="3815" operator="containsText" text="em andamento">
      <formula>NOT(ISERROR(SEARCH("em andamento",P1046)))</formula>
    </cfRule>
    <cfRule type="containsText" dxfId="1880" priority="3787" operator="containsText" text="Lançado">
      <formula>NOT(ISERROR(SEARCH("Lançado",P1046)))</formula>
    </cfRule>
    <cfRule type="containsText" dxfId="1879" priority="3788" operator="containsText" text="N/A">
      <formula>NOT(ISERROR(SEARCH("N/A",P1046)))</formula>
    </cfRule>
    <cfRule type="containsText" dxfId="1878" priority="3789" operator="containsText" text="Pendente">
      <formula>NOT(ISERROR(SEARCH("Pendente",P1046)))</formula>
    </cfRule>
    <cfRule type="containsText" dxfId="1877" priority="3790" operator="containsText" text="Finalizado">
      <formula>NOT(ISERROR(SEARCH("Finalizado",P1046)))</formula>
    </cfRule>
    <cfRule type="containsText" dxfId="1876" priority="3791" operator="containsText" text="em andamento">
      <formula>NOT(ISERROR(SEARCH("em andamento",P1046)))</formula>
    </cfRule>
    <cfRule type="containsText" dxfId="1875" priority="3793" operator="containsText" text="Lançado">
      <formula>NOT(ISERROR(SEARCH("Lançado",P1046)))</formula>
    </cfRule>
    <cfRule type="containsText" dxfId="1874" priority="3794" operator="containsText" text="N/A">
      <formula>NOT(ISERROR(SEARCH("N/A",P1046)))</formula>
    </cfRule>
    <cfRule type="containsText" dxfId="1873" priority="3795" operator="containsText" text="Pendente">
      <formula>NOT(ISERROR(SEARCH("Pendente",P1046)))</formula>
    </cfRule>
    <cfRule type="containsText" dxfId="1872" priority="3796" operator="containsText" text="Finalizado">
      <formula>NOT(ISERROR(SEARCH("Finalizado",P1046)))</formula>
    </cfRule>
    <cfRule type="containsText" dxfId="1871" priority="3797" operator="containsText" text="em andamento">
      <formula>NOT(ISERROR(SEARCH("em andamento",P1046)))</formula>
    </cfRule>
    <cfRule type="containsText" dxfId="1870" priority="3811" operator="containsText" text="Lançado">
      <formula>NOT(ISERROR(SEARCH("Lançado",P1046)))</formula>
    </cfRule>
  </conditionalFormatting>
  <conditionalFormatting sqref="P1048">
    <cfRule type="expression" dxfId="1869" priority="23890">
      <formula>$H1048="CÉLULA CONSTRUTIVA"</formula>
    </cfRule>
    <cfRule type="expression" dxfId="1868" priority="23887">
      <formula>$H1048="CÉLULA CONSTRUTIVA"</formula>
    </cfRule>
    <cfRule type="containsText" dxfId="1867" priority="23894" operator="containsText" text="Pendente">
      <formula>NOT(ISERROR(SEARCH("Pendente",P1048)))</formula>
    </cfRule>
    <cfRule type="expression" dxfId="1866" priority="23888">
      <formula>$H1048="ETAPA"</formula>
    </cfRule>
    <cfRule type="containsText" dxfId="1865" priority="23895" operator="containsText" text="Finalizado">
      <formula>NOT(ISERROR(SEARCH("Finalizado",P1048)))</formula>
    </cfRule>
    <cfRule type="expression" dxfId="1864" priority="23889">
      <formula>$H1048="SUBETAPA"</formula>
    </cfRule>
    <cfRule type="containsText" dxfId="1863" priority="23896" operator="containsText" text="em andamento">
      <formula>NOT(ISERROR(SEARCH("em andamento",P1048)))</formula>
    </cfRule>
    <cfRule type="expression" dxfId="1862" priority="23886">
      <formula>$H1048="SUBETAPA"</formula>
    </cfRule>
    <cfRule type="containsText" dxfId="1861" priority="23893" operator="containsText" text="N/A">
      <formula>NOT(ISERROR(SEARCH("N/A",P1048)))</formula>
    </cfRule>
    <cfRule type="containsText" dxfId="1860" priority="23892" operator="containsText" text="Lançado">
      <formula>NOT(ISERROR(SEARCH("Lançado",P1048)))</formula>
    </cfRule>
    <cfRule type="expression" dxfId="1859" priority="23891">
      <formula>$H1048="ETAPA"</formula>
    </cfRule>
  </conditionalFormatting>
  <conditionalFormatting sqref="P1054">
    <cfRule type="containsText" dxfId="1858" priority="2776" operator="containsText" text="Finalizado">
      <formula>NOT(ISERROR(SEARCH("Finalizado",P1054)))</formula>
    </cfRule>
    <cfRule type="containsText" dxfId="1857" priority="2777" operator="containsText" text="em andamento">
      <formula>NOT(ISERROR(SEARCH("em andamento",P1054)))</formula>
    </cfRule>
    <cfRule type="containsText" dxfId="1856" priority="2775" operator="containsText" text="Pendente">
      <formula>NOT(ISERROR(SEARCH("Pendente",P1054)))</formula>
    </cfRule>
    <cfRule type="containsText" dxfId="1855" priority="2774" operator="containsText" text="N/A">
      <formula>NOT(ISERROR(SEARCH("N/A",P1054)))</formula>
    </cfRule>
    <cfRule type="containsText" dxfId="1854" priority="2773" operator="containsText" text="Lançado">
      <formula>NOT(ISERROR(SEARCH("Lançado",P1054)))</formula>
    </cfRule>
  </conditionalFormatting>
  <conditionalFormatting sqref="P1061">
    <cfRule type="containsText" dxfId="1853" priority="2769" operator="containsText" text="N/A">
      <formula>NOT(ISERROR(SEARCH("N/A",P1061)))</formula>
    </cfRule>
    <cfRule type="containsText" dxfId="1852" priority="2771" operator="containsText" text="Finalizado">
      <formula>NOT(ISERROR(SEARCH("Finalizado",P1061)))</formula>
    </cfRule>
    <cfRule type="containsText" dxfId="1851" priority="2770" operator="containsText" text="Pendente">
      <formula>NOT(ISERROR(SEARCH("Pendente",P1061)))</formula>
    </cfRule>
    <cfRule type="containsText" dxfId="1850" priority="2768" operator="containsText" text="Lançado">
      <formula>NOT(ISERROR(SEARCH("Lançado",P1061)))</formula>
    </cfRule>
    <cfRule type="expression" dxfId="1849" priority="2766">
      <formula>$H1061="CÉLULA CONSTRUTIVA"</formula>
    </cfRule>
    <cfRule type="expression" dxfId="1848" priority="2765">
      <formula>$H1061="SUBETAPA"</formula>
    </cfRule>
    <cfRule type="containsText" dxfId="1847" priority="2772" operator="containsText" text="em andamento">
      <formula>NOT(ISERROR(SEARCH("em andamento",P1061)))</formula>
    </cfRule>
  </conditionalFormatting>
  <conditionalFormatting sqref="P1062:P1063">
    <cfRule type="containsText" dxfId="1846" priority="2714" operator="containsText" text="N/A">
      <formula>NOT(ISERROR(SEARCH("N/A",P1062)))</formula>
    </cfRule>
    <cfRule type="containsText" dxfId="1845" priority="2713" operator="containsText" text="Lançado">
      <formula>NOT(ISERROR(SEARCH("Lançado",P1062)))</formula>
    </cfRule>
    <cfRule type="expression" dxfId="1844" priority="2712">
      <formula>$H1062="ETAPA"</formula>
    </cfRule>
    <cfRule type="expression" dxfId="1843" priority="2711">
      <formula>$H1062="CÉLULA CONSTRUTIVA"</formula>
    </cfRule>
    <cfRule type="containsText" dxfId="1842" priority="2717" operator="containsText" text="em andamento">
      <formula>NOT(ISERROR(SEARCH("em andamento",P1062)))</formula>
    </cfRule>
    <cfRule type="containsText" dxfId="1841" priority="2722" operator="containsText" text="em andamento">
      <formula>NOT(ISERROR(SEARCH("em andamento",P1062)))</formula>
    </cfRule>
    <cfRule type="expression" dxfId="1840" priority="2710">
      <formula>$H1062="SUBETAPA"</formula>
    </cfRule>
    <cfRule type="containsText" dxfId="1839" priority="2728" operator="containsText" text="Pendente">
      <formula>NOT(ISERROR(SEARCH("Pendente",P1062)))</formula>
    </cfRule>
    <cfRule type="containsText" dxfId="1838" priority="2727" operator="containsText" text="N/A">
      <formula>NOT(ISERROR(SEARCH("N/A",P1062)))</formula>
    </cfRule>
    <cfRule type="containsText" dxfId="1837" priority="2726" operator="containsText" text="Lançado">
      <formula>NOT(ISERROR(SEARCH("Lançado",P1062)))</formula>
    </cfRule>
    <cfRule type="containsText" dxfId="1836" priority="2729" operator="containsText" text="Finalizado">
      <formula>NOT(ISERROR(SEARCH("Finalizado",P1062)))</formula>
    </cfRule>
    <cfRule type="expression" dxfId="1835" priority="2725">
      <formula>$H1062="ETAPA"</formula>
    </cfRule>
    <cfRule type="expression" dxfId="1834" priority="2723">
      <formula>$H1062="SUBETAPA"</formula>
    </cfRule>
    <cfRule type="expression" dxfId="1833" priority="2724">
      <formula>$H1062="CÉLULA CONSTRUTIVA"</formula>
    </cfRule>
    <cfRule type="containsText" dxfId="1832" priority="2721" operator="containsText" text="Finalizado">
      <formula>NOT(ISERROR(SEARCH("Finalizado",P1062)))</formula>
    </cfRule>
    <cfRule type="containsText" dxfId="1831" priority="2720" operator="containsText" text="Pendente">
      <formula>NOT(ISERROR(SEARCH("Pendente",P1062)))</formula>
    </cfRule>
    <cfRule type="containsText" dxfId="1830" priority="2719" operator="containsText" text="N/A">
      <formula>NOT(ISERROR(SEARCH("N/A",P1062)))</formula>
    </cfRule>
    <cfRule type="containsText" dxfId="1829" priority="2718" operator="containsText" text="Lançado">
      <formula>NOT(ISERROR(SEARCH("Lançado",P1062)))</formula>
    </cfRule>
    <cfRule type="containsText" dxfId="1828" priority="2716" operator="containsText" text="Finalizado">
      <formula>NOT(ISERROR(SEARCH("Finalizado",P1062)))</formula>
    </cfRule>
    <cfRule type="containsText" dxfId="1827" priority="2730" operator="containsText" text="em andamento">
      <formula>NOT(ISERROR(SEARCH("em andamento",P1062)))</formula>
    </cfRule>
    <cfRule type="containsText" dxfId="1826" priority="2715" operator="containsText" text="Pendente">
      <formula>NOT(ISERROR(SEARCH("Pendente",P1062)))</formula>
    </cfRule>
  </conditionalFormatting>
  <conditionalFormatting sqref="P1074:P1075 P1079 P1088">
    <cfRule type="containsText" dxfId="1825" priority="3271" operator="containsText" text="em andamento">
      <formula>NOT(ISERROR(SEARCH("em andamento",P1074)))</formula>
    </cfRule>
  </conditionalFormatting>
  <conditionalFormatting sqref="P1074:P1075 P1088 P1079">
    <cfRule type="containsText" dxfId="1824" priority="3270" operator="containsText" text="Finalizado">
      <formula>NOT(ISERROR(SEARCH("Finalizado",P1074)))</formula>
    </cfRule>
  </conditionalFormatting>
  <conditionalFormatting sqref="P1074:P1075 P1088">
    <cfRule type="containsText" dxfId="1823" priority="3269" operator="containsText" text="Pendente">
      <formula>NOT(ISERROR(SEARCH("Pendente",P1074)))</formula>
    </cfRule>
  </conditionalFormatting>
  <conditionalFormatting sqref="P1079">
    <cfRule type="containsText" dxfId="1822" priority="3263" operator="containsText" text="Lançado">
      <formula>NOT(ISERROR(SEARCH("Lançado",P1079)))</formula>
    </cfRule>
    <cfRule type="containsText" dxfId="1821" priority="3264" operator="containsText" text="N/A">
      <formula>NOT(ISERROR(SEARCH("N/A",P1079)))</formula>
    </cfRule>
    <cfRule type="containsText" dxfId="1820" priority="3265" operator="containsText" text="Pendente">
      <formula>NOT(ISERROR(SEARCH("Pendente",P1079)))</formula>
    </cfRule>
  </conditionalFormatting>
  <conditionalFormatting sqref="P1085">
    <cfRule type="containsText" dxfId="1819" priority="3260" operator="containsText" text="Pendente">
      <formula>NOT(ISERROR(SEARCH("Pendente",P1085)))</formula>
    </cfRule>
    <cfRule type="containsText" dxfId="1818" priority="3258" operator="containsText" text="Lançado">
      <formula>NOT(ISERROR(SEARCH("Lançado",P1085)))</formula>
    </cfRule>
    <cfRule type="containsText" dxfId="1817" priority="3261" operator="containsText" text="Finalizado">
      <formula>NOT(ISERROR(SEARCH("Finalizado",P1085)))</formula>
    </cfRule>
    <cfRule type="expression" dxfId="1816" priority="3256">
      <formula>$H1085="CÉLULA CONSTRUTIVA"</formula>
    </cfRule>
    <cfRule type="containsText" dxfId="1815" priority="3259" operator="containsText" text="N/A">
      <formula>NOT(ISERROR(SEARCH("N/A",P1085)))</formula>
    </cfRule>
    <cfRule type="containsText" dxfId="1814" priority="3262" operator="containsText" text="em andamento">
      <formula>NOT(ISERROR(SEARCH("em andamento",P1085)))</formula>
    </cfRule>
    <cfRule type="expression" dxfId="1813" priority="3255">
      <formula>$H1085="SUBETAPA"</formula>
    </cfRule>
  </conditionalFormatting>
  <conditionalFormatting sqref="P1086:P1087">
    <cfRule type="containsText" dxfId="1812" priority="3198" operator="containsText" text="Lançado">
      <formula>NOT(ISERROR(SEARCH("Lançado",P1086)))</formula>
    </cfRule>
    <cfRule type="containsText" dxfId="1811" priority="3197" operator="containsText" text="em andamento">
      <formula>NOT(ISERROR(SEARCH("em andamento",P1086)))</formula>
    </cfRule>
    <cfRule type="containsText" dxfId="1810" priority="3196" operator="containsText" text="Finalizado">
      <formula>NOT(ISERROR(SEARCH("Finalizado",P1086)))</formula>
    </cfRule>
    <cfRule type="containsText" dxfId="1809" priority="3195" operator="containsText" text="Pendente">
      <formula>NOT(ISERROR(SEARCH("Pendente",P1086)))</formula>
    </cfRule>
    <cfRule type="containsText" dxfId="1808" priority="3194" operator="containsText" text="N/A">
      <formula>NOT(ISERROR(SEARCH("N/A",P1086)))</formula>
    </cfRule>
    <cfRule type="containsText" dxfId="1807" priority="3193" operator="containsText" text="Lançado">
      <formula>NOT(ISERROR(SEARCH("Lançado",P1086)))</formula>
    </cfRule>
    <cfRule type="expression" dxfId="1806" priority="3192">
      <formula>$H1086="ETAPA"</formula>
    </cfRule>
    <cfRule type="expression" dxfId="1805" priority="3191">
      <formula>$H1086="CÉLULA CONSTRUTIVA"</formula>
    </cfRule>
    <cfRule type="expression" dxfId="1804" priority="3190">
      <formula>$H1086="SUBETAPA"</formula>
    </cfRule>
    <cfRule type="containsText" dxfId="1803" priority="3206" operator="containsText" text="Lançado">
      <formula>NOT(ISERROR(SEARCH("Lançado",P1086)))</formula>
    </cfRule>
    <cfRule type="containsText" dxfId="1802" priority="3210" operator="containsText" text="em andamento">
      <formula>NOT(ISERROR(SEARCH("em andamento",P1086)))</formula>
    </cfRule>
    <cfRule type="containsText" dxfId="1801" priority="3209" operator="containsText" text="Finalizado">
      <formula>NOT(ISERROR(SEARCH("Finalizado",P1086)))</formula>
    </cfRule>
    <cfRule type="containsText" dxfId="1800" priority="3208" operator="containsText" text="Pendente">
      <formula>NOT(ISERROR(SEARCH("Pendente",P1086)))</formula>
    </cfRule>
    <cfRule type="containsText" dxfId="1799" priority="3207" operator="containsText" text="N/A">
      <formula>NOT(ISERROR(SEARCH("N/A",P1086)))</formula>
    </cfRule>
    <cfRule type="expression" dxfId="1798" priority="3205">
      <formula>$H1086="ETAPA"</formula>
    </cfRule>
    <cfRule type="expression" dxfId="1797" priority="3204">
      <formula>$H1086="CÉLULA CONSTRUTIVA"</formula>
    </cfRule>
    <cfRule type="expression" dxfId="1796" priority="3203">
      <formula>$H1086="SUBETAPA"</formula>
    </cfRule>
    <cfRule type="containsText" dxfId="1795" priority="3202" operator="containsText" text="em andamento">
      <formula>NOT(ISERROR(SEARCH("em andamento",P1086)))</formula>
    </cfRule>
    <cfRule type="containsText" dxfId="1794" priority="3201" operator="containsText" text="Finalizado">
      <formula>NOT(ISERROR(SEARCH("Finalizado",P1086)))</formula>
    </cfRule>
    <cfRule type="containsText" dxfId="1793" priority="3200" operator="containsText" text="Pendente">
      <formula>NOT(ISERROR(SEARCH("Pendente",P1086)))</formula>
    </cfRule>
    <cfRule type="containsText" dxfId="1792" priority="3199" operator="containsText" text="N/A">
      <formula>NOT(ISERROR(SEARCH("N/A",P1086)))</formula>
    </cfRule>
  </conditionalFormatting>
  <conditionalFormatting sqref="P1088 P1074:P1075">
    <cfRule type="containsText" dxfId="1791" priority="3268" operator="containsText" text="N/A">
      <formula>NOT(ISERROR(SEARCH("N/A",P1074)))</formula>
    </cfRule>
    <cfRule type="containsText" dxfId="1790" priority="3267" operator="containsText" text="Lançado">
      <formula>NOT(ISERROR(SEARCH("Lançado",P1074)))</formula>
    </cfRule>
  </conditionalFormatting>
  <conditionalFormatting sqref="P1097:P1098 P1102 P1111">
    <cfRule type="containsText" dxfId="1789" priority="3189" operator="containsText" text="em andamento">
      <formula>NOT(ISERROR(SEARCH("em andamento",P1097)))</formula>
    </cfRule>
  </conditionalFormatting>
  <conditionalFormatting sqref="P1097:P1098 P1111 P1102">
    <cfRule type="containsText" dxfId="1788" priority="3188" operator="containsText" text="Finalizado">
      <formula>NOT(ISERROR(SEARCH("Finalizado",P1097)))</formula>
    </cfRule>
  </conditionalFormatting>
  <conditionalFormatting sqref="P1097:P1098 P1111">
    <cfRule type="containsText" dxfId="1787" priority="3187" operator="containsText" text="Pendente">
      <formula>NOT(ISERROR(SEARCH("Pendente",P1097)))</formula>
    </cfRule>
  </conditionalFormatting>
  <conditionalFormatting sqref="P1102">
    <cfRule type="containsText" dxfId="1786" priority="3181" operator="containsText" text="Lançado">
      <formula>NOT(ISERROR(SEARCH("Lançado",P1102)))</formula>
    </cfRule>
    <cfRule type="containsText" dxfId="1785" priority="3182" operator="containsText" text="N/A">
      <formula>NOT(ISERROR(SEARCH("N/A",P1102)))</formula>
    </cfRule>
    <cfRule type="containsText" dxfId="1784" priority="3183" operator="containsText" text="Pendente">
      <formula>NOT(ISERROR(SEARCH("Pendente",P1102)))</formula>
    </cfRule>
  </conditionalFormatting>
  <conditionalFormatting sqref="P1108">
    <cfRule type="expression" dxfId="1783" priority="3174">
      <formula>$H1108="CÉLULA CONSTRUTIVA"</formula>
    </cfRule>
    <cfRule type="containsText" dxfId="1782" priority="3177" operator="containsText" text="N/A">
      <formula>NOT(ISERROR(SEARCH("N/A",P1108)))</formula>
    </cfRule>
    <cfRule type="containsText" dxfId="1781" priority="3176" operator="containsText" text="Lançado">
      <formula>NOT(ISERROR(SEARCH("Lançado",P1108)))</formula>
    </cfRule>
    <cfRule type="expression" dxfId="1780" priority="3173">
      <formula>$H1108="SUBETAPA"</formula>
    </cfRule>
    <cfRule type="containsText" dxfId="1779" priority="3178" operator="containsText" text="Pendente">
      <formula>NOT(ISERROR(SEARCH("Pendente",P1108)))</formula>
    </cfRule>
    <cfRule type="containsText" dxfId="1778" priority="3179" operator="containsText" text="Finalizado">
      <formula>NOT(ISERROR(SEARCH("Finalizado",P1108)))</formula>
    </cfRule>
    <cfRule type="containsText" dxfId="1777" priority="3180" operator="containsText" text="em andamento">
      <formula>NOT(ISERROR(SEARCH("em andamento",P1108)))</formula>
    </cfRule>
  </conditionalFormatting>
  <conditionalFormatting sqref="P1109:P1110">
    <cfRule type="expression" dxfId="1776" priority="3122">
      <formula>$H1109="CÉLULA CONSTRUTIVA"</formula>
    </cfRule>
    <cfRule type="expression" dxfId="1775" priority="3123">
      <formula>$H1109="ETAPA"</formula>
    </cfRule>
    <cfRule type="containsText" dxfId="1774" priority="3124" operator="containsText" text="Lançado">
      <formula>NOT(ISERROR(SEARCH("Lançado",P1109)))</formula>
    </cfRule>
    <cfRule type="containsText" dxfId="1773" priority="3125" operator="containsText" text="N/A">
      <formula>NOT(ISERROR(SEARCH("N/A",P1109)))</formula>
    </cfRule>
    <cfRule type="containsText" dxfId="1772" priority="3126" operator="containsText" text="Pendente">
      <formula>NOT(ISERROR(SEARCH("Pendente",P1109)))</formula>
    </cfRule>
    <cfRule type="containsText" dxfId="1771" priority="3128" operator="containsText" text="em andamento">
      <formula>NOT(ISERROR(SEARCH("em andamento",P1109)))</formula>
    </cfRule>
    <cfRule type="containsText" dxfId="1770" priority="3120" operator="containsText" text="em andamento">
      <formula>NOT(ISERROR(SEARCH("em andamento",P1109)))</formula>
    </cfRule>
    <cfRule type="containsText" dxfId="1769" priority="3115" operator="containsText" text="em andamento">
      <formula>NOT(ISERROR(SEARCH("em andamento",P1109)))</formula>
    </cfRule>
    <cfRule type="containsText" dxfId="1768" priority="3111" operator="containsText" text="Lançado">
      <formula>NOT(ISERROR(SEARCH("Lançado",P1109)))</formula>
    </cfRule>
    <cfRule type="containsText" dxfId="1767" priority="3112" operator="containsText" text="N/A">
      <formula>NOT(ISERROR(SEARCH("N/A",P1109)))</formula>
    </cfRule>
    <cfRule type="containsText" dxfId="1766" priority="3113" operator="containsText" text="Pendente">
      <formula>NOT(ISERROR(SEARCH("Pendente",P1109)))</formula>
    </cfRule>
    <cfRule type="containsText" dxfId="1765" priority="3114" operator="containsText" text="Finalizado">
      <formula>NOT(ISERROR(SEARCH("Finalizado",P1109)))</formula>
    </cfRule>
    <cfRule type="containsText" dxfId="1764" priority="3127" operator="containsText" text="Finalizado">
      <formula>NOT(ISERROR(SEARCH("Finalizado",P1109)))</formula>
    </cfRule>
    <cfRule type="containsText" dxfId="1763" priority="3116" operator="containsText" text="Lançado">
      <formula>NOT(ISERROR(SEARCH("Lançado",P1109)))</formula>
    </cfRule>
    <cfRule type="containsText" dxfId="1762" priority="3117" operator="containsText" text="N/A">
      <formula>NOT(ISERROR(SEARCH("N/A",P1109)))</formula>
    </cfRule>
    <cfRule type="containsText" dxfId="1761" priority="3118" operator="containsText" text="Pendente">
      <formula>NOT(ISERROR(SEARCH("Pendente",P1109)))</formula>
    </cfRule>
    <cfRule type="containsText" dxfId="1760" priority="3119" operator="containsText" text="Finalizado">
      <formula>NOT(ISERROR(SEARCH("Finalizado",P1109)))</formula>
    </cfRule>
    <cfRule type="expression" dxfId="1759" priority="3108">
      <formula>$H1109="SUBETAPA"</formula>
    </cfRule>
    <cfRule type="expression" dxfId="1758" priority="3109">
      <formula>$H1109="CÉLULA CONSTRUTIVA"</formula>
    </cfRule>
    <cfRule type="expression" dxfId="1757" priority="3110">
      <formula>$H1109="ETAPA"</formula>
    </cfRule>
    <cfRule type="expression" dxfId="1756" priority="3121">
      <formula>$H1109="SUBETAPA"</formula>
    </cfRule>
  </conditionalFormatting>
  <conditionalFormatting sqref="P1111 P1097:P1098">
    <cfRule type="containsText" dxfId="1755" priority="3185" operator="containsText" text="Lançado">
      <formula>NOT(ISERROR(SEARCH("Lançado",P1097)))</formula>
    </cfRule>
    <cfRule type="containsText" dxfId="1754" priority="3186" operator="containsText" text="N/A">
      <formula>NOT(ISERROR(SEARCH("N/A",P1097)))</formula>
    </cfRule>
  </conditionalFormatting>
  <conditionalFormatting sqref="P1120:P1121 P1123 P1132">
    <cfRule type="containsText" dxfId="1753" priority="3107" operator="containsText" text="em andamento">
      <formula>NOT(ISERROR(SEARCH("em andamento",P1120)))</formula>
    </cfRule>
  </conditionalFormatting>
  <conditionalFormatting sqref="P1120:P1121 P1132 P1123">
    <cfRule type="containsText" dxfId="1752" priority="3106" operator="containsText" text="Finalizado">
      <formula>NOT(ISERROR(SEARCH("Finalizado",P1120)))</formula>
    </cfRule>
  </conditionalFormatting>
  <conditionalFormatting sqref="P1120:P1121 P1132">
    <cfRule type="containsText" dxfId="1751" priority="3105" operator="containsText" text="Pendente">
      <formula>NOT(ISERROR(SEARCH("Pendente",P1120)))</formula>
    </cfRule>
  </conditionalFormatting>
  <conditionalFormatting sqref="P1123">
    <cfRule type="containsText" dxfId="1750" priority="3101" operator="containsText" text="Pendente">
      <formula>NOT(ISERROR(SEARCH("Pendente",P1123)))</formula>
    </cfRule>
    <cfRule type="containsText" dxfId="1749" priority="3099" operator="containsText" text="Lançado">
      <formula>NOT(ISERROR(SEARCH("Lançado",P1123)))</formula>
    </cfRule>
    <cfRule type="containsText" dxfId="1748" priority="3100" operator="containsText" text="N/A">
      <formula>NOT(ISERROR(SEARCH("N/A",P1123)))</formula>
    </cfRule>
  </conditionalFormatting>
  <conditionalFormatting sqref="P1129">
    <cfRule type="expression" dxfId="1747" priority="3091">
      <formula>$H1129="SUBETAPA"</formula>
    </cfRule>
    <cfRule type="expression" dxfId="1746" priority="3092">
      <formula>$H1129="CÉLULA CONSTRUTIVA"</formula>
    </cfRule>
    <cfRule type="containsText" dxfId="1745" priority="3094" operator="containsText" text="Lançado">
      <formula>NOT(ISERROR(SEARCH("Lançado",P1129)))</formula>
    </cfRule>
    <cfRule type="containsText" dxfId="1744" priority="3095" operator="containsText" text="N/A">
      <formula>NOT(ISERROR(SEARCH("N/A",P1129)))</formula>
    </cfRule>
    <cfRule type="containsText" dxfId="1743" priority="3096" operator="containsText" text="Pendente">
      <formula>NOT(ISERROR(SEARCH("Pendente",P1129)))</formula>
    </cfRule>
    <cfRule type="containsText" dxfId="1742" priority="3097" operator="containsText" text="Finalizado">
      <formula>NOT(ISERROR(SEARCH("Finalizado",P1129)))</formula>
    </cfRule>
    <cfRule type="containsText" dxfId="1741" priority="3098" operator="containsText" text="em andamento">
      <formula>NOT(ISERROR(SEARCH("em andamento",P1129)))</formula>
    </cfRule>
  </conditionalFormatting>
  <conditionalFormatting sqref="P1130:P1131">
    <cfRule type="expression" dxfId="1740" priority="3028">
      <formula>$H1130="ETAPA"</formula>
    </cfRule>
    <cfRule type="containsText" dxfId="1739" priority="3029" operator="containsText" text="Lançado">
      <formula>NOT(ISERROR(SEARCH("Lançado",P1130)))</formula>
    </cfRule>
    <cfRule type="expression" dxfId="1738" priority="3027">
      <formula>$H1130="CÉLULA CONSTRUTIVA"</formula>
    </cfRule>
    <cfRule type="containsText" dxfId="1737" priority="3031" operator="containsText" text="Pendente">
      <formula>NOT(ISERROR(SEARCH("Pendente",P1130)))</formula>
    </cfRule>
    <cfRule type="containsText" dxfId="1736" priority="3032" operator="containsText" text="Finalizado">
      <formula>NOT(ISERROR(SEARCH("Finalizado",P1130)))</formula>
    </cfRule>
    <cfRule type="containsText" dxfId="1735" priority="3033" operator="containsText" text="em andamento">
      <formula>NOT(ISERROR(SEARCH("em andamento",P1130)))</formula>
    </cfRule>
    <cfRule type="containsText" dxfId="1734" priority="3034" operator="containsText" text="Lançado">
      <formula>NOT(ISERROR(SEARCH("Lançado",P1130)))</formula>
    </cfRule>
    <cfRule type="containsText" dxfId="1733" priority="3035" operator="containsText" text="N/A">
      <formula>NOT(ISERROR(SEARCH("N/A",P1130)))</formula>
    </cfRule>
    <cfRule type="containsText" dxfId="1732" priority="3036" operator="containsText" text="Pendente">
      <formula>NOT(ISERROR(SEARCH("Pendente",P1130)))</formula>
    </cfRule>
    <cfRule type="containsText" dxfId="1731" priority="3037" operator="containsText" text="Finalizado">
      <formula>NOT(ISERROR(SEARCH("Finalizado",P1130)))</formula>
    </cfRule>
    <cfRule type="containsText" dxfId="1730" priority="3038" operator="containsText" text="em andamento">
      <formula>NOT(ISERROR(SEARCH("em andamento",P1130)))</formula>
    </cfRule>
    <cfRule type="expression" dxfId="1729" priority="3039">
      <formula>$H1130="SUBETAPA"</formula>
    </cfRule>
    <cfRule type="expression" dxfId="1728" priority="3040">
      <formula>$H1130="CÉLULA CONSTRUTIVA"</formula>
    </cfRule>
    <cfRule type="expression" dxfId="1727" priority="3041">
      <formula>$H1130="ETAPA"</formula>
    </cfRule>
    <cfRule type="containsText" dxfId="1726" priority="3042" operator="containsText" text="Lançado">
      <formula>NOT(ISERROR(SEARCH("Lançado",P1130)))</formula>
    </cfRule>
    <cfRule type="containsText" dxfId="1725" priority="3043" operator="containsText" text="N/A">
      <formula>NOT(ISERROR(SEARCH("N/A",P1130)))</formula>
    </cfRule>
    <cfRule type="containsText" dxfId="1724" priority="3044" operator="containsText" text="Pendente">
      <formula>NOT(ISERROR(SEARCH("Pendente",P1130)))</formula>
    </cfRule>
    <cfRule type="containsText" dxfId="1723" priority="3045" operator="containsText" text="Finalizado">
      <formula>NOT(ISERROR(SEARCH("Finalizado",P1130)))</formula>
    </cfRule>
    <cfRule type="containsText" dxfId="1722" priority="3046" operator="containsText" text="em andamento">
      <formula>NOT(ISERROR(SEARCH("em andamento",P1130)))</formula>
    </cfRule>
    <cfRule type="expression" dxfId="1721" priority="3026">
      <formula>$H1130="SUBETAPA"</formula>
    </cfRule>
    <cfRule type="containsText" dxfId="1720" priority="3030" operator="containsText" text="N/A">
      <formula>NOT(ISERROR(SEARCH("N/A",P1130)))</formula>
    </cfRule>
  </conditionalFormatting>
  <conditionalFormatting sqref="P1132 P1120:P1121">
    <cfRule type="containsText" dxfId="1719" priority="3103" operator="containsText" text="Lançado">
      <formula>NOT(ISERROR(SEARCH("Lançado",P1120)))</formula>
    </cfRule>
    <cfRule type="containsText" dxfId="1718" priority="3104" operator="containsText" text="N/A">
      <formula>NOT(ISERROR(SEARCH("N/A",P1120)))</formula>
    </cfRule>
  </conditionalFormatting>
  <conditionalFormatting sqref="P1140:P1141 P1143 P1151">
    <cfRule type="containsText" dxfId="1717" priority="3025" operator="containsText" text="em andamento">
      <formula>NOT(ISERROR(SEARCH("em andamento",P1140)))</formula>
    </cfRule>
  </conditionalFormatting>
  <conditionalFormatting sqref="P1140:P1141 P1151 P1143">
    <cfRule type="containsText" dxfId="1716" priority="3024" operator="containsText" text="Finalizado">
      <formula>NOT(ISERROR(SEARCH("Finalizado",P1140)))</formula>
    </cfRule>
  </conditionalFormatting>
  <conditionalFormatting sqref="P1140:P1141 P1151">
    <cfRule type="containsText" dxfId="1715" priority="3023" operator="containsText" text="Pendente">
      <formula>NOT(ISERROR(SEARCH("Pendente",P1140)))</formula>
    </cfRule>
  </conditionalFormatting>
  <conditionalFormatting sqref="P1143">
    <cfRule type="containsText" dxfId="1714" priority="3017" operator="containsText" text="Lançado">
      <formula>NOT(ISERROR(SEARCH("Lançado",P1143)))</formula>
    </cfRule>
    <cfRule type="containsText" dxfId="1713" priority="3018" operator="containsText" text="N/A">
      <formula>NOT(ISERROR(SEARCH("N/A",P1143)))</formula>
    </cfRule>
    <cfRule type="containsText" dxfId="1712" priority="3019" operator="containsText" text="Pendente">
      <formula>NOT(ISERROR(SEARCH("Pendente",P1143)))</formula>
    </cfRule>
  </conditionalFormatting>
  <conditionalFormatting sqref="P1148">
    <cfRule type="expression" dxfId="1711" priority="3010">
      <formula>$H1148="CÉLULA CONSTRUTIVA"</formula>
    </cfRule>
    <cfRule type="containsText" dxfId="1710" priority="3014" operator="containsText" text="Pendente">
      <formula>NOT(ISERROR(SEARCH("Pendente",P1148)))</formula>
    </cfRule>
    <cfRule type="expression" dxfId="1709" priority="3009">
      <formula>$H1148="SUBETAPA"</formula>
    </cfRule>
    <cfRule type="containsText" dxfId="1708" priority="3012" operator="containsText" text="Lançado">
      <formula>NOT(ISERROR(SEARCH("Lançado",P1148)))</formula>
    </cfRule>
    <cfRule type="containsText" dxfId="1707" priority="3015" operator="containsText" text="Finalizado">
      <formula>NOT(ISERROR(SEARCH("Finalizado",P1148)))</formula>
    </cfRule>
    <cfRule type="containsText" dxfId="1706" priority="3016" operator="containsText" text="em andamento">
      <formula>NOT(ISERROR(SEARCH("em andamento",P1148)))</formula>
    </cfRule>
    <cfRule type="containsText" dxfId="1705" priority="3013" operator="containsText" text="N/A">
      <formula>NOT(ISERROR(SEARCH("N/A",P1148)))</formula>
    </cfRule>
  </conditionalFormatting>
  <conditionalFormatting sqref="P1149:P1150">
    <cfRule type="containsText" dxfId="1704" priority="2961" operator="containsText" text="N/A">
      <formula>NOT(ISERROR(SEARCH("N/A",P1149)))</formula>
    </cfRule>
    <cfRule type="containsText" dxfId="1703" priority="2962" operator="containsText" text="Pendente">
      <formula>NOT(ISERROR(SEARCH("Pendente",P1149)))</formula>
    </cfRule>
    <cfRule type="containsText" dxfId="1702" priority="2963" operator="containsText" text="Finalizado">
      <formula>NOT(ISERROR(SEARCH("Finalizado",P1149)))</formula>
    </cfRule>
    <cfRule type="containsText" dxfId="1701" priority="2964" operator="containsText" text="em andamento">
      <formula>NOT(ISERROR(SEARCH("em andamento",P1149)))</formula>
    </cfRule>
    <cfRule type="expression" dxfId="1700" priority="2944">
      <formula>$H1149="SUBETAPA"</formula>
    </cfRule>
    <cfRule type="expression" dxfId="1699" priority="2945">
      <formula>$H1149="CÉLULA CONSTRUTIVA"</formula>
    </cfRule>
    <cfRule type="expression" dxfId="1698" priority="2946">
      <formula>$H1149="ETAPA"</formula>
    </cfRule>
    <cfRule type="containsText" dxfId="1697" priority="2947" operator="containsText" text="Lançado">
      <formula>NOT(ISERROR(SEARCH("Lançado",P1149)))</formula>
    </cfRule>
    <cfRule type="containsText" dxfId="1696" priority="2948" operator="containsText" text="N/A">
      <formula>NOT(ISERROR(SEARCH("N/A",P1149)))</formula>
    </cfRule>
    <cfRule type="containsText" dxfId="1695" priority="2949" operator="containsText" text="Pendente">
      <formula>NOT(ISERROR(SEARCH("Pendente",P1149)))</formula>
    </cfRule>
    <cfRule type="containsText" dxfId="1694" priority="2950" operator="containsText" text="Finalizado">
      <formula>NOT(ISERROR(SEARCH("Finalizado",P1149)))</formula>
    </cfRule>
    <cfRule type="containsText" dxfId="1693" priority="2951" operator="containsText" text="em andamento">
      <formula>NOT(ISERROR(SEARCH("em andamento",P1149)))</formula>
    </cfRule>
    <cfRule type="containsText" dxfId="1692" priority="2952" operator="containsText" text="Lançado">
      <formula>NOT(ISERROR(SEARCH("Lançado",P1149)))</formula>
    </cfRule>
    <cfRule type="containsText" dxfId="1691" priority="2953" operator="containsText" text="N/A">
      <formula>NOT(ISERROR(SEARCH("N/A",P1149)))</formula>
    </cfRule>
    <cfRule type="containsText" dxfId="1690" priority="2954" operator="containsText" text="Pendente">
      <formula>NOT(ISERROR(SEARCH("Pendente",P1149)))</formula>
    </cfRule>
    <cfRule type="containsText" dxfId="1689" priority="2955" operator="containsText" text="Finalizado">
      <formula>NOT(ISERROR(SEARCH("Finalizado",P1149)))</formula>
    </cfRule>
    <cfRule type="containsText" dxfId="1688" priority="2956" operator="containsText" text="em andamento">
      <formula>NOT(ISERROR(SEARCH("em andamento",P1149)))</formula>
    </cfRule>
    <cfRule type="expression" dxfId="1687" priority="2957">
      <formula>$H1149="SUBETAPA"</formula>
    </cfRule>
    <cfRule type="expression" dxfId="1686" priority="2958">
      <formula>$H1149="CÉLULA CONSTRUTIVA"</formula>
    </cfRule>
    <cfRule type="expression" dxfId="1685" priority="2959">
      <formula>$H1149="ETAPA"</formula>
    </cfRule>
    <cfRule type="containsText" dxfId="1684" priority="2960" operator="containsText" text="Lançado">
      <formula>NOT(ISERROR(SEARCH("Lançado",P1149)))</formula>
    </cfRule>
  </conditionalFormatting>
  <conditionalFormatting sqref="P1151 P1140:P1141">
    <cfRule type="containsText" dxfId="1683" priority="3021" operator="containsText" text="Lançado">
      <formula>NOT(ISERROR(SEARCH("Lançado",P1140)))</formula>
    </cfRule>
    <cfRule type="containsText" dxfId="1682" priority="3022" operator="containsText" text="N/A">
      <formula>NOT(ISERROR(SEARCH("N/A",P1140)))</formula>
    </cfRule>
  </conditionalFormatting>
  <conditionalFormatting sqref="P1158:P1159 P1161 P1169">
    <cfRule type="containsText" dxfId="1681" priority="2943" operator="containsText" text="em andamento">
      <formula>NOT(ISERROR(SEARCH("em andamento",P1158)))</formula>
    </cfRule>
  </conditionalFormatting>
  <conditionalFormatting sqref="P1158:P1159 P1169 P1161">
    <cfRule type="containsText" dxfId="1680" priority="2942" operator="containsText" text="Finalizado">
      <formula>NOT(ISERROR(SEARCH("Finalizado",P1158)))</formula>
    </cfRule>
  </conditionalFormatting>
  <conditionalFormatting sqref="P1158:P1159 P1169">
    <cfRule type="containsText" dxfId="1679" priority="2941" operator="containsText" text="Pendente">
      <formula>NOT(ISERROR(SEARCH("Pendente",P1158)))</formula>
    </cfRule>
  </conditionalFormatting>
  <conditionalFormatting sqref="P1161">
    <cfRule type="containsText" dxfId="1678" priority="2937" operator="containsText" text="Pendente">
      <formula>NOT(ISERROR(SEARCH("Pendente",P1161)))</formula>
    </cfRule>
    <cfRule type="containsText" dxfId="1677" priority="2935" operator="containsText" text="Lançado">
      <formula>NOT(ISERROR(SEARCH("Lançado",P1161)))</formula>
    </cfRule>
    <cfRule type="containsText" dxfId="1676" priority="2936" operator="containsText" text="N/A">
      <formula>NOT(ISERROR(SEARCH("N/A",P1161)))</formula>
    </cfRule>
  </conditionalFormatting>
  <conditionalFormatting sqref="P1166">
    <cfRule type="containsText" dxfId="1675" priority="2930" operator="containsText" text="Lançado">
      <formula>NOT(ISERROR(SEARCH("Lançado",P1166)))</formula>
    </cfRule>
    <cfRule type="expression" dxfId="1674" priority="2927">
      <formula>$H1166="SUBETAPA"</formula>
    </cfRule>
    <cfRule type="containsText" dxfId="1673" priority="2931" operator="containsText" text="N/A">
      <formula>NOT(ISERROR(SEARCH("N/A",P1166)))</formula>
    </cfRule>
    <cfRule type="containsText" dxfId="1672" priority="2932" operator="containsText" text="Pendente">
      <formula>NOT(ISERROR(SEARCH("Pendente",P1166)))</formula>
    </cfRule>
    <cfRule type="expression" dxfId="1671" priority="2928">
      <formula>$H1166="CÉLULA CONSTRUTIVA"</formula>
    </cfRule>
    <cfRule type="containsText" dxfId="1670" priority="2933" operator="containsText" text="Finalizado">
      <formula>NOT(ISERROR(SEARCH("Finalizado",P1166)))</formula>
    </cfRule>
    <cfRule type="containsText" dxfId="1669" priority="2934" operator="containsText" text="em andamento">
      <formula>NOT(ISERROR(SEARCH("em andamento",P1166)))</formula>
    </cfRule>
  </conditionalFormatting>
  <conditionalFormatting sqref="P1167:P1168">
    <cfRule type="expression" dxfId="1668" priority="2875">
      <formula>$H1167="SUBETAPA"</formula>
    </cfRule>
    <cfRule type="containsText" dxfId="1667" priority="2874" operator="containsText" text="em andamento">
      <formula>NOT(ISERROR(SEARCH("em andamento",P1167)))</formula>
    </cfRule>
    <cfRule type="containsText" dxfId="1666" priority="2873" operator="containsText" text="Finalizado">
      <formula>NOT(ISERROR(SEARCH("Finalizado",P1167)))</formula>
    </cfRule>
    <cfRule type="containsText" dxfId="1665" priority="2872" operator="containsText" text="Pendente">
      <formula>NOT(ISERROR(SEARCH("Pendente",P1167)))</formula>
    </cfRule>
    <cfRule type="containsText" dxfId="1664" priority="2869" operator="containsText" text="em andamento">
      <formula>NOT(ISERROR(SEARCH("em andamento",P1167)))</formula>
    </cfRule>
    <cfRule type="containsText" dxfId="1663" priority="2882" operator="containsText" text="em andamento">
      <formula>NOT(ISERROR(SEARCH("em andamento",P1167)))</formula>
    </cfRule>
    <cfRule type="expression" dxfId="1662" priority="2862">
      <formula>$H1167="SUBETAPA"</formula>
    </cfRule>
    <cfRule type="expression" dxfId="1661" priority="2863">
      <formula>$H1167="CÉLULA CONSTRUTIVA"</formula>
    </cfRule>
    <cfRule type="expression" dxfId="1660" priority="2864">
      <formula>$H1167="ETAPA"</formula>
    </cfRule>
    <cfRule type="containsText" dxfId="1659" priority="2865" operator="containsText" text="Lançado">
      <formula>NOT(ISERROR(SEARCH("Lançado",P1167)))</formula>
    </cfRule>
    <cfRule type="containsText" dxfId="1658" priority="2866" operator="containsText" text="N/A">
      <formula>NOT(ISERROR(SEARCH("N/A",P1167)))</formula>
    </cfRule>
    <cfRule type="containsText" dxfId="1657" priority="2870" operator="containsText" text="Lançado">
      <formula>NOT(ISERROR(SEARCH("Lançado",P1167)))</formula>
    </cfRule>
    <cfRule type="containsText" dxfId="1656" priority="2871" operator="containsText" text="N/A">
      <formula>NOT(ISERROR(SEARCH("N/A",P1167)))</formula>
    </cfRule>
    <cfRule type="containsText" dxfId="1655" priority="2867" operator="containsText" text="Pendente">
      <formula>NOT(ISERROR(SEARCH("Pendente",P1167)))</formula>
    </cfRule>
    <cfRule type="containsText" dxfId="1654" priority="2868" operator="containsText" text="Finalizado">
      <formula>NOT(ISERROR(SEARCH("Finalizado",P1167)))</formula>
    </cfRule>
    <cfRule type="containsText" dxfId="1653" priority="2878" operator="containsText" text="Lançado">
      <formula>NOT(ISERROR(SEARCH("Lançado",P1167)))</formula>
    </cfRule>
    <cfRule type="containsText" dxfId="1652" priority="2881" operator="containsText" text="Finalizado">
      <formula>NOT(ISERROR(SEARCH("Finalizado",P1167)))</formula>
    </cfRule>
    <cfRule type="containsText" dxfId="1651" priority="2880" operator="containsText" text="Pendente">
      <formula>NOT(ISERROR(SEARCH("Pendente",P1167)))</formula>
    </cfRule>
    <cfRule type="containsText" dxfId="1650" priority="2879" operator="containsText" text="N/A">
      <formula>NOT(ISERROR(SEARCH("N/A",P1167)))</formula>
    </cfRule>
    <cfRule type="expression" dxfId="1649" priority="2877">
      <formula>$H1167="ETAPA"</formula>
    </cfRule>
    <cfRule type="expression" dxfId="1648" priority="2876">
      <formula>$H1167="CÉLULA CONSTRUTIVA"</formula>
    </cfRule>
  </conditionalFormatting>
  <conditionalFormatting sqref="P1169 P1158:P1159">
    <cfRule type="containsText" dxfId="1647" priority="2940" operator="containsText" text="N/A">
      <formula>NOT(ISERROR(SEARCH("N/A",P1158)))</formula>
    </cfRule>
    <cfRule type="containsText" dxfId="1646" priority="2939" operator="containsText" text="Lançado">
      <formula>NOT(ISERROR(SEARCH("Lançado",P1158)))</formula>
    </cfRule>
  </conditionalFormatting>
  <conditionalFormatting sqref="P1170:P1175">
    <cfRule type="containsText" dxfId="1645" priority="1164" operator="containsText" text="N/A">
      <formula>NOT(ISERROR(SEARCH("N/A",P1170)))</formula>
    </cfRule>
  </conditionalFormatting>
  <conditionalFormatting sqref="P1176:P1177 P1179 P1185">
    <cfRule type="containsText" dxfId="1644" priority="2861" operator="containsText" text="em andamento">
      <formula>NOT(ISERROR(SEARCH("em andamento",P1176)))</formula>
    </cfRule>
  </conditionalFormatting>
  <conditionalFormatting sqref="P1176:P1177 P1185 P1179">
    <cfRule type="containsText" dxfId="1643" priority="2860" operator="containsText" text="Finalizado">
      <formula>NOT(ISERROR(SEARCH("Finalizado",P1176)))</formula>
    </cfRule>
  </conditionalFormatting>
  <conditionalFormatting sqref="P1176:P1177 P1185">
    <cfRule type="containsText" dxfId="1642" priority="2859" operator="containsText" text="Pendente">
      <formula>NOT(ISERROR(SEARCH("Pendente",P1176)))</formula>
    </cfRule>
  </conditionalFormatting>
  <conditionalFormatting sqref="P1179">
    <cfRule type="containsText" dxfId="1641" priority="2853" operator="containsText" text="Lançado">
      <formula>NOT(ISERROR(SEARCH("Lançado",P1179)))</formula>
    </cfRule>
    <cfRule type="containsText" dxfId="1640" priority="2855" operator="containsText" text="Pendente">
      <formula>NOT(ISERROR(SEARCH("Pendente",P1179)))</formula>
    </cfRule>
    <cfRule type="containsText" dxfId="1639" priority="2854" operator="containsText" text="N/A">
      <formula>NOT(ISERROR(SEARCH("N/A",P1179)))</formula>
    </cfRule>
  </conditionalFormatting>
  <conditionalFormatting sqref="P1183">
    <cfRule type="expression" dxfId="1638" priority="2845">
      <formula>$H1183="SUBETAPA"</formula>
    </cfRule>
    <cfRule type="containsText" dxfId="1637" priority="2851" operator="containsText" text="Finalizado">
      <formula>NOT(ISERROR(SEARCH("Finalizado",P1183)))</formula>
    </cfRule>
    <cfRule type="containsText" dxfId="1636" priority="2852" operator="containsText" text="em andamento">
      <formula>NOT(ISERROR(SEARCH("em andamento",P1183)))</formula>
    </cfRule>
    <cfRule type="containsText" dxfId="1635" priority="2850" operator="containsText" text="Pendente">
      <formula>NOT(ISERROR(SEARCH("Pendente",P1183)))</formula>
    </cfRule>
    <cfRule type="containsText" dxfId="1634" priority="2849" operator="containsText" text="N/A">
      <formula>NOT(ISERROR(SEARCH("N/A",P1183)))</formula>
    </cfRule>
    <cfRule type="containsText" dxfId="1633" priority="2848" operator="containsText" text="Lançado">
      <formula>NOT(ISERROR(SEARCH("Lançado",P1183)))</formula>
    </cfRule>
    <cfRule type="expression" dxfId="1632" priority="2846">
      <formula>$H1183="CÉLULA CONSTRUTIVA"</formula>
    </cfRule>
  </conditionalFormatting>
  <conditionalFormatting sqref="P1185 P1176:P1177">
    <cfRule type="containsText" dxfId="1631" priority="2857" operator="containsText" text="Lançado">
      <formula>NOT(ISERROR(SEARCH("Lançado",P1176)))</formula>
    </cfRule>
    <cfRule type="containsText" dxfId="1630" priority="2858" operator="containsText" text="N/A">
      <formula>NOT(ISERROR(SEARCH("N/A",P1176)))</formula>
    </cfRule>
  </conditionalFormatting>
  <conditionalFormatting sqref="P1190:P1192 P1194 P1299:P1300 P1356:P1358 P1250:P1251 P935 P1253 P1255 P1308 P1310:P1312 P1302 P887 P1304">
    <cfRule type="containsText" dxfId="1629" priority="23980" operator="containsText" text="Lançado">
      <formula>NOT(ISERROR(SEARCH("Lançado",P887)))</formula>
    </cfRule>
  </conditionalFormatting>
  <conditionalFormatting sqref="P1191:P1192 P1194">
    <cfRule type="containsText" dxfId="1628" priority="23954" operator="containsText" text="Lançado">
      <formula>NOT(ISERROR(SEARCH("Lançado",P1191)))</formula>
    </cfRule>
    <cfRule type="containsText" dxfId="1627" priority="23955" operator="containsText" text="N/A">
      <formula>NOT(ISERROR(SEARCH("N/A",P1191)))</formula>
    </cfRule>
    <cfRule type="containsText" dxfId="1626" priority="23956" operator="containsText" text="Pendente">
      <formula>NOT(ISERROR(SEARCH("Pendente",P1191)))</formula>
    </cfRule>
  </conditionalFormatting>
  <conditionalFormatting sqref="P1191:P1192">
    <cfRule type="containsText" dxfId="1625" priority="23957" operator="containsText" text="Finalizado">
      <formula>NOT(ISERROR(SEARCH("Finalizado",P1191)))</formula>
    </cfRule>
    <cfRule type="containsText" dxfId="1624" priority="23958" operator="containsText" text="em andamento">
      <formula>NOT(ISERROR(SEARCH("em andamento",P1191)))</formula>
    </cfRule>
  </conditionalFormatting>
  <conditionalFormatting sqref="P1193">
    <cfRule type="containsText" dxfId="1623" priority="10402" operator="containsText" text="Finalizado">
      <formula>NOT(ISERROR(SEARCH("Finalizado",P1193)))</formula>
    </cfRule>
    <cfRule type="containsText" dxfId="1622" priority="10401" operator="containsText" text="Pendente">
      <formula>NOT(ISERROR(SEARCH("Pendente",P1193)))</formula>
    </cfRule>
    <cfRule type="containsText" dxfId="1621" priority="10400" operator="containsText" text="N/A">
      <formula>NOT(ISERROR(SEARCH("N/A",P1193)))</formula>
    </cfRule>
    <cfRule type="containsText" dxfId="1620" priority="10399" operator="containsText" text="Lançado">
      <formula>NOT(ISERROR(SEARCH("Lançado",P1193)))</formula>
    </cfRule>
    <cfRule type="expression" dxfId="1619" priority="10398">
      <formula>$H1193="ETAPA"</formula>
    </cfRule>
    <cfRule type="expression" dxfId="1618" priority="10396">
      <formula>$H1193="SUBETAPA"</formula>
    </cfRule>
    <cfRule type="containsText" dxfId="1617" priority="10395" operator="containsText" text="em andamento">
      <formula>NOT(ISERROR(SEARCH("em andamento",P1193)))</formula>
    </cfRule>
    <cfRule type="containsText" dxfId="1616" priority="10394" operator="containsText" text="Finalizado">
      <formula>NOT(ISERROR(SEARCH("Finalizado",P1193)))</formula>
    </cfRule>
    <cfRule type="containsText" dxfId="1615" priority="10392" operator="containsText" text="N/A">
      <formula>NOT(ISERROR(SEARCH("N/A",P1193)))</formula>
    </cfRule>
    <cfRule type="containsText" dxfId="1614" priority="10403" operator="containsText" text="em andamento">
      <formula>NOT(ISERROR(SEARCH("em andamento",P1193)))</formula>
    </cfRule>
    <cfRule type="containsText" dxfId="1613" priority="10387" operator="containsText" text="N/A">
      <formula>NOT(ISERROR(SEARCH("N/A",P1193)))</formula>
    </cfRule>
    <cfRule type="expression" dxfId="1612" priority="10383">
      <formula>$H1193="SUBETAPA"</formula>
    </cfRule>
    <cfRule type="containsText" dxfId="1611" priority="10388" operator="containsText" text="Pendente">
      <formula>NOT(ISERROR(SEARCH("Pendente",P1193)))</formula>
    </cfRule>
    <cfRule type="containsText" dxfId="1610" priority="10389" operator="containsText" text="Finalizado">
      <formula>NOT(ISERROR(SEARCH("Finalizado",P1193)))</formula>
    </cfRule>
    <cfRule type="expression" dxfId="1609" priority="10384">
      <formula>$H1193="CÉLULA CONSTRUTIVA"</formula>
    </cfRule>
    <cfRule type="containsText" dxfId="1608" priority="10386" operator="containsText" text="Lançado">
      <formula>NOT(ISERROR(SEARCH("Lançado",P1193)))</formula>
    </cfRule>
    <cfRule type="expression" dxfId="1607" priority="10397">
      <formula>$H1193="CÉLULA CONSTRUTIVA"</formula>
    </cfRule>
    <cfRule type="containsText" dxfId="1606" priority="10390" operator="containsText" text="em andamento">
      <formula>NOT(ISERROR(SEARCH("em andamento",P1193)))</formula>
    </cfRule>
    <cfRule type="containsText" dxfId="1605" priority="10391" operator="containsText" text="Lançado">
      <formula>NOT(ISERROR(SEARCH("Lançado",P1193)))</formula>
    </cfRule>
    <cfRule type="containsText" dxfId="1604" priority="10393" operator="containsText" text="Pendente">
      <formula>NOT(ISERROR(SEARCH("Pendente",P1193)))</formula>
    </cfRule>
    <cfRule type="expression" dxfId="1603" priority="10385">
      <formula>$H1193="ETAPA"</formula>
    </cfRule>
  </conditionalFormatting>
  <conditionalFormatting sqref="P1194 P1190:P1192 P1299:P1300 P1356:P1358 P1250:P1251 P935 P1253 P1255 P1308 P1310:P1312 P1302 P887 P1304">
    <cfRule type="containsText" dxfId="1602" priority="23981" operator="containsText" text="N/A">
      <formula>NOT(ISERROR(SEARCH("N/A",P887)))</formula>
    </cfRule>
  </conditionalFormatting>
  <conditionalFormatting sqref="P1194">
    <cfRule type="containsText" dxfId="1601" priority="23963" operator="containsText" text="em andamento">
      <formula>NOT(ISERROR(SEARCH("em andamento",P1194)))</formula>
    </cfRule>
    <cfRule type="containsText" dxfId="1600" priority="23962" operator="containsText" text="Finalizado">
      <formula>NOT(ISERROR(SEARCH("Finalizado",P1194)))</formula>
    </cfRule>
  </conditionalFormatting>
  <conditionalFormatting sqref="P1195">
    <cfRule type="expression" dxfId="1599" priority="10363">
      <formula>$H1195="CÉLULA CONSTRUTIVA"</formula>
    </cfRule>
    <cfRule type="expression" dxfId="1598" priority="10362">
      <formula>$H1195="SUBETAPA"</formula>
    </cfRule>
    <cfRule type="containsText" dxfId="1597" priority="10382" operator="containsText" text="em andamento">
      <formula>NOT(ISERROR(SEARCH("em andamento",P1195)))</formula>
    </cfRule>
    <cfRule type="expression" dxfId="1596" priority="10375">
      <formula>$H1195="SUBETAPA"</formula>
    </cfRule>
    <cfRule type="containsText" dxfId="1595" priority="10381" operator="containsText" text="Finalizado">
      <formula>NOT(ISERROR(SEARCH("Finalizado",P1195)))</formula>
    </cfRule>
    <cfRule type="containsText" dxfId="1594" priority="10380" operator="containsText" text="Pendente">
      <formula>NOT(ISERROR(SEARCH("Pendente",P1195)))</formula>
    </cfRule>
    <cfRule type="containsText" dxfId="1593" priority="10379" operator="containsText" text="N/A">
      <formula>NOT(ISERROR(SEARCH("N/A",P1195)))</formula>
    </cfRule>
    <cfRule type="containsText" dxfId="1592" priority="10378" operator="containsText" text="Lançado">
      <formula>NOT(ISERROR(SEARCH("Lançado",P1195)))</formula>
    </cfRule>
    <cfRule type="expression" dxfId="1591" priority="10377">
      <formula>$H1195="ETAPA"</formula>
    </cfRule>
    <cfRule type="expression" dxfId="1590" priority="10376">
      <formula>$H1195="CÉLULA CONSTRUTIVA"</formula>
    </cfRule>
    <cfRule type="containsText" dxfId="1589" priority="10374" operator="containsText" text="em andamento">
      <formula>NOT(ISERROR(SEARCH("em andamento",P1195)))</formula>
    </cfRule>
    <cfRule type="containsText" dxfId="1588" priority="10373" operator="containsText" text="Finalizado">
      <formula>NOT(ISERROR(SEARCH("Finalizado",P1195)))</formula>
    </cfRule>
    <cfRule type="containsText" dxfId="1587" priority="10372" operator="containsText" text="Pendente">
      <formula>NOT(ISERROR(SEARCH("Pendente",P1195)))</formula>
    </cfRule>
    <cfRule type="containsText" dxfId="1586" priority="10371" operator="containsText" text="N/A">
      <formula>NOT(ISERROR(SEARCH("N/A",P1195)))</formula>
    </cfRule>
    <cfRule type="containsText" dxfId="1585" priority="10370" operator="containsText" text="Lançado">
      <formula>NOT(ISERROR(SEARCH("Lançado",P1195)))</formula>
    </cfRule>
    <cfRule type="containsText" dxfId="1584" priority="10369" operator="containsText" text="em andamento">
      <formula>NOT(ISERROR(SEARCH("em andamento",P1195)))</formula>
    </cfRule>
    <cfRule type="containsText" dxfId="1583" priority="10368" operator="containsText" text="Finalizado">
      <formula>NOT(ISERROR(SEARCH("Finalizado",P1195)))</formula>
    </cfRule>
    <cfRule type="containsText" dxfId="1582" priority="10367" operator="containsText" text="Pendente">
      <formula>NOT(ISERROR(SEARCH("Pendente",P1195)))</formula>
    </cfRule>
    <cfRule type="containsText" dxfId="1581" priority="10365" operator="containsText" text="Lançado">
      <formula>NOT(ISERROR(SEARCH("Lançado",P1195)))</formula>
    </cfRule>
    <cfRule type="expression" dxfId="1580" priority="10364">
      <formula>$H1195="ETAPA"</formula>
    </cfRule>
    <cfRule type="containsText" dxfId="1579" priority="10366" operator="containsText" text="N/A">
      <formula>NOT(ISERROR(SEARCH("N/A",P1195)))</formula>
    </cfRule>
  </conditionalFormatting>
  <conditionalFormatting sqref="P1196">
    <cfRule type="containsText" dxfId="1578" priority="1774" operator="containsText" text="em andamento">
      <formula>NOT(ISERROR(SEARCH("em andamento",P1196)))</formula>
    </cfRule>
    <cfRule type="containsText" dxfId="1577" priority="1772" operator="containsText" text="Pendente">
      <formula>NOT(ISERROR(SEARCH("Pendente",P1196)))</formula>
    </cfRule>
    <cfRule type="containsText" dxfId="1576" priority="1771" operator="containsText" text="N/A">
      <formula>NOT(ISERROR(SEARCH("N/A",P1196)))</formula>
    </cfRule>
    <cfRule type="containsText" dxfId="1575" priority="1770" operator="containsText" text="Lançado">
      <formula>NOT(ISERROR(SEARCH("Lançado",P1196)))</formula>
    </cfRule>
    <cfRule type="containsText" dxfId="1574" priority="1769" operator="containsText" text="em andamento">
      <formula>NOT(ISERROR(SEARCH("em andamento",P1196)))</formula>
    </cfRule>
    <cfRule type="containsText" dxfId="1573" priority="1768" operator="containsText" text="Finalizado">
      <formula>NOT(ISERROR(SEARCH("Finalizado",P1196)))</formula>
    </cfRule>
    <cfRule type="containsText" dxfId="1572" priority="1767" operator="containsText" text="Pendente">
      <formula>NOT(ISERROR(SEARCH("Pendente",P1196)))</formula>
    </cfRule>
    <cfRule type="containsText" dxfId="1571" priority="1766" operator="containsText" text="N/A">
      <formula>NOT(ISERROR(SEARCH("N/A",P1196)))</formula>
    </cfRule>
    <cfRule type="containsText" dxfId="1570" priority="1765" operator="containsText" text="Lançado">
      <formula>NOT(ISERROR(SEARCH("Lançado",P1196)))</formula>
    </cfRule>
    <cfRule type="containsText" dxfId="1569" priority="1773" operator="containsText" text="Finalizado">
      <formula>NOT(ISERROR(SEARCH("Finalizado",P1196)))</formula>
    </cfRule>
  </conditionalFormatting>
  <conditionalFormatting sqref="P1197">
    <cfRule type="expression" dxfId="1568" priority="1735">
      <formula>$H1197="ETAPA"</formula>
    </cfRule>
    <cfRule type="containsText" dxfId="1567" priority="1749" operator="containsText" text="Lançado">
      <formula>NOT(ISERROR(SEARCH("Lançado",P1197)))</formula>
    </cfRule>
    <cfRule type="containsText" dxfId="1566" priority="1736" operator="containsText" text="Lançado">
      <formula>NOT(ISERROR(SEARCH("Lançado",P1197)))</formula>
    </cfRule>
    <cfRule type="containsText" dxfId="1565" priority="1737" operator="containsText" text="N/A">
      <formula>NOT(ISERROR(SEARCH("N/A",P1197)))</formula>
    </cfRule>
    <cfRule type="containsText" dxfId="1564" priority="1738" operator="containsText" text="Pendente">
      <formula>NOT(ISERROR(SEARCH("Pendente",P1197)))</formula>
    </cfRule>
    <cfRule type="containsText" dxfId="1563" priority="1740" operator="containsText" text="em andamento">
      <formula>NOT(ISERROR(SEARCH("em andamento",P1197)))</formula>
    </cfRule>
    <cfRule type="containsText" dxfId="1562" priority="1741" operator="containsText" text="Lançado">
      <formula>NOT(ISERROR(SEARCH("Lançado",P1197)))</formula>
    </cfRule>
    <cfRule type="containsText" dxfId="1561" priority="1742" operator="containsText" text="N/A">
      <formula>NOT(ISERROR(SEARCH("N/A",P1197)))</formula>
    </cfRule>
    <cfRule type="containsText" dxfId="1560" priority="1751" operator="containsText" text="Pendente">
      <formula>NOT(ISERROR(SEARCH("Pendente",P1197)))</formula>
    </cfRule>
    <cfRule type="containsText" dxfId="1559" priority="1739" operator="containsText" text="Finalizado">
      <formula>NOT(ISERROR(SEARCH("Finalizado",P1197)))</formula>
    </cfRule>
    <cfRule type="expression" dxfId="1558" priority="1748">
      <formula>$H1197="ETAPA"</formula>
    </cfRule>
    <cfRule type="containsText" dxfId="1557" priority="1753" operator="containsText" text="em andamento">
      <formula>NOT(ISERROR(SEARCH("em andamento",P1197)))</formula>
    </cfRule>
    <cfRule type="containsText" dxfId="1556" priority="1752" operator="containsText" text="Finalizado">
      <formula>NOT(ISERROR(SEARCH("Finalizado",P1197)))</formula>
    </cfRule>
    <cfRule type="containsText" dxfId="1555" priority="1743" operator="containsText" text="Pendente">
      <formula>NOT(ISERROR(SEARCH("Pendente",P1197)))</formula>
    </cfRule>
    <cfRule type="expression" dxfId="1554" priority="1747">
      <formula>$H1197="CÉLULA CONSTRUTIVA"</formula>
    </cfRule>
    <cfRule type="expression" dxfId="1553" priority="1746">
      <formula>$H1197="SUBETAPA"</formula>
    </cfRule>
    <cfRule type="containsText" dxfId="1552" priority="1745" operator="containsText" text="em andamento">
      <formula>NOT(ISERROR(SEARCH("em andamento",P1197)))</formula>
    </cfRule>
    <cfRule type="containsText" dxfId="1551" priority="1744" operator="containsText" text="Finalizado">
      <formula>NOT(ISERROR(SEARCH("Finalizado",P1197)))</formula>
    </cfRule>
    <cfRule type="containsText" dxfId="1550" priority="1750" operator="containsText" text="N/A">
      <formula>NOT(ISERROR(SEARCH("N/A",P1197)))</formula>
    </cfRule>
    <cfRule type="expression" dxfId="1549" priority="1733">
      <formula>$H1197="SUBETAPA"</formula>
    </cfRule>
    <cfRule type="expression" dxfId="1548" priority="1734">
      <formula>$H1197="CÉLULA CONSTRUTIVA"</formula>
    </cfRule>
  </conditionalFormatting>
  <conditionalFormatting sqref="P1198">
    <cfRule type="containsText" dxfId="1547" priority="2659" operator="containsText" text="em andamento">
      <formula>NOT(ISERROR(SEARCH("em andamento",P1198)))</formula>
    </cfRule>
  </conditionalFormatting>
  <conditionalFormatting sqref="P1198:P1199 P1201">
    <cfRule type="containsText" dxfId="1546" priority="2657" operator="containsText" text="Pendente">
      <formula>NOT(ISERROR(SEARCH("Pendente",P1198)))</formula>
    </cfRule>
    <cfRule type="containsText" dxfId="1545" priority="2669" operator="containsText" text="em andamento">
      <formula>NOT(ISERROR(SEARCH("em andamento",P1198)))</formula>
    </cfRule>
    <cfRule type="containsText" dxfId="1544" priority="2668" operator="containsText" text="Finalizado">
      <formula>NOT(ISERROR(SEARCH("Finalizado",P1198)))</formula>
    </cfRule>
    <cfRule type="containsText" dxfId="1543" priority="2666" operator="containsText" text="N/A">
      <formula>NOT(ISERROR(SEARCH("N/A",P1198)))</formula>
    </cfRule>
    <cfRule type="containsText" dxfId="1542" priority="2665" operator="containsText" text="Lançado">
      <formula>NOT(ISERROR(SEARCH("Lançado",P1198)))</formula>
    </cfRule>
    <cfRule type="containsText" dxfId="1541" priority="2656" operator="containsText" text="N/A">
      <formula>NOT(ISERROR(SEARCH("N/A",P1198)))</formula>
    </cfRule>
    <cfRule type="containsText" dxfId="1540" priority="2655" operator="containsText" text="Lançado">
      <formula>NOT(ISERROR(SEARCH("Lançado",P1198)))</formula>
    </cfRule>
    <cfRule type="containsText" dxfId="1539" priority="2667" operator="containsText" text="Pendente">
      <formula>NOT(ISERROR(SEARCH("Pendente",P1198)))</formula>
    </cfRule>
  </conditionalFormatting>
  <conditionalFormatting sqref="P1198:P1199">
    <cfRule type="containsText" dxfId="1538" priority="2658" operator="containsText" text="Finalizado">
      <formula>NOT(ISERROR(SEARCH("Finalizado",P1198)))</formula>
    </cfRule>
  </conditionalFormatting>
  <conditionalFormatting sqref="P1199 P1201">
    <cfRule type="containsText" dxfId="1537" priority="2664" operator="containsText" text="em andamento">
      <formula>NOT(ISERROR(SEARCH("em andamento",P1199)))</formula>
    </cfRule>
  </conditionalFormatting>
  <conditionalFormatting sqref="P1200">
    <cfRule type="containsText" dxfId="1536" priority="2603" operator="containsText" text="Pendente">
      <formula>NOT(ISERROR(SEARCH("Pendente",P1200)))</formula>
    </cfRule>
    <cfRule type="containsText" dxfId="1535" priority="2610" operator="containsText" text="N/A">
      <formula>NOT(ISERROR(SEARCH("N/A",P1200)))</formula>
    </cfRule>
    <cfRule type="expression" dxfId="1534" priority="2607">
      <formula>$H1200="CÉLULA CONSTRUTIVA"</formula>
    </cfRule>
    <cfRule type="containsText" dxfId="1533" priority="2604" operator="containsText" text="Finalizado">
      <formula>NOT(ISERROR(SEARCH("Finalizado",P1200)))</formula>
    </cfRule>
    <cfRule type="containsText" dxfId="1532" priority="2602" operator="containsText" text="N/A">
      <formula>NOT(ISERROR(SEARCH("N/A",P1200)))</formula>
    </cfRule>
    <cfRule type="expression" dxfId="1531" priority="2608">
      <formula>$H1200="ETAPA"</formula>
    </cfRule>
    <cfRule type="expression" dxfId="1530" priority="2606">
      <formula>$H1200="SUBETAPA"</formula>
    </cfRule>
    <cfRule type="containsText" dxfId="1529" priority="2600" operator="containsText" text="em andamento">
      <formula>NOT(ISERROR(SEARCH("em andamento",P1200)))</formula>
    </cfRule>
    <cfRule type="containsText" dxfId="1528" priority="2611" operator="containsText" text="Pendente">
      <formula>NOT(ISERROR(SEARCH("Pendente",P1200)))</formula>
    </cfRule>
    <cfRule type="containsText" dxfId="1527" priority="2613" operator="containsText" text="em andamento">
      <formula>NOT(ISERROR(SEARCH("em andamento",P1200)))</formula>
    </cfRule>
    <cfRule type="containsText" dxfId="1526" priority="2605" operator="containsText" text="em andamento">
      <formula>NOT(ISERROR(SEARCH("em andamento",P1200)))</formula>
    </cfRule>
    <cfRule type="containsText" dxfId="1525" priority="2599" operator="containsText" text="Finalizado">
      <formula>NOT(ISERROR(SEARCH("Finalizado",P1200)))</formula>
    </cfRule>
    <cfRule type="containsText" dxfId="1524" priority="2598" operator="containsText" text="Pendente">
      <formula>NOT(ISERROR(SEARCH("Pendente",P1200)))</formula>
    </cfRule>
    <cfRule type="containsText" dxfId="1523" priority="2597" operator="containsText" text="N/A">
      <formula>NOT(ISERROR(SEARCH("N/A",P1200)))</formula>
    </cfRule>
    <cfRule type="containsText" dxfId="1522" priority="2596" operator="containsText" text="Lançado">
      <formula>NOT(ISERROR(SEARCH("Lançado",P1200)))</formula>
    </cfRule>
    <cfRule type="containsText" dxfId="1521" priority="2612" operator="containsText" text="Finalizado">
      <formula>NOT(ISERROR(SEARCH("Finalizado",P1200)))</formula>
    </cfRule>
    <cfRule type="containsText" dxfId="1520" priority="2609" operator="containsText" text="Lançado">
      <formula>NOT(ISERROR(SEARCH("Lançado",P1200)))</formula>
    </cfRule>
    <cfRule type="expression" dxfId="1519" priority="2595">
      <formula>$H1200="ETAPA"</formula>
    </cfRule>
    <cfRule type="expression" dxfId="1518" priority="2594">
      <formula>$H1200="CÉLULA CONSTRUTIVA"</formula>
    </cfRule>
    <cfRule type="containsText" dxfId="1517" priority="2601" operator="containsText" text="Lançado">
      <formula>NOT(ISERROR(SEARCH("Lançado",P1200)))</formula>
    </cfRule>
    <cfRule type="expression" dxfId="1516" priority="2593">
      <formula>$H1200="SUBETAPA"</formula>
    </cfRule>
  </conditionalFormatting>
  <conditionalFormatting sqref="P1201">
    <cfRule type="containsText" dxfId="1515" priority="2663" operator="containsText" text="Finalizado">
      <formula>NOT(ISERROR(SEARCH("Finalizado",P1201)))</formula>
    </cfRule>
  </conditionalFormatting>
  <conditionalFormatting sqref="P1202">
    <cfRule type="expression" dxfId="1514" priority="2586">
      <formula>$H1202="CÉLULA CONSTRUTIVA"</formula>
    </cfRule>
    <cfRule type="expression" dxfId="1513" priority="2585">
      <formula>$H1202="SUBETAPA"</formula>
    </cfRule>
    <cfRule type="containsText" dxfId="1512" priority="2584" operator="containsText" text="em andamento">
      <formula>NOT(ISERROR(SEARCH("em andamento",P1202)))</formula>
    </cfRule>
    <cfRule type="containsText" dxfId="1511" priority="2583" operator="containsText" text="Finalizado">
      <formula>NOT(ISERROR(SEARCH("Finalizado",P1202)))</formula>
    </cfRule>
    <cfRule type="containsText" dxfId="1510" priority="2582" operator="containsText" text="Pendente">
      <formula>NOT(ISERROR(SEARCH("Pendente",P1202)))</formula>
    </cfRule>
    <cfRule type="containsText" dxfId="1509" priority="2581" operator="containsText" text="N/A">
      <formula>NOT(ISERROR(SEARCH("N/A",P1202)))</formula>
    </cfRule>
    <cfRule type="containsText" dxfId="1508" priority="2580" operator="containsText" text="Lançado">
      <formula>NOT(ISERROR(SEARCH("Lançado",P1202)))</formula>
    </cfRule>
    <cfRule type="containsText" dxfId="1507" priority="2577" operator="containsText" text="Pendente">
      <formula>NOT(ISERROR(SEARCH("Pendente",P1202)))</formula>
    </cfRule>
    <cfRule type="containsText" dxfId="1506" priority="2576" operator="containsText" text="N/A">
      <formula>NOT(ISERROR(SEARCH("N/A",P1202)))</formula>
    </cfRule>
    <cfRule type="expression" dxfId="1505" priority="2574">
      <formula>$H1202="ETAPA"</formula>
    </cfRule>
    <cfRule type="expression" dxfId="1504" priority="2573">
      <formula>$H1202="CÉLULA CONSTRUTIVA"</formula>
    </cfRule>
    <cfRule type="expression" dxfId="1503" priority="2572">
      <formula>$H1202="SUBETAPA"</formula>
    </cfRule>
    <cfRule type="expression" dxfId="1502" priority="2587">
      <formula>$H1202="ETAPA"</formula>
    </cfRule>
    <cfRule type="containsText" dxfId="1501" priority="2578" operator="containsText" text="Finalizado">
      <formula>NOT(ISERROR(SEARCH("Finalizado",P1202)))</formula>
    </cfRule>
    <cfRule type="containsText" dxfId="1500" priority="2591" operator="containsText" text="Finalizado">
      <formula>NOT(ISERROR(SEARCH("Finalizado",P1202)))</formula>
    </cfRule>
    <cfRule type="containsText" dxfId="1499" priority="2579" operator="containsText" text="em andamento">
      <formula>NOT(ISERROR(SEARCH("em andamento",P1202)))</formula>
    </cfRule>
    <cfRule type="containsText" dxfId="1498" priority="2592" operator="containsText" text="em andamento">
      <formula>NOT(ISERROR(SEARCH("em andamento",P1202)))</formula>
    </cfRule>
    <cfRule type="containsText" dxfId="1497" priority="2590" operator="containsText" text="Pendente">
      <formula>NOT(ISERROR(SEARCH("Pendente",P1202)))</formula>
    </cfRule>
    <cfRule type="containsText" dxfId="1496" priority="2589" operator="containsText" text="N/A">
      <formula>NOT(ISERROR(SEARCH("N/A",P1202)))</formula>
    </cfRule>
    <cfRule type="containsText" dxfId="1495" priority="2588" operator="containsText" text="Lançado">
      <formula>NOT(ISERROR(SEARCH("Lançado",P1202)))</formula>
    </cfRule>
    <cfRule type="containsText" dxfId="1494" priority="2575" operator="containsText" text="Lançado">
      <formula>NOT(ISERROR(SEARCH("Lançado",P1202)))</formula>
    </cfRule>
  </conditionalFormatting>
  <conditionalFormatting sqref="P1203">
    <cfRule type="containsText" dxfId="1493" priority="2633" operator="containsText" text="Lançado">
      <formula>NOT(ISERROR(SEARCH("Lançado",P1203)))</formula>
    </cfRule>
    <cfRule type="containsText" dxfId="1492" priority="2631" operator="containsText" text="Finalizado">
      <formula>NOT(ISERROR(SEARCH("Finalizado",P1203)))</formula>
    </cfRule>
    <cfRule type="containsText" dxfId="1491" priority="2630" operator="containsText" text="Pendente">
      <formula>NOT(ISERROR(SEARCH("Pendente",P1203)))</formula>
    </cfRule>
    <cfRule type="containsText" dxfId="1490" priority="2629" operator="containsText" text="N/A">
      <formula>NOT(ISERROR(SEARCH("N/A",P1203)))</formula>
    </cfRule>
    <cfRule type="containsText" dxfId="1489" priority="2628" operator="containsText" text="Lançado">
      <formula>NOT(ISERROR(SEARCH("Lançado",P1203)))</formula>
    </cfRule>
    <cfRule type="containsText" dxfId="1488" priority="2632" operator="containsText" text="em andamento">
      <formula>NOT(ISERROR(SEARCH("em andamento",P1203)))</formula>
    </cfRule>
    <cfRule type="containsText" dxfId="1487" priority="2637" operator="containsText" text="em andamento">
      <formula>NOT(ISERROR(SEARCH("em andamento",P1203)))</formula>
    </cfRule>
    <cfRule type="containsText" dxfId="1486" priority="2636" operator="containsText" text="Finalizado">
      <formula>NOT(ISERROR(SEARCH("Finalizado",P1203)))</formula>
    </cfRule>
    <cfRule type="containsText" dxfId="1485" priority="2635" operator="containsText" text="Pendente">
      <formula>NOT(ISERROR(SEARCH("Pendente",P1203)))</formula>
    </cfRule>
    <cfRule type="containsText" dxfId="1484" priority="2634" operator="containsText" text="N/A">
      <formula>NOT(ISERROR(SEARCH("N/A",P1203)))</formula>
    </cfRule>
  </conditionalFormatting>
  <conditionalFormatting sqref="P1204">
    <cfRule type="containsText" dxfId="1483" priority="2569" operator="containsText" text="Pendente">
      <formula>NOT(ISERROR(SEARCH("Pendente",P1204)))</formula>
    </cfRule>
    <cfRule type="containsText" dxfId="1482" priority="2557" operator="containsText" text="Finalizado">
      <formula>NOT(ISERROR(SEARCH("Finalizado",P1204)))</formula>
    </cfRule>
    <cfRule type="containsText" dxfId="1481" priority="2558" operator="containsText" text="em andamento">
      <formula>NOT(ISERROR(SEARCH("em andamento",P1204)))</formula>
    </cfRule>
    <cfRule type="containsText" dxfId="1480" priority="2560" operator="containsText" text="N/A">
      <formula>NOT(ISERROR(SEARCH("N/A",P1204)))</formula>
    </cfRule>
    <cfRule type="containsText" dxfId="1479" priority="2561" operator="containsText" text="Pendente">
      <formula>NOT(ISERROR(SEARCH("Pendente",P1204)))</formula>
    </cfRule>
    <cfRule type="containsText" dxfId="1478" priority="2563" operator="containsText" text="em andamento">
      <formula>NOT(ISERROR(SEARCH("em andamento",P1204)))</formula>
    </cfRule>
    <cfRule type="containsText" dxfId="1477" priority="2562" operator="containsText" text="Finalizado">
      <formula>NOT(ISERROR(SEARCH("Finalizado",P1204)))</formula>
    </cfRule>
    <cfRule type="expression" dxfId="1476" priority="2564">
      <formula>$H1204="SUBETAPA"</formula>
    </cfRule>
    <cfRule type="expression" dxfId="1475" priority="2565">
      <formula>$H1204="CÉLULA CONSTRUTIVA"</formula>
    </cfRule>
    <cfRule type="expression" dxfId="1474" priority="2566">
      <formula>$H1204="ETAPA"</formula>
    </cfRule>
    <cfRule type="containsText" dxfId="1473" priority="2567" operator="containsText" text="Lançado">
      <formula>NOT(ISERROR(SEARCH("Lançado",P1204)))</formula>
    </cfRule>
    <cfRule type="containsText" dxfId="1472" priority="2554" operator="containsText" text="Lançado">
      <formula>NOT(ISERROR(SEARCH("Lançado",P1204)))</formula>
    </cfRule>
    <cfRule type="containsText" dxfId="1471" priority="2555" operator="containsText" text="N/A">
      <formula>NOT(ISERROR(SEARCH("N/A",P1204)))</formula>
    </cfRule>
    <cfRule type="containsText" dxfId="1470" priority="2556" operator="containsText" text="Pendente">
      <formula>NOT(ISERROR(SEARCH("Pendente",P1204)))</formula>
    </cfRule>
    <cfRule type="containsText" dxfId="1469" priority="2568" operator="containsText" text="N/A">
      <formula>NOT(ISERROR(SEARCH("N/A",P1204)))</formula>
    </cfRule>
    <cfRule type="expression" dxfId="1468" priority="2551">
      <formula>$H1204="SUBETAPA"</formula>
    </cfRule>
    <cfRule type="containsText" dxfId="1467" priority="2559" operator="containsText" text="Lançado">
      <formula>NOT(ISERROR(SEARCH("Lançado",P1204)))</formula>
    </cfRule>
    <cfRule type="containsText" dxfId="1466" priority="2571" operator="containsText" text="em andamento">
      <formula>NOT(ISERROR(SEARCH("em andamento",P1204)))</formula>
    </cfRule>
    <cfRule type="containsText" dxfId="1465" priority="2570" operator="containsText" text="Finalizado">
      <formula>NOT(ISERROR(SEARCH("Finalizado",P1204)))</formula>
    </cfRule>
    <cfRule type="expression" dxfId="1464" priority="2553">
      <formula>$H1204="ETAPA"</formula>
    </cfRule>
    <cfRule type="expression" dxfId="1463" priority="2552">
      <formula>$H1204="CÉLULA CONSTRUTIVA"</formula>
    </cfRule>
  </conditionalFormatting>
  <conditionalFormatting sqref="P1205">
    <cfRule type="containsText" dxfId="1462" priority="2519" operator="containsText" text="em andamento">
      <formula>NOT(ISERROR(SEARCH("em andamento",P1205)))</formula>
    </cfRule>
  </conditionalFormatting>
  <conditionalFormatting sqref="P1205:P1206 P1208">
    <cfRule type="containsText" dxfId="1461" priority="2515" operator="containsText" text="Lançado">
      <formula>NOT(ISERROR(SEARCH("Lançado",P1205)))</formula>
    </cfRule>
    <cfRule type="containsText" dxfId="1460" priority="2516" operator="containsText" text="N/A">
      <formula>NOT(ISERROR(SEARCH("N/A",P1205)))</formula>
    </cfRule>
    <cfRule type="containsText" dxfId="1459" priority="2517" operator="containsText" text="Pendente">
      <formula>NOT(ISERROR(SEARCH("Pendente",P1205)))</formula>
    </cfRule>
    <cfRule type="containsText" dxfId="1458" priority="2529" operator="containsText" text="em andamento">
      <formula>NOT(ISERROR(SEARCH("em andamento",P1205)))</formula>
    </cfRule>
    <cfRule type="containsText" dxfId="1457" priority="2528" operator="containsText" text="Finalizado">
      <formula>NOT(ISERROR(SEARCH("Finalizado",P1205)))</formula>
    </cfRule>
    <cfRule type="containsText" dxfId="1456" priority="2527" operator="containsText" text="Pendente">
      <formula>NOT(ISERROR(SEARCH("Pendente",P1205)))</formula>
    </cfRule>
    <cfRule type="containsText" dxfId="1455" priority="2526" operator="containsText" text="N/A">
      <formula>NOT(ISERROR(SEARCH("N/A",P1205)))</formula>
    </cfRule>
    <cfRule type="containsText" dxfId="1454" priority="2525" operator="containsText" text="Lançado">
      <formula>NOT(ISERROR(SEARCH("Lançado",P1205)))</formula>
    </cfRule>
  </conditionalFormatting>
  <conditionalFormatting sqref="P1205:P1206">
    <cfRule type="containsText" dxfId="1453" priority="2518" operator="containsText" text="Finalizado">
      <formula>NOT(ISERROR(SEARCH("Finalizado",P1205)))</formula>
    </cfRule>
  </conditionalFormatting>
  <conditionalFormatting sqref="P1206 P1208">
    <cfRule type="containsText" dxfId="1452" priority="2524" operator="containsText" text="em andamento">
      <formula>NOT(ISERROR(SEARCH("em andamento",P1206)))</formula>
    </cfRule>
  </conditionalFormatting>
  <conditionalFormatting sqref="P1207">
    <cfRule type="containsText" dxfId="1451" priority="2471" operator="containsText" text="Pendente">
      <formula>NOT(ISERROR(SEARCH("Pendente",P1207)))</formula>
    </cfRule>
    <cfRule type="containsText" dxfId="1450" priority="2472" operator="containsText" text="Finalizado">
      <formula>NOT(ISERROR(SEARCH("Finalizado",P1207)))</formula>
    </cfRule>
    <cfRule type="containsText" dxfId="1449" priority="2473" operator="containsText" text="em andamento">
      <formula>NOT(ISERROR(SEARCH("em andamento",P1207)))</formula>
    </cfRule>
    <cfRule type="containsText" dxfId="1448" priority="2469" operator="containsText" text="Lançado">
      <formula>NOT(ISERROR(SEARCH("Lançado",P1207)))</formula>
    </cfRule>
    <cfRule type="containsText" dxfId="1447" priority="2459" operator="containsText" text="Finalizado">
      <formula>NOT(ISERROR(SEARCH("Finalizado",P1207)))</formula>
    </cfRule>
    <cfRule type="containsText" dxfId="1446" priority="2460" operator="containsText" text="em andamento">
      <formula>NOT(ISERROR(SEARCH("em andamento",P1207)))</formula>
    </cfRule>
    <cfRule type="containsText" dxfId="1445" priority="2458" operator="containsText" text="Pendente">
      <formula>NOT(ISERROR(SEARCH("Pendente",P1207)))</formula>
    </cfRule>
    <cfRule type="containsText" dxfId="1444" priority="2456" operator="containsText" text="Lançado">
      <formula>NOT(ISERROR(SEARCH("Lançado",P1207)))</formula>
    </cfRule>
    <cfRule type="expression" dxfId="1443" priority="2455">
      <formula>$H1207="ETAPA"</formula>
    </cfRule>
    <cfRule type="expression" dxfId="1442" priority="2454">
      <formula>$H1207="CÉLULA CONSTRUTIVA"</formula>
    </cfRule>
    <cfRule type="expression" dxfId="1441" priority="2453">
      <formula>$H1207="SUBETAPA"</formula>
    </cfRule>
    <cfRule type="containsText" dxfId="1440" priority="2461" operator="containsText" text="Lançado">
      <formula>NOT(ISERROR(SEARCH("Lançado",P1207)))</formula>
    </cfRule>
    <cfRule type="containsText" dxfId="1439" priority="2462" operator="containsText" text="N/A">
      <formula>NOT(ISERROR(SEARCH("N/A",P1207)))</formula>
    </cfRule>
    <cfRule type="containsText" dxfId="1438" priority="2457" operator="containsText" text="N/A">
      <formula>NOT(ISERROR(SEARCH("N/A",P1207)))</formula>
    </cfRule>
    <cfRule type="containsText" dxfId="1437" priority="2463" operator="containsText" text="Pendente">
      <formula>NOT(ISERROR(SEARCH("Pendente",P1207)))</formula>
    </cfRule>
    <cfRule type="containsText" dxfId="1436" priority="2464" operator="containsText" text="Finalizado">
      <formula>NOT(ISERROR(SEARCH("Finalizado",P1207)))</formula>
    </cfRule>
    <cfRule type="containsText" dxfId="1435" priority="2465" operator="containsText" text="em andamento">
      <formula>NOT(ISERROR(SEARCH("em andamento",P1207)))</formula>
    </cfRule>
    <cfRule type="expression" dxfId="1434" priority="2466">
      <formula>$H1207="SUBETAPA"</formula>
    </cfRule>
    <cfRule type="expression" dxfId="1433" priority="2467">
      <formula>$H1207="CÉLULA CONSTRUTIVA"</formula>
    </cfRule>
    <cfRule type="expression" dxfId="1432" priority="2468">
      <formula>$H1207="ETAPA"</formula>
    </cfRule>
    <cfRule type="containsText" dxfId="1431" priority="2470" operator="containsText" text="N/A">
      <formula>NOT(ISERROR(SEARCH("N/A",P1207)))</formula>
    </cfRule>
  </conditionalFormatting>
  <conditionalFormatting sqref="P1208">
    <cfRule type="containsText" dxfId="1430" priority="2523" operator="containsText" text="Finalizado">
      <formula>NOT(ISERROR(SEARCH("Finalizado",P1208)))</formula>
    </cfRule>
  </conditionalFormatting>
  <conditionalFormatting sqref="P1209">
    <cfRule type="expression" dxfId="1429" priority="2446">
      <formula>$H1209="CÉLULA CONSTRUTIVA"</formula>
    </cfRule>
    <cfRule type="expression" dxfId="1428" priority="2445">
      <formula>$H1209="SUBETAPA"</formula>
    </cfRule>
    <cfRule type="containsText" dxfId="1427" priority="2444" operator="containsText" text="em andamento">
      <formula>NOT(ISERROR(SEARCH("em andamento",P1209)))</formula>
    </cfRule>
    <cfRule type="containsText" dxfId="1426" priority="2441" operator="containsText" text="N/A">
      <formula>NOT(ISERROR(SEARCH("N/A",P1209)))</formula>
    </cfRule>
    <cfRule type="containsText" dxfId="1425" priority="2439" operator="containsText" text="em andamento">
      <formula>NOT(ISERROR(SEARCH("em andamento",P1209)))</formula>
    </cfRule>
    <cfRule type="containsText" dxfId="1424" priority="2438" operator="containsText" text="Finalizado">
      <formula>NOT(ISERROR(SEARCH("Finalizado",P1209)))</formula>
    </cfRule>
    <cfRule type="containsText" dxfId="1423" priority="2437" operator="containsText" text="Pendente">
      <formula>NOT(ISERROR(SEARCH("Pendente",P1209)))</formula>
    </cfRule>
    <cfRule type="containsText" dxfId="1422" priority="2442" operator="containsText" text="Pendente">
      <formula>NOT(ISERROR(SEARCH("Pendente",P1209)))</formula>
    </cfRule>
    <cfRule type="containsText" dxfId="1421" priority="2443" operator="containsText" text="Finalizado">
      <formula>NOT(ISERROR(SEARCH("Finalizado",P1209)))</formula>
    </cfRule>
    <cfRule type="containsText" dxfId="1420" priority="2436" operator="containsText" text="N/A">
      <formula>NOT(ISERROR(SEARCH("N/A",P1209)))</formula>
    </cfRule>
    <cfRule type="expression" dxfId="1419" priority="2432">
      <formula>$H1209="SUBETAPA"</formula>
    </cfRule>
    <cfRule type="expression" dxfId="1418" priority="2434">
      <formula>$H1209="ETAPA"</formula>
    </cfRule>
    <cfRule type="expression" dxfId="1417" priority="2433">
      <formula>$H1209="CÉLULA CONSTRUTIVA"</formula>
    </cfRule>
    <cfRule type="containsText" dxfId="1416" priority="2435" operator="containsText" text="Lançado">
      <formula>NOT(ISERROR(SEARCH("Lançado",P1209)))</formula>
    </cfRule>
    <cfRule type="containsText" dxfId="1415" priority="2448" operator="containsText" text="Lançado">
      <formula>NOT(ISERROR(SEARCH("Lançado",P1209)))</formula>
    </cfRule>
    <cfRule type="containsText" dxfId="1414" priority="2452" operator="containsText" text="em andamento">
      <formula>NOT(ISERROR(SEARCH("em andamento",P1209)))</formula>
    </cfRule>
    <cfRule type="containsText" dxfId="1413" priority="2451" operator="containsText" text="Finalizado">
      <formula>NOT(ISERROR(SEARCH("Finalizado",P1209)))</formula>
    </cfRule>
    <cfRule type="containsText" dxfId="1412" priority="2450" operator="containsText" text="Pendente">
      <formula>NOT(ISERROR(SEARCH("Pendente",P1209)))</formula>
    </cfRule>
    <cfRule type="containsText" dxfId="1411" priority="2449" operator="containsText" text="N/A">
      <formula>NOT(ISERROR(SEARCH("N/A",P1209)))</formula>
    </cfRule>
    <cfRule type="expression" dxfId="1410" priority="2447">
      <formula>$H1209="ETAPA"</formula>
    </cfRule>
    <cfRule type="containsText" dxfId="1409" priority="2440" operator="containsText" text="Lançado">
      <formula>NOT(ISERROR(SEARCH("Lançado",P1209)))</formula>
    </cfRule>
  </conditionalFormatting>
  <conditionalFormatting sqref="P1210">
    <cfRule type="containsText" dxfId="1408" priority="2494" operator="containsText" text="N/A">
      <formula>NOT(ISERROR(SEARCH("N/A",P1210)))</formula>
    </cfRule>
    <cfRule type="containsText" dxfId="1407" priority="2495" operator="containsText" text="Pendente">
      <formula>NOT(ISERROR(SEARCH("Pendente",P1210)))</formula>
    </cfRule>
    <cfRule type="containsText" dxfId="1406" priority="2496" operator="containsText" text="Finalizado">
      <formula>NOT(ISERROR(SEARCH("Finalizado",P1210)))</formula>
    </cfRule>
    <cfRule type="containsText" dxfId="1405" priority="2497" operator="containsText" text="em andamento">
      <formula>NOT(ISERROR(SEARCH("em andamento",P1210)))</formula>
    </cfRule>
    <cfRule type="containsText" dxfId="1404" priority="2491" operator="containsText" text="Finalizado">
      <formula>NOT(ISERROR(SEARCH("Finalizado",P1210)))</formula>
    </cfRule>
    <cfRule type="containsText" dxfId="1403" priority="2488" operator="containsText" text="Lançado">
      <formula>NOT(ISERROR(SEARCH("Lançado",P1210)))</formula>
    </cfRule>
    <cfRule type="containsText" dxfId="1402" priority="2489" operator="containsText" text="N/A">
      <formula>NOT(ISERROR(SEARCH("N/A",P1210)))</formula>
    </cfRule>
    <cfRule type="containsText" dxfId="1401" priority="2490" operator="containsText" text="Pendente">
      <formula>NOT(ISERROR(SEARCH("Pendente",P1210)))</formula>
    </cfRule>
    <cfRule type="containsText" dxfId="1400" priority="2492" operator="containsText" text="em andamento">
      <formula>NOT(ISERROR(SEARCH("em andamento",P1210)))</formula>
    </cfRule>
    <cfRule type="containsText" dxfId="1399" priority="2493" operator="containsText" text="Lançado">
      <formula>NOT(ISERROR(SEARCH("Lançado",P1210)))</formula>
    </cfRule>
  </conditionalFormatting>
  <conditionalFormatting sqref="P1211">
    <cfRule type="containsText" dxfId="1398" priority="2418" operator="containsText" text="em andamento">
      <formula>NOT(ISERROR(SEARCH("em andamento",P1211)))</formula>
    </cfRule>
    <cfRule type="containsText" dxfId="1397" priority="2431" operator="containsText" text="em andamento">
      <formula>NOT(ISERROR(SEARCH("em andamento",P1211)))</formula>
    </cfRule>
    <cfRule type="containsText" dxfId="1396" priority="2420" operator="containsText" text="N/A">
      <formula>NOT(ISERROR(SEARCH("N/A",P1211)))</formula>
    </cfRule>
    <cfRule type="containsText" dxfId="1395" priority="2430" operator="containsText" text="Finalizado">
      <formula>NOT(ISERROR(SEARCH("Finalizado",P1211)))</formula>
    </cfRule>
    <cfRule type="expression" dxfId="1394" priority="2425">
      <formula>$H1211="CÉLULA CONSTRUTIVA"</formula>
    </cfRule>
    <cfRule type="expression" dxfId="1393" priority="2426">
      <formula>$H1211="ETAPA"</formula>
    </cfRule>
    <cfRule type="containsText" dxfId="1392" priority="2417" operator="containsText" text="Finalizado">
      <formula>NOT(ISERROR(SEARCH("Finalizado",P1211)))</formula>
    </cfRule>
    <cfRule type="containsText" dxfId="1391" priority="2427" operator="containsText" text="Lançado">
      <formula>NOT(ISERROR(SEARCH("Lançado",P1211)))</formula>
    </cfRule>
    <cfRule type="containsText" dxfId="1390" priority="2422" operator="containsText" text="Finalizado">
      <formula>NOT(ISERROR(SEARCH("Finalizado",P1211)))</formula>
    </cfRule>
    <cfRule type="containsText" dxfId="1389" priority="2419" operator="containsText" text="Lançado">
      <formula>NOT(ISERROR(SEARCH("Lançado",P1211)))</formula>
    </cfRule>
    <cfRule type="containsText" dxfId="1388" priority="2428" operator="containsText" text="N/A">
      <formula>NOT(ISERROR(SEARCH("N/A",P1211)))</formula>
    </cfRule>
    <cfRule type="containsText" dxfId="1387" priority="2429" operator="containsText" text="Pendente">
      <formula>NOT(ISERROR(SEARCH("Pendente",P1211)))</formula>
    </cfRule>
    <cfRule type="expression" dxfId="1386" priority="2424">
      <formula>$H1211="SUBETAPA"</formula>
    </cfRule>
    <cfRule type="containsText" dxfId="1385" priority="2421" operator="containsText" text="Pendente">
      <formula>NOT(ISERROR(SEARCH("Pendente",P1211)))</formula>
    </cfRule>
    <cfRule type="expression" dxfId="1384" priority="2411">
      <formula>$H1211="SUBETAPA"</formula>
    </cfRule>
    <cfRule type="expression" dxfId="1383" priority="2412">
      <formula>$H1211="CÉLULA CONSTRUTIVA"</formula>
    </cfRule>
    <cfRule type="expression" dxfId="1382" priority="2413">
      <formula>$H1211="ETAPA"</formula>
    </cfRule>
    <cfRule type="containsText" dxfId="1381" priority="2414" operator="containsText" text="Lançado">
      <formula>NOT(ISERROR(SEARCH("Lançado",P1211)))</formula>
    </cfRule>
    <cfRule type="containsText" dxfId="1380" priority="2415" operator="containsText" text="N/A">
      <formula>NOT(ISERROR(SEARCH("N/A",P1211)))</formula>
    </cfRule>
    <cfRule type="containsText" dxfId="1379" priority="2416" operator="containsText" text="Pendente">
      <formula>NOT(ISERROR(SEARCH("Pendente",P1211)))</formula>
    </cfRule>
    <cfRule type="containsText" dxfId="1378" priority="2423" operator="containsText" text="em andamento">
      <formula>NOT(ISERROR(SEARCH("em andamento",P1211)))</formula>
    </cfRule>
  </conditionalFormatting>
  <conditionalFormatting sqref="P1212">
    <cfRule type="containsText" dxfId="1377" priority="2379" operator="containsText" text="em andamento">
      <formula>NOT(ISERROR(SEARCH("em andamento",P1212)))</formula>
    </cfRule>
  </conditionalFormatting>
  <conditionalFormatting sqref="P1212:P1213 P1216 P1218">
    <cfRule type="containsText" dxfId="1376" priority="2385" operator="containsText" text="Lançado">
      <formula>NOT(ISERROR(SEARCH("Lançado",P1212)))</formula>
    </cfRule>
    <cfRule type="containsText" dxfId="1375" priority="2386" operator="containsText" text="N/A">
      <formula>NOT(ISERROR(SEARCH("N/A",P1212)))</formula>
    </cfRule>
    <cfRule type="containsText" dxfId="1374" priority="2388" operator="containsText" text="Finalizado">
      <formula>NOT(ISERROR(SEARCH("Finalizado",P1212)))</formula>
    </cfRule>
    <cfRule type="containsText" dxfId="1373" priority="2389" operator="containsText" text="em andamento">
      <formula>NOT(ISERROR(SEARCH("em andamento",P1212)))</formula>
    </cfRule>
  </conditionalFormatting>
  <conditionalFormatting sqref="P1212:P1213 P1216">
    <cfRule type="containsText" dxfId="1372" priority="2377" operator="containsText" text="Pendente">
      <formula>NOT(ISERROR(SEARCH("Pendente",P1212)))</formula>
    </cfRule>
    <cfRule type="containsText" dxfId="1371" priority="2375" operator="containsText" text="Lançado">
      <formula>NOT(ISERROR(SEARCH("Lançado",P1212)))</formula>
    </cfRule>
    <cfRule type="containsText" dxfId="1370" priority="2376" operator="containsText" text="N/A">
      <formula>NOT(ISERROR(SEARCH("N/A",P1212)))</formula>
    </cfRule>
  </conditionalFormatting>
  <conditionalFormatting sqref="P1212:P1213 P1218 P1216">
    <cfRule type="containsText" dxfId="1369" priority="2387" operator="containsText" text="Pendente">
      <formula>NOT(ISERROR(SEARCH("Pendente",P1212)))</formula>
    </cfRule>
  </conditionalFormatting>
  <conditionalFormatting sqref="P1212:P1213">
    <cfRule type="containsText" dxfId="1368" priority="2378" operator="containsText" text="Finalizado">
      <formula>NOT(ISERROR(SEARCH("Finalizado",P1212)))</formula>
    </cfRule>
  </conditionalFormatting>
  <conditionalFormatting sqref="P1213 P1216">
    <cfRule type="containsText" dxfId="1367" priority="2384" operator="containsText" text="em andamento">
      <formula>NOT(ISERROR(SEARCH("em andamento",P1213)))</formula>
    </cfRule>
  </conditionalFormatting>
  <conditionalFormatting sqref="P1214:P1215">
    <cfRule type="expression" dxfId="1366" priority="2313">
      <formula>$H1214="SUBETAPA"</formula>
    </cfRule>
    <cfRule type="expression" dxfId="1365" priority="2314">
      <formula>$H1214="CÉLULA CONSTRUTIVA"</formula>
    </cfRule>
    <cfRule type="expression" dxfId="1364" priority="2315">
      <formula>$H1214="ETAPA"</formula>
    </cfRule>
    <cfRule type="containsText" dxfId="1363" priority="2317" operator="containsText" text="N/A">
      <formula>NOT(ISERROR(SEARCH("N/A",P1214)))</formula>
    </cfRule>
    <cfRule type="containsText" dxfId="1362" priority="2318" operator="containsText" text="Pendente">
      <formula>NOT(ISERROR(SEARCH("Pendente",P1214)))</formula>
    </cfRule>
    <cfRule type="containsText" dxfId="1361" priority="2319" operator="containsText" text="Finalizado">
      <formula>NOT(ISERROR(SEARCH("Finalizado",P1214)))</formula>
    </cfRule>
    <cfRule type="containsText" dxfId="1360" priority="2320" operator="containsText" text="em andamento">
      <formula>NOT(ISERROR(SEARCH("em andamento",P1214)))</formula>
    </cfRule>
    <cfRule type="containsText" dxfId="1359" priority="2322" operator="containsText" text="N/A">
      <formula>NOT(ISERROR(SEARCH("N/A",P1214)))</formula>
    </cfRule>
    <cfRule type="containsText" dxfId="1358" priority="2324" operator="containsText" text="Finalizado">
      <formula>NOT(ISERROR(SEARCH("Finalizado",P1214)))</formula>
    </cfRule>
    <cfRule type="containsText" dxfId="1357" priority="2316" operator="containsText" text="Lançado">
      <formula>NOT(ISERROR(SEARCH("Lançado",P1214)))</formula>
    </cfRule>
    <cfRule type="containsText" dxfId="1356" priority="2321" operator="containsText" text="Lançado">
      <formula>NOT(ISERROR(SEARCH("Lançado",P1214)))</formula>
    </cfRule>
    <cfRule type="containsText" dxfId="1355" priority="2333" operator="containsText" text="em andamento">
      <formula>NOT(ISERROR(SEARCH("em andamento",P1214)))</formula>
    </cfRule>
    <cfRule type="containsText" dxfId="1354" priority="2332" operator="containsText" text="Finalizado">
      <formula>NOT(ISERROR(SEARCH("Finalizado",P1214)))</formula>
    </cfRule>
    <cfRule type="expression" dxfId="1353" priority="2326">
      <formula>$H1214="SUBETAPA"</formula>
    </cfRule>
    <cfRule type="containsText" dxfId="1352" priority="2323" operator="containsText" text="Pendente">
      <formula>NOT(ISERROR(SEARCH("Pendente",P1214)))</formula>
    </cfRule>
    <cfRule type="expression" dxfId="1351" priority="2328">
      <formula>$H1214="ETAPA"</formula>
    </cfRule>
    <cfRule type="containsText" dxfId="1350" priority="2329" operator="containsText" text="Lançado">
      <formula>NOT(ISERROR(SEARCH("Lançado",P1214)))</formula>
    </cfRule>
    <cfRule type="containsText" dxfId="1349" priority="2325" operator="containsText" text="em andamento">
      <formula>NOT(ISERROR(SEARCH("em andamento",P1214)))</formula>
    </cfRule>
    <cfRule type="containsText" dxfId="1348" priority="2330" operator="containsText" text="N/A">
      <formula>NOT(ISERROR(SEARCH("N/A",P1214)))</formula>
    </cfRule>
    <cfRule type="containsText" dxfId="1347" priority="2331" operator="containsText" text="Pendente">
      <formula>NOT(ISERROR(SEARCH("Pendente",P1214)))</formula>
    </cfRule>
    <cfRule type="expression" dxfId="1346" priority="2327">
      <formula>$H1214="CÉLULA CONSTRUTIVA"</formula>
    </cfRule>
  </conditionalFormatting>
  <conditionalFormatting sqref="P1216">
    <cfRule type="containsText" dxfId="1345" priority="2383" operator="containsText" text="Finalizado">
      <formula>NOT(ISERROR(SEARCH("Finalizado",P1216)))</formula>
    </cfRule>
  </conditionalFormatting>
  <conditionalFormatting sqref="P1217">
    <cfRule type="containsText" dxfId="1344" priority="2304" operator="containsText" text="em andamento">
      <formula>NOT(ISERROR(SEARCH("em andamento",P1217)))</formula>
    </cfRule>
    <cfRule type="containsText" dxfId="1343" priority="2303" operator="containsText" text="Finalizado">
      <formula>NOT(ISERROR(SEARCH("Finalizado",P1217)))</formula>
    </cfRule>
    <cfRule type="containsText" dxfId="1342" priority="2302" operator="containsText" text="Pendente">
      <formula>NOT(ISERROR(SEARCH("Pendente",P1217)))</formula>
    </cfRule>
    <cfRule type="containsText" dxfId="1341" priority="2301" operator="containsText" text="N/A">
      <formula>NOT(ISERROR(SEARCH("N/A",P1217)))</formula>
    </cfRule>
    <cfRule type="containsText" dxfId="1340" priority="2300" operator="containsText" text="Lançado">
      <formula>NOT(ISERROR(SEARCH("Lançado",P1217)))</formula>
    </cfRule>
    <cfRule type="containsText" dxfId="1339" priority="2299" operator="containsText" text="em andamento">
      <formula>NOT(ISERROR(SEARCH("em andamento",P1217)))</formula>
    </cfRule>
    <cfRule type="containsText" dxfId="1338" priority="2297" operator="containsText" text="Pendente">
      <formula>NOT(ISERROR(SEARCH("Pendente",P1217)))</formula>
    </cfRule>
    <cfRule type="containsText" dxfId="1337" priority="2296" operator="containsText" text="N/A">
      <formula>NOT(ISERROR(SEARCH("N/A",P1217)))</formula>
    </cfRule>
    <cfRule type="containsText" dxfId="1336" priority="2295" operator="containsText" text="Lançado">
      <formula>NOT(ISERROR(SEARCH("Lançado",P1217)))</formula>
    </cfRule>
    <cfRule type="expression" dxfId="1335" priority="2294">
      <formula>$H1217="ETAPA"</formula>
    </cfRule>
    <cfRule type="expression" dxfId="1334" priority="2293">
      <formula>$H1217="CÉLULA CONSTRUTIVA"</formula>
    </cfRule>
    <cfRule type="expression" dxfId="1333" priority="2292">
      <formula>$H1217="SUBETAPA"</formula>
    </cfRule>
    <cfRule type="containsText" dxfId="1332" priority="2298" operator="containsText" text="Finalizado">
      <formula>NOT(ISERROR(SEARCH("Finalizado",P1217)))</formula>
    </cfRule>
    <cfRule type="containsText" dxfId="1331" priority="2312" operator="containsText" text="em andamento">
      <formula>NOT(ISERROR(SEARCH("em andamento",P1217)))</formula>
    </cfRule>
    <cfRule type="containsText" dxfId="1330" priority="2311" operator="containsText" text="Finalizado">
      <formula>NOT(ISERROR(SEARCH("Finalizado",P1217)))</formula>
    </cfRule>
    <cfRule type="containsText" dxfId="1329" priority="2310" operator="containsText" text="Pendente">
      <formula>NOT(ISERROR(SEARCH("Pendente",P1217)))</formula>
    </cfRule>
    <cfRule type="containsText" dxfId="1328" priority="2309" operator="containsText" text="N/A">
      <formula>NOT(ISERROR(SEARCH("N/A",P1217)))</formula>
    </cfRule>
    <cfRule type="containsText" dxfId="1327" priority="2308" operator="containsText" text="Lançado">
      <formula>NOT(ISERROR(SEARCH("Lançado",P1217)))</formula>
    </cfRule>
    <cfRule type="expression" dxfId="1326" priority="2307">
      <formula>$H1217="ETAPA"</formula>
    </cfRule>
    <cfRule type="expression" dxfId="1325" priority="2306">
      <formula>$H1217="CÉLULA CONSTRUTIVA"</formula>
    </cfRule>
    <cfRule type="expression" dxfId="1324" priority="2305">
      <formula>$H1217="SUBETAPA"</formula>
    </cfRule>
  </conditionalFormatting>
  <conditionalFormatting sqref="P1218">
    <cfRule type="containsText" dxfId="1323" priority="2370" operator="containsText" text="Lançado">
      <formula>NOT(ISERROR(SEARCH("Lançado",P1218)))</formula>
    </cfRule>
    <cfRule type="containsText" dxfId="1322" priority="2371" operator="containsText" text="N/A">
      <formula>NOT(ISERROR(SEARCH("N/A",P1218)))</formula>
    </cfRule>
    <cfRule type="containsText" dxfId="1321" priority="2372" operator="containsText" text="Pendente">
      <formula>NOT(ISERROR(SEARCH("Pendente",P1218)))</formula>
    </cfRule>
    <cfRule type="containsText" dxfId="1320" priority="2373" operator="containsText" text="Finalizado">
      <formula>NOT(ISERROR(SEARCH("Finalizado",P1218)))</formula>
    </cfRule>
    <cfRule type="containsText" dxfId="1319" priority="2374" operator="containsText" text="em andamento">
      <formula>NOT(ISERROR(SEARCH("em andamento",P1218)))</formula>
    </cfRule>
  </conditionalFormatting>
  <conditionalFormatting sqref="P1220">
    <cfRule type="containsText" dxfId="1318" priority="2239" operator="containsText" text="em andamento">
      <formula>NOT(ISERROR(SEARCH("em andamento",P1220)))</formula>
    </cfRule>
  </conditionalFormatting>
  <conditionalFormatting sqref="P1220:P1221 P1224 P1228">
    <cfRule type="containsText" dxfId="1317" priority="2248" operator="containsText" text="Finalizado">
      <formula>NOT(ISERROR(SEARCH("Finalizado",P1220)))</formula>
    </cfRule>
    <cfRule type="containsText" dxfId="1316" priority="2249" operator="containsText" text="em andamento">
      <formula>NOT(ISERROR(SEARCH("em andamento",P1220)))</formula>
    </cfRule>
    <cfRule type="containsText" dxfId="1315" priority="2246" operator="containsText" text="N/A">
      <formula>NOT(ISERROR(SEARCH("N/A",P1220)))</formula>
    </cfRule>
    <cfRule type="containsText" dxfId="1314" priority="2245" operator="containsText" text="Lançado">
      <formula>NOT(ISERROR(SEARCH("Lançado",P1220)))</formula>
    </cfRule>
  </conditionalFormatting>
  <conditionalFormatting sqref="P1220:P1221 P1224">
    <cfRule type="containsText" dxfId="1313" priority="2237" operator="containsText" text="Pendente">
      <formula>NOT(ISERROR(SEARCH("Pendente",P1220)))</formula>
    </cfRule>
    <cfRule type="containsText" dxfId="1312" priority="2236" operator="containsText" text="N/A">
      <formula>NOT(ISERROR(SEARCH("N/A",P1220)))</formula>
    </cfRule>
    <cfRule type="containsText" dxfId="1311" priority="2235" operator="containsText" text="Lançado">
      <formula>NOT(ISERROR(SEARCH("Lançado",P1220)))</formula>
    </cfRule>
  </conditionalFormatting>
  <conditionalFormatting sqref="P1220:P1221 P1228 P1224">
    <cfRule type="containsText" dxfId="1310" priority="2247" operator="containsText" text="Pendente">
      <formula>NOT(ISERROR(SEARCH("Pendente",P1220)))</formula>
    </cfRule>
  </conditionalFormatting>
  <conditionalFormatting sqref="P1220:P1221">
    <cfRule type="containsText" dxfId="1309" priority="2238" operator="containsText" text="Finalizado">
      <formula>NOT(ISERROR(SEARCH("Finalizado",P1220)))</formula>
    </cfRule>
  </conditionalFormatting>
  <conditionalFormatting sqref="P1221 P1224">
    <cfRule type="containsText" dxfId="1308" priority="2244" operator="containsText" text="em andamento">
      <formula>NOT(ISERROR(SEARCH("em andamento",P1221)))</formula>
    </cfRule>
  </conditionalFormatting>
  <conditionalFormatting sqref="P1222">
    <cfRule type="containsText" dxfId="1307" priority="2180" operator="containsText" text="em andamento">
      <formula>NOT(ISERROR(SEARCH("em andamento",P1222)))</formula>
    </cfRule>
    <cfRule type="containsText" dxfId="1306" priority="2181" operator="containsText" text="Lançado">
      <formula>NOT(ISERROR(SEARCH("Lançado",P1222)))</formula>
    </cfRule>
    <cfRule type="expression" dxfId="1305" priority="2188">
      <formula>$H1222="ETAPA"</formula>
    </cfRule>
    <cfRule type="expression" dxfId="1304" priority="2187">
      <formula>$H1222="CÉLULA CONSTRUTIVA"</formula>
    </cfRule>
    <cfRule type="expression" dxfId="1303" priority="2186">
      <formula>$H1222="SUBETAPA"</formula>
    </cfRule>
    <cfRule type="containsText" dxfId="1302" priority="2185" operator="containsText" text="em andamento">
      <formula>NOT(ISERROR(SEARCH("em andamento",P1222)))</formula>
    </cfRule>
    <cfRule type="containsText" dxfId="1301" priority="2184" operator="containsText" text="Finalizado">
      <formula>NOT(ISERROR(SEARCH("Finalizado",P1222)))</formula>
    </cfRule>
    <cfRule type="containsText" dxfId="1300" priority="2182" operator="containsText" text="N/A">
      <formula>NOT(ISERROR(SEARCH("N/A",P1222)))</formula>
    </cfRule>
    <cfRule type="expression" dxfId="1299" priority="2173">
      <formula>$H1222="SUBETAPA"</formula>
    </cfRule>
    <cfRule type="expression" dxfId="1298" priority="2174">
      <formula>$H1222="CÉLULA CONSTRUTIVA"</formula>
    </cfRule>
    <cfRule type="expression" dxfId="1297" priority="2175">
      <formula>$H1222="ETAPA"</formula>
    </cfRule>
    <cfRule type="containsText" dxfId="1296" priority="2176" operator="containsText" text="Lançado">
      <formula>NOT(ISERROR(SEARCH("Lançado",P1222)))</formula>
    </cfRule>
    <cfRule type="containsText" dxfId="1295" priority="2193" operator="containsText" text="em andamento">
      <formula>NOT(ISERROR(SEARCH("em andamento",P1222)))</formula>
    </cfRule>
    <cfRule type="containsText" dxfId="1294" priority="2192" operator="containsText" text="Finalizado">
      <formula>NOT(ISERROR(SEARCH("Finalizado",P1222)))</formula>
    </cfRule>
    <cfRule type="containsText" dxfId="1293" priority="2191" operator="containsText" text="Pendente">
      <formula>NOT(ISERROR(SEARCH("Pendente",P1222)))</formula>
    </cfRule>
    <cfRule type="containsText" dxfId="1292" priority="2183" operator="containsText" text="Pendente">
      <formula>NOT(ISERROR(SEARCH("Pendente",P1222)))</formula>
    </cfRule>
    <cfRule type="containsText" dxfId="1291" priority="2190" operator="containsText" text="N/A">
      <formula>NOT(ISERROR(SEARCH("N/A",P1222)))</formula>
    </cfRule>
    <cfRule type="containsText" dxfId="1290" priority="2189" operator="containsText" text="Lançado">
      <formula>NOT(ISERROR(SEARCH("Lançado",P1222)))</formula>
    </cfRule>
    <cfRule type="containsText" dxfId="1289" priority="2177" operator="containsText" text="N/A">
      <formula>NOT(ISERROR(SEARCH("N/A",P1222)))</formula>
    </cfRule>
    <cfRule type="containsText" dxfId="1288" priority="2178" operator="containsText" text="Pendente">
      <formula>NOT(ISERROR(SEARCH("Pendente",P1222)))</formula>
    </cfRule>
    <cfRule type="containsText" dxfId="1287" priority="2179" operator="containsText" text="Finalizado">
      <formula>NOT(ISERROR(SEARCH("Finalizado",P1222)))</formula>
    </cfRule>
  </conditionalFormatting>
  <conditionalFormatting sqref="P1223">
    <cfRule type="containsText" dxfId="1286" priority="1808" operator="containsText" text="Pendente">
      <formula>NOT(ISERROR(SEARCH("Pendente",P1223)))</formula>
    </cfRule>
    <cfRule type="containsText" dxfId="1285" priority="1810" operator="containsText" text="em andamento">
      <formula>NOT(ISERROR(SEARCH("em andamento",P1223)))</formula>
    </cfRule>
    <cfRule type="containsText" dxfId="1284" priority="1811" operator="containsText" text="Lançado">
      <formula>NOT(ISERROR(SEARCH("Lançado",P1223)))</formula>
    </cfRule>
    <cfRule type="containsText" dxfId="1283" priority="1813" operator="containsText" text="Pendente">
      <formula>NOT(ISERROR(SEARCH("Pendente",P1223)))</formula>
    </cfRule>
    <cfRule type="containsText" dxfId="1282" priority="1814" operator="containsText" text="Finalizado">
      <formula>NOT(ISERROR(SEARCH("Finalizado",P1223)))</formula>
    </cfRule>
    <cfRule type="containsText" dxfId="1281" priority="1815" operator="containsText" text="em andamento">
      <formula>NOT(ISERROR(SEARCH("em andamento",P1223)))</formula>
    </cfRule>
    <cfRule type="expression" dxfId="1280" priority="1816">
      <formula>$H1223="SUBETAPA"</formula>
    </cfRule>
    <cfRule type="expression" dxfId="1279" priority="1817">
      <formula>$H1223="CÉLULA CONSTRUTIVA"</formula>
    </cfRule>
    <cfRule type="containsText" dxfId="1278" priority="1822" operator="containsText" text="Finalizado">
      <formula>NOT(ISERROR(SEARCH("Finalizado",P1223)))</formula>
    </cfRule>
    <cfRule type="containsText" dxfId="1277" priority="1821" operator="containsText" text="Pendente">
      <formula>NOT(ISERROR(SEARCH("Pendente",P1223)))</formula>
    </cfRule>
    <cfRule type="containsText" dxfId="1276" priority="1820" operator="containsText" text="N/A">
      <formula>NOT(ISERROR(SEARCH("N/A",P1223)))</formula>
    </cfRule>
    <cfRule type="containsText" dxfId="1275" priority="1819" operator="containsText" text="Lançado">
      <formula>NOT(ISERROR(SEARCH("Lançado",P1223)))</formula>
    </cfRule>
    <cfRule type="expression" dxfId="1274" priority="1818">
      <formula>$H1223="ETAPA"</formula>
    </cfRule>
    <cfRule type="containsText" dxfId="1273" priority="1812" operator="containsText" text="N/A">
      <formula>NOT(ISERROR(SEARCH("N/A",P1223)))</formula>
    </cfRule>
    <cfRule type="expression" dxfId="1272" priority="1803">
      <formula>$H1223="SUBETAPA"</formula>
    </cfRule>
    <cfRule type="expression" dxfId="1271" priority="1804">
      <formula>$H1223="CÉLULA CONSTRUTIVA"</formula>
    </cfRule>
    <cfRule type="expression" dxfId="1270" priority="1805">
      <formula>$H1223="ETAPA"</formula>
    </cfRule>
    <cfRule type="containsText" dxfId="1269" priority="1806" operator="containsText" text="Lançado">
      <formula>NOT(ISERROR(SEARCH("Lançado",P1223)))</formula>
    </cfRule>
    <cfRule type="containsText" dxfId="1268" priority="1807" operator="containsText" text="N/A">
      <formula>NOT(ISERROR(SEARCH("N/A",P1223)))</formula>
    </cfRule>
    <cfRule type="containsText" dxfId="1267" priority="1823" operator="containsText" text="em andamento">
      <formula>NOT(ISERROR(SEARCH("em andamento",P1223)))</formula>
    </cfRule>
    <cfRule type="containsText" dxfId="1266" priority="1809" operator="containsText" text="Finalizado">
      <formula>NOT(ISERROR(SEARCH("Finalizado",P1223)))</formula>
    </cfRule>
  </conditionalFormatting>
  <conditionalFormatting sqref="P1224">
    <cfRule type="containsText" dxfId="1265" priority="2243" operator="containsText" text="Finalizado">
      <formula>NOT(ISERROR(SEARCH("Finalizado",P1224)))</formula>
    </cfRule>
  </conditionalFormatting>
  <conditionalFormatting sqref="P1225">
    <cfRule type="containsText" dxfId="1264" priority="2162" operator="containsText" text="Pendente">
      <formula>NOT(ISERROR(SEARCH("Pendente",P1225)))</formula>
    </cfRule>
    <cfRule type="containsText" dxfId="1263" priority="2161" operator="containsText" text="N/A">
      <formula>NOT(ISERROR(SEARCH("N/A",P1225)))</formula>
    </cfRule>
    <cfRule type="containsText" dxfId="1262" priority="2159" operator="containsText" text="em andamento">
      <formula>NOT(ISERROR(SEARCH("em andamento",P1225)))</formula>
    </cfRule>
    <cfRule type="containsText" dxfId="1261" priority="2158" operator="containsText" text="Finalizado">
      <formula>NOT(ISERROR(SEARCH("Finalizado",P1225)))</formula>
    </cfRule>
    <cfRule type="containsText" dxfId="1260" priority="2157" operator="containsText" text="Pendente">
      <formula>NOT(ISERROR(SEARCH("Pendente",P1225)))</formula>
    </cfRule>
    <cfRule type="containsText" dxfId="1259" priority="2156" operator="containsText" text="N/A">
      <formula>NOT(ISERROR(SEARCH("N/A",P1225)))</formula>
    </cfRule>
    <cfRule type="containsText" dxfId="1258" priority="2155" operator="containsText" text="Lançado">
      <formula>NOT(ISERROR(SEARCH("Lançado",P1225)))</formula>
    </cfRule>
    <cfRule type="expression" dxfId="1257" priority="2154">
      <formula>$H1225="ETAPA"</formula>
    </cfRule>
    <cfRule type="expression" dxfId="1256" priority="2153">
      <formula>$H1225="CÉLULA CONSTRUTIVA"</formula>
    </cfRule>
    <cfRule type="expression" dxfId="1255" priority="2152">
      <formula>$H1225="SUBETAPA"</formula>
    </cfRule>
    <cfRule type="containsText" dxfId="1254" priority="2168" operator="containsText" text="Lançado">
      <formula>NOT(ISERROR(SEARCH("Lançado",P1225)))</formula>
    </cfRule>
    <cfRule type="containsText" dxfId="1253" priority="2160" operator="containsText" text="Lançado">
      <formula>NOT(ISERROR(SEARCH("Lançado",P1225)))</formula>
    </cfRule>
    <cfRule type="containsText" dxfId="1252" priority="2172" operator="containsText" text="em andamento">
      <formula>NOT(ISERROR(SEARCH("em andamento",P1225)))</formula>
    </cfRule>
    <cfRule type="containsText" dxfId="1251" priority="2171" operator="containsText" text="Finalizado">
      <formula>NOT(ISERROR(SEARCH("Finalizado",P1225)))</formula>
    </cfRule>
    <cfRule type="containsText" dxfId="1250" priority="2170" operator="containsText" text="Pendente">
      <formula>NOT(ISERROR(SEARCH("Pendente",P1225)))</formula>
    </cfRule>
    <cfRule type="containsText" dxfId="1249" priority="2169" operator="containsText" text="N/A">
      <formula>NOT(ISERROR(SEARCH("N/A",P1225)))</formula>
    </cfRule>
    <cfRule type="expression" dxfId="1248" priority="2167">
      <formula>$H1225="ETAPA"</formula>
    </cfRule>
    <cfRule type="expression" dxfId="1247" priority="2166">
      <formula>$H1225="CÉLULA CONSTRUTIVA"</formula>
    </cfRule>
    <cfRule type="expression" dxfId="1246" priority="2165">
      <formula>$H1225="SUBETAPA"</formula>
    </cfRule>
    <cfRule type="containsText" dxfId="1245" priority="2164" operator="containsText" text="em andamento">
      <formula>NOT(ISERROR(SEARCH("em andamento",P1225)))</formula>
    </cfRule>
    <cfRule type="containsText" dxfId="1244" priority="2163" operator="containsText" text="Finalizado">
      <formula>NOT(ISERROR(SEARCH("Finalizado",P1225)))</formula>
    </cfRule>
  </conditionalFormatting>
  <conditionalFormatting sqref="P1226">
    <cfRule type="containsText" dxfId="1243" priority="2216" operator="containsText" text="Finalizado">
      <formula>NOT(ISERROR(SEARCH("Finalizado",P1226)))</formula>
    </cfRule>
    <cfRule type="containsText" dxfId="1242" priority="2208" operator="containsText" text="Lançado">
      <formula>NOT(ISERROR(SEARCH("Lançado",P1226)))</formula>
    </cfRule>
    <cfRule type="containsText" dxfId="1241" priority="2209" operator="containsText" text="N/A">
      <formula>NOT(ISERROR(SEARCH("N/A",P1226)))</formula>
    </cfRule>
    <cfRule type="containsText" dxfId="1240" priority="2210" operator="containsText" text="Pendente">
      <formula>NOT(ISERROR(SEARCH("Pendente",P1226)))</formula>
    </cfRule>
    <cfRule type="containsText" dxfId="1239" priority="2217" operator="containsText" text="em andamento">
      <formula>NOT(ISERROR(SEARCH("em andamento",P1226)))</formula>
    </cfRule>
    <cfRule type="containsText" dxfId="1238" priority="2211" operator="containsText" text="Finalizado">
      <formula>NOT(ISERROR(SEARCH("Finalizado",P1226)))</formula>
    </cfRule>
    <cfRule type="containsText" dxfId="1237" priority="2215" operator="containsText" text="Pendente">
      <formula>NOT(ISERROR(SEARCH("Pendente",P1226)))</formula>
    </cfRule>
    <cfRule type="containsText" dxfId="1236" priority="2214" operator="containsText" text="N/A">
      <formula>NOT(ISERROR(SEARCH("N/A",P1226)))</formula>
    </cfRule>
    <cfRule type="containsText" dxfId="1235" priority="2213" operator="containsText" text="Lançado">
      <formula>NOT(ISERROR(SEARCH("Lançado",P1226)))</formula>
    </cfRule>
    <cfRule type="containsText" dxfId="1234" priority="2212" operator="containsText" text="em andamento">
      <formula>NOT(ISERROR(SEARCH("em andamento",P1226)))</formula>
    </cfRule>
  </conditionalFormatting>
  <conditionalFormatting sqref="P1227">
    <cfRule type="expression" dxfId="1233" priority="2146">
      <formula>$H1227="ETAPA"</formula>
    </cfRule>
    <cfRule type="containsText" dxfId="1232" priority="2147" operator="containsText" text="Lançado">
      <formula>NOT(ISERROR(SEARCH("Lançado",P1227)))</formula>
    </cfRule>
    <cfRule type="containsText" dxfId="1231" priority="2148" operator="containsText" text="N/A">
      <formula>NOT(ISERROR(SEARCH("N/A",P1227)))</formula>
    </cfRule>
    <cfRule type="containsText" dxfId="1230" priority="2143" operator="containsText" text="em andamento">
      <formula>NOT(ISERROR(SEARCH("em andamento",P1227)))</formula>
    </cfRule>
    <cfRule type="containsText" dxfId="1229" priority="2149" operator="containsText" text="Pendente">
      <formula>NOT(ISERROR(SEARCH("Pendente",P1227)))</formula>
    </cfRule>
    <cfRule type="containsText" dxfId="1228" priority="2150" operator="containsText" text="Finalizado">
      <formula>NOT(ISERROR(SEARCH("Finalizado",P1227)))</formula>
    </cfRule>
    <cfRule type="containsText" dxfId="1227" priority="2151" operator="containsText" text="em andamento">
      <formula>NOT(ISERROR(SEARCH("em andamento",P1227)))</formula>
    </cfRule>
    <cfRule type="containsText" dxfId="1226" priority="2135" operator="containsText" text="N/A">
      <formula>NOT(ISERROR(SEARCH("N/A",P1227)))</formula>
    </cfRule>
    <cfRule type="expression" dxfId="1225" priority="2131">
      <formula>$H1227="SUBETAPA"</formula>
    </cfRule>
    <cfRule type="expression" dxfId="1224" priority="2132">
      <formula>$H1227="CÉLULA CONSTRUTIVA"</formula>
    </cfRule>
    <cfRule type="expression" dxfId="1223" priority="2133">
      <formula>$H1227="ETAPA"</formula>
    </cfRule>
    <cfRule type="containsText" dxfId="1222" priority="2134" operator="containsText" text="Lançado">
      <formula>NOT(ISERROR(SEARCH("Lançado",P1227)))</formula>
    </cfRule>
    <cfRule type="containsText" dxfId="1221" priority="2140" operator="containsText" text="N/A">
      <formula>NOT(ISERROR(SEARCH("N/A",P1227)))</formula>
    </cfRule>
    <cfRule type="containsText" dxfId="1220" priority="2136" operator="containsText" text="Pendente">
      <formula>NOT(ISERROR(SEARCH("Pendente",P1227)))</formula>
    </cfRule>
    <cfRule type="containsText" dxfId="1219" priority="2137" operator="containsText" text="Finalizado">
      <formula>NOT(ISERROR(SEARCH("Finalizado",P1227)))</formula>
    </cfRule>
    <cfRule type="containsText" dxfId="1218" priority="2138" operator="containsText" text="em andamento">
      <formula>NOT(ISERROR(SEARCH("em andamento",P1227)))</formula>
    </cfRule>
    <cfRule type="containsText" dxfId="1217" priority="2139" operator="containsText" text="Lançado">
      <formula>NOT(ISERROR(SEARCH("Lançado",P1227)))</formula>
    </cfRule>
    <cfRule type="containsText" dxfId="1216" priority="2141" operator="containsText" text="Pendente">
      <formula>NOT(ISERROR(SEARCH("Pendente",P1227)))</formula>
    </cfRule>
    <cfRule type="containsText" dxfId="1215" priority="2142" operator="containsText" text="Finalizado">
      <formula>NOT(ISERROR(SEARCH("Finalizado",P1227)))</formula>
    </cfRule>
    <cfRule type="expression" dxfId="1214" priority="2144">
      <formula>$H1227="SUBETAPA"</formula>
    </cfRule>
    <cfRule type="expression" dxfId="1213" priority="2145">
      <formula>$H1227="CÉLULA CONSTRUTIVA"</formula>
    </cfRule>
  </conditionalFormatting>
  <conditionalFormatting sqref="P1228">
    <cfRule type="containsText" dxfId="1212" priority="2231" operator="containsText" text="N/A">
      <formula>NOT(ISERROR(SEARCH("N/A",P1228)))</formula>
    </cfRule>
    <cfRule type="containsText" dxfId="1211" priority="2233" operator="containsText" text="Finalizado">
      <formula>NOT(ISERROR(SEARCH("Finalizado",P1228)))</formula>
    </cfRule>
    <cfRule type="containsText" dxfId="1210" priority="2230" operator="containsText" text="Lançado">
      <formula>NOT(ISERROR(SEARCH("Lançado",P1228)))</formula>
    </cfRule>
    <cfRule type="containsText" dxfId="1209" priority="2234" operator="containsText" text="em andamento">
      <formula>NOT(ISERROR(SEARCH("em andamento",P1228)))</formula>
    </cfRule>
    <cfRule type="containsText" dxfId="1208" priority="2232" operator="containsText" text="Pendente">
      <formula>NOT(ISERROR(SEARCH("Pendente",P1228)))</formula>
    </cfRule>
  </conditionalFormatting>
  <conditionalFormatting sqref="P1231">
    <cfRule type="containsText" dxfId="1207" priority="2099" operator="containsText" text="em andamento">
      <formula>NOT(ISERROR(SEARCH("em andamento",P1231)))</formula>
    </cfRule>
  </conditionalFormatting>
  <conditionalFormatting sqref="P1231:P1232 P1235 P1239">
    <cfRule type="containsText" dxfId="1206" priority="2105" operator="containsText" text="Lançado">
      <formula>NOT(ISERROR(SEARCH("Lançado",P1231)))</formula>
    </cfRule>
    <cfRule type="containsText" dxfId="1205" priority="2106" operator="containsText" text="N/A">
      <formula>NOT(ISERROR(SEARCH("N/A",P1231)))</formula>
    </cfRule>
    <cfRule type="containsText" dxfId="1204" priority="2109" operator="containsText" text="em andamento">
      <formula>NOT(ISERROR(SEARCH("em andamento",P1231)))</formula>
    </cfRule>
    <cfRule type="containsText" dxfId="1203" priority="2108" operator="containsText" text="Finalizado">
      <formula>NOT(ISERROR(SEARCH("Finalizado",P1231)))</formula>
    </cfRule>
  </conditionalFormatting>
  <conditionalFormatting sqref="P1231:P1232 P1235">
    <cfRule type="containsText" dxfId="1202" priority="2095" operator="containsText" text="Lançado">
      <formula>NOT(ISERROR(SEARCH("Lançado",P1231)))</formula>
    </cfRule>
    <cfRule type="containsText" dxfId="1201" priority="2097" operator="containsText" text="Pendente">
      <formula>NOT(ISERROR(SEARCH("Pendente",P1231)))</formula>
    </cfRule>
    <cfRule type="containsText" dxfId="1200" priority="2096" operator="containsText" text="N/A">
      <formula>NOT(ISERROR(SEARCH("N/A",P1231)))</formula>
    </cfRule>
  </conditionalFormatting>
  <conditionalFormatting sqref="P1231:P1232 P1239 P1235">
    <cfRule type="containsText" dxfId="1199" priority="2107" operator="containsText" text="Pendente">
      <formula>NOT(ISERROR(SEARCH("Pendente",P1231)))</formula>
    </cfRule>
  </conditionalFormatting>
  <conditionalFormatting sqref="P1231:P1232">
    <cfRule type="containsText" dxfId="1198" priority="2098" operator="containsText" text="Finalizado">
      <formula>NOT(ISERROR(SEARCH("Finalizado",P1231)))</formula>
    </cfRule>
  </conditionalFormatting>
  <conditionalFormatting sqref="P1232 P1235">
    <cfRule type="containsText" dxfId="1197" priority="2104" operator="containsText" text="em andamento">
      <formula>NOT(ISERROR(SEARCH("em andamento",P1232)))</formula>
    </cfRule>
  </conditionalFormatting>
  <conditionalFormatting sqref="P1233">
    <cfRule type="expression" dxfId="1196" priority="2047">
      <formula>$H1233="CÉLULA CONSTRUTIVA"</formula>
    </cfRule>
    <cfRule type="containsText" dxfId="1195" priority="2037" operator="containsText" text="N/A">
      <formula>NOT(ISERROR(SEARCH("N/A",P1233)))</formula>
    </cfRule>
    <cfRule type="containsText" dxfId="1194" priority="2036" operator="containsText" text="Lançado">
      <formula>NOT(ISERROR(SEARCH("Lançado",P1233)))</formula>
    </cfRule>
    <cfRule type="expression" dxfId="1193" priority="2035">
      <formula>$H1233="ETAPA"</formula>
    </cfRule>
    <cfRule type="expression" dxfId="1192" priority="2034">
      <formula>$H1233="CÉLULA CONSTRUTIVA"</formula>
    </cfRule>
    <cfRule type="containsText" dxfId="1191" priority="2044" operator="containsText" text="Finalizado">
      <formula>NOT(ISERROR(SEARCH("Finalizado",P1233)))</formula>
    </cfRule>
    <cfRule type="expression" dxfId="1190" priority="2033">
      <formula>$H1233="SUBETAPA"</formula>
    </cfRule>
    <cfRule type="containsText" dxfId="1189" priority="2045" operator="containsText" text="em andamento">
      <formula>NOT(ISERROR(SEARCH("em andamento",P1233)))</formula>
    </cfRule>
    <cfRule type="containsText" dxfId="1188" priority="2038" operator="containsText" text="Pendente">
      <formula>NOT(ISERROR(SEARCH("Pendente",P1233)))</formula>
    </cfRule>
    <cfRule type="containsText" dxfId="1187" priority="2053" operator="containsText" text="em andamento">
      <formula>NOT(ISERROR(SEARCH("em andamento",P1233)))</formula>
    </cfRule>
    <cfRule type="containsText" dxfId="1186" priority="2051" operator="containsText" text="Pendente">
      <formula>NOT(ISERROR(SEARCH("Pendente",P1233)))</formula>
    </cfRule>
    <cfRule type="expression" dxfId="1185" priority="2046">
      <formula>$H1233="SUBETAPA"</formula>
    </cfRule>
    <cfRule type="containsText" dxfId="1184" priority="2050" operator="containsText" text="N/A">
      <formula>NOT(ISERROR(SEARCH("N/A",P1233)))</formula>
    </cfRule>
    <cfRule type="containsText" dxfId="1183" priority="2049" operator="containsText" text="Lançado">
      <formula>NOT(ISERROR(SEARCH("Lançado",P1233)))</formula>
    </cfRule>
    <cfRule type="expression" dxfId="1182" priority="2048">
      <formula>$H1233="ETAPA"</formula>
    </cfRule>
    <cfRule type="containsText" dxfId="1181" priority="2052" operator="containsText" text="Finalizado">
      <formula>NOT(ISERROR(SEARCH("Finalizado",P1233)))</formula>
    </cfRule>
    <cfRule type="containsText" dxfId="1180" priority="2042" operator="containsText" text="N/A">
      <formula>NOT(ISERROR(SEARCH("N/A",P1233)))</formula>
    </cfRule>
    <cfRule type="containsText" dxfId="1179" priority="2039" operator="containsText" text="Finalizado">
      <formula>NOT(ISERROR(SEARCH("Finalizado",P1233)))</formula>
    </cfRule>
    <cfRule type="containsText" dxfId="1178" priority="2043" operator="containsText" text="Pendente">
      <formula>NOT(ISERROR(SEARCH("Pendente",P1233)))</formula>
    </cfRule>
    <cfRule type="containsText" dxfId="1177" priority="2040" operator="containsText" text="em andamento">
      <formula>NOT(ISERROR(SEARCH("em andamento",P1233)))</formula>
    </cfRule>
    <cfRule type="containsText" dxfId="1176" priority="2041" operator="containsText" text="Lançado">
      <formula>NOT(ISERROR(SEARCH("Lançado",P1233)))</formula>
    </cfRule>
  </conditionalFormatting>
  <conditionalFormatting sqref="P1234">
    <cfRule type="expression" dxfId="1175" priority="1790">
      <formula>$H1234="CÉLULA CONSTRUTIVA"</formula>
    </cfRule>
    <cfRule type="expression" dxfId="1174" priority="1776">
      <formula>$H1234="SUBETAPA"</formula>
    </cfRule>
    <cfRule type="expression" dxfId="1173" priority="1777">
      <formula>$H1234="CÉLULA CONSTRUTIVA"</formula>
    </cfRule>
    <cfRule type="expression" dxfId="1172" priority="1778">
      <formula>$H1234="ETAPA"</formula>
    </cfRule>
    <cfRule type="containsText" dxfId="1171" priority="1779" operator="containsText" text="Lançado">
      <formula>NOT(ISERROR(SEARCH("Lançado",P1234)))</formula>
    </cfRule>
    <cfRule type="containsText" dxfId="1170" priority="1780" operator="containsText" text="N/A">
      <formula>NOT(ISERROR(SEARCH("N/A",P1234)))</formula>
    </cfRule>
    <cfRule type="containsText" dxfId="1169" priority="1781" operator="containsText" text="Pendente">
      <formula>NOT(ISERROR(SEARCH("Pendente",P1234)))</formula>
    </cfRule>
    <cfRule type="containsText" dxfId="1168" priority="1782" operator="containsText" text="Finalizado">
      <formula>NOT(ISERROR(SEARCH("Finalizado",P1234)))</formula>
    </cfRule>
    <cfRule type="containsText" dxfId="1167" priority="1783" operator="containsText" text="em andamento">
      <formula>NOT(ISERROR(SEARCH("em andamento",P1234)))</formula>
    </cfRule>
    <cfRule type="containsText" dxfId="1166" priority="1785" operator="containsText" text="N/A">
      <formula>NOT(ISERROR(SEARCH("N/A",P1234)))</formula>
    </cfRule>
    <cfRule type="containsText" dxfId="1165" priority="1787" operator="containsText" text="Finalizado">
      <formula>NOT(ISERROR(SEARCH("Finalizado",P1234)))</formula>
    </cfRule>
    <cfRule type="containsText" dxfId="1164" priority="1786" operator="containsText" text="Pendente">
      <formula>NOT(ISERROR(SEARCH("Pendente",P1234)))</formula>
    </cfRule>
    <cfRule type="expression" dxfId="1163" priority="1789">
      <formula>$H1234="SUBETAPA"</formula>
    </cfRule>
    <cfRule type="containsText" dxfId="1162" priority="1796" operator="containsText" text="em andamento">
      <formula>NOT(ISERROR(SEARCH("em andamento",P1234)))</formula>
    </cfRule>
    <cfRule type="containsText" dxfId="1161" priority="1784" operator="containsText" text="Lançado">
      <formula>NOT(ISERROR(SEARCH("Lançado",P1234)))</formula>
    </cfRule>
    <cfRule type="containsText" dxfId="1160" priority="1788" operator="containsText" text="em andamento">
      <formula>NOT(ISERROR(SEARCH("em andamento",P1234)))</formula>
    </cfRule>
    <cfRule type="containsText" dxfId="1159" priority="1793" operator="containsText" text="N/A">
      <formula>NOT(ISERROR(SEARCH("N/A",P1234)))</formula>
    </cfRule>
    <cfRule type="containsText" dxfId="1158" priority="1794" operator="containsText" text="Pendente">
      <formula>NOT(ISERROR(SEARCH("Pendente",P1234)))</formula>
    </cfRule>
    <cfRule type="containsText" dxfId="1157" priority="1792" operator="containsText" text="Lançado">
      <formula>NOT(ISERROR(SEARCH("Lançado",P1234)))</formula>
    </cfRule>
    <cfRule type="expression" dxfId="1156" priority="1791">
      <formula>$H1234="ETAPA"</formula>
    </cfRule>
    <cfRule type="containsText" dxfId="1155" priority="1795" operator="containsText" text="Finalizado">
      <formula>NOT(ISERROR(SEARCH("Finalizado",P1234)))</formula>
    </cfRule>
  </conditionalFormatting>
  <conditionalFormatting sqref="P1235">
    <cfRule type="containsText" dxfId="1154" priority="2103" operator="containsText" text="Finalizado">
      <formula>NOT(ISERROR(SEARCH("Finalizado",P1235)))</formula>
    </cfRule>
  </conditionalFormatting>
  <conditionalFormatting sqref="P1236">
    <cfRule type="containsText" dxfId="1153" priority="2023" operator="containsText" text="Finalizado">
      <formula>NOT(ISERROR(SEARCH("Finalizado",P1236)))</formula>
    </cfRule>
    <cfRule type="expression" dxfId="1152" priority="2026">
      <formula>$H1236="CÉLULA CONSTRUTIVA"</formula>
    </cfRule>
    <cfRule type="expression" dxfId="1151" priority="2027">
      <formula>$H1236="ETAPA"</formula>
    </cfRule>
    <cfRule type="containsText" dxfId="1150" priority="2028" operator="containsText" text="Lançado">
      <formula>NOT(ISERROR(SEARCH("Lançado",P1236)))</formula>
    </cfRule>
    <cfRule type="containsText" dxfId="1149" priority="2029" operator="containsText" text="N/A">
      <formula>NOT(ISERROR(SEARCH("N/A",P1236)))</formula>
    </cfRule>
    <cfRule type="containsText" dxfId="1148" priority="2030" operator="containsText" text="Pendente">
      <formula>NOT(ISERROR(SEARCH("Pendente",P1236)))</formula>
    </cfRule>
    <cfRule type="containsText" dxfId="1147" priority="2031" operator="containsText" text="Finalizado">
      <formula>NOT(ISERROR(SEARCH("Finalizado",P1236)))</formula>
    </cfRule>
    <cfRule type="containsText" dxfId="1146" priority="2032" operator="containsText" text="em andamento">
      <formula>NOT(ISERROR(SEARCH("em andamento",P1236)))</formula>
    </cfRule>
    <cfRule type="containsText" dxfId="1145" priority="2022" operator="containsText" text="Pendente">
      <formula>NOT(ISERROR(SEARCH("Pendente",P1236)))</formula>
    </cfRule>
    <cfRule type="containsText" dxfId="1144" priority="2021" operator="containsText" text="N/A">
      <formula>NOT(ISERROR(SEARCH("N/A",P1236)))</formula>
    </cfRule>
    <cfRule type="containsText" dxfId="1143" priority="2020" operator="containsText" text="Lançado">
      <formula>NOT(ISERROR(SEARCH("Lançado",P1236)))</formula>
    </cfRule>
    <cfRule type="containsText" dxfId="1142" priority="2019" operator="containsText" text="em andamento">
      <formula>NOT(ISERROR(SEARCH("em andamento",P1236)))</formula>
    </cfRule>
    <cfRule type="containsText" dxfId="1141" priority="2015" operator="containsText" text="Lançado">
      <formula>NOT(ISERROR(SEARCH("Lançado",P1236)))</formula>
    </cfRule>
    <cfRule type="containsText" dxfId="1140" priority="2018" operator="containsText" text="Finalizado">
      <formula>NOT(ISERROR(SEARCH("Finalizado",P1236)))</formula>
    </cfRule>
    <cfRule type="containsText" dxfId="1139" priority="2017" operator="containsText" text="Pendente">
      <formula>NOT(ISERROR(SEARCH("Pendente",P1236)))</formula>
    </cfRule>
    <cfRule type="containsText" dxfId="1138" priority="2016" operator="containsText" text="N/A">
      <formula>NOT(ISERROR(SEARCH("N/A",P1236)))</formula>
    </cfRule>
    <cfRule type="expression" dxfId="1137" priority="2025">
      <formula>$H1236="SUBETAPA"</formula>
    </cfRule>
    <cfRule type="containsText" dxfId="1136" priority="2024" operator="containsText" text="em andamento">
      <formula>NOT(ISERROR(SEARCH("em andamento",P1236)))</formula>
    </cfRule>
    <cfRule type="expression" dxfId="1135" priority="2012">
      <formula>$H1236="SUBETAPA"</formula>
    </cfRule>
    <cfRule type="expression" dxfId="1134" priority="2013">
      <formula>$H1236="CÉLULA CONSTRUTIVA"</formula>
    </cfRule>
    <cfRule type="expression" dxfId="1133" priority="2014">
      <formula>$H1236="ETAPA"</formula>
    </cfRule>
  </conditionalFormatting>
  <conditionalFormatting sqref="P1237">
    <cfRule type="containsText" dxfId="1132" priority="2077" operator="containsText" text="em andamento">
      <formula>NOT(ISERROR(SEARCH("em andamento",P1237)))</formula>
    </cfRule>
    <cfRule type="containsText" dxfId="1131" priority="2076" operator="containsText" text="Finalizado">
      <formula>NOT(ISERROR(SEARCH("Finalizado",P1237)))</formula>
    </cfRule>
    <cfRule type="containsText" dxfId="1130" priority="2072" operator="containsText" text="em andamento">
      <formula>NOT(ISERROR(SEARCH("em andamento",P1237)))</formula>
    </cfRule>
    <cfRule type="containsText" dxfId="1129" priority="2071" operator="containsText" text="Finalizado">
      <formula>NOT(ISERROR(SEARCH("Finalizado",P1237)))</formula>
    </cfRule>
    <cfRule type="containsText" dxfId="1128" priority="2075" operator="containsText" text="Pendente">
      <formula>NOT(ISERROR(SEARCH("Pendente",P1237)))</formula>
    </cfRule>
    <cfRule type="containsText" dxfId="1127" priority="2074" operator="containsText" text="N/A">
      <formula>NOT(ISERROR(SEARCH("N/A",P1237)))</formula>
    </cfRule>
    <cfRule type="containsText" dxfId="1126" priority="2073" operator="containsText" text="Lançado">
      <formula>NOT(ISERROR(SEARCH("Lançado",P1237)))</formula>
    </cfRule>
    <cfRule type="containsText" dxfId="1125" priority="2068" operator="containsText" text="Lançado">
      <formula>NOT(ISERROR(SEARCH("Lançado",P1237)))</formula>
    </cfRule>
    <cfRule type="containsText" dxfId="1124" priority="2069" operator="containsText" text="N/A">
      <formula>NOT(ISERROR(SEARCH("N/A",P1237)))</formula>
    </cfRule>
    <cfRule type="containsText" dxfId="1123" priority="2070" operator="containsText" text="Pendente">
      <formula>NOT(ISERROR(SEARCH("Pendente",P1237)))</formula>
    </cfRule>
  </conditionalFormatting>
  <conditionalFormatting sqref="P1238">
    <cfRule type="containsText" dxfId="1122" priority="2003" operator="containsText" text="em andamento">
      <formula>NOT(ISERROR(SEARCH("em andamento",P1238)))</formula>
    </cfRule>
    <cfRule type="expression" dxfId="1121" priority="2004">
      <formula>$H1238="SUBETAPA"</formula>
    </cfRule>
    <cfRule type="expression" dxfId="1120" priority="2005">
      <formula>$H1238="CÉLULA CONSTRUTIVA"</formula>
    </cfRule>
    <cfRule type="expression" dxfId="1119" priority="2006">
      <formula>$H1238="ETAPA"</formula>
    </cfRule>
    <cfRule type="containsText" dxfId="1118" priority="2008" operator="containsText" text="N/A">
      <formula>NOT(ISERROR(SEARCH("N/A",P1238)))</formula>
    </cfRule>
    <cfRule type="containsText" dxfId="1117" priority="2010" operator="containsText" text="Finalizado">
      <formula>NOT(ISERROR(SEARCH("Finalizado",P1238)))</formula>
    </cfRule>
    <cfRule type="containsText" dxfId="1116" priority="2011" operator="containsText" text="em andamento">
      <formula>NOT(ISERROR(SEARCH("em andamento",P1238)))</formula>
    </cfRule>
    <cfRule type="containsText" dxfId="1115" priority="2007" operator="containsText" text="Lançado">
      <formula>NOT(ISERROR(SEARCH("Lançado",P1238)))</formula>
    </cfRule>
    <cfRule type="containsText" dxfId="1114" priority="2009" operator="containsText" text="Pendente">
      <formula>NOT(ISERROR(SEARCH("Pendente",P1238)))</formula>
    </cfRule>
    <cfRule type="expression" dxfId="1113" priority="1991">
      <formula>$H1238="SUBETAPA"</formula>
    </cfRule>
    <cfRule type="expression" dxfId="1112" priority="1992">
      <formula>$H1238="CÉLULA CONSTRUTIVA"</formula>
    </cfRule>
    <cfRule type="expression" dxfId="1111" priority="1993">
      <formula>$H1238="ETAPA"</formula>
    </cfRule>
    <cfRule type="containsText" dxfId="1110" priority="1994" operator="containsText" text="Lançado">
      <formula>NOT(ISERROR(SEARCH("Lançado",P1238)))</formula>
    </cfRule>
    <cfRule type="containsText" dxfId="1109" priority="1995" operator="containsText" text="N/A">
      <formula>NOT(ISERROR(SEARCH("N/A",P1238)))</formula>
    </cfRule>
    <cfRule type="containsText" dxfId="1108" priority="1996" operator="containsText" text="Pendente">
      <formula>NOT(ISERROR(SEARCH("Pendente",P1238)))</formula>
    </cfRule>
    <cfRule type="containsText" dxfId="1107" priority="1997" operator="containsText" text="Finalizado">
      <formula>NOT(ISERROR(SEARCH("Finalizado",P1238)))</formula>
    </cfRule>
    <cfRule type="containsText" dxfId="1106" priority="1998" operator="containsText" text="em andamento">
      <formula>NOT(ISERROR(SEARCH("em andamento",P1238)))</formula>
    </cfRule>
    <cfRule type="containsText" dxfId="1105" priority="1999" operator="containsText" text="Lançado">
      <formula>NOT(ISERROR(SEARCH("Lançado",P1238)))</formula>
    </cfRule>
    <cfRule type="containsText" dxfId="1104" priority="2000" operator="containsText" text="N/A">
      <formula>NOT(ISERROR(SEARCH("N/A",P1238)))</formula>
    </cfRule>
    <cfRule type="containsText" dxfId="1103" priority="2001" operator="containsText" text="Pendente">
      <formula>NOT(ISERROR(SEARCH("Pendente",P1238)))</formula>
    </cfRule>
    <cfRule type="containsText" dxfId="1102" priority="2002" operator="containsText" text="Finalizado">
      <formula>NOT(ISERROR(SEARCH("Finalizado",P1238)))</formula>
    </cfRule>
  </conditionalFormatting>
  <conditionalFormatting sqref="P1239">
    <cfRule type="containsText" dxfId="1101" priority="2092" operator="containsText" text="Pendente">
      <formula>NOT(ISERROR(SEARCH("Pendente",P1239)))</formula>
    </cfRule>
    <cfRule type="containsText" dxfId="1100" priority="2090" operator="containsText" text="Lançado">
      <formula>NOT(ISERROR(SEARCH("Lançado",P1239)))</formula>
    </cfRule>
    <cfRule type="containsText" dxfId="1099" priority="2094" operator="containsText" text="em andamento">
      <formula>NOT(ISERROR(SEARCH("em andamento",P1239)))</formula>
    </cfRule>
    <cfRule type="containsText" dxfId="1098" priority="2093" operator="containsText" text="Finalizado">
      <formula>NOT(ISERROR(SEARCH("Finalizado",P1239)))</formula>
    </cfRule>
    <cfRule type="containsText" dxfId="1097" priority="2091" operator="containsText" text="N/A">
      <formula>NOT(ISERROR(SEARCH("N/A",P1239)))</formula>
    </cfRule>
  </conditionalFormatting>
  <conditionalFormatting sqref="P1240:P1243">
    <cfRule type="containsText" dxfId="1096" priority="10304" operator="containsText" text="Pendente">
      <formula>NOT(ISERROR(SEARCH("Pendente",P1240)))</formula>
    </cfRule>
    <cfRule type="containsText" dxfId="1095" priority="10302" operator="containsText" text="Lançado">
      <formula>NOT(ISERROR(SEARCH("Lançado",P1240)))</formula>
    </cfRule>
    <cfRule type="containsText" dxfId="1094" priority="10303" operator="containsText" text="N/A">
      <formula>NOT(ISERROR(SEARCH("N/A",P1240)))</formula>
    </cfRule>
    <cfRule type="containsText" dxfId="1093" priority="10305" operator="containsText" text="Finalizado">
      <formula>NOT(ISERROR(SEARCH("Finalizado",P1240)))</formula>
    </cfRule>
    <cfRule type="containsText" dxfId="1092" priority="10307" operator="containsText" text="Lançado">
      <formula>NOT(ISERROR(SEARCH("Lançado",P1240)))</formula>
    </cfRule>
    <cfRule type="containsText" dxfId="1091" priority="10308" operator="containsText" text="N/A">
      <formula>NOT(ISERROR(SEARCH("N/A",P1240)))</formula>
    </cfRule>
    <cfRule type="containsText" dxfId="1090" priority="10306" operator="containsText" text="em andamento">
      <formula>NOT(ISERROR(SEARCH("em andamento",P1240)))</formula>
    </cfRule>
    <cfRule type="containsText" dxfId="1089" priority="10309" operator="containsText" text="Pendente">
      <formula>NOT(ISERROR(SEARCH("Pendente",P1240)))</formula>
    </cfRule>
    <cfRule type="containsText" dxfId="1088" priority="10319" operator="containsText" text="em andamento">
      <formula>NOT(ISERROR(SEARCH("em andamento",P1240)))</formula>
    </cfRule>
    <cfRule type="containsText" dxfId="1087" priority="10318" operator="containsText" text="Finalizado">
      <formula>NOT(ISERROR(SEARCH("Finalizado",P1240)))</formula>
    </cfRule>
    <cfRule type="containsText" dxfId="1086" priority="10310" operator="containsText" text="Finalizado">
      <formula>NOT(ISERROR(SEARCH("Finalizado",P1240)))</formula>
    </cfRule>
    <cfRule type="containsText" dxfId="1085" priority="10317" operator="containsText" text="Pendente">
      <formula>NOT(ISERROR(SEARCH("Pendente",P1240)))</formula>
    </cfRule>
    <cfRule type="containsText" dxfId="1084" priority="10316" operator="containsText" text="N/A">
      <formula>NOT(ISERROR(SEARCH("N/A",P1240)))</formula>
    </cfRule>
    <cfRule type="containsText" dxfId="1083" priority="10311" operator="containsText" text="em andamento">
      <formula>NOT(ISERROR(SEARCH("em andamento",P1240)))</formula>
    </cfRule>
    <cfRule type="expression" dxfId="1082" priority="10312">
      <formula>$H1240="SUBETAPA"</formula>
    </cfRule>
    <cfRule type="containsText" dxfId="1081" priority="10315" operator="containsText" text="Lançado">
      <formula>NOT(ISERROR(SEARCH("Lançado",P1240)))</formula>
    </cfRule>
    <cfRule type="expression" dxfId="1080" priority="10314">
      <formula>$H1240="ETAPA"</formula>
    </cfRule>
    <cfRule type="expression" dxfId="1079" priority="10313">
      <formula>$H1240="CÉLULA CONSTRUTIVA"</formula>
    </cfRule>
    <cfRule type="expression" dxfId="1078" priority="10301">
      <formula>$H1240="ETAPA"</formula>
    </cfRule>
    <cfRule type="expression" dxfId="1077" priority="10300">
      <formula>$H1240="CÉLULA CONSTRUTIVA"</formula>
    </cfRule>
    <cfRule type="expression" dxfId="1076" priority="10299">
      <formula>$H1240="SUBETAPA"</formula>
    </cfRule>
  </conditionalFormatting>
  <conditionalFormatting sqref="P1244">
    <cfRule type="containsText" dxfId="1075" priority="1959" operator="containsText" text="em andamento">
      <formula>NOT(ISERROR(SEARCH("em andamento",P1244)))</formula>
    </cfRule>
  </conditionalFormatting>
  <conditionalFormatting sqref="P1244:P1245 P1247">
    <cfRule type="containsText" dxfId="1074" priority="1957" operator="containsText" text="Pendente">
      <formula>NOT(ISERROR(SEARCH("Pendente",P1244)))</formula>
    </cfRule>
    <cfRule type="containsText" dxfId="1073" priority="1956" operator="containsText" text="N/A">
      <formula>NOT(ISERROR(SEARCH("N/A",P1244)))</formula>
    </cfRule>
    <cfRule type="containsText" dxfId="1072" priority="1967" operator="containsText" text="Pendente">
      <formula>NOT(ISERROR(SEARCH("Pendente",P1244)))</formula>
    </cfRule>
    <cfRule type="containsText" dxfId="1071" priority="1955" operator="containsText" text="Lançado">
      <formula>NOT(ISERROR(SEARCH("Lançado",P1244)))</formula>
    </cfRule>
    <cfRule type="containsText" dxfId="1070" priority="1969" operator="containsText" text="em andamento">
      <formula>NOT(ISERROR(SEARCH("em andamento",P1244)))</formula>
    </cfRule>
    <cfRule type="containsText" dxfId="1069" priority="1968" operator="containsText" text="Finalizado">
      <formula>NOT(ISERROR(SEARCH("Finalizado",P1244)))</formula>
    </cfRule>
    <cfRule type="containsText" dxfId="1068" priority="1966" operator="containsText" text="N/A">
      <formula>NOT(ISERROR(SEARCH("N/A",P1244)))</formula>
    </cfRule>
    <cfRule type="containsText" dxfId="1067" priority="1965" operator="containsText" text="Lançado">
      <formula>NOT(ISERROR(SEARCH("Lançado",P1244)))</formula>
    </cfRule>
  </conditionalFormatting>
  <conditionalFormatting sqref="P1244:P1245">
    <cfRule type="containsText" dxfId="1066" priority="1958" operator="containsText" text="Finalizado">
      <formula>NOT(ISERROR(SEARCH("Finalizado",P1244)))</formula>
    </cfRule>
  </conditionalFormatting>
  <conditionalFormatting sqref="P1245 P1247">
    <cfRule type="containsText" dxfId="1065" priority="1964" operator="containsText" text="em andamento">
      <formula>NOT(ISERROR(SEARCH("em andamento",P1245)))</formula>
    </cfRule>
  </conditionalFormatting>
  <conditionalFormatting sqref="P1246">
    <cfRule type="containsText" dxfId="1064" priority="1900" operator="containsText" text="em andamento">
      <formula>NOT(ISERROR(SEARCH("em andamento",P1246)))</formula>
    </cfRule>
    <cfRule type="containsText" dxfId="1063" priority="1899" operator="containsText" text="Finalizado">
      <formula>NOT(ISERROR(SEARCH("Finalizado",P1246)))</formula>
    </cfRule>
    <cfRule type="containsText" dxfId="1062" priority="1898" operator="containsText" text="Pendente">
      <formula>NOT(ISERROR(SEARCH("Pendente",P1246)))</formula>
    </cfRule>
    <cfRule type="containsText" dxfId="1061" priority="1910" operator="containsText" text="N/A">
      <formula>NOT(ISERROR(SEARCH("N/A",P1246)))</formula>
    </cfRule>
    <cfRule type="containsText" dxfId="1060" priority="1902" operator="containsText" text="N/A">
      <formula>NOT(ISERROR(SEARCH("N/A",P1246)))</formula>
    </cfRule>
    <cfRule type="containsText" dxfId="1059" priority="1903" operator="containsText" text="Pendente">
      <formula>NOT(ISERROR(SEARCH("Pendente",P1246)))</formula>
    </cfRule>
    <cfRule type="containsText" dxfId="1058" priority="1901" operator="containsText" text="Lançado">
      <formula>NOT(ISERROR(SEARCH("Lançado",P1246)))</formula>
    </cfRule>
    <cfRule type="containsText" dxfId="1057" priority="1904" operator="containsText" text="Finalizado">
      <formula>NOT(ISERROR(SEARCH("Finalizado",P1246)))</formula>
    </cfRule>
    <cfRule type="containsText" dxfId="1056" priority="1905" operator="containsText" text="em andamento">
      <formula>NOT(ISERROR(SEARCH("em andamento",P1246)))</formula>
    </cfRule>
    <cfRule type="expression" dxfId="1055" priority="1906">
      <formula>$H1246="SUBETAPA"</formula>
    </cfRule>
    <cfRule type="expression" dxfId="1054" priority="1907">
      <formula>$H1246="CÉLULA CONSTRUTIVA"</formula>
    </cfRule>
    <cfRule type="expression" dxfId="1053" priority="1908">
      <formula>$H1246="ETAPA"</formula>
    </cfRule>
    <cfRule type="containsText" dxfId="1052" priority="1911" operator="containsText" text="Pendente">
      <formula>NOT(ISERROR(SEARCH("Pendente",P1246)))</formula>
    </cfRule>
    <cfRule type="containsText" dxfId="1051" priority="1912" operator="containsText" text="Finalizado">
      <formula>NOT(ISERROR(SEARCH("Finalizado",P1246)))</formula>
    </cfRule>
    <cfRule type="containsText" dxfId="1050" priority="1913" operator="containsText" text="em andamento">
      <formula>NOT(ISERROR(SEARCH("em andamento",P1246)))</formula>
    </cfRule>
    <cfRule type="containsText" dxfId="1049" priority="1909" operator="containsText" text="Lançado">
      <formula>NOT(ISERROR(SEARCH("Lançado",P1246)))</formula>
    </cfRule>
    <cfRule type="expression" dxfId="1048" priority="1893">
      <formula>$H1246="SUBETAPA"</formula>
    </cfRule>
    <cfRule type="expression" dxfId="1047" priority="1894">
      <formula>$H1246="CÉLULA CONSTRUTIVA"</formula>
    </cfRule>
    <cfRule type="expression" dxfId="1046" priority="1895">
      <formula>$H1246="ETAPA"</formula>
    </cfRule>
    <cfRule type="containsText" dxfId="1045" priority="1896" operator="containsText" text="Lançado">
      <formula>NOT(ISERROR(SEARCH("Lançado",P1246)))</formula>
    </cfRule>
    <cfRule type="containsText" dxfId="1044" priority="1897" operator="containsText" text="N/A">
      <formula>NOT(ISERROR(SEARCH("N/A",P1246)))</formula>
    </cfRule>
  </conditionalFormatting>
  <conditionalFormatting sqref="P1247">
    <cfRule type="containsText" dxfId="1043" priority="1963" operator="containsText" text="Finalizado">
      <formula>NOT(ISERROR(SEARCH("Finalizado",P1247)))</formula>
    </cfRule>
  </conditionalFormatting>
  <conditionalFormatting sqref="P1248:P1249">
    <cfRule type="containsText" dxfId="1042" priority="1891" operator="containsText" text="Finalizado">
      <formula>NOT(ISERROR(SEARCH("Finalizado",P1248)))</formula>
    </cfRule>
    <cfRule type="containsText" dxfId="1041" priority="1890" operator="containsText" text="Pendente">
      <formula>NOT(ISERROR(SEARCH("Pendente",P1248)))</formula>
    </cfRule>
    <cfRule type="containsText" dxfId="1040" priority="1889" operator="containsText" text="N/A">
      <formula>NOT(ISERROR(SEARCH("N/A",P1248)))</formula>
    </cfRule>
    <cfRule type="containsText" dxfId="1039" priority="1888" operator="containsText" text="Lançado">
      <formula>NOT(ISERROR(SEARCH("Lançado",P1248)))</formula>
    </cfRule>
    <cfRule type="expression" dxfId="1038" priority="1887">
      <formula>$H1248="ETAPA"</formula>
    </cfRule>
    <cfRule type="expression" dxfId="1037" priority="1886">
      <formula>$H1248="CÉLULA CONSTRUTIVA"</formula>
    </cfRule>
    <cfRule type="expression" dxfId="1036" priority="1885">
      <formula>$H1248="SUBETAPA"</formula>
    </cfRule>
    <cfRule type="containsText" dxfId="1035" priority="1884" operator="containsText" text="em andamento">
      <formula>NOT(ISERROR(SEARCH("em andamento",P1248)))</formula>
    </cfRule>
    <cfRule type="containsText" dxfId="1034" priority="1883" operator="containsText" text="Finalizado">
      <formula>NOT(ISERROR(SEARCH("Finalizado",P1248)))</formula>
    </cfRule>
    <cfRule type="containsText" dxfId="1033" priority="1882" operator="containsText" text="Pendente">
      <formula>NOT(ISERROR(SEARCH("Pendente",P1248)))</formula>
    </cfRule>
    <cfRule type="containsText" dxfId="1032" priority="1881" operator="containsText" text="N/A">
      <formula>NOT(ISERROR(SEARCH("N/A",P1248)))</formula>
    </cfRule>
    <cfRule type="containsText" dxfId="1031" priority="1880" operator="containsText" text="Lançado">
      <formula>NOT(ISERROR(SEARCH("Lançado",P1248)))</formula>
    </cfRule>
    <cfRule type="containsText" dxfId="1030" priority="1879" operator="containsText" text="em andamento">
      <formula>NOT(ISERROR(SEARCH("em andamento",P1248)))</formula>
    </cfRule>
    <cfRule type="containsText" dxfId="1029" priority="1878" operator="containsText" text="Finalizado">
      <formula>NOT(ISERROR(SEARCH("Finalizado",P1248)))</formula>
    </cfRule>
    <cfRule type="containsText" dxfId="1028" priority="1876" operator="containsText" text="N/A">
      <formula>NOT(ISERROR(SEARCH("N/A",P1248)))</formula>
    </cfRule>
    <cfRule type="containsText" dxfId="1027" priority="1875" operator="containsText" text="Lançado">
      <formula>NOT(ISERROR(SEARCH("Lançado",P1248)))</formula>
    </cfRule>
    <cfRule type="expression" dxfId="1026" priority="1874">
      <formula>$H1248="ETAPA"</formula>
    </cfRule>
    <cfRule type="expression" dxfId="1025" priority="1873">
      <formula>$H1248="CÉLULA CONSTRUTIVA"</formula>
    </cfRule>
    <cfRule type="expression" dxfId="1024" priority="1872">
      <formula>$H1248="SUBETAPA"</formula>
    </cfRule>
    <cfRule type="containsText" dxfId="1023" priority="1877" operator="containsText" text="Pendente">
      <formula>NOT(ISERROR(SEARCH("Pendente",P1248)))</formula>
    </cfRule>
    <cfRule type="containsText" dxfId="1022" priority="1892" operator="containsText" text="em andamento">
      <formula>NOT(ISERROR(SEARCH("em andamento",P1248)))</formula>
    </cfRule>
  </conditionalFormatting>
  <conditionalFormatting sqref="P1250:P1251 P1299 P1257 P1260">
    <cfRule type="containsText" dxfId="1021" priority="23862" operator="containsText" text="N/A">
      <formula>NOT(ISERROR(SEARCH("N/A",P1250)))</formula>
    </cfRule>
    <cfRule type="containsText" dxfId="1020" priority="23864" operator="containsText" text="Finalizado">
      <formula>NOT(ISERROR(SEARCH("Finalizado",P1250)))</formula>
    </cfRule>
    <cfRule type="containsText" dxfId="1019" priority="23861" operator="containsText" text="Lançado">
      <formula>NOT(ISERROR(SEARCH("Lançado",P1250)))</formula>
    </cfRule>
    <cfRule type="expression" dxfId="1018" priority="23858">
      <formula>$H1250="CÉLULA CONSTRUTIVA"</formula>
    </cfRule>
  </conditionalFormatting>
  <conditionalFormatting sqref="P1250:P1251 P1299">
    <cfRule type="containsText" dxfId="1017" priority="23865" operator="containsText" text="em andamento">
      <formula>NOT(ISERROR(SEARCH("em andamento",P1250)))</formula>
    </cfRule>
    <cfRule type="expression" dxfId="1016" priority="23857">
      <formula>$H1250="SUBETAPA"</formula>
    </cfRule>
    <cfRule type="containsText" dxfId="1015" priority="23863" operator="containsText" text="Pendente">
      <formula>NOT(ISERROR(SEARCH("Pendente",P1250)))</formula>
    </cfRule>
  </conditionalFormatting>
  <conditionalFormatting sqref="P1255">
    <cfRule type="containsText" dxfId="1014" priority="22253" operator="containsText" text="Lançado">
      <formula>NOT(ISERROR(SEARCH("Lançado",P1255)))</formula>
    </cfRule>
    <cfRule type="containsText" dxfId="1013" priority="23805" operator="containsText" text="Finalizado">
      <formula>NOT(ISERROR(SEARCH("Finalizado",P1255)))</formula>
    </cfRule>
    <cfRule type="containsText" dxfId="1012" priority="23804" operator="containsText" text="Pendente">
      <formula>NOT(ISERROR(SEARCH("Pendente",P1255)))</formula>
    </cfRule>
    <cfRule type="containsText" dxfId="1011" priority="23809" operator="containsText" text="em andamento">
      <formula>NOT(ISERROR(SEARCH("em andamento",P1255)))</formula>
    </cfRule>
  </conditionalFormatting>
  <conditionalFormatting sqref="P1255:P1256 P1275 P1287 P1298">
    <cfRule type="containsText" dxfId="1010" priority="10211" operator="containsText" text="N/A">
      <formula>NOT(ISERROR(SEARCH("N/A",P1255)))</formula>
    </cfRule>
  </conditionalFormatting>
  <conditionalFormatting sqref="P1256 P1275 P1287 P1298 P1303">
    <cfRule type="containsText" dxfId="1009" priority="10203" operator="containsText" text="N/A">
      <formula>NOT(ISERROR(SEARCH("N/A",P1256)))</formula>
    </cfRule>
    <cfRule type="containsText" dxfId="1008" priority="10204" operator="containsText" text="Pendente">
      <formula>NOT(ISERROR(SEARCH("Pendente",P1256)))</formula>
    </cfRule>
    <cfRule type="containsText" dxfId="1007" priority="10205" operator="containsText" text="Finalizado">
      <formula>NOT(ISERROR(SEARCH("Finalizado",P1256)))</formula>
    </cfRule>
    <cfRule type="containsText" dxfId="1006" priority="10214" operator="containsText" text="em andamento">
      <formula>NOT(ISERROR(SEARCH("em andamento",P1256)))</formula>
    </cfRule>
    <cfRule type="containsText" dxfId="1005" priority="10213" operator="containsText" text="Finalizado">
      <formula>NOT(ISERROR(SEARCH("Finalizado",P1256)))</formula>
    </cfRule>
    <cfRule type="containsText" dxfId="1004" priority="10212" operator="containsText" text="Pendente">
      <formula>NOT(ISERROR(SEARCH("Pendente",P1256)))</formula>
    </cfRule>
    <cfRule type="containsText" dxfId="1003" priority="10210" operator="containsText" text="Lançado">
      <formula>NOT(ISERROR(SEARCH("Lançado",P1256)))</formula>
    </cfRule>
    <cfRule type="expression" dxfId="1002" priority="10209">
      <formula>$H1256="ETAPA"</formula>
    </cfRule>
    <cfRule type="expression" dxfId="1001" priority="10208">
      <formula>$H1256="CÉLULA CONSTRUTIVA"</formula>
    </cfRule>
    <cfRule type="expression" dxfId="1000" priority="10207">
      <formula>$H1256="SUBETAPA"</formula>
    </cfRule>
    <cfRule type="expression" dxfId="999" priority="10194">
      <formula>$H1256="SUBETAPA"</formula>
    </cfRule>
    <cfRule type="expression" dxfId="998" priority="10195">
      <formula>$H1256="CÉLULA CONSTRUTIVA"</formula>
    </cfRule>
    <cfRule type="expression" dxfId="997" priority="10196">
      <formula>$H1256="ETAPA"</formula>
    </cfRule>
    <cfRule type="containsText" dxfId="996" priority="10206" operator="containsText" text="em andamento">
      <formula>NOT(ISERROR(SEARCH("em andamento",P1256)))</formula>
    </cfRule>
    <cfRule type="containsText" dxfId="995" priority="10197" operator="containsText" text="Lançado">
      <formula>NOT(ISERROR(SEARCH("Lançado",P1256)))</formula>
    </cfRule>
    <cfRule type="containsText" dxfId="994" priority="10198" operator="containsText" text="N/A">
      <formula>NOT(ISERROR(SEARCH("N/A",P1256)))</formula>
    </cfRule>
    <cfRule type="containsText" dxfId="993" priority="10199" operator="containsText" text="Pendente">
      <formula>NOT(ISERROR(SEARCH("Pendente",P1256)))</formula>
    </cfRule>
    <cfRule type="containsText" dxfId="992" priority="10200" operator="containsText" text="Finalizado">
      <formula>NOT(ISERROR(SEARCH("Finalizado",P1256)))</formula>
    </cfRule>
    <cfRule type="containsText" dxfId="991" priority="10201" operator="containsText" text="em andamento">
      <formula>NOT(ISERROR(SEARCH("em andamento",P1256)))</formula>
    </cfRule>
    <cfRule type="containsText" dxfId="990" priority="10202" operator="containsText" text="Lançado">
      <formula>NOT(ISERROR(SEARCH("Lançado",P1256)))</formula>
    </cfRule>
  </conditionalFormatting>
  <conditionalFormatting sqref="P1257">
    <cfRule type="containsText" dxfId="989" priority="7763" operator="containsText" text="Pendente">
      <formula>NOT(ISERROR(SEARCH("Pendente",P1257)))</formula>
    </cfRule>
    <cfRule type="containsText" dxfId="988" priority="7765" operator="containsText" text="em andamento">
      <formula>NOT(ISERROR(SEARCH("em andamento",P1257)))</formula>
    </cfRule>
  </conditionalFormatting>
  <conditionalFormatting sqref="P1257:P1258">
    <cfRule type="containsText" dxfId="987" priority="7768" operator="containsText" text="Pendente">
      <formula>NOT(ISERROR(SEARCH("Pendente",P1257)))</formula>
    </cfRule>
    <cfRule type="containsText" dxfId="986" priority="7767" operator="containsText" text="N/A">
      <formula>NOT(ISERROR(SEARCH("N/A",P1257)))</formula>
    </cfRule>
    <cfRule type="containsText" dxfId="985" priority="7766" operator="containsText" text="Lançado">
      <formula>NOT(ISERROR(SEARCH("Lançado",P1257)))</formula>
    </cfRule>
    <cfRule type="containsText" dxfId="984" priority="7770" operator="containsText" text="em andamento">
      <formula>NOT(ISERROR(SEARCH("em andamento",P1257)))</formula>
    </cfRule>
    <cfRule type="containsText" dxfId="983" priority="7769" operator="containsText" text="Finalizado">
      <formula>NOT(ISERROR(SEARCH("Finalizado",P1257)))</formula>
    </cfRule>
  </conditionalFormatting>
  <conditionalFormatting sqref="P1258">
    <cfRule type="containsText" dxfId="982" priority="7772" operator="containsText" text="N/A">
      <formula>NOT(ISERROR(SEARCH("N/A",P1258)))</formula>
    </cfRule>
    <cfRule type="containsText" dxfId="981" priority="7771" operator="containsText" text="Lançado">
      <formula>NOT(ISERROR(SEARCH("Lançado",P1258)))</formula>
    </cfRule>
    <cfRule type="containsText" dxfId="980" priority="7775" operator="containsText" text="em andamento">
      <formula>NOT(ISERROR(SEARCH("em andamento",P1258)))</formula>
    </cfRule>
    <cfRule type="containsText" dxfId="979" priority="7774" operator="containsText" text="Finalizado">
      <formula>NOT(ISERROR(SEARCH("Finalizado",P1258)))</formula>
    </cfRule>
    <cfRule type="containsText" dxfId="978" priority="7773" operator="containsText" text="Pendente">
      <formula>NOT(ISERROR(SEARCH("Pendente",P1258)))</formula>
    </cfRule>
  </conditionalFormatting>
  <conditionalFormatting sqref="P1259">
    <cfRule type="containsText" dxfId="977" priority="7667" operator="containsText" text="N/A">
      <formula>NOT(ISERROR(SEARCH("N/A",P1259)))</formula>
    </cfRule>
    <cfRule type="containsText" dxfId="976" priority="7680" operator="containsText" text="N/A">
      <formula>NOT(ISERROR(SEARCH("N/A",P1259)))</formula>
    </cfRule>
    <cfRule type="expression" dxfId="975" priority="7678">
      <formula>$H1259="ETAPA"</formula>
    </cfRule>
    <cfRule type="containsText" dxfId="974" priority="7681" operator="containsText" text="Pendente">
      <formula>NOT(ISERROR(SEARCH("Pendente",P1259)))</formula>
    </cfRule>
    <cfRule type="containsText" dxfId="973" priority="7679" operator="containsText" text="Lançado">
      <formula>NOT(ISERROR(SEARCH("Lançado",P1259)))</formula>
    </cfRule>
    <cfRule type="containsText" dxfId="972" priority="7683" operator="containsText" text="em andamento">
      <formula>NOT(ISERROR(SEARCH("em andamento",P1259)))</formula>
    </cfRule>
    <cfRule type="expression" dxfId="971" priority="7676">
      <formula>$H1259="SUBETAPA"</formula>
    </cfRule>
    <cfRule type="containsText" dxfId="970" priority="7682" operator="containsText" text="Finalizado">
      <formula>NOT(ISERROR(SEARCH("Finalizado",P1259)))</formula>
    </cfRule>
    <cfRule type="expression" dxfId="969" priority="7677">
      <formula>$H1259="CÉLULA CONSTRUTIVA"</formula>
    </cfRule>
    <cfRule type="expression" dxfId="968" priority="7663">
      <formula>$H1259="SUBETAPA"</formula>
    </cfRule>
    <cfRule type="expression" dxfId="967" priority="7664">
      <formula>$H1259="CÉLULA CONSTRUTIVA"</formula>
    </cfRule>
    <cfRule type="expression" dxfId="966" priority="7665">
      <formula>$H1259="ETAPA"</formula>
    </cfRule>
    <cfRule type="containsText" dxfId="965" priority="7666" operator="containsText" text="Lançado">
      <formula>NOT(ISERROR(SEARCH("Lançado",P1259)))</formula>
    </cfRule>
    <cfRule type="containsText" dxfId="964" priority="7675" operator="containsText" text="em andamento">
      <formula>NOT(ISERROR(SEARCH("em andamento",P1259)))</formula>
    </cfRule>
    <cfRule type="containsText" dxfId="963" priority="7674" operator="containsText" text="Finalizado">
      <formula>NOT(ISERROR(SEARCH("Finalizado",P1259)))</formula>
    </cfRule>
    <cfRule type="containsText" dxfId="962" priority="7673" operator="containsText" text="Pendente">
      <formula>NOT(ISERROR(SEARCH("Pendente",P1259)))</formula>
    </cfRule>
    <cfRule type="containsText" dxfId="961" priority="7672" operator="containsText" text="N/A">
      <formula>NOT(ISERROR(SEARCH("N/A",P1259)))</formula>
    </cfRule>
    <cfRule type="containsText" dxfId="960" priority="7671" operator="containsText" text="Lançado">
      <formula>NOT(ISERROR(SEARCH("Lançado",P1259)))</formula>
    </cfRule>
    <cfRule type="containsText" dxfId="959" priority="7670" operator="containsText" text="em andamento">
      <formula>NOT(ISERROR(SEARCH("em andamento",P1259)))</formula>
    </cfRule>
    <cfRule type="containsText" dxfId="958" priority="7669" operator="containsText" text="Finalizado">
      <formula>NOT(ISERROR(SEARCH("Finalizado",P1259)))</formula>
    </cfRule>
    <cfRule type="containsText" dxfId="957" priority="7668" operator="containsText" text="Pendente">
      <formula>NOT(ISERROR(SEARCH("Pendente",P1259)))</formula>
    </cfRule>
  </conditionalFormatting>
  <conditionalFormatting sqref="P1260">
    <cfRule type="containsText" dxfId="956" priority="7629" operator="containsText" text="Pendente">
      <formula>NOT(ISERROR(SEARCH("Pendente",P1260)))</formula>
    </cfRule>
    <cfRule type="containsText" dxfId="955" priority="7631" operator="containsText" text="em andamento">
      <formula>NOT(ISERROR(SEARCH("em andamento",P1260)))</formula>
    </cfRule>
  </conditionalFormatting>
  <conditionalFormatting sqref="P1260:P1261">
    <cfRule type="containsText" dxfId="954" priority="7633" operator="containsText" text="N/A">
      <formula>NOT(ISERROR(SEARCH("N/A",P1260)))</formula>
    </cfRule>
    <cfRule type="containsText" dxfId="953" priority="7632" operator="containsText" text="Lançado">
      <formula>NOT(ISERROR(SEARCH("Lançado",P1260)))</formula>
    </cfRule>
    <cfRule type="containsText" dxfId="952" priority="7636" operator="containsText" text="em andamento">
      <formula>NOT(ISERROR(SEARCH("em andamento",P1260)))</formula>
    </cfRule>
    <cfRule type="containsText" dxfId="951" priority="7635" operator="containsText" text="Finalizado">
      <formula>NOT(ISERROR(SEARCH("Finalizado",P1260)))</formula>
    </cfRule>
    <cfRule type="containsText" dxfId="950" priority="7634" operator="containsText" text="Pendente">
      <formula>NOT(ISERROR(SEARCH("Pendente",P1260)))</formula>
    </cfRule>
  </conditionalFormatting>
  <conditionalFormatting sqref="P1261">
    <cfRule type="containsText" dxfId="949" priority="7641" operator="containsText" text="em andamento">
      <formula>NOT(ISERROR(SEARCH("em andamento",P1261)))</formula>
    </cfRule>
    <cfRule type="containsText" dxfId="948" priority="7639" operator="containsText" text="Pendente">
      <formula>NOT(ISERROR(SEARCH("Pendente",P1261)))</formula>
    </cfRule>
    <cfRule type="containsText" dxfId="947" priority="7638" operator="containsText" text="N/A">
      <formula>NOT(ISERROR(SEARCH("N/A",P1261)))</formula>
    </cfRule>
    <cfRule type="containsText" dxfId="946" priority="7637" operator="containsText" text="Lançado">
      <formula>NOT(ISERROR(SEARCH("Lançado",P1261)))</formula>
    </cfRule>
    <cfRule type="containsText" dxfId="945" priority="7640" operator="containsText" text="Finalizado">
      <formula>NOT(ISERROR(SEARCH("Finalizado",P1261)))</formula>
    </cfRule>
  </conditionalFormatting>
  <conditionalFormatting sqref="P1262">
    <cfRule type="containsText" dxfId="944" priority="7534" operator="containsText" text="Pendente">
      <formula>NOT(ISERROR(SEARCH("Pendente",P1262)))</formula>
    </cfRule>
    <cfRule type="expression" dxfId="943" priority="7529">
      <formula>$H1262="SUBETAPA"</formula>
    </cfRule>
    <cfRule type="containsText" dxfId="942" priority="7549" operator="containsText" text="em andamento">
      <formula>NOT(ISERROR(SEARCH("em andamento",P1262)))</formula>
    </cfRule>
    <cfRule type="containsText" dxfId="941" priority="7548" operator="containsText" text="Finalizado">
      <formula>NOT(ISERROR(SEARCH("Finalizado",P1262)))</formula>
    </cfRule>
    <cfRule type="containsText" dxfId="940" priority="7547" operator="containsText" text="Pendente">
      <formula>NOT(ISERROR(SEARCH("Pendente",P1262)))</formula>
    </cfRule>
    <cfRule type="containsText" dxfId="939" priority="7546" operator="containsText" text="N/A">
      <formula>NOT(ISERROR(SEARCH("N/A",P1262)))</formula>
    </cfRule>
    <cfRule type="containsText" dxfId="938" priority="7545" operator="containsText" text="Lançado">
      <formula>NOT(ISERROR(SEARCH("Lançado",P1262)))</formula>
    </cfRule>
    <cfRule type="expression" dxfId="937" priority="7544">
      <formula>$H1262="ETAPA"</formula>
    </cfRule>
    <cfRule type="expression" dxfId="936" priority="7543">
      <formula>$H1262="CÉLULA CONSTRUTIVA"</formula>
    </cfRule>
    <cfRule type="expression" dxfId="935" priority="7542">
      <formula>$H1262="SUBETAPA"</formula>
    </cfRule>
    <cfRule type="containsText" dxfId="934" priority="7541" operator="containsText" text="em andamento">
      <formula>NOT(ISERROR(SEARCH("em andamento",P1262)))</formula>
    </cfRule>
    <cfRule type="containsText" dxfId="933" priority="7540" operator="containsText" text="Finalizado">
      <formula>NOT(ISERROR(SEARCH("Finalizado",P1262)))</formula>
    </cfRule>
    <cfRule type="containsText" dxfId="932" priority="7538" operator="containsText" text="N/A">
      <formula>NOT(ISERROR(SEARCH("N/A",P1262)))</formula>
    </cfRule>
    <cfRule type="containsText" dxfId="931" priority="7537" operator="containsText" text="Lançado">
      <formula>NOT(ISERROR(SEARCH("Lançado",P1262)))</formula>
    </cfRule>
    <cfRule type="containsText" dxfId="930" priority="7536" operator="containsText" text="em andamento">
      <formula>NOT(ISERROR(SEARCH("em andamento",P1262)))</formula>
    </cfRule>
    <cfRule type="containsText" dxfId="929" priority="7535" operator="containsText" text="Finalizado">
      <formula>NOT(ISERROR(SEARCH("Finalizado",P1262)))</formula>
    </cfRule>
    <cfRule type="containsText" dxfId="928" priority="7533" operator="containsText" text="N/A">
      <formula>NOT(ISERROR(SEARCH("N/A",P1262)))</formula>
    </cfRule>
    <cfRule type="containsText" dxfId="927" priority="7539" operator="containsText" text="Pendente">
      <formula>NOT(ISERROR(SEARCH("Pendente",P1262)))</formula>
    </cfRule>
    <cfRule type="expression" dxfId="926" priority="7530">
      <formula>$H1262="CÉLULA CONSTRUTIVA"</formula>
    </cfRule>
    <cfRule type="expression" dxfId="925" priority="7531">
      <formula>$H1262="ETAPA"</formula>
    </cfRule>
    <cfRule type="containsText" dxfId="924" priority="7532" operator="containsText" text="Lançado">
      <formula>NOT(ISERROR(SEARCH("Lançado",P1262)))</formula>
    </cfRule>
  </conditionalFormatting>
  <conditionalFormatting sqref="P1263:P1264 P1270 P1272 P1274">
    <cfRule type="containsText" dxfId="923" priority="7502" operator="containsText" text="em andamento">
      <formula>NOT(ISERROR(SEARCH("em andamento",P1263)))</formula>
    </cfRule>
    <cfRule type="containsText" dxfId="922" priority="7501" operator="containsText" text="Finalizado">
      <formula>NOT(ISERROR(SEARCH("Finalizado",P1263)))</formula>
    </cfRule>
    <cfRule type="containsText" dxfId="921" priority="7499" operator="containsText" text="N/A">
      <formula>NOT(ISERROR(SEARCH("N/A",P1263)))</formula>
    </cfRule>
    <cfRule type="containsText" dxfId="920" priority="7498" operator="containsText" text="Lançado">
      <formula>NOT(ISERROR(SEARCH("Lançado",P1263)))</formula>
    </cfRule>
  </conditionalFormatting>
  <conditionalFormatting sqref="P1263:P1264">
    <cfRule type="containsText" dxfId="919" priority="7495" operator="containsText" text="Pendente">
      <formula>NOT(ISERROR(SEARCH("Pendente",P1263)))</formula>
    </cfRule>
    <cfRule type="expression" dxfId="918" priority="7491">
      <formula>$H1263="CÉLULA CONSTRUTIVA"</formula>
    </cfRule>
    <cfRule type="expression" dxfId="917" priority="7490">
      <formula>$H1263="SUBETAPA"</formula>
    </cfRule>
    <cfRule type="containsText" dxfId="916" priority="7493" operator="containsText" text="Lançado">
      <formula>NOT(ISERROR(SEARCH("Lançado",P1263)))</formula>
    </cfRule>
    <cfRule type="containsText" dxfId="915" priority="7494" operator="containsText" text="N/A">
      <formula>NOT(ISERROR(SEARCH("N/A",P1263)))</formula>
    </cfRule>
    <cfRule type="containsText" dxfId="914" priority="7497" operator="containsText" text="em andamento">
      <formula>NOT(ISERROR(SEARCH("em andamento",P1263)))</formula>
    </cfRule>
    <cfRule type="containsText" dxfId="913" priority="7496" operator="containsText" text="Finalizado">
      <formula>NOT(ISERROR(SEARCH("Finalizado",P1263)))</formula>
    </cfRule>
  </conditionalFormatting>
  <conditionalFormatting sqref="P1270 P1272">
    <cfRule type="containsText" dxfId="912" priority="7503" operator="containsText" text="Lançado">
      <formula>NOT(ISERROR(SEARCH("Lançado",P1270)))</formula>
    </cfRule>
    <cfRule type="containsText" dxfId="911" priority="7506" operator="containsText" text="Finalizado">
      <formula>NOT(ISERROR(SEARCH("Finalizado",P1270)))</formula>
    </cfRule>
    <cfRule type="containsText" dxfId="910" priority="7505" operator="containsText" text="Pendente">
      <formula>NOT(ISERROR(SEARCH("Pendente",P1270)))</formula>
    </cfRule>
    <cfRule type="containsText" dxfId="909" priority="7504" operator="containsText" text="N/A">
      <formula>NOT(ISERROR(SEARCH("N/A",P1270)))</formula>
    </cfRule>
    <cfRule type="containsText" dxfId="908" priority="7507" operator="containsText" text="em andamento">
      <formula>NOT(ISERROR(SEARCH("em andamento",P1270)))</formula>
    </cfRule>
  </conditionalFormatting>
  <conditionalFormatting sqref="P1271">
    <cfRule type="containsText" dxfId="907" priority="7400" operator="containsText" text="Pendente">
      <formula>NOT(ISERROR(SEARCH("Pendente",P1271)))</formula>
    </cfRule>
    <cfRule type="expression" dxfId="906" priority="7410">
      <formula>$H1271="ETAPA"</formula>
    </cfRule>
    <cfRule type="containsText" dxfId="905" priority="7415" operator="containsText" text="em andamento">
      <formula>NOT(ISERROR(SEARCH("em andamento",P1271)))</formula>
    </cfRule>
    <cfRule type="containsText" dxfId="904" priority="7414" operator="containsText" text="Finalizado">
      <formula>NOT(ISERROR(SEARCH("Finalizado",P1271)))</formula>
    </cfRule>
    <cfRule type="containsText" dxfId="903" priority="7413" operator="containsText" text="Pendente">
      <formula>NOT(ISERROR(SEARCH("Pendente",P1271)))</formula>
    </cfRule>
    <cfRule type="containsText" dxfId="902" priority="7412" operator="containsText" text="N/A">
      <formula>NOT(ISERROR(SEARCH("N/A",P1271)))</formula>
    </cfRule>
    <cfRule type="containsText" dxfId="901" priority="7411" operator="containsText" text="Lançado">
      <formula>NOT(ISERROR(SEARCH("Lançado",P1271)))</formula>
    </cfRule>
    <cfRule type="containsText" dxfId="900" priority="7407" operator="containsText" text="em andamento">
      <formula>NOT(ISERROR(SEARCH("em andamento",P1271)))</formula>
    </cfRule>
    <cfRule type="containsText" dxfId="899" priority="7406" operator="containsText" text="Finalizado">
      <formula>NOT(ISERROR(SEARCH("Finalizado",P1271)))</formula>
    </cfRule>
    <cfRule type="containsText" dxfId="898" priority="7405" operator="containsText" text="Pendente">
      <formula>NOT(ISERROR(SEARCH("Pendente",P1271)))</formula>
    </cfRule>
    <cfRule type="containsText" dxfId="897" priority="7404" operator="containsText" text="N/A">
      <formula>NOT(ISERROR(SEARCH("N/A",P1271)))</formula>
    </cfRule>
    <cfRule type="containsText" dxfId="896" priority="7403" operator="containsText" text="Lançado">
      <formula>NOT(ISERROR(SEARCH("Lançado",P1271)))</formula>
    </cfRule>
    <cfRule type="containsText" dxfId="895" priority="7402" operator="containsText" text="em andamento">
      <formula>NOT(ISERROR(SEARCH("em andamento",P1271)))</formula>
    </cfRule>
    <cfRule type="containsText" dxfId="894" priority="7401" operator="containsText" text="Finalizado">
      <formula>NOT(ISERROR(SEARCH("Finalizado",P1271)))</formula>
    </cfRule>
    <cfRule type="expression" dxfId="893" priority="7395">
      <formula>$H1271="SUBETAPA"</formula>
    </cfRule>
    <cfRule type="containsText" dxfId="892" priority="7398" operator="containsText" text="Lançado">
      <formula>NOT(ISERROR(SEARCH("Lançado",P1271)))</formula>
    </cfRule>
    <cfRule type="containsText" dxfId="891" priority="7399" operator="containsText" text="N/A">
      <formula>NOT(ISERROR(SEARCH("N/A",P1271)))</formula>
    </cfRule>
    <cfRule type="expression" dxfId="890" priority="7396">
      <formula>$H1271="CÉLULA CONSTRUTIVA"</formula>
    </cfRule>
    <cfRule type="expression" dxfId="889" priority="7397">
      <formula>$H1271="ETAPA"</formula>
    </cfRule>
    <cfRule type="expression" dxfId="888" priority="7409">
      <formula>$H1271="CÉLULA CONSTRUTIVA"</formula>
    </cfRule>
    <cfRule type="expression" dxfId="887" priority="7408">
      <formula>$H1271="SUBETAPA"</formula>
    </cfRule>
  </conditionalFormatting>
  <conditionalFormatting sqref="P1273">
    <cfRule type="expression" dxfId="886" priority="7375">
      <formula>$H1273="CÉLULA CONSTRUTIVA"</formula>
    </cfRule>
    <cfRule type="containsText" dxfId="885" priority="7384" operator="containsText" text="Pendente">
      <formula>NOT(ISERROR(SEARCH("Pendente",P1273)))</formula>
    </cfRule>
    <cfRule type="containsText" dxfId="884" priority="7394" operator="containsText" text="em andamento">
      <formula>NOT(ISERROR(SEARCH("em andamento",P1273)))</formula>
    </cfRule>
    <cfRule type="containsText" dxfId="883" priority="7386" operator="containsText" text="em andamento">
      <formula>NOT(ISERROR(SEARCH("em andamento",P1273)))</formula>
    </cfRule>
    <cfRule type="expression" dxfId="882" priority="7387">
      <formula>$H1273="SUBETAPA"</formula>
    </cfRule>
    <cfRule type="containsText" dxfId="881" priority="7393" operator="containsText" text="Finalizado">
      <formula>NOT(ISERROR(SEARCH("Finalizado",P1273)))</formula>
    </cfRule>
    <cfRule type="expression" dxfId="880" priority="7388">
      <formula>$H1273="CÉLULA CONSTRUTIVA"</formula>
    </cfRule>
    <cfRule type="expression" dxfId="879" priority="7389">
      <formula>$H1273="ETAPA"</formula>
    </cfRule>
    <cfRule type="containsText" dxfId="878" priority="7390" operator="containsText" text="Lançado">
      <formula>NOT(ISERROR(SEARCH("Lançado",P1273)))</formula>
    </cfRule>
    <cfRule type="containsText" dxfId="877" priority="7392" operator="containsText" text="Pendente">
      <formula>NOT(ISERROR(SEARCH("Pendente",P1273)))</formula>
    </cfRule>
    <cfRule type="expression" dxfId="876" priority="7376">
      <formula>$H1273="ETAPA"</formula>
    </cfRule>
    <cfRule type="containsText" dxfId="875" priority="7377" operator="containsText" text="Lançado">
      <formula>NOT(ISERROR(SEARCH("Lançado",P1273)))</formula>
    </cfRule>
    <cfRule type="containsText" dxfId="874" priority="7378" operator="containsText" text="N/A">
      <formula>NOT(ISERROR(SEARCH("N/A",P1273)))</formula>
    </cfRule>
    <cfRule type="expression" dxfId="873" priority="7374">
      <formula>$H1273="SUBETAPA"</formula>
    </cfRule>
    <cfRule type="containsText" dxfId="872" priority="7379" operator="containsText" text="Pendente">
      <formula>NOT(ISERROR(SEARCH("Pendente",P1273)))</formula>
    </cfRule>
    <cfRule type="containsText" dxfId="871" priority="7385" operator="containsText" text="Finalizado">
      <formula>NOT(ISERROR(SEARCH("Finalizado",P1273)))</formula>
    </cfRule>
    <cfRule type="containsText" dxfId="870" priority="7380" operator="containsText" text="Finalizado">
      <formula>NOT(ISERROR(SEARCH("Finalizado",P1273)))</formula>
    </cfRule>
    <cfRule type="containsText" dxfId="869" priority="7381" operator="containsText" text="em andamento">
      <formula>NOT(ISERROR(SEARCH("em andamento",P1273)))</formula>
    </cfRule>
    <cfRule type="containsText" dxfId="868" priority="7382" operator="containsText" text="Lançado">
      <formula>NOT(ISERROR(SEARCH("Lançado",P1273)))</formula>
    </cfRule>
    <cfRule type="containsText" dxfId="867" priority="7383" operator="containsText" text="N/A">
      <formula>NOT(ISERROR(SEARCH("N/A",P1273)))</formula>
    </cfRule>
  </conditionalFormatting>
  <conditionalFormatting sqref="P1273:P1274">
    <cfRule type="containsText" dxfId="866" priority="7391" operator="containsText" text="N/A">
      <formula>NOT(ISERROR(SEARCH("N/A",P1273)))</formula>
    </cfRule>
  </conditionalFormatting>
  <conditionalFormatting sqref="P1274 P1270 P1272 P1263:P1264">
    <cfRule type="containsText" dxfId="865" priority="7500" operator="containsText" text="Pendente">
      <formula>NOT(ISERROR(SEARCH("Pendente",P1263)))</formula>
    </cfRule>
  </conditionalFormatting>
  <conditionalFormatting sqref="P1274">
    <cfRule type="containsText" dxfId="864" priority="7486" operator="containsText" text="Pendente">
      <formula>NOT(ISERROR(SEARCH("Pendente",P1274)))</formula>
    </cfRule>
    <cfRule type="containsText" dxfId="863" priority="7468" operator="containsText" text="Lançado">
      <formula>NOT(ISERROR(SEARCH("Lançado",P1274)))</formula>
    </cfRule>
    <cfRule type="containsText" dxfId="862" priority="7488" operator="containsText" text="em andamento">
      <formula>NOT(ISERROR(SEARCH("em andamento",P1274)))</formula>
    </cfRule>
    <cfRule type="containsText" dxfId="861" priority="7487" operator="containsText" text="Finalizado">
      <formula>NOT(ISERROR(SEARCH("Finalizado",P1274)))</formula>
    </cfRule>
  </conditionalFormatting>
  <conditionalFormatting sqref="P1276:P1277 P1282 P1284 P1286">
    <cfRule type="containsText" dxfId="860" priority="7367" operator="containsText" text="Finalizado">
      <formula>NOT(ISERROR(SEARCH("Finalizado",P1276)))</formula>
    </cfRule>
    <cfRule type="containsText" dxfId="859" priority="7365" operator="containsText" text="N/A">
      <formula>NOT(ISERROR(SEARCH("N/A",P1276)))</formula>
    </cfRule>
    <cfRule type="containsText" dxfId="858" priority="7368" operator="containsText" text="em andamento">
      <formula>NOT(ISERROR(SEARCH("em andamento",P1276)))</formula>
    </cfRule>
    <cfRule type="containsText" dxfId="857" priority="7364" operator="containsText" text="Lançado">
      <formula>NOT(ISERROR(SEARCH("Lançado",P1276)))</formula>
    </cfRule>
  </conditionalFormatting>
  <conditionalFormatting sqref="P1276:P1277">
    <cfRule type="expression" dxfId="856" priority="7356">
      <formula>$H1276="SUBETAPA"</formula>
    </cfRule>
    <cfRule type="containsText" dxfId="855" priority="7363" operator="containsText" text="em andamento">
      <formula>NOT(ISERROR(SEARCH("em andamento",P1276)))</formula>
    </cfRule>
    <cfRule type="containsText" dxfId="854" priority="7362" operator="containsText" text="Finalizado">
      <formula>NOT(ISERROR(SEARCH("Finalizado",P1276)))</formula>
    </cfRule>
    <cfRule type="containsText" dxfId="853" priority="7360" operator="containsText" text="N/A">
      <formula>NOT(ISERROR(SEARCH("N/A",P1276)))</formula>
    </cfRule>
    <cfRule type="containsText" dxfId="852" priority="7359" operator="containsText" text="Lançado">
      <formula>NOT(ISERROR(SEARCH("Lançado",P1276)))</formula>
    </cfRule>
    <cfRule type="containsText" dxfId="851" priority="7361" operator="containsText" text="Pendente">
      <formula>NOT(ISERROR(SEARCH("Pendente",P1276)))</formula>
    </cfRule>
    <cfRule type="expression" dxfId="850" priority="7357">
      <formula>$H1276="CÉLULA CONSTRUTIVA"</formula>
    </cfRule>
  </conditionalFormatting>
  <conditionalFormatting sqref="P1282 P1284">
    <cfRule type="containsText" dxfId="849" priority="7373" operator="containsText" text="em andamento">
      <formula>NOT(ISERROR(SEARCH("em andamento",P1282)))</formula>
    </cfRule>
    <cfRule type="containsText" dxfId="848" priority="7372" operator="containsText" text="Finalizado">
      <formula>NOT(ISERROR(SEARCH("Finalizado",P1282)))</formula>
    </cfRule>
    <cfRule type="containsText" dxfId="847" priority="7371" operator="containsText" text="Pendente">
      <formula>NOT(ISERROR(SEARCH("Pendente",P1282)))</formula>
    </cfRule>
    <cfRule type="containsText" dxfId="846" priority="7370" operator="containsText" text="N/A">
      <formula>NOT(ISERROR(SEARCH("N/A",P1282)))</formula>
    </cfRule>
    <cfRule type="containsText" dxfId="845" priority="7369" operator="containsText" text="Lançado">
      <formula>NOT(ISERROR(SEARCH("Lançado",P1282)))</formula>
    </cfRule>
  </conditionalFormatting>
  <conditionalFormatting sqref="P1283">
    <cfRule type="containsText" dxfId="844" priority="7280" operator="containsText" text="Finalizado">
      <formula>NOT(ISERROR(SEARCH("Finalizado",P1283)))</formula>
    </cfRule>
    <cfRule type="containsText" dxfId="843" priority="7281" operator="containsText" text="em andamento">
      <formula>NOT(ISERROR(SEARCH("em andamento",P1283)))</formula>
    </cfRule>
    <cfRule type="containsText" dxfId="842" priority="7272" operator="containsText" text="Finalizado">
      <formula>NOT(ISERROR(SEARCH("Finalizado",P1283)))</formula>
    </cfRule>
    <cfRule type="containsText" dxfId="841" priority="7267" operator="containsText" text="Finalizado">
      <formula>NOT(ISERROR(SEARCH("Finalizado",P1283)))</formula>
    </cfRule>
    <cfRule type="containsText" dxfId="840" priority="7266" operator="containsText" text="Pendente">
      <formula>NOT(ISERROR(SEARCH("Pendente",P1283)))</formula>
    </cfRule>
    <cfRule type="containsText" dxfId="839" priority="7265" operator="containsText" text="N/A">
      <formula>NOT(ISERROR(SEARCH("N/A",P1283)))</formula>
    </cfRule>
    <cfRule type="containsText" dxfId="838" priority="7264" operator="containsText" text="Lançado">
      <formula>NOT(ISERROR(SEARCH("Lançado",P1283)))</formula>
    </cfRule>
    <cfRule type="expression" dxfId="837" priority="7263">
      <formula>$H1283="ETAPA"</formula>
    </cfRule>
    <cfRule type="expression" dxfId="836" priority="7262">
      <formula>$H1283="CÉLULA CONSTRUTIVA"</formula>
    </cfRule>
    <cfRule type="containsText" dxfId="835" priority="7270" operator="containsText" text="N/A">
      <formula>NOT(ISERROR(SEARCH("N/A",P1283)))</formula>
    </cfRule>
    <cfRule type="containsText" dxfId="834" priority="7269" operator="containsText" text="Lançado">
      <formula>NOT(ISERROR(SEARCH("Lançado",P1283)))</formula>
    </cfRule>
    <cfRule type="containsText" dxfId="833" priority="7279" operator="containsText" text="Pendente">
      <formula>NOT(ISERROR(SEARCH("Pendente",P1283)))</formula>
    </cfRule>
    <cfRule type="containsText" dxfId="832" priority="7268" operator="containsText" text="em andamento">
      <formula>NOT(ISERROR(SEARCH("em andamento",P1283)))</formula>
    </cfRule>
    <cfRule type="expression" dxfId="831" priority="7276">
      <formula>$H1283="ETAPA"</formula>
    </cfRule>
    <cfRule type="expression" dxfId="830" priority="7275">
      <formula>$H1283="CÉLULA CONSTRUTIVA"</formula>
    </cfRule>
    <cfRule type="expression" dxfId="829" priority="7274">
      <formula>$H1283="SUBETAPA"</formula>
    </cfRule>
    <cfRule type="containsText" dxfId="828" priority="7273" operator="containsText" text="em andamento">
      <formula>NOT(ISERROR(SEARCH("em andamento",P1283)))</formula>
    </cfRule>
    <cfRule type="containsText" dxfId="827" priority="7271" operator="containsText" text="Pendente">
      <formula>NOT(ISERROR(SEARCH("Pendente",P1283)))</formula>
    </cfRule>
    <cfRule type="containsText" dxfId="826" priority="7277" operator="containsText" text="Lançado">
      <formula>NOT(ISERROR(SEARCH("Lançado",P1283)))</formula>
    </cfRule>
    <cfRule type="containsText" dxfId="825" priority="7278" operator="containsText" text="N/A">
      <formula>NOT(ISERROR(SEARCH("N/A",P1283)))</formula>
    </cfRule>
    <cfRule type="expression" dxfId="824" priority="7261">
      <formula>$H1283="SUBETAPA"</formula>
    </cfRule>
  </conditionalFormatting>
  <conditionalFormatting sqref="P1285">
    <cfRule type="containsText" dxfId="823" priority="7251" operator="containsText" text="Finalizado">
      <formula>NOT(ISERROR(SEARCH("Finalizado",P1285)))</formula>
    </cfRule>
    <cfRule type="containsText" dxfId="822" priority="7243" operator="containsText" text="Lançado">
      <formula>NOT(ISERROR(SEARCH("Lançado",P1285)))</formula>
    </cfRule>
    <cfRule type="containsText" dxfId="821" priority="7248" operator="containsText" text="Lançado">
      <formula>NOT(ISERROR(SEARCH("Lançado",P1285)))</formula>
    </cfRule>
    <cfRule type="containsText" dxfId="820" priority="7260" operator="containsText" text="em andamento">
      <formula>NOT(ISERROR(SEARCH("em andamento",P1285)))</formula>
    </cfRule>
    <cfRule type="containsText" dxfId="819" priority="7259" operator="containsText" text="Finalizado">
      <formula>NOT(ISERROR(SEARCH("Finalizado",P1285)))</formula>
    </cfRule>
    <cfRule type="expression" dxfId="818" priority="7255">
      <formula>$H1285="ETAPA"</formula>
    </cfRule>
    <cfRule type="expression" dxfId="817" priority="7242">
      <formula>$H1285="ETAPA"</formula>
    </cfRule>
    <cfRule type="containsText" dxfId="816" priority="7247" operator="containsText" text="em andamento">
      <formula>NOT(ISERROR(SEARCH("em andamento",P1285)))</formula>
    </cfRule>
    <cfRule type="expression" dxfId="815" priority="7241">
      <formula>$H1285="CÉLULA CONSTRUTIVA"</formula>
    </cfRule>
    <cfRule type="expression" dxfId="814" priority="7253">
      <formula>$H1285="SUBETAPA"</formula>
    </cfRule>
    <cfRule type="expression" dxfId="813" priority="7254">
      <formula>$H1285="CÉLULA CONSTRUTIVA"</formula>
    </cfRule>
    <cfRule type="containsText" dxfId="812" priority="7252" operator="containsText" text="em andamento">
      <formula>NOT(ISERROR(SEARCH("em andamento",P1285)))</formula>
    </cfRule>
    <cfRule type="containsText" dxfId="811" priority="7246" operator="containsText" text="Finalizado">
      <formula>NOT(ISERROR(SEARCH("Finalizado",P1285)))</formula>
    </cfRule>
    <cfRule type="containsText" dxfId="810" priority="7245" operator="containsText" text="Pendente">
      <formula>NOT(ISERROR(SEARCH("Pendente",P1285)))</formula>
    </cfRule>
    <cfRule type="containsText" dxfId="809" priority="7244" operator="containsText" text="N/A">
      <formula>NOT(ISERROR(SEARCH("N/A",P1285)))</formula>
    </cfRule>
    <cfRule type="expression" dxfId="808" priority="7240">
      <formula>$H1285="SUBETAPA"</formula>
    </cfRule>
    <cfRule type="containsText" dxfId="807" priority="7249" operator="containsText" text="N/A">
      <formula>NOT(ISERROR(SEARCH("N/A",P1285)))</formula>
    </cfRule>
    <cfRule type="containsText" dxfId="806" priority="7256" operator="containsText" text="Lançado">
      <formula>NOT(ISERROR(SEARCH("Lançado",P1285)))</formula>
    </cfRule>
    <cfRule type="containsText" dxfId="805" priority="7258" operator="containsText" text="Pendente">
      <formula>NOT(ISERROR(SEARCH("Pendente",P1285)))</formula>
    </cfRule>
    <cfRule type="containsText" dxfId="804" priority="7250" operator="containsText" text="Pendente">
      <formula>NOT(ISERROR(SEARCH("Pendente",P1285)))</formula>
    </cfRule>
  </conditionalFormatting>
  <conditionalFormatting sqref="P1285:P1286">
    <cfRule type="containsText" dxfId="803" priority="7257" operator="containsText" text="N/A">
      <formula>NOT(ISERROR(SEARCH("N/A",P1285)))</formula>
    </cfRule>
  </conditionalFormatting>
  <conditionalFormatting sqref="P1286 P1282 P1284 P1276:P1277">
    <cfRule type="containsText" dxfId="802" priority="7366" operator="containsText" text="Pendente">
      <formula>NOT(ISERROR(SEARCH("Pendente",P1276)))</formula>
    </cfRule>
  </conditionalFormatting>
  <conditionalFormatting sqref="P1286">
    <cfRule type="containsText" dxfId="801" priority="7334" operator="containsText" text="Lançado">
      <formula>NOT(ISERROR(SEARCH("Lançado",P1286)))</formula>
    </cfRule>
    <cfRule type="containsText" dxfId="800" priority="7352" operator="containsText" text="Pendente">
      <formula>NOT(ISERROR(SEARCH("Pendente",P1286)))</formula>
    </cfRule>
    <cfRule type="containsText" dxfId="799" priority="7354" operator="containsText" text="em andamento">
      <formula>NOT(ISERROR(SEARCH("em andamento",P1286)))</formula>
    </cfRule>
    <cfRule type="containsText" dxfId="798" priority="7353" operator="containsText" text="Finalizado">
      <formula>NOT(ISERROR(SEARCH("Finalizado",P1286)))</formula>
    </cfRule>
  </conditionalFormatting>
  <conditionalFormatting sqref="P1288:P1289 P1293 P1295 P1297">
    <cfRule type="containsText" dxfId="797" priority="7227" operator="containsText" text="Lançado">
      <formula>NOT(ISERROR(SEARCH("Lançado",P1288)))</formula>
    </cfRule>
    <cfRule type="containsText" dxfId="796" priority="7228" operator="containsText" text="N/A">
      <formula>NOT(ISERROR(SEARCH("N/A",P1288)))</formula>
    </cfRule>
    <cfRule type="containsText" dxfId="795" priority="7231" operator="containsText" text="em andamento">
      <formula>NOT(ISERROR(SEARCH("em andamento",P1288)))</formula>
    </cfRule>
    <cfRule type="containsText" dxfId="794" priority="7230" operator="containsText" text="Finalizado">
      <formula>NOT(ISERROR(SEARCH("Finalizado",P1288)))</formula>
    </cfRule>
  </conditionalFormatting>
  <conditionalFormatting sqref="P1288:P1289">
    <cfRule type="expression" dxfId="793" priority="7220">
      <formula>$H1288="CÉLULA CONSTRUTIVA"</formula>
    </cfRule>
    <cfRule type="containsText" dxfId="792" priority="7223" operator="containsText" text="N/A">
      <formula>NOT(ISERROR(SEARCH("N/A",P1288)))</formula>
    </cfRule>
    <cfRule type="expression" dxfId="791" priority="7219">
      <formula>$H1288="SUBETAPA"</formula>
    </cfRule>
    <cfRule type="containsText" dxfId="790" priority="7224" operator="containsText" text="Pendente">
      <formula>NOT(ISERROR(SEARCH("Pendente",P1288)))</formula>
    </cfRule>
    <cfRule type="containsText" dxfId="789" priority="7225" operator="containsText" text="Finalizado">
      <formula>NOT(ISERROR(SEARCH("Finalizado",P1288)))</formula>
    </cfRule>
    <cfRule type="containsText" dxfId="788" priority="7222" operator="containsText" text="Lançado">
      <formula>NOT(ISERROR(SEARCH("Lançado",P1288)))</formula>
    </cfRule>
    <cfRule type="containsText" dxfId="787" priority="7226" operator="containsText" text="em andamento">
      <formula>NOT(ISERROR(SEARCH("em andamento",P1288)))</formula>
    </cfRule>
  </conditionalFormatting>
  <conditionalFormatting sqref="P1293 P1295">
    <cfRule type="containsText" dxfId="786" priority="7236" operator="containsText" text="em andamento">
      <formula>NOT(ISERROR(SEARCH("em andamento",P1293)))</formula>
    </cfRule>
    <cfRule type="containsText" dxfId="785" priority="7235" operator="containsText" text="Finalizado">
      <formula>NOT(ISERROR(SEARCH("Finalizado",P1293)))</formula>
    </cfRule>
    <cfRule type="containsText" dxfId="784" priority="7233" operator="containsText" text="N/A">
      <formula>NOT(ISERROR(SEARCH("N/A",P1293)))</formula>
    </cfRule>
    <cfRule type="containsText" dxfId="783" priority="7232" operator="containsText" text="Lançado">
      <formula>NOT(ISERROR(SEARCH("Lançado",P1293)))</formula>
    </cfRule>
    <cfRule type="containsText" dxfId="782" priority="7234" operator="containsText" text="Pendente">
      <formula>NOT(ISERROR(SEARCH("Pendente",P1293)))</formula>
    </cfRule>
  </conditionalFormatting>
  <conditionalFormatting sqref="P1294">
    <cfRule type="expression" dxfId="781" priority="7137">
      <formula>$H1294="SUBETAPA"</formula>
    </cfRule>
    <cfRule type="containsText" dxfId="780" priority="7136" operator="containsText" text="em andamento">
      <formula>NOT(ISERROR(SEARCH("em andamento",P1294)))</formula>
    </cfRule>
    <cfRule type="containsText" dxfId="779" priority="7135" operator="containsText" text="Finalizado">
      <formula>NOT(ISERROR(SEARCH("Finalizado",P1294)))</formula>
    </cfRule>
    <cfRule type="containsText" dxfId="778" priority="7134" operator="containsText" text="Pendente">
      <formula>NOT(ISERROR(SEARCH("Pendente",P1294)))</formula>
    </cfRule>
    <cfRule type="containsText" dxfId="777" priority="7133" operator="containsText" text="N/A">
      <formula>NOT(ISERROR(SEARCH("N/A",P1294)))</formula>
    </cfRule>
    <cfRule type="containsText" dxfId="776" priority="7132" operator="containsText" text="Lançado">
      <formula>NOT(ISERROR(SEARCH("Lançado",P1294)))</formula>
    </cfRule>
    <cfRule type="containsText" dxfId="775" priority="7131" operator="containsText" text="em andamento">
      <formula>NOT(ISERROR(SEARCH("em andamento",P1294)))</formula>
    </cfRule>
    <cfRule type="containsText" dxfId="774" priority="7130" operator="containsText" text="Finalizado">
      <formula>NOT(ISERROR(SEARCH("Finalizado",P1294)))</formula>
    </cfRule>
    <cfRule type="containsText" dxfId="773" priority="7129" operator="containsText" text="Pendente">
      <formula>NOT(ISERROR(SEARCH("Pendente",P1294)))</formula>
    </cfRule>
    <cfRule type="containsText" dxfId="772" priority="7128" operator="containsText" text="N/A">
      <formula>NOT(ISERROR(SEARCH("N/A",P1294)))</formula>
    </cfRule>
    <cfRule type="containsText" dxfId="771" priority="7127" operator="containsText" text="Lançado">
      <formula>NOT(ISERROR(SEARCH("Lançado",P1294)))</formula>
    </cfRule>
    <cfRule type="expression" dxfId="770" priority="7126">
      <formula>$H1294="ETAPA"</formula>
    </cfRule>
    <cfRule type="expression" dxfId="769" priority="7125">
      <formula>$H1294="CÉLULA CONSTRUTIVA"</formula>
    </cfRule>
    <cfRule type="expression" dxfId="768" priority="7124">
      <formula>$H1294="SUBETAPA"</formula>
    </cfRule>
    <cfRule type="containsText" dxfId="767" priority="7143" operator="containsText" text="Finalizado">
      <formula>NOT(ISERROR(SEARCH("Finalizado",P1294)))</formula>
    </cfRule>
    <cfRule type="containsText" dxfId="766" priority="7142" operator="containsText" text="Pendente">
      <formula>NOT(ISERROR(SEARCH("Pendente",P1294)))</formula>
    </cfRule>
    <cfRule type="containsText" dxfId="765" priority="7141" operator="containsText" text="N/A">
      <formula>NOT(ISERROR(SEARCH("N/A",P1294)))</formula>
    </cfRule>
    <cfRule type="containsText" dxfId="764" priority="7140" operator="containsText" text="Lançado">
      <formula>NOT(ISERROR(SEARCH("Lançado",P1294)))</formula>
    </cfRule>
    <cfRule type="expression" dxfId="763" priority="7139">
      <formula>$H1294="ETAPA"</formula>
    </cfRule>
    <cfRule type="expression" dxfId="762" priority="7138">
      <formula>$H1294="CÉLULA CONSTRUTIVA"</formula>
    </cfRule>
    <cfRule type="containsText" dxfId="761" priority="7144" operator="containsText" text="em andamento">
      <formula>NOT(ISERROR(SEARCH("em andamento",P1294)))</formula>
    </cfRule>
  </conditionalFormatting>
  <conditionalFormatting sqref="P1296">
    <cfRule type="containsText" dxfId="760" priority="7123" operator="containsText" text="em andamento">
      <formula>NOT(ISERROR(SEARCH("em andamento",P1296)))</formula>
    </cfRule>
    <cfRule type="containsText" dxfId="759" priority="7122" operator="containsText" text="Finalizado">
      <formula>NOT(ISERROR(SEARCH("Finalizado",P1296)))</formula>
    </cfRule>
    <cfRule type="containsText" dxfId="758" priority="7121" operator="containsText" text="Pendente">
      <formula>NOT(ISERROR(SEARCH("Pendente",P1296)))</formula>
    </cfRule>
    <cfRule type="containsText" dxfId="757" priority="7119" operator="containsText" text="Lançado">
      <formula>NOT(ISERROR(SEARCH("Lançado",P1296)))</formula>
    </cfRule>
    <cfRule type="expression" dxfId="756" priority="7118">
      <formula>$H1296="ETAPA"</formula>
    </cfRule>
    <cfRule type="expression" dxfId="755" priority="7117">
      <formula>$H1296="CÉLULA CONSTRUTIVA"</formula>
    </cfRule>
    <cfRule type="expression" dxfId="754" priority="7116">
      <formula>$H1296="SUBETAPA"</formula>
    </cfRule>
    <cfRule type="containsText" dxfId="753" priority="7115" operator="containsText" text="em andamento">
      <formula>NOT(ISERROR(SEARCH("em andamento",P1296)))</formula>
    </cfRule>
    <cfRule type="containsText" dxfId="752" priority="7114" operator="containsText" text="Finalizado">
      <formula>NOT(ISERROR(SEARCH("Finalizado",P1296)))</formula>
    </cfRule>
    <cfRule type="containsText" dxfId="751" priority="7113" operator="containsText" text="Pendente">
      <formula>NOT(ISERROR(SEARCH("Pendente",P1296)))</formula>
    </cfRule>
    <cfRule type="containsText" dxfId="750" priority="7112" operator="containsText" text="N/A">
      <formula>NOT(ISERROR(SEARCH("N/A",P1296)))</formula>
    </cfRule>
    <cfRule type="containsText" dxfId="749" priority="7111" operator="containsText" text="Lançado">
      <formula>NOT(ISERROR(SEARCH("Lançado",P1296)))</formula>
    </cfRule>
    <cfRule type="containsText" dxfId="748" priority="7110" operator="containsText" text="em andamento">
      <formula>NOT(ISERROR(SEARCH("em andamento",P1296)))</formula>
    </cfRule>
    <cfRule type="containsText" dxfId="747" priority="7109" operator="containsText" text="Finalizado">
      <formula>NOT(ISERROR(SEARCH("Finalizado",P1296)))</formula>
    </cfRule>
    <cfRule type="containsText" dxfId="746" priority="7108" operator="containsText" text="Pendente">
      <formula>NOT(ISERROR(SEARCH("Pendente",P1296)))</formula>
    </cfRule>
    <cfRule type="containsText" dxfId="745" priority="7107" operator="containsText" text="N/A">
      <formula>NOT(ISERROR(SEARCH("N/A",P1296)))</formula>
    </cfRule>
    <cfRule type="containsText" dxfId="744" priority="7106" operator="containsText" text="Lançado">
      <formula>NOT(ISERROR(SEARCH("Lançado",P1296)))</formula>
    </cfRule>
    <cfRule type="expression" dxfId="743" priority="7105">
      <formula>$H1296="ETAPA"</formula>
    </cfRule>
    <cfRule type="expression" dxfId="742" priority="7104">
      <formula>$H1296="CÉLULA CONSTRUTIVA"</formula>
    </cfRule>
    <cfRule type="expression" dxfId="741" priority="7103">
      <formula>$H1296="SUBETAPA"</formula>
    </cfRule>
  </conditionalFormatting>
  <conditionalFormatting sqref="P1296:P1297">
    <cfRule type="containsText" dxfId="740" priority="7120" operator="containsText" text="N/A">
      <formula>NOT(ISERROR(SEARCH("N/A",P1296)))</formula>
    </cfRule>
  </conditionalFormatting>
  <conditionalFormatting sqref="P1297 P1293 P1295 P1288:P1289">
    <cfRule type="containsText" dxfId="739" priority="7229" operator="containsText" text="Pendente">
      <formula>NOT(ISERROR(SEARCH("Pendente",P1288)))</formula>
    </cfRule>
  </conditionalFormatting>
  <conditionalFormatting sqref="P1297">
    <cfRule type="containsText" dxfId="738" priority="7217" operator="containsText" text="em andamento">
      <formula>NOT(ISERROR(SEARCH("em andamento",P1297)))</formula>
    </cfRule>
    <cfRule type="containsText" dxfId="737" priority="7216" operator="containsText" text="Finalizado">
      <formula>NOT(ISERROR(SEARCH("Finalizado",P1297)))</formula>
    </cfRule>
    <cfRule type="containsText" dxfId="736" priority="7215" operator="containsText" text="Pendente">
      <formula>NOT(ISERROR(SEARCH("Pendente",P1297)))</formula>
    </cfRule>
    <cfRule type="containsText" dxfId="735" priority="7197" operator="containsText" text="Lançado">
      <formula>NOT(ISERROR(SEARCH("Lançado",P1297)))</formula>
    </cfRule>
  </conditionalFormatting>
  <conditionalFormatting sqref="P1299 P1356:P1358 P1390 P1392 P1394">
    <cfRule type="containsText" dxfId="734" priority="23939" operator="containsText" text="em andamento">
      <formula>NOT(ISERROR(SEARCH("em andamento",P1299)))</formula>
    </cfRule>
  </conditionalFormatting>
  <conditionalFormatting sqref="P1300 P1302">
    <cfRule type="containsText" dxfId="733" priority="23687" operator="containsText" text="Finalizado">
      <formula>NOT(ISERROR(SEARCH("Finalizado",P1300)))</formula>
    </cfRule>
    <cfRule type="containsText" dxfId="732" priority="23688" operator="containsText" text="em andamento">
      <formula>NOT(ISERROR(SEARCH("em andamento",P1300)))</formula>
    </cfRule>
  </conditionalFormatting>
  <conditionalFormatting sqref="P1300">
    <cfRule type="containsText" dxfId="731" priority="23686" operator="containsText" text="Pendente">
      <formula>NOT(ISERROR(SEARCH("Pendente",P1300)))</formula>
    </cfRule>
    <cfRule type="containsText" dxfId="730" priority="22274" operator="containsText" text="Lançado">
      <formula>NOT(ISERROR(SEARCH("Lançado",P1300)))</formula>
    </cfRule>
  </conditionalFormatting>
  <conditionalFormatting sqref="P1300:P1302">
    <cfRule type="containsText" dxfId="729" priority="10190" operator="containsText" text="N/A">
      <formula>NOT(ISERROR(SEARCH("N/A",P1300)))</formula>
    </cfRule>
  </conditionalFormatting>
  <conditionalFormatting sqref="P1301">
    <cfRule type="containsText" dxfId="728" priority="10185" operator="containsText" text="em andamento">
      <formula>NOT(ISERROR(SEARCH("em andamento",P1301)))</formula>
    </cfRule>
    <cfRule type="containsText" dxfId="727" priority="10184" operator="containsText" text="Finalizado">
      <formula>NOT(ISERROR(SEARCH("Finalizado",P1301)))</formula>
    </cfRule>
    <cfRule type="containsText" dxfId="726" priority="10183" operator="containsText" text="Pendente">
      <formula>NOT(ISERROR(SEARCH("Pendente",P1301)))</formula>
    </cfRule>
    <cfRule type="containsText" dxfId="725" priority="10182" operator="containsText" text="N/A">
      <formula>NOT(ISERROR(SEARCH("N/A",P1301)))</formula>
    </cfRule>
    <cfRule type="containsText" dxfId="724" priority="10180" operator="containsText" text="em andamento">
      <formula>NOT(ISERROR(SEARCH("em andamento",P1301)))</formula>
    </cfRule>
    <cfRule type="containsText" dxfId="723" priority="10179" operator="containsText" text="Finalizado">
      <formula>NOT(ISERROR(SEARCH("Finalizado",P1301)))</formula>
    </cfRule>
    <cfRule type="containsText" dxfId="722" priority="10177" operator="containsText" text="N/A">
      <formula>NOT(ISERROR(SEARCH("N/A",P1301)))</formula>
    </cfRule>
    <cfRule type="containsText" dxfId="721" priority="10181" operator="containsText" text="Lançado">
      <formula>NOT(ISERROR(SEARCH("Lançado",P1301)))</formula>
    </cfRule>
    <cfRule type="containsText" dxfId="720" priority="10176" operator="containsText" text="Lançado">
      <formula>NOT(ISERROR(SEARCH("Lançado",P1301)))</formula>
    </cfRule>
    <cfRule type="containsText" dxfId="719" priority="10193" operator="containsText" text="em andamento">
      <formula>NOT(ISERROR(SEARCH("em andamento",P1301)))</formula>
    </cfRule>
    <cfRule type="expression" dxfId="718" priority="10174">
      <formula>$H1301="CÉLULA CONSTRUTIVA"</formula>
    </cfRule>
    <cfRule type="expression" dxfId="717" priority="10173">
      <formula>$H1301="SUBETAPA"</formula>
    </cfRule>
    <cfRule type="containsText" dxfId="716" priority="10178" operator="containsText" text="Pendente">
      <formula>NOT(ISERROR(SEARCH("Pendente",P1301)))</formula>
    </cfRule>
    <cfRule type="containsText" dxfId="715" priority="10192" operator="containsText" text="Finalizado">
      <formula>NOT(ISERROR(SEARCH("Finalizado",P1301)))</formula>
    </cfRule>
    <cfRule type="containsText" dxfId="714" priority="10191" operator="containsText" text="Pendente">
      <formula>NOT(ISERROR(SEARCH("Pendente",P1301)))</formula>
    </cfRule>
    <cfRule type="expression" dxfId="713" priority="10175">
      <formula>$H1301="ETAPA"</formula>
    </cfRule>
    <cfRule type="containsText" dxfId="712" priority="10189" operator="containsText" text="Lançado">
      <formula>NOT(ISERROR(SEARCH("Lançado",P1301)))</formula>
    </cfRule>
    <cfRule type="expression" dxfId="711" priority="10188">
      <formula>$H1301="ETAPA"</formula>
    </cfRule>
    <cfRule type="expression" dxfId="710" priority="10187">
      <formula>$H1301="CÉLULA CONSTRUTIVA"</formula>
    </cfRule>
    <cfRule type="expression" dxfId="709" priority="10186">
      <formula>$H1301="SUBETAPA"</formula>
    </cfRule>
  </conditionalFormatting>
  <conditionalFormatting sqref="P1302">
    <cfRule type="containsText" dxfId="708" priority="23683" operator="containsText" text="Pendente">
      <formula>NOT(ISERROR(SEARCH("Pendente",P1302)))</formula>
    </cfRule>
    <cfRule type="containsText" dxfId="707" priority="22295" operator="containsText" text="Lançado">
      <formula>NOT(ISERROR(SEARCH("Lançado",P1302)))</formula>
    </cfRule>
  </conditionalFormatting>
  <conditionalFormatting sqref="P1304">
    <cfRule type="containsText" dxfId="706" priority="23670" operator="containsText" text="em andamento">
      <formula>NOT(ISERROR(SEARCH("em andamento",P1304)))</formula>
    </cfRule>
    <cfRule type="containsText" dxfId="705" priority="23668" operator="containsText" text="Pendente">
      <formula>NOT(ISERROR(SEARCH("Pendente",P1304)))</formula>
    </cfRule>
    <cfRule type="containsText" dxfId="704" priority="23669" operator="containsText" text="Finalizado">
      <formula>NOT(ISERROR(SEARCH("Finalizado",P1304)))</formula>
    </cfRule>
    <cfRule type="containsText" dxfId="703" priority="22358" operator="containsText" text="Lançado">
      <formula>NOT(ISERROR(SEARCH("Lançado",P1304)))</formula>
    </cfRule>
  </conditionalFormatting>
  <conditionalFormatting sqref="P1305 P1307">
    <cfRule type="expression" dxfId="702" priority="10144">
      <formula>$H1305="SUBETAPA"</formula>
    </cfRule>
    <cfRule type="containsText" dxfId="701" priority="10143" operator="containsText" text="em andamento">
      <formula>NOT(ISERROR(SEARCH("em andamento",P1305)))</formula>
    </cfRule>
    <cfRule type="containsText" dxfId="700" priority="10142" operator="containsText" text="Finalizado">
      <formula>NOT(ISERROR(SEARCH("Finalizado",P1305)))</formula>
    </cfRule>
    <cfRule type="containsText" dxfId="699" priority="10141" operator="containsText" text="Pendente">
      <formula>NOT(ISERROR(SEARCH("Pendente",P1305)))</formula>
    </cfRule>
    <cfRule type="containsText" dxfId="698" priority="10140" operator="containsText" text="N/A">
      <formula>NOT(ISERROR(SEARCH("N/A",P1305)))</formula>
    </cfRule>
    <cfRule type="containsText" dxfId="697" priority="10139" operator="containsText" text="Lançado">
      <formula>NOT(ISERROR(SEARCH("Lançado",P1305)))</formula>
    </cfRule>
    <cfRule type="containsText" dxfId="696" priority="10138" operator="containsText" text="em andamento">
      <formula>NOT(ISERROR(SEARCH("em andamento",P1305)))</formula>
    </cfRule>
    <cfRule type="containsText" dxfId="695" priority="10136" operator="containsText" text="Pendente">
      <formula>NOT(ISERROR(SEARCH("Pendente",P1305)))</formula>
    </cfRule>
    <cfRule type="containsText" dxfId="694" priority="10135" operator="containsText" text="N/A">
      <formula>NOT(ISERROR(SEARCH("N/A",P1305)))</formula>
    </cfRule>
    <cfRule type="containsText" dxfId="693" priority="10134" operator="containsText" text="Lançado">
      <formula>NOT(ISERROR(SEARCH("Lançado",P1305)))</formula>
    </cfRule>
    <cfRule type="expression" dxfId="692" priority="10132">
      <formula>$H1305="CÉLULA CONSTRUTIVA"</formula>
    </cfRule>
    <cfRule type="expression" dxfId="691" priority="10131">
      <formula>$H1305="SUBETAPA"</formula>
    </cfRule>
    <cfRule type="expression" dxfId="690" priority="10133">
      <formula>$H1305="ETAPA"</formula>
    </cfRule>
    <cfRule type="containsText" dxfId="689" priority="10151" operator="containsText" text="em andamento">
      <formula>NOT(ISERROR(SEARCH("em andamento",P1305)))</formula>
    </cfRule>
    <cfRule type="containsText" dxfId="688" priority="10150" operator="containsText" text="Finalizado">
      <formula>NOT(ISERROR(SEARCH("Finalizado",P1305)))</formula>
    </cfRule>
    <cfRule type="containsText" dxfId="687" priority="10149" operator="containsText" text="Pendente">
      <formula>NOT(ISERROR(SEARCH("Pendente",P1305)))</formula>
    </cfRule>
    <cfRule type="containsText" dxfId="686" priority="10147" operator="containsText" text="Lançado">
      <formula>NOT(ISERROR(SEARCH("Lançado",P1305)))</formula>
    </cfRule>
    <cfRule type="expression" dxfId="685" priority="10146">
      <formula>$H1305="ETAPA"</formula>
    </cfRule>
    <cfRule type="expression" dxfId="684" priority="10145">
      <formula>$H1305="CÉLULA CONSTRUTIVA"</formula>
    </cfRule>
    <cfRule type="containsText" dxfId="683" priority="10137" operator="containsText" text="Finalizado">
      <formula>NOT(ISERROR(SEARCH("Finalizado",P1305)))</formula>
    </cfRule>
  </conditionalFormatting>
  <conditionalFormatting sqref="P1305 P1307:P1308">
    <cfRule type="containsText" dxfId="682" priority="10148" operator="containsText" text="N/A">
      <formula>NOT(ISERROR(SEARCH("N/A",P1305)))</formula>
    </cfRule>
  </conditionalFormatting>
  <conditionalFormatting sqref="P1306">
    <cfRule type="containsText" dxfId="681" priority="1542" operator="containsText" text="em andamento">
      <formula>NOT(ISERROR(SEARCH("em andamento",P1306)))</formula>
    </cfRule>
    <cfRule type="containsText" dxfId="680" priority="1544" operator="containsText" text="Lançado">
      <formula>NOT(ISERROR(SEARCH("Lançado",P1306)))</formula>
    </cfRule>
    <cfRule type="containsText" dxfId="679" priority="1546" operator="containsText" text="Pendente">
      <formula>NOT(ISERROR(SEARCH("Pendente",P1306)))</formula>
    </cfRule>
    <cfRule type="containsText" dxfId="678" priority="1547" operator="containsText" text="Finalizado">
      <formula>NOT(ISERROR(SEARCH("Finalizado",P1306)))</formula>
    </cfRule>
    <cfRule type="containsText" dxfId="677" priority="1548" operator="containsText" text="em andamento">
      <formula>NOT(ISERROR(SEARCH("em andamento",P1306)))</formula>
    </cfRule>
    <cfRule type="containsText" dxfId="676" priority="1545" operator="containsText" text="N/A">
      <formula>NOT(ISERROR(SEARCH("N/A",P1306)))</formula>
    </cfRule>
    <cfRule type="containsText" dxfId="675" priority="1538" operator="containsText" text="Lançado">
      <formula>NOT(ISERROR(SEARCH("Lançado",P1306)))</formula>
    </cfRule>
    <cfRule type="containsText" dxfId="674" priority="1539" operator="containsText" text="N/A">
      <formula>NOT(ISERROR(SEARCH("N/A",P1306)))</formula>
    </cfRule>
    <cfRule type="containsText" dxfId="673" priority="1540" operator="containsText" text="Pendente">
      <formula>NOT(ISERROR(SEARCH("Pendente",P1306)))</formula>
    </cfRule>
    <cfRule type="containsText" dxfId="672" priority="1541" operator="containsText" text="Finalizado">
      <formula>NOT(ISERROR(SEARCH("Finalizado",P1306)))</formula>
    </cfRule>
  </conditionalFormatting>
  <conditionalFormatting sqref="P1308">
    <cfRule type="containsText" dxfId="671" priority="23677" operator="containsText" text="Finalizado">
      <formula>NOT(ISERROR(SEARCH("Finalizado",P1308)))</formula>
    </cfRule>
    <cfRule type="containsText" dxfId="670" priority="23678" operator="containsText" text="em andamento">
      <formula>NOT(ISERROR(SEARCH("em andamento",P1308)))</formula>
    </cfRule>
    <cfRule type="containsText" dxfId="669" priority="23676" operator="containsText" text="Pendente">
      <formula>NOT(ISERROR(SEARCH("Pendente",P1308)))</formula>
    </cfRule>
    <cfRule type="containsText" dxfId="668" priority="22379" operator="containsText" text="Lançado">
      <formula>NOT(ISERROR(SEARCH("Lançado",P1308)))</formula>
    </cfRule>
  </conditionalFormatting>
  <conditionalFormatting sqref="P1309">
    <cfRule type="expression" dxfId="667" priority="10124">
      <formula>$H1309="CÉLULA CONSTRUTIVA"</formula>
    </cfRule>
    <cfRule type="containsText" dxfId="666" priority="10120" operator="containsText" text="Pendente">
      <formula>NOT(ISERROR(SEARCH("Pendente",P1309)))</formula>
    </cfRule>
    <cfRule type="containsText" dxfId="665" priority="10130" operator="containsText" text="em andamento">
      <formula>NOT(ISERROR(SEARCH("em andamento",P1309)))</formula>
    </cfRule>
    <cfRule type="containsText" dxfId="664" priority="10113" operator="containsText" text="Lançado">
      <formula>NOT(ISERROR(SEARCH("Lançado",P1309)))</formula>
    </cfRule>
    <cfRule type="expression" dxfId="663" priority="10112">
      <formula>$H1309="ETAPA"</formula>
    </cfRule>
    <cfRule type="expression" dxfId="662" priority="10111">
      <formula>$H1309="CÉLULA CONSTRUTIVA"</formula>
    </cfRule>
    <cfRule type="expression" dxfId="661" priority="10110">
      <formula>$H1309="SUBETAPA"</formula>
    </cfRule>
    <cfRule type="containsText" dxfId="660" priority="10121" operator="containsText" text="Finalizado">
      <formula>NOT(ISERROR(SEARCH("Finalizado",P1309)))</formula>
    </cfRule>
    <cfRule type="containsText" dxfId="659" priority="10115" operator="containsText" text="Pendente">
      <formula>NOT(ISERROR(SEARCH("Pendente",P1309)))</formula>
    </cfRule>
    <cfRule type="containsText" dxfId="658" priority="10119" operator="containsText" text="N/A">
      <formula>NOT(ISERROR(SEARCH("N/A",P1309)))</formula>
    </cfRule>
    <cfRule type="containsText" dxfId="657" priority="10118" operator="containsText" text="Lançado">
      <formula>NOT(ISERROR(SEARCH("Lançado",P1309)))</formula>
    </cfRule>
    <cfRule type="containsText" dxfId="656" priority="10117" operator="containsText" text="em andamento">
      <formula>NOT(ISERROR(SEARCH("em andamento",P1309)))</formula>
    </cfRule>
    <cfRule type="containsText" dxfId="655" priority="10126" operator="containsText" text="Lançado">
      <formula>NOT(ISERROR(SEARCH("Lançado",P1309)))</formula>
    </cfRule>
    <cfRule type="containsText" dxfId="654" priority="10116" operator="containsText" text="Finalizado">
      <formula>NOT(ISERROR(SEARCH("Finalizado",P1309)))</formula>
    </cfRule>
    <cfRule type="containsText" dxfId="653" priority="10114" operator="containsText" text="N/A">
      <formula>NOT(ISERROR(SEARCH("N/A",P1309)))</formula>
    </cfRule>
    <cfRule type="expression" dxfId="652" priority="10125">
      <formula>$H1309="ETAPA"</formula>
    </cfRule>
    <cfRule type="expression" dxfId="651" priority="10123">
      <formula>$H1309="SUBETAPA"</formula>
    </cfRule>
    <cfRule type="containsText" dxfId="650" priority="10122" operator="containsText" text="em andamento">
      <formula>NOT(ISERROR(SEARCH("em andamento",P1309)))</formula>
    </cfRule>
    <cfRule type="containsText" dxfId="649" priority="10128" operator="containsText" text="Pendente">
      <formula>NOT(ISERROR(SEARCH("Pendente",P1309)))</formula>
    </cfRule>
    <cfRule type="containsText" dxfId="648" priority="10129" operator="containsText" text="Finalizado">
      <formula>NOT(ISERROR(SEARCH("Finalizado",P1309)))</formula>
    </cfRule>
  </conditionalFormatting>
  <conditionalFormatting sqref="P1309:P1311">
    <cfRule type="containsText" dxfId="647" priority="10127" operator="containsText" text="N/A">
      <formula>NOT(ISERROR(SEARCH("N/A",P1309)))</formula>
    </cfRule>
  </conditionalFormatting>
  <conditionalFormatting sqref="P1310:P1311">
    <cfRule type="containsText" dxfId="646" priority="23640" operator="containsText" text="em andamento">
      <formula>NOT(ISERROR(SEARCH("em andamento",P1310)))</formula>
    </cfRule>
    <cfRule type="containsText" dxfId="645" priority="23639" operator="containsText" text="Finalizado">
      <formula>NOT(ISERROR(SEARCH("Finalizado",P1310)))</formula>
    </cfRule>
    <cfRule type="containsText" dxfId="644" priority="23638" operator="containsText" text="Pendente">
      <formula>NOT(ISERROR(SEARCH("Pendente",P1310)))</formula>
    </cfRule>
    <cfRule type="containsText" dxfId="643" priority="22400" operator="containsText" text="Lançado">
      <formula>NOT(ISERROR(SEARCH("Lançado",P1310)))</formula>
    </cfRule>
  </conditionalFormatting>
  <conditionalFormatting sqref="P1313">
    <cfRule type="containsText" dxfId="642" priority="9764" operator="containsText" text="Finalizado">
      <formula>NOT(ISERROR(SEARCH("Finalizado",P1313)))</formula>
    </cfRule>
    <cfRule type="containsText" dxfId="641" priority="9763" operator="containsText" text="Pendente">
      <formula>NOT(ISERROR(SEARCH("Pendente",P1313)))</formula>
    </cfRule>
    <cfRule type="containsText" dxfId="640" priority="9762" operator="containsText" text="N/A">
      <formula>NOT(ISERROR(SEARCH("N/A",P1313)))</formula>
    </cfRule>
    <cfRule type="containsText" dxfId="639" priority="9761" operator="containsText" text="Lançado">
      <formula>NOT(ISERROR(SEARCH("Lançado",P1313)))</formula>
    </cfRule>
    <cfRule type="containsText" dxfId="638" priority="9760" operator="containsText" text="em andamento">
      <formula>NOT(ISERROR(SEARCH("em andamento",P1313)))</formula>
    </cfRule>
    <cfRule type="containsText" dxfId="637" priority="9759" operator="containsText" text="Finalizado">
      <formula>NOT(ISERROR(SEARCH("Finalizado",P1313)))</formula>
    </cfRule>
    <cfRule type="containsText" dxfId="636" priority="9758" operator="containsText" text="Pendente">
      <formula>NOT(ISERROR(SEARCH("Pendente",P1313)))</formula>
    </cfRule>
    <cfRule type="containsText" dxfId="635" priority="9757" operator="containsText" text="N/A">
      <formula>NOT(ISERROR(SEARCH("N/A",P1313)))</formula>
    </cfRule>
    <cfRule type="containsText" dxfId="634" priority="9756" operator="containsText" text="Lançado">
      <formula>NOT(ISERROR(SEARCH("Lançado",P1313)))</formula>
    </cfRule>
    <cfRule type="expression" dxfId="633" priority="9755">
      <formula>$H1313="ETAPA"</formula>
    </cfRule>
    <cfRule type="expression" dxfId="632" priority="9754">
      <formula>$H1313="CÉLULA CONSTRUTIVA"</formula>
    </cfRule>
    <cfRule type="containsText" dxfId="631" priority="9772" operator="containsText" text="Finalizado">
      <formula>NOT(ISERROR(SEARCH("Finalizado",P1313)))</formula>
    </cfRule>
    <cfRule type="expression" dxfId="630" priority="9753">
      <formula>$H1313="SUBETAPA"</formula>
    </cfRule>
    <cfRule type="containsText" dxfId="629" priority="9773" operator="containsText" text="em andamento">
      <formula>NOT(ISERROR(SEARCH("em andamento",P1313)))</formula>
    </cfRule>
    <cfRule type="containsText" dxfId="628" priority="9771" operator="containsText" text="Pendente">
      <formula>NOT(ISERROR(SEARCH("Pendente",P1313)))</formula>
    </cfRule>
    <cfRule type="containsText" dxfId="627" priority="9769" operator="containsText" text="Lançado">
      <formula>NOT(ISERROR(SEARCH("Lançado",P1313)))</formula>
    </cfRule>
    <cfRule type="expression" dxfId="626" priority="9768">
      <formula>$H1313="ETAPA"</formula>
    </cfRule>
    <cfRule type="expression" dxfId="625" priority="9767">
      <formula>$H1313="CÉLULA CONSTRUTIVA"</formula>
    </cfRule>
    <cfRule type="expression" dxfId="624" priority="9766">
      <formula>$H1313="SUBETAPA"</formula>
    </cfRule>
    <cfRule type="containsText" dxfId="623" priority="9765" operator="containsText" text="em andamento">
      <formula>NOT(ISERROR(SEARCH("em andamento",P1313)))</formula>
    </cfRule>
  </conditionalFormatting>
  <conditionalFormatting sqref="P1313:P1314">
    <cfRule type="containsText" dxfId="622" priority="9770" operator="containsText" text="N/A">
      <formula>NOT(ISERROR(SEARCH("N/A",P1313)))</formula>
    </cfRule>
  </conditionalFormatting>
  <conditionalFormatting sqref="P1314">
    <cfRule type="containsText" dxfId="621" priority="19031" operator="containsText" text="em andamento">
      <formula>NOT(ISERROR(SEARCH("em andamento",P1314)))</formula>
    </cfRule>
    <cfRule type="containsText" dxfId="620" priority="18979" operator="containsText" text="Lançado">
      <formula>NOT(ISERROR(SEARCH("Lançado",P1314)))</formula>
    </cfRule>
    <cfRule type="containsText" dxfId="619" priority="19029" operator="containsText" text="Pendente">
      <formula>NOT(ISERROR(SEARCH("Pendente",P1314)))</formula>
    </cfRule>
    <cfRule type="containsText" dxfId="618" priority="19030" operator="containsText" text="Finalizado">
      <formula>NOT(ISERROR(SEARCH("Finalizado",P1314)))</formula>
    </cfRule>
  </conditionalFormatting>
  <conditionalFormatting sqref="P1314:P1315">
    <cfRule type="containsText" dxfId="617" priority="19052" operator="containsText" text="N/A">
      <formula>NOT(ISERROR(SEARCH("N/A",P1314)))</formula>
    </cfRule>
    <cfRule type="containsText" dxfId="616" priority="19053" operator="containsText" text="Pendente">
      <formula>NOT(ISERROR(SEARCH("Pendente",P1314)))</formula>
    </cfRule>
    <cfRule type="containsText" dxfId="615" priority="19054" operator="containsText" text="Finalizado">
      <formula>NOT(ISERROR(SEARCH("Finalizado",P1314)))</formula>
    </cfRule>
    <cfRule type="containsText" dxfId="614" priority="19055" operator="containsText" text="em andamento">
      <formula>NOT(ISERROR(SEARCH("em andamento",P1314)))</formula>
    </cfRule>
    <cfRule type="containsText" dxfId="613" priority="19051" operator="containsText" text="Lançado">
      <formula>NOT(ISERROR(SEARCH("Lançado",P1314)))</formula>
    </cfRule>
  </conditionalFormatting>
  <conditionalFormatting sqref="P1316">
    <cfRule type="containsText" dxfId="612" priority="9673" operator="containsText" text="N/A">
      <formula>NOT(ISERROR(SEARCH("N/A",P1316)))</formula>
    </cfRule>
    <cfRule type="expression" dxfId="611" priority="9683">
      <formula>$H1316="CÉLULA CONSTRUTIVA"</formula>
    </cfRule>
    <cfRule type="expression" dxfId="610" priority="9682">
      <formula>$H1316="SUBETAPA"</formula>
    </cfRule>
    <cfRule type="containsText" dxfId="609" priority="9681" operator="containsText" text="em andamento">
      <formula>NOT(ISERROR(SEARCH("em andamento",P1316)))</formula>
    </cfRule>
    <cfRule type="containsText" dxfId="608" priority="9680" operator="containsText" text="Finalizado">
      <formula>NOT(ISERROR(SEARCH("Finalizado",P1316)))</formula>
    </cfRule>
    <cfRule type="containsText" dxfId="607" priority="9674" operator="containsText" text="Pendente">
      <formula>NOT(ISERROR(SEARCH("Pendente",P1316)))</formula>
    </cfRule>
    <cfRule type="containsText" dxfId="606" priority="9675" operator="containsText" text="Finalizado">
      <formula>NOT(ISERROR(SEARCH("Finalizado",P1316)))</formula>
    </cfRule>
    <cfRule type="containsText" dxfId="605" priority="9677" operator="containsText" text="Lançado">
      <formula>NOT(ISERROR(SEARCH("Lançado",P1316)))</formula>
    </cfRule>
    <cfRule type="containsText" dxfId="604" priority="9672" operator="containsText" text="Lançado">
      <formula>NOT(ISERROR(SEARCH("Lançado",P1316)))</formula>
    </cfRule>
    <cfRule type="expression" dxfId="603" priority="9671">
      <formula>$H1316="ETAPA"</formula>
    </cfRule>
    <cfRule type="containsText" dxfId="602" priority="9689" operator="containsText" text="em andamento">
      <formula>NOT(ISERROR(SEARCH("em andamento",P1316)))</formula>
    </cfRule>
    <cfRule type="containsText" dxfId="601" priority="9688" operator="containsText" text="Finalizado">
      <formula>NOT(ISERROR(SEARCH("Finalizado",P1316)))</formula>
    </cfRule>
    <cfRule type="containsText" dxfId="600" priority="9687" operator="containsText" text="Pendente">
      <formula>NOT(ISERROR(SEARCH("Pendente",P1316)))</formula>
    </cfRule>
    <cfRule type="expression" dxfId="599" priority="9669">
      <formula>$H1316="SUBETAPA"</formula>
    </cfRule>
    <cfRule type="containsText" dxfId="598" priority="9678" operator="containsText" text="N/A">
      <formula>NOT(ISERROR(SEARCH("N/A",P1316)))</formula>
    </cfRule>
    <cfRule type="containsText" dxfId="597" priority="9679" operator="containsText" text="Pendente">
      <formula>NOT(ISERROR(SEARCH("Pendente",P1316)))</formula>
    </cfRule>
    <cfRule type="containsText" dxfId="596" priority="9676" operator="containsText" text="em andamento">
      <formula>NOT(ISERROR(SEARCH("em andamento",P1316)))</formula>
    </cfRule>
    <cfRule type="containsText" dxfId="595" priority="9685" operator="containsText" text="Lançado">
      <formula>NOT(ISERROR(SEARCH("Lançado",P1316)))</formula>
    </cfRule>
    <cfRule type="expression" dxfId="594" priority="9684">
      <formula>$H1316="ETAPA"</formula>
    </cfRule>
    <cfRule type="expression" dxfId="593" priority="9670">
      <formula>$H1316="CÉLULA CONSTRUTIVA"</formula>
    </cfRule>
  </conditionalFormatting>
  <conditionalFormatting sqref="P1316:P1317">
    <cfRule type="containsText" dxfId="592" priority="9686" operator="containsText" text="N/A">
      <formula>NOT(ISERROR(SEARCH("N/A",P1316)))</formula>
    </cfRule>
  </conditionalFormatting>
  <conditionalFormatting sqref="P1317">
    <cfRule type="containsText" dxfId="591" priority="18880" operator="containsText" text="Lançado">
      <formula>NOT(ISERROR(SEARCH("Lançado",P1317)))</formula>
    </cfRule>
    <cfRule type="containsText" dxfId="590" priority="18930" operator="containsText" text="Pendente">
      <formula>NOT(ISERROR(SEARCH("Pendente",P1317)))</formula>
    </cfRule>
    <cfRule type="containsText" dxfId="589" priority="18931" operator="containsText" text="Finalizado">
      <formula>NOT(ISERROR(SEARCH("Finalizado",P1317)))</formula>
    </cfRule>
    <cfRule type="containsText" dxfId="588" priority="18932" operator="containsText" text="em andamento">
      <formula>NOT(ISERROR(SEARCH("em andamento",P1317)))</formula>
    </cfRule>
  </conditionalFormatting>
  <conditionalFormatting sqref="P1317:P1318">
    <cfRule type="containsText" dxfId="587" priority="18952" operator="containsText" text="Lançado">
      <formula>NOT(ISERROR(SEARCH("Lançado",P1317)))</formula>
    </cfRule>
    <cfRule type="containsText" dxfId="586" priority="18954" operator="containsText" text="Pendente">
      <formula>NOT(ISERROR(SEARCH("Pendente",P1317)))</formula>
    </cfRule>
    <cfRule type="containsText" dxfId="585" priority="18956" operator="containsText" text="em andamento">
      <formula>NOT(ISERROR(SEARCH("em andamento",P1317)))</formula>
    </cfRule>
    <cfRule type="containsText" dxfId="584" priority="18955" operator="containsText" text="Finalizado">
      <formula>NOT(ISERROR(SEARCH("Finalizado",P1317)))</formula>
    </cfRule>
    <cfRule type="containsText" dxfId="583" priority="18953" operator="containsText" text="N/A">
      <formula>NOT(ISERROR(SEARCH("N/A",P1317)))</formula>
    </cfRule>
  </conditionalFormatting>
  <conditionalFormatting sqref="P1319">
    <cfRule type="containsText" dxfId="582" priority="9372" operator="containsText" text="Finalizado">
      <formula>NOT(ISERROR(SEARCH("Finalizado",P1319)))</formula>
    </cfRule>
    <cfRule type="containsText" dxfId="581" priority="9371" operator="containsText" text="Pendente">
      <formula>NOT(ISERROR(SEARCH("Pendente",P1319)))</formula>
    </cfRule>
    <cfRule type="expression" dxfId="580" priority="9374">
      <formula>$H1319="SUBETAPA"</formula>
    </cfRule>
    <cfRule type="expression" dxfId="579" priority="9375">
      <formula>$H1319="CÉLULA CONSTRUTIVA"</formula>
    </cfRule>
    <cfRule type="containsText" dxfId="578" priority="9373" operator="containsText" text="em andamento">
      <formula>NOT(ISERROR(SEARCH("em andamento",P1319)))</formula>
    </cfRule>
    <cfRule type="expression" dxfId="577" priority="9363">
      <formula>$H1319="ETAPA"</formula>
    </cfRule>
    <cfRule type="expression" dxfId="576" priority="9376">
      <formula>$H1319="ETAPA"</formula>
    </cfRule>
    <cfRule type="containsText" dxfId="575" priority="9364" operator="containsText" text="Lançado">
      <formula>NOT(ISERROR(SEARCH("Lançado",P1319)))</formula>
    </cfRule>
    <cfRule type="containsText" dxfId="574" priority="9365" operator="containsText" text="N/A">
      <formula>NOT(ISERROR(SEARCH("N/A",P1319)))</formula>
    </cfRule>
    <cfRule type="containsText" dxfId="573" priority="9379" operator="containsText" text="Pendente">
      <formula>NOT(ISERROR(SEARCH("Pendente",P1319)))</formula>
    </cfRule>
    <cfRule type="containsText" dxfId="572" priority="9366" operator="containsText" text="Pendente">
      <formula>NOT(ISERROR(SEARCH("Pendente",P1319)))</formula>
    </cfRule>
    <cfRule type="containsText" dxfId="571" priority="9367" operator="containsText" text="Finalizado">
      <formula>NOT(ISERROR(SEARCH("Finalizado",P1319)))</formula>
    </cfRule>
    <cfRule type="expression" dxfId="570" priority="9362">
      <formula>$H1319="CÉLULA CONSTRUTIVA"</formula>
    </cfRule>
    <cfRule type="expression" dxfId="569" priority="9361">
      <formula>$H1319="SUBETAPA"</formula>
    </cfRule>
    <cfRule type="containsText" dxfId="568" priority="9380" operator="containsText" text="Finalizado">
      <formula>NOT(ISERROR(SEARCH("Finalizado",P1319)))</formula>
    </cfRule>
    <cfRule type="containsText" dxfId="567" priority="9381" operator="containsText" text="em andamento">
      <formula>NOT(ISERROR(SEARCH("em andamento",P1319)))</formula>
    </cfRule>
    <cfRule type="containsText" dxfId="566" priority="9368" operator="containsText" text="em andamento">
      <formula>NOT(ISERROR(SEARCH("em andamento",P1319)))</formula>
    </cfRule>
    <cfRule type="containsText" dxfId="565" priority="9369" operator="containsText" text="Lançado">
      <formula>NOT(ISERROR(SEARCH("Lançado",P1319)))</formula>
    </cfRule>
    <cfRule type="containsText" dxfId="564" priority="9370" operator="containsText" text="N/A">
      <formula>NOT(ISERROR(SEARCH("N/A",P1319)))</formula>
    </cfRule>
    <cfRule type="containsText" dxfId="563" priority="9377" operator="containsText" text="Lançado">
      <formula>NOT(ISERROR(SEARCH("Lançado",P1319)))</formula>
    </cfRule>
  </conditionalFormatting>
  <conditionalFormatting sqref="P1319:P1321">
    <cfRule type="containsText" dxfId="562" priority="9378" operator="containsText" text="N/A">
      <formula>NOT(ISERROR(SEARCH("N/A",P1319)))</formula>
    </cfRule>
  </conditionalFormatting>
  <conditionalFormatting sqref="P1320:P1321 P1323 P1325">
    <cfRule type="containsText" dxfId="561" priority="18856" operator="containsText" text="Finalizado">
      <formula>NOT(ISERROR(SEARCH("Finalizado",P1320)))</formula>
    </cfRule>
    <cfRule type="containsText" dxfId="560" priority="18857" operator="containsText" text="em andamento">
      <formula>NOT(ISERROR(SEARCH("em andamento",P1320)))</formula>
    </cfRule>
  </conditionalFormatting>
  <conditionalFormatting sqref="P1320:P1321">
    <cfRule type="containsText" dxfId="559" priority="18781" operator="containsText" text="Lançado">
      <formula>NOT(ISERROR(SEARCH("Lançado",P1320)))</formula>
    </cfRule>
    <cfRule type="containsText" dxfId="558" priority="18832" operator="containsText" text="Finalizado">
      <formula>NOT(ISERROR(SEARCH("Finalizado",P1320)))</formula>
    </cfRule>
    <cfRule type="containsText" dxfId="557" priority="18831" operator="containsText" text="Pendente">
      <formula>NOT(ISERROR(SEARCH("Pendente",P1320)))</formula>
    </cfRule>
    <cfRule type="containsText" dxfId="556" priority="18833" operator="containsText" text="em andamento">
      <formula>NOT(ISERROR(SEARCH("em andamento",P1320)))</formula>
    </cfRule>
  </conditionalFormatting>
  <conditionalFormatting sqref="P1321">
    <cfRule type="containsText" dxfId="555" priority="18843" operator="containsText" text="em andamento">
      <formula>NOT(ISERROR(SEARCH("em andamento",P1321)))</formula>
    </cfRule>
    <cfRule type="containsText" dxfId="554" priority="18842" operator="containsText" text="Finalizado">
      <formula>NOT(ISERROR(SEARCH("Finalizado",P1321)))</formula>
    </cfRule>
    <cfRule type="containsText" dxfId="553" priority="18840" operator="containsText" text="N/A">
      <formula>NOT(ISERROR(SEARCH("N/A",P1321)))</formula>
    </cfRule>
    <cfRule type="containsText" dxfId="552" priority="18839" operator="containsText" text="Lançado">
      <formula>NOT(ISERROR(SEARCH("Lançado",P1321)))</formula>
    </cfRule>
    <cfRule type="expression" dxfId="551" priority="18837">
      <formula>$H1321="CÉLULA CONSTRUTIVA"</formula>
    </cfRule>
    <cfRule type="expression" dxfId="550" priority="18836">
      <formula>$H1321="SUBETAPA"</formula>
    </cfRule>
    <cfRule type="containsText" dxfId="549" priority="18841" operator="containsText" text="Pendente">
      <formula>NOT(ISERROR(SEARCH("Pendente",P1321)))</formula>
    </cfRule>
  </conditionalFormatting>
  <conditionalFormatting sqref="P1322">
    <cfRule type="containsText" dxfId="548" priority="9284" operator="containsText" text="em andamento">
      <formula>NOT(ISERROR(SEARCH("em andamento",P1322)))</formula>
    </cfRule>
    <cfRule type="containsText" dxfId="547" priority="9275" operator="containsText" text="Finalizado">
      <formula>NOT(ISERROR(SEARCH("Finalizado",P1322)))</formula>
    </cfRule>
    <cfRule type="containsText" dxfId="546" priority="9276" operator="containsText" text="em andamento">
      <formula>NOT(ISERROR(SEARCH("em andamento",P1322)))</formula>
    </cfRule>
    <cfRule type="expression" dxfId="545" priority="9277">
      <formula>$H1322="SUBETAPA"</formula>
    </cfRule>
    <cfRule type="expression" dxfId="544" priority="9278">
      <formula>$H1322="CÉLULA CONSTRUTIVA"</formula>
    </cfRule>
    <cfRule type="expression" dxfId="543" priority="9279">
      <formula>$H1322="ETAPA"</formula>
    </cfRule>
    <cfRule type="containsText" dxfId="542" priority="9271" operator="containsText" text="em andamento">
      <formula>NOT(ISERROR(SEARCH("em andamento",P1322)))</formula>
    </cfRule>
    <cfRule type="containsText" dxfId="541" priority="9269" operator="containsText" text="Pendente">
      <formula>NOT(ISERROR(SEARCH("Pendente",P1322)))</formula>
    </cfRule>
    <cfRule type="containsText" dxfId="540" priority="9267" operator="containsText" text="Lançado">
      <formula>NOT(ISERROR(SEARCH("Lançado",P1322)))</formula>
    </cfRule>
    <cfRule type="containsText" dxfId="539" priority="9270" operator="containsText" text="Finalizado">
      <formula>NOT(ISERROR(SEARCH("Finalizado",P1322)))</formula>
    </cfRule>
    <cfRule type="expression" dxfId="538" priority="9266">
      <formula>$H1322="ETAPA"</formula>
    </cfRule>
    <cfRule type="expression" dxfId="537" priority="9265">
      <formula>$H1322="CÉLULA CONSTRUTIVA"</formula>
    </cfRule>
    <cfRule type="expression" dxfId="536" priority="9264">
      <formula>$H1322="SUBETAPA"</formula>
    </cfRule>
    <cfRule type="containsText" dxfId="535" priority="9268" operator="containsText" text="N/A">
      <formula>NOT(ISERROR(SEARCH("N/A",P1322)))</formula>
    </cfRule>
    <cfRule type="containsText" dxfId="534" priority="9283" operator="containsText" text="Finalizado">
      <formula>NOT(ISERROR(SEARCH("Finalizado",P1322)))</formula>
    </cfRule>
    <cfRule type="containsText" dxfId="533" priority="9280" operator="containsText" text="Lançado">
      <formula>NOT(ISERROR(SEARCH("Lançado",P1322)))</formula>
    </cfRule>
    <cfRule type="containsText" dxfId="532" priority="9281" operator="containsText" text="N/A">
      <formula>NOT(ISERROR(SEARCH("N/A",P1322)))</formula>
    </cfRule>
    <cfRule type="containsText" dxfId="531" priority="9282" operator="containsText" text="Pendente">
      <formula>NOT(ISERROR(SEARCH("Pendente",P1322)))</formula>
    </cfRule>
    <cfRule type="containsText" dxfId="530" priority="9272" operator="containsText" text="Lançado">
      <formula>NOT(ISERROR(SEARCH("Lançado",P1322)))</formula>
    </cfRule>
    <cfRule type="containsText" dxfId="529" priority="9273" operator="containsText" text="N/A">
      <formula>NOT(ISERROR(SEARCH("N/A",P1322)))</formula>
    </cfRule>
    <cfRule type="containsText" dxfId="528" priority="9274" operator="containsText" text="Pendente">
      <formula>NOT(ISERROR(SEARCH("Pendente",P1322)))</formula>
    </cfRule>
  </conditionalFormatting>
  <conditionalFormatting sqref="P1324">
    <cfRule type="containsText" dxfId="527" priority="9263" operator="containsText" text="em andamento">
      <formula>NOT(ISERROR(SEARCH("em andamento",P1324)))</formula>
    </cfRule>
    <cfRule type="expression" dxfId="526" priority="9243">
      <formula>$H1324="SUBETAPA"</formula>
    </cfRule>
    <cfRule type="expression" dxfId="525" priority="9244">
      <formula>$H1324="CÉLULA CONSTRUTIVA"</formula>
    </cfRule>
    <cfRule type="expression" dxfId="524" priority="9245">
      <formula>$H1324="ETAPA"</formula>
    </cfRule>
    <cfRule type="containsText" dxfId="523" priority="9246" operator="containsText" text="Lançado">
      <formula>NOT(ISERROR(SEARCH("Lançado",P1324)))</formula>
    </cfRule>
    <cfRule type="containsText" dxfId="522" priority="9247" operator="containsText" text="N/A">
      <formula>NOT(ISERROR(SEARCH("N/A",P1324)))</formula>
    </cfRule>
    <cfRule type="containsText" dxfId="521" priority="9248" operator="containsText" text="Pendente">
      <formula>NOT(ISERROR(SEARCH("Pendente",P1324)))</formula>
    </cfRule>
    <cfRule type="containsText" dxfId="520" priority="9249" operator="containsText" text="Finalizado">
      <formula>NOT(ISERROR(SEARCH("Finalizado",P1324)))</formula>
    </cfRule>
    <cfRule type="containsText" dxfId="519" priority="9250" operator="containsText" text="em andamento">
      <formula>NOT(ISERROR(SEARCH("em andamento",P1324)))</formula>
    </cfRule>
    <cfRule type="containsText" dxfId="518" priority="9251" operator="containsText" text="Lançado">
      <formula>NOT(ISERROR(SEARCH("Lançado",P1324)))</formula>
    </cfRule>
    <cfRule type="containsText" dxfId="517" priority="9252" operator="containsText" text="N/A">
      <formula>NOT(ISERROR(SEARCH("N/A",P1324)))</formula>
    </cfRule>
    <cfRule type="containsText" dxfId="516" priority="9253" operator="containsText" text="Pendente">
      <formula>NOT(ISERROR(SEARCH("Pendente",P1324)))</formula>
    </cfRule>
    <cfRule type="containsText" dxfId="515" priority="9254" operator="containsText" text="Finalizado">
      <formula>NOT(ISERROR(SEARCH("Finalizado",P1324)))</formula>
    </cfRule>
    <cfRule type="containsText" dxfId="514" priority="9255" operator="containsText" text="em andamento">
      <formula>NOT(ISERROR(SEARCH("em andamento",P1324)))</formula>
    </cfRule>
    <cfRule type="expression" dxfId="513" priority="9256">
      <formula>$H1324="SUBETAPA"</formula>
    </cfRule>
    <cfRule type="expression" dxfId="512" priority="9257">
      <formula>$H1324="CÉLULA CONSTRUTIVA"</formula>
    </cfRule>
    <cfRule type="expression" dxfId="511" priority="9258">
      <formula>$H1324="ETAPA"</formula>
    </cfRule>
    <cfRule type="containsText" dxfId="510" priority="9259" operator="containsText" text="Lançado">
      <formula>NOT(ISERROR(SEARCH("Lançado",P1324)))</formula>
    </cfRule>
    <cfRule type="containsText" dxfId="509" priority="9260" operator="containsText" text="N/A">
      <formula>NOT(ISERROR(SEARCH("N/A",P1324)))</formula>
    </cfRule>
    <cfRule type="containsText" dxfId="508" priority="9261" operator="containsText" text="Pendente">
      <formula>NOT(ISERROR(SEARCH("Pendente",P1324)))</formula>
    </cfRule>
    <cfRule type="containsText" dxfId="507" priority="9262" operator="containsText" text="Finalizado">
      <formula>NOT(ISERROR(SEARCH("Finalizado",P1324)))</formula>
    </cfRule>
  </conditionalFormatting>
  <conditionalFormatting sqref="P1325 P1323 P1320:P1321">
    <cfRule type="containsText" dxfId="506" priority="18855" operator="containsText" text="Pendente">
      <formula>NOT(ISERROR(SEARCH("Pendente",P1320)))</formula>
    </cfRule>
    <cfRule type="containsText" dxfId="505" priority="18854" operator="containsText" text="N/A">
      <formula>NOT(ISERROR(SEARCH("N/A",P1320)))</formula>
    </cfRule>
    <cfRule type="containsText" dxfId="504" priority="18853" operator="containsText" text="Lançado">
      <formula>NOT(ISERROR(SEARCH("Lançado",P1320)))</formula>
    </cfRule>
  </conditionalFormatting>
  <conditionalFormatting sqref="P1325">
    <cfRule type="containsText" dxfId="503" priority="18848" operator="containsText" text="Lançado">
      <formula>NOT(ISERROR(SEARCH("Lançado",P1325)))</formula>
    </cfRule>
    <cfRule type="containsText" dxfId="502" priority="18850" operator="containsText" text="Pendente">
      <formula>NOT(ISERROR(SEARCH("Pendente",P1325)))</formula>
    </cfRule>
    <cfRule type="containsText" dxfId="501" priority="18849" operator="containsText" text="N/A">
      <formula>NOT(ISERROR(SEARCH("N/A",P1325)))</formula>
    </cfRule>
    <cfRule type="containsText" dxfId="500" priority="18852" operator="containsText" text="em andamento">
      <formula>NOT(ISERROR(SEARCH("em andamento",P1325)))</formula>
    </cfRule>
    <cfRule type="containsText" dxfId="499" priority="18851" operator="containsText" text="Finalizado">
      <formula>NOT(ISERROR(SEARCH("Finalizado",P1325)))</formula>
    </cfRule>
  </conditionalFormatting>
  <conditionalFormatting sqref="P1326">
    <cfRule type="containsText" dxfId="498" priority="9316" operator="containsText" text="Pendente">
      <formula>NOT(ISERROR(SEARCH("Pendente",P1326)))</formula>
    </cfRule>
    <cfRule type="containsText" dxfId="497" priority="9315" operator="containsText" text="N/A">
      <formula>NOT(ISERROR(SEARCH("N/A",P1326)))</formula>
    </cfRule>
    <cfRule type="expression" dxfId="496" priority="9306">
      <formula>$H1326="SUBETAPA"</formula>
    </cfRule>
    <cfRule type="containsText" dxfId="495" priority="9314" operator="containsText" text="Lançado">
      <formula>NOT(ISERROR(SEARCH("Lançado",P1326)))</formula>
    </cfRule>
    <cfRule type="containsText" dxfId="494" priority="9313" operator="containsText" text="em andamento">
      <formula>NOT(ISERROR(SEARCH("em andamento",P1326)))</formula>
    </cfRule>
    <cfRule type="containsText" dxfId="493" priority="9312" operator="containsText" text="Finalizado">
      <formula>NOT(ISERROR(SEARCH("Finalizado",P1326)))</formula>
    </cfRule>
    <cfRule type="expression" dxfId="492" priority="9307">
      <formula>$H1326="CÉLULA CONSTRUTIVA"</formula>
    </cfRule>
    <cfRule type="expression" dxfId="491" priority="9308">
      <formula>$H1326="ETAPA"</formula>
    </cfRule>
    <cfRule type="containsText" dxfId="490" priority="9309" operator="containsText" text="Lançado">
      <formula>NOT(ISERROR(SEARCH("Lançado",P1326)))</formula>
    </cfRule>
    <cfRule type="containsText" dxfId="489" priority="9310" operator="containsText" text="N/A">
      <formula>NOT(ISERROR(SEARCH("N/A",P1326)))</formula>
    </cfRule>
    <cfRule type="containsText" dxfId="488" priority="9311" operator="containsText" text="Pendente">
      <formula>NOT(ISERROR(SEARCH("Pendente",P1326)))</formula>
    </cfRule>
    <cfRule type="containsText" dxfId="487" priority="9325" operator="containsText" text="Finalizado">
      <formula>NOT(ISERROR(SEARCH("Finalizado",P1326)))</formula>
    </cfRule>
    <cfRule type="containsText" dxfId="486" priority="9326" operator="containsText" text="em andamento">
      <formula>NOT(ISERROR(SEARCH("em andamento",P1326)))</formula>
    </cfRule>
    <cfRule type="containsText" dxfId="485" priority="9323" operator="containsText" text="N/A">
      <formula>NOT(ISERROR(SEARCH("N/A",P1326)))</formula>
    </cfRule>
    <cfRule type="containsText" dxfId="484" priority="9322" operator="containsText" text="Lançado">
      <formula>NOT(ISERROR(SEARCH("Lançado",P1326)))</formula>
    </cfRule>
    <cfRule type="expression" dxfId="483" priority="9321">
      <formula>$H1326="ETAPA"</formula>
    </cfRule>
    <cfRule type="expression" dxfId="482" priority="9320">
      <formula>$H1326="CÉLULA CONSTRUTIVA"</formula>
    </cfRule>
    <cfRule type="expression" dxfId="481" priority="9319">
      <formula>$H1326="SUBETAPA"</formula>
    </cfRule>
    <cfRule type="containsText" dxfId="480" priority="9318" operator="containsText" text="em andamento">
      <formula>NOT(ISERROR(SEARCH("em andamento",P1326)))</formula>
    </cfRule>
    <cfRule type="containsText" dxfId="479" priority="9317" operator="containsText" text="Finalizado">
      <formula>NOT(ISERROR(SEARCH("Finalizado",P1326)))</formula>
    </cfRule>
    <cfRule type="containsText" dxfId="478" priority="9324" operator="containsText" text="Pendente">
      <formula>NOT(ISERROR(SEARCH("Pendente",P1326)))</formula>
    </cfRule>
  </conditionalFormatting>
  <conditionalFormatting sqref="P1327">
    <cfRule type="containsText" dxfId="477" priority="9331" operator="containsText" text="N/A">
      <formula>NOT(ISERROR(SEARCH("N/A",P1327)))</formula>
    </cfRule>
    <cfRule type="containsText" dxfId="476" priority="9330" operator="containsText" text="Lançado">
      <formula>NOT(ISERROR(SEARCH("Lançado",P1327)))</formula>
    </cfRule>
    <cfRule type="expression" dxfId="475" priority="9328">
      <formula>$H1327="CÉLULA CONSTRUTIVA"</formula>
    </cfRule>
    <cfRule type="containsText" dxfId="474" priority="9335" operator="containsText" text="Lançado">
      <formula>NOT(ISERROR(SEARCH("Lançado",P1327)))</formula>
    </cfRule>
    <cfRule type="expression" dxfId="473" priority="9327">
      <formula>$H1327="SUBETAPA"</formula>
    </cfRule>
    <cfRule type="containsText" dxfId="472" priority="9338" operator="containsText" text="Finalizado">
      <formula>NOT(ISERROR(SEARCH("Finalizado",P1327)))</formula>
    </cfRule>
    <cfRule type="containsText" dxfId="471" priority="9337" operator="containsText" text="Pendente">
      <formula>NOT(ISERROR(SEARCH("Pendente",P1327)))</formula>
    </cfRule>
    <cfRule type="expression" dxfId="470" priority="9329">
      <formula>$H1327="ETAPA"</formula>
    </cfRule>
    <cfRule type="containsText" dxfId="469" priority="9333" operator="containsText" text="Finalizado">
      <formula>NOT(ISERROR(SEARCH("Finalizado",P1327)))</formula>
    </cfRule>
    <cfRule type="containsText" dxfId="468" priority="9334" operator="containsText" text="em andamento">
      <formula>NOT(ISERROR(SEARCH("em andamento",P1327)))</formula>
    </cfRule>
    <cfRule type="containsText" dxfId="467" priority="9339" operator="containsText" text="em andamento">
      <formula>NOT(ISERROR(SEARCH("em andamento",P1327)))</formula>
    </cfRule>
    <cfRule type="containsText" dxfId="466" priority="9336" operator="containsText" text="N/A">
      <formula>NOT(ISERROR(SEARCH("N/A",P1327)))</formula>
    </cfRule>
    <cfRule type="containsText" dxfId="465" priority="9332" operator="containsText" text="Pendente">
      <formula>NOT(ISERROR(SEARCH("Pendente",P1327)))</formula>
    </cfRule>
  </conditionalFormatting>
  <conditionalFormatting sqref="P1328">
    <cfRule type="expression" dxfId="464" priority="9194">
      <formula>$H1328="CÉLULA CONSTRUTIVA"</formula>
    </cfRule>
    <cfRule type="expression" dxfId="463" priority="9193">
      <formula>$H1328="SUBETAPA"</formula>
    </cfRule>
    <cfRule type="containsText" dxfId="462" priority="9192" operator="containsText" text="em andamento">
      <formula>NOT(ISERROR(SEARCH("em andamento",P1328)))</formula>
    </cfRule>
    <cfRule type="containsText" dxfId="461" priority="9186" operator="containsText" text="Finalizado">
      <formula>NOT(ISERROR(SEARCH("Finalizado",P1328)))</formula>
    </cfRule>
    <cfRule type="containsText" dxfId="460" priority="9196" operator="containsText" text="Lançado">
      <formula>NOT(ISERROR(SEARCH("Lançado",P1328)))</formula>
    </cfRule>
    <cfRule type="containsText" dxfId="459" priority="9188" operator="containsText" text="Lançado">
      <formula>NOT(ISERROR(SEARCH("Lançado",P1328)))</formula>
    </cfRule>
    <cfRule type="containsText" dxfId="458" priority="9187" operator="containsText" text="em andamento">
      <formula>NOT(ISERROR(SEARCH("em andamento",P1328)))</formula>
    </cfRule>
    <cfRule type="containsText" dxfId="457" priority="9189" operator="containsText" text="N/A">
      <formula>NOT(ISERROR(SEARCH("N/A",P1328)))</formula>
    </cfRule>
    <cfRule type="containsText" dxfId="456" priority="9190" operator="containsText" text="Pendente">
      <formula>NOT(ISERROR(SEARCH("Pendente",P1328)))</formula>
    </cfRule>
    <cfRule type="containsText" dxfId="455" priority="9191" operator="containsText" text="Finalizado">
      <formula>NOT(ISERROR(SEARCH("Finalizado",P1328)))</formula>
    </cfRule>
    <cfRule type="containsText" dxfId="454" priority="9199" operator="containsText" text="Finalizado">
      <formula>NOT(ISERROR(SEARCH("Finalizado",P1328)))</formula>
    </cfRule>
    <cfRule type="expression" dxfId="453" priority="9180">
      <formula>$H1328="SUBETAPA"</formula>
    </cfRule>
    <cfRule type="expression" dxfId="452" priority="9181">
      <formula>$H1328="CÉLULA CONSTRUTIVA"</formula>
    </cfRule>
    <cfRule type="expression" dxfId="451" priority="9182">
      <formula>$H1328="ETAPA"</formula>
    </cfRule>
    <cfRule type="containsText" dxfId="450" priority="9183" operator="containsText" text="Lançado">
      <formula>NOT(ISERROR(SEARCH("Lançado",P1328)))</formula>
    </cfRule>
    <cfRule type="containsText" dxfId="449" priority="9184" operator="containsText" text="N/A">
      <formula>NOT(ISERROR(SEARCH("N/A",P1328)))</formula>
    </cfRule>
    <cfRule type="containsText" dxfId="448" priority="9185" operator="containsText" text="Pendente">
      <formula>NOT(ISERROR(SEARCH("Pendente",P1328)))</formula>
    </cfRule>
    <cfRule type="containsText" dxfId="447" priority="9200" operator="containsText" text="em andamento">
      <formula>NOT(ISERROR(SEARCH("em andamento",P1328)))</formula>
    </cfRule>
    <cfRule type="containsText" dxfId="446" priority="9198" operator="containsText" text="Pendente">
      <formula>NOT(ISERROR(SEARCH("Pendente",P1328)))</formula>
    </cfRule>
    <cfRule type="containsText" dxfId="445" priority="9197" operator="containsText" text="N/A">
      <formula>NOT(ISERROR(SEARCH("N/A",P1328)))</formula>
    </cfRule>
    <cfRule type="expression" dxfId="444" priority="9195">
      <formula>$H1328="ETAPA"</formula>
    </cfRule>
  </conditionalFormatting>
  <conditionalFormatting sqref="P1329:P1330 P1332 P1334">
    <cfRule type="containsText" dxfId="443" priority="18757" operator="containsText" text="Finalizado">
      <formula>NOT(ISERROR(SEARCH("Finalizado",P1329)))</formula>
    </cfRule>
    <cfRule type="containsText" dxfId="442" priority="18758" operator="containsText" text="em andamento">
      <formula>NOT(ISERROR(SEARCH("em andamento",P1329)))</formula>
    </cfRule>
  </conditionalFormatting>
  <conditionalFormatting sqref="P1329:P1330">
    <cfRule type="containsText" dxfId="441" priority="18733" operator="containsText" text="Finalizado">
      <formula>NOT(ISERROR(SEARCH("Finalizado",P1329)))</formula>
    </cfRule>
    <cfRule type="containsText" dxfId="440" priority="18734" operator="containsText" text="em andamento">
      <formula>NOT(ISERROR(SEARCH("em andamento",P1329)))</formula>
    </cfRule>
    <cfRule type="containsText" dxfId="439" priority="18732" operator="containsText" text="Pendente">
      <formula>NOT(ISERROR(SEARCH("Pendente",P1329)))</formula>
    </cfRule>
  </conditionalFormatting>
  <conditionalFormatting sqref="P1329:P1331">
    <cfRule type="containsText" dxfId="438" priority="18683" operator="containsText" text="N/A">
      <formula>NOT(ISERROR(SEARCH("N/A",P1329)))</formula>
    </cfRule>
    <cfRule type="containsText" dxfId="437" priority="18682" operator="containsText" text="Lançado">
      <formula>NOT(ISERROR(SEARCH("Lançado",P1329)))</formula>
    </cfRule>
  </conditionalFormatting>
  <conditionalFormatting sqref="P1330">
    <cfRule type="containsText" dxfId="436" priority="18744" operator="containsText" text="em andamento">
      <formula>NOT(ISERROR(SEARCH("em andamento",P1330)))</formula>
    </cfRule>
    <cfRule type="containsText" dxfId="435" priority="18740" operator="containsText" text="Lançado">
      <formula>NOT(ISERROR(SEARCH("Lançado",P1330)))</formula>
    </cfRule>
    <cfRule type="containsText" dxfId="434" priority="18742" operator="containsText" text="Pendente">
      <formula>NOT(ISERROR(SEARCH("Pendente",P1330)))</formula>
    </cfRule>
    <cfRule type="expression" dxfId="433" priority="18737">
      <formula>$H1330="SUBETAPA"</formula>
    </cfRule>
    <cfRule type="expression" dxfId="432" priority="18738">
      <formula>$H1330="CÉLULA CONSTRUTIVA"</formula>
    </cfRule>
    <cfRule type="containsText" dxfId="431" priority="18741" operator="containsText" text="N/A">
      <formula>NOT(ISERROR(SEARCH("N/A",P1330)))</formula>
    </cfRule>
    <cfRule type="containsText" dxfId="430" priority="18743" operator="containsText" text="Finalizado">
      <formula>NOT(ISERROR(SEARCH("Finalizado",P1330)))</formula>
    </cfRule>
  </conditionalFormatting>
  <conditionalFormatting sqref="P1331">
    <cfRule type="expression" dxfId="429" priority="18666">
      <formula>$H1331="SUBETAPA"</formula>
    </cfRule>
    <cfRule type="containsText" dxfId="428" priority="18674" operator="containsText" text="Lançado">
      <formula>NOT(ISERROR(SEARCH("Lançado",P1331)))</formula>
    </cfRule>
    <cfRule type="containsText" dxfId="427" priority="18684" operator="containsText" text="Pendente">
      <formula>NOT(ISERROR(SEARCH("Pendente",P1331)))</formula>
    </cfRule>
    <cfRule type="containsText" dxfId="426" priority="18685" operator="containsText" text="Finalizado">
      <formula>NOT(ISERROR(SEARCH("Finalizado",P1331)))</formula>
    </cfRule>
    <cfRule type="containsText" dxfId="425" priority="18675" operator="containsText" text="N/A">
      <formula>NOT(ISERROR(SEARCH("N/A",P1331)))</formula>
    </cfRule>
    <cfRule type="containsText" dxfId="424" priority="18673" operator="containsText" text="em andamento">
      <formula>NOT(ISERROR(SEARCH("em andamento",P1331)))</formula>
    </cfRule>
    <cfRule type="containsText" dxfId="423" priority="18672" operator="containsText" text="Finalizado">
      <formula>NOT(ISERROR(SEARCH("Finalizado",P1331)))</formula>
    </cfRule>
    <cfRule type="containsText" dxfId="422" priority="18671" operator="containsText" text="Pendente">
      <formula>NOT(ISERROR(SEARCH("Pendente",P1331)))</formula>
    </cfRule>
    <cfRule type="containsText" dxfId="421" priority="18670" operator="containsText" text="N/A">
      <formula>NOT(ISERROR(SEARCH("N/A",P1331)))</formula>
    </cfRule>
    <cfRule type="containsText" dxfId="420" priority="18686" operator="containsText" text="em andamento">
      <formula>NOT(ISERROR(SEARCH("em andamento",P1331)))</formula>
    </cfRule>
    <cfRule type="containsText" dxfId="419" priority="18678" operator="containsText" text="em andamento">
      <formula>NOT(ISERROR(SEARCH("em andamento",P1331)))</formula>
    </cfRule>
    <cfRule type="containsText" dxfId="418" priority="18677" operator="containsText" text="Finalizado">
      <formula>NOT(ISERROR(SEARCH("Finalizado",P1331)))</formula>
    </cfRule>
    <cfRule type="containsText" dxfId="417" priority="18669" operator="containsText" text="Lançado">
      <formula>NOT(ISERROR(SEARCH("Lançado",P1331)))</formula>
    </cfRule>
    <cfRule type="expression" dxfId="416" priority="18668">
      <formula>$H1331="ETAPA"</formula>
    </cfRule>
    <cfRule type="containsText" dxfId="415" priority="18676" operator="containsText" text="Pendente">
      <formula>NOT(ISERROR(SEARCH("Pendente",P1331)))</formula>
    </cfRule>
    <cfRule type="expression" dxfId="414" priority="18667">
      <formula>$H1331="CÉLULA CONSTRUTIVA"</formula>
    </cfRule>
  </conditionalFormatting>
  <conditionalFormatting sqref="P1333">
    <cfRule type="containsText" dxfId="413" priority="18707" operator="containsText" text="em andamento">
      <formula>NOT(ISERROR(SEARCH("em andamento",P1333)))</formula>
    </cfRule>
    <cfRule type="containsText" dxfId="412" priority="18696" operator="containsText" text="N/A">
      <formula>NOT(ISERROR(SEARCH("N/A",P1333)))</formula>
    </cfRule>
    <cfRule type="containsText" dxfId="411" priority="18690" operator="containsText" text="Lançado">
      <formula>NOT(ISERROR(SEARCH("Lançado",P1333)))</formula>
    </cfRule>
    <cfRule type="containsText" dxfId="410" priority="18698" operator="containsText" text="Finalizado">
      <formula>NOT(ISERROR(SEARCH("Finalizado",P1333)))</formula>
    </cfRule>
    <cfRule type="containsText" dxfId="409" priority="18697" operator="containsText" text="Pendente">
      <formula>NOT(ISERROR(SEARCH("Pendente",P1333)))</formula>
    </cfRule>
    <cfRule type="containsText" dxfId="408" priority="18699" operator="containsText" text="em andamento">
      <formula>NOT(ISERROR(SEARCH("em andamento",P1333)))</formula>
    </cfRule>
    <cfRule type="containsText" dxfId="407" priority="18695" operator="containsText" text="Lançado">
      <formula>NOT(ISERROR(SEARCH("Lançado",P1333)))</formula>
    </cfRule>
    <cfRule type="containsText" dxfId="406" priority="18703" operator="containsText" text="Lançado">
      <formula>NOT(ISERROR(SEARCH("Lançado",P1333)))</formula>
    </cfRule>
    <cfRule type="expression" dxfId="405" priority="18689">
      <formula>$H1333="ETAPA"</formula>
    </cfRule>
    <cfRule type="containsText" dxfId="404" priority="18704" operator="containsText" text="N/A">
      <formula>NOT(ISERROR(SEARCH("N/A",P1333)))</formula>
    </cfRule>
    <cfRule type="containsText" dxfId="403" priority="18705" operator="containsText" text="Pendente">
      <formula>NOT(ISERROR(SEARCH("Pendente",P1333)))</formula>
    </cfRule>
    <cfRule type="containsText" dxfId="402" priority="18706" operator="containsText" text="Finalizado">
      <formula>NOT(ISERROR(SEARCH("Finalizado",P1333)))</formula>
    </cfRule>
    <cfRule type="expression" dxfId="401" priority="18688">
      <formula>$H1333="CÉLULA CONSTRUTIVA"</formula>
    </cfRule>
    <cfRule type="expression" dxfId="400" priority="18687">
      <formula>$H1333="SUBETAPA"</formula>
    </cfRule>
    <cfRule type="containsText" dxfId="399" priority="18691" operator="containsText" text="N/A">
      <formula>NOT(ISERROR(SEARCH("N/A",P1333)))</formula>
    </cfRule>
    <cfRule type="containsText" dxfId="398" priority="18692" operator="containsText" text="Pendente">
      <formula>NOT(ISERROR(SEARCH("Pendente",P1333)))</formula>
    </cfRule>
    <cfRule type="containsText" dxfId="397" priority="18693" operator="containsText" text="Finalizado">
      <formula>NOT(ISERROR(SEARCH("Finalizado",P1333)))</formula>
    </cfRule>
    <cfRule type="containsText" dxfId="396" priority="18694" operator="containsText" text="em andamento">
      <formula>NOT(ISERROR(SEARCH("em andamento",P1333)))</formula>
    </cfRule>
  </conditionalFormatting>
  <conditionalFormatting sqref="P1334 P1332 P1329:P1330">
    <cfRule type="containsText" dxfId="395" priority="18755" operator="containsText" text="N/A">
      <formula>NOT(ISERROR(SEARCH("N/A",P1329)))</formula>
    </cfRule>
    <cfRule type="containsText" dxfId="394" priority="18754" operator="containsText" text="Lançado">
      <formula>NOT(ISERROR(SEARCH("Lançado",P1329)))</formula>
    </cfRule>
    <cfRule type="containsText" dxfId="393" priority="18756" operator="containsText" text="Pendente">
      <formula>NOT(ISERROR(SEARCH("Pendente",P1329)))</formula>
    </cfRule>
  </conditionalFormatting>
  <conditionalFormatting sqref="P1334">
    <cfRule type="containsText" dxfId="392" priority="18750" operator="containsText" text="N/A">
      <formula>NOT(ISERROR(SEARCH("N/A",P1334)))</formula>
    </cfRule>
    <cfRule type="containsText" dxfId="391" priority="18751" operator="containsText" text="Pendente">
      <formula>NOT(ISERROR(SEARCH("Pendente",P1334)))</formula>
    </cfRule>
    <cfRule type="containsText" dxfId="390" priority="18752" operator="containsText" text="Finalizado">
      <formula>NOT(ISERROR(SEARCH("Finalizado",P1334)))</formula>
    </cfRule>
    <cfRule type="containsText" dxfId="389" priority="18753" operator="containsText" text="em andamento">
      <formula>NOT(ISERROR(SEARCH("em andamento",P1334)))</formula>
    </cfRule>
    <cfRule type="containsText" dxfId="388" priority="18749" operator="containsText" text="Lançado">
      <formula>NOT(ISERROR(SEARCH("Lançado",P1334)))</formula>
    </cfRule>
  </conditionalFormatting>
  <conditionalFormatting sqref="P1335">
    <cfRule type="containsText" dxfId="387" priority="9167" operator="containsText" text="Lançado">
      <formula>NOT(ISERROR(SEARCH("Lançado",P1335)))</formula>
    </cfRule>
    <cfRule type="expression" dxfId="386" priority="9174">
      <formula>$H1335="ETAPA"</formula>
    </cfRule>
    <cfRule type="containsText" dxfId="385" priority="9170" operator="containsText" text="Finalizado">
      <formula>NOT(ISERROR(SEARCH("Finalizado",P1335)))</formula>
    </cfRule>
    <cfRule type="containsText" dxfId="384" priority="9179" operator="containsText" text="em andamento">
      <formula>NOT(ISERROR(SEARCH("em andamento",P1335)))</formula>
    </cfRule>
    <cfRule type="containsText" dxfId="383" priority="9176" operator="containsText" text="N/A">
      <formula>NOT(ISERROR(SEARCH("N/A",P1335)))</formula>
    </cfRule>
    <cfRule type="containsText" dxfId="382" priority="9175" operator="containsText" text="Lançado">
      <formula>NOT(ISERROR(SEARCH("Lançado",P1335)))</formula>
    </cfRule>
    <cfRule type="expression" dxfId="381" priority="9159">
      <formula>$H1335="SUBETAPA"</formula>
    </cfRule>
    <cfRule type="expression" dxfId="380" priority="9160">
      <formula>$H1335="CÉLULA CONSTRUTIVA"</formula>
    </cfRule>
    <cfRule type="expression" dxfId="379" priority="9161">
      <formula>$H1335="ETAPA"</formula>
    </cfRule>
    <cfRule type="containsText" dxfId="378" priority="9162" operator="containsText" text="Lançado">
      <formula>NOT(ISERROR(SEARCH("Lançado",P1335)))</formula>
    </cfRule>
    <cfRule type="containsText" dxfId="377" priority="9163" operator="containsText" text="N/A">
      <formula>NOT(ISERROR(SEARCH("N/A",P1335)))</formula>
    </cfRule>
    <cfRule type="containsText" dxfId="376" priority="9164" operator="containsText" text="Pendente">
      <formula>NOT(ISERROR(SEARCH("Pendente",P1335)))</formula>
    </cfRule>
    <cfRule type="containsText" dxfId="375" priority="9165" operator="containsText" text="Finalizado">
      <formula>NOT(ISERROR(SEARCH("Finalizado",P1335)))</formula>
    </cfRule>
    <cfRule type="containsText" dxfId="374" priority="9178" operator="containsText" text="Finalizado">
      <formula>NOT(ISERROR(SEARCH("Finalizado",P1335)))</formula>
    </cfRule>
    <cfRule type="containsText" dxfId="373" priority="9171" operator="containsText" text="em andamento">
      <formula>NOT(ISERROR(SEARCH("em andamento",P1335)))</formula>
    </cfRule>
    <cfRule type="containsText" dxfId="372" priority="9166" operator="containsText" text="em andamento">
      <formula>NOT(ISERROR(SEARCH("em andamento",P1335)))</formula>
    </cfRule>
    <cfRule type="containsText" dxfId="371" priority="9177" operator="containsText" text="Pendente">
      <formula>NOT(ISERROR(SEARCH("Pendente",P1335)))</formula>
    </cfRule>
    <cfRule type="containsText" dxfId="370" priority="9168" operator="containsText" text="N/A">
      <formula>NOT(ISERROR(SEARCH("N/A",P1335)))</formula>
    </cfRule>
    <cfRule type="containsText" dxfId="369" priority="9169" operator="containsText" text="Pendente">
      <formula>NOT(ISERROR(SEARCH("Pendente",P1335)))</formula>
    </cfRule>
    <cfRule type="expression" dxfId="368" priority="9172">
      <formula>$H1335="SUBETAPA"</formula>
    </cfRule>
    <cfRule type="expression" dxfId="367" priority="9173">
      <formula>$H1335="CÉLULA CONSTRUTIVA"</formula>
    </cfRule>
  </conditionalFormatting>
  <conditionalFormatting sqref="P1336:P1337 P1339 P1341 P1343">
    <cfRule type="containsText" dxfId="366" priority="18658" operator="containsText" text="Finalizado">
      <formula>NOT(ISERROR(SEARCH("Finalizado",P1336)))</formula>
    </cfRule>
    <cfRule type="containsText" dxfId="365" priority="18659" operator="containsText" text="em andamento">
      <formula>NOT(ISERROR(SEARCH("em andamento",P1336)))</formula>
    </cfRule>
  </conditionalFormatting>
  <conditionalFormatting sqref="P1336:P1337">
    <cfRule type="containsText" dxfId="364" priority="18635" operator="containsText" text="em andamento">
      <formula>NOT(ISERROR(SEARCH("em andamento",P1336)))</formula>
    </cfRule>
    <cfRule type="containsText" dxfId="363" priority="18634" operator="containsText" text="Finalizado">
      <formula>NOT(ISERROR(SEARCH("Finalizado",P1336)))</formula>
    </cfRule>
    <cfRule type="containsText" dxfId="362" priority="18633" operator="containsText" text="Pendente">
      <formula>NOT(ISERROR(SEARCH("Pendente",P1336)))</formula>
    </cfRule>
  </conditionalFormatting>
  <conditionalFormatting sqref="P1336:P1338">
    <cfRule type="containsText" dxfId="361" priority="18583" operator="containsText" text="Lançado">
      <formula>NOT(ISERROR(SEARCH("Lançado",P1336)))</formula>
    </cfRule>
    <cfRule type="containsText" dxfId="360" priority="18584" operator="containsText" text="N/A">
      <formula>NOT(ISERROR(SEARCH("N/A",P1336)))</formula>
    </cfRule>
  </conditionalFormatting>
  <conditionalFormatting sqref="P1337">
    <cfRule type="containsText" dxfId="359" priority="18645" operator="containsText" text="em andamento">
      <formula>NOT(ISERROR(SEARCH("em andamento",P1337)))</formula>
    </cfRule>
    <cfRule type="expression" dxfId="358" priority="18638">
      <formula>$H1337="SUBETAPA"</formula>
    </cfRule>
    <cfRule type="expression" dxfId="357" priority="18639">
      <formula>$H1337="CÉLULA CONSTRUTIVA"</formula>
    </cfRule>
    <cfRule type="containsText" dxfId="356" priority="18641" operator="containsText" text="Lançado">
      <formula>NOT(ISERROR(SEARCH("Lançado",P1337)))</formula>
    </cfRule>
    <cfRule type="containsText" dxfId="355" priority="18642" operator="containsText" text="N/A">
      <formula>NOT(ISERROR(SEARCH("N/A",P1337)))</formula>
    </cfRule>
    <cfRule type="containsText" dxfId="354" priority="18643" operator="containsText" text="Pendente">
      <formula>NOT(ISERROR(SEARCH("Pendente",P1337)))</formula>
    </cfRule>
    <cfRule type="containsText" dxfId="353" priority="18644" operator="containsText" text="Finalizado">
      <formula>NOT(ISERROR(SEARCH("Finalizado",P1337)))</formula>
    </cfRule>
  </conditionalFormatting>
  <conditionalFormatting sqref="P1338">
    <cfRule type="containsText" dxfId="352" priority="18575" operator="containsText" text="Lançado">
      <formula>NOT(ISERROR(SEARCH("Lançado",P1338)))</formula>
    </cfRule>
    <cfRule type="containsText" dxfId="351" priority="18574" operator="containsText" text="em andamento">
      <formula>NOT(ISERROR(SEARCH("em andamento",P1338)))</formula>
    </cfRule>
    <cfRule type="containsText" dxfId="350" priority="18573" operator="containsText" text="Finalizado">
      <formula>NOT(ISERROR(SEARCH("Finalizado",P1338)))</formula>
    </cfRule>
    <cfRule type="containsText" dxfId="349" priority="18572" operator="containsText" text="Pendente">
      <formula>NOT(ISERROR(SEARCH("Pendente",P1338)))</formula>
    </cfRule>
    <cfRule type="containsText" dxfId="348" priority="18570" operator="containsText" text="Lançado">
      <formula>NOT(ISERROR(SEARCH("Lançado",P1338)))</formula>
    </cfRule>
    <cfRule type="expression" dxfId="347" priority="18568">
      <formula>$H1338="CÉLULA CONSTRUTIVA"</formula>
    </cfRule>
    <cfRule type="expression" dxfId="346" priority="18567">
      <formula>$H1338="SUBETAPA"</formula>
    </cfRule>
    <cfRule type="expression" dxfId="345" priority="18569">
      <formula>$H1338="ETAPA"</formula>
    </cfRule>
    <cfRule type="containsText" dxfId="344" priority="18571" operator="containsText" text="N/A">
      <formula>NOT(ISERROR(SEARCH("N/A",P1338)))</formula>
    </cfRule>
    <cfRule type="containsText" dxfId="343" priority="18587" operator="containsText" text="em andamento">
      <formula>NOT(ISERROR(SEARCH("em andamento",P1338)))</formula>
    </cfRule>
    <cfRule type="containsText" dxfId="342" priority="18586" operator="containsText" text="Finalizado">
      <formula>NOT(ISERROR(SEARCH("Finalizado",P1338)))</formula>
    </cfRule>
    <cfRule type="containsText" dxfId="341" priority="18585" operator="containsText" text="Pendente">
      <formula>NOT(ISERROR(SEARCH("Pendente",P1338)))</formula>
    </cfRule>
    <cfRule type="containsText" dxfId="340" priority="18579" operator="containsText" text="em andamento">
      <formula>NOT(ISERROR(SEARCH("em andamento",P1338)))</formula>
    </cfRule>
    <cfRule type="containsText" dxfId="339" priority="18578" operator="containsText" text="Finalizado">
      <formula>NOT(ISERROR(SEARCH("Finalizado",P1338)))</formula>
    </cfRule>
    <cfRule type="containsText" dxfId="338" priority="18577" operator="containsText" text="Pendente">
      <formula>NOT(ISERROR(SEARCH("Pendente",P1338)))</formula>
    </cfRule>
    <cfRule type="containsText" dxfId="337" priority="18576" operator="containsText" text="N/A">
      <formula>NOT(ISERROR(SEARCH("N/A",P1338)))</formula>
    </cfRule>
  </conditionalFormatting>
  <conditionalFormatting sqref="P1340">
    <cfRule type="containsText" dxfId="336" priority="18596" operator="containsText" text="Lançado">
      <formula>NOT(ISERROR(SEARCH("Lançado",P1340)))</formula>
    </cfRule>
    <cfRule type="containsText" dxfId="335" priority="18595" operator="containsText" text="em andamento">
      <formula>NOT(ISERROR(SEARCH("em andamento",P1340)))</formula>
    </cfRule>
    <cfRule type="containsText" dxfId="334" priority="18594" operator="containsText" text="Finalizado">
      <formula>NOT(ISERROR(SEARCH("Finalizado",P1340)))</formula>
    </cfRule>
    <cfRule type="containsText" dxfId="333" priority="18593" operator="containsText" text="Pendente">
      <formula>NOT(ISERROR(SEARCH("Pendente",P1340)))</formula>
    </cfRule>
    <cfRule type="containsText" dxfId="332" priority="18592" operator="containsText" text="N/A">
      <formula>NOT(ISERROR(SEARCH("N/A",P1340)))</formula>
    </cfRule>
    <cfRule type="containsText" dxfId="331" priority="18605" operator="containsText" text="N/A">
      <formula>NOT(ISERROR(SEARCH("N/A",P1340)))</formula>
    </cfRule>
    <cfRule type="containsText" dxfId="330" priority="18591" operator="containsText" text="Lançado">
      <formula>NOT(ISERROR(SEARCH("Lançado",P1340)))</formula>
    </cfRule>
    <cfRule type="expression" dxfId="329" priority="18590">
      <formula>$H1340="ETAPA"</formula>
    </cfRule>
    <cfRule type="expression" dxfId="328" priority="18589">
      <formula>$H1340="CÉLULA CONSTRUTIVA"</formula>
    </cfRule>
    <cfRule type="expression" dxfId="327" priority="18588">
      <formula>$H1340="SUBETAPA"</formula>
    </cfRule>
    <cfRule type="containsText" dxfId="326" priority="18608" operator="containsText" text="em andamento">
      <formula>NOT(ISERROR(SEARCH("em andamento",P1340)))</formula>
    </cfRule>
    <cfRule type="containsText" dxfId="325" priority="18607" operator="containsText" text="Finalizado">
      <formula>NOT(ISERROR(SEARCH("Finalizado",P1340)))</formula>
    </cfRule>
    <cfRule type="containsText" dxfId="324" priority="18604" operator="containsText" text="Lançado">
      <formula>NOT(ISERROR(SEARCH("Lançado",P1340)))</formula>
    </cfRule>
    <cfRule type="containsText" dxfId="323" priority="18600" operator="containsText" text="em andamento">
      <formula>NOT(ISERROR(SEARCH("em andamento",P1340)))</formula>
    </cfRule>
    <cfRule type="containsText" dxfId="322" priority="18599" operator="containsText" text="Finalizado">
      <formula>NOT(ISERROR(SEARCH("Finalizado",P1340)))</formula>
    </cfRule>
    <cfRule type="containsText" dxfId="321" priority="18598" operator="containsText" text="Pendente">
      <formula>NOT(ISERROR(SEARCH("Pendente",P1340)))</formula>
    </cfRule>
    <cfRule type="containsText" dxfId="320" priority="18597" operator="containsText" text="N/A">
      <formula>NOT(ISERROR(SEARCH("N/A",P1340)))</formula>
    </cfRule>
    <cfRule type="containsText" dxfId="319" priority="18606" operator="containsText" text="Pendente">
      <formula>NOT(ISERROR(SEARCH("Pendente",P1340)))</formula>
    </cfRule>
  </conditionalFormatting>
  <conditionalFormatting sqref="P1341 P1343 P1339 P1336:P1337">
    <cfRule type="containsText" dxfId="318" priority="18656" operator="containsText" text="N/A">
      <formula>NOT(ISERROR(SEARCH("N/A",P1336)))</formula>
    </cfRule>
    <cfRule type="containsText" dxfId="317" priority="18655" operator="containsText" text="Lançado">
      <formula>NOT(ISERROR(SEARCH("Lançado",P1336)))</formula>
    </cfRule>
  </conditionalFormatting>
  <conditionalFormatting sqref="P1341 P1343">
    <cfRule type="containsText" dxfId="316" priority="18654" operator="containsText" text="em andamento">
      <formula>NOT(ISERROR(SEARCH("em andamento",P1341)))</formula>
    </cfRule>
    <cfRule type="containsText" dxfId="315" priority="18653" operator="containsText" text="Finalizado">
      <formula>NOT(ISERROR(SEARCH("Finalizado",P1341)))</formula>
    </cfRule>
    <cfRule type="containsText" dxfId="314" priority="18651" operator="containsText" text="N/A">
      <formula>NOT(ISERROR(SEARCH("N/A",P1341)))</formula>
    </cfRule>
    <cfRule type="containsText" dxfId="313" priority="18650" operator="containsText" text="Lançado">
      <formula>NOT(ISERROR(SEARCH("Lançado",P1341)))</formula>
    </cfRule>
    <cfRule type="containsText" dxfId="312" priority="18652" operator="containsText" text="Pendente">
      <formula>NOT(ISERROR(SEARCH("Pendente",P1341)))</formula>
    </cfRule>
  </conditionalFormatting>
  <conditionalFormatting sqref="P1342">
    <cfRule type="containsText" dxfId="311" priority="18628" operator="containsText" text="Finalizado">
      <formula>NOT(ISERROR(SEARCH("Finalizado",P1342)))</formula>
    </cfRule>
    <cfRule type="containsText" dxfId="310" priority="18612" operator="containsText" text="Lançado">
      <formula>NOT(ISERROR(SEARCH("Lançado",P1342)))</formula>
    </cfRule>
    <cfRule type="containsText" dxfId="309" priority="18614" operator="containsText" text="Pendente">
      <formula>NOT(ISERROR(SEARCH("Pendente",P1342)))</formula>
    </cfRule>
    <cfRule type="containsText" dxfId="308" priority="18625" operator="containsText" text="Lançado">
      <formula>NOT(ISERROR(SEARCH("Lançado",P1342)))</formula>
    </cfRule>
    <cfRule type="containsText" dxfId="307" priority="18627" operator="containsText" text="Pendente">
      <formula>NOT(ISERROR(SEARCH("Pendente",P1342)))</formula>
    </cfRule>
    <cfRule type="containsText" dxfId="306" priority="18626" operator="containsText" text="N/A">
      <formula>NOT(ISERROR(SEARCH("N/A",P1342)))</formula>
    </cfRule>
    <cfRule type="containsText" dxfId="305" priority="18621" operator="containsText" text="em andamento">
      <formula>NOT(ISERROR(SEARCH("em andamento",P1342)))</formula>
    </cfRule>
    <cfRule type="containsText" dxfId="304" priority="18620" operator="containsText" text="Finalizado">
      <formula>NOT(ISERROR(SEARCH("Finalizado",P1342)))</formula>
    </cfRule>
    <cfRule type="containsText" dxfId="303" priority="18619" operator="containsText" text="Pendente">
      <formula>NOT(ISERROR(SEARCH("Pendente",P1342)))</formula>
    </cfRule>
    <cfRule type="containsText" dxfId="302" priority="18618" operator="containsText" text="N/A">
      <formula>NOT(ISERROR(SEARCH("N/A",P1342)))</formula>
    </cfRule>
    <cfRule type="containsText" dxfId="301" priority="18617" operator="containsText" text="Lançado">
      <formula>NOT(ISERROR(SEARCH("Lançado",P1342)))</formula>
    </cfRule>
    <cfRule type="containsText" dxfId="300" priority="18616" operator="containsText" text="em andamento">
      <formula>NOT(ISERROR(SEARCH("em andamento",P1342)))</formula>
    </cfRule>
    <cfRule type="containsText" dxfId="299" priority="18615" operator="containsText" text="Finalizado">
      <formula>NOT(ISERROR(SEARCH("Finalizado",P1342)))</formula>
    </cfRule>
    <cfRule type="containsText" dxfId="298" priority="18613" operator="containsText" text="N/A">
      <formula>NOT(ISERROR(SEARCH("N/A",P1342)))</formula>
    </cfRule>
    <cfRule type="expression" dxfId="297" priority="18611">
      <formula>$H1342="ETAPA"</formula>
    </cfRule>
    <cfRule type="expression" dxfId="296" priority="18610">
      <formula>$H1342="CÉLULA CONSTRUTIVA"</formula>
    </cfRule>
    <cfRule type="expression" dxfId="295" priority="18609">
      <formula>$H1342="SUBETAPA"</formula>
    </cfRule>
    <cfRule type="containsText" dxfId="294" priority="18629" operator="containsText" text="em andamento">
      <formula>NOT(ISERROR(SEARCH("em andamento",P1342)))</formula>
    </cfRule>
  </conditionalFormatting>
  <conditionalFormatting sqref="P1343 P1341 P1339 P1336:P1337">
    <cfRule type="containsText" dxfId="293" priority="18657" operator="containsText" text="Pendente">
      <formula>NOT(ISERROR(SEARCH("Pendente",P1336)))</formula>
    </cfRule>
  </conditionalFormatting>
  <conditionalFormatting sqref="P1344">
    <cfRule type="containsText" dxfId="292" priority="9154" operator="containsText" text="Lançado">
      <formula>NOT(ISERROR(SEARCH("Lançado",P1344)))</formula>
    </cfRule>
    <cfRule type="expression" dxfId="291" priority="9153">
      <formula>$H1344="ETAPA"</formula>
    </cfRule>
    <cfRule type="expression" dxfId="290" priority="9152">
      <formula>$H1344="CÉLULA CONSTRUTIVA"</formula>
    </cfRule>
    <cfRule type="containsText" dxfId="289" priority="9150" operator="containsText" text="em andamento">
      <formula>NOT(ISERROR(SEARCH("em andamento",P1344)))</formula>
    </cfRule>
    <cfRule type="containsText" dxfId="288" priority="9157" operator="containsText" text="Finalizado">
      <formula>NOT(ISERROR(SEARCH("Finalizado",P1344)))</formula>
    </cfRule>
    <cfRule type="expression" dxfId="287" priority="9140">
      <formula>$H1344="ETAPA"</formula>
    </cfRule>
    <cfRule type="expression" dxfId="286" priority="9151">
      <formula>$H1344="SUBETAPA"</formula>
    </cfRule>
    <cfRule type="containsText" dxfId="285" priority="9156" operator="containsText" text="Pendente">
      <formula>NOT(ISERROR(SEARCH("Pendente",P1344)))</formula>
    </cfRule>
    <cfRule type="containsText" dxfId="284" priority="9155" operator="containsText" text="N/A">
      <formula>NOT(ISERROR(SEARCH("N/A",P1344)))</formula>
    </cfRule>
    <cfRule type="containsText" dxfId="283" priority="9149" operator="containsText" text="Finalizado">
      <formula>NOT(ISERROR(SEARCH("Finalizado",P1344)))</formula>
    </cfRule>
    <cfRule type="containsText" dxfId="282" priority="9141" operator="containsText" text="Lançado">
      <formula>NOT(ISERROR(SEARCH("Lançado",P1344)))</formula>
    </cfRule>
    <cfRule type="containsText" dxfId="281" priority="9148" operator="containsText" text="Pendente">
      <formula>NOT(ISERROR(SEARCH("Pendente",P1344)))</formula>
    </cfRule>
    <cfRule type="expression" dxfId="280" priority="9138">
      <formula>$H1344="SUBETAPA"</formula>
    </cfRule>
    <cfRule type="expression" dxfId="279" priority="9139">
      <formula>$H1344="CÉLULA CONSTRUTIVA"</formula>
    </cfRule>
    <cfRule type="containsText" dxfId="278" priority="9147" operator="containsText" text="N/A">
      <formula>NOT(ISERROR(SEARCH("N/A",P1344)))</formula>
    </cfRule>
    <cfRule type="containsText" dxfId="277" priority="9146" operator="containsText" text="Lançado">
      <formula>NOT(ISERROR(SEARCH("Lançado",P1344)))</formula>
    </cfRule>
    <cfRule type="containsText" dxfId="276" priority="9145" operator="containsText" text="em andamento">
      <formula>NOT(ISERROR(SEARCH("em andamento",P1344)))</formula>
    </cfRule>
    <cfRule type="containsText" dxfId="275" priority="9144" operator="containsText" text="Finalizado">
      <formula>NOT(ISERROR(SEARCH("Finalizado",P1344)))</formula>
    </cfRule>
    <cfRule type="containsText" dxfId="274" priority="9143" operator="containsText" text="Pendente">
      <formula>NOT(ISERROR(SEARCH("Pendente",P1344)))</formula>
    </cfRule>
    <cfRule type="containsText" dxfId="273" priority="9142" operator="containsText" text="N/A">
      <formula>NOT(ISERROR(SEARCH("N/A",P1344)))</formula>
    </cfRule>
    <cfRule type="containsText" dxfId="272" priority="9158" operator="containsText" text="em andamento">
      <formula>NOT(ISERROR(SEARCH("em andamento",P1344)))</formula>
    </cfRule>
  </conditionalFormatting>
  <conditionalFormatting sqref="P1345:P1348">
    <cfRule type="containsText" dxfId="271" priority="22701" operator="containsText" text="Pendente">
      <formula>NOT(ISERROR(SEARCH("Pendente",P1345)))</formula>
    </cfRule>
    <cfRule type="containsText" dxfId="270" priority="22699" operator="containsText" text="Lançado">
      <formula>NOT(ISERROR(SEARCH("Lançado",P1345)))</formula>
    </cfRule>
    <cfRule type="containsText" dxfId="269" priority="22700" operator="containsText" text="N/A">
      <formula>NOT(ISERROR(SEARCH("N/A",P1345)))</formula>
    </cfRule>
    <cfRule type="containsText" dxfId="268" priority="22702" operator="containsText" text="Finalizado">
      <formula>NOT(ISERROR(SEARCH("Finalizado",P1345)))</formula>
    </cfRule>
    <cfRule type="containsText" dxfId="267" priority="22703" operator="containsText" text="em andamento">
      <formula>NOT(ISERROR(SEARCH("em andamento",P1345)))</formula>
    </cfRule>
  </conditionalFormatting>
  <conditionalFormatting sqref="P1345:P1350 P1354">
    <cfRule type="containsText" dxfId="266" priority="22740" operator="containsText" text="em andamento">
      <formula>NOT(ISERROR(SEARCH("em andamento",P1345)))</formula>
    </cfRule>
    <cfRule type="containsText" dxfId="265" priority="22739" operator="containsText" text="Finalizado">
      <formula>NOT(ISERROR(SEARCH("Finalizado",P1345)))</formula>
    </cfRule>
    <cfRule type="containsText" dxfId="264" priority="22738" operator="containsText" text="Pendente">
      <formula>NOT(ISERROR(SEARCH("Pendente",P1345)))</formula>
    </cfRule>
    <cfRule type="containsText" dxfId="263" priority="22737" operator="containsText" text="N/A">
      <formula>NOT(ISERROR(SEARCH("N/A",P1345)))</formula>
    </cfRule>
    <cfRule type="containsText" dxfId="262" priority="22736" operator="containsText" text="Lançado">
      <formula>NOT(ISERROR(SEARCH("Lançado",P1345)))</formula>
    </cfRule>
  </conditionalFormatting>
  <conditionalFormatting sqref="P1347">
    <cfRule type="containsText" dxfId="261" priority="22717" operator="containsText" text="Pendente">
      <formula>NOT(ISERROR(SEARCH("Pendente",P1347)))</formula>
    </cfRule>
    <cfRule type="expression" dxfId="260" priority="22712">
      <formula>$H1347="CÉLULA CONSTRUTIVA"</formula>
    </cfRule>
    <cfRule type="containsText" dxfId="259" priority="22716" operator="containsText" text="N/A">
      <formula>NOT(ISERROR(SEARCH("N/A",P1347)))</formula>
    </cfRule>
    <cfRule type="containsText" dxfId="258" priority="22715" operator="containsText" text="Lançado">
      <formula>NOT(ISERROR(SEARCH("Lançado",P1347)))</formula>
    </cfRule>
    <cfRule type="containsText" dxfId="257" priority="22719" operator="containsText" text="em andamento">
      <formula>NOT(ISERROR(SEARCH("em andamento",P1347)))</formula>
    </cfRule>
    <cfRule type="expression" dxfId="256" priority="22711">
      <formula>$H1347="SUBETAPA"</formula>
    </cfRule>
    <cfRule type="containsText" dxfId="255" priority="22718" operator="containsText" text="Finalizado">
      <formula>NOT(ISERROR(SEARCH("Finalizado",P1347)))</formula>
    </cfRule>
  </conditionalFormatting>
  <conditionalFormatting sqref="P1348">
    <cfRule type="containsText" dxfId="254" priority="22686" operator="containsText" text="Pendente">
      <formula>NOT(ISERROR(SEARCH("Pendente",P1348)))</formula>
    </cfRule>
    <cfRule type="containsText" dxfId="253" priority="22685" operator="containsText" text="N/A">
      <formula>NOT(ISERROR(SEARCH("N/A",P1348)))</formula>
    </cfRule>
    <cfRule type="expression" dxfId="252" priority="22683">
      <formula>$H1348="ETAPA"</formula>
    </cfRule>
    <cfRule type="expression" dxfId="251" priority="22682">
      <formula>$H1348="CÉLULA CONSTRUTIVA"</formula>
    </cfRule>
    <cfRule type="containsText" dxfId="250" priority="22684" operator="containsText" text="Lançado">
      <formula>NOT(ISERROR(SEARCH("Lançado",P1348)))</formula>
    </cfRule>
    <cfRule type="expression" dxfId="249" priority="22681">
      <formula>$H1348="SUBETAPA"</formula>
    </cfRule>
    <cfRule type="containsText" dxfId="248" priority="22687" operator="containsText" text="Finalizado">
      <formula>NOT(ISERROR(SEARCH("Finalizado",P1348)))</formula>
    </cfRule>
    <cfRule type="containsText" dxfId="247" priority="22688" operator="containsText" text="em andamento">
      <formula>NOT(ISERROR(SEARCH("em andamento",P1348)))</formula>
    </cfRule>
  </conditionalFormatting>
  <conditionalFormatting sqref="P1350 P1354">
    <cfRule type="containsText" dxfId="246" priority="22735" operator="containsText" text="em andamento">
      <formula>NOT(ISERROR(SEARCH("em andamento",P1350)))</formula>
    </cfRule>
    <cfRule type="containsText" dxfId="245" priority="22734" operator="containsText" text="Finalizado">
      <formula>NOT(ISERROR(SEARCH("Finalizado",P1350)))</formula>
    </cfRule>
    <cfRule type="containsText" dxfId="244" priority="22732" operator="containsText" text="N/A">
      <formula>NOT(ISERROR(SEARCH("N/A",P1350)))</formula>
    </cfRule>
    <cfRule type="containsText" dxfId="243" priority="22731" operator="containsText" text="Lançado">
      <formula>NOT(ISERROR(SEARCH("Lançado",P1350)))</formula>
    </cfRule>
    <cfRule type="containsText" dxfId="242" priority="22733" operator="containsText" text="Pendente">
      <formula>NOT(ISERROR(SEARCH("Pendente",P1350)))</formula>
    </cfRule>
  </conditionalFormatting>
  <conditionalFormatting sqref="P1350">
    <cfRule type="expression" dxfId="241" priority="22673">
      <formula>$H1350="SUBETAPA"</formula>
    </cfRule>
    <cfRule type="containsText" dxfId="240" priority="22677" operator="containsText" text="N/A">
      <formula>NOT(ISERROR(SEARCH("N/A",P1350)))</formula>
    </cfRule>
    <cfRule type="containsText" dxfId="239" priority="22680" operator="containsText" text="em andamento">
      <formula>NOT(ISERROR(SEARCH("em andamento",P1350)))</formula>
    </cfRule>
    <cfRule type="containsText" dxfId="238" priority="22679" operator="containsText" text="Finalizado">
      <formula>NOT(ISERROR(SEARCH("Finalizado",P1350)))</formula>
    </cfRule>
    <cfRule type="containsText" dxfId="237" priority="22678" operator="containsText" text="Pendente">
      <formula>NOT(ISERROR(SEARCH("Pendente",P1350)))</formula>
    </cfRule>
    <cfRule type="containsText" dxfId="236" priority="22676" operator="containsText" text="Lançado">
      <formula>NOT(ISERROR(SEARCH("Lançado",P1350)))</formula>
    </cfRule>
    <cfRule type="expression" dxfId="235" priority="22675">
      <formula>$H1350="ETAPA"</formula>
    </cfRule>
    <cfRule type="containsText" dxfId="234" priority="22697" operator="containsText" text="Finalizado">
      <formula>NOT(ISERROR(SEARCH("Finalizado",P1350)))</formula>
    </cfRule>
    <cfRule type="expression" dxfId="233" priority="22674">
      <formula>$H1350="CÉLULA CONSTRUTIVA"</formula>
    </cfRule>
    <cfRule type="containsText" dxfId="232" priority="22694" operator="containsText" text="Lançado">
      <formula>NOT(ISERROR(SEARCH("Lançado",P1350)))</formula>
    </cfRule>
    <cfRule type="containsText" dxfId="231" priority="22695" operator="containsText" text="N/A">
      <formula>NOT(ISERROR(SEARCH("N/A",P1350)))</formula>
    </cfRule>
    <cfRule type="containsText" dxfId="230" priority="22696" operator="containsText" text="Pendente">
      <formula>NOT(ISERROR(SEARCH("Pendente",P1350)))</formula>
    </cfRule>
    <cfRule type="containsText" dxfId="229" priority="22698" operator="containsText" text="em andamento">
      <formula>NOT(ISERROR(SEARCH("em andamento",P1350)))</formula>
    </cfRule>
  </conditionalFormatting>
  <conditionalFormatting sqref="P1351 P1353">
    <cfRule type="containsText" dxfId="228" priority="22656" operator="containsText" text="Pendente">
      <formula>NOT(ISERROR(SEARCH("Pendente",P1351)))</formula>
    </cfRule>
    <cfRule type="containsText" dxfId="227" priority="22658" operator="containsText" text="em andamento">
      <formula>NOT(ISERROR(SEARCH("em andamento",P1351)))</formula>
    </cfRule>
    <cfRule type="containsText" dxfId="226" priority="22652" operator="containsText" text="Finalizado">
      <formula>NOT(ISERROR(SEARCH("Finalizado",P1351)))</formula>
    </cfRule>
    <cfRule type="containsText" dxfId="225" priority="22653" operator="containsText" text="em andamento">
      <formula>NOT(ISERROR(SEARCH("em andamento",P1351)))</formula>
    </cfRule>
    <cfRule type="containsText" dxfId="224" priority="22657" operator="containsText" text="Finalizado">
      <formula>NOT(ISERROR(SEARCH("Finalizado",P1351)))</formula>
    </cfRule>
    <cfRule type="containsText" dxfId="223" priority="22649" operator="containsText" text="Lançado">
      <formula>NOT(ISERROR(SEARCH("Lançado",P1351)))</formula>
    </cfRule>
    <cfRule type="containsText" dxfId="222" priority="22650" operator="containsText" text="N/A">
      <formula>NOT(ISERROR(SEARCH("N/A",P1351)))</formula>
    </cfRule>
    <cfRule type="containsText" dxfId="221" priority="22655" operator="containsText" text="N/A">
      <formula>NOT(ISERROR(SEARCH("N/A",P1351)))</formula>
    </cfRule>
    <cfRule type="containsText" dxfId="220" priority="22654" operator="containsText" text="Lançado">
      <formula>NOT(ISERROR(SEARCH("Lançado",P1351)))</formula>
    </cfRule>
    <cfRule type="containsText" dxfId="219" priority="22651" operator="containsText" text="Pendente">
      <formula>NOT(ISERROR(SEARCH("Pendente",P1351)))</formula>
    </cfRule>
  </conditionalFormatting>
  <conditionalFormatting sqref="P1352">
    <cfRule type="containsText" dxfId="218" priority="22623" operator="containsText" text="Finalizado">
      <formula>NOT(ISERROR(SEARCH("Finalizado",P1352)))</formula>
    </cfRule>
    <cfRule type="containsText" dxfId="217" priority="22622" operator="containsText" text="Pendente">
      <formula>NOT(ISERROR(SEARCH("Pendente",P1352)))</formula>
    </cfRule>
    <cfRule type="containsText" dxfId="216" priority="22608" operator="containsText" text="N/A">
      <formula>NOT(ISERROR(SEARCH("N/A",P1352)))</formula>
    </cfRule>
    <cfRule type="containsText" dxfId="215" priority="22611" operator="containsText" text="em andamento">
      <formula>NOT(ISERROR(SEARCH("em andamento",P1352)))</formula>
    </cfRule>
    <cfRule type="containsText" dxfId="214" priority="22612" operator="containsText" text="Lançado">
      <formula>NOT(ISERROR(SEARCH("Lançado",P1352)))</formula>
    </cfRule>
    <cfRule type="containsText" dxfId="213" priority="22613" operator="containsText" text="N/A">
      <formula>NOT(ISERROR(SEARCH("N/A",P1352)))</formula>
    </cfRule>
    <cfRule type="containsText" dxfId="212" priority="22615" operator="containsText" text="Finalizado">
      <formula>NOT(ISERROR(SEARCH("Finalizado",P1352)))</formula>
    </cfRule>
    <cfRule type="containsText" dxfId="211" priority="22610" operator="containsText" text="Finalizado">
      <formula>NOT(ISERROR(SEARCH("Finalizado",P1352)))</formula>
    </cfRule>
    <cfRule type="containsText" dxfId="210" priority="22607" operator="containsText" text="Lançado">
      <formula>NOT(ISERROR(SEARCH("Lançado",P1352)))</formula>
    </cfRule>
    <cfRule type="containsText" dxfId="209" priority="22616" operator="containsText" text="em andamento">
      <formula>NOT(ISERROR(SEARCH("em andamento",P1352)))</formula>
    </cfRule>
    <cfRule type="containsText" dxfId="208" priority="22621" operator="containsText" text="N/A">
      <formula>NOT(ISERROR(SEARCH("N/A",P1352)))</formula>
    </cfRule>
    <cfRule type="containsText" dxfId="207" priority="22609" operator="containsText" text="Pendente">
      <formula>NOT(ISERROR(SEARCH("Pendente",P1352)))</formula>
    </cfRule>
    <cfRule type="containsText" dxfId="206" priority="22614" operator="containsText" text="Pendente">
      <formula>NOT(ISERROR(SEARCH("Pendente",P1352)))</formula>
    </cfRule>
    <cfRule type="containsText" dxfId="205" priority="22624" operator="containsText" text="em andamento">
      <formula>NOT(ISERROR(SEARCH("em andamento",P1352)))</formula>
    </cfRule>
    <cfRule type="containsText" dxfId="204" priority="22620" operator="containsText" text="Lançado">
      <formula>NOT(ISERROR(SEARCH("Lançado",P1352)))</formula>
    </cfRule>
  </conditionalFormatting>
  <conditionalFormatting sqref="P1352:P1353">
    <cfRule type="expression" dxfId="203" priority="22605">
      <formula>$H1352="CÉLULA CONSTRUTIVA"</formula>
    </cfRule>
    <cfRule type="containsText" dxfId="202" priority="22627" operator="containsText" text="Pendente">
      <formula>NOT(ISERROR(SEARCH("Pendente",P1352)))</formula>
    </cfRule>
    <cfRule type="containsText" dxfId="201" priority="22626" operator="containsText" text="N/A">
      <formula>NOT(ISERROR(SEARCH("N/A",P1352)))</formula>
    </cfRule>
    <cfRule type="containsText" dxfId="200" priority="22625" operator="containsText" text="Lançado">
      <formula>NOT(ISERROR(SEARCH("Lançado",P1352)))</formula>
    </cfRule>
    <cfRule type="containsText" dxfId="199" priority="22629" operator="containsText" text="em andamento">
      <formula>NOT(ISERROR(SEARCH("em andamento",P1352)))</formula>
    </cfRule>
    <cfRule type="expression" dxfId="198" priority="22604">
      <formula>$H1352="SUBETAPA"</formula>
    </cfRule>
    <cfRule type="expression" dxfId="197" priority="22606">
      <formula>$H1352="ETAPA"</formula>
    </cfRule>
    <cfRule type="containsText" dxfId="196" priority="22628" operator="containsText" text="Finalizado">
      <formula>NOT(ISERROR(SEARCH("Finalizado",P1352)))</formula>
    </cfRule>
  </conditionalFormatting>
  <conditionalFormatting sqref="P1353">
    <cfRule type="containsText" dxfId="195" priority="22641" operator="containsText" text="Lançado">
      <formula>NOT(ISERROR(SEARCH("Lançado",P1353)))</formula>
    </cfRule>
    <cfRule type="containsText" dxfId="194" priority="22642" operator="containsText" text="N/A">
      <formula>NOT(ISERROR(SEARCH("N/A",P1353)))</formula>
    </cfRule>
    <cfRule type="containsText" dxfId="193" priority="22644" operator="containsText" text="Finalizado">
      <formula>NOT(ISERROR(SEARCH("Finalizado",P1353)))</formula>
    </cfRule>
    <cfRule type="containsText" dxfId="192" priority="22645" operator="containsText" text="em andamento">
      <formula>NOT(ISERROR(SEARCH("em andamento",P1353)))</formula>
    </cfRule>
    <cfRule type="containsText" dxfId="191" priority="22643" operator="containsText" text="Pendente">
      <formula>NOT(ISERROR(SEARCH("Pendente",P1353)))</formula>
    </cfRule>
  </conditionalFormatting>
  <conditionalFormatting sqref="P1355">
    <cfRule type="containsText" dxfId="190" priority="20933" operator="containsText" text="N/A">
      <formula>NOT(ISERROR(SEARCH("N/A",P1355)))</formula>
    </cfRule>
    <cfRule type="containsText" dxfId="189" priority="20934" operator="containsText" text="Pendente">
      <formula>NOT(ISERROR(SEARCH("Pendente",P1355)))</formula>
    </cfRule>
    <cfRule type="containsText" dxfId="188" priority="20935" operator="containsText" text="Finalizado">
      <formula>NOT(ISERROR(SEARCH("Finalizado",P1355)))</formula>
    </cfRule>
    <cfRule type="containsText" dxfId="187" priority="20920" operator="containsText" text="N/A">
      <formula>NOT(ISERROR(SEARCH("N/A",P1355)))</formula>
    </cfRule>
    <cfRule type="containsText" dxfId="186" priority="20927" operator="containsText" text="Finalizado">
      <formula>NOT(ISERROR(SEARCH("Finalizado",P1355)))</formula>
    </cfRule>
    <cfRule type="containsText" dxfId="185" priority="20926" operator="containsText" text="Pendente">
      <formula>NOT(ISERROR(SEARCH("Pendente",P1355)))</formula>
    </cfRule>
    <cfRule type="containsText" dxfId="184" priority="20925" operator="containsText" text="N/A">
      <formula>NOT(ISERROR(SEARCH("N/A",P1355)))</formula>
    </cfRule>
    <cfRule type="containsText" dxfId="183" priority="20924" operator="containsText" text="Lançado">
      <formula>NOT(ISERROR(SEARCH("Lançado",P1355)))</formula>
    </cfRule>
    <cfRule type="containsText" dxfId="182" priority="20923" operator="containsText" text="em andamento">
      <formula>NOT(ISERROR(SEARCH("em andamento",P1355)))</formula>
    </cfRule>
    <cfRule type="containsText" dxfId="181" priority="20922" operator="containsText" text="Finalizado">
      <formula>NOT(ISERROR(SEARCH("Finalizado",P1355)))</formula>
    </cfRule>
    <cfRule type="containsText" dxfId="180" priority="20921" operator="containsText" text="Pendente">
      <formula>NOT(ISERROR(SEARCH("Pendente",P1355)))</formula>
    </cfRule>
    <cfRule type="containsText" dxfId="179" priority="20919" operator="containsText" text="Lançado">
      <formula>NOT(ISERROR(SEARCH("Lançado",P1355)))</formula>
    </cfRule>
    <cfRule type="expression" dxfId="178" priority="20918">
      <formula>$H1355="ETAPA"</formula>
    </cfRule>
    <cfRule type="expression" dxfId="177" priority="20917">
      <formula>$H1355="CÉLULA CONSTRUTIVA"</formula>
    </cfRule>
    <cfRule type="expression" dxfId="176" priority="20916">
      <formula>$H1355="SUBETAPA"</formula>
    </cfRule>
    <cfRule type="containsText" dxfId="175" priority="20928" operator="containsText" text="em andamento">
      <formula>NOT(ISERROR(SEARCH("em andamento",P1355)))</formula>
    </cfRule>
    <cfRule type="containsText" dxfId="174" priority="20932" operator="containsText" text="Lançado">
      <formula>NOT(ISERROR(SEARCH("Lançado",P1355)))</formula>
    </cfRule>
    <cfRule type="containsText" dxfId="173" priority="20941" operator="containsText" text="em andamento">
      <formula>NOT(ISERROR(SEARCH("em andamento",P1355)))</formula>
    </cfRule>
    <cfRule type="containsText" dxfId="172" priority="20940" operator="containsText" text="Finalizado">
      <formula>NOT(ISERROR(SEARCH("Finalizado",P1355)))</formula>
    </cfRule>
    <cfRule type="containsText" dxfId="171" priority="20939" operator="containsText" text="Pendente">
      <formula>NOT(ISERROR(SEARCH("Pendente",P1355)))</formula>
    </cfRule>
    <cfRule type="containsText" dxfId="170" priority="20938" operator="containsText" text="N/A">
      <formula>NOT(ISERROR(SEARCH("N/A",P1355)))</formula>
    </cfRule>
    <cfRule type="containsText" dxfId="169" priority="20937" operator="containsText" text="Lançado">
      <formula>NOT(ISERROR(SEARCH("Lançado",P1355)))</formula>
    </cfRule>
    <cfRule type="containsText" dxfId="168" priority="20936" operator="containsText" text="em andamento">
      <formula>NOT(ISERROR(SEARCH("em andamento",P1355)))</formula>
    </cfRule>
  </conditionalFormatting>
  <conditionalFormatting sqref="P1356:P1358 P1390 P1392 P1394 P1299">
    <cfRule type="containsText" dxfId="167" priority="23938" operator="containsText" text="Finalizado">
      <formula>NOT(ISERROR(SEARCH("Finalizado",P1299)))</formula>
    </cfRule>
  </conditionalFormatting>
  <conditionalFormatting sqref="P1357">
    <cfRule type="containsText" dxfId="166" priority="22693" operator="containsText" text="em andamento">
      <formula>NOT(ISERROR(SEARCH("em andamento",P1357)))</formula>
    </cfRule>
    <cfRule type="containsText" dxfId="165" priority="22692" operator="containsText" text="Finalizado">
      <formula>NOT(ISERROR(SEARCH("Finalizado",P1357)))</formula>
    </cfRule>
    <cfRule type="containsText" dxfId="164" priority="22691" operator="containsText" text="Pendente">
      <formula>NOT(ISERROR(SEARCH("Pendente",P1357)))</formula>
    </cfRule>
    <cfRule type="containsText" dxfId="163" priority="22690" operator="containsText" text="N/A">
      <formula>NOT(ISERROR(SEARCH("N/A",P1357)))</formula>
    </cfRule>
    <cfRule type="containsText" dxfId="162" priority="22689" operator="containsText" text="Lançado">
      <formula>NOT(ISERROR(SEARCH("Lançado",P1357)))</formula>
    </cfRule>
    <cfRule type="containsText" dxfId="161" priority="22672" operator="containsText" text="em andamento">
      <formula>NOT(ISERROR(SEARCH("em andamento",P1357)))</formula>
    </cfRule>
    <cfRule type="containsText" dxfId="160" priority="22671" operator="containsText" text="Finalizado">
      <formula>NOT(ISERROR(SEARCH("Finalizado",P1357)))</formula>
    </cfRule>
    <cfRule type="containsText" dxfId="159" priority="22670" operator="containsText" text="Pendente">
      <formula>NOT(ISERROR(SEARCH("Pendente",P1357)))</formula>
    </cfRule>
    <cfRule type="containsText" dxfId="158" priority="22669" operator="containsText" text="N/A">
      <formula>NOT(ISERROR(SEARCH("N/A",P1357)))</formula>
    </cfRule>
    <cfRule type="containsText" dxfId="157" priority="22668" operator="containsText" text="Lançado">
      <formula>NOT(ISERROR(SEARCH("Lançado",P1357)))</formula>
    </cfRule>
    <cfRule type="expression" dxfId="156" priority="22667">
      <formula>$H1357="ETAPA"</formula>
    </cfRule>
    <cfRule type="expression" dxfId="155" priority="22666">
      <formula>$H1357="CÉLULA CONSTRUTIVA"</formula>
    </cfRule>
    <cfRule type="expression" dxfId="154" priority="22665">
      <formula>$H1357="SUBETAPA"</formula>
    </cfRule>
  </conditionalFormatting>
  <conditionalFormatting sqref="P1359:P1362 P1370:P1375">
    <cfRule type="containsText" dxfId="153" priority="22486" operator="containsText" text="Pendente">
      <formula>NOT(ISERROR(SEARCH("Pendente",P1359)))</formula>
    </cfRule>
  </conditionalFormatting>
  <conditionalFormatting sqref="P1361:P1362 P1370:P1375">
    <cfRule type="containsText" dxfId="152" priority="22479" operator="containsText" text="Finalizado">
      <formula>NOT(ISERROR(SEARCH("Finalizado",P1361)))</formula>
    </cfRule>
    <cfRule type="expression" dxfId="151" priority="22469">
      <formula>$H1361="CÉLULA CONSTRUTIVA"</formula>
    </cfRule>
    <cfRule type="expression" dxfId="150" priority="22470">
      <formula>$H1361="ETAPA"</formula>
    </cfRule>
    <cfRule type="containsText" dxfId="149" priority="22487" operator="containsText" text="Finalizado">
      <formula>NOT(ISERROR(SEARCH("Finalizado",P1361)))</formula>
    </cfRule>
    <cfRule type="containsText" dxfId="148" priority="22488" operator="containsText" text="em andamento">
      <formula>NOT(ISERROR(SEARCH("em andamento",P1361)))</formula>
    </cfRule>
    <cfRule type="containsText" dxfId="147" priority="22472" operator="containsText" text="N/A">
      <formula>NOT(ISERROR(SEARCH("N/A",P1361)))</formula>
    </cfRule>
    <cfRule type="containsText" dxfId="146" priority="22473" operator="containsText" text="Pendente">
      <formula>NOT(ISERROR(SEARCH("Pendente",P1361)))</formula>
    </cfRule>
    <cfRule type="containsText" dxfId="145" priority="22474" operator="containsText" text="Finalizado">
      <formula>NOT(ISERROR(SEARCH("Finalizado",P1361)))</formula>
    </cfRule>
    <cfRule type="containsText" dxfId="144" priority="22475" operator="containsText" text="em andamento">
      <formula>NOT(ISERROR(SEARCH("em andamento",P1361)))</formula>
    </cfRule>
    <cfRule type="containsText" dxfId="143" priority="22480" operator="containsText" text="em andamento">
      <formula>NOT(ISERROR(SEARCH("em andamento",P1361)))</formula>
    </cfRule>
    <cfRule type="containsText" dxfId="142" priority="22477" operator="containsText" text="N/A">
      <formula>NOT(ISERROR(SEARCH("N/A",P1361)))</formula>
    </cfRule>
    <cfRule type="containsText" dxfId="141" priority="22478" operator="containsText" text="Pendente">
      <formula>NOT(ISERROR(SEARCH("Pendente",P1361)))</formula>
    </cfRule>
  </conditionalFormatting>
  <conditionalFormatting sqref="P1363:P1364">
    <cfRule type="containsText" dxfId="140" priority="22505" operator="containsText" text="Lançado">
      <formula>NOT(ISERROR(SEARCH("Lançado",P1363)))</formula>
    </cfRule>
    <cfRule type="containsText" dxfId="139" priority="22506" operator="containsText" text="N/A">
      <formula>NOT(ISERROR(SEARCH("N/A",P1363)))</formula>
    </cfRule>
    <cfRule type="containsText" dxfId="138" priority="22507" operator="containsText" text="Pendente">
      <formula>NOT(ISERROR(SEARCH("Pendente",P1363)))</formula>
    </cfRule>
    <cfRule type="containsText" dxfId="137" priority="22508" operator="containsText" text="Finalizado">
      <formula>NOT(ISERROR(SEARCH("Finalizado",P1363)))</formula>
    </cfRule>
    <cfRule type="containsText" dxfId="136" priority="22509" operator="containsText" text="em andamento">
      <formula>NOT(ISERROR(SEARCH("em andamento",P1363)))</formula>
    </cfRule>
  </conditionalFormatting>
  <conditionalFormatting sqref="P1364">
    <cfRule type="containsText" dxfId="135" priority="22494" operator="containsText" text="Pendente">
      <formula>NOT(ISERROR(SEARCH("Pendente",P1364)))</formula>
    </cfRule>
    <cfRule type="containsText" dxfId="134" priority="22495" operator="containsText" text="Finalizado">
      <formula>NOT(ISERROR(SEARCH("Finalizado",P1364)))</formula>
    </cfRule>
    <cfRule type="containsText" dxfId="133" priority="22498" operator="containsText" text="N/A">
      <formula>NOT(ISERROR(SEARCH("N/A",P1364)))</formula>
    </cfRule>
    <cfRule type="containsText" dxfId="132" priority="22499" operator="containsText" text="Pendente">
      <formula>NOT(ISERROR(SEARCH("Pendente",P1364)))</formula>
    </cfRule>
    <cfRule type="containsText" dxfId="131" priority="22497" operator="containsText" text="Lançado">
      <formula>NOT(ISERROR(SEARCH("Lançado",P1364)))</formula>
    </cfRule>
    <cfRule type="containsText" dxfId="130" priority="22500" operator="containsText" text="Finalizado">
      <formula>NOT(ISERROR(SEARCH("Finalizado",P1364)))</formula>
    </cfRule>
    <cfRule type="containsText" dxfId="129" priority="22492" operator="containsText" text="Lançado">
      <formula>NOT(ISERROR(SEARCH("Lançado",P1364)))</formula>
    </cfRule>
    <cfRule type="containsText" dxfId="128" priority="22501" operator="containsText" text="em andamento">
      <formula>NOT(ISERROR(SEARCH("em andamento",P1364)))</formula>
    </cfRule>
    <cfRule type="containsText" dxfId="127" priority="22493" operator="containsText" text="N/A">
      <formula>NOT(ISERROR(SEARCH("N/A",P1364)))</formula>
    </cfRule>
    <cfRule type="containsText" dxfId="126" priority="22496" operator="containsText" text="em andamento">
      <formula>NOT(ISERROR(SEARCH("em andamento",P1364)))</formula>
    </cfRule>
    <cfRule type="expression" dxfId="125" priority="22489">
      <formula>$H1364="SUBETAPA"</formula>
    </cfRule>
    <cfRule type="expression" dxfId="124" priority="22490">
      <formula>$H1364="CÉLULA CONSTRUTIVA"</formula>
    </cfRule>
    <cfRule type="expression" dxfId="123" priority="22491">
      <formula>$H1364="ETAPA"</formula>
    </cfRule>
  </conditionalFormatting>
  <conditionalFormatting sqref="P1365">
    <cfRule type="containsText" dxfId="122" priority="23800" operator="containsText" text="em andamento">
      <formula>NOT(ISERROR(SEARCH("em andamento",P1365)))</formula>
    </cfRule>
    <cfRule type="containsText" dxfId="121" priority="23796" operator="containsText" text="Lançado">
      <formula>NOT(ISERROR(SEARCH("Lançado",P1365)))</formula>
    </cfRule>
    <cfRule type="containsText" dxfId="120" priority="23797" operator="containsText" text="N/A">
      <formula>NOT(ISERROR(SEARCH("N/A",P1365)))</formula>
    </cfRule>
    <cfRule type="containsText" dxfId="119" priority="23798" operator="containsText" text="Pendente">
      <formula>NOT(ISERROR(SEARCH("Pendente",P1365)))</formula>
    </cfRule>
    <cfRule type="containsText" dxfId="118" priority="23799" operator="containsText" text="Finalizado">
      <formula>NOT(ISERROR(SEARCH("Finalizado",P1365)))</formula>
    </cfRule>
  </conditionalFormatting>
  <conditionalFormatting sqref="P1365:P1368">
    <cfRule type="expression" dxfId="117" priority="22525">
      <formula>$H1365="ETAPA"</formula>
    </cfRule>
    <cfRule type="expression" dxfId="116" priority="22523">
      <formula>$H1365="SUBETAPA"</formula>
    </cfRule>
    <cfRule type="expression" dxfId="115" priority="22524">
      <formula>$H1365="CÉLULA CONSTRUTIVA"</formula>
    </cfRule>
  </conditionalFormatting>
  <conditionalFormatting sqref="P1366:P1368">
    <cfRule type="containsText" dxfId="114" priority="22513" operator="containsText" text="Lançado">
      <formula>NOT(ISERROR(SEARCH("Lançado",P1366)))</formula>
    </cfRule>
    <cfRule type="containsText" dxfId="113" priority="22514" operator="containsText" text="N/A">
      <formula>NOT(ISERROR(SEARCH("N/A",P1366)))</formula>
    </cfRule>
    <cfRule type="containsText" dxfId="112" priority="22515" operator="containsText" text="Pendente">
      <formula>NOT(ISERROR(SEARCH("Pendente",P1366)))</formula>
    </cfRule>
    <cfRule type="containsText" dxfId="111" priority="22526" operator="containsText" text="Lançado">
      <formula>NOT(ISERROR(SEARCH("Lançado",P1366)))</formula>
    </cfRule>
    <cfRule type="containsText" dxfId="110" priority="22521" operator="containsText" text="Finalizado">
      <formula>NOT(ISERROR(SEARCH("Finalizado",P1366)))</formula>
    </cfRule>
    <cfRule type="containsText" dxfId="109" priority="22520" operator="containsText" text="Pendente">
      <formula>NOT(ISERROR(SEARCH("Pendente",P1366)))</formula>
    </cfRule>
    <cfRule type="containsText" dxfId="108" priority="22519" operator="containsText" text="N/A">
      <formula>NOT(ISERROR(SEARCH("N/A",P1366)))</formula>
    </cfRule>
    <cfRule type="containsText" dxfId="107" priority="22518" operator="containsText" text="Lançado">
      <formula>NOT(ISERROR(SEARCH("Lançado",P1366)))</formula>
    </cfRule>
    <cfRule type="containsText" dxfId="106" priority="22516" operator="containsText" text="Finalizado">
      <formula>NOT(ISERROR(SEARCH("Finalizado",P1366)))</formula>
    </cfRule>
    <cfRule type="containsText" dxfId="105" priority="22522" operator="containsText" text="em andamento">
      <formula>NOT(ISERROR(SEARCH("em andamento",P1366)))</formula>
    </cfRule>
    <cfRule type="containsText" dxfId="104" priority="22517" operator="containsText" text="em andamento">
      <formula>NOT(ISERROR(SEARCH("em andamento",P1366)))</formula>
    </cfRule>
    <cfRule type="containsText" dxfId="103" priority="22527" operator="containsText" text="N/A">
      <formula>NOT(ISERROR(SEARCH("N/A",P1366)))</formula>
    </cfRule>
    <cfRule type="containsText" dxfId="102" priority="22529" operator="containsText" text="Finalizado">
      <formula>NOT(ISERROR(SEARCH("Finalizado",P1366)))</formula>
    </cfRule>
    <cfRule type="containsText" dxfId="101" priority="22530" operator="containsText" text="em andamento">
      <formula>NOT(ISERROR(SEARCH("em andamento",P1366)))</formula>
    </cfRule>
  </conditionalFormatting>
  <conditionalFormatting sqref="P1366:P1369">
    <cfRule type="containsText" dxfId="100" priority="22528" operator="containsText" text="Pendente">
      <formula>NOT(ISERROR(SEARCH("Pendente",P1366)))</formula>
    </cfRule>
  </conditionalFormatting>
  <conditionalFormatting sqref="P1369">
    <cfRule type="containsText" dxfId="99" priority="22938" operator="containsText" text="em andamento">
      <formula>NOT(ISERROR(SEARCH("em andamento",P1369)))</formula>
    </cfRule>
    <cfRule type="containsText" dxfId="98" priority="22937" operator="containsText" text="Finalizado">
      <formula>NOT(ISERROR(SEARCH("Finalizado",P1369)))</formula>
    </cfRule>
  </conditionalFormatting>
  <conditionalFormatting sqref="P1370:P1375 P1361:P1362">
    <cfRule type="containsText" dxfId="97" priority="22476" operator="containsText" text="Lançado">
      <formula>NOT(ISERROR(SEARCH("Lançado",P1361)))</formula>
    </cfRule>
    <cfRule type="expression" dxfId="96" priority="22468">
      <formula>$H1361="SUBETAPA"</formula>
    </cfRule>
    <cfRule type="containsText" dxfId="95" priority="22471" operator="containsText" text="Lançado">
      <formula>NOT(ISERROR(SEARCH("Lançado",P1361)))</formula>
    </cfRule>
  </conditionalFormatting>
  <conditionalFormatting sqref="P1384:P1385 P882:P883">
    <cfRule type="containsText" dxfId="94" priority="21788" operator="containsText" text="N/A">
      <formula>NOT(ISERROR(SEARCH("N/A",P882)))</formula>
    </cfRule>
  </conditionalFormatting>
  <conditionalFormatting sqref="P1386:P1387">
    <cfRule type="containsText" dxfId="93" priority="24042" operator="containsText" text="Finalizado">
      <formula>NOT(ISERROR(SEARCH("Finalizado",P1386)))</formula>
    </cfRule>
    <cfRule type="containsText" dxfId="92" priority="24043" operator="containsText" text="em andamento">
      <formula>NOT(ISERROR(SEARCH("em andamento",P1386)))</formula>
    </cfRule>
    <cfRule type="containsText" dxfId="91" priority="24040" operator="containsText" text="N/A">
      <formula>NOT(ISERROR(SEARCH("N/A",P1386)))</formula>
    </cfRule>
    <cfRule type="containsText" dxfId="90" priority="24041" operator="containsText" text="Pendente">
      <formula>NOT(ISERROR(SEARCH("Pendente",P1386)))</formula>
    </cfRule>
    <cfRule type="containsText" dxfId="89" priority="24039" operator="containsText" text="Lançado">
      <formula>NOT(ISERROR(SEARCH("Lançado",P1386)))</formula>
    </cfRule>
  </conditionalFormatting>
  <conditionalFormatting sqref="P1388">
    <cfRule type="containsText" dxfId="88" priority="23420" operator="containsText" text="Pendente">
      <formula>NOT(ISERROR(SEARCH("Pendente",P1388)))</formula>
    </cfRule>
    <cfRule type="containsText" dxfId="87" priority="23421" operator="containsText" text="Finalizado">
      <formula>NOT(ISERROR(SEARCH("Finalizado",P1388)))</formula>
    </cfRule>
    <cfRule type="containsText" dxfId="86" priority="23427" operator="containsText" text="em andamento">
      <formula>NOT(ISERROR(SEARCH("em andamento",P1388)))</formula>
    </cfRule>
    <cfRule type="containsText" dxfId="85" priority="23426" operator="containsText" text="Finalizado">
      <formula>NOT(ISERROR(SEARCH("Finalizado",P1388)))</formula>
    </cfRule>
    <cfRule type="containsText" dxfId="84" priority="23423" operator="containsText" text="Lançado">
      <formula>NOT(ISERROR(SEARCH("Lançado",P1388)))</formula>
    </cfRule>
    <cfRule type="containsText" dxfId="83" priority="23418" operator="containsText" text="Lançado">
      <formula>NOT(ISERROR(SEARCH("Lançado",P1388)))</formula>
    </cfRule>
    <cfRule type="containsText" dxfId="82" priority="23425" operator="containsText" text="Pendente">
      <formula>NOT(ISERROR(SEARCH("Pendente",P1388)))</formula>
    </cfRule>
    <cfRule type="containsText" dxfId="81" priority="23419" operator="containsText" text="N/A">
      <formula>NOT(ISERROR(SEARCH("N/A",P1388)))</formula>
    </cfRule>
    <cfRule type="containsText" dxfId="80" priority="23422" operator="containsText" text="em andamento">
      <formula>NOT(ISERROR(SEARCH("em andamento",P1388)))</formula>
    </cfRule>
  </conditionalFormatting>
  <conditionalFormatting sqref="P1388:P1394">
    <cfRule type="containsText" dxfId="79" priority="23424" operator="containsText" text="N/A">
      <formula>NOT(ISERROR(SEARCH("N/A",P1388)))</formula>
    </cfRule>
  </conditionalFormatting>
  <conditionalFormatting sqref="P1391">
    <cfRule type="containsText" dxfId="78" priority="1448" operator="containsText" text="em andamento">
      <formula>NOT(ISERROR(SEARCH("em andamento",P1391)))</formula>
    </cfRule>
    <cfRule type="containsText" dxfId="77" priority="1447" operator="containsText" text="Finalizado">
      <formula>NOT(ISERROR(SEARCH("Finalizado",P1391)))</formula>
    </cfRule>
    <cfRule type="containsText" dxfId="76" priority="1446" operator="containsText" text="Pendente">
      <formula>NOT(ISERROR(SEARCH("Pendente",P1391)))</formula>
    </cfRule>
  </conditionalFormatting>
  <conditionalFormatting sqref="P1393">
    <cfRule type="containsText" dxfId="75" priority="1552" operator="containsText" text="Pendente">
      <formula>NOT(ISERROR(SEARCH("Pendente",P1393)))</formula>
    </cfRule>
    <cfRule type="containsText" dxfId="74" priority="1553" operator="containsText" text="Finalizado">
      <formula>NOT(ISERROR(SEARCH("Finalizado",P1393)))</formula>
    </cfRule>
    <cfRule type="containsText" dxfId="73" priority="1554" operator="containsText" text="em andamento">
      <formula>NOT(ISERROR(SEARCH("em andamento",P1393)))</formula>
    </cfRule>
  </conditionalFormatting>
  <conditionalFormatting sqref="P1396">
    <cfRule type="expression" dxfId="72" priority="21063">
      <formula>$H1396="SUBETAPA"</formula>
    </cfRule>
    <cfRule type="containsText" dxfId="71" priority="23415" operator="containsText" text="Pendente">
      <formula>NOT(ISERROR(SEARCH("Pendente",P1396)))</formula>
    </cfRule>
    <cfRule type="containsText" dxfId="70" priority="23414" operator="containsText" text="N/A">
      <formula>NOT(ISERROR(SEARCH("N/A",P1396)))</formula>
    </cfRule>
    <cfRule type="containsText" dxfId="69" priority="23412" operator="containsText" text="em andamento">
      <formula>NOT(ISERROR(SEARCH("em andamento",P1396)))</formula>
    </cfRule>
    <cfRule type="containsText" dxfId="68" priority="23411" operator="containsText" text="Finalizado">
      <formula>NOT(ISERROR(SEARCH("Finalizado",P1396)))</formula>
    </cfRule>
    <cfRule type="containsText" dxfId="67" priority="23410" operator="containsText" text="Pendente">
      <formula>NOT(ISERROR(SEARCH("Pendente",P1396)))</formula>
    </cfRule>
    <cfRule type="containsText" dxfId="66" priority="23409" operator="containsText" text="N/A">
      <formula>NOT(ISERROR(SEARCH("N/A",P1396)))</formula>
    </cfRule>
    <cfRule type="containsText" dxfId="65" priority="23408" operator="containsText" text="Lançado">
      <formula>NOT(ISERROR(SEARCH("Lançado",P1396)))</formula>
    </cfRule>
    <cfRule type="expression" dxfId="64" priority="23407">
      <formula>$H1396="ETAPA"</formula>
    </cfRule>
    <cfRule type="expression" dxfId="63" priority="23406">
      <formula>$H1396="CÉLULA CONSTRUTIVA"</formula>
    </cfRule>
    <cfRule type="expression" dxfId="62" priority="23405">
      <formula>$H1396="SUBETAPA"</formula>
    </cfRule>
    <cfRule type="containsText" dxfId="61" priority="23413" operator="containsText" text="Lançado">
      <formula>NOT(ISERROR(SEARCH("Lançado",P1396)))</formula>
    </cfRule>
    <cfRule type="containsText" dxfId="60" priority="23417" operator="containsText" text="em andamento">
      <formula>NOT(ISERROR(SEARCH("em andamento",P1396)))</formula>
    </cfRule>
    <cfRule type="expression" dxfId="59" priority="22599">
      <formula>$H1396="CÉLULA CONSTRUTIVA"</formula>
    </cfRule>
    <cfRule type="containsText" dxfId="58" priority="23416" operator="containsText" text="Finalizado">
      <formula>NOT(ISERROR(SEARCH("Finalizado",P1396)))</formula>
    </cfRule>
    <cfRule type="expression" dxfId="57" priority="22600">
      <formula>$H1396="ETAPA"</formula>
    </cfRule>
    <cfRule type="expression" dxfId="56" priority="21072">
      <formula>$H1396="ETAPA"</formula>
    </cfRule>
    <cfRule type="containsText" dxfId="55" priority="21071" operator="containsText" text="em andamento">
      <formula>NOT(ISERROR(SEARCH("em andamento",P1396)))</formula>
    </cfRule>
    <cfRule type="containsText" dxfId="54" priority="21070" operator="containsText" text="Finalizado">
      <formula>NOT(ISERROR(SEARCH("Finalizado",P1396)))</formula>
    </cfRule>
    <cfRule type="containsText" dxfId="53" priority="21068" operator="containsText" text="N/A">
      <formula>NOT(ISERROR(SEARCH("N/A",P1396)))</formula>
    </cfRule>
    <cfRule type="containsText" dxfId="52" priority="21067" operator="containsText" text="Lançado">
      <formula>NOT(ISERROR(SEARCH("Lançado",P1396)))</formula>
    </cfRule>
    <cfRule type="containsText" dxfId="51" priority="21066" operator="containsText" text="em andamento">
      <formula>NOT(ISERROR(SEARCH("em andamento",P1396)))</formula>
    </cfRule>
    <cfRule type="containsText" dxfId="50" priority="21065" operator="containsText" text="Finalizado">
      <formula>NOT(ISERROR(SEARCH("Finalizado",P1396)))</formula>
    </cfRule>
    <cfRule type="containsText" dxfId="49" priority="22588" operator="containsText" text="Lançado">
      <formula>NOT(ISERROR(SEARCH("Lançado",P1396)))</formula>
    </cfRule>
    <cfRule type="containsText" dxfId="48" priority="22589" operator="containsText" text="N/A">
      <formula>NOT(ISERROR(SEARCH("N/A",P1396)))</formula>
    </cfRule>
    <cfRule type="containsText" dxfId="47" priority="22590" operator="containsText" text="Pendente">
      <formula>NOT(ISERROR(SEARCH("Pendente",P1396)))</formula>
    </cfRule>
    <cfRule type="containsText" dxfId="46" priority="22591" operator="containsText" text="Finalizado">
      <formula>NOT(ISERROR(SEARCH("Finalizado",P1396)))</formula>
    </cfRule>
    <cfRule type="containsText" dxfId="45" priority="22592" operator="containsText" text="em andamento">
      <formula>NOT(ISERROR(SEARCH("em andamento",P1396)))</formula>
    </cfRule>
    <cfRule type="containsText" dxfId="44" priority="22593" operator="containsText" text="Lançado">
      <formula>NOT(ISERROR(SEARCH("Lançado",P1396)))</formula>
    </cfRule>
    <cfRule type="containsText" dxfId="43" priority="22594" operator="containsText" text="N/A">
      <formula>NOT(ISERROR(SEARCH("N/A",P1396)))</formula>
    </cfRule>
    <cfRule type="expression" dxfId="42" priority="21064">
      <formula>$H1396="CÉLULA CONSTRUTIVA"</formula>
    </cfRule>
    <cfRule type="containsText" dxfId="41" priority="22595" operator="containsText" text="Pendente">
      <formula>NOT(ISERROR(SEARCH("Pendente",P1396)))</formula>
    </cfRule>
    <cfRule type="containsText" dxfId="40" priority="22596" operator="containsText" text="Finalizado">
      <formula>NOT(ISERROR(SEARCH("Finalizado",P1396)))</formula>
    </cfRule>
    <cfRule type="containsText" dxfId="39" priority="22597" operator="containsText" text="em andamento">
      <formula>NOT(ISERROR(SEARCH("em andamento",P1396)))</formula>
    </cfRule>
    <cfRule type="expression" dxfId="38" priority="22598">
      <formula>$H1396="SUBETAPA"</formula>
    </cfRule>
    <cfRule type="containsText" dxfId="37" priority="21069" operator="containsText" text="Pendente">
      <formula>NOT(ISERROR(SEARCH("Pendente",P1396)))</formula>
    </cfRule>
  </conditionalFormatting>
  <conditionalFormatting sqref="P1398:P1399">
    <cfRule type="containsText" dxfId="36" priority="21053" operator="containsText" text="N/A">
      <formula>NOT(ISERROR(SEARCH("N/A",P1398)))</formula>
    </cfRule>
    <cfRule type="containsText" dxfId="35" priority="21052" operator="containsText" text="Lançado">
      <formula>NOT(ISERROR(SEARCH("Lançado",P1398)))</formula>
    </cfRule>
    <cfRule type="expression" dxfId="34" priority="21051">
      <formula>$H1398="CÉLULA CONSTRUTIVA"</formula>
    </cfRule>
    <cfRule type="expression" dxfId="33" priority="21050">
      <formula>$H1398="SUBETAPA"</formula>
    </cfRule>
    <cfRule type="expression" dxfId="32" priority="21049">
      <formula>$H1398="ETAPA"</formula>
    </cfRule>
    <cfRule type="expression" dxfId="31" priority="21048">
      <formula>$H1398="CÉLULA CONSTRUTIVA"</formula>
    </cfRule>
    <cfRule type="expression" dxfId="30" priority="21047">
      <formula>$H1398="SUBETAPA"</formula>
    </cfRule>
    <cfRule type="containsText" dxfId="29" priority="21057" operator="containsText" text="Lançado">
      <formula>NOT(ISERROR(SEARCH("Lançado",P1398)))</formula>
    </cfRule>
    <cfRule type="containsText" dxfId="28" priority="21056" operator="containsText" text="em andamento">
      <formula>NOT(ISERROR(SEARCH("em andamento",P1398)))</formula>
    </cfRule>
    <cfRule type="containsText" dxfId="27" priority="21055" operator="containsText" text="Finalizado">
      <formula>NOT(ISERROR(SEARCH("Finalizado",P1398)))</formula>
    </cfRule>
    <cfRule type="containsText" dxfId="26" priority="21054" operator="containsText" text="Pendente">
      <formula>NOT(ISERROR(SEARCH("Pendente",P1398)))</formula>
    </cfRule>
    <cfRule type="expression" dxfId="25" priority="21062">
      <formula>$H1398="ETAPA"</formula>
    </cfRule>
    <cfRule type="containsText" dxfId="24" priority="21061" operator="containsText" text="em andamento">
      <formula>NOT(ISERROR(SEARCH("em andamento",P1398)))</formula>
    </cfRule>
    <cfRule type="containsText" dxfId="23" priority="21060" operator="containsText" text="Finalizado">
      <formula>NOT(ISERROR(SEARCH("Finalizado",P1398)))</formula>
    </cfRule>
    <cfRule type="containsText" dxfId="22" priority="21059" operator="containsText" text="Pendente">
      <formula>NOT(ISERROR(SEARCH("Pendente",P1398)))</formula>
    </cfRule>
  </conditionalFormatting>
  <conditionalFormatting sqref="P1398:P1400">
    <cfRule type="containsText" dxfId="21" priority="21058" operator="containsText" text="N/A">
      <formula>NOT(ISERROR(SEARCH("N/A",P1398)))</formula>
    </cfRule>
  </conditionalFormatting>
  <conditionalFormatting sqref="P1401">
    <cfRule type="expression" dxfId="20" priority="21027">
      <formula>$H1401="CÉLULA CONSTRUTIVA"</formula>
    </cfRule>
    <cfRule type="expression" dxfId="19" priority="21026">
      <formula>$H1401="SUBETAPA"</formula>
    </cfRule>
    <cfRule type="containsText" dxfId="18" priority="21046" operator="containsText" text="em andamento">
      <formula>NOT(ISERROR(SEARCH("em andamento",P1401)))</formula>
    </cfRule>
    <cfRule type="containsText" dxfId="17" priority="21045" operator="containsText" text="Finalizado">
      <formula>NOT(ISERROR(SEARCH("Finalizado",P1401)))</formula>
    </cfRule>
    <cfRule type="containsText" dxfId="16" priority="21044" operator="containsText" text="Pendente">
      <formula>NOT(ISERROR(SEARCH("Pendente",P1401)))</formula>
    </cfRule>
    <cfRule type="containsText" dxfId="15" priority="21043" operator="containsText" text="N/A">
      <formula>NOT(ISERROR(SEARCH("N/A",P1401)))</formula>
    </cfRule>
    <cfRule type="containsText" dxfId="14" priority="21042" operator="containsText" text="Lançado">
      <formula>NOT(ISERROR(SEARCH("Lançado",P1401)))</formula>
    </cfRule>
    <cfRule type="expression" dxfId="13" priority="21041">
      <formula>$H1401="ETAPA"</formula>
    </cfRule>
    <cfRule type="expression" dxfId="12" priority="21040">
      <formula>$H1401="CÉLULA CONSTRUTIVA"</formula>
    </cfRule>
    <cfRule type="expression" dxfId="11" priority="21039">
      <formula>$H1401="SUBETAPA"</formula>
    </cfRule>
    <cfRule type="containsText" dxfId="10" priority="21038" operator="containsText" text="em andamento">
      <formula>NOT(ISERROR(SEARCH("em andamento",P1401)))</formula>
    </cfRule>
    <cfRule type="containsText" dxfId="9" priority="21037" operator="containsText" text="Finalizado">
      <formula>NOT(ISERROR(SEARCH("Finalizado",P1401)))</formula>
    </cfRule>
    <cfRule type="containsText" dxfId="8" priority="21032" operator="containsText" text="Finalizado">
      <formula>NOT(ISERROR(SEARCH("Finalizado",P1401)))</formula>
    </cfRule>
    <cfRule type="containsText" dxfId="7" priority="21031" operator="containsText" text="Pendente">
      <formula>NOT(ISERROR(SEARCH("Pendente",P1401)))</formula>
    </cfRule>
    <cfRule type="containsText" dxfId="6" priority="21030" operator="containsText" text="N/A">
      <formula>NOT(ISERROR(SEARCH("N/A",P1401)))</formula>
    </cfRule>
    <cfRule type="containsText" dxfId="5" priority="21029" operator="containsText" text="Lançado">
      <formula>NOT(ISERROR(SEARCH("Lançado",P1401)))</formula>
    </cfRule>
    <cfRule type="expression" dxfId="4" priority="21028">
      <formula>$H1401="ETAPA"</formula>
    </cfRule>
    <cfRule type="containsText" dxfId="3" priority="21036" operator="containsText" text="Pendente">
      <formula>NOT(ISERROR(SEARCH("Pendente",P1401)))</formula>
    </cfRule>
    <cfRule type="containsText" dxfId="2" priority="21035" operator="containsText" text="N/A">
      <formula>NOT(ISERROR(SEARCH("N/A",P1401)))</formula>
    </cfRule>
    <cfRule type="containsText" dxfId="1" priority="21034" operator="containsText" text="Lançado">
      <formula>NOT(ISERROR(SEARCH("Lançado",P1401)))</formula>
    </cfRule>
    <cfRule type="containsText" dxfId="0" priority="21033" operator="containsText" text="em andamento">
      <formula>NOT(ISERROR(SEARCH("em andamento",P1401)))</formula>
    </cfRule>
  </conditionalFormatting>
  <dataValidations count="3">
    <dataValidation type="list" allowBlank="1" showInputMessage="1" showErrorMessage="1" sqref="P12 P10" xr:uid="{60DAA311-F594-416F-94E4-5C20566C260D}">
      <formula1>$R$2:$R$5</formula1>
    </dataValidation>
    <dataValidation type="list" allowBlank="1" showInputMessage="1" showErrorMessage="1" sqref="P1396 P1401 P402:P411 P341:P350 P1364:P1368 P11 P229:P231 P1398:P1399 P47:P61 P733:P747 P129:P151 P269:P270 P63:P85 P87:P106 P108:P127 P153:P171 P173:P191 P193:P209 P211:P227 P324:P333 P321:P322 P304 P286:P287 P253 P516 P255:P263 P265:P267 P282:P284 P300:P302 P317:P319 P335:P337 P339 P237 P239:P247 P758:P762 P764:P769 P814:P818 P579:P596 P598:P615 P617:P647 P443 P445:P451 P306:P315 P472 P474:P480 P483 P485:P491 P494 P496:P502 P507:P513 P249:P251 P272:P280 P289:P298 P505 P649:P661 P663:P675 P677:P689 P691:P703 P705:P717 P719:P731 P518:P577 P463:P469 P454:P460 P13:P45 P790:P795 P370:P376 P1055:P1078 P1162:P1178 P378:P384 P233:P235 P386:P400 P1394 P1144:P1160 P957:P967 P1382:P1388 P1390 P1392 P1124:P1142 P749:P756 P352:P368 P413:P427 P780:P788 P797:P805 P807:P812 P429:P439 P942:P955 P969:P983 P985:P1003 P1005:P1025 P1027:P1053 P1080:P1101 P1103:P1122 P1180:P1362 P771:P775 P777:P778 P1370:P1380 P846:P851 P853:P861 P820:P828 P863:P868 P837:P844 P830:P835 P870:P940" xr:uid="{3EFAA906-B1D8-460E-A295-20252C56A889}">
      <formula1>"Finalizado, Em Andamento, Pendente, N/A,Lançado ERP"</formula1>
    </dataValidation>
    <dataValidation type="list" allowBlank="1" showInputMessage="1" showErrorMessage="1" sqref="H8:H1410" xr:uid="{ABF779B1-BD96-4930-91BF-CADF83AD3343}">
      <formula1>"UNIDADE CONSTRUTIVA,CÉLULA CONSTRUTIVA,ETAPA,SUBETAPA,SERVIÇO"</formula1>
    </dataValidation>
  </dataValidations>
  <printOptions horizontalCentered="1"/>
  <pageMargins left="0.51181102362204722" right="0.51181102362204722" top="0.78740157480314965" bottom="0.78740157480314965" header="0.31496062992125984" footer="0.31496062992125984"/>
  <pageSetup paperSize="9" scale="2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44955-3C66-44AB-AA6A-4A5EF8AC4B95}">
  <dimension ref="A1:J20"/>
  <sheetViews>
    <sheetView workbookViewId="0">
      <selection activeCell="L13" sqref="L13"/>
    </sheetView>
  </sheetViews>
  <sheetFormatPr defaultRowHeight="12.75"/>
  <cols>
    <col min="1" max="1" width="18.140625" bestFit="1" customWidth="1"/>
    <col min="2" max="4" width="14.28515625" bestFit="1" customWidth="1"/>
    <col min="7" max="7" width="18.140625" bestFit="1" customWidth="1"/>
    <col min="8" max="8" width="14.28515625" bestFit="1" customWidth="1"/>
    <col min="9" max="9" width="13.28515625" bestFit="1" customWidth="1"/>
  </cols>
  <sheetData>
    <row r="1" spans="1:10">
      <c r="A1" s="1193" t="s">
        <v>4786</v>
      </c>
      <c r="B1" s="1194"/>
      <c r="C1" s="1194"/>
      <c r="D1" s="1194"/>
      <c r="E1" s="1195"/>
      <c r="G1" s="1196" t="s">
        <v>4789</v>
      </c>
      <c r="H1" s="1196"/>
      <c r="I1" s="1196"/>
    </row>
    <row r="2" spans="1:10">
      <c r="A2" s="1138" t="s">
        <v>4439</v>
      </c>
      <c r="B2" s="1086"/>
      <c r="C2" s="1086"/>
      <c r="D2" s="1118" t="s">
        <v>4787</v>
      </c>
      <c r="E2" s="1123"/>
      <c r="F2" s="1086"/>
      <c r="G2" s="1126" t="s">
        <v>4782</v>
      </c>
      <c r="H2" s="1083" t="s">
        <v>4788</v>
      </c>
      <c r="I2" s="1144">
        <f>'Obra '!E9*10.43</f>
        <v>43543.476900000001</v>
      </c>
    </row>
    <row r="3" spans="1:10">
      <c r="A3" s="1125" t="s">
        <v>4440</v>
      </c>
      <c r="B3" s="1113">
        <f>'Obra '!E9</f>
        <v>4174.83</v>
      </c>
      <c r="D3" s="1113"/>
      <c r="E3" s="1123"/>
      <c r="G3" s="1196" t="s">
        <v>4790</v>
      </c>
      <c r="H3" s="1196"/>
      <c r="I3" s="1196"/>
    </row>
    <row r="4" spans="1:10">
      <c r="A4" s="1125" t="s">
        <v>551</v>
      </c>
      <c r="B4" s="1113">
        <f>'Obra '!E13</f>
        <v>14</v>
      </c>
      <c r="D4" s="1113">
        <v>10</v>
      </c>
      <c r="E4" s="1123"/>
      <c r="G4" s="1126" t="s">
        <v>4782</v>
      </c>
      <c r="H4" s="1083" t="s">
        <v>4791</v>
      </c>
      <c r="I4" s="1144">
        <f>'Obra '!E9*14.66</f>
        <v>61203.007799999999</v>
      </c>
    </row>
    <row r="5" spans="1:10">
      <c r="A5" s="1125" t="s">
        <v>4441</v>
      </c>
      <c r="B5" s="1113">
        <f>'Obra '!E10</f>
        <v>20</v>
      </c>
      <c r="D5" s="1113"/>
      <c r="E5" s="1123"/>
      <c r="G5" s="1196" t="s">
        <v>203</v>
      </c>
      <c r="H5" s="1196"/>
      <c r="I5" s="1196"/>
    </row>
    <row r="6" spans="1:10">
      <c r="A6" s="1126" t="s">
        <v>4772</v>
      </c>
      <c r="B6" s="1141">
        <f>(D6/D7)*B7</f>
        <v>860545.02064786863</v>
      </c>
      <c r="C6" s="1084"/>
      <c r="D6" s="1143">
        <v>538903.43000000005</v>
      </c>
      <c r="E6" s="1139"/>
      <c r="G6" s="1126" t="s">
        <v>4782</v>
      </c>
      <c r="H6" s="1083" t="s">
        <v>4793</v>
      </c>
      <c r="I6" s="1144">
        <f>'Obra '!E9*5.39</f>
        <v>22502.333699999999</v>
      </c>
    </row>
    <row r="7" spans="1:10">
      <c r="A7" s="1125" t="s">
        <v>4443</v>
      </c>
      <c r="B7" s="1113">
        <v>47.57</v>
      </c>
      <c r="D7" s="1113">
        <v>29.79</v>
      </c>
      <c r="E7" s="1123"/>
      <c r="G7" s="1196" t="s">
        <v>4792</v>
      </c>
      <c r="H7" s="1196"/>
      <c r="I7" s="1196"/>
    </row>
    <row r="8" spans="1:10" ht="13.5" thickBot="1">
      <c r="A8" s="1140" t="s">
        <v>65</v>
      </c>
      <c r="B8" s="1142">
        <v>1</v>
      </c>
      <c r="C8" s="1129"/>
      <c r="D8" s="1142">
        <v>1</v>
      </c>
      <c r="E8" s="1130"/>
      <c r="G8" s="1126" t="s">
        <v>4782</v>
      </c>
      <c r="H8" s="1083" t="s">
        <v>4794</v>
      </c>
      <c r="I8" s="1144">
        <f>'Obra '!E9*4.64</f>
        <v>19371.211199999998</v>
      </c>
    </row>
    <row r="9" spans="1:10">
      <c r="A9" s="275"/>
    </row>
    <row r="10" spans="1:10" ht="13.5" thickBot="1"/>
    <row r="11" spans="1:10">
      <c r="A11" s="1193" t="s">
        <v>4784</v>
      </c>
      <c r="B11" s="1194"/>
      <c r="C11" s="1194"/>
      <c r="D11" s="1194"/>
      <c r="E11" s="1195"/>
      <c r="G11" s="275" t="s">
        <v>4795</v>
      </c>
    </row>
    <row r="12" spans="1:10">
      <c r="A12" s="1132" t="s">
        <v>4773</v>
      </c>
      <c r="B12" s="1115" t="s">
        <v>4774</v>
      </c>
      <c r="C12" s="1115" t="s">
        <v>4775</v>
      </c>
      <c r="D12" s="1115" t="s">
        <v>549</v>
      </c>
      <c r="E12" s="1133" t="s">
        <v>4776</v>
      </c>
      <c r="G12" s="1121" t="s">
        <v>4797</v>
      </c>
      <c r="H12" s="1116">
        <v>216600</v>
      </c>
      <c r="I12">
        <v>75</v>
      </c>
      <c r="J12" s="275" t="s">
        <v>4796</v>
      </c>
    </row>
    <row r="13" spans="1:10">
      <c r="A13" s="1134">
        <f>7.64+6.29+0.99+1.67+0.5</f>
        <v>17.09</v>
      </c>
      <c r="B13" s="1114">
        <v>35.68</v>
      </c>
      <c r="C13" s="1114">
        <v>5.88</v>
      </c>
      <c r="D13" s="1114">
        <v>2.0699999999999998</v>
      </c>
      <c r="E13" s="1135">
        <f>SUM(A13:D13)</f>
        <v>60.72</v>
      </c>
      <c r="G13" s="1121" t="s">
        <v>4439</v>
      </c>
      <c r="H13" s="1146">
        <f>H12/I12*I13</f>
        <v>46208</v>
      </c>
      <c r="I13">
        <v>16</v>
      </c>
      <c r="J13" s="275" t="s">
        <v>4796</v>
      </c>
    </row>
    <row r="14" spans="1:10">
      <c r="A14" s="1122"/>
      <c r="B14" s="1113"/>
      <c r="C14" s="1113"/>
      <c r="D14" s="1113"/>
      <c r="E14" s="1123"/>
    </row>
    <row r="15" spans="1:10">
      <c r="A15" s="1136" t="s">
        <v>4785</v>
      </c>
      <c r="B15" s="1131" t="s">
        <v>4777</v>
      </c>
      <c r="C15" s="1131" t="s">
        <v>4778</v>
      </c>
      <c r="E15" s="1123"/>
    </row>
    <row r="16" spans="1:10">
      <c r="A16" s="1137" t="s">
        <v>4779</v>
      </c>
      <c r="B16" s="1119">
        <v>48</v>
      </c>
      <c r="C16" s="1120">
        <v>60385.440000000002</v>
      </c>
      <c r="D16" s="1117">
        <f>C16/B16*E13</f>
        <v>76387.58159999999</v>
      </c>
      <c r="E16" s="1123"/>
    </row>
    <row r="17" spans="1:8">
      <c r="A17" s="1137" t="s">
        <v>4780</v>
      </c>
      <c r="B17" s="1119">
        <v>140</v>
      </c>
      <c r="C17" s="1120">
        <v>227042.5</v>
      </c>
      <c r="D17" s="1117">
        <f>C17/B17*E13</f>
        <v>98471.575714285718</v>
      </c>
      <c r="E17" s="1123"/>
    </row>
    <row r="18" spans="1:8">
      <c r="A18" s="1124"/>
      <c r="E18" s="1123"/>
    </row>
    <row r="19" spans="1:8">
      <c r="A19" s="1126" t="s">
        <v>4782</v>
      </c>
      <c r="B19" s="1083" t="s">
        <v>4781</v>
      </c>
      <c r="C19" s="1085">
        <f>19.17*'Obra '!E9</f>
        <v>80031.491099999999</v>
      </c>
      <c r="E19" s="1123"/>
      <c r="H19" s="275"/>
    </row>
    <row r="20" spans="1:8" ht="13.5" thickBot="1">
      <c r="A20" s="1127" t="s">
        <v>4783</v>
      </c>
      <c r="B20" s="1128">
        <f>AVERAGE(C19,D16,D17)</f>
        <v>84963.549471428574</v>
      </c>
      <c r="C20" s="1129"/>
      <c r="D20" s="1129"/>
      <c r="E20" s="1130"/>
    </row>
  </sheetData>
  <mergeCells count="6">
    <mergeCell ref="A11:E11"/>
    <mergeCell ref="A1:E1"/>
    <mergeCell ref="G1:I1"/>
    <mergeCell ref="G3:I3"/>
    <mergeCell ref="G5:I5"/>
    <mergeCell ref="G7:I7"/>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276C-1475-4659-B093-7DB2114CCBF0}">
  <sheetPr codeName="Planilha4">
    <tabColor rgb="FF1851D6"/>
    <outlinePr summaryBelow="0"/>
    <pageSetUpPr fitToPage="1"/>
  </sheetPr>
  <dimension ref="A1:L15"/>
  <sheetViews>
    <sheetView showGridLines="0" zoomScale="90" zoomScaleNormal="90" workbookViewId="0">
      <selection activeCell="C9" sqref="C9"/>
    </sheetView>
  </sheetViews>
  <sheetFormatPr defaultColWidth="9.140625" defaultRowHeight="18.75" outlineLevelRow="1" outlineLevelCol="1"/>
  <cols>
    <col min="1" max="1" width="5.5703125" style="812" customWidth="1"/>
    <col min="2" max="2" width="73.28515625" style="812" customWidth="1"/>
    <col min="3" max="3" width="7.85546875" style="838" bestFit="1" customWidth="1"/>
    <col min="4" max="4" width="15.7109375" style="812" customWidth="1"/>
    <col min="5" max="5" width="12" style="839" customWidth="1"/>
    <col min="6" max="6" width="20.5703125" style="837" customWidth="1"/>
    <col min="7" max="7" width="100.5703125" style="839" customWidth="1" outlineLevel="1"/>
    <col min="8" max="8" width="5.5703125" style="812" customWidth="1"/>
    <col min="9" max="9" width="12.42578125" style="812" customWidth="1"/>
    <col min="10" max="10" width="15.28515625" style="812" customWidth="1"/>
    <col min="11" max="11" width="20.5703125" style="812" customWidth="1"/>
    <col min="12" max="12" width="6.28515625" style="812" customWidth="1"/>
    <col min="13" max="13" width="18.28515625" style="812" customWidth="1"/>
    <col min="14" max="14" width="26.28515625" style="812" customWidth="1"/>
    <col min="15" max="16384" width="9.140625" style="812"/>
  </cols>
  <sheetData>
    <row r="1" spans="1:12">
      <c r="A1" s="1197"/>
      <c r="B1" s="1198"/>
      <c r="C1" s="808" t="s">
        <v>149</v>
      </c>
      <c r="D1" s="809" t="str">
        <f>'Obra '!D1</f>
        <v>Marena</v>
      </c>
      <c r="E1" s="810"/>
      <c r="F1" s="810"/>
      <c r="G1" s="811"/>
    </row>
    <row r="2" spans="1:12">
      <c r="A2" s="1199"/>
      <c r="B2" s="1200"/>
      <c r="C2" s="347" t="s">
        <v>123</v>
      </c>
      <c r="D2" s="813" t="str">
        <f>'Obra '!D2</f>
        <v>XPCon</v>
      </c>
      <c r="E2" s="814"/>
      <c r="F2" s="814"/>
      <c r="G2" s="815"/>
    </row>
    <row r="3" spans="1:12">
      <c r="A3" s="1201"/>
      <c r="B3" s="1202"/>
      <c r="C3" s="347" t="s">
        <v>124</v>
      </c>
      <c r="D3" s="814" t="str">
        <f>'Obra '!D3</f>
        <v>R02 - 30/05/2025</v>
      </c>
      <c r="E3" s="814"/>
      <c r="F3" s="814"/>
      <c r="G3" s="816"/>
    </row>
    <row r="4" spans="1:12" ht="19.5" customHeight="1">
      <c r="A4" s="1203" t="s">
        <v>1020</v>
      </c>
      <c r="B4" s="1203"/>
      <c r="C4" s="1203"/>
      <c r="D4" s="1203"/>
      <c r="E4" s="1203"/>
      <c r="F4" s="1203"/>
      <c r="G4" s="1203"/>
    </row>
    <row r="5" spans="1:12" s="824" customFormat="1" ht="37.5">
      <c r="A5" s="817" t="s">
        <v>16</v>
      </c>
      <c r="B5" s="818" t="s">
        <v>458</v>
      </c>
      <c r="C5" s="818" t="s">
        <v>304</v>
      </c>
      <c r="D5" s="819" t="s">
        <v>459</v>
      </c>
      <c r="E5" s="820" t="s">
        <v>460</v>
      </c>
      <c r="F5" s="821" t="s">
        <v>461</v>
      </c>
      <c r="G5" s="822" t="s">
        <v>234</v>
      </c>
      <c r="H5" s="823"/>
    </row>
    <row r="6" spans="1:12" s="824" customFormat="1" ht="16.899999999999999" customHeight="1">
      <c r="A6" s="174"/>
      <c r="B6" s="175" t="s">
        <v>462</v>
      </c>
      <c r="C6" s="174"/>
      <c r="D6" s="175"/>
      <c r="E6" s="174"/>
      <c r="F6" s="175">
        <f>SUM(F7:F12)</f>
        <v>23820</v>
      </c>
      <c r="G6" s="174"/>
      <c r="H6" s="823"/>
    </row>
    <row r="7" spans="1:12" s="824" customFormat="1" ht="16.899999999999999" customHeight="1" outlineLevel="1">
      <c r="A7" s="348">
        <v>1</v>
      </c>
      <c r="B7" s="825" t="s">
        <v>463</v>
      </c>
      <c r="C7" s="348" t="s">
        <v>175</v>
      </c>
      <c r="D7" s="349">
        <v>1450</v>
      </c>
      <c r="E7" s="826">
        <v>1</v>
      </c>
      <c r="F7" s="827">
        <f t="shared" ref="F7:F12" si="0">$D7*E7</f>
        <v>1450</v>
      </c>
      <c r="G7" s="828"/>
      <c r="H7" s="823"/>
      <c r="I7" s="829"/>
      <c r="K7" s="830"/>
    </row>
    <row r="8" spans="1:12" s="824" customFormat="1" ht="16.899999999999999" customHeight="1" outlineLevel="1">
      <c r="A8" s="348">
        <f>A7+1</f>
        <v>2</v>
      </c>
      <c r="B8" s="825" t="s">
        <v>1025</v>
      </c>
      <c r="C8" s="348" t="s">
        <v>464</v>
      </c>
      <c r="D8" s="349">
        <v>20</v>
      </c>
      <c r="E8" s="840">
        <f>ROUNDUP((Infraestrutura!M13)/8,0)*4</f>
        <v>120</v>
      </c>
      <c r="F8" s="827">
        <f t="shared" si="0"/>
        <v>2400</v>
      </c>
      <c r="G8" s="828" t="s">
        <v>465</v>
      </c>
      <c r="H8" s="823"/>
      <c r="I8" s="831"/>
      <c r="K8" s="830"/>
      <c r="L8" s="832"/>
    </row>
    <row r="9" spans="1:12" s="824" customFormat="1" ht="16.899999999999999" customHeight="1" outlineLevel="1">
      <c r="A9" s="348">
        <f>A8+1</f>
        <v>3</v>
      </c>
      <c r="B9" s="825" t="s">
        <v>1026</v>
      </c>
      <c r="C9" s="348" t="s">
        <v>464</v>
      </c>
      <c r="D9" s="349">
        <v>20</v>
      </c>
      <c r="E9" s="840">
        <v>0</v>
      </c>
      <c r="F9" s="827">
        <f t="shared" si="0"/>
        <v>0</v>
      </c>
      <c r="G9" s="828" t="s">
        <v>465</v>
      </c>
      <c r="H9" s="823"/>
      <c r="I9" s="831"/>
      <c r="K9" s="830"/>
      <c r="L9" s="832"/>
    </row>
    <row r="10" spans="1:12" s="824" customFormat="1" ht="16.899999999999999" customHeight="1" outlineLevel="1">
      <c r="A10" s="348">
        <f>A9+1</f>
        <v>4</v>
      </c>
      <c r="B10" s="825" t="s">
        <v>1027</v>
      </c>
      <c r="C10" s="348" t="s">
        <v>464</v>
      </c>
      <c r="D10" s="349">
        <v>20</v>
      </c>
      <c r="E10" s="840">
        <f>ROUNDUP((Supraestrutura!M97)/8,0)*4</f>
        <v>524</v>
      </c>
      <c r="F10" s="827">
        <f t="shared" si="0"/>
        <v>10480</v>
      </c>
      <c r="G10" s="828" t="s">
        <v>465</v>
      </c>
      <c r="H10" s="823"/>
      <c r="I10" s="831"/>
      <c r="K10" s="830"/>
      <c r="L10" s="832"/>
    </row>
    <row r="11" spans="1:12" s="824" customFormat="1" ht="37.5" outlineLevel="1">
      <c r="A11" s="348">
        <f>A8+1</f>
        <v>3</v>
      </c>
      <c r="B11" s="825" t="s">
        <v>466</v>
      </c>
      <c r="C11" s="348" t="s">
        <v>467</v>
      </c>
      <c r="D11" s="349">
        <v>12.5</v>
      </c>
      <c r="E11" s="826">
        <f>E8+E9+E10</f>
        <v>644</v>
      </c>
      <c r="F11" s="827">
        <f t="shared" si="0"/>
        <v>8050</v>
      </c>
      <c r="G11" s="828"/>
      <c r="H11" s="823"/>
      <c r="I11" s="829"/>
      <c r="K11" s="830"/>
    </row>
    <row r="12" spans="1:12" s="824" customFormat="1" ht="37.5" outlineLevel="1">
      <c r="A12" s="348">
        <f>A11+1</f>
        <v>4</v>
      </c>
      <c r="B12" s="825" t="s">
        <v>468</v>
      </c>
      <c r="C12" s="350" t="s">
        <v>469</v>
      </c>
      <c r="D12" s="351">
        <v>480</v>
      </c>
      <c r="E12" s="826">
        <f>ROUNDUP('Obra '!E13/5,0)</f>
        <v>3</v>
      </c>
      <c r="F12" s="833">
        <f t="shared" si="0"/>
        <v>1440</v>
      </c>
      <c r="G12" s="834" t="s">
        <v>470</v>
      </c>
      <c r="H12" s="823"/>
      <c r="I12" s="829"/>
      <c r="K12" s="830"/>
    </row>
    <row r="13" spans="1:12" s="824" customFormat="1" ht="16.899999999999999" customHeight="1">
      <c r="A13" s="174"/>
      <c r="B13" s="175" t="s">
        <v>1022</v>
      </c>
      <c r="C13" s="174"/>
      <c r="D13" s="175"/>
      <c r="E13" s="174"/>
      <c r="F13" s="175">
        <f>F14</f>
        <v>1260</v>
      </c>
      <c r="G13" s="174"/>
      <c r="H13" s="823"/>
    </row>
    <row r="14" spans="1:12" s="824" customFormat="1" ht="16.899999999999999" customHeight="1" outlineLevel="1">
      <c r="A14" s="348">
        <v>1</v>
      </c>
      <c r="B14" s="825" t="s">
        <v>1023</v>
      </c>
      <c r="C14" s="348" t="s">
        <v>1021</v>
      </c>
      <c r="D14" s="349">
        <v>1260</v>
      </c>
      <c r="E14" s="826">
        <v>1</v>
      </c>
      <c r="F14" s="827">
        <f t="shared" ref="F14" si="1">$D14*E14</f>
        <v>1260</v>
      </c>
      <c r="G14" s="828" t="s">
        <v>1024</v>
      </c>
      <c r="H14" s="823"/>
      <c r="I14" s="829"/>
      <c r="K14" s="830"/>
    </row>
    <row r="15" spans="1:12" s="824" customFormat="1" ht="16.899999999999999" customHeight="1">
      <c r="A15" s="352"/>
      <c r="B15" s="352"/>
      <c r="C15" s="1204" t="s">
        <v>471</v>
      </c>
      <c r="D15" s="1205"/>
      <c r="E15" s="835"/>
      <c r="F15" s="836">
        <f>F13+F6</f>
        <v>25080</v>
      </c>
      <c r="G15" s="174"/>
      <c r="H15" s="823"/>
      <c r="I15" s="829"/>
      <c r="K15" s="830"/>
    </row>
  </sheetData>
  <sheetProtection selectLockedCells="1"/>
  <mergeCells count="3">
    <mergeCell ref="A1:B3"/>
    <mergeCell ref="A4:G4"/>
    <mergeCell ref="C15:D15"/>
  </mergeCells>
  <conditionalFormatting sqref="D7:D12">
    <cfRule type="cellIs" dxfId="12859" priority="13" operator="equal">
      <formula>#REF!</formula>
    </cfRule>
  </conditionalFormatting>
  <conditionalFormatting sqref="D14">
    <cfRule type="cellIs" dxfId="12858" priority="5" operator="equal">
      <formula>#REF!</formula>
    </cfRule>
  </conditionalFormatting>
  <printOptions horizontalCentered="1"/>
  <pageMargins left="0.31496062992125984" right="0.11811023622047245" top="0.39370078740157483" bottom="0.19685039370078741" header="0.11811023622047245" footer="0"/>
  <pageSetup paperSize="8" scale="44"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C5A99-C85C-47B7-831D-1B7472C9DDD5}">
  <sheetPr codeName="Planilha5">
    <tabColor rgb="FF1851D6"/>
    <pageSetUpPr fitToPage="1"/>
  </sheetPr>
  <dimension ref="A1:O73"/>
  <sheetViews>
    <sheetView showGridLines="0" view="pageBreakPreview" topLeftCell="C1" zoomScale="85" zoomScaleNormal="100" zoomScaleSheetLayoutView="85" workbookViewId="0">
      <pane ySplit="4" topLeftCell="A9" activePane="bottomLeft" state="frozen"/>
      <selection activeCell="E107" sqref="E107"/>
      <selection pane="bottomLeft" activeCell="Q17" sqref="Q17"/>
    </sheetView>
  </sheetViews>
  <sheetFormatPr defaultColWidth="14.42578125" defaultRowHeight="15" customHeight="1"/>
  <cols>
    <col min="1" max="1" width="10.7109375" style="422" customWidth="1"/>
    <col min="2" max="2" width="83.7109375" style="422" customWidth="1"/>
    <col min="3" max="4" width="11.28515625" style="422" customWidth="1"/>
    <col min="5" max="5" width="2.140625" style="422" customWidth="1"/>
    <col min="6" max="6" width="11.140625" style="422" customWidth="1"/>
    <col min="7" max="7" width="32" style="422" customWidth="1"/>
    <col min="8" max="8" width="3.28515625" style="422" customWidth="1"/>
    <col min="9" max="10" width="2" style="422" customWidth="1"/>
    <col min="11" max="11" width="19.140625" style="422" bestFit="1" customWidth="1"/>
    <col min="12" max="12" width="9.5703125" style="422" bestFit="1" customWidth="1"/>
    <col min="13" max="14" width="9.85546875" style="422" bestFit="1" customWidth="1"/>
    <col min="15" max="16384" width="14.42578125" style="422"/>
  </cols>
  <sheetData>
    <row r="1" spans="1:15" ht="18" customHeight="1">
      <c r="A1" s="415" t="s">
        <v>122</v>
      </c>
      <c r="B1" s="416" t="str">
        <f>'Obra '!D1</f>
        <v>Marena</v>
      </c>
      <c r="C1" s="417"/>
      <c r="D1" s="418"/>
      <c r="E1" s="419"/>
      <c r="F1" s="419"/>
      <c r="G1" s="420"/>
      <c r="H1" s="421"/>
    </row>
    <row r="2" spans="1:15" ht="18" customHeight="1">
      <c r="A2" s="423" t="s">
        <v>123</v>
      </c>
      <c r="B2" s="424" t="str">
        <f>'Obra '!D2</f>
        <v>XPCon</v>
      </c>
      <c r="C2" s="425"/>
      <c r="D2" s="426"/>
      <c r="E2" s="427"/>
      <c r="F2" s="427"/>
      <c r="G2" s="428"/>
      <c r="H2" s="429"/>
    </row>
    <row r="3" spans="1:15" ht="18" customHeight="1" thickBot="1">
      <c r="A3" s="423" t="s">
        <v>124</v>
      </c>
      <c r="B3" s="424" t="str">
        <f>'Obra '!D3</f>
        <v>R02 - 30/05/2025</v>
      </c>
      <c r="C3" s="425"/>
      <c r="D3" s="426"/>
      <c r="E3" s="427"/>
      <c r="F3" s="427"/>
      <c r="G3" s="430"/>
      <c r="H3" s="429"/>
      <c r="K3" s="1206" t="s">
        <v>763</v>
      </c>
      <c r="L3" s="1206"/>
      <c r="M3" s="1206"/>
      <c r="N3" s="1206"/>
    </row>
    <row r="4" spans="1:15" ht="30.75" thickBot="1">
      <c r="A4" s="1207" t="s">
        <v>629</v>
      </c>
      <c r="B4" s="1208"/>
      <c r="C4" s="1208"/>
      <c r="D4" s="1208"/>
      <c r="E4" s="1208"/>
      <c r="F4" s="1208"/>
      <c r="G4" s="1208"/>
      <c r="H4" s="1209"/>
      <c r="K4" s="431" t="s">
        <v>158</v>
      </c>
      <c r="L4" s="431" t="s">
        <v>55</v>
      </c>
      <c r="M4" s="431" t="s">
        <v>630</v>
      </c>
      <c r="N4" s="431" t="s">
        <v>631</v>
      </c>
      <c r="O4" s="1212" t="s">
        <v>902</v>
      </c>
    </row>
    <row r="5" spans="1:15" ht="21.75" customHeight="1" thickTop="1">
      <c r="A5" s="432" t="s">
        <v>412</v>
      </c>
      <c r="B5" s="433"/>
      <c r="C5" s="433"/>
      <c r="D5" s="434"/>
      <c r="E5" s="435"/>
      <c r="F5" s="435"/>
      <c r="G5" s="435"/>
      <c r="H5" s="436"/>
      <c r="K5" s="437"/>
      <c r="L5" s="437"/>
      <c r="M5" s="437"/>
      <c r="N5" s="437"/>
      <c r="O5" s="1213"/>
    </row>
    <row r="6" spans="1:15" ht="21.75" customHeight="1" thickBot="1">
      <c r="A6" s="438"/>
      <c r="B6" s="439"/>
      <c r="C6" s="439"/>
      <c r="D6" s="440"/>
      <c r="E6" s="441"/>
      <c r="F6" s="441"/>
      <c r="G6" s="441"/>
      <c r="H6" s="442"/>
      <c r="K6" s="646" t="s">
        <v>297</v>
      </c>
      <c r="L6" s="443">
        <f>'Obra '!E14</f>
        <v>408.18</v>
      </c>
      <c r="M6" s="443">
        <f>(27+15.9)*2</f>
        <v>85.8</v>
      </c>
      <c r="N6" s="443">
        <v>3.06</v>
      </c>
    </row>
    <row r="7" spans="1:15" ht="21.75" customHeight="1">
      <c r="A7" s="438"/>
      <c r="B7" s="444" t="s">
        <v>0</v>
      </c>
      <c r="C7" s="445" t="s">
        <v>62</v>
      </c>
      <c r="D7" s="446" t="s">
        <v>65</v>
      </c>
      <c r="E7" s="441"/>
      <c r="F7" s="1210" t="s">
        <v>632</v>
      </c>
      <c r="G7" s="1211"/>
      <c r="H7" s="442"/>
      <c r="K7" s="646" t="s">
        <v>271</v>
      </c>
      <c r="L7" s="443">
        <f>'Obra '!E15</f>
        <v>416.94</v>
      </c>
      <c r="M7" s="443">
        <f>(27+15.9)*2</f>
        <v>85.8</v>
      </c>
      <c r="N7" s="443">
        <f>5.94-3.06</f>
        <v>2.8800000000000003</v>
      </c>
    </row>
    <row r="8" spans="1:15" ht="21.75" customHeight="1">
      <c r="A8" s="438"/>
      <c r="B8" s="447" t="s">
        <v>413</v>
      </c>
      <c r="C8" s="448" t="s">
        <v>3</v>
      </c>
      <c r="D8" s="449">
        <f>M6</f>
        <v>85.8</v>
      </c>
      <c r="E8" s="441"/>
      <c r="F8" s="450"/>
      <c r="G8" s="451"/>
      <c r="H8" s="442"/>
      <c r="K8" s="646" t="s">
        <v>891</v>
      </c>
      <c r="L8" s="443">
        <f>'Obra '!E16</f>
        <v>416.98</v>
      </c>
      <c r="M8" s="443">
        <f>(27+15.9)*2</f>
        <v>85.8</v>
      </c>
      <c r="N8" s="443">
        <f>9-5.94</f>
        <v>3.0599999999999996</v>
      </c>
    </row>
    <row r="9" spans="1:15" ht="21.75" customHeight="1">
      <c r="A9" s="438"/>
      <c r="B9" s="447" t="s">
        <v>633</v>
      </c>
      <c r="C9" s="448" t="s">
        <v>3</v>
      </c>
      <c r="D9" s="452">
        <v>42.347999999999999</v>
      </c>
      <c r="E9" s="441"/>
      <c r="F9" s="450"/>
      <c r="G9" s="451"/>
      <c r="H9" s="442"/>
      <c r="K9" s="646" t="s">
        <v>892</v>
      </c>
      <c r="L9" s="443">
        <f>'Obra '!E17</f>
        <v>418.34</v>
      </c>
      <c r="M9" s="443">
        <f>(27+15.9)*2</f>
        <v>85.8</v>
      </c>
      <c r="N9" s="443">
        <f>12.08-9</f>
        <v>3.08</v>
      </c>
      <c r="O9" s="422">
        <f>12.4+8.33+1.85+3.92</f>
        <v>26.5</v>
      </c>
    </row>
    <row r="10" spans="1:15" ht="21.75" customHeight="1">
      <c r="A10" s="438"/>
      <c r="B10" s="447" t="s">
        <v>634</v>
      </c>
      <c r="C10" s="448" t="s">
        <v>3</v>
      </c>
      <c r="D10" s="452">
        <f>M11</f>
        <v>65.7</v>
      </c>
      <c r="E10" s="441"/>
      <c r="F10" s="450"/>
      <c r="G10" s="451"/>
      <c r="H10" s="442"/>
      <c r="K10" s="646" t="s">
        <v>397</v>
      </c>
      <c r="L10" s="443">
        <f>'Obra '!E18/9</f>
        <v>242.57000000000002</v>
      </c>
      <c r="M10" s="443">
        <f>(18.95+13.9)*2</f>
        <v>65.7</v>
      </c>
      <c r="N10" s="443">
        <f>15.12-12.06</f>
        <v>3.0599999999999987</v>
      </c>
      <c r="O10" s="422">
        <f>1.85+18.7-0.7-0.7+0.57+6.1</f>
        <v>25.82</v>
      </c>
    </row>
    <row r="11" spans="1:15" ht="21.75" customHeight="1" thickBot="1">
      <c r="A11" s="438"/>
      <c r="B11" s="453" t="s">
        <v>414</v>
      </c>
      <c r="C11" s="454" t="s">
        <v>3</v>
      </c>
      <c r="D11" s="455">
        <f>D8+D9</f>
        <v>128.148</v>
      </c>
      <c r="E11" s="441"/>
      <c r="F11" s="450"/>
      <c r="G11" s="451"/>
      <c r="H11" s="442"/>
      <c r="K11" s="646" t="s">
        <v>894</v>
      </c>
      <c r="L11" s="443">
        <f>L10</f>
        <v>242.57000000000002</v>
      </c>
      <c r="M11" s="443">
        <f t="shared" ref="M11:M18" si="0">(18.95+13.9)*2</f>
        <v>65.7</v>
      </c>
      <c r="N11" s="443">
        <f t="shared" ref="N11:N18" si="1">15.12-12.06</f>
        <v>3.0599999999999987</v>
      </c>
      <c r="O11" s="422">
        <f t="shared" ref="O11:O18" si="2">1.85+18.7-0.7-0.7+0.57+6.1</f>
        <v>25.82</v>
      </c>
    </row>
    <row r="12" spans="1:15" ht="21.75" customHeight="1" thickBot="1">
      <c r="A12" s="438"/>
      <c r="B12" s="453" t="s">
        <v>416</v>
      </c>
      <c r="C12" s="454" t="s">
        <v>3</v>
      </c>
      <c r="D12" s="455">
        <f>D10</f>
        <v>65.7</v>
      </c>
      <c r="E12" s="441"/>
      <c r="F12" s="450"/>
      <c r="G12" s="451"/>
      <c r="H12" s="442"/>
      <c r="K12" s="646" t="s">
        <v>895</v>
      </c>
      <c r="L12" s="443">
        <f t="shared" ref="L12:L18" si="3">L11</f>
        <v>242.57000000000002</v>
      </c>
      <c r="M12" s="443">
        <f t="shared" si="0"/>
        <v>65.7</v>
      </c>
      <c r="N12" s="443">
        <f t="shared" si="1"/>
        <v>3.0599999999999987</v>
      </c>
      <c r="O12" s="422">
        <f t="shared" si="2"/>
        <v>25.82</v>
      </c>
    </row>
    <row r="13" spans="1:15" ht="21.75" customHeight="1" thickBot="1">
      <c r="A13" s="456"/>
      <c r="B13" s="457" t="s">
        <v>635</v>
      </c>
      <c r="C13" s="439"/>
      <c r="D13" s="440"/>
      <c r="E13" s="458"/>
      <c r="F13" s="459"/>
      <c r="G13" s="460"/>
      <c r="H13" s="461"/>
      <c r="K13" s="646" t="s">
        <v>896</v>
      </c>
      <c r="L13" s="443">
        <f t="shared" si="3"/>
        <v>242.57000000000002</v>
      </c>
      <c r="M13" s="443">
        <f t="shared" si="0"/>
        <v>65.7</v>
      </c>
      <c r="N13" s="443">
        <f t="shared" si="1"/>
        <v>3.0599999999999987</v>
      </c>
      <c r="O13" s="422">
        <f t="shared" si="2"/>
        <v>25.82</v>
      </c>
    </row>
    <row r="14" spans="1:15" ht="21.75" customHeight="1">
      <c r="A14" s="432" t="s">
        <v>427</v>
      </c>
      <c r="B14" s="433"/>
      <c r="C14" s="433"/>
      <c r="D14" s="434"/>
      <c r="E14" s="435"/>
      <c r="F14" s="435"/>
      <c r="G14" s="435"/>
      <c r="H14" s="436"/>
      <c r="K14" s="646" t="s">
        <v>548</v>
      </c>
      <c r="L14" s="443">
        <f t="shared" si="3"/>
        <v>242.57000000000002</v>
      </c>
      <c r="M14" s="443">
        <f t="shared" si="0"/>
        <v>65.7</v>
      </c>
      <c r="N14" s="443">
        <f t="shared" si="1"/>
        <v>3.0599999999999987</v>
      </c>
      <c r="O14" s="422">
        <f t="shared" si="2"/>
        <v>25.82</v>
      </c>
    </row>
    <row r="15" spans="1:15" ht="21.75" customHeight="1" thickBot="1">
      <c r="A15" s="456"/>
      <c r="B15" s="439"/>
      <c r="C15" s="439"/>
      <c r="D15" s="440"/>
      <c r="E15" s="441"/>
      <c r="F15" s="441"/>
      <c r="G15" s="441"/>
      <c r="H15" s="442"/>
      <c r="K15" s="646" t="s">
        <v>897</v>
      </c>
      <c r="L15" s="443">
        <f t="shared" si="3"/>
        <v>242.57000000000002</v>
      </c>
      <c r="M15" s="443">
        <f t="shared" si="0"/>
        <v>65.7</v>
      </c>
      <c r="N15" s="443">
        <f t="shared" si="1"/>
        <v>3.0599999999999987</v>
      </c>
      <c r="O15" s="422">
        <f t="shared" si="2"/>
        <v>25.82</v>
      </c>
    </row>
    <row r="16" spans="1:15" ht="21.75" customHeight="1">
      <c r="A16" s="456"/>
      <c r="B16" s="462" t="s">
        <v>0</v>
      </c>
      <c r="C16" s="463" t="s">
        <v>62</v>
      </c>
      <c r="D16" s="464" t="s">
        <v>65</v>
      </c>
      <c r="E16" s="441"/>
      <c r="F16" s="1210" t="s">
        <v>632</v>
      </c>
      <c r="G16" s="1211"/>
      <c r="H16" s="442"/>
      <c r="K16" s="646" t="s">
        <v>898</v>
      </c>
      <c r="L16" s="443">
        <f t="shared" si="3"/>
        <v>242.57000000000002</v>
      </c>
      <c r="M16" s="443">
        <f t="shared" si="0"/>
        <v>65.7</v>
      </c>
      <c r="N16" s="443">
        <f t="shared" si="1"/>
        <v>3.0599999999999987</v>
      </c>
      <c r="O16" s="422">
        <f t="shared" si="2"/>
        <v>25.82</v>
      </c>
    </row>
    <row r="17" spans="1:15" ht="21.75" customHeight="1">
      <c r="A17" s="456"/>
      <c r="B17" s="465" t="s">
        <v>428</v>
      </c>
      <c r="C17" s="466" t="s">
        <v>3</v>
      </c>
      <c r="D17" s="467">
        <f>SUM(O9:O19)</f>
        <v>304.11</v>
      </c>
      <c r="E17" s="441"/>
      <c r="F17" s="450"/>
      <c r="G17" s="451"/>
      <c r="H17" s="442"/>
      <c r="K17" s="646" t="s">
        <v>899</v>
      </c>
      <c r="L17" s="443">
        <f t="shared" si="3"/>
        <v>242.57000000000002</v>
      </c>
      <c r="M17" s="443">
        <f t="shared" si="0"/>
        <v>65.7</v>
      </c>
      <c r="N17" s="443">
        <f t="shared" si="1"/>
        <v>3.0599999999999987</v>
      </c>
      <c r="O17" s="422">
        <f t="shared" si="2"/>
        <v>25.82</v>
      </c>
    </row>
    <row r="18" spans="1:15" ht="21.75" customHeight="1">
      <c r="A18" s="456"/>
      <c r="B18" s="468" t="s">
        <v>427</v>
      </c>
      <c r="C18" s="469" t="s">
        <v>3</v>
      </c>
      <c r="D18" s="470">
        <f>D17</f>
        <v>304.11</v>
      </c>
      <c r="E18" s="441"/>
      <c r="F18" s="450"/>
      <c r="G18" s="451"/>
      <c r="H18" s="442"/>
      <c r="K18" s="646" t="s">
        <v>900</v>
      </c>
      <c r="L18" s="443">
        <f t="shared" si="3"/>
        <v>242.57000000000002</v>
      </c>
      <c r="M18" s="443">
        <f t="shared" si="0"/>
        <v>65.7</v>
      </c>
      <c r="N18" s="443">
        <f t="shared" si="1"/>
        <v>3.0599999999999987</v>
      </c>
      <c r="O18" s="422">
        <f t="shared" si="2"/>
        <v>25.82</v>
      </c>
    </row>
    <row r="19" spans="1:15" ht="21.75" customHeight="1" thickBot="1">
      <c r="A19" s="456"/>
      <c r="B19" s="439"/>
      <c r="C19" s="439"/>
      <c r="D19" s="440"/>
      <c r="E19" s="441"/>
      <c r="F19" s="459"/>
      <c r="G19" s="460"/>
      <c r="H19" s="442"/>
      <c r="K19" s="646" t="s">
        <v>549</v>
      </c>
      <c r="L19" s="443">
        <f>'Obra '!E19</f>
        <v>240.76</v>
      </c>
      <c r="M19" s="443">
        <f>(18.95+13.9)*2</f>
        <v>65.7</v>
      </c>
      <c r="N19" s="443">
        <f>44.64-41.58</f>
        <v>3.0600000000000023</v>
      </c>
      <c r="O19" s="422">
        <f>6.25+7.46+6+18.95+0.57+6</f>
        <v>45.23</v>
      </c>
    </row>
    <row r="20" spans="1:15" ht="21.75" customHeight="1">
      <c r="A20" s="432" t="s">
        <v>417</v>
      </c>
      <c r="B20" s="433"/>
      <c r="C20" s="433"/>
      <c r="D20" s="434"/>
      <c r="E20" s="471"/>
      <c r="F20" s="471"/>
      <c r="G20" s="471"/>
      <c r="H20" s="472"/>
      <c r="K20" s="646" t="s">
        <v>589</v>
      </c>
      <c r="L20" s="443">
        <f>'Obra '!E20</f>
        <v>22.79</v>
      </c>
      <c r="M20" s="443">
        <f>(6.1+4.29+13.7+18.65+6+8.11+0.15+7.7)</f>
        <v>64.699999999999989</v>
      </c>
      <c r="N20" s="443">
        <f>47.52-44.64</f>
        <v>2.8800000000000026</v>
      </c>
    </row>
    <row r="21" spans="1:15" ht="21.75" customHeight="1" thickBot="1">
      <c r="A21" s="456"/>
      <c r="B21" s="439"/>
      <c r="C21" s="439"/>
      <c r="D21" s="440"/>
      <c r="E21" s="441"/>
      <c r="F21" s="441"/>
      <c r="G21" s="441"/>
      <c r="H21" s="442"/>
      <c r="K21" s="646" t="s">
        <v>796</v>
      </c>
      <c r="L21" s="443">
        <f>'Obra '!E21</f>
        <v>34.64</v>
      </c>
      <c r="M21" s="443">
        <f>(4.29+8.69)*2</f>
        <v>25.96</v>
      </c>
      <c r="N21" s="443">
        <f>49.32-47.52</f>
        <v>1.7999999999999972</v>
      </c>
    </row>
    <row r="22" spans="1:15" ht="21.75" customHeight="1">
      <c r="A22" s="456"/>
      <c r="B22" s="444" t="s">
        <v>0</v>
      </c>
      <c r="C22" s="445" t="s">
        <v>62</v>
      </c>
      <c r="D22" s="446" t="s">
        <v>65</v>
      </c>
      <c r="E22" s="441"/>
      <c r="F22" s="1210" t="s">
        <v>632</v>
      </c>
      <c r="G22" s="1211"/>
      <c r="H22" s="442"/>
      <c r="K22" s="646" t="s">
        <v>893</v>
      </c>
      <c r="L22" s="443">
        <f>'Obra '!E22</f>
        <v>33.07</v>
      </c>
      <c r="M22" s="443">
        <f>(4.29+8.69)*2</f>
        <v>25.96</v>
      </c>
      <c r="N22" s="443">
        <f>51.42-49.32</f>
        <v>2.1000000000000014</v>
      </c>
    </row>
    <row r="23" spans="1:15" ht="21.75" customHeight="1">
      <c r="A23" s="456"/>
      <c r="B23" s="473" t="s">
        <v>431</v>
      </c>
      <c r="C23" s="474" t="s">
        <v>3</v>
      </c>
      <c r="D23" s="475">
        <f>M16</f>
        <v>65.7</v>
      </c>
      <c r="E23" s="441"/>
      <c r="F23" s="450"/>
      <c r="G23" s="451"/>
      <c r="H23" s="442"/>
      <c r="K23" s="437"/>
      <c r="L23" s="443"/>
      <c r="M23" s="443"/>
      <c r="N23" s="443"/>
    </row>
    <row r="24" spans="1:15" ht="21.75" customHeight="1">
      <c r="A24" s="456"/>
      <c r="B24" s="476" t="s">
        <v>418</v>
      </c>
      <c r="C24" s="477" t="s">
        <v>2</v>
      </c>
      <c r="D24" s="478">
        <v>4</v>
      </c>
      <c r="E24" s="441"/>
      <c r="F24" s="450"/>
      <c r="G24" s="451"/>
      <c r="H24" s="442"/>
      <c r="K24" s="437"/>
      <c r="L24" s="443"/>
      <c r="M24" s="443"/>
      <c r="N24" s="443"/>
    </row>
    <row r="25" spans="1:15" ht="21.75" customHeight="1">
      <c r="A25" s="456"/>
      <c r="B25" s="479" t="s">
        <v>915</v>
      </c>
      <c r="C25" s="480" t="s">
        <v>3</v>
      </c>
      <c r="D25" s="481">
        <f>(D23*D24)</f>
        <v>262.8</v>
      </c>
      <c r="E25" s="441"/>
      <c r="F25" s="450"/>
      <c r="G25" s="451"/>
      <c r="H25" s="442"/>
      <c r="K25" s="437"/>
      <c r="L25" s="443"/>
      <c r="M25" s="443"/>
      <c r="N25" s="443"/>
    </row>
    <row r="26" spans="1:15" ht="21.75" customHeight="1" thickBot="1">
      <c r="A26" s="438"/>
      <c r="B26" s="441"/>
      <c r="C26" s="441"/>
      <c r="D26" s="482"/>
      <c r="E26" s="441"/>
      <c r="F26" s="459"/>
      <c r="G26" s="460"/>
      <c r="H26" s="483"/>
      <c r="K26" s="437"/>
      <c r="L26" s="443"/>
      <c r="M26" s="443"/>
      <c r="N26" s="443"/>
    </row>
    <row r="27" spans="1:15" ht="21.75" customHeight="1">
      <c r="A27" s="432" t="s">
        <v>421</v>
      </c>
      <c r="B27" s="433"/>
      <c r="C27" s="433"/>
      <c r="D27" s="434"/>
      <c r="E27" s="435"/>
      <c r="F27" s="435" t="s">
        <v>903</v>
      </c>
      <c r="G27" s="435"/>
      <c r="H27" s="436"/>
      <c r="K27" s="437"/>
      <c r="L27" s="443"/>
      <c r="M27" s="443"/>
      <c r="N27" s="443"/>
    </row>
    <row r="28" spans="1:15" ht="21.75" customHeight="1" thickBot="1">
      <c r="A28" s="456"/>
      <c r="B28" s="439"/>
      <c r="C28" s="439"/>
      <c r="D28" s="440"/>
      <c r="E28" s="441"/>
      <c r="F28" s="441"/>
      <c r="G28" s="441"/>
      <c r="H28" s="442"/>
      <c r="K28" s="647" t="s">
        <v>901</v>
      </c>
      <c r="L28" s="422">
        <f>SUMPRODUCT(M6:M22,N6:N22)</f>
        <v>3334.4639999999999</v>
      </c>
    </row>
    <row r="29" spans="1:15" ht="21.75" customHeight="1">
      <c r="A29" s="456"/>
      <c r="B29" s="462" t="s">
        <v>0</v>
      </c>
      <c r="C29" s="463" t="s">
        <v>62</v>
      </c>
      <c r="D29" s="464" t="s">
        <v>65</v>
      </c>
      <c r="E29" s="441"/>
      <c r="F29" s="1210" t="s">
        <v>632</v>
      </c>
      <c r="G29" s="1211"/>
      <c r="H29" s="442"/>
    </row>
    <row r="30" spans="1:15" ht="21.75" customHeight="1">
      <c r="A30" s="456"/>
      <c r="B30" s="447" t="s">
        <v>422</v>
      </c>
      <c r="C30" s="448" t="s">
        <v>1</v>
      </c>
      <c r="D30" s="484">
        <f>1.9*2.9</f>
        <v>5.51</v>
      </c>
      <c r="E30" s="441"/>
      <c r="F30" s="450"/>
      <c r="G30" s="451"/>
      <c r="H30" s="442"/>
    </row>
    <row r="31" spans="1:15" ht="21.75" customHeight="1">
      <c r="A31" s="456"/>
      <c r="B31" s="447" t="s">
        <v>423</v>
      </c>
      <c r="C31" s="448" t="s">
        <v>2</v>
      </c>
      <c r="D31" s="484">
        <v>1</v>
      </c>
      <c r="E31" s="441"/>
      <c r="F31" s="450"/>
      <c r="G31" s="451"/>
      <c r="H31" s="442"/>
    </row>
    <row r="32" spans="1:15" ht="21.75" customHeight="1">
      <c r="A32" s="456"/>
      <c r="B32" s="447" t="s">
        <v>424</v>
      </c>
      <c r="C32" s="448" t="s">
        <v>2</v>
      </c>
      <c r="D32" s="484">
        <f>D31*'Obra '!E13</f>
        <v>14</v>
      </c>
      <c r="E32" s="441"/>
      <c r="F32" s="450"/>
      <c r="G32" s="451"/>
      <c r="H32" s="442"/>
    </row>
    <row r="33" spans="1:11" ht="21.75" customHeight="1">
      <c r="A33" s="456"/>
      <c r="B33" s="485" t="s">
        <v>421</v>
      </c>
      <c r="C33" s="486" t="s">
        <v>1</v>
      </c>
      <c r="D33" s="487">
        <f>D30*D32</f>
        <v>77.14</v>
      </c>
      <c r="E33" s="441"/>
      <c r="F33" s="450"/>
      <c r="G33" s="451"/>
      <c r="H33" s="442"/>
    </row>
    <row r="34" spans="1:11" ht="21.75" hidden="1" customHeight="1">
      <c r="A34" s="456"/>
      <c r="B34" s="447" t="s">
        <v>425</v>
      </c>
      <c r="C34" s="448" t="s">
        <v>1</v>
      </c>
      <c r="D34" s="484"/>
      <c r="E34" s="441"/>
      <c r="F34" s="450"/>
      <c r="G34" s="451"/>
      <c r="H34" s="442"/>
    </row>
    <row r="35" spans="1:11" ht="21.75" hidden="1" customHeight="1">
      <c r="A35" s="456"/>
      <c r="B35" s="447" t="s">
        <v>426</v>
      </c>
      <c r="C35" s="448" t="s">
        <v>2</v>
      </c>
      <c r="D35" s="484"/>
      <c r="E35" s="441"/>
      <c r="F35" s="450"/>
      <c r="G35" s="451"/>
      <c r="H35" s="442"/>
    </row>
    <row r="36" spans="1:11" ht="21.75" hidden="1" customHeight="1">
      <c r="A36" s="456"/>
      <c r="B36" s="485" t="str">
        <f>A27</f>
        <v xml:space="preserve">Fechamento removível de vãos em madeira </v>
      </c>
      <c r="C36" s="486" t="s">
        <v>1</v>
      </c>
      <c r="D36" s="487">
        <f>D34*D35</f>
        <v>0</v>
      </c>
      <c r="E36" s="441"/>
      <c r="F36" s="450"/>
      <c r="G36" s="451"/>
      <c r="H36" s="442"/>
    </row>
    <row r="37" spans="1:11" ht="21.75" customHeight="1" thickBot="1">
      <c r="A37" s="456"/>
      <c r="B37" s="439"/>
      <c r="C37" s="439"/>
      <c r="D37" s="440"/>
      <c r="E37" s="441"/>
      <c r="F37" s="459"/>
      <c r="G37" s="460"/>
      <c r="H37" s="442"/>
    </row>
    <row r="38" spans="1:11" ht="21.75" customHeight="1">
      <c r="A38" s="432" t="s">
        <v>419</v>
      </c>
      <c r="B38" s="433"/>
      <c r="C38" s="433"/>
      <c r="D38" s="434"/>
      <c r="E38" s="435"/>
      <c r="F38" s="435"/>
      <c r="G38" s="435"/>
      <c r="H38" s="436"/>
    </row>
    <row r="39" spans="1:11" ht="21.75" customHeight="1" thickBot="1">
      <c r="A39" s="456"/>
      <c r="B39" s="439"/>
      <c r="C39" s="439"/>
      <c r="D39" s="440"/>
      <c r="E39" s="441"/>
      <c r="F39" s="441"/>
      <c r="G39" s="441"/>
      <c r="H39" s="442"/>
    </row>
    <row r="40" spans="1:11" ht="21.75" customHeight="1">
      <c r="A40" s="456"/>
      <c r="B40" s="444" t="s">
        <v>0</v>
      </c>
      <c r="C40" s="445" t="s">
        <v>62</v>
      </c>
      <c r="D40" s="446" t="s">
        <v>65</v>
      </c>
      <c r="E40" s="441"/>
      <c r="F40" s="1210" t="s">
        <v>632</v>
      </c>
      <c r="G40" s="1211"/>
      <c r="H40" s="442"/>
    </row>
    <row r="41" spans="1:11" ht="21.75" customHeight="1">
      <c r="A41" s="456"/>
      <c r="B41" s="488" t="s">
        <v>636</v>
      </c>
      <c r="C41" s="489" t="s">
        <v>12</v>
      </c>
      <c r="D41" s="490">
        <f>SUMPRODUCT($M$6:$M$22,$N$6:$N$22)</f>
        <v>3334.4639999999999</v>
      </c>
      <c r="E41" s="441"/>
      <c r="F41" s="450"/>
      <c r="G41" s="451"/>
      <c r="H41" s="442"/>
    </row>
    <row r="42" spans="1:11" ht="21.75" customHeight="1">
      <c r="A42" s="456"/>
      <c r="B42" s="491" t="str">
        <f>A38</f>
        <v>Tela fachadeira</v>
      </c>
      <c r="C42" s="492" t="s">
        <v>1</v>
      </c>
      <c r="D42" s="493">
        <f>D41</f>
        <v>3334.4639999999999</v>
      </c>
      <c r="E42" s="441"/>
      <c r="F42" s="450"/>
      <c r="G42" s="451"/>
      <c r="H42" s="442"/>
      <c r="K42" s="494"/>
    </row>
    <row r="43" spans="1:11" ht="21.75" customHeight="1" thickBot="1">
      <c r="A43" s="456"/>
      <c r="B43" s="439"/>
      <c r="C43" s="439"/>
      <c r="D43" s="440"/>
      <c r="E43" s="441"/>
      <c r="F43" s="459"/>
      <c r="G43" s="460"/>
      <c r="H43" s="442"/>
    </row>
    <row r="44" spans="1:11" ht="21.75" customHeight="1">
      <c r="A44" s="432" t="s">
        <v>637</v>
      </c>
      <c r="B44" s="433"/>
      <c r="C44" s="433"/>
      <c r="D44" s="434"/>
      <c r="E44" s="435"/>
      <c r="F44" s="435"/>
      <c r="G44" s="435"/>
      <c r="H44" s="436"/>
    </row>
    <row r="45" spans="1:11" ht="21.75" customHeight="1" thickBot="1">
      <c r="A45" s="456"/>
      <c r="B45" s="439"/>
      <c r="C45" s="439"/>
      <c r="D45" s="440"/>
      <c r="E45" s="441"/>
      <c r="F45" s="441"/>
      <c r="G45" s="441"/>
      <c r="H45" s="442"/>
    </row>
    <row r="46" spans="1:11" ht="21.75" customHeight="1">
      <c r="A46" s="456"/>
      <c r="B46" s="444" t="s">
        <v>0</v>
      </c>
      <c r="C46" s="445" t="s">
        <v>62</v>
      </c>
      <c r="D46" s="446" t="s">
        <v>65</v>
      </c>
      <c r="E46" s="441"/>
      <c r="F46" s="1210" t="s">
        <v>632</v>
      </c>
      <c r="G46" s="1211"/>
      <c r="H46" s="442"/>
    </row>
    <row r="47" spans="1:11" ht="21.75" customHeight="1">
      <c r="A47" s="456"/>
      <c r="B47" s="447" t="s">
        <v>638</v>
      </c>
      <c r="C47" s="448" t="s">
        <v>3</v>
      </c>
      <c r="D47" s="495">
        <f>M18</f>
        <v>65.7</v>
      </c>
      <c r="E47" s="441"/>
      <c r="F47" s="450"/>
      <c r="G47" s="451"/>
      <c r="H47" s="442"/>
    </row>
    <row r="48" spans="1:11" ht="21.75" customHeight="1">
      <c r="A48" s="456"/>
      <c r="B48" s="496" t="s">
        <v>420</v>
      </c>
      <c r="C48" s="448" t="s">
        <v>2</v>
      </c>
      <c r="D48" s="495"/>
      <c r="E48" s="441"/>
      <c r="F48" s="450"/>
      <c r="G48" s="451"/>
      <c r="H48" s="442"/>
    </row>
    <row r="49" spans="1:8" ht="21.75" customHeight="1">
      <c r="A49" s="456"/>
      <c r="B49" s="491" t="str">
        <f>A44</f>
        <v>SLQA</v>
      </c>
      <c r="C49" s="492" t="s">
        <v>3</v>
      </c>
      <c r="D49" s="493">
        <f>D47*D48</f>
        <v>0</v>
      </c>
      <c r="E49" s="441"/>
      <c r="F49" s="450"/>
      <c r="G49" s="451"/>
      <c r="H49" s="442"/>
    </row>
    <row r="50" spans="1:8" ht="21.75" customHeight="1" thickBot="1">
      <c r="A50" s="456"/>
      <c r="B50" s="439"/>
      <c r="C50" s="439"/>
      <c r="D50" s="440"/>
      <c r="E50" s="441"/>
      <c r="F50" s="459"/>
      <c r="G50" s="460"/>
      <c r="H50" s="442"/>
    </row>
    <row r="51" spans="1:8" ht="21.75" customHeight="1" thickBot="1">
      <c r="A51" s="497"/>
      <c r="B51" s="498"/>
      <c r="C51" s="498"/>
      <c r="D51" s="499"/>
      <c r="E51" s="500"/>
      <c r="F51" s="500"/>
      <c r="G51" s="500"/>
      <c r="H51" s="501"/>
    </row>
    <row r="52" spans="1:8" ht="21.75" customHeight="1">
      <c r="A52" s="432" t="s">
        <v>429</v>
      </c>
      <c r="B52" s="433"/>
      <c r="C52" s="433"/>
      <c r="D52" s="434"/>
      <c r="E52" s="435"/>
      <c r="F52" s="435"/>
      <c r="G52" s="435"/>
      <c r="H52" s="436"/>
    </row>
    <row r="53" spans="1:8" ht="21.75" customHeight="1" thickBot="1">
      <c r="A53" s="456"/>
      <c r="B53" s="439"/>
      <c r="C53" s="439"/>
      <c r="D53" s="440"/>
      <c r="E53" s="441"/>
      <c r="F53" s="441"/>
      <c r="G53" s="441"/>
      <c r="H53" s="442"/>
    </row>
    <row r="54" spans="1:8" ht="21.75" customHeight="1">
      <c r="A54" s="456"/>
      <c r="B54" s="444" t="s">
        <v>0</v>
      </c>
      <c r="C54" s="445" t="s">
        <v>62</v>
      </c>
      <c r="D54" s="446" t="s">
        <v>65</v>
      </c>
      <c r="E54" s="441"/>
      <c r="F54" s="1210" t="s">
        <v>632</v>
      </c>
      <c r="G54" s="1211"/>
      <c r="H54" s="442"/>
    </row>
    <row r="55" spans="1:8" ht="21.75" customHeight="1">
      <c r="A55" s="456"/>
      <c r="B55" s="488" t="s">
        <v>432</v>
      </c>
      <c r="C55" s="489" t="s">
        <v>3</v>
      </c>
      <c r="D55" s="449">
        <f>25.92+65.31</f>
        <v>91.23</v>
      </c>
      <c r="E55" s="441"/>
      <c r="F55" s="450"/>
      <c r="G55" s="451"/>
      <c r="H55" s="442"/>
    </row>
    <row r="56" spans="1:8" ht="21.75" customHeight="1">
      <c r="A56" s="456"/>
      <c r="B56" s="502" t="s">
        <v>430</v>
      </c>
      <c r="C56" s="503" t="s">
        <v>3</v>
      </c>
      <c r="D56" s="490">
        <v>2.4</v>
      </c>
      <c r="E56" s="441"/>
      <c r="F56" s="450"/>
      <c r="G56" s="451"/>
      <c r="H56" s="442"/>
    </row>
    <row r="57" spans="1:8" ht="21.75" customHeight="1">
      <c r="A57" s="456"/>
      <c r="B57" s="491" t="str">
        <f>A52</f>
        <v>Tapume</v>
      </c>
      <c r="C57" s="492" t="s">
        <v>1</v>
      </c>
      <c r="D57" s="493">
        <f>D56*D55</f>
        <v>218.952</v>
      </c>
      <c r="E57" s="441"/>
      <c r="F57" s="450"/>
      <c r="G57" s="451"/>
      <c r="H57" s="442"/>
    </row>
    <row r="58" spans="1:8" ht="21.75" customHeight="1" thickBot="1">
      <c r="A58" s="456"/>
      <c r="B58" s="439"/>
      <c r="C58" s="439"/>
      <c r="D58" s="440"/>
      <c r="E58" s="441"/>
      <c r="F58" s="459"/>
      <c r="G58" s="460"/>
      <c r="H58" s="442"/>
    </row>
    <row r="59" spans="1:8" ht="21.75" customHeight="1">
      <c r="A59" s="432" t="s">
        <v>639</v>
      </c>
      <c r="B59" s="433"/>
      <c r="C59" s="433"/>
      <c r="D59" s="434"/>
      <c r="E59" s="435"/>
      <c r="F59" s="435"/>
      <c r="G59" s="435"/>
      <c r="H59" s="436"/>
    </row>
    <row r="60" spans="1:8" ht="21.75" customHeight="1" thickBot="1">
      <c r="A60" s="456"/>
      <c r="B60" s="439"/>
      <c r="C60" s="439"/>
      <c r="D60" s="440"/>
      <c r="E60" s="441"/>
      <c r="F60" s="441"/>
      <c r="G60" s="441"/>
      <c r="H60" s="442"/>
    </row>
    <row r="61" spans="1:8" ht="21.75" customHeight="1">
      <c r="A61" s="456"/>
      <c r="B61" s="444" t="s">
        <v>0</v>
      </c>
      <c r="C61" s="445" t="s">
        <v>62</v>
      </c>
      <c r="D61" s="446" t="s">
        <v>65</v>
      </c>
      <c r="E61" s="441"/>
      <c r="F61" s="1210" t="s">
        <v>632</v>
      </c>
      <c r="G61" s="1211"/>
      <c r="H61" s="442"/>
    </row>
    <row r="62" spans="1:8" ht="21.75" customHeight="1">
      <c r="A62" s="456"/>
      <c r="B62" s="447" t="s">
        <v>640</v>
      </c>
      <c r="C62" s="448" t="s">
        <v>3</v>
      </c>
      <c r="D62" s="495">
        <f>$D$25</f>
        <v>262.8</v>
      </c>
      <c r="E62" s="441"/>
      <c r="F62" s="450"/>
      <c r="G62" s="451"/>
      <c r="H62" s="442"/>
    </row>
    <row r="63" spans="1:8" ht="21.75" customHeight="1">
      <c r="A63" s="456"/>
      <c r="B63" s="491" t="str">
        <f>A59</f>
        <v>Linha de Vida</v>
      </c>
      <c r="C63" s="492" t="s">
        <v>3</v>
      </c>
      <c r="D63" s="493">
        <f>D62</f>
        <v>262.8</v>
      </c>
      <c r="E63" s="441"/>
      <c r="F63" s="450"/>
      <c r="G63" s="451"/>
      <c r="H63" s="442"/>
    </row>
    <row r="64" spans="1:8" ht="21.75" customHeight="1" thickBot="1">
      <c r="A64" s="456"/>
      <c r="B64" s="439"/>
      <c r="C64" s="439"/>
      <c r="D64" s="440"/>
      <c r="E64" s="441"/>
      <c r="F64" s="459"/>
      <c r="G64" s="460"/>
      <c r="H64" s="442"/>
    </row>
    <row r="65" spans="1:8" ht="21.75" hidden="1" customHeight="1">
      <c r="A65" s="432" t="s">
        <v>641</v>
      </c>
      <c r="B65" s="433"/>
      <c r="C65" s="433"/>
      <c r="D65" s="434"/>
      <c r="E65" s="435"/>
      <c r="F65" s="435"/>
      <c r="G65" s="435"/>
      <c r="H65" s="436"/>
    </row>
    <row r="66" spans="1:8" ht="21.75" hidden="1" customHeight="1" thickBot="1">
      <c r="A66" s="456"/>
      <c r="B66" s="439"/>
      <c r="C66" s="439"/>
      <c r="D66" s="440"/>
      <c r="E66" s="441"/>
      <c r="F66" s="441"/>
      <c r="G66" s="441"/>
      <c r="H66" s="442"/>
    </row>
    <row r="67" spans="1:8" ht="21.75" hidden="1" customHeight="1">
      <c r="A67" s="456"/>
      <c r="B67" s="462" t="s">
        <v>0</v>
      </c>
      <c r="C67" s="463" t="s">
        <v>62</v>
      </c>
      <c r="D67" s="464" t="s">
        <v>65</v>
      </c>
      <c r="E67" s="441"/>
      <c r="F67" s="1210" t="s">
        <v>632</v>
      </c>
      <c r="G67" s="1211"/>
      <c r="H67" s="442"/>
    </row>
    <row r="68" spans="1:8" ht="21.75" hidden="1" customHeight="1">
      <c r="A68" s="456"/>
      <c r="B68" s="447" t="s">
        <v>415</v>
      </c>
      <c r="C68" s="448" t="s">
        <v>3</v>
      </c>
      <c r="D68" s="484"/>
      <c r="E68" s="441"/>
      <c r="F68" s="450"/>
      <c r="G68" s="451"/>
      <c r="H68" s="442"/>
    </row>
    <row r="69" spans="1:8" ht="21.75" hidden="1" customHeight="1">
      <c r="A69" s="456"/>
      <c r="B69" s="447" t="s">
        <v>420</v>
      </c>
      <c r="C69" s="448" t="s">
        <v>3</v>
      </c>
      <c r="D69" s="484"/>
      <c r="E69" s="441"/>
      <c r="F69" s="450"/>
      <c r="G69" s="451"/>
      <c r="H69" s="442"/>
    </row>
    <row r="70" spans="1:8" ht="21.75" hidden="1" customHeight="1">
      <c r="A70" s="456"/>
      <c r="B70" s="485" t="s">
        <v>641</v>
      </c>
      <c r="C70" s="486" t="s">
        <v>1</v>
      </c>
      <c r="D70" s="487">
        <f>D68*D69</f>
        <v>0</v>
      </c>
      <c r="E70" s="441"/>
      <c r="F70" s="450"/>
      <c r="G70" s="451"/>
      <c r="H70" s="442"/>
    </row>
    <row r="71" spans="1:8" ht="21.75" hidden="1" customHeight="1" thickBot="1">
      <c r="A71" s="456"/>
      <c r="B71" s="441"/>
      <c r="C71" s="441"/>
      <c r="D71" s="441"/>
      <c r="E71" s="441"/>
      <c r="F71" s="459"/>
      <c r="G71" s="460"/>
      <c r="H71" s="442"/>
    </row>
    <row r="72" spans="1:8" ht="21.75" customHeight="1" thickBot="1">
      <c r="A72" s="497"/>
      <c r="B72" s="498"/>
      <c r="C72" s="498"/>
      <c r="D72" s="499"/>
      <c r="E72" s="500"/>
      <c r="F72" s="500"/>
      <c r="G72" s="500"/>
      <c r="H72" s="501"/>
    </row>
    <row r="73" spans="1:8" ht="9.75" customHeight="1"/>
  </sheetData>
  <mergeCells count="12">
    <mergeCell ref="O4:O5"/>
    <mergeCell ref="F46:G46"/>
    <mergeCell ref="F54:G54"/>
    <mergeCell ref="F61:G61"/>
    <mergeCell ref="F67:G67"/>
    <mergeCell ref="F29:G29"/>
    <mergeCell ref="F40:G40"/>
    <mergeCell ref="K3:N3"/>
    <mergeCell ref="A4:H4"/>
    <mergeCell ref="F7:G7"/>
    <mergeCell ref="F16:G16"/>
    <mergeCell ref="F22:G22"/>
  </mergeCells>
  <pageMargins left="0.51181102362204722" right="0.51181102362204722" top="0.78740157480314965" bottom="0.78740157480314965" header="0" footer="0"/>
  <pageSetup paperSize="9" scale="56" fitToHeight="0" orientation="portrait" r:id="rId1"/>
  <rowBreaks count="1" manualBreakCount="1">
    <brk id="51" max="8"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F1CF7-3FD8-444A-B094-88DD0F18D549}">
  <sheetPr codeName="Planilha6">
    <tabColor rgb="FF1851D6"/>
  </sheetPr>
  <dimension ref="A1:U69"/>
  <sheetViews>
    <sheetView showGridLines="0" zoomScaleNormal="100" workbookViewId="0">
      <pane ySplit="4" topLeftCell="A46" activePane="bottomLeft" state="frozen"/>
      <selection activeCell="E107" sqref="E107"/>
      <selection pane="bottomLeft" activeCell="G27" sqref="G27"/>
    </sheetView>
  </sheetViews>
  <sheetFormatPr defaultColWidth="14.42578125" defaultRowHeight="15" customHeight="1"/>
  <cols>
    <col min="1" max="1" width="12" style="422" customWidth="1"/>
    <col min="2" max="2" width="41" style="422" bestFit="1" customWidth="1"/>
    <col min="3" max="3" width="15.5703125" style="422" customWidth="1"/>
    <col min="4" max="4" width="12.42578125" style="422" customWidth="1"/>
    <col min="5" max="5" width="12.7109375" style="422" customWidth="1"/>
    <col min="6" max="7" width="10.42578125" style="422" customWidth="1"/>
    <col min="8" max="8" width="36" style="422" customWidth="1"/>
    <col min="9" max="14" width="16.28515625" style="422" customWidth="1"/>
    <col min="15" max="15" width="21.85546875" style="422" customWidth="1"/>
    <col min="16" max="16" width="11.28515625" style="422" customWidth="1"/>
    <col min="17" max="17" width="20" style="422" customWidth="1"/>
    <col min="18" max="18" width="10.28515625" style="422" customWidth="1"/>
    <col min="19" max="19" width="8.7109375" style="422" customWidth="1"/>
    <col min="20" max="20" width="13" style="422" customWidth="1"/>
    <col min="21" max="30" width="8.7109375" style="422" customWidth="1"/>
    <col min="31" max="16384" width="14.42578125" style="422"/>
  </cols>
  <sheetData>
    <row r="1" spans="1:21" ht="21.75">
      <c r="A1" s="415" t="s">
        <v>122</v>
      </c>
      <c r="B1" s="416" t="str">
        <f>'Obra '!D1</f>
        <v>Marena</v>
      </c>
      <c r="C1" s="417"/>
      <c r="D1" s="418"/>
      <c r="E1" s="419"/>
      <c r="F1" s="419"/>
      <c r="G1" s="419"/>
      <c r="H1" s="504"/>
      <c r="P1" s="505"/>
      <c r="Q1" s="505"/>
    </row>
    <row r="2" spans="1:21" ht="21.75">
      <c r="A2" s="423" t="s">
        <v>123</v>
      </c>
      <c r="B2" s="424" t="str">
        <f>'Obra '!D2</f>
        <v>XPCon</v>
      </c>
      <c r="C2" s="425"/>
      <c r="D2" s="426"/>
      <c r="E2" s="427"/>
      <c r="F2" s="427"/>
      <c r="G2" s="427"/>
      <c r="H2" s="506"/>
      <c r="P2" s="505"/>
      <c r="Q2" s="505"/>
    </row>
    <row r="3" spans="1:21" ht="22.5" thickBot="1">
      <c r="A3" s="423" t="s">
        <v>124</v>
      </c>
      <c r="B3" s="424" t="str">
        <f>'Obra '!D3</f>
        <v>R02 - 30/05/2025</v>
      </c>
      <c r="C3" s="425"/>
      <c r="D3" s="426"/>
      <c r="E3" s="427"/>
      <c r="F3" s="507"/>
      <c r="G3" s="507"/>
      <c r="H3" s="506"/>
      <c r="I3" s="648"/>
      <c r="J3" s="648"/>
      <c r="O3" s="1217" t="s">
        <v>642</v>
      </c>
      <c r="P3" s="1218"/>
      <c r="Q3" s="1218"/>
      <c r="S3" s="1217" t="s">
        <v>643</v>
      </c>
      <c r="T3" s="1218"/>
      <c r="U3" s="1218"/>
    </row>
    <row r="4" spans="1:21" ht="30.75" thickBot="1">
      <c r="A4" s="1207" t="s">
        <v>434</v>
      </c>
      <c r="B4" s="1208"/>
      <c r="C4" s="1208"/>
      <c r="D4" s="1208"/>
      <c r="E4" s="1208"/>
      <c r="F4" s="1208"/>
      <c r="G4" s="1208"/>
      <c r="H4" s="1209"/>
      <c r="O4" s="508" t="s">
        <v>644</v>
      </c>
      <c r="P4" s="505">
        <v>6601.277</v>
      </c>
      <c r="Q4" s="505"/>
      <c r="S4" s="508" t="s">
        <v>645</v>
      </c>
      <c r="T4" s="505">
        <f>P4/P5</f>
        <v>235.75989285714286</v>
      </c>
    </row>
    <row r="5" spans="1:21" ht="22.5" thickTop="1">
      <c r="A5" s="432" t="s">
        <v>434</v>
      </c>
      <c r="B5" s="433"/>
      <c r="C5" s="433"/>
      <c r="D5" s="434"/>
      <c r="E5" s="435"/>
      <c r="F5" s="435"/>
      <c r="G5" s="435"/>
      <c r="H5" s="436"/>
      <c r="O5" s="508" t="s">
        <v>646</v>
      </c>
      <c r="P5" s="505">
        <v>28</v>
      </c>
      <c r="Q5" s="505" t="s">
        <v>647</v>
      </c>
      <c r="S5" s="508" t="s">
        <v>437</v>
      </c>
      <c r="T5" s="508">
        <v>49</v>
      </c>
      <c r="U5" s="508" t="s">
        <v>438</v>
      </c>
    </row>
    <row r="6" spans="1:21" ht="22.5" thickBot="1">
      <c r="A6" s="438"/>
      <c r="B6" s="439"/>
      <c r="C6" s="439"/>
      <c r="D6" s="440"/>
      <c r="E6" s="441"/>
      <c r="F6" s="441"/>
      <c r="G6" s="441"/>
      <c r="H6" s="442"/>
      <c r="O6" s="508" t="s">
        <v>648</v>
      </c>
      <c r="P6" s="505">
        <f>ROUNDUP((P4*T5)/P5/180,)</f>
        <v>65</v>
      </c>
      <c r="Q6" s="505" t="s">
        <v>649</v>
      </c>
    </row>
    <row r="7" spans="1:21" ht="21.75">
      <c r="A7" s="438"/>
      <c r="B7" s="444" t="s">
        <v>0</v>
      </c>
      <c r="C7" s="445" t="s">
        <v>62</v>
      </c>
      <c r="D7" s="446" t="s">
        <v>65</v>
      </c>
      <c r="E7" s="441"/>
      <c r="F7" s="441"/>
      <c r="G7" s="441"/>
      <c r="H7" s="442"/>
      <c r="O7" s="508" t="s">
        <v>551</v>
      </c>
      <c r="P7" s="505">
        <v>10</v>
      </c>
      <c r="Q7" s="505"/>
      <c r="R7" s="505"/>
    </row>
    <row r="8" spans="1:21" ht="21.75">
      <c r="A8" s="438"/>
      <c r="B8" s="488" t="s">
        <v>435</v>
      </c>
      <c r="C8" s="489" t="s">
        <v>436</v>
      </c>
      <c r="D8" s="509">
        <f>'Obra '!$E$9/'Obra '!$E$7</f>
        <v>126.50999999999999</v>
      </c>
      <c r="E8" s="441"/>
      <c r="F8" s="441"/>
      <c r="G8" s="441"/>
      <c r="H8" s="442"/>
      <c r="O8" s="510" t="s">
        <v>440</v>
      </c>
      <c r="P8" s="511">
        <v>5</v>
      </c>
      <c r="Q8" s="511" t="s">
        <v>649</v>
      </c>
      <c r="R8" s="505"/>
    </row>
    <row r="9" spans="1:21" ht="21.75">
      <c r="A9" s="438"/>
      <c r="B9" s="502" t="s">
        <v>437</v>
      </c>
      <c r="C9" s="503" t="s">
        <v>438</v>
      </c>
      <c r="D9" s="512">
        <v>49</v>
      </c>
      <c r="E9" s="441"/>
      <c r="F9" s="441"/>
      <c r="G9" s="441"/>
      <c r="H9" s="442"/>
      <c r="P9" s="505"/>
      <c r="Q9" s="505"/>
    </row>
    <row r="10" spans="1:21" ht="21.75">
      <c r="A10" s="438"/>
      <c r="B10" s="513" t="s">
        <v>439</v>
      </c>
      <c r="C10" s="514" t="s">
        <v>2</v>
      </c>
      <c r="D10" s="515">
        <f>ROUNDUP((D9*'Obra '!$E$9)/'Obra '!$E$7/180,)</f>
        <v>35</v>
      </c>
      <c r="E10" s="441"/>
      <c r="F10" s="441"/>
      <c r="G10" s="441"/>
      <c r="H10" s="442"/>
      <c r="P10" s="505"/>
      <c r="Q10" s="505"/>
    </row>
    <row r="11" spans="1:21" ht="21.75">
      <c r="A11" s="438"/>
      <c r="B11" s="516" t="s">
        <v>440</v>
      </c>
      <c r="C11" s="517" t="s">
        <v>2</v>
      </c>
      <c r="D11" s="518">
        <v>4</v>
      </c>
      <c r="E11" s="441" t="s">
        <v>904</v>
      </c>
      <c r="F11" s="441"/>
      <c r="G11" s="441"/>
      <c r="H11" s="442"/>
      <c r="O11" s="508" t="s">
        <v>650</v>
      </c>
      <c r="P11" s="505">
        <f>450+(P4-13000)/1000*16</f>
        <v>347.62043199999999</v>
      </c>
      <c r="Q11" s="505"/>
      <c r="R11" s="505"/>
    </row>
    <row r="12" spans="1:21" ht="21.75">
      <c r="A12" s="438"/>
      <c r="B12" s="519" t="s">
        <v>651</v>
      </c>
      <c r="C12" s="520" t="s">
        <v>2</v>
      </c>
      <c r="D12" s="521">
        <f>ROUNDUP(($D$10+D11)/20,0)</f>
        <v>2</v>
      </c>
      <c r="E12" s="522" t="s">
        <v>652</v>
      </c>
      <c r="F12" s="522"/>
      <c r="G12" s="522"/>
      <c r="H12" s="442"/>
      <c r="O12" s="508" t="s">
        <v>653</v>
      </c>
      <c r="P12" s="505">
        <f>P11*0.4</f>
        <v>139.0481728</v>
      </c>
      <c r="Q12" s="505"/>
      <c r="R12" s="505"/>
    </row>
    <row r="13" spans="1:21" ht="21.75">
      <c r="A13" s="438"/>
      <c r="B13" s="447" t="s">
        <v>654</v>
      </c>
      <c r="C13" s="520" t="s">
        <v>2</v>
      </c>
      <c r="D13" s="523">
        <f>ROUNDUP('Obra '!$E$13/5,0)</f>
        <v>3</v>
      </c>
      <c r="E13" s="522" t="s">
        <v>655</v>
      </c>
      <c r="F13" s="522"/>
      <c r="G13" s="522"/>
      <c r="H13" s="442"/>
      <c r="P13" s="505"/>
      <c r="Q13" s="505"/>
      <c r="R13" s="505"/>
    </row>
    <row r="14" spans="1:21" ht="21.75">
      <c r="A14" s="456"/>
      <c r="B14" s="519" t="s">
        <v>441</v>
      </c>
      <c r="C14" s="520" t="s">
        <v>442</v>
      </c>
      <c r="D14" s="524">
        <f>800*D10</f>
        <v>28000</v>
      </c>
      <c r="E14" s="522" t="s">
        <v>443</v>
      </c>
      <c r="F14" s="522"/>
      <c r="G14" s="522"/>
      <c r="H14" s="442"/>
      <c r="P14" s="525">
        <f>SUM(P11:P13)</f>
        <v>486.66860480000003</v>
      </c>
      <c r="Q14" s="505"/>
    </row>
    <row r="15" spans="1:21" ht="18">
      <c r="A15" s="526"/>
      <c r="B15" s="519" t="s">
        <v>444</v>
      </c>
      <c r="C15" s="520" t="s">
        <v>442</v>
      </c>
      <c r="D15" s="524">
        <f>500*(D10+D11)</f>
        <v>19500</v>
      </c>
      <c r="E15" s="522" t="s">
        <v>445</v>
      </c>
      <c r="F15" s="527"/>
      <c r="G15" s="527"/>
      <c r="H15" s="528"/>
      <c r="P15" s="505"/>
      <c r="Q15" s="505"/>
    </row>
    <row r="16" spans="1:21" ht="18.75" thickBot="1">
      <c r="A16" s="526"/>
      <c r="B16" s="529" t="s">
        <v>446</v>
      </c>
      <c r="C16" s="530" t="s">
        <v>2</v>
      </c>
      <c r="D16" s="531">
        <f>ROUNDUP(($D$10+D11)/20,0)</f>
        <v>2</v>
      </c>
      <c r="E16" s="522" t="s">
        <v>447</v>
      </c>
      <c r="F16" s="522"/>
      <c r="G16" s="522"/>
      <c r="H16" s="528"/>
      <c r="O16" s="508" t="s">
        <v>656</v>
      </c>
      <c r="P16" s="505">
        <v>1</v>
      </c>
      <c r="Q16" s="505" t="s">
        <v>657</v>
      </c>
    </row>
    <row r="17" spans="1:18">
      <c r="A17" s="526"/>
      <c r="B17" s="532"/>
      <c r="C17" s="532"/>
      <c r="D17" s="532"/>
      <c r="E17" s="532"/>
      <c r="F17" s="532"/>
      <c r="G17" s="532"/>
      <c r="H17" s="528"/>
      <c r="P17" s="505">
        <f>P16*P6</f>
        <v>65</v>
      </c>
      <c r="Q17" s="505" t="s">
        <v>12</v>
      </c>
    </row>
    <row r="18" spans="1:18" ht="21.75">
      <c r="A18" s="432" t="s">
        <v>658</v>
      </c>
      <c r="B18" s="433"/>
      <c r="C18" s="433"/>
      <c r="D18" s="434"/>
      <c r="E18" s="435"/>
      <c r="F18" s="435"/>
      <c r="G18" s="435"/>
      <c r="H18" s="436"/>
      <c r="P18" s="505"/>
      <c r="Q18" s="505"/>
    </row>
    <row r="19" spans="1:18" ht="22.5" thickBot="1">
      <c r="A19" s="438"/>
      <c r="B19" s="439"/>
      <c r="C19" s="439"/>
      <c r="D19" s="440"/>
      <c r="E19" s="441"/>
      <c r="F19" s="441"/>
      <c r="G19" s="441"/>
      <c r="H19" s="442"/>
      <c r="O19" s="508" t="s">
        <v>659</v>
      </c>
      <c r="P19" s="505">
        <v>1.5</v>
      </c>
      <c r="Q19" s="505" t="s">
        <v>657</v>
      </c>
    </row>
    <row r="20" spans="1:18" ht="21.75">
      <c r="A20" s="438"/>
      <c r="B20" s="444" t="s">
        <v>0</v>
      </c>
      <c r="C20" s="445" t="s">
        <v>62</v>
      </c>
      <c r="D20" s="445" t="s">
        <v>65</v>
      </c>
      <c r="E20" s="445" t="s">
        <v>448</v>
      </c>
      <c r="F20" s="533" t="s">
        <v>449</v>
      </c>
      <c r="G20" s="441"/>
      <c r="H20" s="442"/>
      <c r="P20" s="505">
        <f>P19*P6</f>
        <v>97.5</v>
      </c>
      <c r="Q20" s="505" t="s">
        <v>12</v>
      </c>
    </row>
    <row r="21" spans="1:18" ht="15.75" customHeight="1">
      <c r="A21" s="438"/>
      <c r="B21" s="488" t="s">
        <v>450</v>
      </c>
      <c r="C21" s="489" t="s">
        <v>2</v>
      </c>
      <c r="D21" s="520">
        <v>4</v>
      </c>
      <c r="E21" s="520">
        <v>200</v>
      </c>
      <c r="F21" s="521">
        <f>D21*E21</f>
        <v>800</v>
      </c>
      <c r="G21" s="441"/>
      <c r="H21" s="442"/>
      <c r="P21" s="505"/>
      <c r="Q21" s="505"/>
    </row>
    <row r="22" spans="1:18" ht="15.75" customHeight="1">
      <c r="A22" s="438"/>
      <c r="B22" s="447" t="s">
        <v>451</v>
      </c>
      <c r="C22" s="520" t="s">
        <v>2</v>
      </c>
      <c r="D22" s="520">
        <v>1</v>
      </c>
      <c r="E22" s="520">
        <v>1000</v>
      </c>
      <c r="F22" s="521">
        <f>E22*D22</f>
        <v>1000</v>
      </c>
      <c r="G22" s="441"/>
      <c r="H22" s="442"/>
      <c r="P22" s="505"/>
      <c r="Q22" s="505"/>
    </row>
    <row r="23" spans="1:18" ht="15.75" customHeight="1">
      <c r="A23" s="526"/>
      <c r="B23" s="447" t="s">
        <v>452</v>
      </c>
      <c r="C23" s="520" t="s">
        <v>2</v>
      </c>
      <c r="D23" s="520">
        <v>1</v>
      </c>
      <c r="E23" s="520">
        <v>5000</v>
      </c>
      <c r="F23" s="521">
        <f>E23*D23</f>
        <v>5000</v>
      </c>
      <c r="G23" s="441"/>
      <c r="H23" s="528"/>
      <c r="P23" s="505"/>
      <c r="Q23" s="505"/>
    </row>
    <row r="24" spans="1:18" ht="15.75" customHeight="1">
      <c r="A24" s="526"/>
      <c r="B24" s="447" t="s">
        <v>453</v>
      </c>
      <c r="C24" s="520" t="s">
        <v>3</v>
      </c>
      <c r="D24" s="520">
        <v>1</v>
      </c>
      <c r="E24" s="520">
        <v>900</v>
      </c>
      <c r="F24" s="521">
        <f>E24*D24</f>
        <v>900</v>
      </c>
      <c r="G24" s="441"/>
      <c r="H24" s="528"/>
      <c r="P24" s="505"/>
      <c r="Q24" s="505"/>
    </row>
    <row r="25" spans="1:18" ht="15.75" customHeight="1" thickBot="1">
      <c r="A25" s="526"/>
      <c r="B25" s="534" t="s">
        <v>454</v>
      </c>
      <c r="C25" s="530" t="s">
        <v>2</v>
      </c>
      <c r="D25" s="530">
        <f>D11</f>
        <v>4</v>
      </c>
      <c r="E25" s="530">
        <v>800</v>
      </c>
      <c r="F25" s="531">
        <f>E25*D25</f>
        <v>3200</v>
      </c>
      <c r="G25" s="441"/>
      <c r="H25" s="528"/>
      <c r="P25" s="505"/>
      <c r="Q25" s="505"/>
    </row>
    <row r="26" spans="1:18" ht="15.75" customHeight="1" thickBot="1">
      <c r="A26" s="526"/>
      <c r="B26" s="1219" t="s">
        <v>8</v>
      </c>
      <c r="C26" s="1220"/>
      <c r="D26" s="1220"/>
      <c r="E26" s="1221"/>
      <c r="F26" s="535">
        <f>F23+F24+F25+F22+F21</f>
        <v>10900</v>
      </c>
      <c r="G26" s="441"/>
      <c r="H26" s="528"/>
      <c r="P26" s="505"/>
      <c r="Q26" s="505"/>
    </row>
    <row r="27" spans="1:18" ht="15.75" customHeight="1">
      <c r="A27" s="526"/>
      <c r="B27" s="444" t="s">
        <v>0</v>
      </c>
      <c r="C27" s="445" t="s">
        <v>62</v>
      </c>
      <c r="D27" s="445" t="s">
        <v>65</v>
      </c>
      <c r="E27" s="445" t="s">
        <v>448</v>
      </c>
      <c r="F27" s="533" t="s">
        <v>449</v>
      </c>
      <c r="G27" s="441"/>
      <c r="H27" s="528"/>
      <c r="P27" s="505"/>
      <c r="Q27" s="505"/>
    </row>
    <row r="28" spans="1:18" ht="15.75" customHeight="1">
      <c r="A28" s="526"/>
      <c r="B28" s="488" t="s">
        <v>455</v>
      </c>
      <c r="C28" s="489" t="s">
        <v>2</v>
      </c>
      <c r="D28" s="520">
        <v>3</v>
      </c>
      <c r="E28" s="520">
        <v>6500</v>
      </c>
      <c r="F28" s="521">
        <f>D28*E28</f>
        <v>19500</v>
      </c>
      <c r="G28" s="441"/>
      <c r="H28" s="528"/>
      <c r="P28" s="505"/>
      <c r="Q28" s="505"/>
    </row>
    <row r="29" spans="1:18" ht="15.75" customHeight="1">
      <c r="A29" s="526"/>
      <c r="B29" s="447" t="s">
        <v>456</v>
      </c>
      <c r="C29" s="520" t="s">
        <v>2</v>
      </c>
      <c r="D29" s="520">
        <v>1</v>
      </c>
      <c r="E29" s="520">
        <v>2000</v>
      </c>
      <c r="F29" s="521">
        <f>E29*D29</f>
        <v>2000</v>
      </c>
      <c r="G29" s="441"/>
      <c r="H29" s="528"/>
      <c r="P29" s="505"/>
      <c r="Q29" s="505"/>
    </row>
    <row r="30" spans="1:18" ht="15.75" customHeight="1" thickBot="1">
      <c r="A30" s="526"/>
      <c r="B30" s="536" t="s">
        <v>457</v>
      </c>
      <c r="C30" s="537" t="s">
        <v>2</v>
      </c>
      <c r="D30" s="537">
        <v>2</v>
      </c>
      <c r="E30" s="537">
        <v>500</v>
      </c>
      <c r="F30" s="538">
        <f>E30*D30</f>
        <v>1000</v>
      </c>
      <c r="G30" s="441"/>
      <c r="H30" s="528"/>
      <c r="P30" s="505"/>
      <c r="Q30" s="505"/>
    </row>
    <row r="31" spans="1:18" ht="15.75" customHeight="1" thickBot="1">
      <c r="A31" s="539"/>
      <c r="B31" s="1219" t="s">
        <v>8</v>
      </c>
      <c r="C31" s="1220"/>
      <c r="D31" s="1220"/>
      <c r="E31" s="1221"/>
      <c r="F31" s="535">
        <f>+F28+F29+F30</f>
        <v>22500</v>
      </c>
      <c r="G31" s="441"/>
      <c r="H31" s="540"/>
      <c r="O31" s="508" t="s">
        <v>660</v>
      </c>
      <c r="P31" s="505">
        <f>1*ROUNDUP(P6/20,)</f>
        <v>4</v>
      </c>
      <c r="Q31" s="505" t="s">
        <v>12</v>
      </c>
    </row>
    <row r="32" spans="1:18" ht="15.75" customHeight="1">
      <c r="A32" s="526"/>
      <c r="B32" s="532"/>
      <c r="C32" s="532"/>
      <c r="D32" s="532"/>
      <c r="E32" s="532"/>
      <c r="F32" s="532"/>
      <c r="G32" s="441"/>
      <c r="H32" s="528"/>
      <c r="P32" s="505"/>
      <c r="Q32" s="505"/>
      <c r="R32" s="505"/>
    </row>
    <row r="33" spans="1:18" ht="15.75" customHeight="1">
      <c r="A33" s="432" t="s">
        <v>517</v>
      </c>
      <c r="B33" s="433"/>
      <c r="C33" s="433"/>
      <c r="D33" s="434"/>
      <c r="E33" s="435"/>
      <c r="F33" s="435"/>
      <c r="G33" s="435"/>
      <c r="H33" s="436"/>
      <c r="O33" s="508" t="s">
        <v>661</v>
      </c>
      <c r="P33" s="505">
        <f>0.6*ROUNDUP(P6/20,)</f>
        <v>2.4</v>
      </c>
      <c r="Q33" s="505" t="s">
        <v>12</v>
      </c>
    </row>
    <row r="34" spans="1:18" ht="15.75" customHeight="1" thickBot="1">
      <c r="A34" s="438"/>
      <c r="B34" s="439"/>
      <c r="C34" s="439"/>
      <c r="D34" s="440"/>
      <c r="E34" s="441"/>
      <c r="F34" s="441"/>
      <c r="G34" s="441"/>
      <c r="H34" s="442"/>
      <c r="O34" s="508" t="s">
        <v>662</v>
      </c>
      <c r="P34" s="505">
        <f>0.8*ROUNDUP(P6/10,)</f>
        <v>5.6000000000000005</v>
      </c>
      <c r="Q34" s="505" t="s">
        <v>12</v>
      </c>
    </row>
    <row r="35" spans="1:18" ht="31.5">
      <c r="A35" s="438"/>
      <c r="B35" s="541" t="s">
        <v>0</v>
      </c>
      <c r="C35" s="542" t="s">
        <v>62</v>
      </c>
      <c r="D35" s="542" t="s">
        <v>663</v>
      </c>
      <c r="E35" s="542" t="s">
        <v>65</v>
      </c>
      <c r="F35" s="542" t="s">
        <v>448</v>
      </c>
      <c r="G35" s="543" t="s">
        <v>449</v>
      </c>
      <c r="H35" s="442" t="s">
        <v>913</v>
      </c>
      <c r="P35" s="505"/>
      <c r="Q35" s="505"/>
    </row>
    <row r="36" spans="1:18" ht="15.75" customHeight="1">
      <c r="A36" s="438"/>
      <c r="B36" s="544" t="s">
        <v>747</v>
      </c>
      <c r="C36" s="520" t="s">
        <v>1</v>
      </c>
      <c r="D36" s="520" t="s">
        <v>664</v>
      </c>
      <c r="E36" s="545">
        <v>42.4</v>
      </c>
      <c r="F36" s="520">
        <v>115.4849</v>
      </c>
      <c r="G36" s="546">
        <f>IF(D36="sim",E36*F36,0)</f>
        <v>4896.5597600000001</v>
      </c>
      <c r="H36" s="528" t="s">
        <v>910</v>
      </c>
      <c r="P36" s="505"/>
      <c r="Q36" s="505"/>
    </row>
    <row r="37" spans="1:18" ht="15.75" customHeight="1">
      <c r="A37" s="438"/>
      <c r="B37" s="547" t="s">
        <v>748</v>
      </c>
      <c r="C37" s="520" t="s">
        <v>1</v>
      </c>
      <c r="D37" s="520" t="s">
        <v>664</v>
      </c>
      <c r="E37" s="545">
        <v>26</v>
      </c>
      <c r="F37" s="520">
        <v>115.4849</v>
      </c>
      <c r="G37" s="546">
        <f t="shared" ref="G37:G45" si="0">IF(D37="sim",E37*F37,0)</f>
        <v>3002.6073999999999</v>
      </c>
      <c r="H37" s="528" t="s">
        <v>910</v>
      </c>
      <c r="P37" s="505"/>
      <c r="Q37" s="505"/>
    </row>
    <row r="38" spans="1:18" ht="15.75" customHeight="1">
      <c r="A38" s="526"/>
      <c r="B38" s="547" t="s">
        <v>749</v>
      </c>
      <c r="C38" s="520" t="s">
        <v>1</v>
      </c>
      <c r="D38" s="520" t="s">
        <v>664</v>
      </c>
      <c r="E38" s="545">
        <v>22.5</v>
      </c>
      <c r="F38" s="520">
        <v>115.4849</v>
      </c>
      <c r="G38" s="546">
        <f t="shared" si="0"/>
        <v>2598.4102499999999</v>
      </c>
      <c r="H38" s="528" t="s">
        <v>910</v>
      </c>
      <c r="P38" s="505"/>
      <c r="Q38" s="505"/>
    </row>
    <row r="39" spans="1:18" ht="15.75" customHeight="1">
      <c r="A39" s="526"/>
      <c r="B39" s="547" t="s">
        <v>911</v>
      </c>
      <c r="C39" s="520" t="s">
        <v>1</v>
      </c>
      <c r="D39" s="520" t="s">
        <v>664</v>
      </c>
      <c r="E39" s="545">
        <v>31.6</v>
      </c>
      <c r="F39" s="520">
        <v>201.22489000000002</v>
      </c>
      <c r="G39" s="546">
        <f t="shared" si="0"/>
        <v>6358.7065240000011</v>
      </c>
      <c r="H39" s="528" t="s">
        <v>910</v>
      </c>
      <c r="P39" s="505"/>
      <c r="Q39" s="505"/>
    </row>
    <row r="40" spans="1:18" ht="15.75" customHeight="1">
      <c r="A40" s="526"/>
      <c r="B40" s="547" t="s">
        <v>912</v>
      </c>
      <c r="C40" s="520" t="s">
        <v>1</v>
      </c>
      <c r="D40" s="520" t="s">
        <v>664</v>
      </c>
      <c r="E40" s="545">
        <f>2.4+2.4+2.4+8.2</f>
        <v>15.399999999999999</v>
      </c>
      <c r="F40" s="520">
        <v>201.22489000000002</v>
      </c>
      <c r="G40" s="546">
        <f t="shared" si="0"/>
        <v>3098.8633059999997</v>
      </c>
      <c r="H40" s="528" t="s">
        <v>910</v>
      </c>
      <c r="P40" s="505"/>
      <c r="Q40" s="505"/>
    </row>
    <row r="41" spans="1:18" ht="15.75" customHeight="1">
      <c r="A41" s="526"/>
      <c r="B41" s="547" t="s">
        <v>750</v>
      </c>
      <c r="C41" s="520" t="s">
        <v>1</v>
      </c>
      <c r="D41" s="520" t="s">
        <v>665</v>
      </c>
      <c r="E41" s="545">
        <f>IF(D41="não",0,ROUNDUP(3*'Obra '!$E$10/COUNTIFS($D$39:$D$47,"Sim"),))</f>
        <v>0</v>
      </c>
      <c r="F41" s="520">
        <v>201.22489000000002</v>
      </c>
      <c r="G41" s="546">
        <f t="shared" si="0"/>
        <v>0</v>
      </c>
      <c r="H41" s="528"/>
      <c r="P41" s="505"/>
      <c r="Q41" s="505"/>
    </row>
    <row r="42" spans="1:18" ht="15.75" customHeight="1">
      <c r="A42" s="526"/>
      <c r="B42" s="547" t="s">
        <v>751</v>
      </c>
      <c r="C42" s="520" t="s">
        <v>1</v>
      </c>
      <c r="D42" s="520" t="s">
        <v>665</v>
      </c>
      <c r="E42" s="545">
        <f>IF(D42="não",0,ROUNDUP(3*'Obra '!$E$10/COUNTIFS($D$39:$D$47,"Sim"),))</f>
        <v>0</v>
      </c>
      <c r="F42" s="520">
        <v>201.22489000000002</v>
      </c>
      <c r="G42" s="546">
        <f t="shared" si="0"/>
        <v>0</v>
      </c>
      <c r="H42" s="528"/>
      <c r="P42" s="505"/>
      <c r="Q42" s="505"/>
    </row>
    <row r="43" spans="1:18" ht="15.75" customHeight="1">
      <c r="A43" s="526"/>
      <c r="B43" s="547" t="s">
        <v>752</v>
      </c>
      <c r="C43" s="520" t="s">
        <v>1</v>
      </c>
      <c r="D43" s="520" t="s">
        <v>665</v>
      </c>
      <c r="E43" s="545">
        <f>IF(D43="não",0,ROUNDUP(3*'Obra '!$E$10/COUNTIFS($D$39:$D$47,"Sim"),))</f>
        <v>0</v>
      </c>
      <c r="F43" s="520">
        <v>201.22489000000002</v>
      </c>
      <c r="G43" s="546">
        <f t="shared" si="0"/>
        <v>0</v>
      </c>
      <c r="H43" s="528"/>
      <c r="P43" s="505"/>
      <c r="Q43" s="505"/>
    </row>
    <row r="44" spans="1:18" ht="15.75" customHeight="1">
      <c r="A44" s="526"/>
      <c r="B44" s="547" t="s">
        <v>753</v>
      </c>
      <c r="C44" s="520" t="s">
        <v>1</v>
      </c>
      <c r="D44" s="520" t="s">
        <v>665</v>
      </c>
      <c r="E44" s="545">
        <f>IF(D44="não",0,ROUNDUP(3*'Obra '!$E$10/COUNTIFS($D$39:$D$47,"Sim"),))</f>
        <v>0</v>
      </c>
      <c r="F44" s="520">
        <v>201.22489000000002</v>
      </c>
      <c r="G44" s="546">
        <f t="shared" si="0"/>
        <v>0</v>
      </c>
      <c r="H44" s="528"/>
      <c r="P44" s="505"/>
      <c r="Q44" s="505"/>
    </row>
    <row r="45" spans="1:18" ht="15.75" customHeight="1">
      <c r="A45" s="526"/>
      <c r="B45" s="548" t="s">
        <v>909</v>
      </c>
      <c r="C45" s="520" t="s">
        <v>1</v>
      </c>
      <c r="D45" s="520" t="s">
        <v>664</v>
      </c>
      <c r="E45" s="545">
        <f>IF(D45="não",0,ROUNDUP(3*'Obra '!$E$10/COUNTIFS($D$39:$D$47,"Sim"),))</f>
        <v>12</v>
      </c>
      <c r="F45" s="520">
        <v>201.22489000000002</v>
      </c>
      <c r="G45" s="546">
        <f t="shared" si="0"/>
        <v>2414.6986800000004</v>
      </c>
      <c r="H45" s="528" t="s">
        <v>891</v>
      </c>
      <c r="P45" s="505"/>
      <c r="Q45" s="505"/>
    </row>
    <row r="46" spans="1:18" ht="15.75" customHeight="1">
      <c r="A46" s="526"/>
      <c r="B46" s="548" t="s">
        <v>754</v>
      </c>
      <c r="C46" s="520" t="s">
        <v>1</v>
      </c>
      <c r="D46" s="520" t="s">
        <v>664</v>
      </c>
      <c r="E46" s="545">
        <v>59.2</v>
      </c>
      <c r="F46" s="520">
        <v>201.22489000000002</v>
      </c>
      <c r="G46" s="546">
        <f>IF(D46="sim",E46*F46,0)</f>
        <v>11912.513488000002</v>
      </c>
      <c r="H46" s="528" t="s">
        <v>910</v>
      </c>
      <c r="P46" s="505"/>
      <c r="Q46" s="505"/>
    </row>
    <row r="47" spans="1:18" ht="15.75" customHeight="1">
      <c r="A47" s="526"/>
      <c r="B47" s="548" t="s">
        <v>755</v>
      </c>
      <c r="C47" s="520" t="s">
        <v>1</v>
      </c>
      <c r="D47" s="520" t="s">
        <v>664</v>
      </c>
      <c r="E47" s="545">
        <f>3.1+10.6+3.37+3.25+39</f>
        <v>59.32</v>
      </c>
      <c r="F47" s="520">
        <v>272.87529999999998</v>
      </c>
      <c r="G47" s="546">
        <f>IF(D47="sim",E47*F47,0)</f>
        <v>16186.962796</v>
      </c>
      <c r="H47" s="528" t="s">
        <v>914</v>
      </c>
      <c r="P47" s="505"/>
      <c r="Q47" s="505"/>
      <c r="R47" s="505"/>
    </row>
    <row r="48" spans="1:18" ht="15.75" customHeight="1">
      <c r="A48" s="526"/>
      <c r="B48" s="548" t="s">
        <v>756</v>
      </c>
      <c r="C48" s="520" t="s">
        <v>1</v>
      </c>
      <c r="D48" s="520" t="s">
        <v>664</v>
      </c>
      <c r="E48" s="545">
        <v>62.8</v>
      </c>
      <c r="F48" s="520">
        <v>272.87529999999998</v>
      </c>
      <c r="G48" s="546">
        <f>IF(D48="sim",E48*F48,0)</f>
        <v>17136.568839999996</v>
      </c>
      <c r="H48" s="528" t="s">
        <v>907</v>
      </c>
      <c r="P48" s="505"/>
      <c r="Q48" s="505"/>
      <c r="R48" s="505"/>
    </row>
    <row r="49" spans="1:18" ht="15.75" customHeight="1">
      <c r="A49" s="526"/>
      <c r="B49" s="548" t="s">
        <v>908</v>
      </c>
      <c r="C49" s="520" t="s">
        <v>1</v>
      </c>
      <c r="D49" s="520" t="s">
        <v>664</v>
      </c>
      <c r="E49" s="545">
        <f>3.8+3.8+3.8+3.9</f>
        <v>15.299999999999999</v>
      </c>
      <c r="F49" s="520">
        <v>201.22489000000002</v>
      </c>
      <c r="G49" s="546">
        <f>IF(D49="sim",E49*F49,0)</f>
        <v>3078.7408169999999</v>
      </c>
      <c r="H49" s="528" t="s">
        <v>891</v>
      </c>
      <c r="P49" s="505"/>
      <c r="Q49" s="505"/>
      <c r="R49" s="505"/>
    </row>
    <row r="50" spans="1:18" ht="15.75" customHeight="1" thickBot="1">
      <c r="A50" s="526"/>
      <c r="B50" s="548" t="s">
        <v>757</v>
      </c>
      <c r="C50" s="520" t="s">
        <v>1</v>
      </c>
      <c r="D50" s="520" t="s">
        <v>665</v>
      </c>
      <c r="E50" s="545">
        <f>IF(D50="Sim",ROUNDUP(25,),0)</f>
        <v>0</v>
      </c>
      <c r="F50" s="520">
        <v>0</v>
      </c>
      <c r="G50" s="546">
        <f>IF(D50="sim",E50*F50,0)</f>
        <v>0</v>
      </c>
      <c r="H50" s="528"/>
      <c r="P50" s="505"/>
      <c r="Q50" s="505"/>
      <c r="R50" s="505"/>
    </row>
    <row r="51" spans="1:18" ht="15.75" customHeight="1" thickBot="1">
      <c r="A51" s="539"/>
      <c r="B51" s="1214" t="s">
        <v>8</v>
      </c>
      <c r="C51" s="1215"/>
      <c r="D51" s="1215"/>
      <c r="E51" s="1215"/>
      <c r="F51" s="1216"/>
      <c r="G51" s="549">
        <f>SUM(G36:G50)</f>
        <v>70684.631861000002</v>
      </c>
      <c r="H51" s="528"/>
      <c r="P51" s="505"/>
      <c r="Q51" s="505"/>
      <c r="R51" s="505"/>
    </row>
    <row r="52" spans="1:18" ht="15.75" customHeight="1">
      <c r="A52" s="550"/>
      <c r="B52" s="551"/>
      <c r="C52" s="551"/>
      <c r="D52" s="551"/>
      <c r="E52" s="552"/>
      <c r="F52" s="551"/>
      <c r="G52" s="553"/>
      <c r="H52" s="528"/>
      <c r="O52" s="508" t="s">
        <v>661</v>
      </c>
      <c r="P52" s="505">
        <f>0.6*ROUNDUP(P21/20,)</f>
        <v>0</v>
      </c>
      <c r="Q52" s="505" t="s">
        <v>12</v>
      </c>
    </row>
    <row r="53" spans="1:18" ht="15.75" customHeight="1">
      <c r="A53" s="550"/>
      <c r="B53" s="554" t="s">
        <v>906</v>
      </c>
      <c r="C53" s="551"/>
      <c r="D53" s="551"/>
      <c r="E53" s="552"/>
      <c r="F53" s="551"/>
      <c r="G53" s="553"/>
      <c r="H53" s="528"/>
      <c r="O53" s="508"/>
      <c r="P53" s="505"/>
      <c r="Q53" s="505"/>
    </row>
    <row r="54" spans="1:18" ht="15.75" customHeight="1">
      <c r="A54" s="550"/>
      <c r="B54" s="554"/>
      <c r="C54" s="551"/>
      <c r="D54" s="551"/>
      <c r="E54" s="552"/>
      <c r="F54" s="551"/>
      <c r="G54" s="553"/>
      <c r="H54" s="528"/>
      <c r="O54" s="508" t="s">
        <v>662</v>
      </c>
      <c r="P54" s="505">
        <f>0.8*ROUNDUP(P21/10,)</f>
        <v>0</v>
      </c>
      <c r="Q54" s="505" t="s">
        <v>12</v>
      </c>
    </row>
    <row r="55" spans="1:18" ht="15.75" customHeight="1">
      <c r="A55" s="432" t="s">
        <v>666</v>
      </c>
      <c r="B55" s="433"/>
      <c r="C55" s="433"/>
      <c r="D55" s="434"/>
      <c r="E55" s="435"/>
      <c r="F55" s="435"/>
      <c r="G55" s="435"/>
      <c r="H55" s="436"/>
      <c r="O55" s="508"/>
      <c r="P55" s="505"/>
      <c r="Q55" s="505"/>
    </row>
    <row r="56" spans="1:18" ht="15.75" customHeight="1" thickBot="1">
      <c r="A56" s="438"/>
      <c r="B56" s="439"/>
      <c r="C56" s="439"/>
      <c r="D56" s="440"/>
      <c r="E56" s="441"/>
      <c r="F56" s="441"/>
      <c r="G56" s="441"/>
      <c r="H56" s="442"/>
      <c r="O56" s="508"/>
      <c r="P56" s="505"/>
      <c r="Q56" s="505"/>
    </row>
    <row r="57" spans="1:18" ht="15.75" customHeight="1">
      <c r="A57" s="438"/>
      <c r="B57" s="541" t="s">
        <v>0</v>
      </c>
      <c r="C57" s="542" t="s">
        <v>62</v>
      </c>
      <c r="D57" s="542" t="s">
        <v>663</v>
      </c>
      <c r="E57" s="542" t="s">
        <v>65</v>
      </c>
      <c r="F57" s="542" t="s">
        <v>448</v>
      </c>
      <c r="G57" s="543" t="s">
        <v>449</v>
      </c>
      <c r="H57" s="442"/>
      <c r="P57" s="505"/>
      <c r="Q57" s="505"/>
    </row>
    <row r="58" spans="1:18" ht="15.75" customHeight="1">
      <c r="A58" s="438"/>
      <c r="B58" s="548" t="s">
        <v>758</v>
      </c>
      <c r="C58" s="520" t="s">
        <v>118</v>
      </c>
      <c r="D58" s="520" t="s">
        <v>665</v>
      </c>
      <c r="E58" s="545"/>
      <c r="F58" s="520"/>
      <c r="G58" s="546">
        <f t="shared" ref="G58:G62" si="1">IF(D58="sim",E58*F58,0)</f>
        <v>0</v>
      </c>
      <c r="H58" s="442"/>
      <c r="O58" s="508" t="s">
        <v>667</v>
      </c>
      <c r="P58" s="505">
        <v>8</v>
      </c>
      <c r="Q58" s="505" t="s">
        <v>668</v>
      </c>
    </row>
    <row r="59" spans="1:18" ht="15.75" customHeight="1">
      <c r="A59" s="438"/>
      <c r="B59" s="548" t="s">
        <v>759</v>
      </c>
      <c r="C59" s="520" t="s">
        <v>118</v>
      </c>
      <c r="D59" s="520" t="s">
        <v>665</v>
      </c>
      <c r="E59" s="545"/>
      <c r="F59" s="520"/>
      <c r="G59" s="546">
        <f t="shared" si="1"/>
        <v>0</v>
      </c>
      <c r="H59" s="442"/>
      <c r="P59" s="505">
        <f>P58*P8</f>
        <v>40</v>
      </c>
      <c r="Q59" s="505" t="s">
        <v>12</v>
      </c>
    </row>
    <row r="60" spans="1:18" ht="15.75" customHeight="1">
      <c r="A60" s="526"/>
      <c r="B60" s="548" t="s">
        <v>760</v>
      </c>
      <c r="C60" s="520" t="s">
        <v>118</v>
      </c>
      <c r="D60" s="520" t="s">
        <v>665</v>
      </c>
      <c r="E60" s="545"/>
      <c r="F60" s="520"/>
      <c r="G60" s="546">
        <f t="shared" si="1"/>
        <v>0</v>
      </c>
      <c r="H60" s="528"/>
      <c r="P60" s="505"/>
      <c r="Q60" s="505"/>
    </row>
    <row r="61" spans="1:18" ht="15.75" customHeight="1">
      <c r="A61" s="526"/>
      <c r="B61" s="548" t="s">
        <v>761</v>
      </c>
      <c r="C61" s="520" t="s">
        <v>118</v>
      </c>
      <c r="D61" s="520" t="s">
        <v>664</v>
      </c>
      <c r="E61" s="545">
        <v>1</v>
      </c>
      <c r="F61" s="520" t="e">
        <f>#REF!</f>
        <v>#REF!</v>
      </c>
      <c r="G61" s="546" t="e">
        <f t="shared" si="1"/>
        <v>#REF!</v>
      </c>
      <c r="H61" s="528"/>
      <c r="O61" s="508" t="s">
        <v>669</v>
      </c>
      <c r="P61" s="505">
        <f>IF(P4&lt;20000,100,100+((P4-20000)/1000)*5)</f>
        <v>100</v>
      </c>
      <c r="Q61" s="505" t="s">
        <v>1</v>
      </c>
    </row>
    <row r="62" spans="1:18" ht="15.75" customHeight="1" thickBot="1">
      <c r="A62" s="526"/>
      <c r="B62" s="548" t="s">
        <v>762</v>
      </c>
      <c r="C62" s="520" t="s">
        <v>118</v>
      </c>
      <c r="D62" s="520" t="s">
        <v>665</v>
      </c>
      <c r="E62" s="545"/>
      <c r="F62" s="520"/>
      <c r="G62" s="546">
        <f t="shared" si="1"/>
        <v>0</v>
      </c>
      <c r="H62" s="528"/>
      <c r="P62" s="505"/>
      <c r="Q62" s="505"/>
    </row>
    <row r="63" spans="1:18" ht="15.75" customHeight="1" thickBot="1">
      <c r="A63" s="539"/>
      <c r="B63" s="1214" t="s">
        <v>8</v>
      </c>
      <c r="C63" s="1215"/>
      <c r="D63" s="1215"/>
      <c r="E63" s="1215"/>
      <c r="F63" s="1216"/>
      <c r="G63" s="549" t="e">
        <f>SUM(G58:G62)</f>
        <v>#REF!</v>
      </c>
      <c r="H63" s="528"/>
      <c r="O63" s="508" t="s">
        <v>441</v>
      </c>
      <c r="P63" s="505">
        <f>P6*800</f>
        <v>52000</v>
      </c>
      <c r="Q63" s="505" t="s">
        <v>670</v>
      </c>
    </row>
    <row r="64" spans="1:18" ht="15.75" customHeight="1">
      <c r="A64" s="550"/>
      <c r="B64" s="551"/>
      <c r="C64" s="551"/>
      <c r="D64" s="551"/>
      <c r="E64" s="552"/>
      <c r="F64" s="551"/>
      <c r="G64" s="553"/>
      <c r="H64" s="528"/>
      <c r="P64" s="505"/>
      <c r="Q64" s="505"/>
    </row>
    <row r="65" spans="1:19" ht="15.75" customHeight="1">
      <c r="A65" s="550"/>
      <c r="B65" s="554"/>
      <c r="C65" s="551"/>
      <c r="D65" s="551"/>
      <c r="E65" s="552"/>
      <c r="F65" s="551"/>
      <c r="G65" s="553"/>
      <c r="H65" s="528"/>
      <c r="O65" s="508" t="s">
        <v>444</v>
      </c>
      <c r="P65" s="505">
        <f>P6*500</f>
        <v>32500</v>
      </c>
      <c r="Q65" s="505" t="s">
        <v>671</v>
      </c>
      <c r="R65" s="508" t="s">
        <v>672</v>
      </c>
    </row>
    <row r="66" spans="1:19" ht="15.75" customHeight="1" thickBot="1">
      <c r="A66" s="555"/>
      <c r="B66" s="556"/>
      <c r="C66" s="556"/>
      <c r="D66" s="556"/>
      <c r="E66" s="556"/>
      <c r="F66" s="556"/>
      <c r="G66" s="556"/>
      <c r="H66" s="557"/>
      <c r="P66" s="505"/>
      <c r="Q66" s="505"/>
    </row>
    <row r="67" spans="1:19" ht="15.75" customHeight="1">
      <c r="P67" s="505"/>
      <c r="Q67" s="505"/>
    </row>
    <row r="68" spans="1:19" ht="15.75" customHeight="1">
      <c r="O68" s="508" t="s">
        <v>446</v>
      </c>
      <c r="P68" s="505">
        <v>1</v>
      </c>
      <c r="Q68" s="505" t="s">
        <v>673</v>
      </c>
      <c r="R68" s="508">
        <v>20</v>
      </c>
      <c r="S68" s="508" t="s">
        <v>674</v>
      </c>
    </row>
    <row r="69" spans="1:19" ht="15.75" customHeight="1">
      <c r="P69" s="505">
        <f>ROUNDUP(P6/R68,)</f>
        <v>4</v>
      </c>
      <c r="Q69" s="505"/>
    </row>
  </sheetData>
  <mergeCells count="7">
    <mergeCell ref="B63:F63"/>
    <mergeCell ref="O3:Q3"/>
    <mergeCell ref="S3:U3"/>
    <mergeCell ref="A4:H4"/>
    <mergeCell ref="B26:E26"/>
    <mergeCell ref="B31:E31"/>
    <mergeCell ref="B51:F51"/>
  </mergeCells>
  <dataValidations count="1">
    <dataValidation type="list" allowBlank="1" showInputMessage="1" showErrorMessage="1" sqref="D36:D50 D58:D62" xr:uid="{763AA7D4-ACA3-4A42-8EB2-BEB47D484482}">
      <formula1>"Sim,Não"</formula1>
    </dataValidation>
  </dataValidations>
  <pageMargins left="0.511811024" right="0.511811024" top="0.78740157499999996" bottom="0.78740157499999996" header="0" footer="0"/>
  <pageSetup paperSize="9" scale="6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23">
    <tabColor rgb="FF1851D6"/>
    <pageSetUpPr fitToPage="1"/>
  </sheetPr>
  <dimension ref="A1:T125"/>
  <sheetViews>
    <sheetView showGridLines="0" view="pageBreakPreview" zoomScale="80" zoomScaleNormal="90" zoomScaleSheetLayoutView="80" workbookViewId="0">
      <pane ySplit="7" topLeftCell="A8" activePane="bottomLeft" state="frozen"/>
      <selection activeCell="E107" sqref="E107"/>
      <selection pane="bottomLeft" activeCell="E107" sqref="E107"/>
    </sheetView>
  </sheetViews>
  <sheetFormatPr defaultRowHeight="11.25"/>
  <cols>
    <col min="1" max="1" width="31.85546875" style="4" customWidth="1"/>
    <col min="2" max="2" width="15.28515625" style="4" bestFit="1" customWidth="1"/>
    <col min="3" max="3" width="7.5703125" style="4" bestFit="1" customWidth="1"/>
    <col min="4" max="4" width="10.5703125" style="4" customWidth="1"/>
    <col min="5" max="5" width="10.140625" style="4" customWidth="1"/>
    <col min="6" max="6" width="14.5703125" style="4" customWidth="1"/>
    <col min="7" max="7" width="9" style="4" customWidth="1"/>
    <col min="8" max="8" width="10.42578125" style="4" customWidth="1"/>
    <col min="9" max="9" width="11" style="4" customWidth="1"/>
    <col min="10" max="10" width="10" style="4" customWidth="1"/>
    <col min="11" max="11" width="9" style="4" bestFit="1" customWidth="1"/>
    <col min="12" max="12" width="10.7109375" style="4" customWidth="1"/>
    <col min="13" max="13" width="16.42578125" style="23" customWidth="1"/>
    <col min="14" max="16" width="12.140625" style="23" customWidth="1"/>
    <col min="17" max="17" width="13.140625" style="4" customWidth="1"/>
    <col min="18" max="18" width="12.85546875" style="4" customWidth="1"/>
    <col min="19" max="259" width="9.140625" style="4"/>
    <col min="260" max="261" width="11" style="4" customWidth="1"/>
    <col min="262" max="262" width="17.85546875" style="4" customWidth="1"/>
    <col min="263" max="263" width="7.140625" style="4" customWidth="1"/>
    <col min="264" max="265" width="9.140625" style="4"/>
    <col min="266" max="267" width="6.7109375" style="4" customWidth="1"/>
    <col min="268" max="269" width="8.42578125" style="4" customWidth="1"/>
    <col min="270" max="270" width="10" style="4" customWidth="1"/>
    <col min="271" max="271" width="8.42578125" style="4" customWidth="1"/>
    <col min="272" max="272" width="10.7109375" style="4" customWidth="1"/>
    <col min="273" max="273" width="9.7109375" style="4" customWidth="1"/>
    <col min="274" max="515" width="9.140625" style="4"/>
    <col min="516" max="517" width="11" style="4" customWidth="1"/>
    <col min="518" max="518" width="17.85546875" style="4" customWidth="1"/>
    <col min="519" max="519" width="7.140625" style="4" customWidth="1"/>
    <col min="520" max="521" width="9.140625" style="4"/>
    <col min="522" max="523" width="6.7109375" style="4" customWidth="1"/>
    <col min="524" max="525" width="8.42578125" style="4" customWidth="1"/>
    <col min="526" max="526" width="10" style="4" customWidth="1"/>
    <col min="527" max="527" width="8.42578125" style="4" customWidth="1"/>
    <col min="528" max="528" width="10.7109375" style="4" customWidth="1"/>
    <col min="529" max="529" width="9.7109375" style="4" customWidth="1"/>
    <col min="530" max="771" width="9.140625" style="4"/>
    <col min="772" max="773" width="11" style="4" customWidth="1"/>
    <col min="774" max="774" width="17.85546875" style="4" customWidth="1"/>
    <col min="775" max="775" width="7.140625" style="4" customWidth="1"/>
    <col min="776" max="777" width="9.140625" style="4"/>
    <col min="778" max="779" width="6.7109375" style="4" customWidth="1"/>
    <col min="780" max="781" width="8.42578125" style="4" customWidth="1"/>
    <col min="782" max="782" width="10" style="4" customWidth="1"/>
    <col min="783" max="783" width="8.42578125" style="4" customWidth="1"/>
    <col min="784" max="784" width="10.7109375" style="4" customWidth="1"/>
    <col min="785" max="785" width="9.7109375" style="4" customWidth="1"/>
    <col min="786" max="1027" width="9.140625" style="4"/>
    <col min="1028" max="1029" width="11" style="4" customWidth="1"/>
    <col min="1030" max="1030" width="17.85546875" style="4" customWidth="1"/>
    <col min="1031" max="1031" width="7.140625" style="4" customWidth="1"/>
    <col min="1032" max="1033" width="9.140625" style="4"/>
    <col min="1034" max="1035" width="6.7109375" style="4" customWidth="1"/>
    <col min="1036" max="1037" width="8.42578125" style="4" customWidth="1"/>
    <col min="1038" max="1038" width="10" style="4" customWidth="1"/>
    <col min="1039" max="1039" width="8.42578125" style="4" customWidth="1"/>
    <col min="1040" max="1040" width="10.7109375" style="4" customWidth="1"/>
    <col min="1041" max="1041" width="9.7109375" style="4" customWidth="1"/>
    <col min="1042" max="1283" width="9.140625" style="4"/>
    <col min="1284" max="1285" width="11" style="4" customWidth="1"/>
    <col min="1286" max="1286" width="17.85546875" style="4" customWidth="1"/>
    <col min="1287" max="1287" width="7.140625" style="4" customWidth="1"/>
    <col min="1288" max="1289" width="9.140625" style="4"/>
    <col min="1290" max="1291" width="6.7109375" style="4" customWidth="1"/>
    <col min="1292" max="1293" width="8.42578125" style="4" customWidth="1"/>
    <col min="1294" max="1294" width="10" style="4" customWidth="1"/>
    <col min="1295" max="1295" width="8.42578125" style="4" customWidth="1"/>
    <col min="1296" max="1296" width="10.7109375" style="4" customWidth="1"/>
    <col min="1297" max="1297" width="9.7109375" style="4" customWidth="1"/>
    <col min="1298" max="1539" width="9.140625" style="4"/>
    <col min="1540" max="1541" width="11" style="4" customWidth="1"/>
    <col min="1542" max="1542" width="17.85546875" style="4" customWidth="1"/>
    <col min="1543" max="1543" width="7.140625" style="4" customWidth="1"/>
    <col min="1544" max="1545" width="9.140625" style="4"/>
    <col min="1546" max="1547" width="6.7109375" style="4" customWidth="1"/>
    <col min="1548" max="1549" width="8.42578125" style="4" customWidth="1"/>
    <col min="1550" max="1550" width="10" style="4" customWidth="1"/>
    <col min="1551" max="1551" width="8.42578125" style="4" customWidth="1"/>
    <col min="1552" max="1552" width="10.7109375" style="4" customWidth="1"/>
    <col min="1553" max="1553" width="9.7109375" style="4" customWidth="1"/>
    <col min="1554" max="1795" width="9.140625" style="4"/>
    <col min="1796" max="1797" width="11" style="4" customWidth="1"/>
    <col min="1798" max="1798" width="17.85546875" style="4" customWidth="1"/>
    <col min="1799" max="1799" width="7.140625" style="4" customWidth="1"/>
    <col min="1800" max="1801" width="9.140625" style="4"/>
    <col min="1802" max="1803" width="6.7109375" style="4" customWidth="1"/>
    <col min="1804" max="1805" width="8.42578125" style="4" customWidth="1"/>
    <col min="1806" max="1806" width="10" style="4" customWidth="1"/>
    <col min="1807" max="1807" width="8.42578125" style="4" customWidth="1"/>
    <col min="1808" max="1808" width="10.7109375" style="4" customWidth="1"/>
    <col min="1809" max="1809" width="9.7109375" style="4" customWidth="1"/>
    <col min="1810" max="2051" width="9.140625" style="4"/>
    <col min="2052" max="2053" width="11" style="4" customWidth="1"/>
    <col min="2054" max="2054" width="17.85546875" style="4" customWidth="1"/>
    <col min="2055" max="2055" width="7.140625" style="4" customWidth="1"/>
    <col min="2056" max="2057" width="9.140625" style="4"/>
    <col min="2058" max="2059" width="6.7109375" style="4" customWidth="1"/>
    <col min="2060" max="2061" width="8.42578125" style="4" customWidth="1"/>
    <col min="2062" max="2062" width="10" style="4" customWidth="1"/>
    <col min="2063" max="2063" width="8.42578125" style="4" customWidth="1"/>
    <col min="2064" max="2064" width="10.7109375" style="4" customWidth="1"/>
    <col min="2065" max="2065" width="9.7109375" style="4" customWidth="1"/>
    <col min="2066" max="2307" width="9.140625" style="4"/>
    <col min="2308" max="2309" width="11" style="4" customWidth="1"/>
    <col min="2310" max="2310" width="17.85546875" style="4" customWidth="1"/>
    <col min="2311" max="2311" width="7.140625" style="4" customWidth="1"/>
    <col min="2312" max="2313" width="9.140625" style="4"/>
    <col min="2314" max="2315" width="6.7109375" style="4" customWidth="1"/>
    <col min="2316" max="2317" width="8.42578125" style="4" customWidth="1"/>
    <col min="2318" max="2318" width="10" style="4" customWidth="1"/>
    <col min="2319" max="2319" width="8.42578125" style="4" customWidth="1"/>
    <col min="2320" max="2320" width="10.7109375" style="4" customWidth="1"/>
    <col min="2321" max="2321" width="9.7109375" style="4" customWidth="1"/>
    <col min="2322" max="2563" width="9.140625" style="4"/>
    <col min="2564" max="2565" width="11" style="4" customWidth="1"/>
    <col min="2566" max="2566" width="17.85546875" style="4" customWidth="1"/>
    <col min="2567" max="2567" width="7.140625" style="4" customWidth="1"/>
    <col min="2568" max="2569" width="9.140625" style="4"/>
    <col min="2570" max="2571" width="6.7109375" style="4" customWidth="1"/>
    <col min="2572" max="2573" width="8.42578125" style="4" customWidth="1"/>
    <col min="2574" max="2574" width="10" style="4" customWidth="1"/>
    <col min="2575" max="2575" width="8.42578125" style="4" customWidth="1"/>
    <col min="2576" max="2576" width="10.7109375" style="4" customWidth="1"/>
    <col min="2577" max="2577" width="9.7109375" style="4" customWidth="1"/>
    <col min="2578" max="2819" width="9.140625" style="4"/>
    <col min="2820" max="2821" width="11" style="4" customWidth="1"/>
    <col min="2822" max="2822" width="17.85546875" style="4" customWidth="1"/>
    <col min="2823" max="2823" width="7.140625" style="4" customWidth="1"/>
    <col min="2824" max="2825" width="9.140625" style="4"/>
    <col min="2826" max="2827" width="6.7109375" style="4" customWidth="1"/>
    <col min="2828" max="2829" width="8.42578125" style="4" customWidth="1"/>
    <col min="2830" max="2830" width="10" style="4" customWidth="1"/>
    <col min="2831" max="2831" width="8.42578125" style="4" customWidth="1"/>
    <col min="2832" max="2832" width="10.7109375" style="4" customWidth="1"/>
    <col min="2833" max="2833" width="9.7109375" style="4" customWidth="1"/>
    <col min="2834" max="3075" width="9.140625" style="4"/>
    <col min="3076" max="3077" width="11" style="4" customWidth="1"/>
    <col min="3078" max="3078" width="17.85546875" style="4" customWidth="1"/>
    <col min="3079" max="3079" width="7.140625" style="4" customWidth="1"/>
    <col min="3080" max="3081" width="9.140625" style="4"/>
    <col min="3082" max="3083" width="6.7109375" style="4" customWidth="1"/>
    <col min="3084" max="3085" width="8.42578125" style="4" customWidth="1"/>
    <col min="3086" max="3086" width="10" style="4" customWidth="1"/>
    <col min="3087" max="3087" width="8.42578125" style="4" customWidth="1"/>
    <col min="3088" max="3088" width="10.7109375" style="4" customWidth="1"/>
    <col min="3089" max="3089" width="9.7109375" style="4" customWidth="1"/>
    <col min="3090" max="3331" width="9.140625" style="4"/>
    <col min="3332" max="3333" width="11" style="4" customWidth="1"/>
    <col min="3334" max="3334" width="17.85546875" style="4" customWidth="1"/>
    <col min="3335" max="3335" width="7.140625" style="4" customWidth="1"/>
    <col min="3336" max="3337" width="9.140625" style="4"/>
    <col min="3338" max="3339" width="6.7109375" style="4" customWidth="1"/>
    <col min="3340" max="3341" width="8.42578125" style="4" customWidth="1"/>
    <col min="3342" max="3342" width="10" style="4" customWidth="1"/>
    <col min="3343" max="3343" width="8.42578125" style="4" customWidth="1"/>
    <col min="3344" max="3344" width="10.7109375" style="4" customWidth="1"/>
    <col min="3345" max="3345" width="9.7109375" style="4" customWidth="1"/>
    <col min="3346" max="3587" width="9.140625" style="4"/>
    <col min="3588" max="3589" width="11" style="4" customWidth="1"/>
    <col min="3590" max="3590" width="17.85546875" style="4" customWidth="1"/>
    <col min="3591" max="3591" width="7.140625" style="4" customWidth="1"/>
    <col min="3592" max="3593" width="9.140625" style="4"/>
    <col min="3594" max="3595" width="6.7109375" style="4" customWidth="1"/>
    <col min="3596" max="3597" width="8.42578125" style="4" customWidth="1"/>
    <col min="3598" max="3598" width="10" style="4" customWidth="1"/>
    <col min="3599" max="3599" width="8.42578125" style="4" customWidth="1"/>
    <col min="3600" max="3600" width="10.7109375" style="4" customWidth="1"/>
    <col min="3601" max="3601" width="9.7109375" style="4" customWidth="1"/>
    <col min="3602" max="3843" width="9.140625" style="4"/>
    <col min="3844" max="3845" width="11" style="4" customWidth="1"/>
    <col min="3846" max="3846" width="17.85546875" style="4" customWidth="1"/>
    <col min="3847" max="3847" width="7.140625" style="4" customWidth="1"/>
    <col min="3848" max="3849" width="9.140625" style="4"/>
    <col min="3850" max="3851" width="6.7109375" style="4" customWidth="1"/>
    <col min="3852" max="3853" width="8.42578125" style="4" customWidth="1"/>
    <col min="3854" max="3854" width="10" style="4" customWidth="1"/>
    <col min="3855" max="3855" width="8.42578125" style="4" customWidth="1"/>
    <col min="3856" max="3856" width="10.7109375" style="4" customWidth="1"/>
    <col min="3857" max="3857" width="9.7109375" style="4" customWidth="1"/>
    <col min="3858" max="4099" width="9.140625" style="4"/>
    <col min="4100" max="4101" width="11" style="4" customWidth="1"/>
    <col min="4102" max="4102" width="17.85546875" style="4" customWidth="1"/>
    <col min="4103" max="4103" width="7.140625" style="4" customWidth="1"/>
    <col min="4104" max="4105" width="9.140625" style="4"/>
    <col min="4106" max="4107" width="6.7109375" style="4" customWidth="1"/>
    <col min="4108" max="4109" width="8.42578125" style="4" customWidth="1"/>
    <col min="4110" max="4110" width="10" style="4" customWidth="1"/>
    <col min="4111" max="4111" width="8.42578125" style="4" customWidth="1"/>
    <col min="4112" max="4112" width="10.7109375" style="4" customWidth="1"/>
    <col min="4113" max="4113" width="9.7109375" style="4" customWidth="1"/>
    <col min="4114" max="4355" width="9.140625" style="4"/>
    <col min="4356" max="4357" width="11" style="4" customWidth="1"/>
    <col min="4358" max="4358" width="17.85546875" style="4" customWidth="1"/>
    <col min="4359" max="4359" width="7.140625" style="4" customWidth="1"/>
    <col min="4360" max="4361" width="9.140625" style="4"/>
    <col min="4362" max="4363" width="6.7109375" style="4" customWidth="1"/>
    <col min="4364" max="4365" width="8.42578125" style="4" customWidth="1"/>
    <col min="4366" max="4366" width="10" style="4" customWidth="1"/>
    <col min="4367" max="4367" width="8.42578125" style="4" customWidth="1"/>
    <col min="4368" max="4368" width="10.7109375" style="4" customWidth="1"/>
    <col min="4369" max="4369" width="9.7109375" style="4" customWidth="1"/>
    <col min="4370" max="4611" width="9.140625" style="4"/>
    <col min="4612" max="4613" width="11" style="4" customWidth="1"/>
    <col min="4614" max="4614" width="17.85546875" style="4" customWidth="1"/>
    <col min="4615" max="4615" width="7.140625" style="4" customWidth="1"/>
    <col min="4616" max="4617" width="9.140625" style="4"/>
    <col min="4618" max="4619" width="6.7109375" style="4" customWidth="1"/>
    <col min="4620" max="4621" width="8.42578125" style="4" customWidth="1"/>
    <col min="4622" max="4622" width="10" style="4" customWidth="1"/>
    <col min="4623" max="4623" width="8.42578125" style="4" customWidth="1"/>
    <col min="4624" max="4624" width="10.7109375" style="4" customWidth="1"/>
    <col min="4625" max="4625" width="9.7109375" style="4" customWidth="1"/>
    <col min="4626" max="4867" width="9.140625" style="4"/>
    <col min="4868" max="4869" width="11" style="4" customWidth="1"/>
    <col min="4870" max="4870" width="17.85546875" style="4" customWidth="1"/>
    <col min="4871" max="4871" width="7.140625" style="4" customWidth="1"/>
    <col min="4872" max="4873" width="9.140625" style="4"/>
    <col min="4874" max="4875" width="6.7109375" style="4" customWidth="1"/>
    <col min="4876" max="4877" width="8.42578125" style="4" customWidth="1"/>
    <col min="4878" max="4878" width="10" style="4" customWidth="1"/>
    <col min="4879" max="4879" width="8.42578125" style="4" customWidth="1"/>
    <col min="4880" max="4880" width="10.7109375" style="4" customWidth="1"/>
    <col min="4881" max="4881" width="9.7109375" style="4" customWidth="1"/>
    <col min="4882" max="5123" width="9.140625" style="4"/>
    <col min="5124" max="5125" width="11" style="4" customWidth="1"/>
    <col min="5126" max="5126" width="17.85546875" style="4" customWidth="1"/>
    <col min="5127" max="5127" width="7.140625" style="4" customWidth="1"/>
    <col min="5128" max="5129" width="9.140625" style="4"/>
    <col min="5130" max="5131" width="6.7109375" style="4" customWidth="1"/>
    <col min="5132" max="5133" width="8.42578125" style="4" customWidth="1"/>
    <col min="5134" max="5134" width="10" style="4" customWidth="1"/>
    <col min="5135" max="5135" width="8.42578125" style="4" customWidth="1"/>
    <col min="5136" max="5136" width="10.7109375" style="4" customWidth="1"/>
    <col min="5137" max="5137" width="9.7109375" style="4" customWidth="1"/>
    <col min="5138" max="5379" width="9.140625" style="4"/>
    <col min="5380" max="5381" width="11" style="4" customWidth="1"/>
    <col min="5382" max="5382" width="17.85546875" style="4" customWidth="1"/>
    <col min="5383" max="5383" width="7.140625" style="4" customWidth="1"/>
    <col min="5384" max="5385" width="9.140625" style="4"/>
    <col min="5386" max="5387" width="6.7109375" style="4" customWidth="1"/>
    <col min="5388" max="5389" width="8.42578125" style="4" customWidth="1"/>
    <col min="5390" max="5390" width="10" style="4" customWidth="1"/>
    <col min="5391" max="5391" width="8.42578125" style="4" customWidth="1"/>
    <col min="5392" max="5392" width="10.7109375" style="4" customWidth="1"/>
    <col min="5393" max="5393" width="9.7109375" style="4" customWidth="1"/>
    <col min="5394" max="5635" width="9.140625" style="4"/>
    <col min="5636" max="5637" width="11" style="4" customWidth="1"/>
    <col min="5638" max="5638" width="17.85546875" style="4" customWidth="1"/>
    <col min="5639" max="5639" width="7.140625" style="4" customWidth="1"/>
    <col min="5640" max="5641" width="9.140625" style="4"/>
    <col min="5642" max="5643" width="6.7109375" style="4" customWidth="1"/>
    <col min="5644" max="5645" width="8.42578125" style="4" customWidth="1"/>
    <col min="5646" max="5646" width="10" style="4" customWidth="1"/>
    <col min="5647" max="5647" width="8.42578125" style="4" customWidth="1"/>
    <col min="5648" max="5648" width="10.7109375" style="4" customWidth="1"/>
    <col min="5649" max="5649" width="9.7109375" style="4" customWidth="1"/>
    <col min="5650" max="5891" width="9.140625" style="4"/>
    <col min="5892" max="5893" width="11" style="4" customWidth="1"/>
    <col min="5894" max="5894" width="17.85546875" style="4" customWidth="1"/>
    <col min="5895" max="5895" width="7.140625" style="4" customWidth="1"/>
    <col min="5896" max="5897" width="9.140625" style="4"/>
    <col min="5898" max="5899" width="6.7109375" style="4" customWidth="1"/>
    <col min="5900" max="5901" width="8.42578125" style="4" customWidth="1"/>
    <col min="5902" max="5902" width="10" style="4" customWidth="1"/>
    <col min="5903" max="5903" width="8.42578125" style="4" customWidth="1"/>
    <col min="5904" max="5904" width="10.7109375" style="4" customWidth="1"/>
    <col min="5905" max="5905" width="9.7109375" style="4" customWidth="1"/>
    <col min="5906" max="6147" width="9.140625" style="4"/>
    <col min="6148" max="6149" width="11" style="4" customWidth="1"/>
    <col min="6150" max="6150" width="17.85546875" style="4" customWidth="1"/>
    <col min="6151" max="6151" width="7.140625" style="4" customWidth="1"/>
    <col min="6152" max="6153" width="9.140625" style="4"/>
    <col min="6154" max="6155" width="6.7109375" style="4" customWidth="1"/>
    <col min="6156" max="6157" width="8.42578125" style="4" customWidth="1"/>
    <col min="6158" max="6158" width="10" style="4" customWidth="1"/>
    <col min="6159" max="6159" width="8.42578125" style="4" customWidth="1"/>
    <col min="6160" max="6160" width="10.7109375" style="4" customWidth="1"/>
    <col min="6161" max="6161" width="9.7109375" style="4" customWidth="1"/>
    <col min="6162" max="6403" width="9.140625" style="4"/>
    <col min="6404" max="6405" width="11" style="4" customWidth="1"/>
    <col min="6406" max="6406" width="17.85546875" style="4" customWidth="1"/>
    <col min="6407" max="6407" width="7.140625" style="4" customWidth="1"/>
    <col min="6408" max="6409" width="9.140625" style="4"/>
    <col min="6410" max="6411" width="6.7109375" style="4" customWidth="1"/>
    <col min="6412" max="6413" width="8.42578125" style="4" customWidth="1"/>
    <col min="6414" max="6414" width="10" style="4" customWidth="1"/>
    <col min="6415" max="6415" width="8.42578125" style="4" customWidth="1"/>
    <col min="6416" max="6416" width="10.7109375" style="4" customWidth="1"/>
    <col min="6417" max="6417" width="9.7109375" style="4" customWidth="1"/>
    <col min="6418" max="6659" width="9.140625" style="4"/>
    <col min="6660" max="6661" width="11" style="4" customWidth="1"/>
    <col min="6662" max="6662" width="17.85546875" style="4" customWidth="1"/>
    <col min="6663" max="6663" width="7.140625" style="4" customWidth="1"/>
    <col min="6664" max="6665" width="9.140625" style="4"/>
    <col min="6666" max="6667" width="6.7109375" style="4" customWidth="1"/>
    <col min="6668" max="6669" width="8.42578125" style="4" customWidth="1"/>
    <col min="6670" max="6670" width="10" style="4" customWidth="1"/>
    <col min="6671" max="6671" width="8.42578125" style="4" customWidth="1"/>
    <col min="6672" max="6672" width="10.7109375" style="4" customWidth="1"/>
    <col min="6673" max="6673" width="9.7109375" style="4" customWidth="1"/>
    <col min="6674" max="6915" width="9.140625" style="4"/>
    <col min="6916" max="6917" width="11" style="4" customWidth="1"/>
    <col min="6918" max="6918" width="17.85546875" style="4" customWidth="1"/>
    <col min="6919" max="6919" width="7.140625" style="4" customWidth="1"/>
    <col min="6920" max="6921" width="9.140625" style="4"/>
    <col min="6922" max="6923" width="6.7109375" style="4" customWidth="1"/>
    <col min="6924" max="6925" width="8.42578125" style="4" customWidth="1"/>
    <col min="6926" max="6926" width="10" style="4" customWidth="1"/>
    <col min="6927" max="6927" width="8.42578125" style="4" customWidth="1"/>
    <col min="6928" max="6928" width="10.7109375" style="4" customWidth="1"/>
    <col min="6929" max="6929" width="9.7109375" style="4" customWidth="1"/>
    <col min="6930" max="7171" width="9.140625" style="4"/>
    <col min="7172" max="7173" width="11" style="4" customWidth="1"/>
    <col min="7174" max="7174" width="17.85546875" style="4" customWidth="1"/>
    <col min="7175" max="7175" width="7.140625" style="4" customWidth="1"/>
    <col min="7176" max="7177" width="9.140625" style="4"/>
    <col min="7178" max="7179" width="6.7109375" style="4" customWidth="1"/>
    <col min="7180" max="7181" width="8.42578125" style="4" customWidth="1"/>
    <col min="7182" max="7182" width="10" style="4" customWidth="1"/>
    <col min="7183" max="7183" width="8.42578125" style="4" customWidth="1"/>
    <col min="7184" max="7184" width="10.7109375" style="4" customWidth="1"/>
    <col min="7185" max="7185" width="9.7109375" style="4" customWidth="1"/>
    <col min="7186" max="7427" width="9.140625" style="4"/>
    <col min="7428" max="7429" width="11" style="4" customWidth="1"/>
    <col min="7430" max="7430" width="17.85546875" style="4" customWidth="1"/>
    <col min="7431" max="7431" width="7.140625" style="4" customWidth="1"/>
    <col min="7432" max="7433" width="9.140625" style="4"/>
    <col min="7434" max="7435" width="6.7109375" style="4" customWidth="1"/>
    <col min="7436" max="7437" width="8.42578125" style="4" customWidth="1"/>
    <col min="7438" max="7438" width="10" style="4" customWidth="1"/>
    <col min="7439" max="7439" width="8.42578125" style="4" customWidth="1"/>
    <col min="7440" max="7440" width="10.7109375" style="4" customWidth="1"/>
    <col min="7441" max="7441" width="9.7109375" style="4" customWidth="1"/>
    <col min="7442" max="7683" width="9.140625" style="4"/>
    <col min="7684" max="7685" width="11" style="4" customWidth="1"/>
    <col min="7686" max="7686" width="17.85546875" style="4" customWidth="1"/>
    <col min="7687" max="7687" width="7.140625" style="4" customWidth="1"/>
    <col min="7688" max="7689" width="9.140625" style="4"/>
    <col min="7690" max="7691" width="6.7109375" style="4" customWidth="1"/>
    <col min="7692" max="7693" width="8.42578125" style="4" customWidth="1"/>
    <col min="7694" max="7694" width="10" style="4" customWidth="1"/>
    <col min="7695" max="7695" width="8.42578125" style="4" customWidth="1"/>
    <col min="7696" max="7696" width="10.7109375" style="4" customWidth="1"/>
    <col min="7697" max="7697" width="9.7109375" style="4" customWidth="1"/>
    <col min="7698" max="7939" width="9.140625" style="4"/>
    <col min="7940" max="7941" width="11" style="4" customWidth="1"/>
    <col min="7942" max="7942" width="17.85546875" style="4" customWidth="1"/>
    <col min="7943" max="7943" width="7.140625" style="4" customWidth="1"/>
    <col min="7944" max="7945" width="9.140625" style="4"/>
    <col min="7946" max="7947" width="6.7109375" style="4" customWidth="1"/>
    <col min="7948" max="7949" width="8.42578125" style="4" customWidth="1"/>
    <col min="7950" max="7950" width="10" style="4" customWidth="1"/>
    <col min="7951" max="7951" width="8.42578125" style="4" customWidth="1"/>
    <col min="7952" max="7952" width="10.7109375" style="4" customWidth="1"/>
    <col min="7953" max="7953" width="9.7109375" style="4" customWidth="1"/>
    <col min="7954" max="8195" width="9.140625" style="4"/>
    <col min="8196" max="8197" width="11" style="4" customWidth="1"/>
    <col min="8198" max="8198" width="17.85546875" style="4" customWidth="1"/>
    <col min="8199" max="8199" width="7.140625" style="4" customWidth="1"/>
    <col min="8200" max="8201" width="9.140625" style="4"/>
    <col min="8202" max="8203" width="6.7109375" style="4" customWidth="1"/>
    <col min="8204" max="8205" width="8.42578125" style="4" customWidth="1"/>
    <col min="8206" max="8206" width="10" style="4" customWidth="1"/>
    <col min="8207" max="8207" width="8.42578125" style="4" customWidth="1"/>
    <col min="8208" max="8208" width="10.7109375" style="4" customWidth="1"/>
    <col min="8209" max="8209" width="9.7109375" style="4" customWidth="1"/>
    <col min="8210" max="8451" width="9.140625" style="4"/>
    <col min="8452" max="8453" width="11" style="4" customWidth="1"/>
    <col min="8454" max="8454" width="17.85546875" style="4" customWidth="1"/>
    <col min="8455" max="8455" width="7.140625" style="4" customWidth="1"/>
    <col min="8456" max="8457" width="9.140625" style="4"/>
    <col min="8458" max="8459" width="6.7109375" style="4" customWidth="1"/>
    <col min="8460" max="8461" width="8.42578125" style="4" customWidth="1"/>
    <col min="8462" max="8462" width="10" style="4" customWidth="1"/>
    <col min="8463" max="8463" width="8.42578125" style="4" customWidth="1"/>
    <col min="8464" max="8464" width="10.7109375" style="4" customWidth="1"/>
    <col min="8465" max="8465" width="9.7109375" style="4" customWidth="1"/>
    <col min="8466" max="8707" width="9.140625" style="4"/>
    <col min="8708" max="8709" width="11" style="4" customWidth="1"/>
    <col min="8710" max="8710" width="17.85546875" style="4" customWidth="1"/>
    <col min="8711" max="8711" width="7.140625" style="4" customWidth="1"/>
    <col min="8712" max="8713" width="9.140625" style="4"/>
    <col min="8714" max="8715" width="6.7109375" style="4" customWidth="1"/>
    <col min="8716" max="8717" width="8.42578125" style="4" customWidth="1"/>
    <col min="8718" max="8718" width="10" style="4" customWidth="1"/>
    <col min="8719" max="8719" width="8.42578125" style="4" customWidth="1"/>
    <col min="8720" max="8720" width="10.7109375" style="4" customWidth="1"/>
    <col min="8721" max="8721" width="9.7109375" style="4" customWidth="1"/>
    <col min="8722" max="8963" width="9.140625" style="4"/>
    <col min="8964" max="8965" width="11" style="4" customWidth="1"/>
    <col min="8966" max="8966" width="17.85546875" style="4" customWidth="1"/>
    <col min="8967" max="8967" width="7.140625" style="4" customWidth="1"/>
    <col min="8968" max="8969" width="9.140625" style="4"/>
    <col min="8970" max="8971" width="6.7109375" style="4" customWidth="1"/>
    <col min="8972" max="8973" width="8.42578125" style="4" customWidth="1"/>
    <col min="8974" max="8974" width="10" style="4" customWidth="1"/>
    <col min="8975" max="8975" width="8.42578125" style="4" customWidth="1"/>
    <col min="8976" max="8976" width="10.7109375" style="4" customWidth="1"/>
    <col min="8977" max="8977" width="9.7109375" style="4" customWidth="1"/>
    <col min="8978" max="9219" width="9.140625" style="4"/>
    <col min="9220" max="9221" width="11" style="4" customWidth="1"/>
    <col min="9222" max="9222" width="17.85546875" style="4" customWidth="1"/>
    <col min="9223" max="9223" width="7.140625" style="4" customWidth="1"/>
    <col min="9224" max="9225" width="9.140625" style="4"/>
    <col min="9226" max="9227" width="6.7109375" style="4" customWidth="1"/>
    <col min="9228" max="9229" width="8.42578125" style="4" customWidth="1"/>
    <col min="9230" max="9230" width="10" style="4" customWidth="1"/>
    <col min="9231" max="9231" width="8.42578125" style="4" customWidth="1"/>
    <col min="9232" max="9232" width="10.7109375" style="4" customWidth="1"/>
    <col min="9233" max="9233" width="9.7109375" style="4" customWidth="1"/>
    <col min="9234" max="9475" width="9.140625" style="4"/>
    <col min="9476" max="9477" width="11" style="4" customWidth="1"/>
    <col min="9478" max="9478" width="17.85546875" style="4" customWidth="1"/>
    <col min="9479" max="9479" width="7.140625" style="4" customWidth="1"/>
    <col min="9480" max="9481" width="9.140625" style="4"/>
    <col min="9482" max="9483" width="6.7109375" style="4" customWidth="1"/>
    <col min="9484" max="9485" width="8.42578125" style="4" customWidth="1"/>
    <col min="9486" max="9486" width="10" style="4" customWidth="1"/>
    <col min="9487" max="9487" width="8.42578125" style="4" customWidth="1"/>
    <col min="9488" max="9488" width="10.7109375" style="4" customWidth="1"/>
    <col min="9489" max="9489" width="9.7109375" style="4" customWidth="1"/>
    <col min="9490" max="9731" width="9.140625" style="4"/>
    <col min="9732" max="9733" width="11" style="4" customWidth="1"/>
    <col min="9734" max="9734" width="17.85546875" style="4" customWidth="1"/>
    <col min="9735" max="9735" width="7.140625" style="4" customWidth="1"/>
    <col min="9736" max="9737" width="9.140625" style="4"/>
    <col min="9738" max="9739" width="6.7109375" style="4" customWidth="1"/>
    <col min="9740" max="9741" width="8.42578125" style="4" customWidth="1"/>
    <col min="9742" max="9742" width="10" style="4" customWidth="1"/>
    <col min="9743" max="9743" width="8.42578125" style="4" customWidth="1"/>
    <col min="9744" max="9744" width="10.7109375" style="4" customWidth="1"/>
    <col min="9745" max="9745" width="9.7109375" style="4" customWidth="1"/>
    <col min="9746" max="9987" width="9.140625" style="4"/>
    <col min="9988" max="9989" width="11" style="4" customWidth="1"/>
    <col min="9990" max="9990" width="17.85546875" style="4" customWidth="1"/>
    <col min="9991" max="9991" width="7.140625" style="4" customWidth="1"/>
    <col min="9992" max="9993" width="9.140625" style="4"/>
    <col min="9994" max="9995" width="6.7109375" style="4" customWidth="1"/>
    <col min="9996" max="9997" width="8.42578125" style="4" customWidth="1"/>
    <col min="9998" max="9998" width="10" style="4" customWidth="1"/>
    <col min="9999" max="9999" width="8.42578125" style="4" customWidth="1"/>
    <col min="10000" max="10000" width="10.7109375" style="4" customWidth="1"/>
    <col min="10001" max="10001" width="9.7109375" style="4" customWidth="1"/>
    <col min="10002" max="10243" width="9.140625" style="4"/>
    <col min="10244" max="10245" width="11" style="4" customWidth="1"/>
    <col min="10246" max="10246" width="17.85546875" style="4" customWidth="1"/>
    <col min="10247" max="10247" width="7.140625" style="4" customWidth="1"/>
    <col min="10248" max="10249" width="9.140625" style="4"/>
    <col min="10250" max="10251" width="6.7109375" style="4" customWidth="1"/>
    <col min="10252" max="10253" width="8.42578125" style="4" customWidth="1"/>
    <col min="10254" max="10254" width="10" style="4" customWidth="1"/>
    <col min="10255" max="10255" width="8.42578125" style="4" customWidth="1"/>
    <col min="10256" max="10256" width="10.7109375" style="4" customWidth="1"/>
    <col min="10257" max="10257" width="9.7109375" style="4" customWidth="1"/>
    <col min="10258" max="10499" width="9.140625" style="4"/>
    <col min="10500" max="10501" width="11" style="4" customWidth="1"/>
    <col min="10502" max="10502" width="17.85546875" style="4" customWidth="1"/>
    <col min="10503" max="10503" width="7.140625" style="4" customWidth="1"/>
    <col min="10504" max="10505" width="9.140625" style="4"/>
    <col min="10506" max="10507" width="6.7109375" style="4" customWidth="1"/>
    <col min="10508" max="10509" width="8.42578125" style="4" customWidth="1"/>
    <col min="10510" max="10510" width="10" style="4" customWidth="1"/>
    <col min="10511" max="10511" width="8.42578125" style="4" customWidth="1"/>
    <col min="10512" max="10512" width="10.7109375" style="4" customWidth="1"/>
    <col min="10513" max="10513" width="9.7109375" style="4" customWidth="1"/>
    <col min="10514" max="10755" width="9.140625" style="4"/>
    <col min="10756" max="10757" width="11" style="4" customWidth="1"/>
    <col min="10758" max="10758" width="17.85546875" style="4" customWidth="1"/>
    <col min="10759" max="10759" width="7.140625" style="4" customWidth="1"/>
    <col min="10760" max="10761" width="9.140625" style="4"/>
    <col min="10762" max="10763" width="6.7109375" style="4" customWidth="1"/>
    <col min="10764" max="10765" width="8.42578125" style="4" customWidth="1"/>
    <col min="10766" max="10766" width="10" style="4" customWidth="1"/>
    <col min="10767" max="10767" width="8.42578125" style="4" customWidth="1"/>
    <col min="10768" max="10768" width="10.7109375" style="4" customWidth="1"/>
    <col min="10769" max="10769" width="9.7109375" style="4" customWidth="1"/>
    <col min="10770" max="11011" width="9.140625" style="4"/>
    <col min="11012" max="11013" width="11" style="4" customWidth="1"/>
    <col min="11014" max="11014" width="17.85546875" style="4" customWidth="1"/>
    <col min="11015" max="11015" width="7.140625" style="4" customWidth="1"/>
    <col min="11016" max="11017" width="9.140625" style="4"/>
    <col min="11018" max="11019" width="6.7109375" style="4" customWidth="1"/>
    <col min="11020" max="11021" width="8.42578125" style="4" customWidth="1"/>
    <col min="11022" max="11022" width="10" style="4" customWidth="1"/>
    <col min="11023" max="11023" width="8.42578125" style="4" customWidth="1"/>
    <col min="11024" max="11024" width="10.7109375" style="4" customWidth="1"/>
    <col min="11025" max="11025" width="9.7109375" style="4" customWidth="1"/>
    <col min="11026" max="11267" width="9.140625" style="4"/>
    <col min="11268" max="11269" width="11" style="4" customWidth="1"/>
    <col min="11270" max="11270" width="17.85546875" style="4" customWidth="1"/>
    <col min="11271" max="11271" width="7.140625" style="4" customWidth="1"/>
    <col min="11272" max="11273" width="9.140625" style="4"/>
    <col min="11274" max="11275" width="6.7109375" style="4" customWidth="1"/>
    <col min="11276" max="11277" width="8.42578125" style="4" customWidth="1"/>
    <col min="11278" max="11278" width="10" style="4" customWidth="1"/>
    <col min="11279" max="11279" width="8.42578125" style="4" customWidth="1"/>
    <col min="11280" max="11280" width="10.7109375" style="4" customWidth="1"/>
    <col min="11281" max="11281" width="9.7109375" style="4" customWidth="1"/>
    <col min="11282" max="11523" width="9.140625" style="4"/>
    <col min="11524" max="11525" width="11" style="4" customWidth="1"/>
    <col min="11526" max="11526" width="17.85546875" style="4" customWidth="1"/>
    <col min="11527" max="11527" width="7.140625" style="4" customWidth="1"/>
    <col min="11528" max="11529" width="9.140625" style="4"/>
    <col min="11530" max="11531" width="6.7109375" style="4" customWidth="1"/>
    <col min="11532" max="11533" width="8.42578125" style="4" customWidth="1"/>
    <col min="11534" max="11534" width="10" style="4" customWidth="1"/>
    <col min="11535" max="11535" width="8.42578125" style="4" customWidth="1"/>
    <col min="11536" max="11536" width="10.7109375" style="4" customWidth="1"/>
    <col min="11537" max="11537" width="9.7109375" style="4" customWidth="1"/>
    <col min="11538" max="11779" width="9.140625" style="4"/>
    <col min="11780" max="11781" width="11" style="4" customWidth="1"/>
    <col min="11782" max="11782" width="17.85546875" style="4" customWidth="1"/>
    <col min="11783" max="11783" width="7.140625" style="4" customWidth="1"/>
    <col min="11784" max="11785" width="9.140625" style="4"/>
    <col min="11786" max="11787" width="6.7109375" style="4" customWidth="1"/>
    <col min="11788" max="11789" width="8.42578125" style="4" customWidth="1"/>
    <col min="11790" max="11790" width="10" style="4" customWidth="1"/>
    <col min="11791" max="11791" width="8.42578125" style="4" customWidth="1"/>
    <col min="11792" max="11792" width="10.7109375" style="4" customWidth="1"/>
    <col min="11793" max="11793" width="9.7109375" style="4" customWidth="1"/>
    <col min="11794" max="12035" width="9.140625" style="4"/>
    <col min="12036" max="12037" width="11" style="4" customWidth="1"/>
    <col min="12038" max="12038" width="17.85546875" style="4" customWidth="1"/>
    <col min="12039" max="12039" width="7.140625" style="4" customWidth="1"/>
    <col min="12040" max="12041" width="9.140625" style="4"/>
    <col min="12042" max="12043" width="6.7109375" style="4" customWidth="1"/>
    <col min="12044" max="12045" width="8.42578125" style="4" customWidth="1"/>
    <col min="12046" max="12046" width="10" style="4" customWidth="1"/>
    <col min="12047" max="12047" width="8.42578125" style="4" customWidth="1"/>
    <col min="12048" max="12048" width="10.7109375" style="4" customWidth="1"/>
    <col min="12049" max="12049" width="9.7109375" style="4" customWidth="1"/>
    <col min="12050" max="12291" width="9.140625" style="4"/>
    <col min="12292" max="12293" width="11" style="4" customWidth="1"/>
    <col min="12294" max="12294" width="17.85546875" style="4" customWidth="1"/>
    <col min="12295" max="12295" width="7.140625" style="4" customWidth="1"/>
    <col min="12296" max="12297" width="9.140625" style="4"/>
    <col min="12298" max="12299" width="6.7109375" style="4" customWidth="1"/>
    <col min="12300" max="12301" width="8.42578125" style="4" customWidth="1"/>
    <col min="12302" max="12302" width="10" style="4" customWidth="1"/>
    <col min="12303" max="12303" width="8.42578125" style="4" customWidth="1"/>
    <col min="12304" max="12304" width="10.7109375" style="4" customWidth="1"/>
    <col min="12305" max="12305" width="9.7109375" style="4" customWidth="1"/>
    <col min="12306" max="12547" width="9.140625" style="4"/>
    <col min="12548" max="12549" width="11" style="4" customWidth="1"/>
    <col min="12550" max="12550" width="17.85546875" style="4" customWidth="1"/>
    <col min="12551" max="12551" width="7.140625" style="4" customWidth="1"/>
    <col min="12552" max="12553" width="9.140625" style="4"/>
    <col min="12554" max="12555" width="6.7109375" style="4" customWidth="1"/>
    <col min="12556" max="12557" width="8.42578125" style="4" customWidth="1"/>
    <col min="12558" max="12558" width="10" style="4" customWidth="1"/>
    <col min="12559" max="12559" width="8.42578125" style="4" customWidth="1"/>
    <col min="12560" max="12560" width="10.7109375" style="4" customWidth="1"/>
    <col min="12561" max="12561" width="9.7109375" style="4" customWidth="1"/>
    <col min="12562" max="12803" width="9.140625" style="4"/>
    <col min="12804" max="12805" width="11" style="4" customWidth="1"/>
    <col min="12806" max="12806" width="17.85546875" style="4" customWidth="1"/>
    <col min="12807" max="12807" width="7.140625" style="4" customWidth="1"/>
    <col min="12808" max="12809" width="9.140625" style="4"/>
    <col min="12810" max="12811" width="6.7109375" style="4" customWidth="1"/>
    <col min="12812" max="12813" width="8.42578125" style="4" customWidth="1"/>
    <col min="12814" max="12814" width="10" style="4" customWidth="1"/>
    <col min="12815" max="12815" width="8.42578125" style="4" customWidth="1"/>
    <col min="12816" max="12816" width="10.7109375" style="4" customWidth="1"/>
    <col min="12817" max="12817" width="9.7109375" style="4" customWidth="1"/>
    <col min="12818" max="13059" width="9.140625" style="4"/>
    <col min="13060" max="13061" width="11" style="4" customWidth="1"/>
    <col min="13062" max="13062" width="17.85546875" style="4" customWidth="1"/>
    <col min="13063" max="13063" width="7.140625" style="4" customWidth="1"/>
    <col min="13064" max="13065" width="9.140625" style="4"/>
    <col min="13066" max="13067" width="6.7109375" style="4" customWidth="1"/>
    <col min="13068" max="13069" width="8.42578125" style="4" customWidth="1"/>
    <col min="13070" max="13070" width="10" style="4" customWidth="1"/>
    <col min="13071" max="13071" width="8.42578125" style="4" customWidth="1"/>
    <col min="13072" max="13072" width="10.7109375" style="4" customWidth="1"/>
    <col min="13073" max="13073" width="9.7109375" style="4" customWidth="1"/>
    <col min="13074" max="13315" width="9.140625" style="4"/>
    <col min="13316" max="13317" width="11" style="4" customWidth="1"/>
    <col min="13318" max="13318" width="17.85546875" style="4" customWidth="1"/>
    <col min="13319" max="13319" width="7.140625" style="4" customWidth="1"/>
    <col min="13320" max="13321" width="9.140625" style="4"/>
    <col min="13322" max="13323" width="6.7109375" style="4" customWidth="1"/>
    <col min="13324" max="13325" width="8.42578125" style="4" customWidth="1"/>
    <col min="13326" max="13326" width="10" style="4" customWidth="1"/>
    <col min="13327" max="13327" width="8.42578125" style="4" customWidth="1"/>
    <col min="13328" max="13328" width="10.7109375" style="4" customWidth="1"/>
    <col min="13329" max="13329" width="9.7109375" style="4" customWidth="1"/>
    <col min="13330" max="13571" width="9.140625" style="4"/>
    <col min="13572" max="13573" width="11" style="4" customWidth="1"/>
    <col min="13574" max="13574" width="17.85546875" style="4" customWidth="1"/>
    <col min="13575" max="13575" width="7.140625" style="4" customWidth="1"/>
    <col min="13576" max="13577" width="9.140625" style="4"/>
    <col min="13578" max="13579" width="6.7109375" style="4" customWidth="1"/>
    <col min="13580" max="13581" width="8.42578125" style="4" customWidth="1"/>
    <col min="13582" max="13582" width="10" style="4" customWidth="1"/>
    <col min="13583" max="13583" width="8.42578125" style="4" customWidth="1"/>
    <col min="13584" max="13584" width="10.7109375" style="4" customWidth="1"/>
    <col min="13585" max="13585" width="9.7109375" style="4" customWidth="1"/>
    <col min="13586" max="13827" width="9.140625" style="4"/>
    <col min="13828" max="13829" width="11" style="4" customWidth="1"/>
    <col min="13830" max="13830" width="17.85546875" style="4" customWidth="1"/>
    <col min="13831" max="13831" width="7.140625" style="4" customWidth="1"/>
    <col min="13832" max="13833" width="9.140625" style="4"/>
    <col min="13834" max="13835" width="6.7109375" style="4" customWidth="1"/>
    <col min="13836" max="13837" width="8.42578125" style="4" customWidth="1"/>
    <col min="13838" max="13838" width="10" style="4" customWidth="1"/>
    <col min="13839" max="13839" width="8.42578125" style="4" customWidth="1"/>
    <col min="13840" max="13840" width="10.7109375" style="4" customWidth="1"/>
    <col min="13841" max="13841" width="9.7109375" style="4" customWidth="1"/>
    <col min="13842" max="14083" width="9.140625" style="4"/>
    <col min="14084" max="14085" width="11" style="4" customWidth="1"/>
    <col min="14086" max="14086" width="17.85546875" style="4" customWidth="1"/>
    <col min="14087" max="14087" width="7.140625" style="4" customWidth="1"/>
    <col min="14088" max="14089" width="9.140625" style="4"/>
    <col min="14090" max="14091" width="6.7109375" style="4" customWidth="1"/>
    <col min="14092" max="14093" width="8.42578125" style="4" customWidth="1"/>
    <col min="14094" max="14094" width="10" style="4" customWidth="1"/>
    <col min="14095" max="14095" width="8.42578125" style="4" customWidth="1"/>
    <col min="14096" max="14096" width="10.7109375" style="4" customWidth="1"/>
    <col min="14097" max="14097" width="9.7109375" style="4" customWidth="1"/>
    <col min="14098" max="14339" width="9.140625" style="4"/>
    <col min="14340" max="14341" width="11" style="4" customWidth="1"/>
    <col min="14342" max="14342" width="17.85546875" style="4" customWidth="1"/>
    <col min="14343" max="14343" width="7.140625" style="4" customWidth="1"/>
    <col min="14344" max="14345" width="9.140625" style="4"/>
    <col min="14346" max="14347" width="6.7109375" style="4" customWidth="1"/>
    <col min="14348" max="14349" width="8.42578125" style="4" customWidth="1"/>
    <col min="14350" max="14350" width="10" style="4" customWidth="1"/>
    <col min="14351" max="14351" width="8.42578125" style="4" customWidth="1"/>
    <col min="14352" max="14352" width="10.7109375" style="4" customWidth="1"/>
    <col min="14353" max="14353" width="9.7109375" style="4" customWidth="1"/>
    <col min="14354" max="14595" width="9.140625" style="4"/>
    <col min="14596" max="14597" width="11" style="4" customWidth="1"/>
    <col min="14598" max="14598" width="17.85546875" style="4" customWidth="1"/>
    <col min="14599" max="14599" width="7.140625" style="4" customWidth="1"/>
    <col min="14600" max="14601" width="9.140625" style="4"/>
    <col min="14602" max="14603" width="6.7109375" style="4" customWidth="1"/>
    <col min="14604" max="14605" width="8.42578125" style="4" customWidth="1"/>
    <col min="14606" max="14606" width="10" style="4" customWidth="1"/>
    <col min="14607" max="14607" width="8.42578125" style="4" customWidth="1"/>
    <col min="14608" max="14608" width="10.7109375" style="4" customWidth="1"/>
    <col min="14609" max="14609" width="9.7109375" style="4" customWidth="1"/>
    <col min="14610" max="14851" width="9.140625" style="4"/>
    <col min="14852" max="14853" width="11" style="4" customWidth="1"/>
    <col min="14854" max="14854" width="17.85546875" style="4" customWidth="1"/>
    <col min="14855" max="14855" width="7.140625" style="4" customWidth="1"/>
    <col min="14856" max="14857" width="9.140625" style="4"/>
    <col min="14858" max="14859" width="6.7109375" style="4" customWidth="1"/>
    <col min="14860" max="14861" width="8.42578125" style="4" customWidth="1"/>
    <col min="14862" max="14862" width="10" style="4" customWidth="1"/>
    <col min="14863" max="14863" width="8.42578125" style="4" customWidth="1"/>
    <col min="14864" max="14864" width="10.7109375" style="4" customWidth="1"/>
    <col min="14865" max="14865" width="9.7109375" style="4" customWidth="1"/>
    <col min="14866" max="15107" width="9.140625" style="4"/>
    <col min="15108" max="15109" width="11" style="4" customWidth="1"/>
    <col min="15110" max="15110" width="17.85546875" style="4" customWidth="1"/>
    <col min="15111" max="15111" width="7.140625" style="4" customWidth="1"/>
    <col min="15112" max="15113" width="9.140625" style="4"/>
    <col min="15114" max="15115" width="6.7109375" style="4" customWidth="1"/>
    <col min="15116" max="15117" width="8.42578125" style="4" customWidth="1"/>
    <col min="15118" max="15118" width="10" style="4" customWidth="1"/>
    <col min="15119" max="15119" width="8.42578125" style="4" customWidth="1"/>
    <col min="15120" max="15120" width="10.7109375" style="4" customWidth="1"/>
    <col min="15121" max="15121" width="9.7109375" style="4" customWidth="1"/>
    <col min="15122" max="15363" width="9.140625" style="4"/>
    <col min="15364" max="15365" width="11" style="4" customWidth="1"/>
    <col min="15366" max="15366" width="17.85546875" style="4" customWidth="1"/>
    <col min="15367" max="15367" width="7.140625" style="4" customWidth="1"/>
    <col min="15368" max="15369" width="9.140625" style="4"/>
    <col min="15370" max="15371" width="6.7109375" style="4" customWidth="1"/>
    <col min="15372" max="15373" width="8.42578125" style="4" customWidth="1"/>
    <col min="15374" max="15374" width="10" style="4" customWidth="1"/>
    <col min="15375" max="15375" width="8.42578125" style="4" customWidth="1"/>
    <col min="15376" max="15376" width="10.7109375" style="4" customWidth="1"/>
    <col min="15377" max="15377" width="9.7109375" style="4" customWidth="1"/>
    <col min="15378" max="15619" width="9.140625" style="4"/>
    <col min="15620" max="15621" width="11" style="4" customWidth="1"/>
    <col min="15622" max="15622" width="17.85546875" style="4" customWidth="1"/>
    <col min="15623" max="15623" width="7.140625" style="4" customWidth="1"/>
    <col min="15624" max="15625" width="9.140625" style="4"/>
    <col min="15626" max="15627" width="6.7109375" style="4" customWidth="1"/>
    <col min="15628" max="15629" width="8.42578125" style="4" customWidth="1"/>
    <col min="15630" max="15630" width="10" style="4" customWidth="1"/>
    <col min="15631" max="15631" width="8.42578125" style="4" customWidth="1"/>
    <col min="15632" max="15632" width="10.7109375" style="4" customWidth="1"/>
    <col min="15633" max="15633" width="9.7109375" style="4" customWidth="1"/>
    <col min="15634" max="15875" width="9.140625" style="4"/>
    <col min="15876" max="15877" width="11" style="4" customWidth="1"/>
    <col min="15878" max="15878" width="17.85546875" style="4" customWidth="1"/>
    <col min="15879" max="15879" width="7.140625" style="4" customWidth="1"/>
    <col min="15880" max="15881" width="9.140625" style="4"/>
    <col min="15882" max="15883" width="6.7109375" style="4" customWidth="1"/>
    <col min="15884" max="15885" width="8.42578125" style="4" customWidth="1"/>
    <col min="15886" max="15886" width="10" style="4" customWidth="1"/>
    <col min="15887" max="15887" width="8.42578125" style="4" customWidth="1"/>
    <col min="15888" max="15888" width="10.7109375" style="4" customWidth="1"/>
    <col min="15889" max="15889" width="9.7109375" style="4" customWidth="1"/>
    <col min="15890" max="16131" width="9.140625" style="4"/>
    <col min="16132" max="16133" width="11" style="4" customWidth="1"/>
    <col min="16134" max="16134" width="17.85546875" style="4" customWidth="1"/>
    <col min="16135" max="16135" width="7.140625" style="4" customWidth="1"/>
    <col min="16136" max="16137" width="9.140625" style="4"/>
    <col min="16138" max="16139" width="6.7109375" style="4" customWidth="1"/>
    <col min="16140" max="16141" width="8.42578125" style="4" customWidth="1"/>
    <col min="16142" max="16142" width="10" style="4" customWidth="1"/>
    <col min="16143" max="16143" width="8.42578125" style="4" customWidth="1"/>
    <col min="16144" max="16144" width="10.7109375" style="4" customWidth="1"/>
    <col min="16145" max="16145" width="9.7109375" style="4" customWidth="1"/>
    <col min="16146" max="16384" width="9.140625" style="4"/>
  </cols>
  <sheetData>
    <row r="1" spans="1:20" s="30" customFormat="1" ht="15" customHeight="1">
      <c r="A1" s="186"/>
      <c r="B1" s="208" t="s">
        <v>149</v>
      </c>
      <c r="C1" s="182" t="str">
        <f>'Obra '!D1</f>
        <v>Marena</v>
      </c>
      <c r="D1" s="178"/>
      <c r="E1" s="178"/>
      <c r="F1" s="178"/>
      <c r="G1" s="178"/>
      <c r="H1" s="178"/>
      <c r="I1" s="178"/>
      <c r="J1" s="178"/>
      <c r="K1" s="178"/>
      <c r="L1" s="178"/>
      <c r="M1" s="178"/>
      <c r="N1" s="365"/>
      <c r="O1" s="638"/>
      <c r="P1" s="638"/>
      <c r="Q1" s="346"/>
      <c r="R1" s="34"/>
      <c r="S1" s="34"/>
      <c r="T1" s="34"/>
    </row>
    <row r="2" spans="1:20" s="113" customFormat="1" ht="15" customHeight="1">
      <c r="A2" s="227"/>
      <c r="B2" s="208" t="s">
        <v>123</v>
      </c>
      <c r="C2" s="182" t="str">
        <f>'Obra '!D2</f>
        <v>XPCon</v>
      </c>
      <c r="D2" s="182"/>
      <c r="E2" s="182"/>
      <c r="F2" s="182"/>
      <c r="G2" s="182"/>
      <c r="H2" s="182"/>
      <c r="I2" s="182"/>
      <c r="J2" s="182"/>
      <c r="K2" s="182"/>
      <c r="L2" s="182"/>
      <c r="M2" s="182"/>
      <c r="N2" s="366"/>
      <c r="O2" s="639"/>
      <c r="P2" s="639"/>
      <c r="Q2" s="367"/>
    </row>
    <row r="3" spans="1:20" s="113" customFormat="1" ht="15" customHeight="1">
      <c r="A3" s="188"/>
      <c r="B3" s="208" t="s">
        <v>124</v>
      </c>
      <c r="C3" s="182" t="s">
        <v>798</v>
      </c>
      <c r="D3" s="182"/>
      <c r="E3" s="182"/>
      <c r="F3" s="182"/>
      <c r="G3" s="182"/>
      <c r="H3" s="182"/>
      <c r="I3" s="182"/>
      <c r="J3" s="182"/>
      <c r="K3" s="184"/>
      <c r="L3" s="182"/>
      <c r="M3" s="184"/>
      <c r="N3" s="368"/>
      <c r="O3" s="640"/>
      <c r="P3" s="640"/>
      <c r="Q3" s="369"/>
    </row>
    <row r="4" spans="1:20" s="33" customFormat="1" ht="20.45" customHeight="1">
      <c r="A4" s="1184" t="s">
        <v>799</v>
      </c>
      <c r="B4" s="1184"/>
      <c r="C4" s="1184"/>
      <c r="D4" s="1184"/>
      <c r="E4" s="1184"/>
      <c r="F4" s="1184"/>
      <c r="G4" s="1184"/>
      <c r="H4" s="1184"/>
      <c r="I4" s="1184"/>
      <c r="J4" s="1184"/>
      <c r="K4" s="1184"/>
      <c r="L4" s="1231"/>
      <c r="M4" s="1231"/>
      <c r="N4" s="1231"/>
      <c r="O4" s="1231"/>
      <c r="P4" s="1231"/>
      <c r="Q4" s="1231"/>
    </row>
    <row r="5" spans="1:20" ht="12" customHeight="1">
      <c r="A5" s="1233" t="s">
        <v>6</v>
      </c>
      <c r="B5" s="1236" t="s">
        <v>9</v>
      </c>
      <c r="C5" s="1236" t="s">
        <v>17</v>
      </c>
      <c r="D5" s="1237" t="s">
        <v>35</v>
      </c>
      <c r="E5" s="1238"/>
      <c r="F5" s="1238"/>
      <c r="G5" s="1239"/>
      <c r="H5" s="1240" t="s">
        <v>8</v>
      </c>
      <c r="I5" s="1236" t="s">
        <v>36</v>
      </c>
      <c r="J5" s="1236" t="s">
        <v>89</v>
      </c>
      <c r="K5" s="1232" t="s">
        <v>67</v>
      </c>
      <c r="L5" s="1233"/>
      <c r="M5" s="1222" t="s">
        <v>558</v>
      </c>
      <c r="N5" s="1223"/>
      <c r="O5" s="1223"/>
      <c r="P5" s="1223"/>
      <c r="Q5" s="156" t="s">
        <v>90</v>
      </c>
    </row>
    <row r="6" spans="1:20" ht="11.25" customHeight="1">
      <c r="A6" s="1233"/>
      <c r="B6" s="1236"/>
      <c r="C6" s="1236"/>
      <c r="D6" s="159" t="s">
        <v>91</v>
      </c>
      <c r="E6" s="159" t="s">
        <v>92</v>
      </c>
      <c r="F6" s="159" t="s">
        <v>93</v>
      </c>
      <c r="G6" s="159" t="s">
        <v>7</v>
      </c>
      <c r="H6" s="1241"/>
      <c r="I6" s="1242"/>
      <c r="J6" s="1242"/>
      <c r="K6" s="1234"/>
      <c r="L6" s="1235"/>
      <c r="M6" s="1224"/>
      <c r="N6" s="1225"/>
      <c r="O6" s="1225"/>
      <c r="P6" s="1225"/>
      <c r="Q6" s="160" t="s">
        <v>94</v>
      </c>
    </row>
    <row r="7" spans="1:20" ht="12" customHeight="1">
      <c r="A7" s="1233"/>
      <c r="B7" s="1236"/>
      <c r="C7" s="1236"/>
      <c r="D7" s="157" t="s">
        <v>3</v>
      </c>
      <c r="E7" s="157" t="s">
        <v>3</v>
      </c>
      <c r="F7" s="157" t="s">
        <v>3</v>
      </c>
      <c r="G7" s="157" t="s">
        <v>3</v>
      </c>
      <c r="H7" s="158" t="s">
        <v>3</v>
      </c>
      <c r="I7" s="158" t="s">
        <v>4</v>
      </c>
      <c r="J7" s="158" t="s">
        <v>4</v>
      </c>
      <c r="K7" s="161" t="s">
        <v>4</v>
      </c>
      <c r="L7" s="159" t="s">
        <v>9</v>
      </c>
      <c r="M7" s="167">
        <v>6.3</v>
      </c>
      <c r="N7" s="167">
        <v>12.5</v>
      </c>
      <c r="O7" s="641">
        <v>20</v>
      </c>
      <c r="P7" s="641" t="s">
        <v>13</v>
      </c>
      <c r="Q7" s="364">
        <f>SUM(M9:N10)</f>
        <v>905</v>
      </c>
    </row>
    <row r="8" spans="1:20" s="55" customFormat="1" ht="17.45" customHeight="1">
      <c r="A8" s="172" t="s">
        <v>800</v>
      </c>
      <c r="B8" s="172"/>
      <c r="C8" s="172"/>
      <c r="D8" s="172"/>
      <c r="E8" s="172"/>
      <c r="F8" s="173"/>
      <c r="G8" s="173"/>
      <c r="H8" s="173"/>
      <c r="I8" s="173"/>
      <c r="J8" s="173"/>
      <c r="K8" s="173"/>
      <c r="L8" s="173"/>
      <c r="M8" s="173"/>
      <c r="N8" s="173"/>
      <c r="O8" s="173"/>
      <c r="P8" s="173"/>
      <c r="Q8" s="173"/>
      <c r="R8" s="84"/>
    </row>
    <row r="9" spans="1:20" s="55" customFormat="1" ht="24">
      <c r="A9" s="95" t="s">
        <v>129</v>
      </c>
      <c r="B9" s="85" t="s">
        <v>99</v>
      </c>
      <c r="C9" s="86">
        <v>18</v>
      </c>
      <c r="D9" s="87"/>
      <c r="E9" s="842">
        <v>30</v>
      </c>
      <c r="F9" s="88">
        <f>IF(B9="","",VLOOKUP(B9,$F$12:$G$20,2,0))</f>
        <v>0.4</v>
      </c>
      <c r="G9" s="88">
        <f>IF(C9="","",ROUNDUP((E9-D9),1))</f>
        <v>30</v>
      </c>
      <c r="H9" s="88">
        <f>IF(C9="","",C9*G9)</f>
        <v>540</v>
      </c>
      <c r="I9" s="88">
        <f>IF(C9="","",PI()*((F9/2)^2)*H9)</f>
        <v>67.858401317539531</v>
      </c>
      <c r="J9" s="88">
        <f>IF(C9="","",I9*1.3)</f>
        <v>88.215921712801389</v>
      </c>
      <c r="K9" s="89">
        <f>IF(C9="","",I9)</f>
        <v>67.858401317539531</v>
      </c>
      <c r="L9" s="120" t="s">
        <v>70</v>
      </c>
      <c r="M9" s="1226">
        <v>538</v>
      </c>
      <c r="N9" s="1226">
        <v>367</v>
      </c>
      <c r="O9" s="1226">
        <v>3335</v>
      </c>
      <c r="P9" s="1226">
        <f>M9+N9+O9</f>
        <v>4240</v>
      </c>
      <c r="Q9" s="1243">
        <f>P9/K11</f>
        <v>9.6127771895959579</v>
      </c>
    </row>
    <row r="10" spans="1:20" s="55" customFormat="1" ht="24.75" thickBot="1">
      <c r="A10" s="95" t="s">
        <v>129</v>
      </c>
      <c r="B10" s="85" t="s">
        <v>95</v>
      </c>
      <c r="C10" s="86">
        <v>44</v>
      </c>
      <c r="D10" s="87"/>
      <c r="E10" s="842">
        <v>30</v>
      </c>
      <c r="F10" s="88">
        <f>IF(B10="","",VLOOKUP(B10,$F$12:$G$20,2,0))</f>
        <v>0.6</v>
      </c>
      <c r="G10" s="88">
        <f>IF(C10="","",ROUNDUP((E10-D10),1))</f>
        <v>30</v>
      </c>
      <c r="H10" s="88">
        <f>IF(C10="","",C10*G10)</f>
        <v>1320</v>
      </c>
      <c r="I10" s="88">
        <f>IF(C10="","",PI()*((F10/2)^2)*H10)</f>
        <v>373.22120724646743</v>
      </c>
      <c r="J10" s="88">
        <f>IF(C10="","",I10*1.3)</f>
        <v>485.18756942040767</v>
      </c>
      <c r="K10" s="89">
        <f>IF(C10="","",I10)</f>
        <v>373.22120724646743</v>
      </c>
      <c r="L10" s="120" t="s">
        <v>70</v>
      </c>
      <c r="M10" s="1227"/>
      <c r="N10" s="1227"/>
      <c r="O10" s="1227"/>
      <c r="P10" s="1227"/>
      <c r="Q10" s="1244"/>
    </row>
    <row r="11" spans="1:20" s="55" customFormat="1" ht="15" customHeight="1" thickTop="1" thickBot="1">
      <c r="A11" s="96" t="s">
        <v>15</v>
      </c>
      <c r="B11" s="52" t="s">
        <v>98</v>
      </c>
      <c r="C11" s="97">
        <f>SUM(C8:C10)</f>
        <v>62</v>
      </c>
      <c r="D11" s="97"/>
      <c r="E11" s="98"/>
      <c r="F11" s="99"/>
      <c r="G11" s="98"/>
      <c r="H11" s="100">
        <f>SUM(H8:H10)</f>
        <v>1860</v>
      </c>
      <c r="I11" s="100">
        <f>SUM(I$8:I10)</f>
        <v>441.07960856400695</v>
      </c>
      <c r="J11" s="100">
        <f>SUM(J$8:J10)</f>
        <v>573.40349113320906</v>
      </c>
      <c r="K11" s="100">
        <f>SUM(K$8:K10)</f>
        <v>441.07960856400695</v>
      </c>
      <c r="L11" s="100"/>
      <c r="M11" s="100">
        <f>SUM(M$8:M10)</f>
        <v>538</v>
      </c>
      <c r="N11" s="100">
        <f>SUM(N$8:N10)</f>
        <v>367</v>
      </c>
      <c r="O11" s="100">
        <f>SUM(O$8:O10)</f>
        <v>3335</v>
      </c>
      <c r="P11" s="100"/>
      <c r="Q11" s="101">
        <f>SUM(Q$8:Q10)</f>
        <v>9.6127771895959579</v>
      </c>
    </row>
    <row r="12" spans="1:20" s="55" customFormat="1" ht="15" customHeight="1" thickTop="1">
      <c r="A12" s="94" t="s">
        <v>80</v>
      </c>
      <c r="C12" s="102"/>
      <c r="F12" s="93" t="s">
        <v>225</v>
      </c>
      <c r="G12" s="121">
        <v>0.35</v>
      </c>
      <c r="H12" s="103">
        <f t="shared" ref="H12:H20" si="0">SUMIF($B$8:$B$10,$F12,$H$8:$H$10)</f>
        <v>0</v>
      </c>
      <c r="I12" s="90"/>
      <c r="J12" s="90"/>
      <c r="K12" s="91">
        <f t="shared" ref="K12:K20" si="1">SUMIF($L$8:$L$10,$L12,$K$8:$K$10)</f>
        <v>0</v>
      </c>
      <c r="L12" s="92" t="s">
        <v>87</v>
      </c>
      <c r="M12" s="363"/>
      <c r="N12" s="363"/>
      <c r="O12" s="363"/>
      <c r="P12" s="363"/>
      <c r="Q12" s="90"/>
    </row>
    <row r="13" spans="1:20" s="55" customFormat="1" ht="15" customHeight="1">
      <c r="A13" s="90"/>
      <c r="B13" s="90"/>
      <c r="C13" s="90"/>
      <c r="D13" s="90"/>
      <c r="F13" s="93" t="s">
        <v>99</v>
      </c>
      <c r="G13" s="121">
        <v>0.4</v>
      </c>
      <c r="H13" s="91">
        <f t="shared" si="0"/>
        <v>540</v>
      </c>
      <c r="I13" s="90"/>
      <c r="J13" s="90"/>
      <c r="K13" s="91">
        <f t="shared" si="1"/>
        <v>0</v>
      </c>
      <c r="L13" s="92" t="s">
        <v>86</v>
      </c>
      <c r="M13" s="363"/>
      <c r="N13" s="363"/>
      <c r="O13" s="363"/>
      <c r="P13" s="363"/>
      <c r="Q13" s="90"/>
    </row>
    <row r="14" spans="1:20" s="55" customFormat="1" ht="15" customHeight="1">
      <c r="A14" s="90"/>
      <c r="B14" s="90"/>
      <c r="C14" s="90"/>
      <c r="D14" s="90"/>
      <c r="F14" s="93" t="s">
        <v>100</v>
      </c>
      <c r="G14" s="121">
        <v>0.5</v>
      </c>
      <c r="H14" s="91">
        <f t="shared" si="0"/>
        <v>0</v>
      </c>
      <c r="I14" s="90"/>
      <c r="J14" s="90"/>
      <c r="K14" s="91">
        <f t="shared" si="1"/>
        <v>0</v>
      </c>
      <c r="L14" s="92" t="s">
        <v>84</v>
      </c>
      <c r="M14" s="363"/>
      <c r="N14" s="363"/>
      <c r="O14" s="363"/>
      <c r="P14" s="363"/>
      <c r="Q14" s="90"/>
    </row>
    <row r="15" spans="1:20" s="55" customFormat="1" ht="15" customHeight="1">
      <c r="A15" s="90"/>
      <c r="B15" s="90"/>
      <c r="C15" s="90"/>
      <c r="D15" s="90"/>
      <c r="F15" s="93" t="s">
        <v>95</v>
      </c>
      <c r="G15" s="121">
        <v>0.6</v>
      </c>
      <c r="H15" s="91">
        <f t="shared" si="0"/>
        <v>1320</v>
      </c>
      <c r="I15" s="90"/>
      <c r="J15" s="90"/>
      <c r="K15" s="91">
        <f t="shared" si="1"/>
        <v>0</v>
      </c>
      <c r="L15" s="92" t="s">
        <v>85</v>
      </c>
      <c r="M15" s="363"/>
      <c r="N15" s="363"/>
      <c r="O15" s="363"/>
      <c r="P15" s="363"/>
      <c r="Q15" s="90"/>
    </row>
    <row r="16" spans="1:20" s="55" customFormat="1" ht="15" customHeight="1">
      <c r="A16" s="90"/>
      <c r="B16" s="90"/>
      <c r="C16" s="90"/>
      <c r="D16" s="90"/>
      <c r="F16" s="93" t="s">
        <v>96</v>
      </c>
      <c r="G16" s="121">
        <v>0.7</v>
      </c>
      <c r="H16" s="91">
        <f t="shared" si="0"/>
        <v>0</v>
      </c>
      <c r="I16" s="90"/>
      <c r="J16" s="90"/>
      <c r="K16" s="91">
        <f t="shared" si="1"/>
        <v>441.07960856400695</v>
      </c>
      <c r="L16" s="92" t="s">
        <v>70</v>
      </c>
      <c r="M16" s="649" t="s">
        <v>921</v>
      </c>
      <c r="N16" s="841">
        <f>530/1.2</f>
        <v>441.66666666666669</v>
      </c>
      <c r="O16" s="649" t="s">
        <v>922</v>
      </c>
      <c r="P16" s="363"/>
      <c r="Q16" s="90"/>
    </row>
    <row r="17" spans="1:17" s="55" customFormat="1" ht="15" customHeight="1">
      <c r="A17" s="90"/>
      <c r="B17" s="90"/>
      <c r="C17" s="90"/>
      <c r="D17" s="90"/>
      <c r="F17" s="93" t="s">
        <v>97</v>
      </c>
      <c r="G17" s="121">
        <v>0.8</v>
      </c>
      <c r="H17" s="91">
        <f t="shared" si="0"/>
        <v>0</v>
      </c>
      <c r="I17" s="90"/>
      <c r="J17" s="90"/>
      <c r="K17" s="91">
        <f t="shared" si="1"/>
        <v>0</v>
      </c>
      <c r="L17" s="92" t="s">
        <v>103</v>
      </c>
      <c r="M17" s="363"/>
      <c r="N17" s="363"/>
      <c r="O17" s="363"/>
      <c r="P17" s="363"/>
      <c r="Q17" s="90"/>
    </row>
    <row r="18" spans="1:17" s="55" customFormat="1" ht="15" customHeight="1">
      <c r="A18" s="90"/>
      <c r="B18" s="90"/>
      <c r="C18" s="90"/>
      <c r="D18" s="90"/>
      <c r="F18" s="93" t="s">
        <v>104</v>
      </c>
      <c r="G18" s="121">
        <v>0.9</v>
      </c>
      <c r="H18" s="91">
        <f t="shared" si="0"/>
        <v>0</v>
      </c>
      <c r="I18" s="90"/>
      <c r="J18" s="90"/>
      <c r="K18" s="91">
        <f t="shared" si="1"/>
        <v>0</v>
      </c>
      <c r="L18" s="92" t="s">
        <v>103</v>
      </c>
      <c r="M18" s="363"/>
      <c r="N18" s="363"/>
      <c r="O18" s="363"/>
      <c r="P18" s="363"/>
      <c r="Q18" s="90"/>
    </row>
    <row r="19" spans="1:17" ht="12">
      <c r="F19" s="93" t="s">
        <v>101</v>
      </c>
      <c r="G19" s="121">
        <v>0.7</v>
      </c>
      <c r="H19" s="91">
        <f t="shared" si="0"/>
        <v>0</v>
      </c>
      <c r="I19" s="90"/>
      <c r="K19" s="91">
        <f t="shared" si="1"/>
        <v>0</v>
      </c>
      <c r="L19" s="92" t="s">
        <v>103</v>
      </c>
      <c r="M19" s="363"/>
      <c r="N19" s="363"/>
      <c r="O19" s="363"/>
      <c r="P19" s="363"/>
    </row>
    <row r="20" spans="1:17" ht="12">
      <c r="F20" s="93" t="s">
        <v>66</v>
      </c>
      <c r="G20" s="122"/>
      <c r="H20" s="91">
        <f t="shared" si="0"/>
        <v>0</v>
      </c>
      <c r="I20" s="90"/>
      <c r="K20" s="91">
        <f t="shared" si="1"/>
        <v>0</v>
      </c>
      <c r="L20" s="92" t="s">
        <v>103</v>
      </c>
      <c r="M20" s="363"/>
      <c r="N20" s="363"/>
      <c r="O20" s="363"/>
      <c r="P20" s="363"/>
    </row>
    <row r="101" spans="1:17" ht="17.45" customHeight="1">
      <c r="A101" s="1228" t="s">
        <v>147</v>
      </c>
      <c r="B101" s="1229"/>
      <c r="C101" s="1229"/>
      <c r="D101" s="1229"/>
      <c r="E101" s="1229"/>
      <c r="F101" s="1229"/>
      <c r="G101" s="1229"/>
      <c r="H101" s="1229"/>
      <c r="I101" s="1229"/>
      <c r="J101" s="1229"/>
      <c r="K101" s="1229"/>
      <c r="L101" s="1229"/>
      <c r="M101" s="1229"/>
      <c r="N101" s="1229"/>
      <c r="O101" s="1229"/>
      <c r="P101" s="1229"/>
      <c r="Q101" s="1230"/>
    </row>
    <row r="102" spans="1:17">
      <c r="A102" s="238" t="s">
        <v>148</v>
      </c>
    </row>
    <row r="120" spans="10:10">
      <c r="J120" s="234"/>
    </row>
    <row r="121" spans="10:10">
      <c r="J121" s="234"/>
    </row>
    <row r="122" spans="10:10">
      <c r="J122" s="234"/>
    </row>
    <row r="123" spans="10:10">
      <c r="J123" s="234"/>
    </row>
    <row r="124" spans="10:10">
      <c r="J124" s="235"/>
    </row>
    <row r="125" spans="10:10">
      <c r="J125" s="236"/>
    </row>
  </sheetData>
  <mergeCells count="16">
    <mergeCell ref="M5:P6"/>
    <mergeCell ref="P9:P10"/>
    <mergeCell ref="A101:Q101"/>
    <mergeCell ref="A4:Q4"/>
    <mergeCell ref="K5:L6"/>
    <mergeCell ref="A5:A7"/>
    <mergeCell ref="B5:B7"/>
    <mergeCell ref="C5:C7"/>
    <mergeCell ref="D5:G5"/>
    <mergeCell ref="H5:H6"/>
    <mergeCell ref="I5:I6"/>
    <mergeCell ref="J5:J6"/>
    <mergeCell ref="M9:M10"/>
    <mergeCell ref="N9:N10"/>
    <mergeCell ref="O9:O10"/>
    <mergeCell ref="Q9:Q10"/>
  </mergeCells>
  <phoneticPr fontId="37" type="noConversion"/>
  <dataValidations count="3">
    <dataValidation type="list" allowBlank="1" showInputMessage="1" showErrorMessage="1" sqref="L8:P8" xr:uid="{00000000-0002-0000-0500-000000000000}">
      <formula1>$L$12:$L$17</formula1>
    </dataValidation>
    <dataValidation type="list" allowBlank="1" showInputMessage="1" showErrorMessage="1" sqref="L9:L10" xr:uid="{00000000-0002-0000-0500-000001000000}">
      <formula1>$L$12:$L$20</formula1>
    </dataValidation>
    <dataValidation type="list" allowBlank="1" showInputMessage="1" showErrorMessage="1" sqref="B9:B10" xr:uid="{00000000-0002-0000-0500-000002000000}">
      <formula1>$F$12:$F$20</formula1>
    </dataValidation>
  </dataValidations>
  <printOptions horizontalCentered="1"/>
  <pageMargins left="0.39370078740157483" right="0" top="0.39370078740157483" bottom="0.39370078740157483" header="0" footer="0.19685039370078741"/>
  <pageSetup paperSize="9" scale="29" orientation="portrait" r:id="rId1"/>
  <headerFooter alignWithMargins="0">
    <oddFooter>&amp;L&amp;F - &amp;A&amp;R&amp;P / &amp;N</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23F28-FBBB-4EE2-9560-4BE401A2AAB0}">
  <sheetPr codeName="Planilha7">
    <tabColor rgb="FF1851D6"/>
    <pageSetUpPr fitToPage="1"/>
  </sheetPr>
  <dimension ref="A1:AF168"/>
  <sheetViews>
    <sheetView showGridLines="0" view="pageBreakPreview" zoomScale="85" zoomScaleNormal="70" zoomScaleSheetLayoutView="85" workbookViewId="0">
      <selection activeCell="E107" sqref="E107"/>
    </sheetView>
  </sheetViews>
  <sheetFormatPr defaultRowHeight="11.25" outlineLevelRow="1"/>
  <cols>
    <col min="1" max="1" width="20.5703125" style="4" customWidth="1"/>
    <col min="2" max="2" width="15.42578125" style="4" customWidth="1"/>
    <col min="3" max="3" width="11.42578125" style="4" customWidth="1"/>
    <col min="4" max="4" width="20.7109375" style="4" bestFit="1" customWidth="1"/>
    <col min="5" max="6" width="11.42578125" style="4" customWidth="1"/>
    <col min="7" max="7" width="16.5703125" style="4" bestFit="1" customWidth="1"/>
    <col min="8" max="12" width="11.42578125" style="4" customWidth="1"/>
    <col min="13" max="13" width="8.7109375" style="4" bestFit="1" customWidth="1"/>
    <col min="14" max="14" width="11.42578125" style="4" customWidth="1"/>
    <col min="15" max="15" width="14.7109375" style="4" bestFit="1" customWidth="1"/>
    <col min="16" max="19" width="11.42578125" style="4" customWidth="1"/>
    <col min="20" max="20" width="10.28515625" style="4" customWidth="1"/>
    <col min="21" max="21" width="6.85546875" style="4" bestFit="1" customWidth="1"/>
    <col min="22" max="22" width="6.5703125" style="4" customWidth="1"/>
    <col min="23" max="27" width="9.140625" style="4"/>
    <col min="28" max="28" width="1.5703125" style="4" customWidth="1"/>
    <col min="29" max="253" width="9.140625" style="4"/>
    <col min="254" max="254" width="18.7109375" style="4" customWidth="1"/>
    <col min="255" max="255" width="25.140625" style="4" customWidth="1"/>
    <col min="256" max="258" width="7.5703125" style="4" customWidth="1"/>
    <col min="259" max="261" width="6.7109375" style="4" customWidth="1"/>
    <col min="262" max="265" width="7.5703125" style="4" customWidth="1"/>
    <col min="266" max="266" width="8.140625" style="4" customWidth="1"/>
    <col min="267" max="267" width="8.42578125" style="4" customWidth="1"/>
    <col min="268" max="268" width="9.28515625" style="4" customWidth="1"/>
    <col min="269" max="269" width="8.42578125" style="4" customWidth="1"/>
    <col min="270" max="270" width="11.28515625" style="4" customWidth="1"/>
    <col min="271" max="271" width="9.28515625" style="4" customWidth="1"/>
    <col min="272" max="509" width="9.140625" style="4"/>
    <col min="510" max="510" width="18.7109375" style="4" customWidth="1"/>
    <col min="511" max="511" width="25.140625" style="4" customWidth="1"/>
    <col min="512" max="514" width="7.5703125" style="4" customWidth="1"/>
    <col min="515" max="517" width="6.7109375" style="4" customWidth="1"/>
    <col min="518" max="521" width="7.5703125" style="4" customWidth="1"/>
    <col min="522" max="522" width="8.140625" style="4" customWidth="1"/>
    <col min="523" max="523" width="8.42578125" style="4" customWidth="1"/>
    <col min="524" max="524" width="9.28515625" style="4" customWidth="1"/>
    <col min="525" max="525" width="8.42578125" style="4" customWidth="1"/>
    <col min="526" max="526" width="11.28515625" style="4" customWidth="1"/>
    <col min="527" max="527" width="9.28515625" style="4" customWidth="1"/>
    <col min="528" max="765" width="9.140625" style="4"/>
    <col min="766" max="766" width="18.7109375" style="4" customWidth="1"/>
    <col min="767" max="767" width="25.140625" style="4" customWidth="1"/>
    <col min="768" max="770" width="7.5703125" style="4" customWidth="1"/>
    <col min="771" max="773" width="6.7109375" style="4" customWidth="1"/>
    <col min="774" max="777" width="7.5703125" style="4" customWidth="1"/>
    <col min="778" max="778" width="8.140625" style="4" customWidth="1"/>
    <col min="779" max="779" width="8.42578125" style="4" customWidth="1"/>
    <col min="780" max="780" width="9.28515625" style="4" customWidth="1"/>
    <col min="781" max="781" width="8.42578125" style="4" customWidth="1"/>
    <col min="782" max="782" width="11.28515625" style="4" customWidth="1"/>
    <col min="783" max="783" width="9.28515625" style="4" customWidth="1"/>
    <col min="784" max="1021" width="9.140625" style="4"/>
    <col min="1022" max="1022" width="18.7109375" style="4" customWidth="1"/>
    <col min="1023" max="1023" width="25.140625" style="4" customWidth="1"/>
    <col min="1024" max="1026" width="7.5703125" style="4" customWidth="1"/>
    <col min="1027" max="1029" width="6.7109375" style="4" customWidth="1"/>
    <col min="1030" max="1033" width="7.5703125" style="4" customWidth="1"/>
    <col min="1034" max="1034" width="8.140625" style="4" customWidth="1"/>
    <col min="1035" max="1035" width="8.42578125" style="4" customWidth="1"/>
    <col min="1036" max="1036" width="9.28515625" style="4" customWidth="1"/>
    <col min="1037" max="1037" width="8.42578125" style="4" customWidth="1"/>
    <col min="1038" max="1038" width="11.28515625" style="4" customWidth="1"/>
    <col min="1039" max="1039" width="9.28515625" style="4" customWidth="1"/>
    <col min="1040" max="1277" width="9.140625" style="4"/>
    <col min="1278" max="1278" width="18.7109375" style="4" customWidth="1"/>
    <col min="1279" max="1279" width="25.140625" style="4" customWidth="1"/>
    <col min="1280" max="1282" width="7.5703125" style="4" customWidth="1"/>
    <col min="1283" max="1285" width="6.7109375" style="4" customWidth="1"/>
    <col min="1286" max="1289" width="7.5703125" style="4" customWidth="1"/>
    <col min="1290" max="1290" width="8.140625" style="4" customWidth="1"/>
    <col min="1291" max="1291" width="8.42578125" style="4" customWidth="1"/>
    <col min="1292" max="1292" width="9.28515625" style="4" customWidth="1"/>
    <col min="1293" max="1293" width="8.42578125" style="4" customWidth="1"/>
    <col min="1294" max="1294" width="11.28515625" style="4" customWidth="1"/>
    <col min="1295" max="1295" width="9.28515625" style="4" customWidth="1"/>
    <col min="1296" max="1533" width="9.140625" style="4"/>
    <col min="1534" max="1534" width="18.7109375" style="4" customWidth="1"/>
    <col min="1535" max="1535" width="25.140625" style="4" customWidth="1"/>
    <col min="1536" max="1538" width="7.5703125" style="4" customWidth="1"/>
    <col min="1539" max="1541" width="6.7109375" style="4" customWidth="1"/>
    <col min="1542" max="1545" width="7.5703125" style="4" customWidth="1"/>
    <col min="1546" max="1546" width="8.140625" style="4" customWidth="1"/>
    <col min="1547" max="1547" width="8.42578125" style="4" customWidth="1"/>
    <col min="1548" max="1548" width="9.28515625" style="4" customWidth="1"/>
    <col min="1549" max="1549" width="8.42578125" style="4" customWidth="1"/>
    <col min="1550" max="1550" width="11.28515625" style="4" customWidth="1"/>
    <col min="1551" max="1551" width="9.28515625" style="4" customWidth="1"/>
    <col min="1552" max="1789" width="9.140625" style="4"/>
    <col min="1790" max="1790" width="18.7109375" style="4" customWidth="1"/>
    <col min="1791" max="1791" width="25.140625" style="4" customWidth="1"/>
    <col min="1792" max="1794" width="7.5703125" style="4" customWidth="1"/>
    <col min="1795" max="1797" width="6.7109375" style="4" customWidth="1"/>
    <col min="1798" max="1801" width="7.5703125" style="4" customWidth="1"/>
    <col min="1802" max="1802" width="8.140625" style="4" customWidth="1"/>
    <col min="1803" max="1803" width="8.42578125" style="4" customWidth="1"/>
    <col min="1804" max="1804" width="9.28515625" style="4" customWidth="1"/>
    <col min="1805" max="1805" width="8.42578125" style="4" customWidth="1"/>
    <col min="1806" max="1806" width="11.28515625" style="4" customWidth="1"/>
    <col min="1807" max="1807" width="9.28515625" style="4" customWidth="1"/>
    <col min="1808" max="2045" width="9.140625" style="4"/>
    <col min="2046" max="2046" width="18.7109375" style="4" customWidth="1"/>
    <col min="2047" max="2047" width="25.140625" style="4" customWidth="1"/>
    <col min="2048" max="2050" width="7.5703125" style="4" customWidth="1"/>
    <col min="2051" max="2053" width="6.7109375" style="4" customWidth="1"/>
    <col min="2054" max="2057" width="7.5703125" style="4" customWidth="1"/>
    <col min="2058" max="2058" width="8.140625" style="4" customWidth="1"/>
    <col min="2059" max="2059" width="8.42578125" style="4" customWidth="1"/>
    <col min="2060" max="2060" width="9.28515625" style="4" customWidth="1"/>
    <col min="2061" max="2061" width="8.42578125" style="4" customWidth="1"/>
    <col min="2062" max="2062" width="11.28515625" style="4" customWidth="1"/>
    <col min="2063" max="2063" width="9.28515625" style="4" customWidth="1"/>
    <col min="2064" max="2301" width="9.140625" style="4"/>
    <col min="2302" max="2302" width="18.7109375" style="4" customWidth="1"/>
    <col min="2303" max="2303" width="25.140625" style="4" customWidth="1"/>
    <col min="2304" max="2306" width="7.5703125" style="4" customWidth="1"/>
    <col min="2307" max="2309" width="6.7109375" style="4" customWidth="1"/>
    <col min="2310" max="2313" width="7.5703125" style="4" customWidth="1"/>
    <col min="2314" max="2314" width="8.140625" style="4" customWidth="1"/>
    <col min="2315" max="2315" width="8.42578125" style="4" customWidth="1"/>
    <col min="2316" max="2316" width="9.28515625" style="4" customWidth="1"/>
    <col min="2317" max="2317" width="8.42578125" style="4" customWidth="1"/>
    <col min="2318" max="2318" width="11.28515625" style="4" customWidth="1"/>
    <col min="2319" max="2319" width="9.28515625" style="4" customWidth="1"/>
    <col min="2320" max="2557" width="9.140625" style="4"/>
    <col min="2558" max="2558" width="18.7109375" style="4" customWidth="1"/>
    <col min="2559" max="2559" width="25.140625" style="4" customWidth="1"/>
    <col min="2560" max="2562" width="7.5703125" style="4" customWidth="1"/>
    <col min="2563" max="2565" width="6.7109375" style="4" customWidth="1"/>
    <col min="2566" max="2569" width="7.5703125" style="4" customWidth="1"/>
    <col min="2570" max="2570" width="8.140625" style="4" customWidth="1"/>
    <col min="2571" max="2571" width="8.42578125" style="4" customWidth="1"/>
    <col min="2572" max="2572" width="9.28515625" style="4" customWidth="1"/>
    <col min="2573" max="2573" width="8.42578125" style="4" customWidth="1"/>
    <col min="2574" max="2574" width="11.28515625" style="4" customWidth="1"/>
    <col min="2575" max="2575" width="9.28515625" style="4" customWidth="1"/>
    <col min="2576" max="2813" width="9.140625" style="4"/>
    <col min="2814" max="2814" width="18.7109375" style="4" customWidth="1"/>
    <col min="2815" max="2815" width="25.140625" style="4" customWidth="1"/>
    <col min="2816" max="2818" width="7.5703125" style="4" customWidth="1"/>
    <col min="2819" max="2821" width="6.7109375" style="4" customWidth="1"/>
    <col min="2822" max="2825" width="7.5703125" style="4" customWidth="1"/>
    <col min="2826" max="2826" width="8.140625" style="4" customWidth="1"/>
    <col min="2827" max="2827" width="8.42578125" style="4" customWidth="1"/>
    <col min="2828" max="2828" width="9.28515625" style="4" customWidth="1"/>
    <col min="2829" max="2829" width="8.42578125" style="4" customWidth="1"/>
    <col min="2830" max="2830" width="11.28515625" style="4" customWidth="1"/>
    <col min="2831" max="2831" width="9.28515625" style="4" customWidth="1"/>
    <col min="2832" max="3069" width="9.140625" style="4"/>
    <col min="3070" max="3070" width="18.7109375" style="4" customWidth="1"/>
    <col min="3071" max="3071" width="25.140625" style="4" customWidth="1"/>
    <col min="3072" max="3074" width="7.5703125" style="4" customWidth="1"/>
    <col min="3075" max="3077" width="6.7109375" style="4" customWidth="1"/>
    <col min="3078" max="3081" width="7.5703125" style="4" customWidth="1"/>
    <col min="3082" max="3082" width="8.140625" style="4" customWidth="1"/>
    <col min="3083" max="3083" width="8.42578125" style="4" customWidth="1"/>
    <col min="3084" max="3084" width="9.28515625" style="4" customWidth="1"/>
    <col min="3085" max="3085" width="8.42578125" style="4" customWidth="1"/>
    <col min="3086" max="3086" width="11.28515625" style="4" customWidth="1"/>
    <col min="3087" max="3087" width="9.28515625" style="4" customWidth="1"/>
    <col min="3088" max="3325" width="9.140625" style="4"/>
    <col min="3326" max="3326" width="18.7109375" style="4" customWidth="1"/>
    <col min="3327" max="3327" width="25.140625" style="4" customWidth="1"/>
    <col min="3328" max="3330" width="7.5703125" style="4" customWidth="1"/>
    <col min="3331" max="3333" width="6.7109375" style="4" customWidth="1"/>
    <col min="3334" max="3337" width="7.5703125" style="4" customWidth="1"/>
    <col min="3338" max="3338" width="8.140625" style="4" customWidth="1"/>
    <col min="3339" max="3339" width="8.42578125" style="4" customWidth="1"/>
    <col min="3340" max="3340" width="9.28515625" style="4" customWidth="1"/>
    <col min="3341" max="3341" width="8.42578125" style="4" customWidth="1"/>
    <col min="3342" max="3342" width="11.28515625" style="4" customWidth="1"/>
    <col min="3343" max="3343" width="9.28515625" style="4" customWidth="1"/>
    <col min="3344" max="3581" width="9.140625" style="4"/>
    <col min="3582" max="3582" width="18.7109375" style="4" customWidth="1"/>
    <col min="3583" max="3583" width="25.140625" style="4" customWidth="1"/>
    <col min="3584" max="3586" width="7.5703125" style="4" customWidth="1"/>
    <col min="3587" max="3589" width="6.7109375" style="4" customWidth="1"/>
    <col min="3590" max="3593" width="7.5703125" style="4" customWidth="1"/>
    <col min="3594" max="3594" width="8.140625" style="4" customWidth="1"/>
    <col min="3595" max="3595" width="8.42578125" style="4" customWidth="1"/>
    <col min="3596" max="3596" width="9.28515625" style="4" customWidth="1"/>
    <col min="3597" max="3597" width="8.42578125" style="4" customWidth="1"/>
    <col min="3598" max="3598" width="11.28515625" style="4" customWidth="1"/>
    <col min="3599" max="3599" width="9.28515625" style="4" customWidth="1"/>
    <col min="3600" max="3837" width="9.140625" style="4"/>
    <col min="3838" max="3838" width="18.7109375" style="4" customWidth="1"/>
    <col min="3839" max="3839" width="25.140625" style="4" customWidth="1"/>
    <col min="3840" max="3842" width="7.5703125" style="4" customWidth="1"/>
    <col min="3843" max="3845" width="6.7109375" style="4" customWidth="1"/>
    <col min="3846" max="3849" width="7.5703125" style="4" customWidth="1"/>
    <col min="3850" max="3850" width="8.140625" style="4" customWidth="1"/>
    <col min="3851" max="3851" width="8.42578125" style="4" customWidth="1"/>
    <col min="3852" max="3852" width="9.28515625" style="4" customWidth="1"/>
    <col min="3853" max="3853" width="8.42578125" style="4" customWidth="1"/>
    <col min="3854" max="3854" width="11.28515625" style="4" customWidth="1"/>
    <col min="3855" max="3855" width="9.28515625" style="4" customWidth="1"/>
    <col min="3856" max="4093" width="9.140625" style="4"/>
    <col min="4094" max="4094" width="18.7109375" style="4" customWidth="1"/>
    <col min="4095" max="4095" width="25.140625" style="4" customWidth="1"/>
    <col min="4096" max="4098" width="7.5703125" style="4" customWidth="1"/>
    <col min="4099" max="4101" width="6.7109375" style="4" customWidth="1"/>
    <col min="4102" max="4105" width="7.5703125" style="4" customWidth="1"/>
    <col min="4106" max="4106" width="8.140625" style="4" customWidth="1"/>
    <col min="4107" max="4107" width="8.42578125" style="4" customWidth="1"/>
    <col min="4108" max="4108" width="9.28515625" style="4" customWidth="1"/>
    <col min="4109" max="4109" width="8.42578125" style="4" customWidth="1"/>
    <col min="4110" max="4110" width="11.28515625" style="4" customWidth="1"/>
    <col min="4111" max="4111" width="9.28515625" style="4" customWidth="1"/>
    <col min="4112" max="4349" width="9.140625" style="4"/>
    <col min="4350" max="4350" width="18.7109375" style="4" customWidth="1"/>
    <col min="4351" max="4351" width="25.140625" style="4" customWidth="1"/>
    <col min="4352" max="4354" width="7.5703125" style="4" customWidth="1"/>
    <col min="4355" max="4357" width="6.7109375" style="4" customWidth="1"/>
    <col min="4358" max="4361" width="7.5703125" style="4" customWidth="1"/>
    <col min="4362" max="4362" width="8.140625" style="4" customWidth="1"/>
    <col min="4363" max="4363" width="8.42578125" style="4" customWidth="1"/>
    <col min="4364" max="4364" width="9.28515625" style="4" customWidth="1"/>
    <col min="4365" max="4365" width="8.42578125" style="4" customWidth="1"/>
    <col min="4366" max="4366" width="11.28515625" style="4" customWidth="1"/>
    <col min="4367" max="4367" width="9.28515625" style="4" customWidth="1"/>
    <col min="4368" max="4605" width="9.140625" style="4"/>
    <col min="4606" max="4606" width="18.7109375" style="4" customWidth="1"/>
    <col min="4607" max="4607" width="25.140625" style="4" customWidth="1"/>
    <col min="4608" max="4610" width="7.5703125" style="4" customWidth="1"/>
    <col min="4611" max="4613" width="6.7109375" style="4" customWidth="1"/>
    <col min="4614" max="4617" width="7.5703125" style="4" customWidth="1"/>
    <col min="4618" max="4618" width="8.140625" style="4" customWidth="1"/>
    <col min="4619" max="4619" width="8.42578125" style="4" customWidth="1"/>
    <col min="4620" max="4620" width="9.28515625" style="4" customWidth="1"/>
    <col min="4621" max="4621" width="8.42578125" style="4" customWidth="1"/>
    <col min="4622" max="4622" width="11.28515625" style="4" customWidth="1"/>
    <col min="4623" max="4623" width="9.28515625" style="4" customWidth="1"/>
    <col min="4624" max="4861" width="9.140625" style="4"/>
    <col min="4862" max="4862" width="18.7109375" style="4" customWidth="1"/>
    <col min="4863" max="4863" width="25.140625" style="4" customWidth="1"/>
    <col min="4864" max="4866" width="7.5703125" style="4" customWidth="1"/>
    <col min="4867" max="4869" width="6.7109375" style="4" customWidth="1"/>
    <col min="4870" max="4873" width="7.5703125" style="4" customWidth="1"/>
    <col min="4874" max="4874" width="8.140625" style="4" customWidth="1"/>
    <col min="4875" max="4875" width="8.42578125" style="4" customWidth="1"/>
    <col min="4876" max="4876" width="9.28515625" style="4" customWidth="1"/>
    <col min="4877" max="4877" width="8.42578125" style="4" customWidth="1"/>
    <col min="4878" max="4878" width="11.28515625" style="4" customWidth="1"/>
    <col min="4879" max="4879" width="9.28515625" style="4" customWidth="1"/>
    <col min="4880" max="5117" width="9.140625" style="4"/>
    <col min="5118" max="5118" width="18.7109375" style="4" customWidth="1"/>
    <col min="5119" max="5119" width="25.140625" style="4" customWidth="1"/>
    <col min="5120" max="5122" width="7.5703125" style="4" customWidth="1"/>
    <col min="5123" max="5125" width="6.7109375" style="4" customWidth="1"/>
    <col min="5126" max="5129" width="7.5703125" style="4" customWidth="1"/>
    <col min="5130" max="5130" width="8.140625" style="4" customWidth="1"/>
    <col min="5131" max="5131" width="8.42578125" style="4" customWidth="1"/>
    <col min="5132" max="5132" width="9.28515625" style="4" customWidth="1"/>
    <col min="5133" max="5133" width="8.42578125" style="4" customWidth="1"/>
    <col min="5134" max="5134" width="11.28515625" style="4" customWidth="1"/>
    <col min="5135" max="5135" width="9.28515625" style="4" customWidth="1"/>
    <col min="5136" max="5373" width="9.140625" style="4"/>
    <col min="5374" max="5374" width="18.7109375" style="4" customWidth="1"/>
    <col min="5375" max="5375" width="25.140625" style="4" customWidth="1"/>
    <col min="5376" max="5378" width="7.5703125" style="4" customWidth="1"/>
    <col min="5379" max="5381" width="6.7109375" style="4" customWidth="1"/>
    <col min="5382" max="5385" width="7.5703125" style="4" customWidth="1"/>
    <col min="5386" max="5386" width="8.140625" style="4" customWidth="1"/>
    <col min="5387" max="5387" width="8.42578125" style="4" customWidth="1"/>
    <col min="5388" max="5388" width="9.28515625" style="4" customWidth="1"/>
    <col min="5389" max="5389" width="8.42578125" style="4" customWidth="1"/>
    <col min="5390" max="5390" width="11.28515625" style="4" customWidth="1"/>
    <col min="5391" max="5391" width="9.28515625" style="4" customWidth="1"/>
    <col min="5392" max="5629" width="9.140625" style="4"/>
    <col min="5630" max="5630" width="18.7109375" style="4" customWidth="1"/>
    <col min="5631" max="5631" width="25.140625" style="4" customWidth="1"/>
    <col min="5632" max="5634" width="7.5703125" style="4" customWidth="1"/>
    <col min="5635" max="5637" width="6.7109375" style="4" customWidth="1"/>
    <col min="5638" max="5641" width="7.5703125" style="4" customWidth="1"/>
    <col min="5642" max="5642" width="8.140625" style="4" customWidth="1"/>
    <col min="5643" max="5643" width="8.42578125" style="4" customWidth="1"/>
    <col min="5644" max="5644" width="9.28515625" style="4" customWidth="1"/>
    <col min="5645" max="5645" width="8.42578125" style="4" customWidth="1"/>
    <col min="5646" max="5646" width="11.28515625" style="4" customWidth="1"/>
    <col min="5647" max="5647" width="9.28515625" style="4" customWidth="1"/>
    <col min="5648" max="5885" width="9.140625" style="4"/>
    <col min="5886" max="5886" width="18.7109375" style="4" customWidth="1"/>
    <col min="5887" max="5887" width="25.140625" style="4" customWidth="1"/>
    <col min="5888" max="5890" width="7.5703125" style="4" customWidth="1"/>
    <col min="5891" max="5893" width="6.7109375" style="4" customWidth="1"/>
    <col min="5894" max="5897" width="7.5703125" style="4" customWidth="1"/>
    <col min="5898" max="5898" width="8.140625" style="4" customWidth="1"/>
    <col min="5899" max="5899" width="8.42578125" style="4" customWidth="1"/>
    <col min="5900" max="5900" width="9.28515625" style="4" customWidth="1"/>
    <col min="5901" max="5901" width="8.42578125" style="4" customWidth="1"/>
    <col min="5902" max="5902" width="11.28515625" style="4" customWidth="1"/>
    <col min="5903" max="5903" width="9.28515625" style="4" customWidth="1"/>
    <col min="5904" max="6141" width="9.140625" style="4"/>
    <col min="6142" max="6142" width="18.7109375" style="4" customWidth="1"/>
    <col min="6143" max="6143" width="25.140625" style="4" customWidth="1"/>
    <col min="6144" max="6146" width="7.5703125" style="4" customWidth="1"/>
    <col min="6147" max="6149" width="6.7109375" style="4" customWidth="1"/>
    <col min="6150" max="6153" width="7.5703125" style="4" customWidth="1"/>
    <col min="6154" max="6154" width="8.140625" style="4" customWidth="1"/>
    <col min="6155" max="6155" width="8.42578125" style="4" customWidth="1"/>
    <col min="6156" max="6156" width="9.28515625" style="4" customWidth="1"/>
    <col min="6157" max="6157" width="8.42578125" style="4" customWidth="1"/>
    <col min="6158" max="6158" width="11.28515625" style="4" customWidth="1"/>
    <col min="6159" max="6159" width="9.28515625" style="4" customWidth="1"/>
    <col min="6160" max="6397" width="9.140625" style="4"/>
    <col min="6398" max="6398" width="18.7109375" style="4" customWidth="1"/>
    <col min="6399" max="6399" width="25.140625" style="4" customWidth="1"/>
    <col min="6400" max="6402" width="7.5703125" style="4" customWidth="1"/>
    <col min="6403" max="6405" width="6.7109375" style="4" customWidth="1"/>
    <col min="6406" max="6409" width="7.5703125" style="4" customWidth="1"/>
    <col min="6410" max="6410" width="8.140625" style="4" customWidth="1"/>
    <col min="6411" max="6411" width="8.42578125" style="4" customWidth="1"/>
    <col min="6412" max="6412" width="9.28515625" style="4" customWidth="1"/>
    <col min="6413" max="6413" width="8.42578125" style="4" customWidth="1"/>
    <col min="6414" max="6414" width="11.28515625" style="4" customWidth="1"/>
    <col min="6415" max="6415" width="9.28515625" style="4" customWidth="1"/>
    <col min="6416" max="6653" width="9.140625" style="4"/>
    <col min="6654" max="6654" width="18.7109375" style="4" customWidth="1"/>
    <col min="6655" max="6655" width="25.140625" style="4" customWidth="1"/>
    <col min="6656" max="6658" width="7.5703125" style="4" customWidth="1"/>
    <col min="6659" max="6661" width="6.7109375" style="4" customWidth="1"/>
    <col min="6662" max="6665" width="7.5703125" style="4" customWidth="1"/>
    <col min="6666" max="6666" width="8.140625" style="4" customWidth="1"/>
    <col min="6667" max="6667" width="8.42578125" style="4" customWidth="1"/>
    <col min="6668" max="6668" width="9.28515625" style="4" customWidth="1"/>
    <col min="6669" max="6669" width="8.42578125" style="4" customWidth="1"/>
    <col min="6670" max="6670" width="11.28515625" style="4" customWidth="1"/>
    <col min="6671" max="6671" width="9.28515625" style="4" customWidth="1"/>
    <col min="6672" max="6909" width="9.140625" style="4"/>
    <col min="6910" max="6910" width="18.7109375" style="4" customWidth="1"/>
    <col min="6911" max="6911" width="25.140625" style="4" customWidth="1"/>
    <col min="6912" max="6914" width="7.5703125" style="4" customWidth="1"/>
    <col min="6915" max="6917" width="6.7109375" style="4" customWidth="1"/>
    <col min="6918" max="6921" width="7.5703125" style="4" customWidth="1"/>
    <col min="6922" max="6922" width="8.140625" style="4" customWidth="1"/>
    <col min="6923" max="6923" width="8.42578125" style="4" customWidth="1"/>
    <col min="6924" max="6924" width="9.28515625" style="4" customWidth="1"/>
    <col min="6925" max="6925" width="8.42578125" style="4" customWidth="1"/>
    <col min="6926" max="6926" width="11.28515625" style="4" customWidth="1"/>
    <col min="6927" max="6927" width="9.28515625" style="4" customWidth="1"/>
    <col min="6928" max="7165" width="9.140625" style="4"/>
    <col min="7166" max="7166" width="18.7109375" style="4" customWidth="1"/>
    <col min="7167" max="7167" width="25.140625" style="4" customWidth="1"/>
    <col min="7168" max="7170" width="7.5703125" style="4" customWidth="1"/>
    <col min="7171" max="7173" width="6.7109375" style="4" customWidth="1"/>
    <col min="7174" max="7177" width="7.5703125" style="4" customWidth="1"/>
    <col min="7178" max="7178" width="8.140625" style="4" customWidth="1"/>
    <col min="7179" max="7179" width="8.42578125" style="4" customWidth="1"/>
    <col min="7180" max="7180" width="9.28515625" style="4" customWidth="1"/>
    <col min="7181" max="7181" width="8.42578125" style="4" customWidth="1"/>
    <col min="7182" max="7182" width="11.28515625" style="4" customWidth="1"/>
    <col min="7183" max="7183" width="9.28515625" style="4" customWidth="1"/>
    <col min="7184" max="7421" width="9.140625" style="4"/>
    <col min="7422" max="7422" width="18.7109375" style="4" customWidth="1"/>
    <col min="7423" max="7423" width="25.140625" style="4" customWidth="1"/>
    <col min="7424" max="7426" width="7.5703125" style="4" customWidth="1"/>
    <col min="7427" max="7429" width="6.7109375" style="4" customWidth="1"/>
    <col min="7430" max="7433" width="7.5703125" style="4" customWidth="1"/>
    <col min="7434" max="7434" width="8.140625" style="4" customWidth="1"/>
    <col min="7435" max="7435" width="8.42578125" style="4" customWidth="1"/>
    <col min="7436" max="7436" width="9.28515625" style="4" customWidth="1"/>
    <col min="7437" max="7437" width="8.42578125" style="4" customWidth="1"/>
    <col min="7438" max="7438" width="11.28515625" style="4" customWidth="1"/>
    <col min="7439" max="7439" width="9.28515625" style="4" customWidth="1"/>
    <col min="7440" max="7677" width="9.140625" style="4"/>
    <col min="7678" max="7678" width="18.7109375" style="4" customWidth="1"/>
    <col min="7679" max="7679" width="25.140625" style="4" customWidth="1"/>
    <col min="7680" max="7682" width="7.5703125" style="4" customWidth="1"/>
    <col min="7683" max="7685" width="6.7109375" style="4" customWidth="1"/>
    <col min="7686" max="7689" width="7.5703125" style="4" customWidth="1"/>
    <col min="7690" max="7690" width="8.140625" style="4" customWidth="1"/>
    <col min="7691" max="7691" width="8.42578125" style="4" customWidth="1"/>
    <col min="7692" max="7692" width="9.28515625" style="4" customWidth="1"/>
    <col min="7693" max="7693" width="8.42578125" style="4" customWidth="1"/>
    <col min="7694" max="7694" width="11.28515625" style="4" customWidth="1"/>
    <col min="7695" max="7695" width="9.28515625" style="4" customWidth="1"/>
    <col min="7696" max="7933" width="9.140625" style="4"/>
    <col min="7934" max="7934" width="18.7109375" style="4" customWidth="1"/>
    <col min="7935" max="7935" width="25.140625" style="4" customWidth="1"/>
    <col min="7936" max="7938" width="7.5703125" style="4" customWidth="1"/>
    <col min="7939" max="7941" width="6.7109375" style="4" customWidth="1"/>
    <col min="7942" max="7945" width="7.5703125" style="4" customWidth="1"/>
    <col min="7946" max="7946" width="8.140625" style="4" customWidth="1"/>
    <col min="7947" max="7947" width="8.42578125" style="4" customWidth="1"/>
    <col min="7948" max="7948" width="9.28515625" style="4" customWidth="1"/>
    <col min="7949" max="7949" width="8.42578125" style="4" customWidth="1"/>
    <col min="7950" max="7950" width="11.28515625" style="4" customWidth="1"/>
    <col min="7951" max="7951" width="9.28515625" style="4" customWidth="1"/>
    <col min="7952" max="8189" width="9.140625" style="4"/>
    <col min="8190" max="8190" width="18.7109375" style="4" customWidth="1"/>
    <col min="8191" max="8191" width="25.140625" style="4" customWidth="1"/>
    <col min="8192" max="8194" width="7.5703125" style="4" customWidth="1"/>
    <col min="8195" max="8197" width="6.7109375" style="4" customWidth="1"/>
    <col min="8198" max="8201" width="7.5703125" style="4" customWidth="1"/>
    <col min="8202" max="8202" width="8.140625" style="4" customWidth="1"/>
    <col min="8203" max="8203" width="8.42578125" style="4" customWidth="1"/>
    <col min="8204" max="8204" width="9.28515625" style="4" customWidth="1"/>
    <col min="8205" max="8205" width="8.42578125" style="4" customWidth="1"/>
    <col min="8206" max="8206" width="11.28515625" style="4" customWidth="1"/>
    <col min="8207" max="8207" width="9.28515625" style="4" customWidth="1"/>
    <col min="8208" max="8445" width="9.140625" style="4"/>
    <col min="8446" max="8446" width="18.7109375" style="4" customWidth="1"/>
    <col min="8447" max="8447" width="25.140625" style="4" customWidth="1"/>
    <col min="8448" max="8450" width="7.5703125" style="4" customWidth="1"/>
    <col min="8451" max="8453" width="6.7109375" style="4" customWidth="1"/>
    <col min="8454" max="8457" width="7.5703125" style="4" customWidth="1"/>
    <col min="8458" max="8458" width="8.140625" style="4" customWidth="1"/>
    <col min="8459" max="8459" width="8.42578125" style="4" customWidth="1"/>
    <col min="8460" max="8460" width="9.28515625" style="4" customWidth="1"/>
    <col min="8461" max="8461" width="8.42578125" style="4" customWidth="1"/>
    <col min="8462" max="8462" width="11.28515625" style="4" customWidth="1"/>
    <col min="8463" max="8463" width="9.28515625" style="4" customWidth="1"/>
    <col min="8464" max="8701" width="9.140625" style="4"/>
    <col min="8702" max="8702" width="18.7109375" style="4" customWidth="1"/>
    <col min="8703" max="8703" width="25.140625" style="4" customWidth="1"/>
    <col min="8704" max="8706" width="7.5703125" style="4" customWidth="1"/>
    <col min="8707" max="8709" width="6.7109375" style="4" customWidth="1"/>
    <col min="8710" max="8713" width="7.5703125" style="4" customWidth="1"/>
    <col min="8714" max="8714" width="8.140625" style="4" customWidth="1"/>
    <col min="8715" max="8715" width="8.42578125" style="4" customWidth="1"/>
    <col min="8716" max="8716" width="9.28515625" style="4" customWidth="1"/>
    <col min="8717" max="8717" width="8.42578125" style="4" customWidth="1"/>
    <col min="8718" max="8718" width="11.28515625" style="4" customWidth="1"/>
    <col min="8719" max="8719" width="9.28515625" style="4" customWidth="1"/>
    <col min="8720" max="8957" width="9.140625" style="4"/>
    <col min="8958" max="8958" width="18.7109375" style="4" customWidth="1"/>
    <col min="8959" max="8959" width="25.140625" style="4" customWidth="1"/>
    <col min="8960" max="8962" width="7.5703125" style="4" customWidth="1"/>
    <col min="8963" max="8965" width="6.7109375" style="4" customWidth="1"/>
    <col min="8966" max="8969" width="7.5703125" style="4" customWidth="1"/>
    <col min="8970" max="8970" width="8.140625" style="4" customWidth="1"/>
    <col min="8971" max="8971" width="8.42578125" style="4" customWidth="1"/>
    <col min="8972" max="8972" width="9.28515625" style="4" customWidth="1"/>
    <col min="8973" max="8973" width="8.42578125" style="4" customWidth="1"/>
    <col min="8974" max="8974" width="11.28515625" style="4" customWidth="1"/>
    <col min="8975" max="8975" width="9.28515625" style="4" customWidth="1"/>
    <col min="8976" max="9213" width="9.140625" style="4"/>
    <col min="9214" max="9214" width="18.7109375" style="4" customWidth="1"/>
    <col min="9215" max="9215" width="25.140625" style="4" customWidth="1"/>
    <col min="9216" max="9218" width="7.5703125" style="4" customWidth="1"/>
    <col min="9219" max="9221" width="6.7109375" style="4" customWidth="1"/>
    <col min="9222" max="9225" width="7.5703125" style="4" customWidth="1"/>
    <col min="9226" max="9226" width="8.140625" style="4" customWidth="1"/>
    <col min="9227" max="9227" width="8.42578125" style="4" customWidth="1"/>
    <col min="9228" max="9228" width="9.28515625" style="4" customWidth="1"/>
    <col min="9229" max="9229" width="8.42578125" style="4" customWidth="1"/>
    <col min="9230" max="9230" width="11.28515625" style="4" customWidth="1"/>
    <col min="9231" max="9231" width="9.28515625" style="4" customWidth="1"/>
    <col min="9232" max="9469" width="9.140625" style="4"/>
    <col min="9470" max="9470" width="18.7109375" style="4" customWidth="1"/>
    <col min="9471" max="9471" width="25.140625" style="4" customWidth="1"/>
    <col min="9472" max="9474" width="7.5703125" style="4" customWidth="1"/>
    <col min="9475" max="9477" width="6.7109375" style="4" customWidth="1"/>
    <col min="9478" max="9481" width="7.5703125" style="4" customWidth="1"/>
    <col min="9482" max="9482" width="8.140625" style="4" customWidth="1"/>
    <col min="9483" max="9483" width="8.42578125" style="4" customWidth="1"/>
    <col min="9484" max="9484" width="9.28515625" style="4" customWidth="1"/>
    <col min="9485" max="9485" width="8.42578125" style="4" customWidth="1"/>
    <col min="9486" max="9486" width="11.28515625" style="4" customWidth="1"/>
    <col min="9487" max="9487" width="9.28515625" style="4" customWidth="1"/>
    <col min="9488" max="9725" width="9.140625" style="4"/>
    <col min="9726" max="9726" width="18.7109375" style="4" customWidth="1"/>
    <col min="9727" max="9727" width="25.140625" style="4" customWidth="1"/>
    <col min="9728" max="9730" width="7.5703125" style="4" customWidth="1"/>
    <col min="9731" max="9733" width="6.7109375" style="4" customWidth="1"/>
    <col min="9734" max="9737" width="7.5703125" style="4" customWidth="1"/>
    <col min="9738" max="9738" width="8.140625" style="4" customWidth="1"/>
    <col min="9739" max="9739" width="8.42578125" style="4" customWidth="1"/>
    <col min="9740" max="9740" width="9.28515625" style="4" customWidth="1"/>
    <col min="9741" max="9741" width="8.42578125" style="4" customWidth="1"/>
    <col min="9742" max="9742" width="11.28515625" style="4" customWidth="1"/>
    <col min="9743" max="9743" width="9.28515625" style="4" customWidth="1"/>
    <col min="9744" max="9981" width="9.140625" style="4"/>
    <col min="9982" max="9982" width="18.7109375" style="4" customWidth="1"/>
    <col min="9983" max="9983" width="25.140625" style="4" customWidth="1"/>
    <col min="9984" max="9986" width="7.5703125" style="4" customWidth="1"/>
    <col min="9987" max="9989" width="6.7109375" style="4" customWidth="1"/>
    <col min="9990" max="9993" width="7.5703125" style="4" customWidth="1"/>
    <col min="9994" max="9994" width="8.140625" style="4" customWidth="1"/>
    <col min="9995" max="9995" width="8.42578125" style="4" customWidth="1"/>
    <col min="9996" max="9996" width="9.28515625" style="4" customWidth="1"/>
    <col min="9997" max="9997" width="8.42578125" style="4" customWidth="1"/>
    <col min="9998" max="9998" width="11.28515625" style="4" customWidth="1"/>
    <col min="9999" max="9999" width="9.28515625" style="4" customWidth="1"/>
    <col min="10000" max="10237" width="9.140625" style="4"/>
    <col min="10238" max="10238" width="18.7109375" style="4" customWidth="1"/>
    <col min="10239" max="10239" width="25.140625" style="4" customWidth="1"/>
    <col min="10240" max="10242" width="7.5703125" style="4" customWidth="1"/>
    <col min="10243" max="10245" width="6.7109375" style="4" customWidth="1"/>
    <col min="10246" max="10249" width="7.5703125" style="4" customWidth="1"/>
    <col min="10250" max="10250" width="8.140625" style="4" customWidth="1"/>
    <col min="10251" max="10251" width="8.42578125" style="4" customWidth="1"/>
    <col min="10252" max="10252" width="9.28515625" style="4" customWidth="1"/>
    <col min="10253" max="10253" width="8.42578125" style="4" customWidth="1"/>
    <col min="10254" max="10254" width="11.28515625" style="4" customWidth="1"/>
    <col min="10255" max="10255" width="9.28515625" style="4" customWidth="1"/>
    <col min="10256" max="10493" width="9.140625" style="4"/>
    <col min="10494" max="10494" width="18.7109375" style="4" customWidth="1"/>
    <col min="10495" max="10495" width="25.140625" style="4" customWidth="1"/>
    <col min="10496" max="10498" width="7.5703125" style="4" customWidth="1"/>
    <col min="10499" max="10501" width="6.7109375" style="4" customWidth="1"/>
    <col min="10502" max="10505" width="7.5703125" style="4" customWidth="1"/>
    <col min="10506" max="10506" width="8.140625" style="4" customWidth="1"/>
    <col min="10507" max="10507" width="8.42578125" style="4" customWidth="1"/>
    <col min="10508" max="10508" width="9.28515625" style="4" customWidth="1"/>
    <col min="10509" max="10509" width="8.42578125" style="4" customWidth="1"/>
    <col min="10510" max="10510" width="11.28515625" style="4" customWidth="1"/>
    <col min="10511" max="10511" width="9.28515625" style="4" customWidth="1"/>
    <col min="10512" max="10749" width="9.140625" style="4"/>
    <col min="10750" max="10750" width="18.7109375" style="4" customWidth="1"/>
    <col min="10751" max="10751" width="25.140625" style="4" customWidth="1"/>
    <col min="10752" max="10754" width="7.5703125" style="4" customWidth="1"/>
    <col min="10755" max="10757" width="6.7109375" style="4" customWidth="1"/>
    <col min="10758" max="10761" width="7.5703125" style="4" customWidth="1"/>
    <col min="10762" max="10762" width="8.140625" style="4" customWidth="1"/>
    <col min="10763" max="10763" width="8.42578125" style="4" customWidth="1"/>
    <col min="10764" max="10764" width="9.28515625" style="4" customWidth="1"/>
    <col min="10765" max="10765" width="8.42578125" style="4" customWidth="1"/>
    <col min="10766" max="10766" width="11.28515625" style="4" customWidth="1"/>
    <col min="10767" max="10767" width="9.28515625" style="4" customWidth="1"/>
    <col min="10768" max="11005" width="9.140625" style="4"/>
    <col min="11006" max="11006" width="18.7109375" style="4" customWidth="1"/>
    <col min="11007" max="11007" width="25.140625" style="4" customWidth="1"/>
    <col min="11008" max="11010" width="7.5703125" style="4" customWidth="1"/>
    <col min="11011" max="11013" width="6.7109375" style="4" customWidth="1"/>
    <col min="11014" max="11017" width="7.5703125" style="4" customWidth="1"/>
    <col min="11018" max="11018" width="8.140625" style="4" customWidth="1"/>
    <col min="11019" max="11019" width="8.42578125" style="4" customWidth="1"/>
    <col min="11020" max="11020" width="9.28515625" style="4" customWidth="1"/>
    <col min="11021" max="11021" width="8.42578125" style="4" customWidth="1"/>
    <col min="11022" max="11022" width="11.28515625" style="4" customWidth="1"/>
    <col min="11023" max="11023" width="9.28515625" style="4" customWidth="1"/>
    <col min="11024" max="11261" width="9.140625" style="4"/>
    <col min="11262" max="11262" width="18.7109375" style="4" customWidth="1"/>
    <col min="11263" max="11263" width="25.140625" style="4" customWidth="1"/>
    <col min="11264" max="11266" width="7.5703125" style="4" customWidth="1"/>
    <col min="11267" max="11269" width="6.7109375" style="4" customWidth="1"/>
    <col min="11270" max="11273" width="7.5703125" style="4" customWidth="1"/>
    <col min="11274" max="11274" width="8.140625" style="4" customWidth="1"/>
    <col min="11275" max="11275" width="8.42578125" style="4" customWidth="1"/>
    <col min="11276" max="11276" width="9.28515625" style="4" customWidth="1"/>
    <col min="11277" max="11277" width="8.42578125" style="4" customWidth="1"/>
    <col min="11278" max="11278" width="11.28515625" style="4" customWidth="1"/>
    <col min="11279" max="11279" width="9.28515625" style="4" customWidth="1"/>
    <col min="11280" max="11517" width="9.140625" style="4"/>
    <col min="11518" max="11518" width="18.7109375" style="4" customWidth="1"/>
    <col min="11519" max="11519" width="25.140625" style="4" customWidth="1"/>
    <col min="11520" max="11522" width="7.5703125" style="4" customWidth="1"/>
    <col min="11523" max="11525" width="6.7109375" style="4" customWidth="1"/>
    <col min="11526" max="11529" width="7.5703125" style="4" customWidth="1"/>
    <col min="11530" max="11530" width="8.140625" style="4" customWidth="1"/>
    <col min="11531" max="11531" width="8.42578125" style="4" customWidth="1"/>
    <col min="11532" max="11532" width="9.28515625" style="4" customWidth="1"/>
    <col min="11533" max="11533" width="8.42578125" style="4" customWidth="1"/>
    <col min="11534" max="11534" width="11.28515625" style="4" customWidth="1"/>
    <col min="11535" max="11535" width="9.28515625" style="4" customWidth="1"/>
    <col min="11536" max="11773" width="9.140625" style="4"/>
    <col min="11774" max="11774" width="18.7109375" style="4" customWidth="1"/>
    <col min="11775" max="11775" width="25.140625" style="4" customWidth="1"/>
    <col min="11776" max="11778" width="7.5703125" style="4" customWidth="1"/>
    <col min="11779" max="11781" width="6.7109375" style="4" customWidth="1"/>
    <col min="11782" max="11785" width="7.5703125" style="4" customWidth="1"/>
    <col min="11786" max="11786" width="8.140625" style="4" customWidth="1"/>
    <col min="11787" max="11787" width="8.42578125" style="4" customWidth="1"/>
    <col min="11788" max="11788" width="9.28515625" style="4" customWidth="1"/>
    <col min="11789" max="11789" width="8.42578125" style="4" customWidth="1"/>
    <col min="11790" max="11790" width="11.28515625" style="4" customWidth="1"/>
    <col min="11791" max="11791" width="9.28515625" style="4" customWidth="1"/>
    <col min="11792" max="12029" width="9.140625" style="4"/>
    <col min="12030" max="12030" width="18.7109375" style="4" customWidth="1"/>
    <col min="12031" max="12031" width="25.140625" style="4" customWidth="1"/>
    <col min="12032" max="12034" width="7.5703125" style="4" customWidth="1"/>
    <col min="12035" max="12037" width="6.7109375" style="4" customWidth="1"/>
    <col min="12038" max="12041" width="7.5703125" style="4" customWidth="1"/>
    <col min="12042" max="12042" width="8.140625" style="4" customWidth="1"/>
    <col min="12043" max="12043" width="8.42578125" style="4" customWidth="1"/>
    <col min="12044" max="12044" width="9.28515625" style="4" customWidth="1"/>
    <col min="12045" max="12045" width="8.42578125" style="4" customWidth="1"/>
    <col min="12046" max="12046" width="11.28515625" style="4" customWidth="1"/>
    <col min="12047" max="12047" width="9.28515625" style="4" customWidth="1"/>
    <col min="12048" max="12285" width="9.140625" style="4"/>
    <col min="12286" max="12286" width="18.7109375" style="4" customWidth="1"/>
    <col min="12287" max="12287" width="25.140625" style="4" customWidth="1"/>
    <col min="12288" max="12290" width="7.5703125" style="4" customWidth="1"/>
    <col min="12291" max="12293" width="6.7109375" style="4" customWidth="1"/>
    <col min="12294" max="12297" width="7.5703125" style="4" customWidth="1"/>
    <col min="12298" max="12298" width="8.140625" style="4" customWidth="1"/>
    <col min="12299" max="12299" width="8.42578125" style="4" customWidth="1"/>
    <col min="12300" max="12300" width="9.28515625" style="4" customWidth="1"/>
    <col min="12301" max="12301" width="8.42578125" style="4" customWidth="1"/>
    <col min="12302" max="12302" width="11.28515625" style="4" customWidth="1"/>
    <col min="12303" max="12303" width="9.28515625" style="4" customWidth="1"/>
    <col min="12304" max="12541" width="9.140625" style="4"/>
    <col min="12542" max="12542" width="18.7109375" style="4" customWidth="1"/>
    <col min="12543" max="12543" width="25.140625" style="4" customWidth="1"/>
    <col min="12544" max="12546" width="7.5703125" style="4" customWidth="1"/>
    <col min="12547" max="12549" width="6.7109375" style="4" customWidth="1"/>
    <col min="12550" max="12553" width="7.5703125" style="4" customWidth="1"/>
    <col min="12554" max="12554" width="8.140625" style="4" customWidth="1"/>
    <col min="12555" max="12555" width="8.42578125" style="4" customWidth="1"/>
    <col min="12556" max="12556" width="9.28515625" style="4" customWidth="1"/>
    <col min="12557" max="12557" width="8.42578125" style="4" customWidth="1"/>
    <col min="12558" max="12558" width="11.28515625" style="4" customWidth="1"/>
    <col min="12559" max="12559" width="9.28515625" style="4" customWidth="1"/>
    <col min="12560" max="12797" width="9.140625" style="4"/>
    <col min="12798" max="12798" width="18.7109375" style="4" customWidth="1"/>
    <col min="12799" max="12799" width="25.140625" style="4" customWidth="1"/>
    <col min="12800" max="12802" width="7.5703125" style="4" customWidth="1"/>
    <col min="12803" max="12805" width="6.7109375" style="4" customWidth="1"/>
    <col min="12806" max="12809" width="7.5703125" style="4" customWidth="1"/>
    <col min="12810" max="12810" width="8.140625" style="4" customWidth="1"/>
    <col min="12811" max="12811" width="8.42578125" style="4" customWidth="1"/>
    <col min="12812" max="12812" width="9.28515625" style="4" customWidth="1"/>
    <col min="12813" max="12813" width="8.42578125" style="4" customWidth="1"/>
    <col min="12814" max="12814" width="11.28515625" style="4" customWidth="1"/>
    <col min="12815" max="12815" width="9.28515625" style="4" customWidth="1"/>
    <col min="12816" max="13053" width="9.140625" style="4"/>
    <col min="13054" max="13054" width="18.7109375" style="4" customWidth="1"/>
    <col min="13055" max="13055" width="25.140625" style="4" customWidth="1"/>
    <col min="13056" max="13058" width="7.5703125" style="4" customWidth="1"/>
    <col min="13059" max="13061" width="6.7109375" style="4" customWidth="1"/>
    <col min="13062" max="13065" width="7.5703125" style="4" customWidth="1"/>
    <col min="13066" max="13066" width="8.140625" style="4" customWidth="1"/>
    <col min="13067" max="13067" width="8.42578125" style="4" customWidth="1"/>
    <col min="13068" max="13068" width="9.28515625" style="4" customWidth="1"/>
    <col min="13069" max="13069" width="8.42578125" style="4" customWidth="1"/>
    <col min="13070" max="13070" width="11.28515625" style="4" customWidth="1"/>
    <col min="13071" max="13071" width="9.28515625" style="4" customWidth="1"/>
    <col min="13072" max="13309" width="9.140625" style="4"/>
    <col min="13310" max="13310" width="18.7109375" style="4" customWidth="1"/>
    <col min="13311" max="13311" width="25.140625" style="4" customWidth="1"/>
    <col min="13312" max="13314" width="7.5703125" style="4" customWidth="1"/>
    <col min="13315" max="13317" width="6.7109375" style="4" customWidth="1"/>
    <col min="13318" max="13321" width="7.5703125" style="4" customWidth="1"/>
    <col min="13322" max="13322" width="8.140625" style="4" customWidth="1"/>
    <col min="13323" max="13323" width="8.42578125" style="4" customWidth="1"/>
    <col min="13324" max="13324" width="9.28515625" style="4" customWidth="1"/>
    <col min="13325" max="13325" width="8.42578125" style="4" customWidth="1"/>
    <col min="13326" max="13326" width="11.28515625" style="4" customWidth="1"/>
    <col min="13327" max="13327" width="9.28515625" style="4" customWidth="1"/>
    <col min="13328" max="13565" width="9.140625" style="4"/>
    <col min="13566" max="13566" width="18.7109375" style="4" customWidth="1"/>
    <col min="13567" max="13567" width="25.140625" style="4" customWidth="1"/>
    <col min="13568" max="13570" width="7.5703125" style="4" customWidth="1"/>
    <col min="13571" max="13573" width="6.7109375" style="4" customWidth="1"/>
    <col min="13574" max="13577" width="7.5703125" style="4" customWidth="1"/>
    <col min="13578" max="13578" width="8.140625" style="4" customWidth="1"/>
    <col min="13579" max="13579" width="8.42578125" style="4" customWidth="1"/>
    <col min="13580" max="13580" width="9.28515625" style="4" customWidth="1"/>
    <col min="13581" max="13581" width="8.42578125" style="4" customWidth="1"/>
    <col min="13582" max="13582" width="11.28515625" style="4" customWidth="1"/>
    <col min="13583" max="13583" width="9.28515625" style="4" customWidth="1"/>
    <col min="13584" max="13821" width="9.140625" style="4"/>
    <col min="13822" max="13822" width="18.7109375" style="4" customWidth="1"/>
    <col min="13823" max="13823" width="25.140625" style="4" customWidth="1"/>
    <col min="13824" max="13826" width="7.5703125" style="4" customWidth="1"/>
    <col min="13827" max="13829" width="6.7109375" style="4" customWidth="1"/>
    <col min="13830" max="13833" width="7.5703125" style="4" customWidth="1"/>
    <col min="13834" max="13834" width="8.140625" style="4" customWidth="1"/>
    <col min="13835" max="13835" width="8.42578125" style="4" customWidth="1"/>
    <col min="13836" max="13836" width="9.28515625" style="4" customWidth="1"/>
    <col min="13837" max="13837" width="8.42578125" style="4" customWidth="1"/>
    <col min="13838" max="13838" width="11.28515625" style="4" customWidth="1"/>
    <col min="13839" max="13839" width="9.28515625" style="4" customWidth="1"/>
    <col min="13840" max="14077" width="9.140625" style="4"/>
    <col min="14078" max="14078" width="18.7109375" style="4" customWidth="1"/>
    <col min="14079" max="14079" width="25.140625" style="4" customWidth="1"/>
    <col min="14080" max="14082" width="7.5703125" style="4" customWidth="1"/>
    <col min="14083" max="14085" width="6.7109375" style="4" customWidth="1"/>
    <col min="14086" max="14089" width="7.5703125" style="4" customWidth="1"/>
    <col min="14090" max="14090" width="8.140625" style="4" customWidth="1"/>
    <col min="14091" max="14091" width="8.42578125" style="4" customWidth="1"/>
    <col min="14092" max="14092" width="9.28515625" style="4" customWidth="1"/>
    <col min="14093" max="14093" width="8.42578125" style="4" customWidth="1"/>
    <col min="14094" max="14094" width="11.28515625" style="4" customWidth="1"/>
    <col min="14095" max="14095" width="9.28515625" style="4" customWidth="1"/>
    <col min="14096" max="14333" width="9.140625" style="4"/>
    <col min="14334" max="14334" width="18.7109375" style="4" customWidth="1"/>
    <col min="14335" max="14335" width="25.140625" style="4" customWidth="1"/>
    <col min="14336" max="14338" width="7.5703125" style="4" customWidth="1"/>
    <col min="14339" max="14341" width="6.7109375" style="4" customWidth="1"/>
    <col min="14342" max="14345" width="7.5703125" style="4" customWidth="1"/>
    <col min="14346" max="14346" width="8.140625" style="4" customWidth="1"/>
    <col min="14347" max="14347" width="8.42578125" style="4" customWidth="1"/>
    <col min="14348" max="14348" width="9.28515625" style="4" customWidth="1"/>
    <col min="14349" max="14349" width="8.42578125" style="4" customWidth="1"/>
    <col min="14350" max="14350" width="11.28515625" style="4" customWidth="1"/>
    <col min="14351" max="14351" width="9.28515625" style="4" customWidth="1"/>
    <col min="14352" max="14589" width="9.140625" style="4"/>
    <col min="14590" max="14590" width="18.7109375" style="4" customWidth="1"/>
    <col min="14591" max="14591" width="25.140625" style="4" customWidth="1"/>
    <col min="14592" max="14594" width="7.5703125" style="4" customWidth="1"/>
    <col min="14595" max="14597" width="6.7109375" style="4" customWidth="1"/>
    <col min="14598" max="14601" width="7.5703125" style="4" customWidth="1"/>
    <col min="14602" max="14602" width="8.140625" style="4" customWidth="1"/>
    <col min="14603" max="14603" width="8.42578125" style="4" customWidth="1"/>
    <col min="14604" max="14604" width="9.28515625" style="4" customWidth="1"/>
    <col min="14605" max="14605" width="8.42578125" style="4" customWidth="1"/>
    <col min="14606" max="14606" width="11.28515625" style="4" customWidth="1"/>
    <col min="14607" max="14607" width="9.28515625" style="4" customWidth="1"/>
    <col min="14608" max="14845" width="9.140625" style="4"/>
    <col min="14846" max="14846" width="18.7109375" style="4" customWidth="1"/>
    <col min="14847" max="14847" width="25.140625" style="4" customWidth="1"/>
    <col min="14848" max="14850" width="7.5703125" style="4" customWidth="1"/>
    <col min="14851" max="14853" width="6.7109375" style="4" customWidth="1"/>
    <col min="14854" max="14857" width="7.5703125" style="4" customWidth="1"/>
    <col min="14858" max="14858" width="8.140625" style="4" customWidth="1"/>
    <col min="14859" max="14859" width="8.42578125" style="4" customWidth="1"/>
    <col min="14860" max="14860" width="9.28515625" style="4" customWidth="1"/>
    <col min="14861" max="14861" width="8.42578125" style="4" customWidth="1"/>
    <col min="14862" max="14862" width="11.28515625" style="4" customWidth="1"/>
    <col min="14863" max="14863" width="9.28515625" style="4" customWidth="1"/>
    <col min="14864" max="15101" width="9.140625" style="4"/>
    <col min="15102" max="15102" width="18.7109375" style="4" customWidth="1"/>
    <col min="15103" max="15103" width="25.140625" style="4" customWidth="1"/>
    <col min="15104" max="15106" width="7.5703125" style="4" customWidth="1"/>
    <col min="15107" max="15109" width="6.7109375" style="4" customWidth="1"/>
    <col min="15110" max="15113" width="7.5703125" style="4" customWidth="1"/>
    <col min="15114" max="15114" width="8.140625" style="4" customWidth="1"/>
    <col min="15115" max="15115" width="8.42578125" style="4" customWidth="1"/>
    <col min="15116" max="15116" width="9.28515625" style="4" customWidth="1"/>
    <col min="15117" max="15117" width="8.42578125" style="4" customWidth="1"/>
    <col min="15118" max="15118" width="11.28515625" style="4" customWidth="1"/>
    <col min="15119" max="15119" width="9.28515625" style="4" customWidth="1"/>
    <col min="15120" max="15357" width="9.140625" style="4"/>
    <col min="15358" max="15358" width="18.7109375" style="4" customWidth="1"/>
    <col min="15359" max="15359" width="25.140625" style="4" customWidth="1"/>
    <col min="15360" max="15362" width="7.5703125" style="4" customWidth="1"/>
    <col min="15363" max="15365" width="6.7109375" style="4" customWidth="1"/>
    <col min="15366" max="15369" width="7.5703125" style="4" customWidth="1"/>
    <col min="15370" max="15370" width="8.140625" style="4" customWidth="1"/>
    <col min="15371" max="15371" width="8.42578125" style="4" customWidth="1"/>
    <col min="15372" max="15372" width="9.28515625" style="4" customWidth="1"/>
    <col min="15373" max="15373" width="8.42578125" style="4" customWidth="1"/>
    <col min="15374" max="15374" width="11.28515625" style="4" customWidth="1"/>
    <col min="15375" max="15375" width="9.28515625" style="4" customWidth="1"/>
    <col min="15376" max="15613" width="9.140625" style="4"/>
    <col min="15614" max="15614" width="18.7109375" style="4" customWidth="1"/>
    <col min="15615" max="15615" width="25.140625" style="4" customWidth="1"/>
    <col min="15616" max="15618" width="7.5703125" style="4" customWidth="1"/>
    <col min="15619" max="15621" width="6.7109375" style="4" customWidth="1"/>
    <col min="15622" max="15625" width="7.5703125" style="4" customWidth="1"/>
    <col min="15626" max="15626" width="8.140625" style="4" customWidth="1"/>
    <col min="15627" max="15627" width="8.42578125" style="4" customWidth="1"/>
    <col min="15628" max="15628" width="9.28515625" style="4" customWidth="1"/>
    <col min="15629" max="15629" width="8.42578125" style="4" customWidth="1"/>
    <col min="15630" max="15630" width="11.28515625" style="4" customWidth="1"/>
    <col min="15631" max="15631" width="9.28515625" style="4" customWidth="1"/>
    <col min="15632" max="15869" width="9.140625" style="4"/>
    <col min="15870" max="15870" width="18.7109375" style="4" customWidth="1"/>
    <col min="15871" max="15871" width="25.140625" style="4" customWidth="1"/>
    <col min="15872" max="15874" width="7.5703125" style="4" customWidth="1"/>
    <col min="15875" max="15877" width="6.7109375" style="4" customWidth="1"/>
    <col min="15878" max="15881" width="7.5703125" style="4" customWidth="1"/>
    <col min="15882" max="15882" width="8.140625" style="4" customWidth="1"/>
    <col min="15883" max="15883" width="8.42578125" style="4" customWidth="1"/>
    <col min="15884" max="15884" width="9.28515625" style="4" customWidth="1"/>
    <col min="15885" max="15885" width="8.42578125" style="4" customWidth="1"/>
    <col min="15886" max="15886" width="11.28515625" style="4" customWidth="1"/>
    <col min="15887" max="15887" width="9.28515625" style="4" customWidth="1"/>
    <col min="15888" max="16125" width="9.140625" style="4"/>
    <col min="16126" max="16126" width="18.7109375" style="4" customWidth="1"/>
    <col min="16127" max="16127" width="25.140625" style="4" customWidth="1"/>
    <col min="16128" max="16130" width="7.5703125" style="4" customWidth="1"/>
    <col min="16131" max="16133" width="6.7109375" style="4" customWidth="1"/>
    <col min="16134" max="16137" width="7.5703125" style="4" customWidth="1"/>
    <col min="16138" max="16138" width="8.140625" style="4" customWidth="1"/>
    <col min="16139" max="16139" width="8.42578125" style="4" customWidth="1"/>
    <col min="16140" max="16140" width="9.28515625" style="4" customWidth="1"/>
    <col min="16141" max="16141" width="8.42578125" style="4" customWidth="1"/>
    <col min="16142" max="16142" width="11.28515625" style="4" customWidth="1"/>
    <col min="16143" max="16143" width="9.28515625" style="4" customWidth="1"/>
    <col min="16144" max="16384" width="9.140625" style="4"/>
  </cols>
  <sheetData>
    <row r="1" spans="1:32" s="30" customFormat="1" ht="15" customHeight="1">
      <c r="A1" s="189"/>
      <c r="B1" s="196"/>
      <c r="C1" s="208" t="s">
        <v>764</v>
      </c>
      <c r="D1" s="182" t="str">
        <f>'Obra '!D1</f>
        <v>Marena</v>
      </c>
      <c r="E1" s="182"/>
      <c r="F1" s="178"/>
      <c r="G1" s="178"/>
      <c r="H1" s="178"/>
      <c r="I1" s="178"/>
      <c r="J1" s="178"/>
      <c r="K1" s="178"/>
      <c r="L1" s="178"/>
      <c r="M1" s="197"/>
      <c r="N1" s="197"/>
      <c r="O1" s="197"/>
      <c r="P1" s="197"/>
      <c r="Q1" s="197"/>
      <c r="R1" s="197"/>
      <c r="S1" s="197"/>
      <c r="T1" s="197"/>
      <c r="U1" s="195"/>
      <c r="V1" s="196"/>
      <c r="X1" s="258"/>
    </row>
    <row r="2" spans="1:32" s="113" customFormat="1" ht="15" customHeight="1">
      <c r="A2" s="191"/>
      <c r="B2" s="229"/>
      <c r="C2" s="208" t="s">
        <v>765</v>
      </c>
      <c r="D2" s="220" t="str">
        <f>'Obra '!D2</f>
        <v>XPCon</v>
      </c>
      <c r="E2" s="182"/>
      <c r="F2" s="182"/>
      <c r="G2" s="182"/>
      <c r="H2" s="182"/>
      <c r="I2" s="182"/>
      <c r="J2" s="182"/>
      <c r="K2" s="182"/>
      <c r="L2" s="182"/>
      <c r="M2" s="228"/>
      <c r="N2" s="228"/>
      <c r="O2" s="228"/>
      <c r="P2" s="228"/>
      <c r="Q2" s="228"/>
      <c r="R2" s="228"/>
      <c r="S2" s="228"/>
      <c r="T2" s="228"/>
      <c r="U2" s="230"/>
      <c r="V2" s="229"/>
    </row>
    <row r="3" spans="1:32" s="113" customFormat="1" ht="15" customHeight="1">
      <c r="A3" s="199"/>
      <c r="B3" s="232"/>
      <c r="C3" s="208" t="s">
        <v>766</v>
      </c>
      <c r="D3" s="182" t="str">
        <f>'Obra '!D3</f>
        <v>R02 - 30/05/2025</v>
      </c>
      <c r="E3" s="182"/>
      <c r="F3" s="182"/>
      <c r="G3" s="182"/>
      <c r="H3" s="182"/>
      <c r="I3" s="182"/>
      <c r="J3" s="184"/>
      <c r="K3" s="185"/>
      <c r="L3" s="201"/>
      <c r="M3" s="228"/>
      <c r="N3" s="228"/>
      <c r="O3" s="228"/>
      <c r="P3" s="228"/>
      <c r="Q3" s="228"/>
      <c r="R3" s="581"/>
      <c r="S3" s="582"/>
      <c r="T3" s="582"/>
      <c r="U3" s="233"/>
      <c r="V3" s="232"/>
    </row>
    <row r="4" spans="1:32" s="31" customFormat="1" ht="22.15" customHeight="1">
      <c r="A4" s="583" t="s">
        <v>130</v>
      </c>
      <c r="B4" s="584"/>
      <c r="C4" s="584"/>
      <c r="D4" s="584"/>
      <c r="E4" s="584"/>
      <c r="F4" s="584"/>
      <c r="G4" s="584"/>
      <c r="H4" s="584"/>
      <c r="I4" s="584"/>
      <c r="J4" s="584"/>
      <c r="K4" s="584"/>
      <c r="L4" s="584"/>
      <c r="M4" s="584"/>
      <c r="N4" s="584"/>
      <c r="O4" s="584"/>
      <c r="P4" s="584"/>
      <c r="Q4" s="584"/>
      <c r="R4" s="584"/>
      <c r="S4" s="584"/>
      <c r="T4" s="584"/>
      <c r="U4" s="584"/>
      <c r="V4" s="585"/>
    </row>
    <row r="5" spans="1:32" s="31" customFormat="1" ht="22.15" customHeight="1">
      <c r="A5" s="1275" t="s">
        <v>780</v>
      </c>
      <c r="B5" s="1276"/>
      <c r="C5" s="1276"/>
      <c r="D5" s="1276"/>
      <c r="E5" s="1276"/>
      <c r="F5" s="1276"/>
      <c r="G5" s="1276"/>
      <c r="H5" s="1276"/>
      <c r="I5" s="1276"/>
      <c r="J5" s="1276"/>
      <c r="K5" s="1276"/>
      <c r="L5" s="1276"/>
      <c r="M5" s="1276"/>
      <c r="N5" s="1276"/>
      <c r="O5" s="1276"/>
      <c r="P5" s="1276"/>
      <c r="Q5" s="1276"/>
      <c r="R5" s="1276"/>
      <c r="S5" s="1276"/>
      <c r="T5" s="1276"/>
      <c r="U5" s="1277"/>
      <c r="AB5" s="4"/>
      <c r="AC5" s="4"/>
      <c r="AD5" s="4"/>
      <c r="AE5" s="4"/>
      <c r="AF5" s="4"/>
    </row>
    <row r="6" spans="1:32" s="55" customFormat="1" ht="15" customHeight="1">
      <c r="A6" s="1264" t="s">
        <v>6</v>
      </c>
      <c r="B6" s="1264"/>
      <c r="C6" s="1264"/>
      <c r="D6" s="1249"/>
      <c r="E6" s="1246" t="s">
        <v>17</v>
      </c>
      <c r="F6" s="1268" t="s">
        <v>613</v>
      </c>
      <c r="G6" s="1269"/>
      <c r="H6" s="1270"/>
      <c r="I6" s="1258" t="s">
        <v>37</v>
      </c>
      <c r="J6" s="1259"/>
      <c r="K6" s="588" t="s">
        <v>614</v>
      </c>
      <c r="L6" s="589"/>
      <c r="M6" s="589"/>
      <c r="N6" s="589"/>
      <c r="O6" s="589"/>
      <c r="P6" s="589"/>
      <c r="Q6" s="589"/>
      <c r="R6" s="589"/>
      <c r="S6" s="590"/>
      <c r="T6" s="589"/>
      <c r="U6" s="373"/>
      <c r="W6" s="4" t="s">
        <v>781</v>
      </c>
      <c r="X6" s="4"/>
      <c r="Y6" s="4"/>
      <c r="Z6" s="4"/>
      <c r="AB6" s="4"/>
      <c r="AC6" s="4"/>
      <c r="AD6" s="4"/>
      <c r="AE6" s="4"/>
      <c r="AF6" s="4"/>
    </row>
    <row r="7" spans="1:32" s="55" customFormat="1" ht="12.75" customHeight="1">
      <c r="A7" s="1264"/>
      <c r="B7" s="1264"/>
      <c r="C7" s="1264"/>
      <c r="D7" s="1249"/>
      <c r="E7" s="1246"/>
      <c r="F7" s="591" t="s">
        <v>63</v>
      </c>
      <c r="G7" s="592" t="s">
        <v>51</v>
      </c>
      <c r="H7" s="592" t="s">
        <v>58</v>
      </c>
      <c r="I7" s="593" t="s">
        <v>615</v>
      </c>
      <c r="J7" s="593" t="s">
        <v>68</v>
      </c>
      <c r="K7" s="594" t="s">
        <v>616</v>
      </c>
      <c r="L7" s="594" t="s">
        <v>617</v>
      </c>
      <c r="M7" s="594" t="s">
        <v>618</v>
      </c>
      <c r="N7" s="594" t="s">
        <v>619</v>
      </c>
      <c r="O7" s="1255" t="s">
        <v>782</v>
      </c>
      <c r="P7" s="1256"/>
      <c r="Q7" s="1257"/>
      <c r="R7" s="594" t="s">
        <v>620</v>
      </c>
      <c r="S7" s="594" t="s">
        <v>621</v>
      </c>
      <c r="T7" s="594" t="s">
        <v>102</v>
      </c>
      <c r="U7" s="375" t="s">
        <v>61</v>
      </c>
      <c r="W7" s="4"/>
      <c r="X7" s="4"/>
      <c r="Y7" s="4"/>
      <c r="Z7" s="4"/>
      <c r="AB7" s="4"/>
      <c r="AC7" s="4"/>
      <c r="AD7" s="4"/>
      <c r="AE7" s="4"/>
      <c r="AF7" s="4"/>
    </row>
    <row r="8" spans="1:32" s="55" customFormat="1" ht="12.75" customHeight="1">
      <c r="A8" s="1264"/>
      <c r="B8" s="1264"/>
      <c r="C8" s="1264"/>
      <c r="D8" s="1249"/>
      <c r="E8" s="1246"/>
      <c r="F8" s="595" t="s">
        <v>44</v>
      </c>
      <c r="G8" s="596" t="s">
        <v>45</v>
      </c>
      <c r="H8" s="596" t="s">
        <v>46</v>
      </c>
      <c r="I8" s="597" t="s">
        <v>3</v>
      </c>
      <c r="J8" s="597" t="s">
        <v>3</v>
      </c>
      <c r="K8" s="597" t="s">
        <v>4</v>
      </c>
      <c r="L8" s="597" t="s">
        <v>1</v>
      </c>
      <c r="M8" s="597" t="s">
        <v>4</v>
      </c>
      <c r="N8" s="597" t="s">
        <v>4</v>
      </c>
      <c r="O8" s="598" t="s">
        <v>622</v>
      </c>
      <c r="P8" s="599" t="s">
        <v>4</v>
      </c>
      <c r="Q8" s="599" t="s">
        <v>4</v>
      </c>
      <c r="R8" s="597" t="s">
        <v>1</v>
      </c>
      <c r="S8" s="597" t="s">
        <v>1</v>
      </c>
      <c r="T8" s="597" t="s">
        <v>4</v>
      </c>
      <c r="U8" s="580"/>
      <c r="W8" s="4"/>
      <c r="X8" s="4"/>
      <c r="Y8" s="4"/>
      <c r="Z8" s="4"/>
      <c r="AB8" s="4"/>
      <c r="AC8" s="4"/>
      <c r="AD8" s="4"/>
      <c r="AE8" s="4"/>
      <c r="AF8" s="4"/>
    </row>
    <row r="9" spans="1:32" s="81" customFormat="1" ht="16.149999999999999" customHeight="1" thickBot="1">
      <c r="A9" s="360" t="s">
        <v>801</v>
      </c>
      <c r="B9" s="360"/>
      <c r="C9" s="360"/>
      <c r="D9" s="360"/>
      <c r="E9" s="360"/>
      <c r="F9" s="360"/>
      <c r="G9" s="360"/>
      <c r="H9" s="360"/>
      <c r="I9" s="360"/>
      <c r="J9" s="360"/>
      <c r="K9" s="360"/>
      <c r="L9" s="360"/>
      <c r="M9" s="360"/>
      <c r="N9" s="360"/>
      <c r="O9" s="379"/>
      <c r="P9" s="267" t="s">
        <v>783</v>
      </c>
      <c r="Q9" s="267" t="s">
        <v>102</v>
      </c>
      <c r="R9" s="360"/>
      <c r="S9" s="360"/>
      <c r="T9" s="360"/>
      <c r="U9" s="360"/>
      <c r="W9" s="4"/>
      <c r="X9" s="4"/>
      <c r="Y9" s="4"/>
      <c r="Z9" s="4"/>
      <c r="AB9" s="4"/>
      <c r="AC9" s="4"/>
      <c r="AD9" s="4"/>
      <c r="AE9" s="4"/>
      <c r="AF9" s="4"/>
    </row>
    <row r="10" spans="1:32" s="81" customFormat="1" ht="15" hidden="1" customHeight="1" outlineLevel="1">
      <c r="A10" s="250" t="s">
        <v>821</v>
      </c>
      <c r="B10" s="250"/>
      <c r="C10" s="250"/>
      <c r="D10" s="250"/>
      <c r="E10" s="251">
        <v>5</v>
      </c>
      <c r="F10" s="252">
        <v>1</v>
      </c>
      <c r="G10" s="252">
        <v>1</v>
      </c>
      <c r="H10" s="252">
        <v>0.8</v>
      </c>
      <c r="I10" s="119">
        <f>IF(H10&lt;=1,0.6,1.2)</f>
        <v>0.6</v>
      </c>
      <c r="J10" s="253">
        <v>1</v>
      </c>
      <c r="K10" s="119">
        <f>(F10+I10)*(H10+J10+O10)*(G10+I10)*E10</f>
        <v>23.680000000000003</v>
      </c>
      <c r="L10" s="119">
        <f>(F10)*(G10)*E10</f>
        <v>5</v>
      </c>
      <c r="M10" s="119">
        <f>+K10-T10</f>
        <v>19.680000000000003</v>
      </c>
      <c r="N10" s="119">
        <f>(K10-M10)*1.3</f>
        <v>5.2</v>
      </c>
      <c r="O10" s="385">
        <v>0.05</v>
      </c>
      <c r="P10" s="244"/>
      <c r="Q10" s="244">
        <f t="shared" ref="Q10:Q17" si="0">L10*$O$10</f>
        <v>0.25</v>
      </c>
      <c r="R10" s="253">
        <f t="shared" ref="R10:R17" si="1">(2*F10+G10*2)*H10*E10</f>
        <v>16</v>
      </c>
      <c r="S10" s="253">
        <f>(L10+((F10+G10)*H10)*2)*E10</f>
        <v>41</v>
      </c>
      <c r="T10" s="253">
        <f t="shared" ref="T10:T17" si="2">F10*H10*G10*E10</f>
        <v>4</v>
      </c>
      <c r="U10" s="245" t="s">
        <v>776</v>
      </c>
      <c r="W10" s="4"/>
      <c r="X10" s="4"/>
      <c r="Y10" s="4"/>
      <c r="Z10" s="4"/>
      <c r="AB10" s="4"/>
      <c r="AC10" s="4"/>
      <c r="AD10" s="4"/>
      <c r="AE10" s="4"/>
      <c r="AF10" s="4"/>
    </row>
    <row r="11" spans="1:32" s="81" customFormat="1" ht="15" hidden="1" customHeight="1" outlineLevel="1">
      <c r="A11" s="270" t="s">
        <v>805</v>
      </c>
      <c r="B11" s="270"/>
      <c r="C11" s="270"/>
      <c r="D11" s="270"/>
      <c r="E11" s="257">
        <v>4</v>
      </c>
      <c r="F11" s="87">
        <v>1</v>
      </c>
      <c r="G11" s="87">
        <v>2.8</v>
      </c>
      <c r="H11" s="87">
        <v>1.1000000000000001</v>
      </c>
      <c r="I11" s="253">
        <f t="shared" ref="I11:I17" si="3">IF(H11&lt;=1,0.6,1.2)</f>
        <v>1.2</v>
      </c>
      <c r="J11" s="256">
        <v>1.75</v>
      </c>
      <c r="K11" s="119">
        <f>(F11+I11)*(H11+J11+O11)*(G11+I11)*E11</f>
        <v>102.08</v>
      </c>
      <c r="L11" s="253">
        <f>(F11)*(G11)*E11</f>
        <v>11.2</v>
      </c>
      <c r="M11" s="253">
        <f t="shared" ref="M11:M17" si="4">+K11-T11</f>
        <v>89.759999999999991</v>
      </c>
      <c r="N11" s="253">
        <f t="shared" ref="N11:N17" si="5">(K11-M11)*1.3</f>
        <v>16.016000000000009</v>
      </c>
      <c r="O11" s="385">
        <v>0.05</v>
      </c>
      <c r="P11" s="244"/>
      <c r="Q11" s="244">
        <f t="shared" si="0"/>
        <v>0.55999999999999994</v>
      </c>
      <c r="R11" s="256">
        <f>(2*F11+G11*2)*H11*E11</f>
        <v>33.44</v>
      </c>
      <c r="S11" s="256">
        <f t="shared" ref="S11:S17" si="6">(L11+((F11+G11)*H11)*2)*E11</f>
        <v>78.239999999999995</v>
      </c>
      <c r="T11" s="256">
        <f t="shared" si="2"/>
        <v>12.32</v>
      </c>
      <c r="U11" s="245" t="s">
        <v>776</v>
      </c>
      <c r="W11" s="4"/>
      <c r="X11" s="4"/>
      <c r="Y11" s="4"/>
      <c r="Z11" s="4"/>
      <c r="AB11" s="4"/>
      <c r="AC11" s="4"/>
      <c r="AD11" s="4"/>
      <c r="AE11" s="4"/>
      <c r="AF11" s="4"/>
    </row>
    <row r="12" spans="1:32" s="81" customFormat="1" ht="15" hidden="1" customHeight="1" outlineLevel="1">
      <c r="A12" s="250" t="s">
        <v>803</v>
      </c>
      <c r="B12" s="250"/>
      <c r="C12" s="250"/>
      <c r="D12" s="250"/>
      <c r="E12" s="251">
        <v>1</v>
      </c>
      <c r="F12" s="252">
        <v>1</v>
      </c>
      <c r="G12" s="252">
        <v>2.8</v>
      </c>
      <c r="H12" s="252">
        <v>1.2</v>
      </c>
      <c r="I12" s="269">
        <f t="shared" si="3"/>
        <v>1.2</v>
      </c>
      <c r="J12" s="119">
        <v>1.75</v>
      </c>
      <c r="K12" s="119">
        <f t="shared" ref="K12:K17" si="7">(F12+I12)*(H12+J12+O12)*(G12+I12)*E12</f>
        <v>26.400000000000002</v>
      </c>
      <c r="L12" s="256">
        <f t="shared" ref="L12:L17" si="8">(F12)*(G12)*E12</f>
        <v>2.8</v>
      </c>
      <c r="M12" s="256">
        <f t="shared" si="4"/>
        <v>23.040000000000003</v>
      </c>
      <c r="N12" s="256">
        <f>(K12-M12)*1.3</f>
        <v>4.3679999999999994</v>
      </c>
      <c r="O12" s="385">
        <v>0.05</v>
      </c>
      <c r="P12" s="244"/>
      <c r="Q12" s="244">
        <f t="shared" si="0"/>
        <v>0.13999999999999999</v>
      </c>
      <c r="R12" s="256">
        <f t="shared" si="1"/>
        <v>9.1199999999999992</v>
      </c>
      <c r="S12" s="256">
        <f t="shared" si="6"/>
        <v>11.919999999999998</v>
      </c>
      <c r="T12" s="256">
        <f t="shared" si="2"/>
        <v>3.36</v>
      </c>
      <c r="U12" s="245" t="s">
        <v>776</v>
      </c>
      <c r="W12" s="4"/>
      <c r="X12" s="4"/>
      <c r="Y12" s="4"/>
      <c r="Z12" s="4"/>
      <c r="AB12" s="4"/>
      <c r="AC12" s="4"/>
      <c r="AD12" s="4"/>
      <c r="AE12" s="4"/>
      <c r="AF12" s="4"/>
    </row>
    <row r="13" spans="1:32" s="81" customFormat="1" ht="15" hidden="1" customHeight="1" outlineLevel="1">
      <c r="A13" s="270" t="s">
        <v>804</v>
      </c>
      <c r="B13" s="270"/>
      <c r="C13" s="270"/>
      <c r="D13" s="270"/>
      <c r="E13" s="257">
        <v>1</v>
      </c>
      <c r="F13" s="87">
        <v>1</v>
      </c>
      <c r="G13" s="87">
        <f>2.3+2.3</f>
        <v>4.5999999999999996</v>
      </c>
      <c r="H13" s="87">
        <v>1.8</v>
      </c>
      <c r="I13" s="269">
        <f t="shared" si="3"/>
        <v>1.2</v>
      </c>
      <c r="J13" s="119">
        <v>2.15</v>
      </c>
      <c r="K13" s="119">
        <f t="shared" si="7"/>
        <v>51.04</v>
      </c>
      <c r="L13" s="256">
        <f t="shared" si="8"/>
        <v>4.5999999999999996</v>
      </c>
      <c r="M13" s="256">
        <f t="shared" si="4"/>
        <v>42.76</v>
      </c>
      <c r="N13" s="256">
        <f t="shared" si="5"/>
        <v>10.764000000000001</v>
      </c>
      <c r="O13" s="385">
        <v>0.05</v>
      </c>
      <c r="P13" s="244"/>
      <c r="Q13" s="244">
        <f t="shared" si="0"/>
        <v>0.22999999999999998</v>
      </c>
      <c r="R13" s="256">
        <f t="shared" si="1"/>
        <v>20.16</v>
      </c>
      <c r="S13" s="256">
        <f t="shared" si="6"/>
        <v>24.759999999999998</v>
      </c>
      <c r="T13" s="256">
        <f t="shared" si="2"/>
        <v>8.2799999999999994</v>
      </c>
      <c r="U13" s="245" t="s">
        <v>776</v>
      </c>
      <c r="W13" s="31"/>
      <c r="X13" s="31"/>
      <c r="AD13" s="81" t="s">
        <v>923</v>
      </c>
    </row>
    <row r="14" spans="1:32" s="81" customFormat="1" ht="15" hidden="1" customHeight="1" outlineLevel="1">
      <c r="A14" s="270" t="s">
        <v>818</v>
      </c>
      <c r="B14" s="270"/>
      <c r="C14" s="270"/>
      <c r="D14" s="270"/>
      <c r="E14" s="257">
        <v>3</v>
      </c>
      <c r="F14" s="87">
        <v>0.8</v>
      </c>
      <c r="G14" s="87">
        <v>0.8</v>
      </c>
      <c r="H14" s="87">
        <v>0.8</v>
      </c>
      <c r="I14" s="269">
        <f t="shared" ref="I14:I16" si="9">IF(H14&lt;=1,0.6,1.2)</f>
        <v>0.6</v>
      </c>
      <c r="J14" s="119">
        <v>1.75</v>
      </c>
      <c r="K14" s="119">
        <f t="shared" ref="K14:K16" si="10">(F14+I14)*(H14+J14+O14)*(G14+I14)*E14</f>
        <v>15.287999999999995</v>
      </c>
      <c r="L14" s="256">
        <f t="shared" ref="L14:L16" si="11">(F14)*(G14)*E14</f>
        <v>1.9200000000000004</v>
      </c>
      <c r="M14" s="256">
        <f t="shared" ref="M14:M16" si="12">+K14-T14</f>
        <v>13.751999999999995</v>
      </c>
      <c r="N14" s="256">
        <f t="shared" ref="N14:N16" si="13">(K14-M14)*1.3</f>
        <v>1.9967999999999995</v>
      </c>
      <c r="O14" s="385">
        <v>0.05</v>
      </c>
      <c r="P14" s="244"/>
      <c r="Q14" s="244">
        <f t="shared" ref="Q14:Q16" si="14">L14*$O$10</f>
        <v>9.600000000000003E-2</v>
      </c>
      <c r="R14" s="256">
        <f t="shared" ref="R14:R16" si="15">(2*F14+G14*2)*H14*E14</f>
        <v>7.6800000000000015</v>
      </c>
      <c r="S14" s="256">
        <f t="shared" ref="S14:S16" si="16">(L14+((F14+G14)*H14)*2)*E14</f>
        <v>13.440000000000001</v>
      </c>
      <c r="T14" s="256">
        <f t="shared" ref="T14:T16" si="17">F14*H14*G14*E14</f>
        <v>1.5360000000000005</v>
      </c>
      <c r="U14" s="245" t="s">
        <v>776</v>
      </c>
      <c r="W14" s="31"/>
      <c r="X14" s="31"/>
    </row>
    <row r="15" spans="1:32" s="81" customFormat="1" ht="15" hidden="1" customHeight="1" outlineLevel="1">
      <c r="A15" s="270" t="s">
        <v>815</v>
      </c>
      <c r="B15" s="270"/>
      <c r="C15" s="270"/>
      <c r="D15" s="270"/>
      <c r="E15" s="257">
        <v>1</v>
      </c>
      <c r="F15" s="87">
        <v>5.96</v>
      </c>
      <c r="G15" s="87">
        <v>2.8</v>
      </c>
      <c r="H15" s="87">
        <v>1.8</v>
      </c>
      <c r="I15" s="269">
        <f t="shared" si="9"/>
        <v>1.2</v>
      </c>
      <c r="J15" s="119">
        <v>2.15</v>
      </c>
      <c r="K15" s="119">
        <f t="shared" si="10"/>
        <v>114.56</v>
      </c>
      <c r="L15" s="256">
        <f t="shared" si="11"/>
        <v>16.687999999999999</v>
      </c>
      <c r="M15" s="256">
        <f t="shared" si="12"/>
        <v>84.521600000000007</v>
      </c>
      <c r="N15" s="256">
        <f t="shared" si="13"/>
        <v>39.049919999999993</v>
      </c>
      <c r="O15" s="385">
        <v>0.05</v>
      </c>
      <c r="P15" s="244"/>
      <c r="Q15" s="244">
        <f t="shared" si="14"/>
        <v>0.83440000000000003</v>
      </c>
      <c r="R15" s="256">
        <f t="shared" si="15"/>
        <v>31.536000000000001</v>
      </c>
      <c r="S15" s="256">
        <f t="shared" si="16"/>
        <v>48.224000000000004</v>
      </c>
      <c r="T15" s="256">
        <f t="shared" si="17"/>
        <v>30.038399999999996</v>
      </c>
      <c r="U15" s="245" t="s">
        <v>776</v>
      </c>
      <c r="W15" s="31"/>
      <c r="X15" s="31"/>
    </row>
    <row r="16" spans="1:32" s="81" customFormat="1" ht="15" hidden="1" customHeight="1" outlineLevel="1">
      <c r="A16" s="270" t="s">
        <v>823</v>
      </c>
      <c r="B16" s="270"/>
      <c r="C16" s="270"/>
      <c r="D16" s="270"/>
      <c r="E16" s="257">
        <v>1</v>
      </c>
      <c r="F16" s="87">
        <f>0.35+0.35</f>
        <v>0.7</v>
      </c>
      <c r="G16" s="87">
        <v>0.7</v>
      </c>
      <c r="H16" s="87">
        <v>0.8</v>
      </c>
      <c r="I16" s="269">
        <f t="shared" si="9"/>
        <v>0.6</v>
      </c>
      <c r="J16" s="119">
        <v>1.75</v>
      </c>
      <c r="K16" s="119">
        <f t="shared" si="10"/>
        <v>4.3939999999999984</v>
      </c>
      <c r="L16" s="256">
        <f t="shared" si="11"/>
        <v>0.48999999999999994</v>
      </c>
      <c r="M16" s="256">
        <f t="shared" si="12"/>
        <v>4.001999999999998</v>
      </c>
      <c r="N16" s="256">
        <f t="shared" si="13"/>
        <v>0.5096000000000005</v>
      </c>
      <c r="O16" s="385">
        <v>0.05</v>
      </c>
      <c r="P16" s="244"/>
      <c r="Q16" s="244">
        <f t="shared" si="14"/>
        <v>2.4499999999999997E-2</v>
      </c>
      <c r="R16" s="256">
        <f t="shared" si="15"/>
        <v>2.2399999999999998</v>
      </c>
      <c r="S16" s="256">
        <f t="shared" si="16"/>
        <v>2.7299999999999995</v>
      </c>
      <c r="T16" s="256">
        <f t="shared" si="17"/>
        <v>0.39199999999999996</v>
      </c>
      <c r="U16" s="245" t="s">
        <v>776</v>
      </c>
      <c r="W16" s="31"/>
      <c r="X16" s="31"/>
    </row>
    <row r="17" spans="1:26" s="81" customFormat="1" ht="15" hidden="1" customHeight="1" outlineLevel="1" thickBot="1">
      <c r="A17" s="270" t="s">
        <v>824</v>
      </c>
      <c r="B17" s="270"/>
      <c r="C17" s="270"/>
      <c r="D17" s="270"/>
      <c r="E17" s="257">
        <v>2</v>
      </c>
      <c r="F17" s="87">
        <v>0.8</v>
      </c>
      <c r="G17" s="87">
        <v>0.8</v>
      </c>
      <c r="H17" s="87">
        <v>0.6</v>
      </c>
      <c r="I17" s="269">
        <f t="shared" si="3"/>
        <v>0.6</v>
      </c>
      <c r="J17" s="119">
        <v>1.75</v>
      </c>
      <c r="K17" s="119">
        <f t="shared" si="7"/>
        <v>9.4079999999999995</v>
      </c>
      <c r="L17" s="256">
        <f t="shared" si="8"/>
        <v>1.2800000000000002</v>
      </c>
      <c r="M17" s="256">
        <f t="shared" si="4"/>
        <v>8.6399999999999988</v>
      </c>
      <c r="N17" s="256">
        <f t="shared" si="5"/>
        <v>0.99840000000000095</v>
      </c>
      <c r="O17" s="385">
        <v>0.05</v>
      </c>
      <c r="P17" s="244"/>
      <c r="Q17" s="244">
        <f t="shared" si="0"/>
        <v>6.4000000000000015E-2</v>
      </c>
      <c r="R17" s="256">
        <f t="shared" si="1"/>
        <v>3.84</v>
      </c>
      <c r="S17" s="256">
        <f t="shared" si="6"/>
        <v>6.4</v>
      </c>
      <c r="T17" s="256">
        <f t="shared" si="2"/>
        <v>0.76800000000000002</v>
      </c>
      <c r="U17" s="245" t="s">
        <v>776</v>
      </c>
      <c r="W17" s="31"/>
      <c r="X17" s="31"/>
    </row>
    <row r="18" spans="1:26" ht="14.25" collapsed="1" thickTop="1" thickBot="1">
      <c r="A18" s="52" t="str">
        <f>"TOTAL GERAL - "&amp;A5</f>
        <v>TOTAL GERAL - BLOCOS QUADRADOS RETANGULARES</v>
      </c>
      <c r="B18" s="52"/>
      <c r="C18" s="52"/>
      <c r="D18" s="52"/>
      <c r="E18" s="246"/>
      <c r="F18" s="52"/>
      <c r="G18" s="52"/>
      <c r="H18" s="98"/>
      <c r="I18" s="98"/>
      <c r="J18" s="98"/>
      <c r="K18" s="100">
        <f>SUM(K10:K17)</f>
        <v>346.85</v>
      </c>
      <c r="L18" s="100">
        <f>SUM(L10:L17)</f>
        <v>43.978000000000002</v>
      </c>
      <c r="M18" s="100">
        <f>SUM(M10:M17)</f>
        <v>286.15559999999999</v>
      </c>
      <c r="N18" s="100">
        <f>SUM(N10:N17)</f>
        <v>78.902720000000016</v>
      </c>
      <c r="O18" s="100"/>
      <c r="P18" s="100">
        <f>SUM(P10:P17)</f>
        <v>0</v>
      </c>
      <c r="Q18" s="100">
        <f>SUM(Q10:Q17)</f>
        <v>2.1989000000000005</v>
      </c>
      <c r="R18" s="100">
        <f>SUM(R10:R17)</f>
        <v>124.01600000000001</v>
      </c>
      <c r="S18" s="100">
        <f>SUM(S10:S17)</f>
        <v>226.714</v>
      </c>
      <c r="T18" s="100">
        <f>SUM(T10:T17)</f>
        <v>60.694400000000002</v>
      </c>
      <c r="U18" s="151"/>
      <c r="W18" s="31"/>
      <c r="X18" s="31"/>
    </row>
    <row r="19" spans="1:26" ht="22.9" customHeight="1" thickTop="1">
      <c r="A19" s="1278" t="s">
        <v>121</v>
      </c>
      <c r="B19" s="1279"/>
      <c r="C19" s="1279"/>
      <c r="D19" s="1279"/>
      <c r="E19" s="1279"/>
      <c r="F19" s="1279"/>
      <c r="G19" s="1279"/>
      <c r="H19" s="1279"/>
      <c r="I19" s="1279"/>
      <c r="J19" s="1279"/>
      <c r="K19" s="1279"/>
      <c r="L19" s="1279"/>
      <c r="M19" s="1279"/>
      <c r="N19" s="1279"/>
      <c r="O19" s="1279"/>
      <c r="P19" s="1279"/>
      <c r="Q19" s="1279"/>
      <c r="R19" s="1279"/>
      <c r="S19" s="1279"/>
      <c r="T19" s="1279"/>
      <c r="U19" s="1280"/>
      <c r="W19" s="4" t="s">
        <v>781</v>
      </c>
    </row>
    <row r="20" spans="1:26" ht="24">
      <c r="A20" s="1248" t="s">
        <v>6</v>
      </c>
      <c r="B20" s="600" t="s">
        <v>17</v>
      </c>
      <c r="C20" s="600" t="s">
        <v>106</v>
      </c>
      <c r="D20" s="600" t="s">
        <v>107</v>
      </c>
      <c r="E20" s="600" t="s">
        <v>108</v>
      </c>
      <c r="F20" s="600" t="s">
        <v>109</v>
      </c>
      <c r="G20" s="600" t="s">
        <v>110</v>
      </c>
      <c r="H20" s="600" t="s">
        <v>111</v>
      </c>
      <c r="I20" s="1281" t="s">
        <v>37</v>
      </c>
      <c r="J20" s="1259"/>
      <c r="K20" s="1266" t="s">
        <v>614</v>
      </c>
      <c r="L20" s="1267"/>
      <c r="M20" s="1267"/>
      <c r="N20" s="1267"/>
      <c r="O20" s="1267"/>
      <c r="P20" s="1267"/>
      <c r="Q20" s="1267"/>
      <c r="R20" s="1267"/>
      <c r="S20" s="1267"/>
      <c r="T20" s="1267"/>
      <c r="U20" s="1267"/>
    </row>
    <row r="21" spans="1:26" ht="12.75">
      <c r="A21" s="1249"/>
      <c r="B21" s="601" t="s">
        <v>112</v>
      </c>
      <c r="C21" s="601" t="s">
        <v>113</v>
      </c>
      <c r="D21" s="601" t="s">
        <v>114</v>
      </c>
      <c r="E21" s="601" t="s">
        <v>45</v>
      </c>
      <c r="F21" s="601" t="s">
        <v>115</v>
      </c>
      <c r="G21" s="601" t="s">
        <v>116</v>
      </c>
      <c r="H21" s="601" t="s">
        <v>117</v>
      </c>
      <c r="I21" s="593" t="s">
        <v>615</v>
      </c>
      <c r="J21" s="593" t="s">
        <v>68</v>
      </c>
      <c r="K21" s="594" t="s">
        <v>616</v>
      </c>
      <c r="L21" s="594" t="s">
        <v>617</v>
      </c>
      <c r="M21" s="594" t="s">
        <v>618</v>
      </c>
      <c r="N21" s="594" t="s">
        <v>619</v>
      </c>
      <c r="O21" s="1252" t="s">
        <v>782</v>
      </c>
      <c r="P21" s="1253"/>
      <c r="Q21" s="1254"/>
      <c r="R21" s="594" t="s">
        <v>620</v>
      </c>
      <c r="S21" s="594" t="s">
        <v>621</v>
      </c>
      <c r="T21" s="594" t="s">
        <v>102</v>
      </c>
      <c r="U21" s="594" t="s">
        <v>61</v>
      </c>
    </row>
    <row r="22" spans="1:26" ht="12.75">
      <c r="A22" s="1250"/>
      <c r="B22" s="602" t="s">
        <v>120</v>
      </c>
      <c r="C22" s="602" t="s">
        <v>3</v>
      </c>
      <c r="D22" s="602" t="s">
        <v>3</v>
      </c>
      <c r="E22" s="602" t="s">
        <v>3</v>
      </c>
      <c r="F22" s="602" t="s">
        <v>3</v>
      </c>
      <c r="G22" s="602" t="s">
        <v>3</v>
      </c>
      <c r="H22" s="602" t="s">
        <v>3</v>
      </c>
      <c r="I22" s="597" t="s">
        <v>3</v>
      </c>
      <c r="J22" s="597" t="s">
        <v>3</v>
      </c>
      <c r="K22" s="597" t="s">
        <v>4</v>
      </c>
      <c r="L22" s="597" t="s">
        <v>1</v>
      </c>
      <c r="M22" s="597" t="s">
        <v>4</v>
      </c>
      <c r="N22" s="597" t="s">
        <v>4</v>
      </c>
      <c r="O22" s="598" t="s">
        <v>622</v>
      </c>
      <c r="P22" s="599" t="s">
        <v>4</v>
      </c>
      <c r="Q22" s="599" t="s">
        <v>4</v>
      </c>
      <c r="R22" s="597" t="s">
        <v>1</v>
      </c>
      <c r="S22" s="597" t="s">
        <v>1</v>
      </c>
      <c r="T22" s="597" t="s">
        <v>4</v>
      </c>
      <c r="U22" s="597"/>
    </row>
    <row r="23" spans="1:26" ht="12.75" thickBot="1">
      <c r="A23" s="360" t="s">
        <v>801</v>
      </c>
      <c r="B23" s="360"/>
      <c r="C23" s="360"/>
      <c r="D23" s="360"/>
      <c r="E23" s="360"/>
      <c r="F23" s="360"/>
      <c r="G23" s="360"/>
      <c r="H23" s="360"/>
      <c r="I23" s="360"/>
      <c r="J23" s="360"/>
      <c r="K23" s="360"/>
      <c r="L23" s="360"/>
      <c r="M23" s="360"/>
      <c r="N23" s="360"/>
      <c r="O23" s="379"/>
      <c r="P23" s="267" t="s">
        <v>783</v>
      </c>
      <c r="Q23" s="267" t="s">
        <v>102</v>
      </c>
      <c r="R23" s="360"/>
      <c r="S23" s="360"/>
      <c r="T23" s="360"/>
      <c r="U23" s="360"/>
    </row>
    <row r="24" spans="1:26" ht="12" hidden="1" outlineLevel="1">
      <c r="A24" s="272" t="s">
        <v>802</v>
      </c>
      <c r="B24" s="249">
        <v>1</v>
      </c>
      <c r="C24" s="124">
        <f>1.54+0.52+0.5</f>
        <v>2.56</v>
      </c>
      <c r="D24" s="124">
        <v>0.5</v>
      </c>
      <c r="E24" s="124">
        <f>(0.29+0.9+0.29)*2</f>
        <v>2.96</v>
      </c>
      <c r="F24" s="124">
        <f>(0.9+0.29)*2</f>
        <v>2.38</v>
      </c>
      <c r="G24" s="124">
        <f>0.29+0.29</f>
        <v>0.57999999999999996</v>
      </c>
      <c r="H24" s="124">
        <v>1.7</v>
      </c>
      <c r="I24" s="256">
        <v>0.6</v>
      </c>
      <c r="J24" s="244">
        <v>1.75</v>
      </c>
      <c r="K24" s="244">
        <f>(C24+I24)*(E24+I24)*(H24+O24+J24)*B24</f>
        <v>39.373600000000003</v>
      </c>
      <c r="L24" s="244">
        <f>(((E24+F24)*D24/2)+((E24+G24)*(C24-D24))/2)*B24</f>
        <v>4.9812000000000003</v>
      </c>
      <c r="M24" s="244">
        <f>K24-T24</f>
        <v>30.905560000000001</v>
      </c>
      <c r="N24" s="244">
        <f>(K24-M24)*1.3</f>
        <v>11.008452000000004</v>
      </c>
      <c r="O24" s="385">
        <v>0.05</v>
      </c>
      <c r="P24" s="244"/>
      <c r="Q24" s="244">
        <f>L24*O24</f>
        <v>0.24906000000000003</v>
      </c>
      <c r="R24" s="244">
        <f>(F24*H24+G24*H24+(((C24-D24)^2+((E24-G24)/2)^2)^(1/2))*H24*2+(((D24^2)+((E24-F24)/2)^2)^(1/2))*H24*2)*B24</f>
        <v>15.085889218721897</v>
      </c>
      <c r="S24" s="244"/>
      <c r="T24" s="244">
        <f>(((E24+F24)*D24/2)+((E24+G24)*(C24-D24))/2)*H24*B24</f>
        <v>8.4680400000000002</v>
      </c>
      <c r="U24" s="245" t="s">
        <v>776</v>
      </c>
    </row>
    <row r="25" spans="1:26" ht="12" hidden="1" outlineLevel="1">
      <c r="A25" s="272" t="s">
        <v>807</v>
      </c>
      <c r="B25" s="249">
        <v>3</v>
      </c>
      <c r="C25" s="124">
        <f>1.54+0.52+0.5</f>
        <v>2.56</v>
      </c>
      <c r="D25" s="124">
        <v>0.5</v>
      </c>
      <c r="E25" s="124">
        <f>(0.29+0.9+0.29)*2</f>
        <v>2.96</v>
      </c>
      <c r="F25" s="124">
        <f>(0.9+0.29)*2</f>
        <v>2.38</v>
      </c>
      <c r="G25" s="124">
        <f>0.29+0.29</f>
        <v>0.57999999999999996</v>
      </c>
      <c r="H25" s="124">
        <v>1.6</v>
      </c>
      <c r="I25" s="256">
        <v>0.6</v>
      </c>
      <c r="J25" s="244">
        <v>0.75</v>
      </c>
      <c r="K25" s="244">
        <f t="shared" ref="K25:K26" si="18">(C25+I25)*(E25+I25)*(H25+O25+J25)*B25</f>
        <v>82.684560000000019</v>
      </c>
      <c r="L25" s="244">
        <f>(((E25+F25)*D25/2)+((E25+G25)*(C25-D25))/2)*B25</f>
        <v>14.9436</v>
      </c>
      <c r="M25" s="244">
        <f>K25-T25</f>
        <v>58.774800000000013</v>
      </c>
      <c r="N25" s="244">
        <f t="shared" ref="N25:N26" si="19">(K25-M25)*1.3</f>
        <v>31.082688000000008</v>
      </c>
      <c r="O25" s="385">
        <v>0.1</v>
      </c>
      <c r="P25" s="244"/>
      <c r="Q25" s="244">
        <f t="shared" ref="Q25:Q26" si="20">L25*O25</f>
        <v>1.4943600000000001</v>
      </c>
      <c r="R25" s="244">
        <f>(F25*H25+G25*H25+(((C25-D25)^2+((E25-G25)/2)^2)^(1/2))*H25*2+(((D25^2)+((E25-F25)/2)^2)^(1/2))*H25*2)*B25</f>
        <v>42.595451911685366</v>
      </c>
      <c r="S25" s="244"/>
      <c r="T25" s="244">
        <f>(((E25+F25)*D25/2)+((E25+G25)*(C25-D25))/2)*H25*B25</f>
        <v>23.909760000000002</v>
      </c>
      <c r="U25" s="245" t="s">
        <v>776</v>
      </c>
    </row>
    <row r="26" spans="1:26" ht="12.75" hidden="1" outlineLevel="1" thickBot="1">
      <c r="A26" s="272" t="s">
        <v>806</v>
      </c>
      <c r="B26" s="249">
        <v>1</v>
      </c>
      <c r="C26" s="124">
        <f>1.44+0.625+0.5</f>
        <v>2.5649999999999999</v>
      </c>
      <c r="D26" s="124">
        <v>0.5</v>
      </c>
      <c r="E26" s="124">
        <f>(0.29+0.9+1.19)*2</f>
        <v>4.76</v>
      </c>
      <c r="F26" s="124">
        <f>E26-0.29-0.29</f>
        <v>4.18</v>
      </c>
      <c r="G26" s="124">
        <f>0.9+0.9+0.29+0.29</f>
        <v>2.38</v>
      </c>
      <c r="H26" s="124">
        <v>2</v>
      </c>
      <c r="I26" s="256">
        <v>0.6</v>
      </c>
      <c r="J26" s="244">
        <v>0.95</v>
      </c>
      <c r="K26" s="244">
        <f t="shared" si="18"/>
        <v>51.741419999999991</v>
      </c>
      <c r="L26" s="244">
        <f t="shared" ref="L26" si="21">(((E26+F26)*D26/2)+((E26+G26)*(C26-D26))/2)*B26</f>
        <v>9.6070499999999992</v>
      </c>
      <c r="M26" s="244">
        <f t="shared" ref="M26" si="22">K26-T26</f>
        <v>32.527319999999989</v>
      </c>
      <c r="N26" s="244">
        <f t="shared" si="19"/>
        <v>24.978330000000003</v>
      </c>
      <c r="O26" s="385">
        <v>0.1</v>
      </c>
      <c r="P26" s="244"/>
      <c r="Q26" s="244">
        <f t="shared" si="20"/>
        <v>0.96070499999999992</v>
      </c>
      <c r="R26" s="244">
        <f t="shared" ref="R26" si="23">(F26*H26+G26*H26+(((C26-D26)^2+((E26-G26)/2)^2)^(1/2))*H26*2+(((D26^2)+((E26-F26)/2)^2)^(1/2))*H26*2)*B26</f>
        <v>24.965428322949553</v>
      </c>
      <c r="S26" s="244"/>
      <c r="T26" s="244">
        <f t="shared" ref="T26" si="24">(((E26+F26)*D26/2)+((E26+G26)*(C26-D26))/2)*H26*B26</f>
        <v>19.214099999999998</v>
      </c>
      <c r="U26" s="245" t="s">
        <v>776</v>
      </c>
    </row>
    <row r="27" spans="1:26" ht="13.5" collapsed="1" thickTop="1" thickBot="1">
      <c r="A27" s="52" t="str">
        <f>"TOTAL GERAL - "&amp;A19</f>
        <v>TOTAL GERAL - BLOCOS TRIANGULARES</v>
      </c>
      <c r="B27" s="246"/>
      <c r="C27" s="52"/>
      <c r="D27" s="52"/>
      <c r="E27" s="52"/>
      <c r="F27" s="52"/>
      <c r="G27" s="52"/>
      <c r="H27" s="52"/>
      <c r="I27" s="52"/>
      <c r="J27" s="52"/>
      <c r="K27" s="100">
        <f>SUM(K24:K26)</f>
        <v>173.79957999999999</v>
      </c>
      <c r="L27" s="100">
        <f>SUM(L24:L26)</f>
        <v>29.531849999999999</v>
      </c>
      <c r="M27" s="100">
        <f>SUM(M24:M26)</f>
        <v>122.20768</v>
      </c>
      <c r="N27" s="100">
        <f>SUM(N24:N26)</f>
        <v>67.06947000000001</v>
      </c>
      <c r="O27" s="100"/>
      <c r="P27" s="100">
        <f>SUM(P24:P26)</f>
        <v>0</v>
      </c>
      <c r="Q27" s="100">
        <f>SUM(Q24:Q26)</f>
        <v>2.7041250000000003</v>
      </c>
      <c r="R27" s="100">
        <f>SUM(R24:R26)</f>
        <v>82.646769453356811</v>
      </c>
      <c r="S27" s="100">
        <f>SUM(S24:S26)</f>
        <v>0</v>
      </c>
      <c r="T27" s="100">
        <f>SUM(T24:T26)</f>
        <v>51.591899999999995</v>
      </c>
      <c r="U27" s="52"/>
    </row>
    <row r="28" spans="1:26" s="33" customFormat="1" ht="23.45" customHeight="1" thickTop="1">
      <c r="A28" s="1271" t="s">
        <v>808</v>
      </c>
      <c r="B28" s="1272"/>
      <c r="C28" s="1272"/>
      <c r="D28" s="1272"/>
      <c r="E28" s="1272"/>
      <c r="F28" s="1272"/>
      <c r="G28" s="1272"/>
      <c r="H28" s="1272"/>
      <c r="I28" s="1272"/>
      <c r="J28" s="1272"/>
      <c r="K28" s="1272"/>
      <c r="L28" s="1272"/>
      <c r="M28" s="1272"/>
      <c r="N28" s="1272"/>
      <c r="O28" s="1272"/>
      <c r="P28" s="1272"/>
      <c r="Q28" s="1272"/>
      <c r="R28" s="1272"/>
      <c r="S28" s="1272"/>
      <c r="T28" s="1272"/>
      <c r="U28" s="1272"/>
      <c r="V28" s="203"/>
      <c r="W28" s="4" t="s">
        <v>781</v>
      </c>
      <c r="X28" s="4"/>
      <c r="Y28" s="4"/>
      <c r="Z28" s="4"/>
    </row>
    <row r="29" spans="1:26" s="55" customFormat="1" ht="15" customHeight="1">
      <c r="A29" s="1263" t="s">
        <v>6</v>
      </c>
      <c r="B29" s="1263"/>
      <c r="C29" s="1263"/>
      <c r="D29" s="1248"/>
      <c r="E29" s="1282" t="s">
        <v>612</v>
      </c>
      <c r="F29" s="372" t="s">
        <v>613</v>
      </c>
      <c r="G29" s="373"/>
      <c r="H29" s="373"/>
      <c r="I29" s="1285" t="s">
        <v>37</v>
      </c>
      <c r="J29" s="1286"/>
      <c r="K29" s="603" t="s">
        <v>614</v>
      </c>
      <c r="L29" s="604"/>
      <c r="M29" s="604"/>
      <c r="N29" s="604"/>
      <c r="O29" s="373"/>
      <c r="P29" s="373"/>
      <c r="Q29" s="373"/>
      <c r="R29" s="373"/>
      <c r="S29" s="374"/>
      <c r="T29" s="373"/>
      <c r="U29" s="373"/>
      <c r="W29" s="4"/>
      <c r="X29" s="4"/>
      <c r="Y29" s="4"/>
      <c r="Z29" s="4"/>
    </row>
    <row r="30" spans="1:26" s="55" customFormat="1" ht="15" customHeight="1">
      <c r="A30" s="1264"/>
      <c r="B30" s="1264"/>
      <c r="C30" s="1264"/>
      <c r="D30" s="1249"/>
      <c r="E30" s="1283"/>
      <c r="F30" s="375" t="s">
        <v>809</v>
      </c>
      <c r="G30" s="375" t="s">
        <v>630</v>
      </c>
      <c r="H30" s="375" t="s">
        <v>7</v>
      </c>
      <c r="I30" s="376" t="s">
        <v>615</v>
      </c>
      <c r="J30" s="376" t="s">
        <v>68</v>
      </c>
      <c r="K30" s="375" t="s">
        <v>616</v>
      </c>
      <c r="L30" s="375" t="s">
        <v>617</v>
      </c>
      <c r="M30" s="375" t="s">
        <v>618</v>
      </c>
      <c r="N30" s="375" t="s">
        <v>619</v>
      </c>
      <c r="O30" s="1252" t="s">
        <v>782</v>
      </c>
      <c r="P30" s="1253"/>
      <c r="Q30" s="1254"/>
      <c r="R30" s="375" t="s">
        <v>620</v>
      </c>
      <c r="S30" s="375" t="s">
        <v>621</v>
      </c>
      <c r="T30" s="375" t="s">
        <v>102</v>
      </c>
      <c r="U30" s="375" t="s">
        <v>61</v>
      </c>
      <c r="W30" s="4"/>
      <c r="X30" s="4"/>
      <c r="Y30" s="4"/>
      <c r="Z30" s="4"/>
    </row>
    <row r="31" spans="1:26" s="55" customFormat="1" ht="12.75">
      <c r="A31" s="1264"/>
      <c r="B31" s="1264"/>
      <c r="C31" s="1264"/>
      <c r="D31" s="1249"/>
      <c r="E31" s="1284"/>
      <c r="F31" s="377" t="s">
        <v>1</v>
      </c>
      <c r="G31" s="377" t="s">
        <v>3</v>
      </c>
      <c r="H31" s="580" t="s">
        <v>3</v>
      </c>
      <c r="I31" s="580" t="s">
        <v>3</v>
      </c>
      <c r="J31" s="580" t="s">
        <v>3</v>
      </c>
      <c r="K31" s="580" t="s">
        <v>4</v>
      </c>
      <c r="L31" s="580" t="s">
        <v>1</v>
      </c>
      <c r="M31" s="580" t="s">
        <v>4</v>
      </c>
      <c r="N31" s="580" t="s">
        <v>4</v>
      </c>
      <c r="O31" s="598" t="s">
        <v>622</v>
      </c>
      <c r="P31" s="599" t="s">
        <v>4</v>
      </c>
      <c r="Q31" s="599" t="s">
        <v>4</v>
      </c>
      <c r="R31" s="580" t="s">
        <v>1</v>
      </c>
      <c r="S31" s="580" t="s">
        <v>1</v>
      </c>
      <c r="T31" s="580" t="s">
        <v>4</v>
      </c>
      <c r="U31" s="580"/>
      <c r="W31" s="4"/>
      <c r="X31" s="4"/>
      <c r="Y31" s="4"/>
      <c r="Z31" s="4"/>
    </row>
    <row r="32" spans="1:26" s="55" customFormat="1" ht="14.45" customHeight="1" thickBot="1">
      <c r="A32" s="378" t="s">
        <v>79</v>
      </c>
      <c r="B32" s="379"/>
      <c r="C32" s="379"/>
      <c r="D32" s="379"/>
      <c r="E32" s="379"/>
      <c r="F32" s="380"/>
      <c r="G32" s="379"/>
      <c r="H32" s="381"/>
      <c r="I32" s="380"/>
      <c r="J32" s="380"/>
      <c r="K32" s="379"/>
      <c r="L32" s="380"/>
      <c r="M32" s="380"/>
      <c r="N32" s="380"/>
      <c r="O32" s="379"/>
      <c r="P32" s="267" t="s">
        <v>783</v>
      </c>
      <c r="Q32" s="267" t="s">
        <v>102</v>
      </c>
      <c r="R32" s="380"/>
      <c r="S32" s="380"/>
      <c r="T32" s="380"/>
      <c r="U32" s="380"/>
      <c r="W32" s="4"/>
      <c r="X32" s="4"/>
      <c r="Y32" s="4"/>
      <c r="Z32" s="4"/>
    </row>
    <row r="33" spans="1:30" s="55" customFormat="1" ht="14.45" hidden="1" customHeight="1" outlineLevel="1">
      <c r="A33" s="270" t="s">
        <v>812</v>
      </c>
      <c r="B33" s="270"/>
      <c r="C33" s="270"/>
      <c r="D33" s="270"/>
      <c r="E33" s="383">
        <v>2</v>
      </c>
      <c r="F33" s="384">
        <v>2.2000000000000002</v>
      </c>
      <c r="G33" s="384">
        <v>6.68</v>
      </c>
      <c r="H33" s="384">
        <v>1.3</v>
      </c>
      <c r="I33" s="119">
        <f t="shared" ref="I33:I42" si="25">IF((G33)&lt;=1,0.6,1.2)</f>
        <v>1.2</v>
      </c>
      <c r="J33" s="119">
        <v>1.75</v>
      </c>
      <c r="K33" s="119">
        <f t="shared" ref="K33:K42" si="26">(G33+I33+I33)*(H33+J33+O33)*E33</f>
        <v>56.295999999999992</v>
      </c>
      <c r="L33" s="119">
        <f t="shared" ref="L33:L42" si="27">F33*E33</f>
        <v>4.4000000000000004</v>
      </c>
      <c r="M33" s="119">
        <f>$K33-$T33</f>
        <v>50.455999999999989</v>
      </c>
      <c r="N33" s="119">
        <f>(K33-M33)*1.3</f>
        <v>7.592000000000005</v>
      </c>
      <c r="O33" s="385">
        <v>0.05</v>
      </c>
      <c r="P33" s="119"/>
      <c r="Q33" s="119">
        <f t="shared" ref="Q33:Q42" si="28">F33*O33*E33</f>
        <v>0.22000000000000003</v>
      </c>
      <c r="R33" s="642">
        <f>9.05*E33</f>
        <v>18.100000000000001</v>
      </c>
      <c r="S33" s="119"/>
      <c r="T33" s="642">
        <f>2.92*E33</f>
        <v>5.84</v>
      </c>
      <c r="U33" s="245" t="s">
        <v>776</v>
      </c>
      <c r="W33" s="4"/>
      <c r="X33" s="4"/>
      <c r="Y33" s="4"/>
      <c r="Z33" s="4"/>
    </row>
    <row r="34" spans="1:30" s="55" customFormat="1" ht="14.45" hidden="1" customHeight="1" outlineLevel="1">
      <c r="A34" s="270" t="s">
        <v>811</v>
      </c>
      <c r="B34" s="270"/>
      <c r="C34" s="270"/>
      <c r="D34" s="270"/>
      <c r="E34" s="383">
        <v>3</v>
      </c>
      <c r="F34" s="384">
        <v>1.06</v>
      </c>
      <c r="G34" s="384">
        <v>4.22</v>
      </c>
      <c r="H34" s="384">
        <v>0.8</v>
      </c>
      <c r="I34" s="119">
        <f t="shared" si="25"/>
        <v>1.2</v>
      </c>
      <c r="J34" s="119">
        <v>1.75</v>
      </c>
      <c r="K34" s="119">
        <f t="shared" si="26"/>
        <v>51.635999999999989</v>
      </c>
      <c r="L34" s="119">
        <f t="shared" si="27"/>
        <v>3.18</v>
      </c>
      <c r="M34" s="119">
        <f t="shared" ref="M34:M42" si="29">$K34-$T34</f>
        <v>49.085999999999991</v>
      </c>
      <c r="N34" s="119">
        <f t="shared" ref="N34:N40" si="30">(K34-M34)*1.3</f>
        <v>3.3149999999999964</v>
      </c>
      <c r="O34" s="385">
        <v>0.05</v>
      </c>
      <c r="P34" s="119"/>
      <c r="Q34" s="119">
        <f t="shared" si="28"/>
        <v>0.15900000000000003</v>
      </c>
      <c r="R34" s="642">
        <f>3.72*E34</f>
        <v>11.16</v>
      </c>
      <c r="S34" s="119"/>
      <c r="T34" s="642">
        <f>0.85*E34</f>
        <v>2.5499999999999998</v>
      </c>
      <c r="U34" s="245" t="s">
        <v>776</v>
      </c>
      <c r="W34" s="4"/>
      <c r="X34" s="4"/>
      <c r="Y34" s="4"/>
      <c r="Z34" s="4"/>
    </row>
    <row r="35" spans="1:30" s="55" customFormat="1" ht="14.45" hidden="1" customHeight="1" outlineLevel="1">
      <c r="A35" s="270" t="s">
        <v>810</v>
      </c>
      <c r="B35" s="270"/>
      <c r="C35" s="270"/>
      <c r="D35" s="270"/>
      <c r="E35" s="383">
        <v>1</v>
      </c>
      <c r="F35" s="384">
        <v>1.04</v>
      </c>
      <c r="G35" s="384">
        <v>4.22</v>
      </c>
      <c r="H35" s="384">
        <v>0.8</v>
      </c>
      <c r="I35" s="119">
        <f t="shared" si="25"/>
        <v>1.2</v>
      </c>
      <c r="J35" s="119">
        <v>1.75</v>
      </c>
      <c r="K35" s="119">
        <f t="shared" si="26"/>
        <v>17.211999999999996</v>
      </c>
      <c r="L35" s="119">
        <f t="shared" si="27"/>
        <v>1.04</v>
      </c>
      <c r="M35" s="119">
        <f t="shared" si="29"/>
        <v>16.361999999999995</v>
      </c>
      <c r="N35" s="119">
        <f t="shared" si="30"/>
        <v>1.105000000000002</v>
      </c>
      <c r="O35" s="385">
        <v>0.05</v>
      </c>
      <c r="P35" s="119"/>
      <c r="Q35" s="119">
        <f t="shared" si="28"/>
        <v>5.2000000000000005E-2</v>
      </c>
      <c r="R35" s="642">
        <f>3.73*E35</f>
        <v>3.73</v>
      </c>
      <c r="S35" s="119"/>
      <c r="T35" s="642">
        <f>0.85*E35</f>
        <v>0.85</v>
      </c>
      <c r="U35" s="245" t="s">
        <v>776</v>
      </c>
      <c r="W35" s="4"/>
      <c r="X35" s="4"/>
      <c r="Y35" s="4"/>
      <c r="Z35" s="4"/>
    </row>
    <row r="36" spans="1:30" s="55" customFormat="1" ht="14.45" hidden="1" customHeight="1" outlineLevel="1">
      <c r="A36" s="270" t="s">
        <v>813</v>
      </c>
      <c r="B36" s="270"/>
      <c r="C36" s="270"/>
      <c r="D36" s="270"/>
      <c r="E36" s="383">
        <v>1</v>
      </c>
      <c r="F36" s="384">
        <v>1.08</v>
      </c>
      <c r="G36" s="384">
        <v>4.26</v>
      </c>
      <c r="H36" s="384">
        <v>0.8</v>
      </c>
      <c r="I36" s="119">
        <f t="shared" si="25"/>
        <v>1.2</v>
      </c>
      <c r="J36" s="119">
        <v>1.75</v>
      </c>
      <c r="K36" s="119">
        <f t="shared" si="26"/>
        <v>17.315999999999999</v>
      </c>
      <c r="L36" s="119">
        <f t="shared" si="27"/>
        <v>1.08</v>
      </c>
      <c r="M36" s="119">
        <f t="shared" si="29"/>
        <v>16.445999999999998</v>
      </c>
      <c r="N36" s="119">
        <f>(K36-M36)*1.3</f>
        <v>1.1310000000000013</v>
      </c>
      <c r="O36" s="385">
        <v>0.05</v>
      </c>
      <c r="P36" s="119"/>
      <c r="Q36" s="119">
        <f t="shared" si="28"/>
        <v>5.4000000000000006E-2</v>
      </c>
      <c r="R36" s="642">
        <f>3.41*E36</f>
        <v>3.41</v>
      </c>
      <c r="S36" s="119"/>
      <c r="T36" s="642">
        <f>0.87*E36</f>
        <v>0.87</v>
      </c>
      <c r="U36" s="245" t="s">
        <v>776</v>
      </c>
      <c r="W36" s="4"/>
      <c r="X36" s="4"/>
      <c r="Y36" s="4"/>
      <c r="Z36" s="4"/>
    </row>
    <row r="37" spans="1:30" s="55" customFormat="1" ht="14.45" hidden="1" customHeight="1" outlineLevel="1">
      <c r="A37" s="270" t="s">
        <v>814</v>
      </c>
      <c r="B37" s="270"/>
      <c r="C37" s="270"/>
      <c r="D37" s="270"/>
      <c r="E37" s="383">
        <v>1</v>
      </c>
      <c r="F37" s="384">
        <v>1.39</v>
      </c>
      <c r="G37" s="384">
        <v>4.66</v>
      </c>
      <c r="H37" s="384">
        <v>0.8</v>
      </c>
      <c r="I37" s="119">
        <f t="shared" si="25"/>
        <v>1.2</v>
      </c>
      <c r="J37" s="119">
        <v>1</v>
      </c>
      <c r="K37" s="119">
        <f t="shared" si="26"/>
        <v>13.061000000000002</v>
      </c>
      <c r="L37" s="119">
        <f t="shared" si="27"/>
        <v>1.39</v>
      </c>
      <c r="M37" s="119">
        <f>$K37-$T37</f>
        <v>11.951000000000002</v>
      </c>
      <c r="N37" s="119">
        <f t="shared" si="30"/>
        <v>1.4429999999999994</v>
      </c>
      <c r="O37" s="385">
        <v>0.05</v>
      </c>
      <c r="P37" s="119"/>
      <c r="Q37" s="119">
        <f t="shared" si="28"/>
        <v>6.9499999999999992E-2</v>
      </c>
      <c r="R37" s="642">
        <f>3.73*E37</f>
        <v>3.73</v>
      </c>
      <c r="S37" s="119"/>
      <c r="T37" s="642">
        <f>1.11*E37</f>
        <v>1.1100000000000001</v>
      </c>
      <c r="U37" s="245" t="s">
        <v>776</v>
      </c>
      <c r="W37" s="4"/>
      <c r="X37" s="4"/>
      <c r="Y37" s="4"/>
      <c r="Z37" s="4"/>
    </row>
    <row r="38" spans="1:30" s="55" customFormat="1" ht="14.45" hidden="1" customHeight="1" outlineLevel="1">
      <c r="A38" s="270" t="s">
        <v>816</v>
      </c>
      <c r="B38" s="270"/>
      <c r="C38" s="270"/>
      <c r="D38" s="270"/>
      <c r="E38" s="383">
        <v>1</v>
      </c>
      <c r="F38" s="384">
        <v>1.08</v>
      </c>
      <c r="G38" s="384">
        <v>4.28</v>
      </c>
      <c r="H38" s="384">
        <v>0.8</v>
      </c>
      <c r="I38" s="119">
        <f t="shared" si="25"/>
        <v>1.2</v>
      </c>
      <c r="J38" s="119">
        <v>1</v>
      </c>
      <c r="K38" s="119">
        <f t="shared" si="26"/>
        <v>12.358000000000002</v>
      </c>
      <c r="L38" s="119">
        <f t="shared" si="27"/>
        <v>1.08</v>
      </c>
      <c r="M38" s="119">
        <f t="shared" si="29"/>
        <v>11.488000000000003</v>
      </c>
      <c r="N38" s="119">
        <f t="shared" si="30"/>
        <v>1.1309999999999991</v>
      </c>
      <c r="O38" s="385">
        <v>0.05</v>
      </c>
      <c r="P38" s="119"/>
      <c r="Q38" s="119">
        <f t="shared" si="28"/>
        <v>5.4000000000000006E-2</v>
      </c>
      <c r="R38" s="642">
        <f>3.43*E38</f>
        <v>3.43</v>
      </c>
      <c r="S38" s="119"/>
      <c r="T38" s="642">
        <f>0.87*E38</f>
        <v>0.87</v>
      </c>
      <c r="U38" s="245" t="s">
        <v>776</v>
      </c>
      <c r="W38" s="4"/>
      <c r="X38" s="4"/>
      <c r="Y38" s="4"/>
      <c r="Z38" s="4"/>
    </row>
    <row r="39" spans="1:30" s="55" customFormat="1" ht="14.45" hidden="1" customHeight="1" outlineLevel="1">
      <c r="A39" s="270" t="s">
        <v>817</v>
      </c>
      <c r="B39" s="270"/>
      <c r="C39" s="270"/>
      <c r="D39" s="270"/>
      <c r="E39" s="383">
        <v>1</v>
      </c>
      <c r="F39" s="384">
        <v>1.07</v>
      </c>
      <c r="G39" s="384">
        <v>4.25</v>
      </c>
      <c r="H39" s="384">
        <v>0.8</v>
      </c>
      <c r="I39" s="119">
        <f t="shared" si="25"/>
        <v>1.2</v>
      </c>
      <c r="J39" s="119">
        <v>1.75</v>
      </c>
      <c r="K39" s="119">
        <f t="shared" si="26"/>
        <v>17.29</v>
      </c>
      <c r="L39" s="119">
        <f t="shared" si="27"/>
        <v>1.07</v>
      </c>
      <c r="M39" s="119">
        <f t="shared" si="29"/>
        <v>16.43</v>
      </c>
      <c r="N39" s="119">
        <f t="shared" si="30"/>
        <v>1.1179999999999992</v>
      </c>
      <c r="O39" s="385">
        <v>0.05</v>
      </c>
      <c r="P39" s="119"/>
      <c r="Q39" s="119">
        <f t="shared" si="28"/>
        <v>5.3500000000000006E-2</v>
      </c>
      <c r="R39" s="642">
        <f>3.41*E39</f>
        <v>3.41</v>
      </c>
      <c r="S39" s="119"/>
      <c r="T39" s="642">
        <f>0.86*E39</f>
        <v>0.86</v>
      </c>
      <c r="U39" s="245" t="s">
        <v>776</v>
      </c>
      <c r="W39" s="4"/>
      <c r="X39" s="4"/>
      <c r="Y39" s="4"/>
      <c r="Z39" s="4"/>
    </row>
    <row r="40" spans="1:30" s="55" customFormat="1" ht="14.45" hidden="1" customHeight="1" outlineLevel="1">
      <c r="A40" s="270" t="s">
        <v>819</v>
      </c>
      <c r="B40" s="270"/>
      <c r="C40" s="270"/>
      <c r="D40" s="270"/>
      <c r="E40" s="383">
        <v>1</v>
      </c>
      <c r="F40" s="384">
        <v>1.06</v>
      </c>
      <c r="G40" s="384">
        <v>4.22</v>
      </c>
      <c r="H40" s="384">
        <v>0.8</v>
      </c>
      <c r="I40" s="119">
        <f t="shared" si="25"/>
        <v>1.2</v>
      </c>
      <c r="J40" s="119">
        <v>0.75</v>
      </c>
      <c r="K40" s="119">
        <f t="shared" si="26"/>
        <v>10.592000000000001</v>
      </c>
      <c r="L40" s="119">
        <f t="shared" si="27"/>
        <v>1.06</v>
      </c>
      <c r="M40" s="119">
        <f t="shared" si="29"/>
        <v>9.7420000000000009</v>
      </c>
      <c r="N40" s="119">
        <f t="shared" si="30"/>
        <v>1.1049999999999995</v>
      </c>
      <c r="O40" s="385">
        <v>0.05</v>
      </c>
      <c r="P40" s="119"/>
      <c r="Q40" s="119">
        <f t="shared" si="28"/>
        <v>5.3000000000000005E-2</v>
      </c>
      <c r="R40" s="642">
        <f>3.73*E40</f>
        <v>3.73</v>
      </c>
      <c r="S40" s="119"/>
      <c r="T40" s="642">
        <f>0.85*E40</f>
        <v>0.85</v>
      </c>
      <c r="U40" s="245" t="s">
        <v>776</v>
      </c>
      <c r="W40" s="4"/>
      <c r="X40" s="4"/>
      <c r="Y40" s="4"/>
      <c r="Z40" s="4"/>
    </row>
    <row r="41" spans="1:30" s="55" customFormat="1" ht="14.45" hidden="1" customHeight="1" outlineLevel="1">
      <c r="A41" s="270" t="s">
        <v>820</v>
      </c>
      <c r="B41" s="270"/>
      <c r="C41" s="270"/>
      <c r="D41" s="270"/>
      <c r="E41" s="383">
        <v>1</v>
      </c>
      <c r="F41" s="384">
        <v>1.07</v>
      </c>
      <c r="G41" s="384">
        <v>4.24</v>
      </c>
      <c r="H41" s="384">
        <v>0.8</v>
      </c>
      <c r="I41" s="119">
        <f t="shared" si="25"/>
        <v>1.2</v>
      </c>
      <c r="J41" s="119">
        <v>1.75</v>
      </c>
      <c r="K41" s="119">
        <f t="shared" si="26"/>
        <v>17.263999999999999</v>
      </c>
      <c r="L41" s="119">
        <f t="shared" si="27"/>
        <v>1.07</v>
      </c>
      <c r="M41" s="119">
        <f t="shared" si="29"/>
        <v>16.413999999999998</v>
      </c>
      <c r="N41" s="119">
        <f t="shared" ref="N41:N42" si="31">(K41-M41)*1.3</f>
        <v>1.105000000000002</v>
      </c>
      <c r="O41" s="385">
        <v>0.05</v>
      </c>
      <c r="P41" s="119"/>
      <c r="Q41" s="119">
        <f t="shared" si="28"/>
        <v>5.3500000000000006E-2</v>
      </c>
      <c r="R41" s="642">
        <f>3.39*E41</f>
        <v>3.39</v>
      </c>
      <c r="S41" s="119"/>
      <c r="T41" s="642">
        <f>0.85*E41</f>
        <v>0.85</v>
      </c>
      <c r="U41" s="245" t="s">
        <v>776</v>
      </c>
      <c r="W41" s="4"/>
      <c r="X41" s="4"/>
      <c r="Y41" s="4"/>
      <c r="Z41" s="4"/>
    </row>
    <row r="42" spans="1:30" s="55" customFormat="1" ht="14.45" hidden="1" customHeight="1" outlineLevel="1" thickBot="1">
      <c r="A42" s="270" t="s">
        <v>822</v>
      </c>
      <c r="B42" s="270"/>
      <c r="C42" s="270"/>
      <c r="D42" s="270"/>
      <c r="E42" s="383">
        <v>1</v>
      </c>
      <c r="F42" s="384">
        <v>0.87</v>
      </c>
      <c r="G42" s="384">
        <v>3.9</v>
      </c>
      <c r="H42" s="384">
        <v>0.8</v>
      </c>
      <c r="I42" s="119">
        <f t="shared" si="25"/>
        <v>1.2</v>
      </c>
      <c r="J42" s="119">
        <v>1.75</v>
      </c>
      <c r="K42" s="119">
        <f t="shared" si="26"/>
        <v>16.38</v>
      </c>
      <c r="L42" s="119">
        <f t="shared" si="27"/>
        <v>0.87</v>
      </c>
      <c r="M42" s="119">
        <f t="shared" si="29"/>
        <v>15.68</v>
      </c>
      <c r="N42" s="119">
        <f t="shared" si="31"/>
        <v>0.90999999999999914</v>
      </c>
      <c r="O42" s="385">
        <v>0.05</v>
      </c>
      <c r="P42" s="119"/>
      <c r="Q42" s="119">
        <f t="shared" si="28"/>
        <v>4.3500000000000004E-2</v>
      </c>
      <c r="R42" s="642">
        <f>3.12*E42</f>
        <v>3.12</v>
      </c>
      <c r="S42" s="119"/>
      <c r="T42" s="642">
        <f>0.7*E42</f>
        <v>0.7</v>
      </c>
      <c r="U42" s="245" t="s">
        <v>776</v>
      </c>
      <c r="W42" s="4"/>
      <c r="X42" s="4"/>
      <c r="Y42" s="4"/>
      <c r="Z42" s="4"/>
    </row>
    <row r="43" spans="1:30" s="55" customFormat="1" ht="14.45" customHeight="1" collapsed="1" thickTop="1" thickBot="1">
      <c r="A43" s="52" t="str">
        <f>"TOTAL GERAL - "&amp;A28</f>
        <v>TOTAL GERAL - FORMAS DIFERENTES</v>
      </c>
      <c r="B43" s="246"/>
      <c r="C43" s="246"/>
      <c r="D43" s="246"/>
      <c r="E43" s="246"/>
      <c r="F43" s="246"/>
      <c r="G43" s="246"/>
      <c r="H43" s="246"/>
      <c r="I43" s="246"/>
      <c r="J43" s="246"/>
      <c r="K43" s="644">
        <f>SUM(K32:K42)</f>
        <v>229.405</v>
      </c>
      <c r="L43" s="644">
        <f>SUM(L32:L42)</f>
        <v>16.240000000000002</v>
      </c>
      <c r="M43" s="644">
        <f>SUM(M32:M42)</f>
        <v>214.05499999999995</v>
      </c>
      <c r="N43" s="644">
        <f>SUM(N32:N42)</f>
        <v>19.955000000000005</v>
      </c>
      <c r="O43" s="645"/>
      <c r="P43" s="645">
        <f>SUM(P32:P42)</f>
        <v>0</v>
      </c>
      <c r="Q43" s="644">
        <f>SUM(Q33:Q42)</f>
        <v>0.81200000000000006</v>
      </c>
      <c r="R43" s="644">
        <f>SUM(R32:R42)</f>
        <v>57.209999999999994</v>
      </c>
      <c r="S43" s="644">
        <f>SUM(S32:S42)</f>
        <v>0</v>
      </c>
      <c r="T43" s="644">
        <f>SUM(T32:T42)</f>
        <v>15.349999999999996</v>
      </c>
      <c r="U43" s="645"/>
      <c r="W43" s="4"/>
      <c r="X43" s="4"/>
      <c r="Y43" s="4"/>
      <c r="Z43" s="4"/>
    </row>
    <row r="44" spans="1:30" ht="19.5" thickTop="1">
      <c r="A44" s="1272" t="s">
        <v>825</v>
      </c>
      <c r="B44" s="1272"/>
      <c r="C44" s="1272"/>
      <c r="D44" s="1272"/>
      <c r="E44" s="1272"/>
      <c r="F44" s="1272"/>
      <c r="G44" s="1272"/>
      <c r="H44" s="1272"/>
      <c r="I44" s="1272"/>
      <c r="J44" s="1272"/>
      <c r="K44" s="1272"/>
      <c r="L44" s="1272"/>
      <c r="M44" s="1272"/>
      <c r="N44" s="1272"/>
      <c r="O44" s="1272"/>
      <c r="P44" s="1272"/>
      <c r="Q44" s="1272"/>
      <c r="R44" s="1272"/>
      <c r="S44" s="1272"/>
      <c r="T44" s="1272"/>
      <c r="U44" s="1272"/>
      <c r="V44" s="55"/>
      <c r="W44" s="55"/>
      <c r="X44" s="55"/>
      <c r="Y44" s="55"/>
    </row>
    <row r="45" spans="1:30" ht="12.75">
      <c r="A45" s="1263" t="s">
        <v>6</v>
      </c>
      <c r="B45" s="1263"/>
      <c r="C45" s="1248"/>
      <c r="D45" s="1260" t="s">
        <v>612</v>
      </c>
      <c r="E45" s="589" t="s">
        <v>613</v>
      </c>
      <c r="F45" s="589"/>
      <c r="G45" s="589"/>
      <c r="H45" s="605"/>
      <c r="I45" s="1258" t="s">
        <v>37</v>
      </c>
      <c r="J45" s="1259"/>
      <c r="K45" s="588" t="s">
        <v>614</v>
      </c>
      <c r="L45" s="589"/>
      <c r="M45" s="589"/>
      <c r="N45" s="589"/>
      <c r="O45" s="589"/>
      <c r="P45" s="589"/>
      <c r="Q45" s="589"/>
      <c r="R45" s="589"/>
      <c r="S45" s="590"/>
      <c r="T45" s="589"/>
      <c r="U45" s="589"/>
      <c r="W45" s="387"/>
      <c r="X45" s="387"/>
      <c r="AD45" s="55"/>
    </row>
    <row r="46" spans="1:30" ht="12.75">
      <c r="A46" s="1264"/>
      <c r="B46" s="1264"/>
      <c r="C46" s="1249"/>
      <c r="D46" s="1261"/>
      <c r="E46" s="591" t="s">
        <v>50</v>
      </c>
      <c r="F46" s="592" t="s">
        <v>53</v>
      </c>
      <c r="G46" s="592" t="s">
        <v>52</v>
      </c>
      <c r="H46" s="606"/>
      <c r="I46" s="593" t="s">
        <v>615</v>
      </c>
      <c r="J46" s="593" t="s">
        <v>68</v>
      </c>
      <c r="K46" s="594" t="s">
        <v>616</v>
      </c>
      <c r="L46" s="594" t="s">
        <v>617</v>
      </c>
      <c r="M46" s="594" t="s">
        <v>618</v>
      </c>
      <c r="N46" s="594" t="s">
        <v>619</v>
      </c>
      <c r="O46" s="1252" t="s">
        <v>782</v>
      </c>
      <c r="P46" s="1253"/>
      <c r="Q46" s="1254"/>
      <c r="R46" s="594" t="s">
        <v>620</v>
      </c>
      <c r="S46" s="594" t="s">
        <v>621</v>
      </c>
      <c r="T46" s="594" t="s">
        <v>102</v>
      </c>
      <c r="U46" s="594" t="s">
        <v>61</v>
      </c>
      <c r="W46" s="387"/>
      <c r="X46" s="387"/>
      <c r="AD46" s="55"/>
    </row>
    <row r="47" spans="1:30" ht="12.75">
      <c r="A47" s="1265"/>
      <c r="B47" s="1265"/>
      <c r="C47" s="1250"/>
      <c r="D47" s="1262"/>
      <c r="E47" s="595" t="s">
        <v>44</v>
      </c>
      <c r="F47" s="596" t="s">
        <v>46</v>
      </c>
      <c r="G47" s="596" t="s">
        <v>45</v>
      </c>
      <c r="H47" s="596" t="s">
        <v>47</v>
      </c>
      <c r="I47" s="597" t="s">
        <v>3</v>
      </c>
      <c r="J47" s="597" t="s">
        <v>3</v>
      </c>
      <c r="K47" s="597" t="s">
        <v>4</v>
      </c>
      <c r="L47" s="597" t="s">
        <v>1</v>
      </c>
      <c r="M47" s="597" t="s">
        <v>4</v>
      </c>
      <c r="N47" s="597" t="s">
        <v>4</v>
      </c>
      <c r="O47" s="598" t="s">
        <v>622</v>
      </c>
      <c r="P47" s="599" t="s">
        <v>4</v>
      </c>
      <c r="Q47" s="599" t="s">
        <v>4</v>
      </c>
      <c r="R47" s="597" t="s">
        <v>1</v>
      </c>
      <c r="S47" s="597" t="s">
        <v>1</v>
      </c>
      <c r="T47" s="597" t="s">
        <v>4</v>
      </c>
      <c r="U47" s="597"/>
    </row>
    <row r="48" spans="1:30" ht="12.75" thickBot="1">
      <c r="A48" s="259" t="s">
        <v>79</v>
      </c>
      <c r="B48" s="261"/>
      <c r="C48" s="261"/>
      <c r="D48" s="261"/>
      <c r="E48" s="260"/>
      <c r="F48" s="260"/>
      <c r="G48" s="260"/>
      <c r="H48" s="261"/>
      <c r="I48" s="260"/>
      <c r="J48" s="261"/>
      <c r="K48" s="261"/>
      <c r="L48" s="261"/>
      <c r="M48" s="261"/>
      <c r="N48" s="261"/>
      <c r="O48" s="379"/>
      <c r="P48" s="267" t="s">
        <v>783</v>
      </c>
      <c r="Q48" s="267" t="s">
        <v>102</v>
      </c>
      <c r="R48" s="261"/>
      <c r="S48" s="262"/>
      <c r="T48" s="261"/>
      <c r="U48" s="260"/>
    </row>
    <row r="49" spans="1:25" ht="12" hidden="1" outlineLevel="1">
      <c r="A49" s="127" t="s">
        <v>839</v>
      </c>
      <c r="B49" s="127"/>
      <c r="C49" s="127" t="s">
        <v>826</v>
      </c>
      <c r="D49" s="125">
        <v>1</v>
      </c>
      <c r="E49" s="123">
        <v>0.45</v>
      </c>
      <c r="F49" s="124">
        <v>3.5</v>
      </c>
      <c r="G49" s="123">
        <v>1.3</v>
      </c>
      <c r="H49" s="126">
        <v>2</v>
      </c>
      <c r="I49" s="119">
        <f t="shared" ref="I49:I62" si="32">IF(G49&lt;=1,0.6,1.2)</f>
        <v>1.2</v>
      </c>
      <c r="J49" s="119">
        <v>1.75</v>
      </c>
      <c r="K49" s="119">
        <f t="shared" ref="K49:K62" si="33">((E49+I49)*(G49+J49)*F49)*D49</f>
        <v>17.61375</v>
      </c>
      <c r="L49" s="119">
        <f t="shared" ref="L49:L62" si="34">(E49)*(F49)*D49</f>
        <v>1.575</v>
      </c>
      <c r="M49" s="119">
        <f t="shared" ref="M49:M62" si="35">K49-T49</f>
        <v>16.533749999999998</v>
      </c>
      <c r="N49" s="119">
        <f t="shared" ref="N49:N62" si="36">(K49-M49)*1.3</f>
        <v>1.4040000000000024</v>
      </c>
      <c r="O49" s="385">
        <v>0.05</v>
      </c>
      <c r="P49" s="119"/>
      <c r="Q49" s="119">
        <f t="shared" ref="Q49:Q53" si="37">L49*$O49</f>
        <v>7.8750000000000001E-2</v>
      </c>
      <c r="R49" s="642">
        <f>5.19*D49</f>
        <v>5.19</v>
      </c>
      <c r="S49" s="263">
        <f t="shared" ref="S49:S62" si="38">R49+F49*E49</f>
        <v>6.7650000000000006</v>
      </c>
      <c r="T49" s="642">
        <f>1.08*D49</f>
        <v>1.08</v>
      </c>
      <c r="U49" s="245" t="s">
        <v>776</v>
      </c>
    </row>
    <row r="50" spans="1:25" ht="12" hidden="1" outlineLevel="1">
      <c r="A50" s="127" t="s">
        <v>840</v>
      </c>
      <c r="B50" s="127"/>
      <c r="C50" s="127" t="s">
        <v>827</v>
      </c>
      <c r="D50" s="125">
        <v>1</v>
      </c>
      <c r="E50" s="123">
        <v>0.65</v>
      </c>
      <c r="F50" s="124">
        <v>3.41</v>
      </c>
      <c r="G50" s="123">
        <v>0.8</v>
      </c>
      <c r="H50" s="126">
        <v>2</v>
      </c>
      <c r="I50" s="119">
        <f t="shared" si="32"/>
        <v>0.6</v>
      </c>
      <c r="J50" s="119">
        <v>1.75</v>
      </c>
      <c r="K50" s="119">
        <f t="shared" si="33"/>
        <v>10.869375</v>
      </c>
      <c r="L50" s="119">
        <f t="shared" si="34"/>
        <v>2.2165000000000004</v>
      </c>
      <c r="M50" s="119">
        <f t="shared" si="35"/>
        <v>9.609375</v>
      </c>
      <c r="N50" s="119">
        <f t="shared" si="36"/>
        <v>1.6379999999999997</v>
      </c>
      <c r="O50" s="385">
        <v>0.05</v>
      </c>
      <c r="P50" s="119"/>
      <c r="Q50" s="119">
        <f t="shared" si="37"/>
        <v>0.11082500000000002</v>
      </c>
      <c r="R50" s="642">
        <v>4.07</v>
      </c>
      <c r="S50" s="263">
        <f t="shared" si="38"/>
        <v>6.2865000000000002</v>
      </c>
      <c r="T50" s="642">
        <v>1.26</v>
      </c>
      <c r="U50" s="245" t="s">
        <v>776</v>
      </c>
    </row>
    <row r="51" spans="1:25" ht="12" hidden="1" outlineLevel="1">
      <c r="A51" s="127" t="s">
        <v>841</v>
      </c>
      <c r="B51" s="127"/>
      <c r="C51" s="127" t="s">
        <v>828</v>
      </c>
      <c r="D51" s="125">
        <v>1</v>
      </c>
      <c r="E51" s="123">
        <v>0.65</v>
      </c>
      <c r="F51" s="124">
        <v>2.2599999999999998</v>
      </c>
      <c r="G51" s="123">
        <v>0.8</v>
      </c>
      <c r="H51" s="126">
        <v>2</v>
      </c>
      <c r="I51" s="119">
        <f t="shared" si="32"/>
        <v>0.6</v>
      </c>
      <c r="J51" s="119">
        <v>1.75</v>
      </c>
      <c r="K51" s="119">
        <f t="shared" si="33"/>
        <v>7.2037499999999994</v>
      </c>
      <c r="L51" s="119">
        <f t="shared" si="34"/>
        <v>1.4689999999999999</v>
      </c>
      <c r="M51" s="119">
        <f t="shared" si="35"/>
        <v>6.1037499999999998</v>
      </c>
      <c r="N51" s="119">
        <f t="shared" si="36"/>
        <v>1.4299999999999995</v>
      </c>
      <c r="O51" s="385">
        <v>0.05</v>
      </c>
      <c r="P51" s="119"/>
      <c r="Q51" s="119">
        <f t="shared" si="37"/>
        <v>7.3450000000000001E-2</v>
      </c>
      <c r="R51" s="642">
        <v>3.48</v>
      </c>
      <c r="S51" s="263">
        <f t="shared" si="38"/>
        <v>4.9489999999999998</v>
      </c>
      <c r="T51" s="642">
        <v>1.1000000000000001</v>
      </c>
      <c r="U51" s="245" t="s">
        <v>776</v>
      </c>
    </row>
    <row r="52" spans="1:25" ht="12" hidden="1" outlineLevel="1">
      <c r="A52" s="127" t="s">
        <v>842</v>
      </c>
      <c r="B52" s="127"/>
      <c r="C52" s="127" t="s">
        <v>829</v>
      </c>
      <c r="D52" s="125">
        <v>1</v>
      </c>
      <c r="E52" s="123">
        <v>0.55000000000000004</v>
      </c>
      <c r="F52" s="124">
        <v>2.2000000000000002</v>
      </c>
      <c r="G52" s="123">
        <v>0.8</v>
      </c>
      <c r="H52" s="126">
        <v>2</v>
      </c>
      <c r="I52" s="119">
        <f t="shared" si="32"/>
        <v>0.6</v>
      </c>
      <c r="J52" s="119">
        <v>1.75</v>
      </c>
      <c r="K52" s="119">
        <f t="shared" si="33"/>
        <v>6.4514999999999993</v>
      </c>
      <c r="L52" s="119">
        <f t="shared" si="34"/>
        <v>1.2100000000000002</v>
      </c>
      <c r="M52" s="119">
        <f t="shared" si="35"/>
        <v>5.7514999999999992</v>
      </c>
      <c r="N52" s="119">
        <f t="shared" si="36"/>
        <v>0.91000000000000025</v>
      </c>
      <c r="O52" s="385">
        <v>0.05</v>
      </c>
      <c r="P52" s="119"/>
      <c r="Q52" s="119">
        <f t="shared" si="37"/>
        <v>6.0500000000000012E-2</v>
      </c>
      <c r="R52" s="642">
        <v>2.63</v>
      </c>
      <c r="S52" s="263">
        <f t="shared" si="38"/>
        <v>3.84</v>
      </c>
      <c r="T52" s="642">
        <v>0.7</v>
      </c>
      <c r="U52" s="245" t="s">
        <v>776</v>
      </c>
    </row>
    <row r="53" spans="1:25" ht="12" hidden="1" outlineLevel="1">
      <c r="A53" s="127" t="s">
        <v>844</v>
      </c>
      <c r="B53" s="127"/>
      <c r="C53" s="127" t="s">
        <v>830</v>
      </c>
      <c r="D53" s="125">
        <v>1</v>
      </c>
      <c r="E53" s="123">
        <v>0.7</v>
      </c>
      <c r="F53" s="124">
        <v>2.2000000000000002</v>
      </c>
      <c r="G53" s="123">
        <v>0.8</v>
      </c>
      <c r="H53" s="126">
        <v>2</v>
      </c>
      <c r="I53" s="119">
        <f t="shared" si="32"/>
        <v>0.6</v>
      </c>
      <c r="J53" s="119">
        <v>1.75</v>
      </c>
      <c r="K53" s="119">
        <f t="shared" si="33"/>
        <v>7.2929999999999993</v>
      </c>
      <c r="L53" s="119">
        <f t="shared" si="34"/>
        <v>1.54</v>
      </c>
      <c r="M53" s="119">
        <f t="shared" si="35"/>
        <v>6.4129999999999994</v>
      </c>
      <c r="N53" s="119">
        <f t="shared" si="36"/>
        <v>1.1439999999999999</v>
      </c>
      <c r="O53" s="385">
        <v>0.05</v>
      </c>
      <c r="P53" s="119"/>
      <c r="Q53" s="119">
        <f t="shared" si="37"/>
        <v>7.7000000000000013E-2</v>
      </c>
      <c r="R53" s="642">
        <v>2.63</v>
      </c>
      <c r="S53" s="263">
        <f t="shared" si="38"/>
        <v>4.17</v>
      </c>
      <c r="T53" s="642">
        <v>0.88</v>
      </c>
      <c r="U53" s="245" t="s">
        <v>776</v>
      </c>
    </row>
    <row r="54" spans="1:25" ht="12" hidden="1" outlineLevel="1">
      <c r="A54" s="127" t="s">
        <v>843</v>
      </c>
      <c r="B54" s="127"/>
      <c r="C54" s="127" t="s">
        <v>831</v>
      </c>
      <c r="D54" s="125">
        <v>1</v>
      </c>
      <c r="E54" s="123">
        <v>0.7</v>
      </c>
      <c r="F54" s="124">
        <v>4.5599999999999996</v>
      </c>
      <c r="G54" s="123">
        <v>1.3</v>
      </c>
      <c r="H54" s="126">
        <v>2</v>
      </c>
      <c r="I54" s="119">
        <f t="shared" si="32"/>
        <v>1.2</v>
      </c>
      <c r="J54" s="119">
        <v>1.75</v>
      </c>
      <c r="K54" s="119">
        <f t="shared" si="33"/>
        <v>26.425199999999993</v>
      </c>
      <c r="L54" s="119">
        <f t="shared" si="34"/>
        <v>3.1919999999999997</v>
      </c>
      <c r="M54" s="119">
        <f t="shared" si="35"/>
        <v>24.465199999999992</v>
      </c>
      <c r="N54" s="119">
        <f t="shared" si="36"/>
        <v>2.5480000000000014</v>
      </c>
      <c r="O54" s="385">
        <v>0.05</v>
      </c>
      <c r="P54" s="119"/>
      <c r="Q54" s="119">
        <f t="shared" ref="Q54:Q62" si="39">L54*$O54</f>
        <v>0.15959999999999999</v>
      </c>
      <c r="R54" s="642">
        <v>5.94</v>
      </c>
      <c r="S54" s="263">
        <f t="shared" si="38"/>
        <v>9.1319999999999997</v>
      </c>
      <c r="T54" s="642">
        <v>1.96</v>
      </c>
      <c r="U54" s="245" t="s">
        <v>776</v>
      </c>
    </row>
    <row r="55" spans="1:25" ht="12" hidden="1" outlineLevel="1">
      <c r="A55" s="127" t="s">
        <v>845</v>
      </c>
      <c r="B55" s="127"/>
      <c r="C55" s="127" t="s">
        <v>832</v>
      </c>
      <c r="D55" s="125">
        <v>1</v>
      </c>
      <c r="E55" s="123">
        <v>0.55000000000000004</v>
      </c>
      <c r="F55" s="124">
        <v>0.03</v>
      </c>
      <c r="G55" s="123">
        <v>0.8</v>
      </c>
      <c r="H55" s="126">
        <v>2</v>
      </c>
      <c r="I55" s="119">
        <f t="shared" si="32"/>
        <v>0.6</v>
      </c>
      <c r="J55" s="119">
        <v>1.75</v>
      </c>
      <c r="K55" s="119">
        <f t="shared" si="33"/>
        <v>8.7974999999999984E-2</v>
      </c>
      <c r="L55" s="119">
        <f t="shared" si="34"/>
        <v>1.6500000000000001E-2</v>
      </c>
      <c r="M55" s="119">
        <f t="shared" si="35"/>
        <v>6.797499999999998E-2</v>
      </c>
      <c r="N55" s="119">
        <f t="shared" si="36"/>
        <v>2.6000000000000006E-2</v>
      </c>
      <c r="O55" s="385">
        <v>0.05</v>
      </c>
      <c r="P55" s="119"/>
      <c r="Q55" s="119">
        <f t="shared" si="39"/>
        <v>8.250000000000001E-4</v>
      </c>
      <c r="R55" s="642">
        <v>0.05</v>
      </c>
      <c r="S55" s="263">
        <f t="shared" si="38"/>
        <v>6.6500000000000004E-2</v>
      </c>
      <c r="T55" s="642">
        <v>0.02</v>
      </c>
      <c r="U55" s="245" t="s">
        <v>776</v>
      </c>
    </row>
    <row r="56" spans="1:25" ht="12" hidden="1" outlineLevel="1">
      <c r="A56" s="127" t="s">
        <v>851</v>
      </c>
      <c r="B56" s="127"/>
      <c r="C56" s="127" t="s">
        <v>833</v>
      </c>
      <c r="D56" s="125">
        <v>1</v>
      </c>
      <c r="E56" s="123">
        <v>0.8</v>
      </c>
      <c r="F56" s="124">
        <v>2.2400000000000002</v>
      </c>
      <c r="G56" s="123">
        <v>0.8</v>
      </c>
      <c r="H56" s="126">
        <v>2</v>
      </c>
      <c r="I56" s="119">
        <f t="shared" si="32"/>
        <v>0.6</v>
      </c>
      <c r="J56" s="119">
        <v>1</v>
      </c>
      <c r="K56" s="119">
        <f t="shared" si="33"/>
        <v>5.6448000000000009</v>
      </c>
      <c r="L56" s="119">
        <f t="shared" si="34"/>
        <v>1.7920000000000003</v>
      </c>
      <c r="M56" s="119">
        <f t="shared" si="35"/>
        <v>4.6048000000000009</v>
      </c>
      <c r="N56" s="119">
        <f t="shared" si="36"/>
        <v>1.3520000000000001</v>
      </c>
      <c r="O56" s="385">
        <v>0.05</v>
      </c>
      <c r="P56" s="119"/>
      <c r="Q56" s="119">
        <f t="shared" si="39"/>
        <v>8.9600000000000013E-2</v>
      </c>
      <c r="R56" s="642">
        <v>2.8</v>
      </c>
      <c r="S56" s="263">
        <f t="shared" si="38"/>
        <v>4.5920000000000005</v>
      </c>
      <c r="T56" s="642">
        <v>1.04</v>
      </c>
      <c r="U56" s="245" t="s">
        <v>776</v>
      </c>
    </row>
    <row r="57" spans="1:25" ht="12" hidden="1" outlineLevel="1">
      <c r="A57" s="127" t="s">
        <v>846</v>
      </c>
      <c r="B57" s="127"/>
      <c r="C57" s="127" t="s">
        <v>834</v>
      </c>
      <c r="D57" s="125">
        <v>1</v>
      </c>
      <c r="E57" s="123">
        <v>0.55000000000000004</v>
      </c>
      <c r="F57" s="124">
        <v>2.37</v>
      </c>
      <c r="G57" s="123">
        <v>0.8</v>
      </c>
      <c r="H57" s="126">
        <v>2</v>
      </c>
      <c r="I57" s="119">
        <f t="shared" si="32"/>
        <v>0.6</v>
      </c>
      <c r="J57" s="119">
        <v>1</v>
      </c>
      <c r="K57" s="119">
        <f t="shared" si="33"/>
        <v>4.9058999999999999</v>
      </c>
      <c r="L57" s="119">
        <f t="shared" si="34"/>
        <v>1.3035000000000001</v>
      </c>
      <c r="M57" s="119">
        <f t="shared" si="35"/>
        <v>4.1759000000000004</v>
      </c>
      <c r="N57" s="119">
        <f t="shared" si="36"/>
        <v>0.9489999999999994</v>
      </c>
      <c r="O57" s="385">
        <v>0.05</v>
      </c>
      <c r="P57" s="119"/>
      <c r="Q57" s="119">
        <f t="shared" si="39"/>
        <v>6.5175000000000011E-2</v>
      </c>
      <c r="R57" s="642">
        <v>2.82</v>
      </c>
      <c r="S57" s="263">
        <f t="shared" si="38"/>
        <v>4.1234999999999999</v>
      </c>
      <c r="T57" s="642">
        <v>0.73</v>
      </c>
      <c r="U57" s="245" t="s">
        <v>776</v>
      </c>
    </row>
    <row r="58" spans="1:25" ht="12" hidden="1" outlineLevel="1">
      <c r="A58" s="127" t="s">
        <v>847</v>
      </c>
      <c r="B58" s="127"/>
      <c r="C58" s="127" t="s">
        <v>835</v>
      </c>
      <c r="D58" s="125">
        <v>1</v>
      </c>
      <c r="E58" s="123">
        <v>0.5</v>
      </c>
      <c r="F58" s="124">
        <v>0.03</v>
      </c>
      <c r="G58" s="123">
        <v>0.8</v>
      </c>
      <c r="H58" s="126">
        <v>2</v>
      </c>
      <c r="I58" s="119">
        <f t="shared" si="32"/>
        <v>0.6</v>
      </c>
      <c r="J58" s="119">
        <v>1.75</v>
      </c>
      <c r="K58" s="119">
        <f t="shared" si="33"/>
        <v>8.4150000000000003E-2</v>
      </c>
      <c r="L58" s="119">
        <f t="shared" si="34"/>
        <v>1.4999999999999999E-2</v>
      </c>
      <c r="M58" s="119">
        <f t="shared" si="35"/>
        <v>6.4149999999999999E-2</v>
      </c>
      <c r="N58" s="119">
        <f t="shared" si="36"/>
        <v>2.6000000000000006E-2</v>
      </c>
      <c r="O58" s="385">
        <v>0.05</v>
      </c>
      <c r="P58" s="119"/>
      <c r="Q58" s="119">
        <f t="shared" si="39"/>
        <v>7.5000000000000002E-4</v>
      </c>
      <c r="R58" s="642">
        <v>0.05</v>
      </c>
      <c r="S58" s="263">
        <f t="shared" si="38"/>
        <v>6.5000000000000002E-2</v>
      </c>
      <c r="T58" s="642">
        <v>0.02</v>
      </c>
      <c r="U58" s="245" t="s">
        <v>776</v>
      </c>
    </row>
    <row r="59" spans="1:25" ht="12" hidden="1" outlineLevel="1">
      <c r="A59" s="127" t="s">
        <v>848</v>
      </c>
      <c r="B59" s="127"/>
      <c r="C59" s="127" t="s">
        <v>836</v>
      </c>
      <c r="D59" s="125">
        <v>1</v>
      </c>
      <c r="E59" s="123">
        <v>0.6</v>
      </c>
      <c r="F59" s="124">
        <v>1.95</v>
      </c>
      <c r="G59" s="123">
        <v>0.8</v>
      </c>
      <c r="H59" s="126">
        <v>2</v>
      </c>
      <c r="I59" s="119">
        <f t="shared" si="32"/>
        <v>0.6</v>
      </c>
      <c r="J59" s="119">
        <v>0.75</v>
      </c>
      <c r="K59" s="119">
        <f t="shared" si="33"/>
        <v>3.6269999999999998</v>
      </c>
      <c r="L59" s="119">
        <f t="shared" si="34"/>
        <v>1.17</v>
      </c>
      <c r="M59" s="119">
        <f t="shared" si="35"/>
        <v>3.0169999999999999</v>
      </c>
      <c r="N59" s="119">
        <f t="shared" si="36"/>
        <v>0.79299999999999982</v>
      </c>
      <c r="O59" s="385">
        <v>0.05</v>
      </c>
      <c r="P59" s="119"/>
      <c r="Q59" s="119">
        <f t="shared" si="39"/>
        <v>5.8499999999999996E-2</v>
      </c>
      <c r="R59" s="642">
        <v>2.0299999999999998</v>
      </c>
      <c r="S59" s="263">
        <f t="shared" si="38"/>
        <v>3.1999999999999997</v>
      </c>
      <c r="T59" s="642">
        <v>0.61</v>
      </c>
      <c r="U59" s="245" t="s">
        <v>776</v>
      </c>
    </row>
    <row r="60" spans="1:25" ht="12" hidden="1" outlineLevel="1">
      <c r="A60" s="127" t="s">
        <v>849</v>
      </c>
      <c r="B60" s="127"/>
      <c r="C60" s="127" t="s">
        <v>837</v>
      </c>
      <c r="D60" s="125">
        <v>1</v>
      </c>
      <c r="E60" s="123">
        <v>0.5</v>
      </c>
      <c r="F60" s="124">
        <v>2.14</v>
      </c>
      <c r="G60" s="123">
        <v>0.8</v>
      </c>
      <c r="H60" s="126">
        <v>2</v>
      </c>
      <c r="I60" s="119">
        <f t="shared" si="32"/>
        <v>0.6</v>
      </c>
      <c r="J60" s="119">
        <v>1.75</v>
      </c>
      <c r="K60" s="119">
        <f t="shared" si="33"/>
        <v>6.0027000000000008</v>
      </c>
      <c r="L60" s="119">
        <f t="shared" si="34"/>
        <v>1.07</v>
      </c>
      <c r="M60" s="119">
        <f t="shared" si="35"/>
        <v>5.3927000000000005</v>
      </c>
      <c r="N60" s="119">
        <f t="shared" si="36"/>
        <v>0.79300000000000048</v>
      </c>
      <c r="O60" s="385">
        <v>0.05</v>
      </c>
      <c r="P60" s="119"/>
      <c r="Q60" s="119">
        <f t="shared" si="39"/>
        <v>5.3500000000000006E-2</v>
      </c>
      <c r="R60" s="642">
        <v>2.76</v>
      </c>
      <c r="S60" s="263">
        <f t="shared" si="38"/>
        <v>3.83</v>
      </c>
      <c r="T60" s="642">
        <v>0.61</v>
      </c>
      <c r="U60" s="245" t="s">
        <v>776</v>
      </c>
    </row>
    <row r="61" spans="1:25" ht="12" hidden="1" outlineLevel="1">
      <c r="A61" s="127" t="s">
        <v>850</v>
      </c>
      <c r="B61" s="127"/>
      <c r="C61" s="127" t="s">
        <v>838</v>
      </c>
      <c r="D61" s="125">
        <v>1</v>
      </c>
      <c r="E61" s="123">
        <v>0.25</v>
      </c>
      <c r="F61" s="124">
        <v>0.03</v>
      </c>
      <c r="G61" s="123">
        <v>0.8</v>
      </c>
      <c r="H61" s="126">
        <v>2</v>
      </c>
      <c r="I61" s="119">
        <f t="shared" si="32"/>
        <v>0.6</v>
      </c>
      <c r="J61" s="119">
        <v>1.75</v>
      </c>
      <c r="K61" s="119">
        <f t="shared" si="33"/>
        <v>6.5024999999999999E-2</v>
      </c>
      <c r="L61" s="119">
        <f t="shared" si="34"/>
        <v>7.4999999999999997E-3</v>
      </c>
      <c r="M61" s="119">
        <f t="shared" si="35"/>
        <v>5.5024999999999998E-2</v>
      </c>
      <c r="N61" s="119">
        <f t="shared" si="36"/>
        <v>1.3000000000000003E-2</v>
      </c>
      <c r="O61" s="385">
        <v>0.05</v>
      </c>
      <c r="P61" s="119"/>
      <c r="Q61" s="119">
        <f t="shared" si="39"/>
        <v>3.7500000000000001E-4</v>
      </c>
      <c r="R61" s="642">
        <v>0.08</v>
      </c>
      <c r="S61" s="263">
        <f t="shared" si="38"/>
        <v>8.7499999999999994E-2</v>
      </c>
      <c r="T61" s="642">
        <v>0.01</v>
      </c>
      <c r="U61" s="245" t="s">
        <v>776</v>
      </c>
    </row>
    <row r="62" spans="1:25" ht="12.75" hidden="1" outlineLevel="1" thickBot="1">
      <c r="A62" s="127"/>
      <c r="B62" s="127"/>
      <c r="C62" s="127"/>
      <c r="D62" s="125"/>
      <c r="E62" s="123"/>
      <c r="F62" s="124"/>
      <c r="G62" s="123"/>
      <c r="H62" s="126">
        <v>2</v>
      </c>
      <c r="I62" s="119">
        <f t="shared" si="32"/>
        <v>0.6</v>
      </c>
      <c r="J62" s="119"/>
      <c r="K62" s="119">
        <f t="shared" si="33"/>
        <v>0</v>
      </c>
      <c r="L62" s="119">
        <f t="shared" si="34"/>
        <v>0</v>
      </c>
      <c r="M62" s="119">
        <f t="shared" si="35"/>
        <v>0</v>
      </c>
      <c r="N62" s="119">
        <f t="shared" si="36"/>
        <v>0</v>
      </c>
      <c r="O62" s="385">
        <v>0.05</v>
      </c>
      <c r="P62" s="119"/>
      <c r="Q62" s="119">
        <f t="shared" si="39"/>
        <v>0</v>
      </c>
      <c r="R62" s="119">
        <f t="shared" ref="R62" si="40">((F62*G62*H62))*D62</f>
        <v>0</v>
      </c>
      <c r="S62" s="263">
        <f t="shared" si="38"/>
        <v>0</v>
      </c>
      <c r="T62" s="119">
        <f t="shared" ref="T62" si="41">E62*G62*F62*D62</f>
        <v>0</v>
      </c>
      <c r="U62" s="245" t="s">
        <v>776</v>
      </c>
    </row>
    <row r="63" spans="1:25" ht="13.5" collapsed="1" thickTop="1" thickBot="1">
      <c r="A63" s="52" t="str">
        <f>"TOTAL GERAL - "&amp;A44</f>
        <v>TOTAL GERAL - VIGAS  EQUILÍBRIO</v>
      </c>
      <c r="B63" s="128"/>
      <c r="C63" s="98"/>
      <c r="D63" s="98"/>
      <c r="E63" s="98"/>
      <c r="F63" s="98"/>
      <c r="G63" s="98"/>
      <c r="H63" s="100"/>
      <c r="I63" s="98"/>
      <c r="J63" s="98"/>
      <c r="K63" s="100">
        <f>SUM(K48:K62)</f>
        <v>96.274124999999998</v>
      </c>
      <c r="L63" s="100">
        <f>SUM(L48:L62)</f>
        <v>16.577000000000002</v>
      </c>
      <c r="M63" s="100">
        <f>SUM(M48:M62)</f>
        <v>86.254124999999988</v>
      </c>
      <c r="N63" s="100">
        <f>SUM(N48:N62)</f>
        <v>13.026000000000003</v>
      </c>
      <c r="O63" s="100"/>
      <c r="P63" s="100">
        <f>SUM(P48:P62)</f>
        <v>0</v>
      </c>
      <c r="Q63" s="100">
        <f>SUM(Q48:Q62)</f>
        <v>0.82884999999999998</v>
      </c>
      <c r="R63" s="100">
        <f>SUM(R48:R62)</f>
        <v>34.53</v>
      </c>
      <c r="S63" s="100">
        <f>SUM(S48:S62)</f>
        <v>51.106999999999992</v>
      </c>
      <c r="T63" s="100">
        <f>SUM(T48:T62)</f>
        <v>10.019999999999998</v>
      </c>
      <c r="U63" s="130"/>
    </row>
    <row r="64" spans="1:25" ht="19.5" thickTop="1">
      <c r="A64" s="1272" t="s">
        <v>888</v>
      </c>
      <c r="B64" s="1272"/>
      <c r="C64" s="1272"/>
      <c r="D64" s="1272"/>
      <c r="E64" s="1272"/>
      <c r="F64" s="1272"/>
      <c r="G64" s="1272"/>
      <c r="H64" s="1272"/>
      <c r="I64" s="1272"/>
      <c r="J64" s="1272"/>
      <c r="K64" s="1272"/>
      <c r="L64" s="1272"/>
      <c r="M64" s="1272"/>
      <c r="N64" s="1272"/>
      <c r="O64" s="1272"/>
      <c r="P64" s="1272"/>
      <c r="Q64" s="1272"/>
      <c r="R64" s="1272"/>
      <c r="S64" s="1272"/>
      <c r="T64" s="1272"/>
      <c r="U64" s="1272"/>
      <c r="V64" s="55"/>
      <c r="W64" s="55"/>
      <c r="X64" s="55"/>
      <c r="Y64" s="55"/>
    </row>
    <row r="65" spans="1:30" ht="12.75">
      <c r="A65" s="1263" t="s">
        <v>6</v>
      </c>
      <c r="B65" s="1263"/>
      <c r="C65" s="1248"/>
      <c r="D65" s="1260" t="s">
        <v>612</v>
      </c>
      <c r="E65" s="589" t="s">
        <v>613</v>
      </c>
      <c r="F65" s="589"/>
      <c r="G65" s="589"/>
      <c r="H65" s="605"/>
      <c r="I65" s="1258" t="s">
        <v>37</v>
      </c>
      <c r="J65" s="1259"/>
      <c r="K65" s="588" t="s">
        <v>614</v>
      </c>
      <c r="L65" s="589"/>
      <c r="M65" s="589"/>
      <c r="N65" s="589"/>
      <c r="O65" s="589"/>
      <c r="P65" s="589"/>
      <c r="Q65" s="589"/>
      <c r="R65" s="589"/>
      <c r="S65" s="590"/>
      <c r="T65" s="589"/>
      <c r="U65" s="589"/>
      <c r="W65" s="387"/>
      <c r="X65" s="387"/>
      <c r="AD65" s="55"/>
    </row>
    <row r="66" spans="1:30" ht="12.75">
      <c r="A66" s="1264"/>
      <c r="B66" s="1264"/>
      <c r="C66" s="1249"/>
      <c r="D66" s="1261"/>
      <c r="E66" s="591" t="s">
        <v>50</v>
      </c>
      <c r="F66" s="592" t="s">
        <v>53</v>
      </c>
      <c r="G66" s="592" t="s">
        <v>52</v>
      </c>
      <c r="H66" s="606"/>
      <c r="I66" s="593" t="s">
        <v>615</v>
      </c>
      <c r="J66" s="593" t="s">
        <v>68</v>
      </c>
      <c r="K66" s="594" t="s">
        <v>616</v>
      </c>
      <c r="L66" s="594" t="s">
        <v>617</v>
      </c>
      <c r="M66" s="594" t="s">
        <v>618</v>
      </c>
      <c r="N66" s="594" t="s">
        <v>619</v>
      </c>
      <c r="O66" s="1252" t="s">
        <v>782</v>
      </c>
      <c r="P66" s="1253"/>
      <c r="Q66" s="1254"/>
      <c r="R66" s="594" t="s">
        <v>620</v>
      </c>
      <c r="S66" s="594" t="s">
        <v>621</v>
      </c>
      <c r="T66" s="594" t="s">
        <v>102</v>
      </c>
      <c r="U66" s="594" t="s">
        <v>61</v>
      </c>
      <c r="W66" s="387"/>
      <c r="X66" s="387"/>
      <c r="AD66" s="55"/>
    </row>
    <row r="67" spans="1:30" ht="12.75">
      <c r="A67" s="1265"/>
      <c r="B67" s="1265"/>
      <c r="C67" s="1250"/>
      <c r="D67" s="1262"/>
      <c r="E67" s="595" t="s">
        <v>44</v>
      </c>
      <c r="F67" s="596" t="s">
        <v>46</v>
      </c>
      <c r="G67" s="596" t="s">
        <v>45</v>
      </c>
      <c r="H67" s="596" t="s">
        <v>47</v>
      </c>
      <c r="I67" s="597" t="s">
        <v>3</v>
      </c>
      <c r="J67" s="597" t="s">
        <v>3</v>
      </c>
      <c r="K67" s="597" t="s">
        <v>4</v>
      </c>
      <c r="L67" s="597" t="s">
        <v>1</v>
      </c>
      <c r="M67" s="597" t="s">
        <v>4</v>
      </c>
      <c r="N67" s="597" t="s">
        <v>4</v>
      </c>
      <c r="O67" s="598" t="s">
        <v>622</v>
      </c>
      <c r="P67" s="599" t="s">
        <v>4</v>
      </c>
      <c r="Q67" s="599" t="s">
        <v>4</v>
      </c>
      <c r="R67" s="597" t="s">
        <v>1</v>
      </c>
      <c r="S67" s="597" t="s">
        <v>1</v>
      </c>
      <c r="T67" s="597" t="s">
        <v>4</v>
      </c>
      <c r="U67" s="597"/>
    </row>
    <row r="68" spans="1:30" ht="12">
      <c r="A68" s="259" t="s">
        <v>79</v>
      </c>
      <c r="B68" s="261"/>
      <c r="C68" s="261"/>
      <c r="D68" s="261"/>
      <c r="E68" s="260"/>
      <c r="F68" s="260"/>
      <c r="G68" s="260"/>
      <c r="H68" s="261"/>
      <c r="I68" s="260"/>
      <c r="J68" s="261"/>
      <c r="K68" s="261"/>
      <c r="L68" s="261"/>
      <c r="M68" s="261"/>
      <c r="N68" s="261"/>
      <c r="O68" s="379"/>
      <c r="P68" s="267" t="s">
        <v>783</v>
      </c>
      <c r="Q68" s="267" t="s">
        <v>102</v>
      </c>
      <c r="R68" s="261"/>
      <c r="S68" s="262"/>
      <c r="T68" s="261"/>
      <c r="U68" s="260"/>
    </row>
    <row r="69" spans="1:30" ht="12" outlineLevel="1">
      <c r="A69" s="127" t="s">
        <v>873</v>
      </c>
      <c r="B69" s="127"/>
      <c r="C69" s="127"/>
      <c r="D69" s="125">
        <v>1</v>
      </c>
      <c r="E69" s="123">
        <v>0.2</v>
      </c>
      <c r="F69" s="124">
        <v>4.3</v>
      </c>
      <c r="G69" s="123">
        <v>0.6</v>
      </c>
      <c r="H69" s="126">
        <v>2</v>
      </c>
      <c r="I69" s="119">
        <f t="shared" ref="I69:I82" si="42">IF(G69&lt;=1,0.6,1.2)</f>
        <v>0.6</v>
      </c>
      <c r="J69" s="119">
        <v>1</v>
      </c>
      <c r="K69" s="119">
        <f>((E69+I69)*(G69+J69)*F69)*D69</f>
        <v>5.5040000000000004</v>
      </c>
      <c r="L69" s="119">
        <f t="shared" ref="L69:L82" si="43">(E69)*(F69)*D69</f>
        <v>0.86</v>
      </c>
      <c r="M69" s="119">
        <f t="shared" ref="M69:M82" si="44">K69-T69</f>
        <v>4.9880000000000004</v>
      </c>
      <c r="N69" s="119">
        <f t="shared" ref="N69:N82" si="45">(K69-M69)*1.3</f>
        <v>0.67080000000000006</v>
      </c>
      <c r="O69" s="385">
        <v>0.05</v>
      </c>
      <c r="P69" s="119"/>
      <c r="Q69" s="119">
        <f t="shared" ref="Q69:Q82" si="46">L69*$O69</f>
        <v>4.3000000000000003E-2</v>
      </c>
      <c r="R69" s="119">
        <f t="shared" ref="R69:R81" si="47">((F69*G69*H69))*D69</f>
        <v>5.1599999999999993</v>
      </c>
      <c r="S69" s="263">
        <f t="shared" ref="S69:S82" si="48">R69+F69*E69</f>
        <v>6.02</v>
      </c>
      <c r="T69" s="119">
        <f>E69*G69*F69*D69</f>
        <v>0.51600000000000001</v>
      </c>
      <c r="U69" s="245" t="s">
        <v>776</v>
      </c>
    </row>
    <row r="70" spans="1:30" ht="12" outlineLevel="1">
      <c r="A70" s="127" t="s">
        <v>874</v>
      </c>
      <c r="B70" s="127"/>
      <c r="C70" s="127"/>
      <c r="D70" s="125">
        <v>1</v>
      </c>
      <c r="E70" s="123">
        <v>0.2</v>
      </c>
      <c r="F70" s="124">
        <v>1.88</v>
      </c>
      <c r="G70" s="123">
        <v>0.6</v>
      </c>
      <c r="H70" s="126">
        <v>2</v>
      </c>
      <c r="I70" s="119">
        <f t="shared" si="42"/>
        <v>0.6</v>
      </c>
      <c r="J70" s="119">
        <v>1</v>
      </c>
      <c r="K70" s="119">
        <f t="shared" ref="K70:K82" si="49">((E70+I70)*(G70+J70)*F70)*D70</f>
        <v>2.4064000000000005</v>
      </c>
      <c r="L70" s="119">
        <f t="shared" si="43"/>
        <v>0.376</v>
      </c>
      <c r="M70" s="119">
        <f t="shared" si="44"/>
        <v>2.1808000000000005</v>
      </c>
      <c r="N70" s="119">
        <f t="shared" si="45"/>
        <v>0.29328000000000004</v>
      </c>
      <c r="O70" s="385">
        <v>0.05</v>
      </c>
      <c r="P70" s="119"/>
      <c r="Q70" s="119">
        <f t="shared" si="46"/>
        <v>1.8800000000000001E-2</v>
      </c>
      <c r="R70" s="119">
        <f t="shared" si="47"/>
        <v>2.2559999999999998</v>
      </c>
      <c r="S70" s="263">
        <f t="shared" si="48"/>
        <v>2.6319999999999997</v>
      </c>
      <c r="T70" s="119">
        <f t="shared" ref="T70:T81" si="50">E70*G70*F70*D70</f>
        <v>0.22559999999999997</v>
      </c>
      <c r="U70" s="245" t="s">
        <v>776</v>
      </c>
    </row>
    <row r="71" spans="1:30" ht="12" outlineLevel="1">
      <c r="A71" s="127" t="s">
        <v>875</v>
      </c>
      <c r="B71" s="127"/>
      <c r="C71" s="127"/>
      <c r="D71" s="125">
        <v>1</v>
      </c>
      <c r="E71" s="123">
        <v>0.2</v>
      </c>
      <c r="F71" s="124">
        <v>5.83</v>
      </c>
      <c r="G71" s="123">
        <v>0.6</v>
      </c>
      <c r="H71" s="126">
        <v>2</v>
      </c>
      <c r="I71" s="119">
        <f t="shared" si="42"/>
        <v>0.6</v>
      </c>
      <c r="J71" s="119">
        <v>1</v>
      </c>
      <c r="K71" s="119">
        <f t="shared" si="49"/>
        <v>7.4624000000000015</v>
      </c>
      <c r="L71" s="119">
        <f t="shared" si="43"/>
        <v>1.1660000000000001</v>
      </c>
      <c r="M71" s="119">
        <f t="shared" si="44"/>
        <v>6.7628000000000013</v>
      </c>
      <c r="N71" s="119">
        <f t="shared" si="45"/>
        <v>0.90948000000000029</v>
      </c>
      <c r="O71" s="385">
        <v>0.05</v>
      </c>
      <c r="P71" s="119"/>
      <c r="Q71" s="119">
        <f t="shared" si="46"/>
        <v>5.8300000000000012E-2</v>
      </c>
      <c r="R71" s="119">
        <f t="shared" si="47"/>
        <v>6.9959999999999996</v>
      </c>
      <c r="S71" s="263">
        <f t="shared" si="48"/>
        <v>8.161999999999999</v>
      </c>
      <c r="T71" s="119">
        <f t="shared" si="50"/>
        <v>0.6996</v>
      </c>
      <c r="U71" s="245" t="s">
        <v>776</v>
      </c>
    </row>
    <row r="72" spans="1:30" ht="12" outlineLevel="1">
      <c r="A72" s="127" t="s">
        <v>876</v>
      </c>
      <c r="B72" s="127"/>
      <c r="C72" s="127"/>
      <c r="D72" s="125">
        <v>1</v>
      </c>
      <c r="E72" s="123">
        <v>0.2</v>
      </c>
      <c r="F72" s="124">
        <v>1.31</v>
      </c>
      <c r="G72" s="123">
        <v>0.6</v>
      </c>
      <c r="H72" s="126">
        <v>2</v>
      </c>
      <c r="I72" s="119">
        <f t="shared" si="42"/>
        <v>0.6</v>
      </c>
      <c r="J72" s="119">
        <v>0</v>
      </c>
      <c r="K72" s="119">
        <f t="shared" si="49"/>
        <v>0.62880000000000003</v>
      </c>
      <c r="L72" s="119">
        <f t="shared" si="43"/>
        <v>0.26200000000000001</v>
      </c>
      <c r="M72" s="119">
        <f t="shared" si="44"/>
        <v>0.47160000000000002</v>
      </c>
      <c r="N72" s="119">
        <f t="shared" si="45"/>
        <v>0.20436000000000001</v>
      </c>
      <c r="O72" s="385">
        <v>0.05</v>
      </c>
      <c r="P72" s="119"/>
      <c r="Q72" s="119">
        <f t="shared" si="46"/>
        <v>1.3100000000000001E-2</v>
      </c>
      <c r="R72" s="119">
        <f t="shared" si="47"/>
        <v>1.5720000000000001</v>
      </c>
      <c r="S72" s="263">
        <f t="shared" si="48"/>
        <v>1.8340000000000001</v>
      </c>
      <c r="T72" s="119">
        <f t="shared" si="50"/>
        <v>0.15720000000000001</v>
      </c>
      <c r="U72" s="245" t="s">
        <v>776</v>
      </c>
    </row>
    <row r="73" spans="1:30" ht="12" outlineLevel="1">
      <c r="A73" s="127" t="s">
        <v>877</v>
      </c>
      <c r="B73" s="127"/>
      <c r="C73" s="127"/>
      <c r="D73" s="125">
        <v>1</v>
      </c>
      <c r="E73" s="123">
        <v>0.2</v>
      </c>
      <c r="F73" s="124">
        <v>1.34</v>
      </c>
      <c r="G73" s="123">
        <v>0.6</v>
      </c>
      <c r="H73" s="126">
        <v>2</v>
      </c>
      <c r="I73" s="119">
        <f t="shared" si="42"/>
        <v>0.6</v>
      </c>
      <c r="J73" s="119">
        <v>1.55</v>
      </c>
      <c r="K73" s="119">
        <f t="shared" si="49"/>
        <v>2.3048000000000002</v>
      </c>
      <c r="L73" s="119">
        <f t="shared" si="43"/>
        <v>0.26800000000000002</v>
      </c>
      <c r="M73" s="119">
        <f t="shared" si="44"/>
        <v>2.1440000000000001</v>
      </c>
      <c r="N73" s="119">
        <f t="shared" si="45"/>
        <v>0.20904000000000009</v>
      </c>
      <c r="O73" s="385">
        <v>0.05</v>
      </c>
      <c r="P73" s="119"/>
      <c r="Q73" s="119">
        <f t="shared" si="46"/>
        <v>1.3400000000000002E-2</v>
      </c>
      <c r="R73" s="119">
        <f t="shared" si="47"/>
        <v>1.6080000000000001</v>
      </c>
      <c r="S73" s="263">
        <f t="shared" si="48"/>
        <v>1.8760000000000001</v>
      </c>
      <c r="T73" s="119">
        <f t="shared" si="50"/>
        <v>0.1608</v>
      </c>
      <c r="U73" s="245" t="s">
        <v>776</v>
      </c>
    </row>
    <row r="74" spans="1:30" ht="12" outlineLevel="1">
      <c r="A74" s="127" t="s">
        <v>878</v>
      </c>
      <c r="B74" s="127"/>
      <c r="C74" s="127"/>
      <c r="D74" s="125">
        <v>1</v>
      </c>
      <c r="E74" s="123">
        <v>0.2</v>
      </c>
      <c r="F74" s="124">
        <v>3.66</v>
      </c>
      <c r="G74" s="123">
        <v>0.6</v>
      </c>
      <c r="H74" s="126">
        <v>2</v>
      </c>
      <c r="I74" s="119">
        <f t="shared" si="42"/>
        <v>0.6</v>
      </c>
      <c r="J74" s="119">
        <v>0</v>
      </c>
      <c r="K74" s="119">
        <f t="shared" si="49"/>
        <v>1.7567999999999999</v>
      </c>
      <c r="L74" s="119">
        <f t="shared" si="43"/>
        <v>0.7320000000000001</v>
      </c>
      <c r="M74" s="119">
        <f t="shared" si="44"/>
        <v>1.3175999999999999</v>
      </c>
      <c r="N74" s="119">
        <f t="shared" si="45"/>
        <v>0.57096000000000002</v>
      </c>
      <c r="O74" s="385">
        <v>0.05</v>
      </c>
      <c r="P74" s="119"/>
      <c r="Q74" s="119">
        <f t="shared" si="46"/>
        <v>3.6600000000000008E-2</v>
      </c>
      <c r="R74" s="119">
        <f t="shared" si="47"/>
        <v>4.3920000000000003</v>
      </c>
      <c r="S74" s="263">
        <f t="shared" si="48"/>
        <v>5.1240000000000006</v>
      </c>
      <c r="T74" s="119">
        <f t="shared" si="50"/>
        <v>0.43919999999999998</v>
      </c>
      <c r="U74" s="245" t="s">
        <v>776</v>
      </c>
    </row>
    <row r="75" spans="1:30" ht="12" outlineLevel="1">
      <c r="A75" s="127" t="s">
        <v>879</v>
      </c>
      <c r="B75" s="127"/>
      <c r="C75" s="127"/>
      <c r="D75" s="125">
        <v>1</v>
      </c>
      <c r="E75" s="123">
        <v>0.2</v>
      </c>
      <c r="F75" s="124">
        <v>2.19</v>
      </c>
      <c r="G75" s="123">
        <v>0.6</v>
      </c>
      <c r="H75" s="126">
        <v>2</v>
      </c>
      <c r="I75" s="119">
        <f t="shared" si="42"/>
        <v>0.6</v>
      </c>
      <c r="J75" s="119">
        <v>0</v>
      </c>
      <c r="K75" s="119">
        <f t="shared" si="49"/>
        <v>1.0511999999999999</v>
      </c>
      <c r="L75" s="119">
        <f t="shared" si="43"/>
        <v>0.438</v>
      </c>
      <c r="M75" s="119">
        <f t="shared" si="44"/>
        <v>0.78839999999999999</v>
      </c>
      <c r="N75" s="119">
        <f t="shared" si="45"/>
        <v>0.34163999999999989</v>
      </c>
      <c r="O75" s="385">
        <v>0.05</v>
      </c>
      <c r="P75" s="119"/>
      <c r="Q75" s="119">
        <f t="shared" si="46"/>
        <v>2.1900000000000003E-2</v>
      </c>
      <c r="R75" s="119">
        <f t="shared" si="47"/>
        <v>2.6279999999999997</v>
      </c>
      <c r="S75" s="263">
        <f t="shared" si="48"/>
        <v>3.0659999999999998</v>
      </c>
      <c r="T75" s="119">
        <f t="shared" si="50"/>
        <v>0.26279999999999998</v>
      </c>
      <c r="U75" s="245" t="s">
        <v>776</v>
      </c>
    </row>
    <row r="76" spans="1:30" ht="12" outlineLevel="1">
      <c r="A76" s="127" t="s">
        <v>880</v>
      </c>
      <c r="B76" s="127"/>
      <c r="C76" s="127"/>
      <c r="D76" s="125">
        <v>1</v>
      </c>
      <c r="E76" s="123">
        <v>0.2</v>
      </c>
      <c r="F76" s="124">
        <v>0.76</v>
      </c>
      <c r="G76" s="123">
        <v>0.6</v>
      </c>
      <c r="H76" s="126">
        <v>2</v>
      </c>
      <c r="I76" s="119">
        <f t="shared" si="42"/>
        <v>0.6</v>
      </c>
      <c r="J76" s="119">
        <v>0</v>
      </c>
      <c r="K76" s="119">
        <f t="shared" si="49"/>
        <v>0.36480000000000001</v>
      </c>
      <c r="L76" s="119">
        <f t="shared" si="43"/>
        <v>0.15200000000000002</v>
      </c>
      <c r="M76" s="119">
        <f t="shared" si="44"/>
        <v>0.27360000000000001</v>
      </c>
      <c r="N76" s="119">
        <f t="shared" si="45"/>
        <v>0.11856000000000001</v>
      </c>
      <c r="O76" s="385">
        <v>0.05</v>
      </c>
      <c r="P76" s="119"/>
      <c r="Q76" s="119">
        <f t="shared" si="46"/>
        <v>7.6000000000000017E-3</v>
      </c>
      <c r="R76" s="119">
        <f t="shared" si="47"/>
        <v>0.91199999999999992</v>
      </c>
      <c r="S76" s="263">
        <f t="shared" si="48"/>
        <v>1.0640000000000001</v>
      </c>
      <c r="T76" s="119">
        <f t="shared" si="50"/>
        <v>9.1200000000000003E-2</v>
      </c>
      <c r="U76" s="245" t="s">
        <v>776</v>
      </c>
    </row>
    <row r="77" spans="1:30" ht="12" outlineLevel="1">
      <c r="A77" s="127" t="s">
        <v>881</v>
      </c>
      <c r="B77" s="127"/>
      <c r="C77" s="127"/>
      <c r="D77" s="125">
        <v>1</v>
      </c>
      <c r="E77" s="123">
        <v>0.2</v>
      </c>
      <c r="F77" s="124">
        <v>2.82</v>
      </c>
      <c r="G77" s="123">
        <v>0.6</v>
      </c>
      <c r="H77" s="126">
        <v>2</v>
      </c>
      <c r="I77" s="119">
        <f t="shared" si="42"/>
        <v>0.6</v>
      </c>
      <c r="J77" s="119">
        <v>0.4</v>
      </c>
      <c r="K77" s="119">
        <f t="shared" si="49"/>
        <v>2.2559999999999998</v>
      </c>
      <c r="L77" s="119">
        <f t="shared" si="43"/>
        <v>0.56399999999999995</v>
      </c>
      <c r="M77" s="119">
        <f t="shared" si="44"/>
        <v>1.9175999999999997</v>
      </c>
      <c r="N77" s="119">
        <f t="shared" si="45"/>
        <v>0.43992000000000003</v>
      </c>
      <c r="O77" s="385">
        <v>0.05</v>
      </c>
      <c r="P77" s="119"/>
      <c r="Q77" s="119">
        <f t="shared" si="46"/>
        <v>2.8199999999999999E-2</v>
      </c>
      <c r="R77" s="119">
        <f t="shared" si="47"/>
        <v>3.3839999999999999</v>
      </c>
      <c r="S77" s="263">
        <f t="shared" si="48"/>
        <v>3.948</v>
      </c>
      <c r="T77" s="119">
        <f t="shared" si="50"/>
        <v>0.33839999999999998</v>
      </c>
      <c r="U77" s="245" t="s">
        <v>776</v>
      </c>
    </row>
    <row r="78" spans="1:30" ht="12" outlineLevel="1">
      <c r="A78" s="127" t="s">
        <v>882</v>
      </c>
      <c r="B78" s="127"/>
      <c r="C78" s="127"/>
      <c r="D78" s="125">
        <v>1</v>
      </c>
      <c r="E78" s="123">
        <v>0.2</v>
      </c>
      <c r="F78" s="124">
        <v>1.85</v>
      </c>
      <c r="G78" s="123">
        <v>0.6</v>
      </c>
      <c r="H78" s="126">
        <v>2</v>
      </c>
      <c r="I78" s="119">
        <f t="shared" si="42"/>
        <v>0.6</v>
      </c>
      <c r="J78" s="119">
        <v>0</v>
      </c>
      <c r="K78" s="119">
        <f t="shared" si="49"/>
        <v>0.88800000000000001</v>
      </c>
      <c r="L78" s="119">
        <f t="shared" si="43"/>
        <v>0.37000000000000005</v>
      </c>
      <c r="M78" s="119">
        <f t="shared" si="44"/>
        <v>0.66600000000000004</v>
      </c>
      <c r="N78" s="119">
        <f t="shared" si="45"/>
        <v>0.28859999999999997</v>
      </c>
      <c r="O78" s="385">
        <v>0.05</v>
      </c>
      <c r="P78" s="119"/>
      <c r="Q78" s="119">
        <f t="shared" si="46"/>
        <v>1.8500000000000003E-2</v>
      </c>
      <c r="R78" s="119">
        <f t="shared" si="47"/>
        <v>2.2200000000000002</v>
      </c>
      <c r="S78" s="263">
        <f t="shared" si="48"/>
        <v>2.5900000000000003</v>
      </c>
      <c r="T78" s="119">
        <f t="shared" si="50"/>
        <v>0.222</v>
      </c>
      <c r="U78" s="245" t="s">
        <v>776</v>
      </c>
    </row>
    <row r="79" spans="1:30" ht="12" outlineLevel="1">
      <c r="A79" s="127" t="s">
        <v>883</v>
      </c>
      <c r="B79" s="127"/>
      <c r="C79" s="127"/>
      <c r="D79" s="125">
        <v>1</v>
      </c>
      <c r="E79" s="123">
        <v>0.2</v>
      </c>
      <c r="F79" s="124">
        <v>2.04</v>
      </c>
      <c r="G79" s="123">
        <v>0.6</v>
      </c>
      <c r="H79" s="126">
        <v>2</v>
      </c>
      <c r="I79" s="119">
        <f t="shared" si="42"/>
        <v>0.6</v>
      </c>
      <c r="J79" s="119">
        <v>0.4</v>
      </c>
      <c r="K79" s="119">
        <f t="shared" si="49"/>
        <v>1.6320000000000001</v>
      </c>
      <c r="L79" s="119">
        <f t="shared" si="43"/>
        <v>0.40800000000000003</v>
      </c>
      <c r="M79" s="119">
        <f t="shared" si="44"/>
        <v>1.3872000000000002</v>
      </c>
      <c r="N79" s="119">
        <f t="shared" si="45"/>
        <v>0.31823999999999991</v>
      </c>
      <c r="O79" s="385">
        <v>0.05</v>
      </c>
      <c r="P79" s="119"/>
      <c r="Q79" s="119">
        <f t="shared" si="46"/>
        <v>2.0400000000000001E-2</v>
      </c>
      <c r="R79" s="119">
        <f t="shared" si="47"/>
        <v>2.448</v>
      </c>
      <c r="S79" s="263">
        <f t="shared" si="48"/>
        <v>2.8559999999999999</v>
      </c>
      <c r="T79" s="119">
        <f t="shared" si="50"/>
        <v>0.24479999999999999</v>
      </c>
      <c r="U79" s="245" t="s">
        <v>776</v>
      </c>
    </row>
    <row r="80" spans="1:30" ht="12" outlineLevel="1">
      <c r="A80" s="127" t="s">
        <v>884</v>
      </c>
      <c r="B80" s="127"/>
      <c r="C80" s="127"/>
      <c r="D80" s="125">
        <v>1</v>
      </c>
      <c r="E80" s="123">
        <v>0.2</v>
      </c>
      <c r="F80" s="124">
        <v>0.39</v>
      </c>
      <c r="G80" s="123">
        <v>0.6</v>
      </c>
      <c r="H80" s="126">
        <v>2</v>
      </c>
      <c r="I80" s="119">
        <f t="shared" si="42"/>
        <v>0.6</v>
      </c>
      <c r="J80" s="119">
        <v>1</v>
      </c>
      <c r="K80" s="119">
        <f t="shared" si="49"/>
        <v>0.49920000000000009</v>
      </c>
      <c r="L80" s="119">
        <f t="shared" si="43"/>
        <v>7.8000000000000014E-2</v>
      </c>
      <c r="M80" s="119">
        <f t="shared" si="44"/>
        <v>0.45240000000000008</v>
      </c>
      <c r="N80" s="119">
        <f t="shared" si="45"/>
        <v>6.0840000000000012E-2</v>
      </c>
      <c r="O80" s="385">
        <v>0.05</v>
      </c>
      <c r="P80" s="119"/>
      <c r="Q80" s="119">
        <f t="shared" si="46"/>
        <v>3.9000000000000007E-3</v>
      </c>
      <c r="R80" s="119">
        <f t="shared" si="47"/>
        <v>0.46799999999999997</v>
      </c>
      <c r="S80" s="263">
        <f t="shared" si="48"/>
        <v>0.54600000000000004</v>
      </c>
      <c r="T80" s="119">
        <f t="shared" si="50"/>
        <v>4.6800000000000001E-2</v>
      </c>
      <c r="U80" s="245" t="s">
        <v>776</v>
      </c>
    </row>
    <row r="81" spans="1:21" ht="12" outlineLevel="1">
      <c r="A81" s="127" t="s">
        <v>885</v>
      </c>
      <c r="B81" s="127"/>
      <c r="C81" s="127"/>
      <c r="D81" s="125">
        <v>1</v>
      </c>
      <c r="E81" s="123">
        <v>0.2</v>
      </c>
      <c r="F81" s="124">
        <v>0.98</v>
      </c>
      <c r="G81" s="123">
        <v>0.6</v>
      </c>
      <c r="H81" s="126">
        <v>2</v>
      </c>
      <c r="I81" s="119">
        <f t="shared" si="42"/>
        <v>0.6</v>
      </c>
      <c r="J81" s="119">
        <v>1</v>
      </c>
      <c r="K81" s="119">
        <f t="shared" si="49"/>
        <v>1.2544000000000002</v>
      </c>
      <c r="L81" s="119">
        <f t="shared" si="43"/>
        <v>0.19600000000000001</v>
      </c>
      <c r="M81" s="119">
        <f t="shared" si="44"/>
        <v>1.1368000000000003</v>
      </c>
      <c r="N81" s="119">
        <f t="shared" si="45"/>
        <v>0.1528799999999999</v>
      </c>
      <c r="O81" s="385">
        <v>0.05</v>
      </c>
      <c r="P81" s="119"/>
      <c r="Q81" s="119">
        <f t="shared" si="46"/>
        <v>9.8000000000000014E-3</v>
      </c>
      <c r="R81" s="119">
        <f t="shared" si="47"/>
        <v>1.1759999999999999</v>
      </c>
      <c r="S81" s="263">
        <f t="shared" si="48"/>
        <v>1.3719999999999999</v>
      </c>
      <c r="T81" s="119">
        <f t="shared" si="50"/>
        <v>0.1176</v>
      </c>
      <c r="U81" s="245" t="s">
        <v>776</v>
      </c>
    </row>
    <row r="82" spans="1:21" ht="12" outlineLevel="1">
      <c r="A82" s="127" t="s">
        <v>886</v>
      </c>
      <c r="B82" s="127"/>
      <c r="C82" s="127"/>
      <c r="D82" s="125">
        <v>1</v>
      </c>
      <c r="E82" s="123">
        <v>0.2</v>
      </c>
      <c r="F82" s="124">
        <v>1.53</v>
      </c>
      <c r="G82" s="123">
        <v>0.6</v>
      </c>
      <c r="H82" s="126">
        <v>2</v>
      </c>
      <c r="I82" s="119">
        <f t="shared" si="42"/>
        <v>0.6</v>
      </c>
      <c r="J82" s="119">
        <v>1</v>
      </c>
      <c r="K82" s="119">
        <f t="shared" si="49"/>
        <v>1.9584000000000004</v>
      </c>
      <c r="L82" s="119">
        <f t="shared" si="43"/>
        <v>0.30600000000000005</v>
      </c>
      <c r="M82" s="119">
        <f t="shared" si="44"/>
        <v>1.7748000000000004</v>
      </c>
      <c r="N82" s="119">
        <f t="shared" si="45"/>
        <v>0.23867999999999998</v>
      </c>
      <c r="O82" s="385">
        <v>0.05</v>
      </c>
      <c r="P82" s="119"/>
      <c r="Q82" s="119">
        <f t="shared" si="46"/>
        <v>1.5300000000000003E-2</v>
      </c>
      <c r="R82" s="119">
        <f t="shared" ref="R82" si="51">((F82*G82*H82))*D82</f>
        <v>1.8359999999999999</v>
      </c>
      <c r="S82" s="263">
        <f t="shared" si="48"/>
        <v>2.1419999999999999</v>
      </c>
      <c r="T82" s="119">
        <f t="shared" ref="T82" si="52">E82*G82*F82*D82</f>
        <v>0.18359999999999999</v>
      </c>
      <c r="U82" s="245" t="s">
        <v>776</v>
      </c>
    </row>
    <row r="83" spans="1:21" ht="12.75" outlineLevel="1" thickBot="1">
      <c r="A83" s="127" t="s">
        <v>887</v>
      </c>
      <c r="B83" s="127"/>
      <c r="C83" s="127"/>
      <c r="D83" s="125">
        <v>1</v>
      </c>
      <c r="E83" s="123">
        <v>0.2</v>
      </c>
      <c r="F83" s="124">
        <v>1.78</v>
      </c>
      <c r="G83" s="123">
        <v>0.6</v>
      </c>
      <c r="H83" s="126">
        <v>2</v>
      </c>
      <c r="I83" s="119">
        <f t="shared" ref="I83" si="53">IF(G83&lt;=1,0.6,1.2)</f>
        <v>0.6</v>
      </c>
      <c r="J83" s="119">
        <v>1</v>
      </c>
      <c r="K83" s="119">
        <f t="shared" ref="K83" si="54">((E83+I83)*(G83+J83)*F83)*D83</f>
        <v>2.2784000000000004</v>
      </c>
      <c r="L83" s="119">
        <f t="shared" ref="L83" si="55">(E83)*(F83)*D83</f>
        <v>0.35600000000000004</v>
      </c>
      <c r="M83" s="119">
        <f t="shared" ref="M83" si="56">K83-T83</f>
        <v>2.0648000000000004</v>
      </c>
      <c r="N83" s="119">
        <f t="shared" ref="N83" si="57">(K83-M83)*1.3</f>
        <v>0.27768000000000004</v>
      </c>
      <c r="O83" s="385">
        <v>0.05</v>
      </c>
      <c r="P83" s="119"/>
      <c r="Q83" s="119">
        <f t="shared" ref="Q83" si="58">L83*$O83</f>
        <v>1.7800000000000003E-2</v>
      </c>
      <c r="R83" s="119">
        <f t="shared" ref="R83" si="59">((F83*G83*H83))*D83</f>
        <v>2.1360000000000001</v>
      </c>
      <c r="S83" s="263">
        <f t="shared" ref="S83" si="60">R83+F83*E83</f>
        <v>2.492</v>
      </c>
      <c r="T83" s="119">
        <f t="shared" ref="T83" si="61">E83*G83*F83*D83</f>
        <v>0.21359999999999998</v>
      </c>
      <c r="U83" s="245" t="s">
        <v>776</v>
      </c>
    </row>
    <row r="84" spans="1:21" ht="13.5" thickTop="1" thickBot="1">
      <c r="A84" s="52" t="str">
        <f>"TOTAL GERAL - "&amp;A64</f>
        <v>TOTAL GERAL - VIGAS LIGAÇÃO</v>
      </c>
      <c r="B84" s="128"/>
      <c r="C84" s="98"/>
      <c r="D84" s="98"/>
      <c r="E84" s="98"/>
      <c r="F84" s="98"/>
      <c r="G84" s="98"/>
      <c r="H84" s="100"/>
      <c r="I84" s="98"/>
      <c r="J84" s="98"/>
      <c r="K84" s="100">
        <f>SUM(K68:K83)</f>
        <v>32.245600000000003</v>
      </c>
      <c r="L84" s="100">
        <f t="shared" ref="L84:N84" si="62">SUM(L68:L83)</f>
        <v>6.5320000000000009</v>
      </c>
      <c r="M84" s="100">
        <f t="shared" si="62"/>
        <v>28.326400000000003</v>
      </c>
      <c r="N84" s="100">
        <f t="shared" si="62"/>
        <v>5.0949599999999995</v>
      </c>
      <c r="O84" s="100"/>
      <c r="P84" s="100">
        <f>SUM(P68:P82)</f>
        <v>0</v>
      </c>
      <c r="Q84" s="100">
        <f>SUM(Q68:Q83)</f>
        <v>0.3266</v>
      </c>
      <c r="R84" s="100">
        <f t="shared" ref="R84:T84" si="63">SUM(R68:R83)</f>
        <v>39.192</v>
      </c>
      <c r="S84" s="100">
        <f t="shared" si="63"/>
        <v>45.724000000000004</v>
      </c>
      <c r="T84" s="100">
        <f t="shared" si="63"/>
        <v>3.9192000000000005</v>
      </c>
      <c r="U84" s="130"/>
    </row>
    <row r="85" spans="1:21" ht="19.5" thickTop="1">
      <c r="A85" s="1251" t="s">
        <v>1042</v>
      </c>
      <c r="B85" s="1251"/>
      <c r="C85" s="1251"/>
      <c r="D85" s="1251"/>
      <c r="E85" s="1251"/>
      <c r="F85" s="1251"/>
      <c r="G85" s="1251"/>
      <c r="H85" s="1251"/>
      <c r="I85" s="1251"/>
      <c r="J85" s="1251"/>
      <c r="K85" s="1251"/>
      <c r="L85" s="1251"/>
      <c r="M85" s="1251"/>
      <c r="N85" s="1251"/>
      <c r="O85" s="1251"/>
      <c r="P85" s="1251"/>
      <c r="Q85" s="1251"/>
      <c r="R85" s="1251"/>
      <c r="S85" s="1251"/>
      <c r="T85" s="1251"/>
      <c r="U85" s="1251"/>
    </row>
    <row r="86" spans="1:21" ht="12.75">
      <c r="A86" s="1248" t="s">
        <v>6</v>
      </c>
      <c r="B86" s="1245"/>
      <c r="C86" s="1245"/>
      <c r="D86" s="1260" t="s">
        <v>612</v>
      </c>
      <c r="E86" s="589" t="s">
        <v>613</v>
      </c>
      <c r="F86" s="589"/>
      <c r="G86" s="589"/>
      <c r="H86" s="605"/>
      <c r="I86" s="1258" t="s">
        <v>37</v>
      </c>
      <c r="J86" s="1259"/>
      <c r="K86" s="588" t="s">
        <v>614</v>
      </c>
      <c r="L86" s="589"/>
      <c r="M86" s="589"/>
      <c r="N86" s="589"/>
      <c r="O86" s="589"/>
      <c r="P86" s="589"/>
      <c r="Q86" s="589"/>
      <c r="R86" s="589"/>
      <c r="S86" s="590"/>
      <c r="T86" s="589"/>
      <c r="U86" s="589"/>
    </row>
    <row r="87" spans="1:21" ht="12.75">
      <c r="A87" s="1249"/>
      <c r="B87" s="1246"/>
      <c r="C87" s="1246"/>
      <c r="D87" s="1261"/>
      <c r="E87" s="591" t="s">
        <v>50</v>
      </c>
      <c r="F87" s="592" t="s">
        <v>53</v>
      </c>
      <c r="G87" s="592" t="s">
        <v>52</v>
      </c>
      <c r="H87" s="607" t="s">
        <v>279</v>
      </c>
      <c r="I87" s="593" t="s">
        <v>615</v>
      </c>
      <c r="J87" s="593" t="s">
        <v>68</v>
      </c>
      <c r="K87" s="594" t="s">
        <v>616</v>
      </c>
      <c r="L87" s="594" t="s">
        <v>617</v>
      </c>
      <c r="M87" s="594" t="s">
        <v>618</v>
      </c>
      <c r="N87" s="594" t="s">
        <v>619</v>
      </c>
      <c r="O87" s="1255" t="s">
        <v>782</v>
      </c>
      <c r="P87" s="1256"/>
      <c r="Q87" s="1257"/>
      <c r="R87" s="594" t="s">
        <v>620</v>
      </c>
      <c r="S87" s="594" t="s">
        <v>621</v>
      </c>
      <c r="T87" s="594" t="s">
        <v>102</v>
      </c>
      <c r="U87" s="594" t="s">
        <v>61</v>
      </c>
    </row>
    <row r="88" spans="1:21" ht="12.75">
      <c r="A88" s="1250"/>
      <c r="B88" s="1247"/>
      <c r="C88" s="1247"/>
      <c r="D88" s="1262"/>
      <c r="E88" s="595" t="s">
        <v>44</v>
      </c>
      <c r="F88" s="596" t="s">
        <v>46</v>
      </c>
      <c r="G88" s="596" t="s">
        <v>45</v>
      </c>
      <c r="H88" s="596" t="s">
        <v>47</v>
      </c>
      <c r="I88" s="597" t="s">
        <v>3</v>
      </c>
      <c r="J88" s="597" t="s">
        <v>3</v>
      </c>
      <c r="K88" s="597" t="s">
        <v>4</v>
      </c>
      <c r="L88" s="597" t="s">
        <v>1</v>
      </c>
      <c r="M88" s="597" t="s">
        <v>4</v>
      </c>
      <c r="N88" s="597" t="s">
        <v>4</v>
      </c>
      <c r="O88" s="598" t="s">
        <v>622</v>
      </c>
      <c r="P88" s="599" t="s">
        <v>4</v>
      </c>
      <c r="Q88" s="599" t="s">
        <v>4</v>
      </c>
      <c r="R88" s="597" t="s">
        <v>1</v>
      </c>
      <c r="S88" s="597" t="s">
        <v>1</v>
      </c>
      <c r="T88" s="597" t="s">
        <v>4</v>
      </c>
      <c r="U88" s="597"/>
    </row>
    <row r="89" spans="1:21" ht="12">
      <c r="A89" s="259" t="s">
        <v>79</v>
      </c>
      <c r="B89" s="261"/>
      <c r="C89" s="261"/>
      <c r="D89" s="261"/>
      <c r="E89" s="260"/>
      <c r="F89" s="260"/>
      <c r="G89" s="260"/>
      <c r="H89" s="261"/>
      <c r="I89" s="260"/>
      <c r="J89" s="261"/>
      <c r="K89" s="261"/>
      <c r="L89" s="261"/>
      <c r="M89" s="261"/>
      <c r="N89" s="261"/>
      <c r="O89" s="379"/>
      <c r="P89" s="267" t="s">
        <v>783</v>
      </c>
      <c r="Q89" s="267" t="s">
        <v>102</v>
      </c>
      <c r="R89" s="261"/>
      <c r="S89" s="262"/>
      <c r="T89" s="261"/>
      <c r="U89" s="260"/>
    </row>
    <row r="90" spans="1:21" ht="12" outlineLevel="1">
      <c r="A90" s="382"/>
      <c r="B90" s="127"/>
      <c r="C90" s="127"/>
      <c r="D90" s="383">
        <v>2</v>
      </c>
      <c r="E90" s="123"/>
      <c r="F90" s="124"/>
      <c r="G90" s="123"/>
      <c r="H90" s="126">
        <v>4</v>
      </c>
      <c r="I90" s="119">
        <f t="shared" ref="I90:I99" si="64">IF(G90&lt;=1,0.6,1.2)</f>
        <v>0.6</v>
      </c>
      <c r="J90" s="119"/>
      <c r="K90" s="119">
        <f t="shared" ref="K90:K99" si="65">((E90+I90)*(G90+J90)*F90)*D90</f>
        <v>0</v>
      </c>
      <c r="L90" s="119">
        <f t="shared" ref="L90:L99" si="66">(E90)*(F90)*D90</f>
        <v>0</v>
      </c>
      <c r="M90" s="119">
        <f t="shared" ref="M90:M99" si="67">K90-T90</f>
        <v>0</v>
      </c>
      <c r="N90" s="119">
        <f>(K90-M90)*1.3</f>
        <v>0</v>
      </c>
      <c r="O90" s="385">
        <v>0.1</v>
      </c>
      <c r="P90" s="119"/>
      <c r="Q90" s="119">
        <f t="shared" ref="Q90:Q99" si="68">L90*$O90</f>
        <v>0</v>
      </c>
      <c r="R90" s="119">
        <f t="shared" ref="R90:R99" si="69">((F90*G90*H90))*D90</f>
        <v>0</v>
      </c>
      <c r="S90" s="263">
        <f t="shared" ref="S90:S99" si="70">R90+F90*E90</f>
        <v>0</v>
      </c>
      <c r="T90" s="119">
        <f t="shared" ref="T90:T99" si="71">E90*G90*F90*D90</f>
        <v>0</v>
      </c>
      <c r="U90" s="245" t="s">
        <v>778</v>
      </c>
    </row>
    <row r="91" spans="1:21" ht="12" outlineLevel="1">
      <c r="A91" s="382"/>
      <c r="B91" s="127"/>
      <c r="C91" s="127"/>
      <c r="D91" s="383">
        <v>3</v>
      </c>
      <c r="E91" s="123"/>
      <c r="F91" s="124"/>
      <c r="G91" s="123"/>
      <c r="H91" s="126">
        <v>4</v>
      </c>
      <c r="I91" s="119">
        <f t="shared" si="64"/>
        <v>0.6</v>
      </c>
      <c r="J91" s="119"/>
      <c r="K91" s="119">
        <f t="shared" si="65"/>
        <v>0</v>
      </c>
      <c r="L91" s="119">
        <f t="shared" si="66"/>
        <v>0</v>
      </c>
      <c r="M91" s="119">
        <f t="shared" si="67"/>
        <v>0</v>
      </c>
      <c r="N91" s="119">
        <f>(K91-M91)*1.3</f>
        <v>0</v>
      </c>
      <c r="O91" s="385">
        <v>0.1</v>
      </c>
      <c r="P91" s="119"/>
      <c r="Q91" s="119">
        <f t="shared" si="68"/>
        <v>0</v>
      </c>
      <c r="R91" s="119">
        <f t="shared" si="69"/>
        <v>0</v>
      </c>
      <c r="S91" s="263">
        <f t="shared" si="70"/>
        <v>0</v>
      </c>
      <c r="T91" s="119">
        <f t="shared" si="71"/>
        <v>0</v>
      </c>
      <c r="U91" s="245" t="s">
        <v>778</v>
      </c>
    </row>
    <row r="92" spans="1:21" ht="12" outlineLevel="1">
      <c r="A92" s="382"/>
      <c r="B92" s="127"/>
      <c r="C92" s="127"/>
      <c r="D92" s="383">
        <v>1</v>
      </c>
      <c r="E92" s="123"/>
      <c r="F92" s="124"/>
      <c r="G92" s="123"/>
      <c r="H92" s="126">
        <v>4</v>
      </c>
      <c r="I92" s="119">
        <f t="shared" si="64"/>
        <v>0.6</v>
      </c>
      <c r="J92" s="119"/>
      <c r="K92" s="119">
        <f t="shared" si="65"/>
        <v>0</v>
      </c>
      <c r="L92" s="119">
        <f t="shared" si="66"/>
        <v>0</v>
      </c>
      <c r="M92" s="119">
        <f t="shared" si="67"/>
        <v>0</v>
      </c>
      <c r="N92" s="119">
        <f t="shared" ref="N92:N99" si="72">(K92-M92)*1.3</f>
        <v>0</v>
      </c>
      <c r="O92" s="385">
        <v>0.1</v>
      </c>
      <c r="P92" s="119"/>
      <c r="Q92" s="119">
        <f t="shared" si="68"/>
        <v>0</v>
      </c>
      <c r="R92" s="119">
        <f t="shared" si="69"/>
        <v>0</v>
      </c>
      <c r="S92" s="263">
        <f t="shared" si="70"/>
        <v>0</v>
      </c>
      <c r="T92" s="119">
        <f t="shared" si="71"/>
        <v>0</v>
      </c>
      <c r="U92" s="245" t="s">
        <v>778</v>
      </c>
    </row>
    <row r="93" spans="1:21" ht="12" outlineLevel="1">
      <c r="A93" s="382"/>
      <c r="B93" s="127"/>
      <c r="C93" s="127"/>
      <c r="D93" s="383">
        <v>1</v>
      </c>
      <c r="E93" s="123"/>
      <c r="F93" s="124"/>
      <c r="G93" s="123"/>
      <c r="H93" s="126">
        <v>4</v>
      </c>
      <c r="I93" s="119">
        <f t="shared" si="64"/>
        <v>0.6</v>
      </c>
      <c r="J93" s="119"/>
      <c r="K93" s="119">
        <f t="shared" si="65"/>
        <v>0</v>
      </c>
      <c r="L93" s="119">
        <f t="shared" si="66"/>
        <v>0</v>
      </c>
      <c r="M93" s="119">
        <f t="shared" si="67"/>
        <v>0</v>
      </c>
      <c r="N93" s="119">
        <f t="shared" si="72"/>
        <v>0</v>
      </c>
      <c r="O93" s="385">
        <v>0.1</v>
      </c>
      <c r="P93" s="119"/>
      <c r="Q93" s="119">
        <f t="shared" si="68"/>
        <v>0</v>
      </c>
      <c r="R93" s="119">
        <f t="shared" si="69"/>
        <v>0</v>
      </c>
      <c r="S93" s="263">
        <f t="shared" si="70"/>
        <v>0</v>
      </c>
      <c r="T93" s="119">
        <f t="shared" si="71"/>
        <v>0</v>
      </c>
      <c r="U93" s="245" t="s">
        <v>778</v>
      </c>
    </row>
    <row r="94" spans="1:21" ht="12" outlineLevel="1">
      <c r="A94" s="382"/>
      <c r="B94" s="127"/>
      <c r="C94" s="127"/>
      <c r="D94" s="383">
        <v>1</v>
      </c>
      <c r="E94" s="123"/>
      <c r="F94" s="124"/>
      <c r="G94" s="123"/>
      <c r="H94" s="126">
        <v>4</v>
      </c>
      <c r="I94" s="119">
        <f t="shared" si="64"/>
        <v>0.6</v>
      </c>
      <c r="J94" s="119"/>
      <c r="K94" s="119">
        <f t="shared" si="65"/>
        <v>0</v>
      </c>
      <c r="L94" s="119">
        <f t="shared" si="66"/>
        <v>0</v>
      </c>
      <c r="M94" s="119">
        <f t="shared" si="67"/>
        <v>0</v>
      </c>
      <c r="N94" s="119">
        <f t="shared" si="72"/>
        <v>0</v>
      </c>
      <c r="O94" s="385">
        <v>0.1</v>
      </c>
      <c r="P94" s="119"/>
      <c r="Q94" s="119">
        <f t="shared" si="68"/>
        <v>0</v>
      </c>
      <c r="R94" s="119">
        <f t="shared" si="69"/>
        <v>0</v>
      </c>
      <c r="S94" s="263">
        <f t="shared" si="70"/>
        <v>0</v>
      </c>
      <c r="T94" s="119">
        <f t="shared" si="71"/>
        <v>0</v>
      </c>
      <c r="U94" s="245" t="s">
        <v>778</v>
      </c>
    </row>
    <row r="95" spans="1:21" ht="12" outlineLevel="1">
      <c r="A95" s="382"/>
      <c r="B95" s="127"/>
      <c r="C95" s="127"/>
      <c r="D95" s="383">
        <v>1</v>
      </c>
      <c r="E95" s="123"/>
      <c r="F95" s="124"/>
      <c r="G95" s="123"/>
      <c r="H95" s="126">
        <v>4</v>
      </c>
      <c r="I95" s="119">
        <f t="shared" si="64"/>
        <v>0.6</v>
      </c>
      <c r="J95" s="119"/>
      <c r="K95" s="119">
        <f t="shared" si="65"/>
        <v>0</v>
      </c>
      <c r="L95" s="119">
        <f t="shared" si="66"/>
        <v>0</v>
      </c>
      <c r="M95" s="119">
        <f t="shared" si="67"/>
        <v>0</v>
      </c>
      <c r="N95" s="119">
        <f t="shared" si="72"/>
        <v>0</v>
      </c>
      <c r="O95" s="385">
        <v>0.1</v>
      </c>
      <c r="P95" s="119"/>
      <c r="Q95" s="119">
        <f t="shared" si="68"/>
        <v>0</v>
      </c>
      <c r="R95" s="119">
        <f t="shared" si="69"/>
        <v>0</v>
      </c>
      <c r="S95" s="263">
        <f t="shared" si="70"/>
        <v>0</v>
      </c>
      <c r="T95" s="119">
        <f t="shared" si="71"/>
        <v>0</v>
      </c>
      <c r="U95" s="245" t="s">
        <v>778</v>
      </c>
    </row>
    <row r="96" spans="1:21" ht="12" outlineLevel="1">
      <c r="A96" s="382"/>
      <c r="B96" s="127"/>
      <c r="C96" s="127"/>
      <c r="D96" s="383">
        <v>1</v>
      </c>
      <c r="E96" s="123"/>
      <c r="F96" s="124"/>
      <c r="G96" s="123"/>
      <c r="H96" s="126">
        <v>4</v>
      </c>
      <c r="I96" s="119">
        <f t="shared" si="64"/>
        <v>0.6</v>
      </c>
      <c r="J96" s="119"/>
      <c r="K96" s="119">
        <f t="shared" si="65"/>
        <v>0</v>
      </c>
      <c r="L96" s="119">
        <f t="shared" si="66"/>
        <v>0</v>
      </c>
      <c r="M96" s="119">
        <f t="shared" si="67"/>
        <v>0</v>
      </c>
      <c r="N96" s="119">
        <f t="shared" si="72"/>
        <v>0</v>
      </c>
      <c r="O96" s="385">
        <v>0.1</v>
      </c>
      <c r="P96" s="119"/>
      <c r="Q96" s="119">
        <f t="shared" si="68"/>
        <v>0</v>
      </c>
      <c r="R96" s="119">
        <f t="shared" si="69"/>
        <v>0</v>
      </c>
      <c r="S96" s="263">
        <f t="shared" si="70"/>
        <v>0</v>
      </c>
      <c r="T96" s="119">
        <f t="shared" si="71"/>
        <v>0</v>
      </c>
      <c r="U96" s="245" t="s">
        <v>778</v>
      </c>
    </row>
    <row r="97" spans="1:30" ht="12" outlineLevel="1">
      <c r="A97" s="382"/>
      <c r="B97" s="127"/>
      <c r="C97" s="127"/>
      <c r="D97" s="383">
        <v>1</v>
      </c>
      <c r="E97" s="123"/>
      <c r="F97" s="124"/>
      <c r="G97" s="123"/>
      <c r="H97" s="126">
        <v>4</v>
      </c>
      <c r="I97" s="119">
        <f t="shared" si="64"/>
        <v>0.6</v>
      </c>
      <c r="J97" s="119"/>
      <c r="K97" s="119">
        <f t="shared" si="65"/>
        <v>0</v>
      </c>
      <c r="L97" s="119">
        <f t="shared" si="66"/>
        <v>0</v>
      </c>
      <c r="M97" s="119">
        <f t="shared" si="67"/>
        <v>0</v>
      </c>
      <c r="N97" s="119">
        <f t="shared" si="72"/>
        <v>0</v>
      </c>
      <c r="O97" s="385">
        <v>0.1</v>
      </c>
      <c r="P97" s="119"/>
      <c r="Q97" s="119">
        <f t="shared" si="68"/>
        <v>0</v>
      </c>
      <c r="R97" s="119">
        <f t="shared" si="69"/>
        <v>0</v>
      </c>
      <c r="S97" s="263">
        <f t="shared" si="70"/>
        <v>0</v>
      </c>
      <c r="T97" s="119">
        <f t="shared" si="71"/>
        <v>0</v>
      </c>
      <c r="U97" s="245" t="s">
        <v>778</v>
      </c>
    </row>
    <row r="98" spans="1:30" ht="12" outlineLevel="1">
      <c r="A98" s="382"/>
      <c r="B98" s="127"/>
      <c r="C98" s="127"/>
      <c r="D98" s="383">
        <v>1</v>
      </c>
      <c r="E98" s="123"/>
      <c r="F98" s="124"/>
      <c r="G98" s="123"/>
      <c r="H98" s="126">
        <v>4</v>
      </c>
      <c r="I98" s="119">
        <f t="shared" si="64"/>
        <v>0.6</v>
      </c>
      <c r="J98" s="119"/>
      <c r="K98" s="119">
        <f t="shared" si="65"/>
        <v>0</v>
      </c>
      <c r="L98" s="119">
        <f t="shared" si="66"/>
        <v>0</v>
      </c>
      <c r="M98" s="119">
        <f t="shared" si="67"/>
        <v>0</v>
      </c>
      <c r="N98" s="119">
        <f t="shared" si="72"/>
        <v>0</v>
      </c>
      <c r="O98" s="385">
        <v>0.1</v>
      </c>
      <c r="P98" s="119"/>
      <c r="Q98" s="119">
        <f t="shared" si="68"/>
        <v>0</v>
      </c>
      <c r="R98" s="119">
        <f t="shared" si="69"/>
        <v>0</v>
      </c>
      <c r="S98" s="263">
        <f t="shared" si="70"/>
        <v>0</v>
      </c>
      <c r="T98" s="119">
        <f t="shared" si="71"/>
        <v>0</v>
      </c>
      <c r="U98" s="245" t="s">
        <v>778</v>
      </c>
    </row>
    <row r="99" spans="1:30" ht="12.75" outlineLevel="1" thickBot="1">
      <c r="A99" s="382"/>
      <c r="B99" s="127"/>
      <c r="C99" s="127"/>
      <c r="D99" s="383">
        <v>1</v>
      </c>
      <c r="E99" s="123"/>
      <c r="F99" s="124"/>
      <c r="G99" s="123"/>
      <c r="H99" s="126">
        <v>4</v>
      </c>
      <c r="I99" s="119">
        <f t="shared" si="64"/>
        <v>0.6</v>
      </c>
      <c r="J99" s="119"/>
      <c r="K99" s="119">
        <f t="shared" si="65"/>
        <v>0</v>
      </c>
      <c r="L99" s="119">
        <f t="shared" si="66"/>
        <v>0</v>
      </c>
      <c r="M99" s="119">
        <f t="shared" si="67"/>
        <v>0</v>
      </c>
      <c r="N99" s="119">
        <f t="shared" si="72"/>
        <v>0</v>
      </c>
      <c r="O99" s="385">
        <v>0.1</v>
      </c>
      <c r="P99" s="119"/>
      <c r="Q99" s="119">
        <f t="shared" si="68"/>
        <v>0</v>
      </c>
      <c r="R99" s="119">
        <f t="shared" si="69"/>
        <v>0</v>
      </c>
      <c r="S99" s="263">
        <f t="shared" si="70"/>
        <v>0</v>
      </c>
      <c r="T99" s="119">
        <f t="shared" si="71"/>
        <v>0</v>
      </c>
      <c r="U99" s="245" t="s">
        <v>778</v>
      </c>
    </row>
    <row r="100" spans="1:30" ht="13.5" thickTop="1" thickBot="1">
      <c r="A100" s="52" t="str">
        <f>"TOTAL GERAL - "&amp;A85</f>
        <v>TOTAL GERAL - PILARS ARRANQUE</v>
      </c>
      <c r="B100" s="128"/>
      <c r="C100" s="98"/>
      <c r="D100" s="98"/>
      <c r="E100" s="98"/>
      <c r="F100" s="98"/>
      <c r="G100" s="98"/>
      <c r="H100" s="100"/>
      <c r="I100" s="98"/>
      <c r="J100" s="98"/>
      <c r="K100" s="100">
        <f>SUM(K89:K99)</f>
        <v>0</v>
      </c>
      <c r="L100" s="100">
        <f>SUM(L89:L99)</f>
        <v>0</v>
      </c>
      <c r="M100" s="100">
        <f>SUM(M89:M99)</f>
        <v>0</v>
      </c>
      <c r="N100" s="100">
        <f>SUM(N89:N99)</f>
        <v>0</v>
      </c>
      <c r="O100" s="100"/>
      <c r="P100" s="100">
        <f>SUM(P89:P99)</f>
        <v>0</v>
      </c>
      <c r="Q100" s="100">
        <f>SUM(Q89:Q99)</f>
        <v>0</v>
      </c>
      <c r="R100" s="100">
        <f>SUM(R89:R99)</f>
        <v>0</v>
      </c>
      <c r="S100" s="100">
        <f>SUM(S89:S99)</f>
        <v>0</v>
      </c>
      <c r="T100" s="100">
        <f>SUM(T89:T99)</f>
        <v>0</v>
      </c>
      <c r="U100" s="130"/>
    </row>
    <row r="101" spans="1:30" ht="19.5" thickTop="1">
      <c r="A101" s="1291" t="s">
        <v>561</v>
      </c>
      <c r="B101" s="1291"/>
      <c r="C101" s="1291"/>
      <c r="D101" s="1291"/>
      <c r="E101" s="1291"/>
      <c r="F101" s="1291"/>
      <c r="G101" s="1291"/>
      <c r="H101" s="1291"/>
      <c r="I101" s="1291"/>
      <c r="J101" s="1291"/>
      <c r="K101" s="1291"/>
      <c r="L101" s="1291"/>
      <c r="M101" s="1291"/>
      <c r="N101" s="1291"/>
      <c r="O101" s="1291"/>
      <c r="P101" s="1291"/>
      <c r="Q101" s="1291"/>
      <c r="R101" s="1291"/>
      <c r="S101" s="1291"/>
      <c r="T101" s="1291"/>
      <c r="U101" s="1291"/>
    </row>
    <row r="102" spans="1:30" s="386" customFormat="1" ht="12.75">
      <c r="A102" s="1292" t="s">
        <v>6</v>
      </c>
      <c r="B102" s="152"/>
      <c r="C102" s="608"/>
      <c r="D102" s="609" t="s">
        <v>613</v>
      </c>
      <c r="E102" s="605"/>
      <c r="F102" s="610"/>
      <c r="G102" s="610"/>
      <c r="H102" s="611" t="s">
        <v>42</v>
      </c>
      <c r="I102" s="1258" t="s">
        <v>37</v>
      </c>
      <c r="J102" s="1259"/>
      <c r="K102" s="1245" t="s">
        <v>36</v>
      </c>
      <c r="L102" s="1245" t="s">
        <v>38</v>
      </c>
      <c r="M102" s="1245" t="s">
        <v>39</v>
      </c>
      <c r="N102" s="1296" t="s">
        <v>40</v>
      </c>
      <c r="O102" s="612"/>
      <c r="P102" s="592" t="s">
        <v>41</v>
      </c>
      <c r="Q102" s="592" t="s">
        <v>41</v>
      </c>
      <c r="R102" s="611" t="s">
        <v>42</v>
      </c>
      <c r="S102" s="1298" t="s">
        <v>43</v>
      </c>
      <c r="T102" s="1300" t="s">
        <v>67</v>
      </c>
      <c r="U102" s="613"/>
      <c r="V102" s="4"/>
    </row>
    <row r="103" spans="1:30" s="386" customFormat="1" ht="24">
      <c r="A103" s="1293"/>
      <c r="B103" s="153"/>
      <c r="C103" s="596" t="s">
        <v>17</v>
      </c>
      <c r="D103" s="614" t="s">
        <v>784</v>
      </c>
      <c r="E103" s="612" t="s">
        <v>785</v>
      </c>
      <c r="F103" s="592" t="s">
        <v>52</v>
      </c>
      <c r="G103" s="612" t="s">
        <v>786</v>
      </c>
      <c r="H103" s="606"/>
      <c r="I103" s="593" t="s">
        <v>615</v>
      </c>
      <c r="J103" s="593" t="s">
        <v>68</v>
      </c>
      <c r="K103" s="1295"/>
      <c r="L103" s="1295"/>
      <c r="M103" s="1295"/>
      <c r="N103" s="1297"/>
      <c r="O103" s="1252" t="s">
        <v>782</v>
      </c>
      <c r="P103" s="1253"/>
      <c r="Q103" s="1254"/>
      <c r="R103" s="615"/>
      <c r="S103" s="1299"/>
      <c r="T103" s="1301"/>
      <c r="U103" s="616"/>
      <c r="V103" s="4"/>
    </row>
    <row r="104" spans="1:30" s="386" customFormat="1" ht="12.75">
      <c r="A104" s="1294"/>
      <c r="B104" s="153"/>
      <c r="C104" s="596"/>
      <c r="D104" s="595" t="s">
        <v>44</v>
      </c>
      <c r="E104" s="596" t="s">
        <v>46</v>
      </c>
      <c r="F104" s="596" t="s">
        <v>45</v>
      </c>
      <c r="G104" s="596" t="s">
        <v>787</v>
      </c>
      <c r="H104" s="596" t="s">
        <v>47</v>
      </c>
      <c r="I104" s="597" t="s">
        <v>3</v>
      </c>
      <c r="J104" s="597" t="s">
        <v>3</v>
      </c>
      <c r="K104" s="596" t="s">
        <v>4</v>
      </c>
      <c r="L104" s="596" t="s">
        <v>1</v>
      </c>
      <c r="M104" s="596" t="s">
        <v>4</v>
      </c>
      <c r="N104" s="596" t="s">
        <v>4</v>
      </c>
      <c r="O104" s="598" t="s">
        <v>622</v>
      </c>
      <c r="P104" s="599" t="s">
        <v>4</v>
      </c>
      <c r="Q104" s="599" t="s">
        <v>4</v>
      </c>
      <c r="R104" s="596" t="s">
        <v>1</v>
      </c>
      <c r="S104" s="617" t="s">
        <v>1</v>
      </c>
      <c r="T104" s="596" t="s">
        <v>4</v>
      </c>
      <c r="U104" s="596" t="s">
        <v>9</v>
      </c>
      <c r="V104" s="4"/>
    </row>
    <row r="105" spans="1:30" ht="12">
      <c r="A105" s="259" t="s">
        <v>34</v>
      </c>
      <c r="B105" s="260"/>
      <c r="C105" s="261"/>
      <c r="D105" s="260"/>
      <c r="E105" s="260"/>
      <c r="F105" s="260"/>
      <c r="G105" s="260"/>
      <c r="H105" s="261"/>
      <c r="I105" s="260"/>
      <c r="J105" s="261"/>
      <c r="K105" s="261"/>
      <c r="L105" s="261"/>
      <c r="M105" s="261"/>
      <c r="N105" s="261"/>
      <c r="O105" s="379"/>
      <c r="P105" s="267" t="s">
        <v>783</v>
      </c>
      <c r="Q105" s="267" t="s">
        <v>102</v>
      </c>
      <c r="R105" s="261"/>
      <c r="S105" s="262"/>
      <c r="T105" s="261"/>
      <c r="U105" s="260"/>
    </row>
    <row r="106" spans="1:30" ht="16.5" customHeight="1" outlineLevel="1">
      <c r="A106" s="127" t="s">
        <v>559</v>
      </c>
      <c r="B106" s="127"/>
      <c r="C106" s="125">
        <v>1</v>
      </c>
      <c r="D106" s="123"/>
      <c r="E106" s="124"/>
      <c r="F106" s="123"/>
      <c r="G106" s="123"/>
      <c r="H106" s="126">
        <v>2</v>
      </c>
      <c r="I106" s="119">
        <f t="shared" ref="I106" si="73">IF(F106&lt;=1,0.6,1.2)</f>
        <v>0.6</v>
      </c>
      <c r="J106" s="119"/>
      <c r="K106" s="119">
        <f t="shared" ref="K106" si="74">(E106*I106+D106)*F106*C106</f>
        <v>0</v>
      </c>
      <c r="L106" s="119">
        <f t="shared" ref="L106" si="75">D106*C106</f>
        <v>0</v>
      </c>
      <c r="M106" s="119">
        <f t="shared" ref="M106" si="76">K106-T106</f>
        <v>0</v>
      </c>
      <c r="N106" s="119">
        <f t="shared" ref="N106" si="77">(K106-M106)*1.3</f>
        <v>0</v>
      </c>
      <c r="O106" s="385">
        <v>0.1</v>
      </c>
      <c r="P106" s="119"/>
      <c r="Q106" s="119">
        <f t="shared" ref="Q106" si="78">L106*$O106</f>
        <v>0</v>
      </c>
      <c r="R106" s="119">
        <f t="shared" ref="R106" si="79">((E106*F106*H106))*C106</f>
        <v>0</v>
      </c>
      <c r="S106" s="263">
        <f t="shared" ref="S106" si="80">(D106+E106*F106)*C106</f>
        <v>0</v>
      </c>
      <c r="T106" s="263">
        <f t="shared" ref="T106:T109" si="81">E106*G106*F106*C106+D106*2*G106</f>
        <v>0</v>
      </c>
      <c r="U106" s="245"/>
    </row>
    <row r="107" spans="1:30" ht="12" outlineLevel="1">
      <c r="A107" s="127" t="s">
        <v>398</v>
      </c>
      <c r="B107" s="127"/>
      <c r="C107" s="125">
        <v>1</v>
      </c>
      <c r="D107" s="123"/>
      <c r="E107" s="124"/>
      <c r="F107" s="123"/>
      <c r="G107" s="123"/>
      <c r="H107" s="126">
        <v>2</v>
      </c>
      <c r="I107" s="119">
        <f>IF(F107&lt;=1,0.6,1.2)</f>
        <v>0.6</v>
      </c>
      <c r="J107" s="119"/>
      <c r="K107" s="119">
        <f>(E107*I107+D107)*F107*C107</f>
        <v>0</v>
      </c>
      <c r="L107" s="119">
        <f>D107*C107</f>
        <v>0</v>
      </c>
      <c r="M107" s="119">
        <f>K107-T107</f>
        <v>0</v>
      </c>
      <c r="N107" s="119">
        <f>(K107-M107)*1.3</f>
        <v>0</v>
      </c>
      <c r="O107" s="385">
        <v>0.1</v>
      </c>
      <c r="P107" s="119"/>
      <c r="Q107" s="119">
        <f>L107*$O107</f>
        <v>0</v>
      </c>
      <c r="R107" s="119">
        <f>((E107*F107*H107))*C107</f>
        <v>0</v>
      </c>
      <c r="S107" s="263">
        <f>(D107+E107*F107)*C107</f>
        <v>0</v>
      </c>
      <c r="T107" s="263">
        <f t="shared" si="81"/>
        <v>0</v>
      </c>
      <c r="U107" s="245" t="s">
        <v>776</v>
      </c>
    </row>
    <row r="108" spans="1:30" ht="12" outlineLevel="1">
      <c r="A108" s="127"/>
      <c r="B108" s="127"/>
      <c r="C108" s="125">
        <v>1</v>
      </c>
      <c r="D108" s="123"/>
      <c r="E108" s="124"/>
      <c r="F108" s="123"/>
      <c r="G108" s="123"/>
      <c r="H108" s="126">
        <v>2</v>
      </c>
      <c r="I108" s="119">
        <f t="shared" ref="I108:I109" si="82">IF(F108&lt;=1,0.6,1.2)</f>
        <v>0.6</v>
      </c>
      <c r="J108" s="119"/>
      <c r="K108" s="119">
        <f t="shared" ref="K108:K109" si="83">(E108*I108+D108)*F108*C108</f>
        <v>0</v>
      </c>
      <c r="L108" s="119">
        <f t="shared" ref="L108:L109" si="84">D108*C108</f>
        <v>0</v>
      </c>
      <c r="M108" s="119">
        <f t="shared" ref="M108:M109" si="85">K108-T108</f>
        <v>0</v>
      </c>
      <c r="N108" s="119">
        <f t="shared" ref="N108:N109" si="86">(K108-M108)*1.3</f>
        <v>0</v>
      </c>
      <c r="O108" s="385">
        <v>0.1</v>
      </c>
      <c r="P108" s="119"/>
      <c r="Q108" s="119">
        <f t="shared" ref="Q108:Q109" si="87">L108*$O108</f>
        <v>0</v>
      </c>
      <c r="R108" s="119">
        <f t="shared" ref="R108:R109" si="88">((E108*F108*H108))*C108</f>
        <v>0</v>
      </c>
      <c r="S108" s="263">
        <f t="shared" ref="S108:S109" si="89">(D108+E108*F108)*C108</f>
        <v>0</v>
      </c>
      <c r="T108" s="263">
        <f t="shared" si="81"/>
        <v>0</v>
      </c>
      <c r="U108" s="245"/>
    </row>
    <row r="109" spans="1:30" ht="12.75" outlineLevel="1" thickBot="1">
      <c r="A109" s="127"/>
      <c r="B109" s="127"/>
      <c r="C109" s="125">
        <v>1</v>
      </c>
      <c r="D109" s="123"/>
      <c r="E109" s="124"/>
      <c r="F109" s="123"/>
      <c r="G109" s="123"/>
      <c r="H109" s="126">
        <v>2</v>
      </c>
      <c r="I109" s="119">
        <f t="shared" si="82"/>
        <v>0.6</v>
      </c>
      <c r="J109" s="119"/>
      <c r="K109" s="119">
        <f t="shared" si="83"/>
        <v>0</v>
      </c>
      <c r="L109" s="119">
        <f t="shared" si="84"/>
        <v>0</v>
      </c>
      <c r="M109" s="119">
        <f t="shared" si="85"/>
        <v>0</v>
      </c>
      <c r="N109" s="119">
        <f t="shared" si="86"/>
        <v>0</v>
      </c>
      <c r="O109" s="385">
        <v>0.1</v>
      </c>
      <c r="P109" s="119"/>
      <c r="Q109" s="119">
        <f t="shared" si="87"/>
        <v>0</v>
      </c>
      <c r="R109" s="119">
        <f t="shared" si="88"/>
        <v>0</v>
      </c>
      <c r="S109" s="263">
        <f t="shared" si="89"/>
        <v>0</v>
      </c>
      <c r="T109" s="263">
        <f t="shared" si="81"/>
        <v>0</v>
      </c>
      <c r="U109" s="245"/>
    </row>
    <row r="110" spans="1:30" ht="13.5" thickTop="1" thickBot="1">
      <c r="A110" s="52" t="str">
        <f>"TOTAL GERAL - "&amp;A101</f>
        <v>TOTAL GERAL - DUTO E CISTERNA</v>
      </c>
      <c r="B110" s="52"/>
      <c r="C110" s="52"/>
      <c r="D110" s="52"/>
      <c r="E110" s="128"/>
      <c r="F110" s="98"/>
      <c r="G110" s="98"/>
      <c r="H110" s="100"/>
      <c r="I110" s="98"/>
      <c r="J110" s="129"/>
      <c r="K110" s="100">
        <f>SUM(K105:K109)</f>
        <v>0</v>
      </c>
      <c r="L110" s="100">
        <f>SUM(L105:L109)</f>
        <v>0</v>
      </c>
      <c r="M110" s="100">
        <f>SUM(M105:M109)</f>
        <v>0</v>
      </c>
      <c r="N110" s="100">
        <f>SUM(N105:N109)</f>
        <v>0</v>
      </c>
      <c r="O110" s="100"/>
      <c r="P110" s="100">
        <f>SUM(P105:P109)</f>
        <v>0</v>
      </c>
      <c r="Q110" s="100">
        <f>SUM(Q105:Q109)</f>
        <v>0</v>
      </c>
      <c r="R110" s="100">
        <f>SUM(R105:R109)</f>
        <v>0</v>
      </c>
      <c r="S110" s="264">
        <f>SUM(S105:S109)</f>
        <v>0</v>
      </c>
      <c r="T110" s="264">
        <f>SUM(T105:T109)</f>
        <v>0</v>
      </c>
      <c r="U110" s="130"/>
    </row>
    <row r="111" spans="1:30" ht="19.5" thickTop="1">
      <c r="A111" s="1272" t="s">
        <v>1722</v>
      </c>
      <c r="B111" s="1272"/>
      <c r="C111" s="1272"/>
      <c r="D111" s="1272"/>
      <c r="E111" s="1272"/>
      <c r="F111" s="1272"/>
      <c r="G111" s="1272"/>
      <c r="H111" s="1272"/>
      <c r="I111" s="1272"/>
      <c r="J111" s="1272"/>
      <c r="K111" s="1272"/>
      <c r="L111" s="1272"/>
      <c r="M111" s="1272"/>
      <c r="N111" s="1272"/>
      <c r="O111" s="1272"/>
      <c r="P111" s="1272"/>
      <c r="Q111" s="1272"/>
      <c r="R111" s="1272"/>
      <c r="S111" s="1272"/>
      <c r="T111" s="1272"/>
      <c r="U111" s="1272"/>
      <c r="V111" s="55"/>
      <c r="W111" s="55"/>
      <c r="X111" s="55"/>
      <c r="Y111" s="55"/>
    </row>
    <row r="112" spans="1:30" ht="12.75">
      <c r="A112" s="1263" t="s">
        <v>6</v>
      </c>
      <c r="B112" s="1263"/>
      <c r="C112" s="1248"/>
      <c r="D112" s="1260" t="s">
        <v>612</v>
      </c>
      <c r="E112" s="589" t="s">
        <v>613</v>
      </c>
      <c r="F112" s="589"/>
      <c r="G112" s="589"/>
      <c r="H112" s="605"/>
      <c r="I112" s="1258" t="s">
        <v>37</v>
      </c>
      <c r="J112" s="1259"/>
      <c r="K112" s="588" t="s">
        <v>614</v>
      </c>
      <c r="L112" s="589"/>
      <c r="M112" s="589"/>
      <c r="N112" s="589"/>
      <c r="O112" s="589"/>
      <c r="P112" s="589"/>
      <c r="Q112" s="589"/>
      <c r="R112" s="589"/>
      <c r="S112" s="590"/>
      <c r="T112" s="589"/>
      <c r="U112" s="589"/>
      <c r="W112" s="387"/>
      <c r="X112" s="387"/>
      <c r="AD112" s="55"/>
    </row>
    <row r="113" spans="1:30" ht="12.75">
      <c r="A113" s="1264"/>
      <c r="B113" s="1264"/>
      <c r="C113" s="1249"/>
      <c r="D113" s="1261"/>
      <c r="E113" s="591" t="s">
        <v>50</v>
      </c>
      <c r="F113" s="592" t="s">
        <v>53</v>
      </c>
      <c r="G113" s="592" t="s">
        <v>52</v>
      </c>
      <c r="H113" s="606"/>
      <c r="I113" s="593" t="s">
        <v>615</v>
      </c>
      <c r="J113" s="593" t="s">
        <v>68</v>
      </c>
      <c r="K113" s="594" t="s">
        <v>616</v>
      </c>
      <c r="L113" s="594" t="s">
        <v>617</v>
      </c>
      <c r="M113" s="594" t="s">
        <v>618</v>
      </c>
      <c r="N113" s="594" t="s">
        <v>619</v>
      </c>
      <c r="O113" s="1252" t="s">
        <v>782</v>
      </c>
      <c r="P113" s="1253"/>
      <c r="Q113" s="1254"/>
      <c r="R113" s="594" t="s">
        <v>620</v>
      </c>
      <c r="S113" s="594" t="s">
        <v>621</v>
      </c>
      <c r="T113" s="594" t="s">
        <v>102</v>
      </c>
      <c r="U113" s="594" t="s">
        <v>61</v>
      </c>
      <c r="W113" s="387"/>
      <c r="X113" s="387"/>
      <c r="AD113" s="55"/>
    </row>
    <row r="114" spans="1:30" ht="12.75">
      <c r="A114" s="1265"/>
      <c r="B114" s="1265"/>
      <c r="C114" s="1250"/>
      <c r="D114" s="1262"/>
      <c r="E114" s="595" t="s">
        <v>44</v>
      </c>
      <c r="F114" s="596" t="s">
        <v>46</v>
      </c>
      <c r="G114" s="596" t="s">
        <v>45</v>
      </c>
      <c r="H114" s="596" t="s">
        <v>47</v>
      </c>
      <c r="I114" s="597" t="s">
        <v>3</v>
      </c>
      <c r="J114" s="597" t="s">
        <v>3</v>
      </c>
      <c r="K114" s="597" t="s">
        <v>4</v>
      </c>
      <c r="L114" s="597" t="s">
        <v>1</v>
      </c>
      <c r="M114" s="597" t="s">
        <v>4</v>
      </c>
      <c r="N114" s="597" t="s">
        <v>4</v>
      </c>
      <c r="O114" s="598" t="s">
        <v>622</v>
      </c>
      <c r="P114" s="599" t="s">
        <v>4</v>
      </c>
      <c r="Q114" s="599" t="s">
        <v>4</v>
      </c>
      <c r="R114" s="597" t="s">
        <v>1</v>
      </c>
      <c r="S114" s="597" t="s">
        <v>1</v>
      </c>
      <c r="T114" s="597" t="s">
        <v>4</v>
      </c>
      <c r="U114" s="597"/>
    </row>
    <row r="115" spans="1:30" ht="12">
      <c r="A115" s="259" t="s">
        <v>79</v>
      </c>
      <c r="B115" s="261"/>
      <c r="C115" s="261"/>
      <c r="D115" s="261"/>
      <c r="E115" s="260"/>
      <c r="F115" s="260"/>
      <c r="G115" s="260"/>
      <c r="H115" s="261"/>
      <c r="I115" s="260"/>
      <c r="J115" s="261"/>
      <c r="K115" s="261"/>
      <c r="L115" s="261"/>
      <c r="M115" s="261"/>
      <c r="N115" s="261"/>
      <c r="O115" s="379"/>
      <c r="P115" s="267" t="s">
        <v>783</v>
      </c>
      <c r="Q115" s="267" t="s">
        <v>102</v>
      </c>
      <c r="R115" s="261"/>
      <c r="S115" s="262"/>
      <c r="T115" s="261"/>
      <c r="U115" s="260"/>
    </row>
    <row r="116" spans="1:30" ht="12" outlineLevel="1">
      <c r="A116" s="127" t="s">
        <v>1723</v>
      </c>
      <c r="B116" s="127"/>
      <c r="C116" s="127"/>
      <c r="D116" s="125">
        <v>1</v>
      </c>
      <c r="E116" s="123">
        <v>0.14000000000000001</v>
      </c>
      <c r="F116" s="124">
        <f>4.24+6.85+5.77</f>
        <v>16.86</v>
      </c>
      <c r="G116" s="123">
        <v>0.6</v>
      </c>
      <c r="H116" s="126">
        <v>2</v>
      </c>
      <c r="I116" s="119">
        <f t="shared" ref="I116:I149" si="90">IF(G116&lt;=1,0.6,1.2)</f>
        <v>0.6</v>
      </c>
      <c r="J116" s="119">
        <v>0.15</v>
      </c>
      <c r="K116" s="119">
        <f t="shared" ref="K116:K149" si="91">((E116+I116)*(G116+J116)*F116)*D116</f>
        <v>9.3572999999999986</v>
      </c>
      <c r="L116" s="119">
        <f t="shared" ref="L116:L149" si="92">(E116)*(F116)*D116</f>
        <v>2.3604000000000003</v>
      </c>
      <c r="M116" s="119">
        <f t="shared" ref="M116:M149" si="93">K116-T116</f>
        <v>7.9410599999999985</v>
      </c>
      <c r="N116" s="119">
        <f t="shared" ref="N116:N149" si="94">(K116-M116)*1.3</f>
        <v>1.8411120000000003</v>
      </c>
      <c r="O116" s="385">
        <v>0.05</v>
      </c>
      <c r="P116" s="119"/>
      <c r="Q116" s="119">
        <f t="shared" ref="Q116:Q149" si="95">L116*$O116</f>
        <v>0.11802000000000001</v>
      </c>
      <c r="R116" s="642"/>
      <c r="S116" s="263">
        <f t="shared" ref="S116:S149" si="96">R116+F116*E116</f>
        <v>2.3604000000000003</v>
      </c>
      <c r="T116" s="119">
        <f>E116*G116*F116*D116</f>
        <v>1.4162399999999999</v>
      </c>
      <c r="U116" s="245" t="s">
        <v>776</v>
      </c>
    </row>
    <row r="117" spans="1:30" ht="12" outlineLevel="1">
      <c r="A117" s="127" t="s">
        <v>1724</v>
      </c>
      <c r="B117" s="127"/>
      <c r="C117" s="127"/>
      <c r="D117" s="125">
        <v>1</v>
      </c>
      <c r="E117" s="123">
        <v>0.14000000000000001</v>
      </c>
      <c r="F117" s="124">
        <f>2.33+1.14+5.39</f>
        <v>8.86</v>
      </c>
      <c r="G117" s="123">
        <v>1</v>
      </c>
      <c r="H117" s="126">
        <v>2</v>
      </c>
      <c r="I117" s="119">
        <f t="shared" si="90"/>
        <v>0.6</v>
      </c>
      <c r="J117" s="119">
        <v>0.15</v>
      </c>
      <c r="K117" s="119">
        <f t="shared" si="91"/>
        <v>7.5398599999999991</v>
      </c>
      <c r="L117" s="119">
        <f t="shared" si="92"/>
        <v>1.2403999999999999</v>
      </c>
      <c r="M117" s="119">
        <f t="shared" si="93"/>
        <v>6.2994599999999989</v>
      </c>
      <c r="N117" s="119">
        <f t="shared" si="94"/>
        <v>1.6125200000000002</v>
      </c>
      <c r="O117" s="385">
        <v>0.05</v>
      </c>
      <c r="P117" s="119"/>
      <c r="Q117" s="119">
        <f t="shared" si="95"/>
        <v>6.2019999999999999E-2</v>
      </c>
      <c r="R117" s="642"/>
      <c r="S117" s="263">
        <f t="shared" si="96"/>
        <v>1.2403999999999999</v>
      </c>
      <c r="T117" s="119">
        <f t="shared" ref="T117:T149" si="97">E117*G117*F117*D117</f>
        <v>1.2403999999999999</v>
      </c>
      <c r="U117" s="245" t="s">
        <v>776</v>
      </c>
    </row>
    <row r="118" spans="1:30" ht="12" outlineLevel="1">
      <c r="A118" s="127" t="s">
        <v>1725</v>
      </c>
      <c r="B118" s="127"/>
      <c r="C118" s="127"/>
      <c r="D118" s="125">
        <v>1</v>
      </c>
      <c r="E118" s="123">
        <v>0.14000000000000001</v>
      </c>
      <c r="F118" s="124">
        <f>3.45+2.67</f>
        <v>6.12</v>
      </c>
      <c r="G118" s="123">
        <v>0.6</v>
      </c>
      <c r="H118" s="126">
        <v>2</v>
      </c>
      <c r="I118" s="119">
        <f t="shared" si="90"/>
        <v>0.6</v>
      </c>
      <c r="J118" s="119">
        <v>0.15</v>
      </c>
      <c r="K118" s="119">
        <f t="shared" si="91"/>
        <v>3.3965999999999998</v>
      </c>
      <c r="L118" s="119">
        <f t="shared" si="92"/>
        <v>0.85680000000000012</v>
      </c>
      <c r="M118" s="119">
        <f t="shared" si="93"/>
        <v>2.8825199999999995</v>
      </c>
      <c r="N118" s="119">
        <f t="shared" si="94"/>
        <v>0.66830400000000045</v>
      </c>
      <c r="O118" s="385">
        <v>0.05</v>
      </c>
      <c r="P118" s="119"/>
      <c r="Q118" s="119">
        <f t="shared" si="95"/>
        <v>4.284000000000001E-2</v>
      </c>
      <c r="R118" s="642"/>
      <c r="S118" s="263">
        <f t="shared" si="96"/>
        <v>0.85680000000000012</v>
      </c>
      <c r="T118" s="119">
        <f t="shared" si="97"/>
        <v>0.51408000000000009</v>
      </c>
      <c r="U118" s="245" t="s">
        <v>776</v>
      </c>
    </row>
    <row r="119" spans="1:30" ht="12" outlineLevel="1">
      <c r="A119" s="127" t="s">
        <v>1726</v>
      </c>
      <c r="B119" s="127"/>
      <c r="C119" s="127"/>
      <c r="D119" s="125">
        <v>1</v>
      </c>
      <c r="E119" s="123">
        <v>0.14000000000000001</v>
      </c>
      <c r="F119" s="124">
        <v>4.04</v>
      </c>
      <c r="G119" s="123">
        <v>1</v>
      </c>
      <c r="H119" s="126">
        <v>2</v>
      </c>
      <c r="I119" s="119">
        <f t="shared" si="90"/>
        <v>0.6</v>
      </c>
      <c r="J119" s="119">
        <v>0.15</v>
      </c>
      <c r="K119" s="119">
        <f t="shared" si="91"/>
        <v>3.43804</v>
      </c>
      <c r="L119" s="119">
        <f t="shared" si="92"/>
        <v>0.5656000000000001</v>
      </c>
      <c r="M119" s="119">
        <f t="shared" si="93"/>
        <v>2.8724400000000001</v>
      </c>
      <c r="N119" s="119">
        <f t="shared" si="94"/>
        <v>0.73527999999999982</v>
      </c>
      <c r="O119" s="385">
        <v>0.05</v>
      </c>
      <c r="P119" s="119"/>
      <c r="Q119" s="119">
        <f t="shared" si="95"/>
        <v>2.8280000000000007E-2</v>
      </c>
      <c r="R119" s="642"/>
      <c r="S119" s="263">
        <f t="shared" si="96"/>
        <v>0.5656000000000001</v>
      </c>
      <c r="T119" s="119">
        <f t="shared" si="97"/>
        <v>0.5656000000000001</v>
      </c>
      <c r="U119" s="245" t="s">
        <v>776</v>
      </c>
    </row>
    <row r="120" spans="1:30" ht="12" outlineLevel="1">
      <c r="A120" s="127" t="s">
        <v>1727</v>
      </c>
      <c r="B120" s="127"/>
      <c r="C120" s="127"/>
      <c r="D120" s="125">
        <v>1</v>
      </c>
      <c r="E120" s="123">
        <v>0.14000000000000001</v>
      </c>
      <c r="F120" s="124">
        <f>1.64+2.23+5.81</f>
        <v>9.68</v>
      </c>
      <c r="G120" s="123">
        <v>1.6</v>
      </c>
      <c r="H120" s="126">
        <v>2</v>
      </c>
      <c r="I120" s="119">
        <f t="shared" si="90"/>
        <v>1.2</v>
      </c>
      <c r="J120" s="119">
        <v>0.15</v>
      </c>
      <c r="K120" s="119">
        <f t="shared" si="91"/>
        <v>22.699599999999997</v>
      </c>
      <c r="L120" s="119">
        <f t="shared" si="92"/>
        <v>1.3552000000000002</v>
      </c>
      <c r="M120" s="119">
        <f>K120-T120</f>
        <v>20.531279999999995</v>
      </c>
      <c r="N120" s="119">
        <f t="shared" si="94"/>
        <v>2.8188160000000018</v>
      </c>
      <c r="O120" s="385">
        <v>0.05</v>
      </c>
      <c r="P120" s="119"/>
      <c r="Q120" s="119">
        <f t="shared" si="95"/>
        <v>6.7760000000000015E-2</v>
      </c>
      <c r="R120" s="642"/>
      <c r="S120" s="263">
        <f t="shared" si="96"/>
        <v>1.3552000000000002</v>
      </c>
      <c r="T120" s="119">
        <f t="shared" si="97"/>
        <v>2.1683200000000005</v>
      </c>
      <c r="U120" s="245" t="s">
        <v>776</v>
      </c>
    </row>
    <row r="121" spans="1:30" ht="12" outlineLevel="1">
      <c r="A121" s="127" t="s">
        <v>1728</v>
      </c>
      <c r="B121" s="127"/>
      <c r="C121" s="127"/>
      <c r="D121" s="125">
        <v>1</v>
      </c>
      <c r="E121" s="123">
        <v>0.14000000000000001</v>
      </c>
      <c r="F121" s="124">
        <v>1.62</v>
      </c>
      <c r="G121" s="123">
        <v>1.75</v>
      </c>
      <c r="H121" s="126">
        <v>2</v>
      </c>
      <c r="I121" s="119">
        <f t="shared" si="90"/>
        <v>1.2</v>
      </c>
      <c r="J121" s="119">
        <v>0.15</v>
      </c>
      <c r="K121" s="119">
        <f t="shared" si="91"/>
        <v>4.1245200000000004</v>
      </c>
      <c r="L121" s="119">
        <f t="shared" si="92"/>
        <v>0.22680000000000003</v>
      </c>
      <c r="M121" s="119">
        <f t="shared" si="93"/>
        <v>3.7276200000000004</v>
      </c>
      <c r="N121" s="119">
        <f t="shared" si="94"/>
        <v>0.51597000000000004</v>
      </c>
      <c r="O121" s="385">
        <v>0.05</v>
      </c>
      <c r="P121" s="119"/>
      <c r="Q121" s="119">
        <f t="shared" si="95"/>
        <v>1.1340000000000003E-2</v>
      </c>
      <c r="R121" s="642"/>
      <c r="S121" s="263">
        <f t="shared" si="96"/>
        <v>0.22680000000000003</v>
      </c>
      <c r="T121" s="119">
        <f t="shared" si="97"/>
        <v>0.39690000000000009</v>
      </c>
      <c r="U121" s="245" t="s">
        <v>776</v>
      </c>
    </row>
    <row r="122" spans="1:30" ht="12" outlineLevel="1">
      <c r="A122" s="127" t="s">
        <v>1729</v>
      </c>
      <c r="B122" s="127"/>
      <c r="C122" s="127"/>
      <c r="D122" s="125">
        <v>1</v>
      </c>
      <c r="E122" s="123">
        <v>0.14000000000000001</v>
      </c>
      <c r="F122" s="124">
        <v>5.25</v>
      </c>
      <c r="G122" s="123">
        <v>0.6</v>
      </c>
      <c r="H122" s="126">
        <v>2</v>
      </c>
      <c r="I122" s="119">
        <f t="shared" si="90"/>
        <v>0.6</v>
      </c>
      <c r="J122" s="119">
        <v>0.15</v>
      </c>
      <c r="K122" s="119">
        <f t="shared" si="91"/>
        <v>2.9137499999999998</v>
      </c>
      <c r="L122" s="119">
        <f t="shared" si="92"/>
        <v>0.7350000000000001</v>
      </c>
      <c r="M122" s="119">
        <f t="shared" si="93"/>
        <v>2.47275</v>
      </c>
      <c r="N122" s="119">
        <f t="shared" si="94"/>
        <v>0.57329999999999981</v>
      </c>
      <c r="O122" s="385">
        <v>0.05</v>
      </c>
      <c r="P122" s="119"/>
      <c r="Q122" s="119">
        <f t="shared" si="95"/>
        <v>3.6750000000000005E-2</v>
      </c>
      <c r="R122" s="642"/>
      <c r="S122" s="263">
        <f t="shared" si="96"/>
        <v>0.7350000000000001</v>
      </c>
      <c r="T122" s="119">
        <f t="shared" si="97"/>
        <v>0.441</v>
      </c>
      <c r="U122" s="245" t="s">
        <v>776</v>
      </c>
    </row>
    <row r="123" spans="1:30" ht="12" outlineLevel="1">
      <c r="A123" s="127" t="s">
        <v>1730</v>
      </c>
      <c r="B123" s="127"/>
      <c r="C123" s="127"/>
      <c r="D123" s="125">
        <v>1</v>
      </c>
      <c r="E123" s="123">
        <v>0.14000000000000001</v>
      </c>
      <c r="F123" s="124">
        <v>5.81</v>
      </c>
      <c r="G123" s="123">
        <v>1.6</v>
      </c>
      <c r="H123" s="126">
        <v>2</v>
      </c>
      <c r="I123" s="119">
        <f t="shared" si="90"/>
        <v>1.2</v>
      </c>
      <c r="J123" s="119">
        <v>0.15</v>
      </c>
      <c r="K123" s="119">
        <f t="shared" si="91"/>
        <v>13.624449999999998</v>
      </c>
      <c r="L123" s="119">
        <f t="shared" si="92"/>
        <v>0.81340000000000001</v>
      </c>
      <c r="M123" s="119">
        <f t="shared" si="93"/>
        <v>12.323009999999998</v>
      </c>
      <c r="N123" s="119">
        <f t="shared" si="94"/>
        <v>1.6918719999999994</v>
      </c>
      <c r="O123" s="385">
        <v>0.05</v>
      </c>
      <c r="P123" s="119"/>
      <c r="Q123" s="119">
        <f t="shared" si="95"/>
        <v>4.0670000000000005E-2</v>
      </c>
      <c r="R123" s="642"/>
      <c r="S123" s="263">
        <f t="shared" si="96"/>
        <v>0.81340000000000001</v>
      </c>
      <c r="T123" s="119">
        <f t="shared" si="97"/>
        <v>1.3014400000000002</v>
      </c>
      <c r="U123" s="245" t="s">
        <v>776</v>
      </c>
    </row>
    <row r="124" spans="1:30" ht="12" outlineLevel="1">
      <c r="A124" s="127" t="s">
        <v>1734</v>
      </c>
      <c r="B124" s="127"/>
      <c r="C124" s="127"/>
      <c r="D124" s="125">
        <v>2</v>
      </c>
      <c r="E124" s="123">
        <v>0.14000000000000001</v>
      </c>
      <c r="F124" s="124">
        <v>3.9</v>
      </c>
      <c r="G124" s="123">
        <v>0.75</v>
      </c>
      <c r="H124" s="126">
        <v>2</v>
      </c>
      <c r="I124" s="119">
        <f t="shared" si="90"/>
        <v>0.6</v>
      </c>
      <c r="J124" s="119">
        <v>0</v>
      </c>
      <c r="K124" s="119">
        <f t="shared" si="91"/>
        <v>4.3289999999999997</v>
      </c>
      <c r="L124" s="119">
        <f t="shared" si="92"/>
        <v>1.0920000000000001</v>
      </c>
      <c r="M124" s="119">
        <f t="shared" si="93"/>
        <v>3.51</v>
      </c>
      <c r="N124" s="119">
        <f t="shared" si="94"/>
        <v>1.0647</v>
      </c>
      <c r="O124" s="385">
        <v>0.05</v>
      </c>
      <c r="P124" s="119"/>
      <c r="Q124" s="119">
        <f t="shared" si="95"/>
        <v>5.460000000000001E-2</v>
      </c>
      <c r="R124" s="642"/>
      <c r="S124" s="263">
        <f t="shared" si="96"/>
        <v>0.54600000000000004</v>
      </c>
      <c r="T124" s="119">
        <f t="shared" si="97"/>
        <v>0.81900000000000006</v>
      </c>
      <c r="U124" s="245" t="s">
        <v>776</v>
      </c>
    </row>
    <row r="125" spans="1:30" ht="12" outlineLevel="1">
      <c r="A125" s="127" t="s">
        <v>1731</v>
      </c>
      <c r="B125" s="127"/>
      <c r="C125" s="127"/>
      <c r="D125" s="125">
        <v>1</v>
      </c>
      <c r="E125" s="123">
        <v>0.14000000000000001</v>
      </c>
      <c r="F125" s="124">
        <v>1.62</v>
      </c>
      <c r="G125" s="123">
        <v>0.75</v>
      </c>
      <c r="H125" s="126">
        <v>2</v>
      </c>
      <c r="I125" s="119">
        <f t="shared" si="90"/>
        <v>0.6</v>
      </c>
      <c r="J125" s="119">
        <v>0.15</v>
      </c>
      <c r="K125" s="119">
        <f t="shared" si="91"/>
        <v>1.0789200000000001</v>
      </c>
      <c r="L125" s="119">
        <f t="shared" si="92"/>
        <v>0.22680000000000003</v>
      </c>
      <c r="M125" s="119">
        <f t="shared" si="93"/>
        <v>0.90882000000000007</v>
      </c>
      <c r="N125" s="119">
        <f t="shared" si="94"/>
        <v>0.22113000000000005</v>
      </c>
      <c r="O125" s="385">
        <v>0.05</v>
      </c>
      <c r="P125" s="119"/>
      <c r="Q125" s="119">
        <f t="shared" si="95"/>
        <v>1.1340000000000003E-2</v>
      </c>
      <c r="R125" s="642"/>
      <c r="S125" s="263">
        <f t="shared" si="96"/>
        <v>0.22680000000000003</v>
      </c>
      <c r="T125" s="119">
        <f t="shared" si="97"/>
        <v>0.17010000000000003</v>
      </c>
      <c r="U125" s="245" t="s">
        <v>776</v>
      </c>
    </row>
    <row r="126" spans="1:30" ht="12" outlineLevel="1">
      <c r="A126" s="127" t="s">
        <v>1733</v>
      </c>
      <c r="B126" s="127"/>
      <c r="C126" s="127"/>
      <c r="D126" s="125">
        <v>1</v>
      </c>
      <c r="E126" s="123">
        <v>0.14000000000000001</v>
      </c>
      <c r="F126" s="124">
        <f>1.64+2.88+1.35+1.54</f>
        <v>7.4099999999999993</v>
      </c>
      <c r="G126" s="123">
        <v>0.6</v>
      </c>
      <c r="H126" s="126">
        <v>2</v>
      </c>
      <c r="I126" s="119">
        <f t="shared" ref="I126:I145" si="98">IF(G126&lt;=1,0.6,1.2)</f>
        <v>0.6</v>
      </c>
      <c r="J126" s="119">
        <v>0.15</v>
      </c>
      <c r="K126" s="119">
        <f t="shared" ref="K126:K145" si="99">((E126+I126)*(G126+J126)*F126)*D126</f>
        <v>4.1125499999999988</v>
      </c>
      <c r="L126" s="119">
        <f t="shared" ref="L126:L145" si="100">(E126)*(F126)*D126</f>
        <v>1.0374000000000001</v>
      </c>
      <c r="M126" s="119">
        <f t="shared" ref="M126:M145" si="101">K126-T126</f>
        <v>3.4901099999999987</v>
      </c>
      <c r="N126" s="119">
        <f t="shared" ref="N126:N145" si="102">(K126-M126)*1.3</f>
        <v>0.80917200000000011</v>
      </c>
      <c r="O126" s="385">
        <v>0.05</v>
      </c>
      <c r="P126" s="119"/>
      <c r="Q126" s="119">
        <f t="shared" ref="Q126:Q145" si="103">L126*$O126</f>
        <v>5.1870000000000006E-2</v>
      </c>
      <c r="R126" s="642"/>
      <c r="S126" s="263">
        <f t="shared" ref="S126:S145" si="104">R126+F126*E126</f>
        <v>1.0374000000000001</v>
      </c>
      <c r="T126" s="119">
        <f t="shared" ref="T126:T145" si="105">E126*G126*F126*D126</f>
        <v>0.62243999999999999</v>
      </c>
      <c r="U126" s="245" t="s">
        <v>776</v>
      </c>
    </row>
    <row r="127" spans="1:30" ht="12" outlineLevel="1">
      <c r="A127" s="127" t="s">
        <v>1732</v>
      </c>
      <c r="B127" s="127"/>
      <c r="C127" s="127"/>
      <c r="D127" s="125">
        <v>1</v>
      </c>
      <c r="E127" s="123">
        <v>0.14000000000000001</v>
      </c>
      <c r="F127" s="124">
        <v>2</v>
      </c>
      <c r="G127" s="123">
        <v>0.2</v>
      </c>
      <c r="H127" s="126">
        <v>2</v>
      </c>
      <c r="I127" s="119">
        <f t="shared" si="98"/>
        <v>0.6</v>
      </c>
      <c r="J127" s="119">
        <v>0.15</v>
      </c>
      <c r="K127" s="119">
        <f t="shared" si="99"/>
        <v>0.51800000000000002</v>
      </c>
      <c r="L127" s="119">
        <f t="shared" si="100"/>
        <v>0.28000000000000003</v>
      </c>
      <c r="M127" s="119">
        <f t="shared" si="101"/>
        <v>0.46200000000000002</v>
      </c>
      <c r="N127" s="119">
        <f t="shared" si="102"/>
        <v>7.279999999999999E-2</v>
      </c>
      <c r="O127" s="385">
        <v>0.05</v>
      </c>
      <c r="P127" s="119"/>
      <c r="Q127" s="119">
        <f t="shared" si="103"/>
        <v>1.4000000000000002E-2</v>
      </c>
      <c r="R127" s="642"/>
      <c r="S127" s="263">
        <f t="shared" si="104"/>
        <v>0.28000000000000003</v>
      </c>
      <c r="T127" s="119">
        <f t="shared" si="105"/>
        <v>5.6000000000000008E-2</v>
      </c>
      <c r="U127" s="245" t="s">
        <v>776</v>
      </c>
    </row>
    <row r="128" spans="1:30" ht="12" outlineLevel="1">
      <c r="A128" s="127" t="s">
        <v>1735</v>
      </c>
      <c r="B128" s="127"/>
      <c r="C128" s="127"/>
      <c r="D128" s="125">
        <v>1</v>
      </c>
      <c r="E128" s="123">
        <v>0.14000000000000001</v>
      </c>
      <c r="F128" s="124">
        <f>2.64+5.31+3.99</f>
        <v>11.94</v>
      </c>
      <c r="G128" s="123">
        <v>0.6</v>
      </c>
      <c r="H128" s="126">
        <v>2</v>
      </c>
      <c r="I128" s="119">
        <f t="shared" si="98"/>
        <v>0.6</v>
      </c>
      <c r="J128" s="119">
        <v>0.15</v>
      </c>
      <c r="K128" s="119">
        <f t="shared" si="99"/>
        <v>6.6266999999999987</v>
      </c>
      <c r="L128" s="119">
        <f t="shared" si="100"/>
        <v>1.6716000000000002</v>
      </c>
      <c r="M128" s="119">
        <f t="shared" si="101"/>
        <v>5.6237399999999989</v>
      </c>
      <c r="N128" s="119">
        <f t="shared" si="102"/>
        <v>1.3038479999999999</v>
      </c>
      <c r="O128" s="385">
        <v>0.05</v>
      </c>
      <c r="P128" s="119"/>
      <c r="Q128" s="119">
        <f t="shared" si="103"/>
        <v>8.3580000000000015E-2</v>
      </c>
      <c r="R128" s="642"/>
      <c r="S128" s="263">
        <f t="shared" si="104"/>
        <v>1.6716000000000002</v>
      </c>
      <c r="T128" s="119">
        <f t="shared" si="105"/>
        <v>1.0029600000000001</v>
      </c>
      <c r="U128" s="245" t="s">
        <v>776</v>
      </c>
    </row>
    <row r="129" spans="1:21" ht="12" outlineLevel="1">
      <c r="A129" s="127" t="s">
        <v>1736</v>
      </c>
      <c r="B129" s="127"/>
      <c r="C129" s="127"/>
      <c r="D129" s="125">
        <v>1</v>
      </c>
      <c r="E129" s="123">
        <v>0.14000000000000001</v>
      </c>
      <c r="F129" s="124">
        <v>1.9</v>
      </c>
      <c r="G129" s="123">
        <v>0.75</v>
      </c>
      <c r="H129" s="126">
        <v>2</v>
      </c>
      <c r="I129" s="119">
        <f t="shared" si="98"/>
        <v>0.6</v>
      </c>
      <c r="J129" s="119">
        <v>0.15</v>
      </c>
      <c r="K129" s="119">
        <f t="shared" si="99"/>
        <v>1.2654000000000001</v>
      </c>
      <c r="L129" s="119">
        <f t="shared" si="100"/>
        <v>0.26600000000000001</v>
      </c>
      <c r="M129" s="119">
        <f t="shared" si="101"/>
        <v>1.0659000000000001</v>
      </c>
      <c r="N129" s="119">
        <f t="shared" si="102"/>
        <v>0.25935000000000002</v>
      </c>
      <c r="O129" s="385">
        <v>0.05</v>
      </c>
      <c r="P129" s="119"/>
      <c r="Q129" s="119">
        <f t="shared" si="103"/>
        <v>1.3300000000000001E-2</v>
      </c>
      <c r="R129" s="642"/>
      <c r="S129" s="263">
        <f t="shared" si="104"/>
        <v>0.26600000000000001</v>
      </c>
      <c r="T129" s="119">
        <f t="shared" si="105"/>
        <v>0.19950000000000001</v>
      </c>
      <c r="U129" s="245" t="s">
        <v>776</v>
      </c>
    </row>
    <row r="130" spans="1:21" ht="12" outlineLevel="1">
      <c r="A130" s="127" t="s">
        <v>1737</v>
      </c>
      <c r="B130" s="127"/>
      <c r="C130" s="127"/>
      <c r="D130" s="125">
        <v>1</v>
      </c>
      <c r="E130" s="123">
        <v>0.14000000000000001</v>
      </c>
      <c r="F130" s="124">
        <f>3.95+2.67+5.31</f>
        <v>11.93</v>
      </c>
      <c r="G130" s="123">
        <v>0.6</v>
      </c>
      <c r="H130" s="126">
        <v>2</v>
      </c>
      <c r="I130" s="119">
        <f t="shared" si="98"/>
        <v>0.6</v>
      </c>
      <c r="J130" s="119">
        <v>0.15</v>
      </c>
      <c r="K130" s="119">
        <f t="shared" si="99"/>
        <v>6.6211499999999992</v>
      </c>
      <c r="L130" s="119">
        <f t="shared" si="100"/>
        <v>1.6702000000000001</v>
      </c>
      <c r="M130" s="119">
        <f t="shared" si="101"/>
        <v>5.6190299999999986</v>
      </c>
      <c r="N130" s="119">
        <f t="shared" si="102"/>
        <v>1.3027560000000007</v>
      </c>
      <c r="O130" s="385">
        <v>0.05</v>
      </c>
      <c r="P130" s="119"/>
      <c r="Q130" s="119">
        <f t="shared" si="103"/>
        <v>8.3510000000000015E-2</v>
      </c>
      <c r="R130" s="642"/>
      <c r="S130" s="263">
        <f t="shared" si="104"/>
        <v>1.6702000000000001</v>
      </c>
      <c r="T130" s="119">
        <f t="shared" si="105"/>
        <v>1.0021200000000001</v>
      </c>
      <c r="U130" s="245" t="s">
        <v>776</v>
      </c>
    </row>
    <row r="131" spans="1:21" ht="12" outlineLevel="1">
      <c r="A131" s="127" t="s">
        <v>1738</v>
      </c>
      <c r="B131" s="127"/>
      <c r="C131" s="127"/>
      <c r="D131" s="125">
        <v>1</v>
      </c>
      <c r="E131" s="123">
        <v>0.15</v>
      </c>
      <c r="F131" s="124">
        <v>1.63</v>
      </c>
      <c r="G131" s="123">
        <v>1.6</v>
      </c>
      <c r="H131" s="126">
        <v>2</v>
      </c>
      <c r="I131" s="119">
        <f t="shared" si="98"/>
        <v>1.2</v>
      </c>
      <c r="J131" s="119">
        <v>0.15</v>
      </c>
      <c r="K131" s="119">
        <f t="shared" si="99"/>
        <v>3.8508749999999994</v>
      </c>
      <c r="L131" s="119">
        <f t="shared" si="100"/>
        <v>0.24449999999999997</v>
      </c>
      <c r="M131" s="119">
        <f t="shared" si="101"/>
        <v>3.4596749999999994</v>
      </c>
      <c r="N131" s="119">
        <f t="shared" si="102"/>
        <v>0.50856000000000001</v>
      </c>
      <c r="O131" s="385">
        <v>0.05</v>
      </c>
      <c r="P131" s="119"/>
      <c r="Q131" s="119">
        <f t="shared" si="103"/>
        <v>1.2225E-2</v>
      </c>
      <c r="R131" s="642"/>
      <c r="S131" s="263">
        <f t="shared" si="104"/>
        <v>0.24449999999999997</v>
      </c>
      <c r="T131" s="119">
        <f t="shared" si="105"/>
        <v>0.39119999999999994</v>
      </c>
      <c r="U131" s="245" t="s">
        <v>776</v>
      </c>
    </row>
    <row r="132" spans="1:21" ht="12" outlineLevel="1">
      <c r="A132" s="127" t="s">
        <v>1739</v>
      </c>
      <c r="B132" s="127"/>
      <c r="C132" s="127"/>
      <c r="D132" s="125">
        <v>1</v>
      </c>
      <c r="E132" s="123">
        <v>0.15</v>
      </c>
      <c r="F132" s="124">
        <v>2</v>
      </c>
      <c r="G132" s="123">
        <v>0.2</v>
      </c>
      <c r="H132" s="126">
        <v>2</v>
      </c>
      <c r="I132" s="119">
        <f t="shared" si="98"/>
        <v>0.6</v>
      </c>
      <c r="J132" s="119">
        <v>0.15</v>
      </c>
      <c r="K132" s="119">
        <f t="shared" si="99"/>
        <v>0.52499999999999991</v>
      </c>
      <c r="L132" s="119">
        <f t="shared" si="100"/>
        <v>0.3</v>
      </c>
      <c r="M132" s="119">
        <f t="shared" si="101"/>
        <v>0.46499999999999991</v>
      </c>
      <c r="N132" s="119">
        <f t="shared" si="102"/>
        <v>7.8E-2</v>
      </c>
      <c r="O132" s="385">
        <v>0.05</v>
      </c>
      <c r="P132" s="119"/>
      <c r="Q132" s="119">
        <f t="shared" si="103"/>
        <v>1.4999999999999999E-2</v>
      </c>
      <c r="R132" s="642"/>
      <c r="S132" s="263">
        <f t="shared" si="104"/>
        <v>0.3</v>
      </c>
      <c r="T132" s="119">
        <f t="shared" si="105"/>
        <v>0.06</v>
      </c>
      <c r="U132" s="245" t="s">
        <v>776</v>
      </c>
    </row>
    <row r="133" spans="1:21" ht="12" outlineLevel="1">
      <c r="A133" s="127" t="s">
        <v>1740</v>
      </c>
      <c r="B133" s="127"/>
      <c r="C133" s="127"/>
      <c r="D133" s="125">
        <v>1</v>
      </c>
      <c r="E133" s="123">
        <v>0.14000000000000001</v>
      </c>
      <c r="F133" s="124">
        <v>6.2729999999999997</v>
      </c>
      <c r="G133" s="123">
        <v>0.6</v>
      </c>
      <c r="H133" s="126">
        <v>2</v>
      </c>
      <c r="I133" s="119">
        <f t="shared" si="98"/>
        <v>0.6</v>
      </c>
      <c r="J133" s="119">
        <v>0.15</v>
      </c>
      <c r="K133" s="119">
        <f t="shared" si="99"/>
        <v>3.4815149999999995</v>
      </c>
      <c r="L133" s="119">
        <f t="shared" si="100"/>
        <v>0.87822</v>
      </c>
      <c r="M133" s="119">
        <f t="shared" si="101"/>
        <v>2.9545829999999995</v>
      </c>
      <c r="N133" s="119">
        <f t="shared" si="102"/>
        <v>0.68501159999999994</v>
      </c>
      <c r="O133" s="385">
        <v>0.05</v>
      </c>
      <c r="P133" s="119"/>
      <c r="Q133" s="119">
        <f t="shared" si="103"/>
        <v>4.3911000000000006E-2</v>
      </c>
      <c r="R133" s="642"/>
      <c r="S133" s="263">
        <f t="shared" si="104"/>
        <v>0.87822</v>
      </c>
      <c r="T133" s="119">
        <f t="shared" si="105"/>
        <v>0.52693199999999996</v>
      </c>
      <c r="U133" s="245" t="s">
        <v>776</v>
      </c>
    </row>
    <row r="134" spans="1:21" ht="12" outlineLevel="1">
      <c r="A134" s="127" t="s">
        <v>1741</v>
      </c>
      <c r="B134" s="127"/>
      <c r="C134" s="127"/>
      <c r="D134" s="125">
        <v>1</v>
      </c>
      <c r="E134" s="123">
        <v>0.14000000000000001</v>
      </c>
      <c r="F134" s="124">
        <f>0.64+1.65+1.2</f>
        <v>3.49</v>
      </c>
      <c r="G134" s="123">
        <v>0.6</v>
      </c>
      <c r="H134" s="126">
        <v>2</v>
      </c>
      <c r="I134" s="119">
        <f t="shared" si="98"/>
        <v>0.6</v>
      </c>
      <c r="J134" s="119">
        <v>0.15</v>
      </c>
      <c r="K134" s="119">
        <f t="shared" si="99"/>
        <v>1.9369499999999999</v>
      </c>
      <c r="L134" s="119">
        <f t="shared" si="100"/>
        <v>0.48860000000000009</v>
      </c>
      <c r="M134" s="119">
        <f t="shared" si="101"/>
        <v>1.6437899999999999</v>
      </c>
      <c r="N134" s="119">
        <f t="shared" si="102"/>
        <v>0.38110800000000011</v>
      </c>
      <c r="O134" s="385">
        <v>0.05</v>
      </c>
      <c r="P134" s="119"/>
      <c r="Q134" s="119">
        <f t="shared" si="103"/>
        <v>2.4430000000000007E-2</v>
      </c>
      <c r="R134" s="642"/>
      <c r="S134" s="263">
        <f t="shared" si="104"/>
        <v>0.48860000000000009</v>
      </c>
      <c r="T134" s="119">
        <f t="shared" si="105"/>
        <v>0.29316000000000003</v>
      </c>
      <c r="U134" s="245" t="s">
        <v>776</v>
      </c>
    </row>
    <row r="135" spans="1:21" ht="12" outlineLevel="1">
      <c r="A135" s="127" t="s">
        <v>1742</v>
      </c>
      <c r="B135" s="127"/>
      <c r="C135" s="127"/>
      <c r="D135" s="125">
        <v>1</v>
      </c>
      <c r="E135" s="123">
        <v>0.14000000000000001</v>
      </c>
      <c r="F135" s="124">
        <f>5.08+4.96+5.15</f>
        <v>15.19</v>
      </c>
      <c r="G135" s="123">
        <v>0.6</v>
      </c>
      <c r="H135" s="126">
        <v>2</v>
      </c>
      <c r="I135" s="119">
        <f t="shared" ref="I135:I144" si="106">IF(G135&lt;=1,0.6,1.2)</f>
        <v>0.6</v>
      </c>
      <c r="J135" s="119">
        <v>0.15</v>
      </c>
      <c r="K135" s="119">
        <f t="shared" ref="K135:K144" si="107">((E135+I135)*(G135+J135)*F135)*D135</f>
        <v>8.4304499999999987</v>
      </c>
      <c r="L135" s="119">
        <f t="shared" ref="L135:L144" si="108">(E135)*(F135)*D135</f>
        <v>2.1266000000000003</v>
      </c>
      <c r="M135" s="119">
        <f t="shared" ref="M135:M144" si="109">K135-T135</f>
        <v>7.1544899999999991</v>
      </c>
      <c r="N135" s="119">
        <f t="shared" ref="N135:N144" si="110">(K135-M135)*1.3</f>
        <v>1.6587479999999994</v>
      </c>
      <c r="O135" s="385">
        <v>0.05</v>
      </c>
      <c r="P135" s="119"/>
      <c r="Q135" s="119">
        <f t="shared" ref="Q135:Q144" si="111">L135*$O135</f>
        <v>0.10633000000000002</v>
      </c>
      <c r="R135" s="642"/>
      <c r="S135" s="263">
        <f t="shared" ref="S135:S144" si="112">R135+F135*E135</f>
        <v>2.1266000000000003</v>
      </c>
      <c r="T135" s="119">
        <f t="shared" ref="T135:T144" si="113">E135*G135*F135*D135</f>
        <v>1.27596</v>
      </c>
      <c r="U135" s="245" t="s">
        <v>776</v>
      </c>
    </row>
    <row r="136" spans="1:21" ht="12" outlineLevel="1">
      <c r="A136" s="127"/>
      <c r="B136" s="127"/>
      <c r="C136" s="127"/>
      <c r="D136" s="125">
        <v>1</v>
      </c>
      <c r="E136" s="123"/>
      <c r="F136" s="124"/>
      <c r="G136" s="123"/>
      <c r="H136" s="126">
        <v>2</v>
      </c>
      <c r="I136" s="119">
        <f t="shared" si="106"/>
        <v>0.6</v>
      </c>
      <c r="J136" s="119">
        <v>0.15</v>
      </c>
      <c r="K136" s="119">
        <f t="shared" si="107"/>
        <v>0</v>
      </c>
      <c r="L136" s="119">
        <f t="shared" si="108"/>
        <v>0</v>
      </c>
      <c r="M136" s="119">
        <f t="shared" si="109"/>
        <v>0</v>
      </c>
      <c r="N136" s="119">
        <f t="shared" si="110"/>
        <v>0</v>
      </c>
      <c r="O136" s="385">
        <v>0.05</v>
      </c>
      <c r="P136" s="119"/>
      <c r="Q136" s="119">
        <f t="shared" si="111"/>
        <v>0</v>
      </c>
      <c r="R136" s="642"/>
      <c r="S136" s="263">
        <f t="shared" si="112"/>
        <v>0</v>
      </c>
      <c r="T136" s="119">
        <f t="shared" si="113"/>
        <v>0</v>
      </c>
      <c r="U136" s="245" t="s">
        <v>776</v>
      </c>
    </row>
    <row r="137" spans="1:21" ht="12" outlineLevel="1">
      <c r="A137" s="127"/>
      <c r="B137" s="127"/>
      <c r="C137" s="127"/>
      <c r="D137" s="125">
        <v>1</v>
      </c>
      <c r="E137" s="123"/>
      <c r="F137" s="124"/>
      <c r="G137" s="123"/>
      <c r="H137" s="126">
        <v>2</v>
      </c>
      <c r="I137" s="119">
        <f t="shared" si="106"/>
        <v>0.6</v>
      </c>
      <c r="J137" s="119">
        <v>0.15</v>
      </c>
      <c r="K137" s="119">
        <f t="shared" si="107"/>
        <v>0</v>
      </c>
      <c r="L137" s="119">
        <f t="shared" si="108"/>
        <v>0</v>
      </c>
      <c r="M137" s="119">
        <f t="shared" si="109"/>
        <v>0</v>
      </c>
      <c r="N137" s="119">
        <f t="shared" si="110"/>
        <v>0</v>
      </c>
      <c r="O137" s="385">
        <v>0.05</v>
      </c>
      <c r="P137" s="119"/>
      <c r="Q137" s="119">
        <f t="shared" si="111"/>
        <v>0</v>
      </c>
      <c r="R137" s="642"/>
      <c r="S137" s="263">
        <f t="shared" si="112"/>
        <v>0</v>
      </c>
      <c r="T137" s="119">
        <f t="shared" si="113"/>
        <v>0</v>
      </c>
      <c r="U137" s="245" t="s">
        <v>776</v>
      </c>
    </row>
    <row r="138" spans="1:21" ht="12" outlineLevel="1">
      <c r="A138" s="127"/>
      <c r="B138" s="127"/>
      <c r="C138" s="127"/>
      <c r="D138" s="125">
        <v>1</v>
      </c>
      <c r="E138" s="123"/>
      <c r="F138" s="124"/>
      <c r="G138" s="123"/>
      <c r="H138" s="126">
        <v>2</v>
      </c>
      <c r="I138" s="119">
        <f t="shared" si="106"/>
        <v>0.6</v>
      </c>
      <c r="J138" s="119">
        <v>0.15</v>
      </c>
      <c r="K138" s="119">
        <f t="shared" si="107"/>
        <v>0</v>
      </c>
      <c r="L138" s="119">
        <f t="shared" si="108"/>
        <v>0</v>
      </c>
      <c r="M138" s="119">
        <f t="shared" si="109"/>
        <v>0</v>
      </c>
      <c r="N138" s="119">
        <f t="shared" si="110"/>
        <v>0</v>
      </c>
      <c r="O138" s="385">
        <v>0.05</v>
      </c>
      <c r="P138" s="119"/>
      <c r="Q138" s="119">
        <f t="shared" si="111"/>
        <v>0</v>
      </c>
      <c r="R138" s="642"/>
      <c r="S138" s="263">
        <f t="shared" si="112"/>
        <v>0</v>
      </c>
      <c r="T138" s="119">
        <f t="shared" si="113"/>
        <v>0</v>
      </c>
      <c r="U138" s="245" t="s">
        <v>776</v>
      </c>
    </row>
    <row r="139" spans="1:21" ht="12" outlineLevel="1">
      <c r="A139" s="127"/>
      <c r="B139" s="127"/>
      <c r="C139" s="127"/>
      <c r="D139" s="125">
        <v>1</v>
      </c>
      <c r="E139" s="123"/>
      <c r="F139" s="124"/>
      <c r="G139" s="123"/>
      <c r="H139" s="126">
        <v>2</v>
      </c>
      <c r="I139" s="119">
        <f t="shared" si="106"/>
        <v>0.6</v>
      </c>
      <c r="J139" s="119">
        <v>0.15</v>
      </c>
      <c r="K139" s="119">
        <f t="shared" si="107"/>
        <v>0</v>
      </c>
      <c r="L139" s="119">
        <f t="shared" si="108"/>
        <v>0</v>
      </c>
      <c r="M139" s="119">
        <f t="shared" si="109"/>
        <v>0</v>
      </c>
      <c r="N139" s="119">
        <f t="shared" si="110"/>
        <v>0</v>
      </c>
      <c r="O139" s="385">
        <v>0.05</v>
      </c>
      <c r="P139" s="119"/>
      <c r="Q139" s="119">
        <f t="shared" si="111"/>
        <v>0</v>
      </c>
      <c r="R139" s="642"/>
      <c r="S139" s="263">
        <f t="shared" si="112"/>
        <v>0</v>
      </c>
      <c r="T139" s="119">
        <f t="shared" si="113"/>
        <v>0</v>
      </c>
      <c r="U139" s="245" t="s">
        <v>776</v>
      </c>
    </row>
    <row r="140" spans="1:21" ht="12" outlineLevel="1">
      <c r="A140" s="127"/>
      <c r="B140" s="127"/>
      <c r="C140" s="127"/>
      <c r="D140" s="125">
        <v>1</v>
      </c>
      <c r="E140" s="123"/>
      <c r="F140" s="124"/>
      <c r="G140" s="123"/>
      <c r="H140" s="126">
        <v>2</v>
      </c>
      <c r="I140" s="119">
        <f t="shared" si="106"/>
        <v>0.6</v>
      </c>
      <c r="J140" s="119">
        <v>0.15</v>
      </c>
      <c r="K140" s="119">
        <f t="shared" si="107"/>
        <v>0</v>
      </c>
      <c r="L140" s="119">
        <f t="shared" si="108"/>
        <v>0</v>
      </c>
      <c r="M140" s="119">
        <f t="shared" si="109"/>
        <v>0</v>
      </c>
      <c r="N140" s="119">
        <f t="shared" si="110"/>
        <v>0</v>
      </c>
      <c r="O140" s="385">
        <v>0.05</v>
      </c>
      <c r="P140" s="119"/>
      <c r="Q140" s="119">
        <f t="shared" si="111"/>
        <v>0</v>
      </c>
      <c r="R140" s="642"/>
      <c r="S140" s="263">
        <f t="shared" si="112"/>
        <v>0</v>
      </c>
      <c r="T140" s="119">
        <f t="shared" si="113"/>
        <v>0</v>
      </c>
      <c r="U140" s="245" t="s">
        <v>776</v>
      </c>
    </row>
    <row r="141" spans="1:21" ht="12" outlineLevel="1">
      <c r="A141" s="127"/>
      <c r="B141" s="127"/>
      <c r="C141" s="127"/>
      <c r="D141" s="125">
        <v>1</v>
      </c>
      <c r="E141" s="123"/>
      <c r="F141" s="124"/>
      <c r="G141" s="123"/>
      <c r="H141" s="126">
        <v>2</v>
      </c>
      <c r="I141" s="119">
        <f t="shared" si="106"/>
        <v>0.6</v>
      </c>
      <c r="J141" s="119">
        <v>0.15</v>
      </c>
      <c r="K141" s="119">
        <f t="shared" si="107"/>
        <v>0</v>
      </c>
      <c r="L141" s="119">
        <f t="shared" si="108"/>
        <v>0</v>
      </c>
      <c r="M141" s="119">
        <f t="shared" si="109"/>
        <v>0</v>
      </c>
      <c r="N141" s="119">
        <f t="shared" si="110"/>
        <v>0</v>
      </c>
      <c r="O141" s="385">
        <v>0.05</v>
      </c>
      <c r="P141" s="119"/>
      <c r="Q141" s="119">
        <f t="shared" si="111"/>
        <v>0</v>
      </c>
      <c r="R141" s="642"/>
      <c r="S141" s="263">
        <f t="shared" si="112"/>
        <v>0</v>
      </c>
      <c r="T141" s="119">
        <f t="shared" si="113"/>
        <v>0</v>
      </c>
      <c r="U141" s="245" t="s">
        <v>776</v>
      </c>
    </row>
    <row r="142" spans="1:21" ht="12" outlineLevel="1">
      <c r="A142" s="127"/>
      <c r="B142" s="127"/>
      <c r="C142" s="127"/>
      <c r="D142" s="125">
        <v>1</v>
      </c>
      <c r="E142" s="123"/>
      <c r="F142" s="124"/>
      <c r="G142" s="123"/>
      <c r="H142" s="126">
        <v>2</v>
      </c>
      <c r="I142" s="119">
        <f t="shared" si="106"/>
        <v>0.6</v>
      </c>
      <c r="J142" s="119">
        <v>0.15</v>
      </c>
      <c r="K142" s="119">
        <f t="shared" si="107"/>
        <v>0</v>
      </c>
      <c r="L142" s="119">
        <f t="shared" si="108"/>
        <v>0</v>
      </c>
      <c r="M142" s="119">
        <f t="shared" si="109"/>
        <v>0</v>
      </c>
      <c r="N142" s="119">
        <f t="shared" si="110"/>
        <v>0</v>
      </c>
      <c r="O142" s="385">
        <v>0.05</v>
      </c>
      <c r="P142" s="119"/>
      <c r="Q142" s="119">
        <f t="shared" si="111"/>
        <v>0</v>
      </c>
      <c r="R142" s="642"/>
      <c r="S142" s="263">
        <f t="shared" si="112"/>
        <v>0</v>
      </c>
      <c r="T142" s="119">
        <f t="shared" si="113"/>
        <v>0</v>
      </c>
      <c r="U142" s="245" t="s">
        <v>776</v>
      </c>
    </row>
    <row r="143" spans="1:21" ht="12" outlineLevel="1">
      <c r="A143" s="127"/>
      <c r="B143" s="127"/>
      <c r="C143" s="127"/>
      <c r="D143" s="125">
        <v>1</v>
      </c>
      <c r="E143" s="123"/>
      <c r="F143" s="124"/>
      <c r="G143" s="123"/>
      <c r="H143" s="126">
        <v>2</v>
      </c>
      <c r="I143" s="119">
        <f t="shared" si="106"/>
        <v>0.6</v>
      </c>
      <c r="J143" s="119">
        <v>0.15</v>
      </c>
      <c r="K143" s="119">
        <f t="shared" si="107"/>
        <v>0</v>
      </c>
      <c r="L143" s="119">
        <f t="shared" si="108"/>
        <v>0</v>
      </c>
      <c r="M143" s="119">
        <f t="shared" si="109"/>
        <v>0</v>
      </c>
      <c r="N143" s="119">
        <f t="shared" si="110"/>
        <v>0</v>
      </c>
      <c r="O143" s="385">
        <v>0.05</v>
      </c>
      <c r="P143" s="119"/>
      <c r="Q143" s="119">
        <f t="shared" si="111"/>
        <v>0</v>
      </c>
      <c r="R143" s="642"/>
      <c r="S143" s="263">
        <f t="shared" si="112"/>
        <v>0</v>
      </c>
      <c r="T143" s="119">
        <f t="shared" si="113"/>
        <v>0</v>
      </c>
      <c r="U143" s="245" t="s">
        <v>776</v>
      </c>
    </row>
    <row r="144" spans="1:21" ht="12" outlineLevel="1">
      <c r="A144" s="127"/>
      <c r="B144" s="127"/>
      <c r="C144" s="127"/>
      <c r="D144" s="125">
        <v>1</v>
      </c>
      <c r="E144" s="123"/>
      <c r="F144" s="124"/>
      <c r="G144" s="123"/>
      <c r="H144" s="126">
        <v>2</v>
      </c>
      <c r="I144" s="119">
        <f t="shared" si="106"/>
        <v>0.6</v>
      </c>
      <c r="J144" s="119">
        <v>0.15</v>
      </c>
      <c r="K144" s="119">
        <f t="shared" si="107"/>
        <v>0</v>
      </c>
      <c r="L144" s="119">
        <f t="shared" si="108"/>
        <v>0</v>
      </c>
      <c r="M144" s="119">
        <f t="shared" si="109"/>
        <v>0</v>
      </c>
      <c r="N144" s="119">
        <f t="shared" si="110"/>
        <v>0</v>
      </c>
      <c r="O144" s="385">
        <v>0.05</v>
      </c>
      <c r="P144" s="119"/>
      <c r="Q144" s="119">
        <f t="shared" si="111"/>
        <v>0</v>
      </c>
      <c r="R144" s="642"/>
      <c r="S144" s="263">
        <f t="shared" si="112"/>
        <v>0</v>
      </c>
      <c r="T144" s="119">
        <f t="shared" si="113"/>
        <v>0</v>
      </c>
      <c r="U144" s="245" t="s">
        <v>776</v>
      </c>
    </row>
    <row r="145" spans="1:24" ht="12" outlineLevel="1">
      <c r="A145" s="127"/>
      <c r="B145" s="127"/>
      <c r="C145" s="127"/>
      <c r="D145" s="125">
        <v>1</v>
      </c>
      <c r="E145" s="123"/>
      <c r="F145" s="124"/>
      <c r="G145" s="123"/>
      <c r="H145" s="126">
        <v>2</v>
      </c>
      <c r="I145" s="119">
        <f t="shared" si="98"/>
        <v>0.6</v>
      </c>
      <c r="J145" s="119">
        <v>0.15</v>
      </c>
      <c r="K145" s="119">
        <f t="shared" si="99"/>
        <v>0</v>
      </c>
      <c r="L145" s="119">
        <f t="shared" si="100"/>
        <v>0</v>
      </c>
      <c r="M145" s="119">
        <f t="shared" si="101"/>
        <v>0</v>
      </c>
      <c r="N145" s="119">
        <f t="shared" si="102"/>
        <v>0</v>
      </c>
      <c r="O145" s="385">
        <v>0.05</v>
      </c>
      <c r="P145" s="119"/>
      <c r="Q145" s="119">
        <f t="shared" si="103"/>
        <v>0</v>
      </c>
      <c r="R145" s="642"/>
      <c r="S145" s="263">
        <f t="shared" si="104"/>
        <v>0</v>
      </c>
      <c r="T145" s="119">
        <f t="shared" si="105"/>
        <v>0</v>
      </c>
      <c r="U145" s="245" t="s">
        <v>776</v>
      </c>
    </row>
    <row r="146" spans="1:24" ht="12" outlineLevel="1">
      <c r="A146" s="127"/>
      <c r="B146" s="127"/>
      <c r="C146" s="127"/>
      <c r="D146" s="125">
        <v>1</v>
      </c>
      <c r="E146" s="123"/>
      <c r="F146" s="124"/>
      <c r="G146" s="123"/>
      <c r="H146" s="126">
        <v>2</v>
      </c>
      <c r="I146" s="119">
        <f t="shared" si="90"/>
        <v>0.6</v>
      </c>
      <c r="J146" s="119">
        <v>0.15</v>
      </c>
      <c r="K146" s="119">
        <f t="shared" si="91"/>
        <v>0</v>
      </c>
      <c r="L146" s="119">
        <f t="shared" si="92"/>
        <v>0</v>
      </c>
      <c r="M146" s="119">
        <f t="shared" si="93"/>
        <v>0</v>
      </c>
      <c r="N146" s="119">
        <f t="shared" si="94"/>
        <v>0</v>
      </c>
      <c r="O146" s="385">
        <v>0.05</v>
      </c>
      <c r="P146" s="119"/>
      <c r="Q146" s="119">
        <f t="shared" si="95"/>
        <v>0</v>
      </c>
      <c r="R146" s="642"/>
      <c r="S146" s="263">
        <f t="shared" si="96"/>
        <v>0</v>
      </c>
      <c r="T146" s="119">
        <f t="shared" si="97"/>
        <v>0</v>
      </c>
      <c r="U146" s="245" t="s">
        <v>776</v>
      </c>
    </row>
    <row r="147" spans="1:24" ht="12" outlineLevel="1">
      <c r="A147" s="127"/>
      <c r="B147" s="127"/>
      <c r="C147" s="127"/>
      <c r="D147" s="125">
        <v>1</v>
      </c>
      <c r="E147" s="123"/>
      <c r="F147" s="124"/>
      <c r="G147" s="123"/>
      <c r="H147" s="126">
        <v>2</v>
      </c>
      <c r="I147" s="119">
        <f t="shared" si="90"/>
        <v>0.6</v>
      </c>
      <c r="J147" s="119">
        <v>0.15</v>
      </c>
      <c r="K147" s="119">
        <f t="shared" si="91"/>
        <v>0</v>
      </c>
      <c r="L147" s="119">
        <f t="shared" si="92"/>
        <v>0</v>
      </c>
      <c r="M147" s="119">
        <f t="shared" si="93"/>
        <v>0</v>
      </c>
      <c r="N147" s="119">
        <f t="shared" si="94"/>
        <v>0</v>
      </c>
      <c r="O147" s="385">
        <v>0.05</v>
      </c>
      <c r="P147" s="119"/>
      <c r="Q147" s="119">
        <f t="shared" si="95"/>
        <v>0</v>
      </c>
      <c r="R147" s="642"/>
      <c r="S147" s="263">
        <f t="shared" si="96"/>
        <v>0</v>
      </c>
      <c r="T147" s="119">
        <f t="shared" si="97"/>
        <v>0</v>
      </c>
      <c r="U147" s="245" t="s">
        <v>776</v>
      </c>
    </row>
    <row r="148" spans="1:24" ht="12" outlineLevel="1">
      <c r="A148" s="127"/>
      <c r="B148" s="127"/>
      <c r="C148" s="127"/>
      <c r="D148" s="125">
        <v>1</v>
      </c>
      <c r="E148" s="123"/>
      <c r="F148" s="124"/>
      <c r="G148" s="123"/>
      <c r="H148" s="126">
        <v>2</v>
      </c>
      <c r="I148" s="119">
        <f t="shared" si="90"/>
        <v>0.6</v>
      </c>
      <c r="J148" s="119">
        <v>0.15</v>
      </c>
      <c r="K148" s="119">
        <f t="shared" si="91"/>
        <v>0</v>
      </c>
      <c r="L148" s="119">
        <f t="shared" si="92"/>
        <v>0</v>
      </c>
      <c r="M148" s="119">
        <f t="shared" si="93"/>
        <v>0</v>
      </c>
      <c r="N148" s="119">
        <f t="shared" si="94"/>
        <v>0</v>
      </c>
      <c r="O148" s="385">
        <v>0.05</v>
      </c>
      <c r="P148" s="119"/>
      <c r="Q148" s="119">
        <f t="shared" si="95"/>
        <v>0</v>
      </c>
      <c r="R148" s="642"/>
      <c r="S148" s="263">
        <f t="shared" si="96"/>
        <v>0</v>
      </c>
      <c r="T148" s="119">
        <f t="shared" si="97"/>
        <v>0</v>
      </c>
      <c r="U148" s="245" t="s">
        <v>776</v>
      </c>
    </row>
    <row r="149" spans="1:24" ht="12.75" outlineLevel="1" thickBot="1">
      <c r="A149" s="127"/>
      <c r="B149" s="127"/>
      <c r="C149" s="127"/>
      <c r="D149" s="125"/>
      <c r="E149" s="123"/>
      <c r="F149" s="124"/>
      <c r="G149" s="123"/>
      <c r="H149" s="126">
        <v>2</v>
      </c>
      <c r="I149" s="119">
        <f t="shared" si="90"/>
        <v>0.6</v>
      </c>
      <c r="J149" s="119">
        <v>0.15</v>
      </c>
      <c r="K149" s="119">
        <f t="shared" si="91"/>
        <v>0</v>
      </c>
      <c r="L149" s="119">
        <f t="shared" si="92"/>
        <v>0</v>
      </c>
      <c r="M149" s="119">
        <f t="shared" si="93"/>
        <v>0</v>
      </c>
      <c r="N149" s="119">
        <f t="shared" si="94"/>
        <v>0</v>
      </c>
      <c r="O149" s="385">
        <v>0.05</v>
      </c>
      <c r="P149" s="119"/>
      <c r="Q149" s="119">
        <f t="shared" si="95"/>
        <v>0</v>
      </c>
      <c r="R149" s="119"/>
      <c r="S149" s="263">
        <f t="shared" si="96"/>
        <v>0</v>
      </c>
      <c r="T149" s="119">
        <f t="shared" si="97"/>
        <v>0</v>
      </c>
      <c r="U149" s="245" t="s">
        <v>776</v>
      </c>
    </row>
    <row r="150" spans="1:24" ht="13.5" thickTop="1" thickBot="1">
      <c r="A150" s="52" t="str">
        <f>"TOTAL GERAL - "&amp;A111</f>
        <v>TOTAL GERAL - VIGAS BALDRAME</v>
      </c>
      <c r="B150" s="128"/>
      <c r="C150" s="98"/>
      <c r="D150" s="98"/>
      <c r="E150" s="98"/>
      <c r="F150" s="98"/>
      <c r="G150" s="98"/>
      <c r="H150" s="100"/>
      <c r="I150" s="98"/>
      <c r="J150" s="98"/>
      <c r="K150" s="100">
        <f>SUM(K115:K149)</f>
        <v>109.87062999999999</v>
      </c>
      <c r="L150" s="100">
        <f>SUM(L115:L149)</f>
        <v>18.435520000000004</v>
      </c>
      <c r="M150" s="100">
        <v>0</v>
      </c>
      <c r="N150" s="100">
        <v>0</v>
      </c>
      <c r="O150" s="100"/>
      <c r="P150" s="100">
        <f>SUM(P115:P149)</f>
        <v>0</v>
      </c>
      <c r="Q150" s="100">
        <f>SUM(Q115:Q149)</f>
        <v>0.92177600000000015</v>
      </c>
      <c r="R150" s="100">
        <v>0</v>
      </c>
      <c r="S150" s="100">
        <v>0</v>
      </c>
      <c r="T150" s="100"/>
      <c r="U150" s="130"/>
    </row>
    <row r="151" spans="1:24" ht="19.5" thickTop="1">
      <c r="A151" s="1287" t="s">
        <v>788</v>
      </c>
      <c r="B151" s="1287"/>
      <c r="C151" s="1287"/>
      <c r="D151" s="1287"/>
      <c r="E151" s="1287"/>
      <c r="F151" s="1287"/>
      <c r="G151" s="1287"/>
      <c r="H151" s="1287"/>
      <c r="I151" s="1287"/>
      <c r="J151" s="1287"/>
      <c r="K151" s="1287"/>
      <c r="L151" s="1287"/>
      <c r="M151" s="1287"/>
      <c r="N151" s="1287"/>
      <c r="O151" s="1287"/>
      <c r="P151" s="1287"/>
      <c r="Q151" s="1287"/>
      <c r="R151" s="1287"/>
      <c r="S151" s="1287"/>
      <c r="T151" s="1287"/>
      <c r="U151" s="1287"/>
      <c r="V151" s="1287"/>
      <c r="W151" s="1287"/>
      <c r="X151" s="1287"/>
    </row>
    <row r="152" spans="1:24" ht="12.75">
      <c r="A152" s="618"/>
      <c r="B152" s="618"/>
      <c r="C152" s="618"/>
      <c r="D152" s="619"/>
      <c r="E152" s="620" t="s">
        <v>613</v>
      </c>
      <c r="F152" s="621"/>
      <c r="G152" s="622"/>
      <c r="H152" s="622"/>
      <c r="I152" s="623" t="s">
        <v>42</v>
      </c>
      <c r="J152" s="624" t="s">
        <v>767</v>
      </c>
      <c r="K152" s="624" t="s">
        <v>616</v>
      </c>
      <c r="L152" s="624" t="s">
        <v>617</v>
      </c>
      <c r="M152" s="624" t="s">
        <v>618</v>
      </c>
      <c r="N152" s="624" t="s">
        <v>619</v>
      </c>
      <c r="O152" s="1288" t="s">
        <v>782</v>
      </c>
      <c r="P152" s="1289"/>
      <c r="Q152" s="1290"/>
      <c r="R152" s="623" t="s">
        <v>42</v>
      </c>
      <c r="S152" s="624" t="s">
        <v>621</v>
      </c>
      <c r="T152" s="623" t="s">
        <v>67</v>
      </c>
      <c r="U152" s="594" t="s">
        <v>61</v>
      </c>
      <c r="V152" s="625" t="s">
        <v>49</v>
      </c>
      <c r="W152" s="626"/>
      <c r="X152" s="626"/>
    </row>
    <row r="153" spans="1:24" ht="12.75">
      <c r="A153" s="627"/>
      <c r="B153" s="627"/>
      <c r="C153" s="627"/>
      <c r="D153" s="628" t="s">
        <v>11</v>
      </c>
      <c r="E153" s="623" t="s">
        <v>17</v>
      </c>
      <c r="F153" s="628" t="s">
        <v>11</v>
      </c>
      <c r="G153" s="629" t="s">
        <v>74</v>
      </c>
      <c r="H153" s="628" t="s">
        <v>52</v>
      </c>
      <c r="I153" s="630" t="s">
        <v>57</v>
      </c>
      <c r="J153" s="631" t="s">
        <v>1</v>
      </c>
      <c r="K153" s="631" t="s">
        <v>4</v>
      </c>
      <c r="L153" s="631" t="s">
        <v>1</v>
      </c>
      <c r="M153" s="631" t="s">
        <v>4</v>
      </c>
      <c r="N153" s="631" t="s">
        <v>4</v>
      </c>
      <c r="O153" s="632" t="s">
        <v>622</v>
      </c>
      <c r="P153" s="633" t="s">
        <v>4</v>
      </c>
      <c r="Q153" s="633" t="s">
        <v>4</v>
      </c>
      <c r="R153" s="633" t="s">
        <v>48</v>
      </c>
      <c r="S153" s="631" t="s">
        <v>1</v>
      </c>
      <c r="T153" s="633" t="s">
        <v>4</v>
      </c>
      <c r="U153" s="597"/>
      <c r="V153" s="599" t="s">
        <v>9</v>
      </c>
      <c r="W153" s="599" t="s">
        <v>48</v>
      </c>
      <c r="X153" s="634" t="s">
        <v>8</v>
      </c>
    </row>
    <row r="154" spans="1:24" ht="12">
      <c r="A154" s="259" t="s">
        <v>79</v>
      </c>
      <c r="B154" s="261"/>
      <c r="C154" s="261"/>
      <c r="D154" s="261"/>
      <c r="E154" s="266"/>
      <c r="F154" s="266"/>
      <c r="G154" s="266"/>
      <c r="H154" s="266"/>
      <c r="I154" s="267"/>
      <c r="J154" s="261"/>
      <c r="K154" s="261"/>
      <c r="L154" s="261"/>
      <c r="M154" s="261"/>
      <c r="N154" s="261"/>
      <c r="O154" s="379"/>
      <c r="P154" s="267" t="s">
        <v>783</v>
      </c>
      <c r="Q154" s="267" t="s">
        <v>102</v>
      </c>
      <c r="R154" s="267"/>
      <c r="S154" s="267"/>
      <c r="T154" s="267"/>
      <c r="U154" s="260"/>
      <c r="V154" s="267"/>
      <c r="W154" s="267"/>
      <c r="X154" s="268"/>
    </row>
    <row r="155" spans="1:24" ht="12" outlineLevel="1">
      <c r="A155" s="127"/>
      <c r="B155" s="127"/>
      <c r="C155" s="127"/>
      <c r="D155" s="127"/>
      <c r="E155" s="118">
        <v>1</v>
      </c>
      <c r="F155" s="117"/>
      <c r="G155" s="117"/>
      <c r="H155" s="117"/>
      <c r="I155" s="117">
        <v>1</v>
      </c>
      <c r="J155" s="71">
        <f>F155</f>
        <v>0</v>
      </c>
      <c r="K155" s="71"/>
      <c r="L155" s="71"/>
      <c r="M155" s="71"/>
      <c r="N155" s="71"/>
      <c r="O155" s="385">
        <v>0.05</v>
      </c>
      <c r="P155" s="71">
        <f>$F155*$O155</f>
        <v>0</v>
      </c>
      <c r="Q155" s="71"/>
      <c r="R155" s="71">
        <f>(G155*H155)*E155</f>
        <v>0</v>
      </c>
      <c r="S155" s="71">
        <f>(F155+G155*H155)*E155</f>
        <v>0</v>
      </c>
      <c r="T155" s="71">
        <f>H155*F155</f>
        <v>0</v>
      </c>
      <c r="U155" s="245" t="s">
        <v>774</v>
      </c>
      <c r="V155" s="265" t="s">
        <v>54</v>
      </c>
      <c r="W155" s="71"/>
      <c r="X155" s="73"/>
    </row>
    <row r="156" spans="1:24" ht="12" outlineLevel="1">
      <c r="A156" s="127"/>
      <c r="B156" s="127"/>
      <c r="C156" s="127"/>
      <c r="D156" s="127"/>
      <c r="E156" s="118">
        <v>1</v>
      </c>
      <c r="F156" s="117"/>
      <c r="G156" s="117"/>
      <c r="H156" s="117"/>
      <c r="I156" s="117">
        <v>1</v>
      </c>
      <c r="J156" s="71">
        <f t="shared" ref="J156:J158" si="114">F156</f>
        <v>0</v>
      </c>
      <c r="K156" s="71"/>
      <c r="L156" s="71"/>
      <c r="M156" s="71"/>
      <c r="N156" s="71"/>
      <c r="O156" s="385">
        <v>0.05</v>
      </c>
      <c r="P156" s="71">
        <f t="shared" ref="P156:P158" si="115">$F156*$O156</f>
        <v>0</v>
      </c>
      <c r="Q156" s="71"/>
      <c r="R156" s="71">
        <f t="shared" ref="R156:R158" si="116">(G156*H156)*E156</f>
        <v>0</v>
      </c>
      <c r="S156" s="71">
        <f t="shared" ref="S156:S158" si="117">(F156+G156*H156)*E156</f>
        <v>0</v>
      </c>
      <c r="T156" s="71">
        <f t="shared" ref="T156:T158" si="118">H156*F156</f>
        <v>0</v>
      </c>
      <c r="U156" s="245" t="s">
        <v>774</v>
      </c>
      <c r="V156" s="265" t="s">
        <v>54</v>
      </c>
      <c r="W156" s="71"/>
      <c r="X156" s="73"/>
    </row>
    <row r="157" spans="1:24" ht="12" outlineLevel="1">
      <c r="A157" s="127"/>
      <c r="B157" s="127"/>
      <c r="C157" s="127"/>
      <c r="D157" s="127"/>
      <c r="E157" s="118">
        <v>1</v>
      </c>
      <c r="F157" s="117"/>
      <c r="G157" s="117"/>
      <c r="H157" s="117"/>
      <c r="I157" s="117">
        <v>1</v>
      </c>
      <c r="J157" s="71">
        <f t="shared" si="114"/>
        <v>0</v>
      </c>
      <c r="K157" s="71"/>
      <c r="L157" s="71"/>
      <c r="M157" s="71"/>
      <c r="N157" s="71"/>
      <c r="O157" s="385">
        <v>0.05</v>
      </c>
      <c r="P157" s="71">
        <f t="shared" si="115"/>
        <v>0</v>
      </c>
      <c r="Q157" s="71"/>
      <c r="R157" s="71">
        <f t="shared" si="116"/>
        <v>0</v>
      </c>
      <c r="S157" s="71">
        <f t="shared" si="117"/>
        <v>0</v>
      </c>
      <c r="T157" s="71">
        <f t="shared" si="118"/>
        <v>0</v>
      </c>
      <c r="U157" s="245" t="s">
        <v>774</v>
      </c>
      <c r="V157" s="265" t="s">
        <v>54</v>
      </c>
      <c r="W157" s="71"/>
      <c r="X157" s="73"/>
    </row>
    <row r="158" spans="1:24" ht="12.75" outlineLevel="1" thickBot="1">
      <c r="A158" s="127"/>
      <c r="B158" s="127"/>
      <c r="C158" s="127"/>
      <c r="D158" s="127"/>
      <c r="E158" s="118">
        <v>1</v>
      </c>
      <c r="F158" s="117"/>
      <c r="G158" s="117"/>
      <c r="H158" s="117"/>
      <c r="I158" s="117">
        <v>1</v>
      </c>
      <c r="J158" s="71">
        <f t="shared" si="114"/>
        <v>0</v>
      </c>
      <c r="K158" s="71"/>
      <c r="L158" s="71"/>
      <c r="M158" s="71"/>
      <c r="N158" s="71"/>
      <c r="O158" s="385">
        <v>0.05</v>
      </c>
      <c r="P158" s="71">
        <f t="shared" si="115"/>
        <v>0</v>
      </c>
      <c r="Q158" s="71"/>
      <c r="R158" s="71">
        <f t="shared" si="116"/>
        <v>0</v>
      </c>
      <c r="S158" s="71">
        <f t="shared" si="117"/>
        <v>0</v>
      </c>
      <c r="T158" s="71">
        <f t="shared" si="118"/>
        <v>0</v>
      </c>
      <c r="U158" s="245" t="s">
        <v>774</v>
      </c>
      <c r="V158" s="265" t="s">
        <v>54</v>
      </c>
      <c r="W158" s="71"/>
      <c r="X158" s="73"/>
    </row>
    <row r="159" spans="1:24" ht="13.5" thickTop="1" thickBot="1">
      <c r="A159" s="52" t="str">
        <f>"TOTAL GERAL - "&amp;A151</f>
        <v>TOTAL GERAL - LAJE  FUNDAÇÃO</v>
      </c>
      <c r="B159" s="128"/>
      <c r="C159" s="98"/>
      <c r="D159" s="98"/>
      <c r="E159" s="98"/>
      <c r="F159" s="635"/>
      <c r="G159" s="635"/>
      <c r="H159" s="635"/>
      <c r="I159" s="635"/>
      <c r="J159" s="635">
        <f>SUM(J155:J158)</f>
        <v>0</v>
      </c>
      <c r="K159" s="635"/>
      <c r="L159" s="635"/>
      <c r="M159" s="635"/>
      <c r="N159" s="635"/>
      <c r="O159" s="635"/>
      <c r="P159" s="635">
        <f>SUM(P155:P158)</f>
        <v>0</v>
      </c>
      <c r="Q159" s="635">
        <f>SUM(Q155:Q158)</f>
        <v>0</v>
      </c>
      <c r="R159" s="635">
        <f>SUM(R155:R158)</f>
        <v>0</v>
      </c>
      <c r="S159" s="635">
        <f>SUM(S155:S158)</f>
        <v>0</v>
      </c>
      <c r="T159" s="635">
        <f>SUM(T155:T158)</f>
        <v>0</v>
      </c>
      <c r="U159" s="635"/>
      <c r="V159" s="635"/>
      <c r="W159" s="635">
        <f>SUM(W154:W156)</f>
        <v>0</v>
      </c>
      <c r="X159" s="635">
        <f>SUM(X154:X156)</f>
        <v>0</v>
      </c>
    </row>
    <row r="160" spans="1:24" ht="12" thickTop="1"/>
    <row r="162" spans="1:18" ht="24">
      <c r="D162" s="1273" t="s">
        <v>1039</v>
      </c>
      <c r="E162" s="154" t="s">
        <v>767</v>
      </c>
      <c r="F162" s="154" t="s">
        <v>768</v>
      </c>
      <c r="G162" s="154" t="s">
        <v>769</v>
      </c>
      <c r="H162" s="154" t="s">
        <v>618</v>
      </c>
      <c r="I162" s="298" t="s">
        <v>770</v>
      </c>
      <c r="J162" s="158" t="s">
        <v>771</v>
      </c>
      <c r="K162" s="158" t="s">
        <v>772</v>
      </c>
      <c r="L162" s="154" t="s">
        <v>140</v>
      </c>
      <c r="M162" s="586" t="s">
        <v>773</v>
      </c>
      <c r="N162" s="317" t="s">
        <v>774</v>
      </c>
      <c r="O162" s="317" t="s">
        <v>775</v>
      </c>
      <c r="P162" s="317" t="s">
        <v>776</v>
      </c>
      <c r="Q162" s="317" t="s">
        <v>777</v>
      </c>
      <c r="R162" s="317" t="s">
        <v>778</v>
      </c>
    </row>
    <row r="163" spans="1:18" ht="15.75" customHeight="1">
      <c r="D163" s="1274"/>
      <c r="E163" s="154" t="s">
        <v>1</v>
      </c>
      <c r="F163" s="154" t="s">
        <v>4</v>
      </c>
      <c r="G163" s="154" t="s">
        <v>1</v>
      </c>
      <c r="H163" s="154" t="s">
        <v>4</v>
      </c>
      <c r="I163" s="154" t="s">
        <v>4</v>
      </c>
      <c r="J163" s="154" t="s">
        <v>4</v>
      </c>
      <c r="K163" s="154" t="s">
        <v>4</v>
      </c>
      <c r="L163" s="154" t="s">
        <v>1</v>
      </c>
      <c r="M163" s="154" t="s">
        <v>1</v>
      </c>
      <c r="N163" s="154" t="s">
        <v>4</v>
      </c>
      <c r="O163" s="154" t="s">
        <v>4</v>
      </c>
      <c r="P163" s="154" t="s">
        <v>4</v>
      </c>
      <c r="Q163" s="154" t="s">
        <v>4</v>
      </c>
      <c r="R163" s="154" t="s">
        <v>4</v>
      </c>
    </row>
    <row r="164" spans="1:18">
      <c r="A164" s="6"/>
      <c r="B164" s="6"/>
      <c r="D164" s="587" t="s">
        <v>1043</v>
      </c>
      <c r="E164" s="587"/>
      <c r="F164" s="587">
        <f>K18+K27+K43+K63+K84</f>
        <v>878.57430499999998</v>
      </c>
      <c r="G164" s="587">
        <f>L18+L27+L43+L63+L84</f>
        <v>112.85885</v>
      </c>
      <c r="H164" s="587">
        <f>M18+M27+M43+M63+M84</f>
        <v>736.99880499999983</v>
      </c>
      <c r="I164" s="587">
        <f>N18+N27+N43+N63+N84</f>
        <v>184.04815000000002</v>
      </c>
      <c r="J164" s="587">
        <f>P18+P27+P43+P63+P100+P110</f>
        <v>0</v>
      </c>
      <c r="K164" s="587">
        <f>Q18+Q27+Q43+Q63+Q84</f>
        <v>6.8704750000000017</v>
      </c>
      <c r="L164" s="587">
        <f>R18+R27+R43+R63+R84</f>
        <v>337.59476945335678</v>
      </c>
      <c r="M164" s="587">
        <f>S18+S27+S43+S63+S84</f>
        <v>323.54499999999996</v>
      </c>
      <c r="N164" s="587">
        <f>SUMIF($U$6:$U$110,N$162,$T$6:$T$110)</f>
        <v>0</v>
      </c>
      <c r="O164" s="587">
        <f>SUMIF($U$6:$U$110,O$162,$T$6:$T$110)</f>
        <v>0</v>
      </c>
      <c r="P164" s="587">
        <f>SUMIF($U$6:$U$110,P$162,$T$6:$T$110)</f>
        <v>141.57550000000001</v>
      </c>
      <c r="Q164" s="587">
        <f>SUMIF($U$6:$U$110,Q$162,$T$6:$T$110)</f>
        <v>0</v>
      </c>
      <c r="R164" s="587">
        <f>SUMIF($U$6:$U$110,R$162,$T$6:$T$110)</f>
        <v>0</v>
      </c>
    </row>
    <row r="165" spans="1:18">
      <c r="A165" s="6"/>
      <c r="B165" s="6"/>
      <c r="D165" s="587" t="s">
        <v>1044</v>
      </c>
      <c r="E165" s="587"/>
      <c r="F165" s="587">
        <f>K150</f>
        <v>109.87062999999999</v>
      </c>
      <c r="G165" s="587">
        <f>L150</f>
        <v>18.435520000000004</v>
      </c>
      <c r="H165" s="587">
        <f>M150</f>
        <v>0</v>
      </c>
      <c r="I165" s="587">
        <f>N150</f>
        <v>0</v>
      </c>
      <c r="J165" s="587">
        <f>P150</f>
        <v>0</v>
      </c>
      <c r="K165" s="587">
        <f>Q150</f>
        <v>0.92177600000000015</v>
      </c>
      <c r="L165" s="587">
        <f>R150</f>
        <v>0</v>
      </c>
      <c r="M165" s="587">
        <f>S150</f>
        <v>0</v>
      </c>
      <c r="N165" s="587">
        <f>SUMIF($U$116:$U$149,N$162,$T$116:$T$149)</f>
        <v>0</v>
      </c>
      <c r="O165" s="587">
        <f>SUMIF($U$116:$U$149,O$162,$T$116:$T$149)</f>
        <v>0</v>
      </c>
      <c r="P165" s="587">
        <f t="shared" ref="P165:R165" si="119">SUMIF($U$116:$U$149,P$162,$T$116:$T$149)</f>
        <v>14.463352</v>
      </c>
      <c r="Q165" s="587">
        <f t="shared" si="119"/>
        <v>0</v>
      </c>
      <c r="R165" s="587">
        <f t="shared" si="119"/>
        <v>0</v>
      </c>
    </row>
    <row r="166" spans="1:18" ht="12" thickBot="1">
      <c r="A166" s="6"/>
      <c r="B166" s="6"/>
      <c r="D166" s="587" t="s">
        <v>779</v>
      </c>
      <c r="E166" s="587">
        <f>$J$159</f>
        <v>0</v>
      </c>
      <c r="F166" s="587">
        <f>'Obra '!E14*0.2</f>
        <v>81.63600000000001</v>
      </c>
      <c r="G166" s="587">
        <f>L159</f>
        <v>0</v>
      </c>
      <c r="H166" s="587">
        <f>F166-Infraestrutura!M12</f>
        <v>15.376000000000005</v>
      </c>
      <c r="I166" s="587">
        <f>F166-H166</f>
        <v>66.260000000000005</v>
      </c>
      <c r="J166" s="587">
        <f>P159</f>
        <v>0</v>
      </c>
      <c r="K166" s="587">
        <f>'Obra '!E14*0.05</f>
        <v>20.409000000000002</v>
      </c>
      <c r="L166" s="587">
        <f>R159</f>
        <v>0</v>
      </c>
      <c r="M166" s="587">
        <f>S159</f>
        <v>0</v>
      </c>
      <c r="N166" s="587">
        <f>SUMIF($U$151:$U$159,N$162,$T$151:$T$159)</f>
        <v>0</v>
      </c>
      <c r="O166" s="587">
        <f t="shared" ref="O166:R166" si="120">SUMIF($U$151:$U$159,O$162,$T$151:$T$159)</f>
        <v>0</v>
      </c>
      <c r="P166" s="587">
        <f t="shared" si="120"/>
        <v>0</v>
      </c>
      <c r="Q166" s="587">
        <f t="shared" si="120"/>
        <v>0</v>
      </c>
      <c r="R166" s="587">
        <f t="shared" si="120"/>
        <v>0</v>
      </c>
    </row>
    <row r="167" spans="1:18" ht="13.5" thickTop="1" thickBot="1">
      <c r="A167" s="4" t="s">
        <v>66</v>
      </c>
      <c r="D167" s="52" t="str">
        <f>"TOTAL GERAL - "&amp;D159</f>
        <v xml:space="preserve">TOTAL GERAL - </v>
      </c>
      <c r="E167" s="845">
        <f>SUM(E164:E166)</f>
        <v>0</v>
      </c>
      <c r="F167" s="845">
        <f t="shared" ref="F167:R167" si="121">SUM(F164:F166)</f>
        <v>1070.080935</v>
      </c>
      <c r="G167" s="845">
        <f t="shared" si="121"/>
        <v>131.29437000000001</v>
      </c>
      <c r="H167" s="845">
        <f t="shared" si="121"/>
        <v>752.37480499999981</v>
      </c>
      <c r="I167" s="845">
        <f t="shared" si="121"/>
        <v>250.30815000000001</v>
      </c>
      <c r="J167" s="845">
        <f t="shared" si="121"/>
        <v>0</v>
      </c>
      <c r="K167" s="845">
        <f t="shared" si="121"/>
        <v>28.201251000000006</v>
      </c>
      <c r="L167" s="845">
        <f t="shared" si="121"/>
        <v>337.59476945335678</v>
      </c>
      <c r="M167" s="845">
        <f t="shared" si="121"/>
        <v>323.54499999999996</v>
      </c>
      <c r="N167" s="845">
        <f t="shared" si="121"/>
        <v>0</v>
      </c>
      <c r="O167" s="845">
        <f t="shared" si="121"/>
        <v>0</v>
      </c>
      <c r="P167" s="845">
        <f t="shared" si="121"/>
        <v>156.03885200000002</v>
      </c>
      <c r="Q167" s="845">
        <f t="shared" si="121"/>
        <v>0</v>
      </c>
      <c r="R167" s="845">
        <f t="shared" si="121"/>
        <v>0</v>
      </c>
    </row>
    <row r="168" spans="1:18" ht="12" thickTop="1">
      <c r="A168" s="4" t="s">
        <v>66</v>
      </c>
    </row>
  </sheetData>
  <mergeCells count="51">
    <mergeCell ref="A151:X151"/>
    <mergeCell ref="O152:Q152"/>
    <mergeCell ref="A101:U101"/>
    <mergeCell ref="A102:A104"/>
    <mergeCell ref="I102:J102"/>
    <mergeCell ref="K102:K103"/>
    <mergeCell ref="L102:L103"/>
    <mergeCell ref="M102:M103"/>
    <mergeCell ref="N102:N103"/>
    <mergeCell ref="S102:S103"/>
    <mergeCell ref="T102:T103"/>
    <mergeCell ref="O103:Q103"/>
    <mergeCell ref="A111:U111"/>
    <mergeCell ref="A112:C114"/>
    <mergeCell ref="D112:D114"/>
    <mergeCell ref="I112:J112"/>
    <mergeCell ref="O113:Q113"/>
    <mergeCell ref="D162:D163"/>
    <mergeCell ref="A5:U5"/>
    <mergeCell ref="I6:J6"/>
    <mergeCell ref="O7:Q7"/>
    <mergeCell ref="A19:U19"/>
    <mergeCell ref="A20:A22"/>
    <mergeCell ref="I20:J20"/>
    <mergeCell ref="O21:Q21"/>
    <mergeCell ref="A44:U44"/>
    <mergeCell ref="A64:U64"/>
    <mergeCell ref="E29:E31"/>
    <mergeCell ref="I29:J29"/>
    <mergeCell ref="O30:Q30"/>
    <mergeCell ref="A29:D31"/>
    <mergeCell ref="I45:J45"/>
    <mergeCell ref="O46:Q46"/>
    <mergeCell ref="K20:U20"/>
    <mergeCell ref="A6:D8"/>
    <mergeCell ref="F6:H6"/>
    <mergeCell ref="E6:E8"/>
    <mergeCell ref="A28:U28"/>
    <mergeCell ref="D45:D47"/>
    <mergeCell ref="A45:C47"/>
    <mergeCell ref="B86:B88"/>
    <mergeCell ref="A86:A88"/>
    <mergeCell ref="A85:U85"/>
    <mergeCell ref="O66:Q66"/>
    <mergeCell ref="O87:Q87"/>
    <mergeCell ref="I86:J86"/>
    <mergeCell ref="D86:D88"/>
    <mergeCell ref="C86:C88"/>
    <mergeCell ref="D65:D67"/>
    <mergeCell ref="I65:J65"/>
    <mergeCell ref="A65:C67"/>
  </mergeCells>
  <phoneticPr fontId="154" type="noConversion"/>
  <dataValidations disablePrompts="1" count="3">
    <dataValidation type="list" allowBlank="1" showInputMessage="1" showErrorMessage="1" sqref="U23 U32" xr:uid="{CC79FAD1-D9F3-4CA1-9E54-FC86AD554D7B}">
      <formula1>$X$9:$X$12</formula1>
    </dataValidation>
    <dataValidation type="list" allowBlank="1" showInputMessage="1" showErrorMessage="1" sqref="U9" xr:uid="{1774B2FF-16B0-408B-922F-BDC7D0E7F870}">
      <formula1>$X$10:$X$12</formula1>
    </dataValidation>
    <dataValidation type="list" allowBlank="1" showInputMessage="1" showErrorMessage="1" sqref="U106:U109 U10:U17 U33:U42 U24:U26 U155:U158 U90:U99 U49:U62 U69:U83 U116:U149" xr:uid="{2FC9A055-8B21-4E0E-9282-14B595D16D70}">
      <formula1>$N$162:$R$162</formula1>
    </dataValidation>
  </dataValidations>
  <printOptions horizontalCentered="1"/>
  <pageMargins left="0.39370078740157483" right="0" top="0.39370078740157483" bottom="0.39370078740157483" header="0.51181102362204722" footer="0.19685039370078741"/>
  <pageSetup paperSize="9" scale="26" orientation="portrait" verticalDpi="300" r:id="rId1"/>
  <headerFooter alignWithMargins="0">
    <oddFooter>&amp;L&amp;F - &amp;A&amp;R&amp;P / &amp;N</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ilha9">
    <tabColor rgb="FF1851D6"/>
    <pageSetUpPr fitToPage="1"/>
  </sheetPr>
  <dimension ref="A1:U14"/>
  <sheetViews>
    <sheetView showGridLines="0" view="pageBreakPreview" zoomScaleNormal="100" zoomScaleSheetLayoutView="100" workbookViewId="0">
      <pane ySplit="6" topLeftCell="A7" activePane="bottomLeft" state="frozen"/>
      <selection activeCell="E107" sqref="E107"/>
      <selection pane="bottomLeft" activeCell="I14" sqref="I14"/>
    </sheetView>
  </sheetViews>
  <sheetFormatPr defaultRowHeight="11.25"/>
  <cols>
    <col min="1" max="1" width="28.85546875" style="4" customWidth="1"/>
    <col min="2" max="2" width="10.28515625" style="4" customWidth="1"/>
    <col min="3" max="4" width="7.5703125" style="4" customWidth="1"/>
    <col min="5" max="12" width="8.140625" style="4" customWidth="1"/>
    <col min="13" max="13" width="11.5703125" style="4" bestFit="1" customWidth="1"/>
    <col min="14" max="14" width="7.42578125" style="4" customWidth="1"/>
    <col min="15" max="15" width="21.42578125" style="4" bestFit="1" customWidth="1"/>
    <col min="16" max="16" width="10.28515625" style="4" bestFit="1" customWidth="1"/>
    <col min="17" max="248" width="9.140625" style="4"/>
    <col min="249" max="249" width="14.5703125" style="4" customWidth="1"/>
    <col min="250" max="250" width="20.7109375" style="4" customWidth="1"/>
    <col min="251" max="251" width="9.140625" style="4"/>
    <col min="252" max="263" width="8.42578125" style="4" customWidth="1"/>
    <col min="264" max="504" width="9.140625" style="4"/>
    <col min="505" max="505" width="14.5703125" style="4" customWidth="1"/>
    <col min="506" max="506" width="20.7109375" style="4" customWidth="1"/>
    <col min="507" max="507" width="9.140625" style="4"/>
    <col min="508" max="519" width="8.42578125" style="4" customWidth="1"/>
    <col min="520" max="760" width="9.140625" style="4"/>
    <col min="761" max="761" width="14.5703125" style="4" customWidth="1"/>
    <col min="762" max="762" width="20.7109375" style="4" customWidth="1"/>
    <col min="763" max="763" width="9.140625" style="4"/>
    <col min="764" max="775" width="8.42578125" style="4" customWidth="1"/>
    <col min="776" max="1016" width="9.140625" style="4"/>
    <col min="1017" max="1017" width="14.5703125" style="4" customWidth="1"/>
    <col min="1018" max="1018" width="20.7109375" style="4" customWidth="1"/>
    <col min="1019" max="1019" width="9.140625" style="4"/>
    <col min="1020" max="1031" width="8.42578125" style="4" customWidth="1"/>
    <col min="1032" max="1272" width="9.140625" style="4"/>
    <col min="1273" max="1273" width="14.5703125" style="4" customWidth="1"/>
    <col min="1274" max="1274" width="20.7109375" style="4" customWidth="1"/>
    <col min="1275" max="1275" width="9.140625" style="4"/>
    <col min="1276" max="1287" width="8.42578125" style="4" customWidth="1"/>
    <col min="1288" max="1528" width="9.140625" style="4"/>
    <col min="1529" max="1529" width="14.5703125" style="4" customWidth="1"/>
    <col min="1530" max="1530" width="20.7109375" style="4" customWidth="1"/>
    <col min="1531" max="1531" width="9.140625" style="4"/>
    <col min="1532" max="1543" width="8.42578125" style="4" customWidth="1"/>
    <col min="1544" max="1784" width="9.140625" style="4"/>
    <col min="1785" max="1785" width="14.5703125" style="4" customWidth="1"/>
    <col min="1786" max="1786" width="20.7109375" style="4" customWidth="1"/>
    <col min="1787" max="1787" width="9.140625" style="4"/>
    <col min="1788" max="1799" width="8.42578125" style="4" customWidth="1"/>
    <col min="1800" max="2040" width="9.140625" style="4"/>
    <col min="2041" max="2041" width="14.5703125" style="4" customWidth="1"/>
    <col min="2042" max="2042" width="20.7109375" style="4" customWidth="1"/>
    <col min="2043" max="2043" width="9.140625" style="4"/>
    <col min="2044" max="2055" width="8.42578125" style="4" customWidth="1"/>
    <col min="2056" max="2296" width="9.140625" style="4"/>
    <col min="2297" max="2297" width="14.5703125" style="4" customWidth="1"/>
    <col min="2298" max="2298" width="20.7109375" style="4" customWidth="1"/>
    <col min="2299" max="2299" width="9.140625" style="4"/>
    <col min="2300" max="2311" width="8.42578125" style="4" customWidth="1"/>
    <col min="2312" max="2552" width="9.140625" style="4"/>
    <col min="2553" max="2553" width="14.5703125" style="4" customWidth="1"/>
    <col min="2554" max="2554" width="20.7109375" style="4" customWidth="1"/>
    <col min="2555" max="2555" width="9.140625" style="4"/>
    <col min="2556" max="2567" width="8.42578125" style="4" customWidth="1"/>
    <col min="2568" max="2808" width="9.140625" style="4"/>
    <col min="2809" max="2809" width="14.5703125" style="4" customWidth="1"/>
    <col min="2810" max="2810" width="20.7109375" style="4" customWidth="1"/>
    <col min="2811" max="2811" width="9.140625" style="4"/>
    <col min="2812" max="2823" width="8.42578125" style="4" customWidth="1"/>
    <col min="2824" max="3064" width="9.140625" style="4"/>
    <col min="3065" max="3065" width="14.5703125" style="4" customWidth="1"/>
    <col min="3066" max="3066" width="20.7109375" style="4" customWidth="1"/>
    <col min="3067" max="3067" width="9.140625" style="4"/>
    <col min="3068" max="3079" width="8.42578125" style="4" customWidth="1"/>
    <col min="3080" max="3320" width="9.140625" style="4"/>
    <col min="3321" max="3321" width="14.5703125" style="4" customWidth="1"/>
    <col min="3322" max="3322" width="20.7109375" style="4" customWidth="1"/>
    <col min="3323" max="3323" width="9.140625" style="4"/>
    <col min="3324" max="3335" width="8.42578125" style="4" customWidth="1"/>
    <col min="3336" max="3576" width="9.140625" style="4"/>
    <col min="3577" max="3577" width="14.5703125" style="4" customWidth="1"/>
    <col min="3578" max="3578" width="20.7109375" style="4" customWidth="1"/>
    <col min="3579" max="3579" width="9.140625" style="4"/>
    <col min="3580" max="3591" width="8.42578125" style="4" customWidth="1"/>
    <col min="3592" max="3832" width="9.140625" style="4"/>
    <col min="3833" max="3833" width="14.5703125" style="4" customWidth="1"/>
    <col min="3834" max="3834" width="20.7109375" style="4" customWidth="1"/>
    <col min="3835" max="3835" width="9.140625" style="4"/>
    <col min="3836" max="3847" width="8.42578125" style="4" customWidth="1"/>
    <col min="3848" max="4088" width="9.140625" style="4"/>
    <col min="4089" max="4089" width="14.5703125" style="4" customWidth="1"/>
    <col min="4090" max="4090" width="20.7109375" style="4" customWidth="1"/>
    <col min="4091" max="4091" width="9.140625" style="4"/>
    <col min="4092" max="4103" width="8.42578125" style="4" customWidth="1"/>
    <col min="4104" max="4344" width="9.140625" style="4"/>
    <col min="4345" max="4345" width="14.5703125" style="4" customWidth="1"/>
    <col min="4346" max="4346" width="20.7109375" style="4" customWidth="1"/>
    <col min="4347" max="4347" width="9.140625" style="4"/>
    <col min="4348" max="4359" width="8.42578125" style="4" customWidth="1"/>
    <col min="4360" max="4600" width="9.140625" style="4"/>
    <col min="4601" max="4601" width="14.5703125" style="4" customWidth="1"/>
    <col min="4602" max="4602" width="20.7109375" style="4" customWidth="1"/>
    <col min="4603" max="4603" width="9.140625" style="4"/>
    <col min="4604" max="4615" width="8.42578125" style="4" customWidth="1"/>
    <col min="4616" max="4856" width="9.140625" style="4"/>
    <col min="4857" max="4857" width="14.5703125" style="4" customWidth="1"/>
    <col min="4858" max="4858" width="20.7109375" style="4" customWidth="1"/>
    <col min="4859" max="4859" width="9.140625" style="4"/>
    <col min="4860" max="4871" width="8.42578125" style="4" customWidth="1"/>
    <col min="4872" max="5112" width="9.140625" style="4"/>
    <col min="5113" max="5113" width="14.5703125" style="4" customWidth="1"/>
    <col min="5114" max="5114" width="20.7109375" style="4" customWidth="1"/>
    <col min="5115" max="5115" width="9.140625" style="4"/>
    <col min="5116" max="5127" width="8.42578125" style="4" customWidth="1"/>
    <col min="5128" max="5368" width="9.140625" style="4"/>
    <col min="5369" max="5369" width="14.5703125" style="4" customWidth="1"/>
    <col min="5370" max="5370" width="20.7109375" style="4" customWidth="1"/>
    <col min="5371" max="5371" width="9.140625" style="4"/>
    <col min="5372" max="5383" width="8.42578125" style="4" customWidth="1"/>
    <col min="5384" max="5624" width="9.140625" style="4"/>
    <col min="5625" max="5625" width="14.5703125" style="4" customWidth="1"/>
    <col min="5626" max="5626" width="20.7109375" style="4" customWidth="1"/>
    <col min="5627" max="5627" width="9.140625" style="4"/>
    <col min="5628" max="5639" width="8.42578125" style="4" customWidth="1"/>
    <col min="5640" max="5880" width="9.140625" style="4"/>
    <col min="5881" max="5881" width="14.5703125" style="4" customWidth="1"/>
    <col min="5882" max="5882" width="20.7109375" style="4" customWidth="1"/>
    <col min="5883" max="5883" width="9.140625" style="4"/>
    <col min="5884" max="5895" width="8.42578125" style="4" customWidth="1"/>
    <col min="5896" max="6136" width="9.140625" style="4"/>
    <col min="6137" max="6137" width="14.5703125" style="4" customWidth="1"/>
    <col min="6138" max="6138" width="20.7109375" style="4" customWidth="1"/>
    <col min="6139" max="6139" width="9.140625" style="4"/>
    <col min="6140" max="6151" width="8.42578125" style="4" customWidth="1"/>
    <col min="6152" max="6392" width="9.140625" style="4"/>
    <col min="6393" max="6393" width="14.5703125" style="4" customWidth="1"/>
    <col min="6394" max="6394" width="20.7109375" style="4" customWidth="1"/>
    <col min="6395" max="6395" width="9.140625" style="4"/>
    <col min="6396" max="6407" width="8.42578125" style="4" customWidth="1"/>
    <col min="6408" max="6648" width="9.140625" style="4"/>
    <col min="6649" max="6649" width="14.5703125" style="4" customWidth="1"/>
    <col min="6650" max="6650" width="20.7109375" style="4" customWidth="1"/>
    <col min="6651" max="6651" width="9.140625" style="4"/>
    <col min="6652" max="6663" width="8.42578125" style="4" customWidth="1"/>
    <col min="6664" max="6904" width="9.140625" style="4"/>
    <col min="6905" max="6905" width="14.5703125" style="4" customWidth="1"/>
    <col min="6906" max="6906" width="20.7109375" style="4" customWidth="1"/>
    <col min="6907" max="6907" width="9.140625" style="4"/>
    <col min="6908" max="6919" width="8.42578125" style="4" customWidth="1"/>
    <col min="6920" max="7160" width="9.140625" style="4"/>
    <col min="7161" max="7161" width="14.5703125" style="4" customWidth="1"/>
    <col min="7162" max="7162" width="20.7109375" style="4" customWidth="1"/>
    <col min="7163" max="7163" width="9.140625" style="4"/>
    <col min="7164" max="7175" width="8.42578125" style="4" customWidth="1"/>
    <col min="7176" max="7416" width="9.140625" style="4"/>
    <col min="7417" max="7417" width="14.5703125" style="4" customWidth="1"/>
    <col min="7418" max="7418" width="20.7109375" style="4" customWidth="1"/>
    <col min="7419" max="7419" width="9.140625" style="4"/>
    <col min="7420" max="7431" width="8.42578125" style="4" customWidth="1"/>
    <col min="7432" max="7672" width="9.140625" style="4"/>
    <col min="7673" max="7673" width="14.5703125" style="4" customWidth="1"/>
    <col min="7674" max="7674" width="20.7109375" style="4" customWidth="1"/>
    <col min="7675" max="7675" width="9.140625" style="4"/>
    <col min="7676" max="7687" width="8.42578125" style="4" customWidth="1"/>
    <col min="7688" max="7928" width="9.140625" style="4"/>
    <col min="7929" max="7929" width="14.5703125" style="4" customWidth="1"/>
    <col min="7930" max="7930" width="20.7109375" style="4" customWidth="1"/>
    <col min="7931" max="7931" width="9.140625" style="4"/>
    <col min="7932" max="7943" width="8.42578125" style="4" customWidth="1"/>
    <col min="7944" max="8184" width="9.140625" style="4"/>
    <col min="8185" max="8185" width="14.5703125" style="4" customWidth="1"/>
    <col min="8186" max="8186" width="20.7109375" style="4" customWidth="1"/>
    <col min="8187" max="8187" width="9.140625" style="4"/>
    <col min="8188" max="8199" width="8.42578125" style="4" customWidth="1"/>
    <col min="8200" max="8440" width="9.140625" style="4"/>
    <col min="8441" max="8441" width="14.5703125" style="4" customWidth="1"/>
    <col min="8442" max="8442" width="20.7109375" style="4" customWidth="1"/>
    <col min="8443" max="8443" width="9.140625" style="4"/>
    <col min="8444" max="8455" width="8.42578125" style="4" customWidth="1"/>
    <col min="8456" max="8696" width="9.140625" style="4"/>
    <col min="8697" max="8697" width="14.5703125" style="4" customWidth="1"/>
    <col min="8698" max="8698" width="20.7109375" style="4" customWidth="1"/>
    <col min="8699" max="8699" width="9.140625" style="4"/>
    <col min="8700" max="8711" width="8.42578125" style="4" customWidth="1"/>
    <col min="8712" max="8952" width="9.140625" style="4"/>
    <col min="8953" max="8953" width="14.5703125" style="4" customWidth="1"/>
    <col min="8954" max="8954" width="20.7109375" style="4" customWidth="1"/>
    <col min="8955" max="8955" width="9.140625" style="4"/>
    <col min="8956" max="8967" width="8.42578125" style="4" customWidth="1"/>
    <col min="8968" max="9208" width="9.140625" style="4"/>
    <col min="9209" max="9209" width="14.5703125" style="4" customWidth="1"/>
    <col min="9210" max="9210" width="20.7109375" style="4" customWidth="1"/>
    <col min="9211" max="9211" width="9.140625" style="4"/>
    <col min="9212" max="9223" width="8.42578125" style="4" customWidth="1"/>
    <col min="9224" max="9464" width="9.140625" style="4"/>
    <col min="9465" max="9465" width="14.5703125" style="4" customWidth="1"/>
    <col min="9466" max="9466" width="20.7109375" style="4" customWidth="1"/>
    <col min="9467" max="9467" width="9.140625" style="4"/>
    <col min="9468" max="9479" width="8.42578125" style="4" customWidth="1"/>
    <col min="9480" max="9720" width="9.140625" style="4"/>
    <col min="9721" max="9721" width="14.5703125" style="4" customWidth="1"/>
    <col min="9722" max="9722" width="20.7109375" style="4" customWidth="1"/>
    <col min="9723" max="9723" width="9.140625" style="4"/>
    <col min="9724" max="9735" width="8.42578125" style="4" customWidth="1"/>
    <col min="9736" max="9976" width="9.140625" style="4"/>
    <col min="9977" max="9977" width="14.5703125" style="4" customWidth="1"/>
    <col min="9978" max="9978" width="20.7109375" style="4" customWidth="1"/>
    <col min="9979" max="9979" width="9.140625" style="4"/>
    <col min="9980" max="9991" width="8.42578125" style="4" customWidth="1"/>
    <col min="9992" max="10232" width="9.140625" style="4"/>
    <col min="10233" max="10233" width="14.5703125" style="4" customWidth="1"/>
    <col min="10234" max="10234" width="20.7109375" style="4" customWidth="1"/>
    <col min="10235" max="10235" width="9.140625" style="4"/>
    <col min="10236" max="10247" width="8.42578125" style="4" customWidth="1"/>
    <col min="10248" max="10488" width="9.140625" style="4"/>
    <col min="10489" max="10489" width="14.5703125" style="4" customWidth="1"/>
    <col min="10490" max="10490" width="20.7109375" style="4" customWidth="1"/>
    <col min="10491" max="10491" width="9.140625" style="4"/>
    <col min="10492" max="10503" width="8.42578125" style="4" customWidth="1"/>
    <col min="10504" max="10744" width="9.140625" style="4"/>
    <col min="10745" max="10745" width="14.5703125" style="4" customWidth="1"/>
    <col min="10746" max="10746" width="20.7109375" style="4" customWidth="1"/>
    <col min="10747" max="10747" width="9.140625" style="4"/>
    <col min="10748" max="10759" width="8.42578125" style="4" customWidth="1"/>
    <col min="10760" max="11000" width="9.140625" style="4"/>
    <col min="11001" max="11001" width="14.5703125" style="4" customWidth="1"/>
    <col min="11002" max="11002" width="20.7109375" style="4" customWidth="1"/>
    <col min="11003" max="11003" width="9.140625" style="4"/>
    <col min="11004" max="11015" width="8.42578125" style="4" customWidth="1"/>
    <col min="11016" max="11256" width="9.140625" style="4"/>
    <col min="11257" max="11257" width="14.5703125" style="4" customWidth="1"/>
    <col min="11258" max="11258" width="20.7109375" style="4" customWidth="1"/>
    <col min="11259" max="11259" width="9.140625" style="4"/>
    <col min="11260" max="11271" width="8.42578125" style="4" customWidth="1"/>
    <col min="11272" max="11512" width="9.140625" style="4"/>
    <col min="11513" max="11513" width="14.5703125" style="4" customWidth="1"/>
    <col min="11514" max="11514" width="20.7109375" style="4" customWidth="1"/>
    <col min="11515" max="11515" width="9.140625" style="4"/>
    <col min="11516" max="11527" width="8.42578125" style="4" customWidth="1"/>
    <col min="11528" max="11768" width="9.140625" style="4"/>
    <col min="11769" max="11769" width="14.5703125" style="4" customWidth="1"/>
    <col min="11770" max="11770" width="20.7109375" style="4" customWidth="1"/>
    <col min="11771" max="11771" width="9.140625" style="4"/>
    <col min="11772" max="11783" width="8.42578125" style="4" customWidth="1"/>
    <col min="11784" max="12024" width="9.140625" style="4"/>
    <col min="12025" max="12025" width="14.5703125" style="4" customWidth="1"/>
    <col min="12026" max="12026" width="20.7109375" style="4" customWidth="1"/>
    <col min="12027" max="12027" width="9.140625" style="4"/>
    <col min="12028" max="12039" width="8.42578125" style="4" customWidth="1"/>
    <col min="12040" max="12280" width="9.140625" style="4"/>
    <col min="12281" max="12281" width="14.5703125" style="4" customWidth="1"/>
    <col min="12282" max="12282" width="20.7109375" style="4" customWidth="1"/>
    <col min="12283" max="12283" width="9.140625" style="4"/>
    <col min="12284" max="12295" width="8.42578125" style="4" customWidth="1"/>
    <col min="12296" max="12536" width="9.140625" style="4"/>
    <col min="12537" max="12537" width="14.5703125" style="4" customWidth="1"/>
    <col min="12538" max="12538" width="20.7109375" style="4" customWidth="1"/>
    <col min="12539" max="12539" width="9.140625" style="4"/>
    <col min="12540" max="12551" width="8.42578125" style="4" customWidth="1"/>
    <col min="12552" max="12792" width="9.140625" style="4"/>
    <col min="12793" max="12793" width="14.5703125" style="4" customWidth="1"/>
    <col min="12794" max="12794" width="20.7109375" style="4" customWidth="1"/>
    <col min="12795" max="12795" width="9.140625" style="4"/>
    <col min="12796" max="12807" width="8.42578125" style="4" customWidth="1"/>
    <col min="12808" max="13048" width="9.140625" style="4"/>
    <col min="13049" max="13049" width="14.5703125" style="4" customWidth="1"/>
    <col min="13050" max="13050" width="20.7109375" style="4" customWidth="1"/>
    <col min="13051" max="13051" width="9.140625" style="4"/>
    <col min="13052" max="13063" width="8.42578125" style="4" customWidth="1"/>
    <col min="13064" max="13304" width="9.140625" style="4"/>
    <col min="13305" max="13305" width="14.5703125" style="4" customWidth="1"/>
    <col min="13306" max="13306" width="20.7109375" style="4" customWidth="1"/>
    <col min="13307" max="13307" width="9.140625" style="4"/>
    <col min="13308" max="13319" width="8.42578125" style="4" customWidth="1"/>
    <col min="13320" max="13560" width="9.140625" style="4"/>
    <col min="13561" max="13561" width="14.5703125" style="4" customWidth="1"/>
    <col min="13562" max="13562" width="20.7109375" style="4" customWidth="1"/>
    <col min="13563" max="13563" width="9.140625" style="4"/>
    <col min="13564" max="13575" width="8.42578125" style="4" customWidth="1"/>
    <col min="13576" max="13816" width="9.140625" style="4"/>
    <col min="13817" max="13817" width="14.5703125" style="4" customWidth="1"/>
    <col min="13818" max="13818" width="20.7109375" style="4" customWidth="1"/>
    <col min="13819" max="13819" width="9.140625" style="4"/>
    <col min="13820" max="13831" width="8.42578125" style="4" customWidth="1"/>
    <col min="13832" max="14072" width="9.140625" style="4"/>
    <col min="14073" max="14073" width="14.5703125" style="4" customWidth="1"/>
    <col min="14074" max="14074" width="20.7109375" style="4" customWidth="1"/>
    <col min="14075" max="14075" width="9.140625" style="4"/>
    <col min="14076" max="14087" width="8.42578125" style="4" customWidth="1"/>
    <col min="14088" max="14328" width="9.140625" style="4"/>
    <col min="14329" max="14329" width="14.5703125" style="4" customWidth="1"/>
    <col min="14330" max="14330" width="20.7109375" style="4" customWidth="1"/>
    <col min="14331" max="14331" width="9.140625" style="4"/>
    <col min="14332" max="14343" width="8.42578125" style="4" customWidth="1"/>
    <col min="14344" max="14584" width="9.140625" style="4"/>
    <col min="14585" max="14585" width="14.5703125" style="4" customWidth="1"/>
    <col min="14586" max="14586" width="20.7109375" style="4" customWidth="1"/>
    <col min="14587" max="14587" width="9.140625" style="4"/>
    <col min="14588" max="14599" width="8.42578125" style="4" customWidth="1"/>
    <col min="14600" max="14840" width="9.140625" style="4"/>
    <col min="14841" max="14841" width="14.5703125" style="4" customWidth="1"/>
    <col min="14842" max="14842" width="20.7109375" style="4" customWidth="1"/>
    <col min="14843" max="14843" width="9.140625" style="4"/>
    <col min="14844" max="14855" width="8.42578125" style="4" customWidth="1"/>
    <col min="14856" max="15096" width="9.140625" style="4"/>
    <col min="15097" max="15097" width="14.5703125" style="4" customWidth="1"/>
    <col min="15098" max="15098" width="20.7109375" style="4" customWidth="1"/>
    <col min="15099" max="15099" width="9.140625" style="4"/>
    <col min="15100" max="15111" width="8.42578125" style="4" customWidth="1"/>
    <col min="15112" max="15352" width="9.140625" style="4"/>
    <col min="15353" max="15353" width="14.5703125" style="4" customWidth="1"/>
    <col min="15354" max="15354" width="20.7109375" style="4" customWidth="1"/>
    <col min="15355" max="15355" width="9.140625" style="4"/>
    <col min="15356" max="15367" width="8.42578125" style="4" customWidth="1"/>
    <col min="15368" max="15608" width="9.140625" style="4"/>
    <col min="15609" max="15609" width="14.5703125" style="4" customWidth="1"/>
    <col min="15610" max="15610" width="20.7109375" style="4" customWidth="1"/>
    <col min="15611" max="15611" width="9.140625" style="4"/>
    <col min="15612" max="15623" width="8.42578125" style="4" customWidth="1"/>
    <col min="15624" max="15864" width="9.140625" style="4"/>
    <col min="15865" max="15865" width="14.5703125" style="4" customWidth="1"/>
    <col min="15866" max="15866" width="20.7109375" style="4" customWidth="1"/>
    <col min="15867" max="15867" width="9.140625" style="4"/>
    <col min="15868" max="15879" width="8.42578125" style="4" customWidth="1"/>
    <col min="15880" max="16120" width="9.140625" style="4"/>
    <col min="16121" max="16121" width="14.5703125" style="4" customWidth="1"/>
    <col min="16122" max="16122" width="20.7109375" style="4" customWidth="1"/>
    <col min="16123" max="16123" width="9.140625" style="4"/>
    <col min="16124" max="16135" width="8.42578125" style="4" customWidth="1"/>
    <col min="16136" max="16376" width="9.140625" style="4"/>
    <col min="16377" max="16380" width="9.140625" style="4" customWidth="1"/>
    <col min="16381" max="16384" width="9.140625" style="4"/>
  </cols>
  <sheetData>
    <row r="1" spans="1:21" s="30" customFormat="1" ht="15" customHeight="1">
      <c r="A1" s="186"/>
      <c r="B1" s="208" t="s">
        <v>149</v>
      </c>
      <c r="C1" s="182" t="str">
        <f>'Obra '!D1</f>
        <v>Marena</v>
      </c>
      <c r="D1" s="182"/>
      <c r="E1" s="178"/>
      <c r="F1" s="178"/>
      <c r="G1" s="178"/>
      <c r="H1" s="178"/>
      <c r="I1" s="178"/>
      <c r="J1" s="178"/>
      <c r="K1" s="178"/>
      <c r="L1" s="189"/>
      <c r="N1" s="243"/>
    </row>
    <row r="2" spans="1:21" s="113" customFormat="1" ht="15" customHeight="1">
      <c r="A2" s="227"/>
      <c r="B2" s="208" t="s">
        <v>123</v>
      </c>
      <c r="C2" s="182" t="str">
        <f>'Obra '!D2</f>
        <v>XPCon</v>
      </c>
      <c r="D2" s="182"/>
      <c r="E2" s="182"/>
      <c r="F2" s="182"/>
      <c r="G2" s="182"/>
      <c r="H2" s="182"/>
      <c r="I2" s="182"/>
      <c r="J2" s="182"/>
      <c r="K2" s="182"/>
      <c r="L2" s="191"/>
      <c r="N2" s="241"/>
    </row>
    <row r="3" spans="1:21" s="30" customFormat="1" ht="15" customHeight="1">
      <c r="A3" s="188"/>
      <c r="B3" s="208" t="s">
        <v>124</v>
      </c>
      <c r="C3" s="182" t="s">
        <v>83</v>
      </c>
      <c r="D3" s="182"/>
      <c r="E3" s="182"/>
      <c r="F3" s="182"/>
      <c r="G3" s="182"/>
      <c r="H3" s="182"/>
      <c r="I3" s="182"/>
      <c r="J3" s="182"/>
      <c r="K3" s="182"/>
      <c r="L3" s="193"/>
      <c r="N3" s="242"/>
      <c r="O3" s="242"/>
    </row>
    <row r="4" spans="1:21" s="2" customFormat="1" ht="21.6" customHeight="1">
      <c r="A4" s="1308" t="s">
        <v>127</v>
      </c>
      <c r="B4" s="1308"/>
      <c r="C4" s="1308"/>
      <c r="D4" s="1308"/>
      <c r="E4" s="1308"/>
      <c r="F4" s="1308"/>
      <c r="G4" s="1308"/>
      <c r="H4" s="1308"/>
      <c r="I4" s="1308"/>
      <c r="J4" s="1308"/>
      <c r="K4" s="1308"/>
      <c r="L4" s="1308"/>
      <c r="M4" s="1308"/>
      <c r="N4" s="242"/>
      <c r="O4" s="109"/>
      <c r="P4" s="1"/>
      <c r="Q4" s="1"/>
      <c r="R4" s="1"/>
      <c r="S4" s="1"/>
      <c r="T4" s="1"/>
      <c r="U4" s="1"/>
    </row>
    <row r="5" spans="1:21" s="2" customFormat="1" ht="15" customHeight="1">
      <c r="A5" s="1302" t="s">
        <v>6</v>
      </c>
      <c r="B5" s="1303"/>
      <c r="C5" s="1306" t="s">
        <v>17</v>
      </c>
      <c r="D5" s="168" t="s">
        <v>21</v>
      </c>
      <c r="E5" s="168" t="s">
        <v>558</v>
      </c>
      <c r="F5" s="169"/>
      <c r="G5" s="170"/>
      <c r="H5" s="170"/>
      <c r="I5" s="170"/>
      <c r="J5" s="170"/>
      <c r="K5" s="171"/>
      <c r="L5" s="273" t="s">
        <v>279</v>
      </c>
      <c r="M5" s="170" t="s">
        <v>854</v>
      </c>
      <c r="N5" s="109"/>
      <c r="O5" s="109"/>
      <c r="P5" s="1"/>
      <c r="Q5" s="1"/>
      <c r="R5" s="1"/>
      <c r="S5" s="1"/>
      <c r="T5" s="1"/>
      <c r="U5" s="1"/>
    </row>
    <row r="6" spans="1:21" s="3" customFormat="1" ht="16.899999999999999" customHeight="1">
      <c r="A6" s="1304"/>
      <c r="B6" s="1305"/>
      <c r="C6" s="1307"/>
      <c r="D6" s="167">
        <v>5</v>
      </c>
      <c r="E6" s="167">
        <v>6.3</v>
      </c>
      <c r="F6" s="167">
        <v>8</v>
      </c>
      <c r="G6" s="167">
        <v>10</v>
      </c>
      <c r="H6" s="167">
        <v>12.5</v>
      </c>
      <c r="I6" s="167">
        <v>16</v>
      </c>
      <c r="J6" s="167">
        <v>20</v>
      </c>
      <c r="K6" s="167" t="s">
        <v>13</v>
      </c>
      <c r="L6" s="177" t="s">
        <v>12</v>
      </c>
      <c r="M6" s="361" t="s">
        <v>59</v>
      </c>
      <c r="N6" s="29"/>
      <c r="O6" s="1"/>
      <c r="P6" s="1"/>
      <c r="Q6" s="1"/>
      <c r="R6" s="1"/>
      <c r="S6" s="1"/>
      <c r="T6" s="1"/>
      <c r="U6" s="1"/>
    </row>
    <row r="7" spans="1:21" s="26" customFormat="1" ht="13.9" customHeight="1">
      <c r="A7" s="174" t="s">
        <v>872</v>
      </c>
      <c r="B7" s="175"/>
      <c r="C7" s="175"/>
      <c r="D7" s="176"/>
      <c r="E7" s="175"/>
      <c r="F7" s="175"/>
      <c r="G7" s="176"/>
      <c r="H7" s="176"/>
      <c r="I7" s="176"/>
      <c r="J7" s="176"/>
      <c r="K7" s="176"/>
      <c r="L7" s="362">
        <f>SUM(L8:L12)</f>
        <v>1164.01</v>
      </c>
      <c r="M7" s="362">
        <f>SUM(M8:M12)</f>
        <v>235.84000000000003</v>
      </c>
      <c r="N7" s="29"/>
      <c r="O7" s="25"/>
      <c r="P7" s="25"/>
      <c r="Q7" s="25"/>
      <c r="R7" s="25"/>
      <c r="S7" s="25"/>
      <c r="T7" s="25"/>
      <c r="U7" s="25"/>
    </row>
    <row r="8" spans="1:21" s="26" customFormat="1" ht="13.9" customHeight="1">
      <c r="A8" s="272" t="s">
        <v>221</v>
      </c>
      <c r="B8" s="270"/>
      <c r="C8" s="257">
        <v>1</v>
      </c>
      <c r="D8" s="257">
        <v>226</v>
      </c>
      <c r="E8" s="87">
        <v>692</v>
      </c>
      <c r="F8" s="87">
        <v>0</v>
      </c>
      <c r="G8" s="87">
        <v>86</v>
      </c>
      <c r="H8" s="87">
        <v>1286</v>
      </c>
      <c r="I8" s="87">
        <v>1005</v>
      </c>
      <c r="J8" s="87">
        <v>8533</v>
      </c>
      <c r="K8" s="87">
        <f>SUM(D8:J8,)</f>
        <v>11828</v>
      </c>
      <c r="L8" s="87">
        <v>258.99</v>
      </c>
      <c r="M8" s="87">
        <v>124.92</v>
      </c>
      <c r="N8" s="29"/>
      <c r="O8" s="25"/>
      <c r="P8" s="25"/>
      <c r="Q8" s="25"/>
      <c r="R8" s="25"/>
      <c r="S8" s="25"/>
      <c r="T8" s="25"/>
      <c r="U8" s="25"/>
    </row>
    <row r="9" spans="1:21" s="26" customFormat="1" ht="13.9" customHeight="1">
      <c r="A9" s="272" t="s">
        <v>871</v>
      </c>
      <c r="B9" s="270"/>
      <c r="C9" s="257">
        <v>1</v>
      </c>
      <c r="D9" s="257">
        <v>0</v>
      </c>
      <c r="E9" s="87">
        <v>150</v>
      </c>
      <c r="F9" s="87">
        <v>349</v>
      </c>
      <c r="G9" s="87">
        <v>330</v>
      </c>
      <c r="H9" s="87">
        <v>115</v>
      </c>
      <c r="I9" s="87">
        <v>21</v>
      </c>
      <c r="J9" s="87">
        <v>1495</v>
      </c>
      <c r="K9" s="87">
        <f t="shared" ref="K9:K11" si="0">SUM(D9:J9,)</f>
        <v>2460</v>
      </c>
      <c r="L9" s="87">
        <v>34.54</v>
      </c>
      <c r="M9" s="87">
        <v>10.01</v>
      </c>
      <c r="N9" s="29"/>
      <c r="O9" s="25"/>
      <c r="P9" s="25"/>
      <c r="Q9" s="25"/>
      <c r="R9" s="25"/>
      <c r="S9" s="25"/>
      <c r="T9" s="25"/>
      <c r="U9" s="25"/>
    </row>
    <row r="10" spans="1:21" s="26" customFormat="1" ht="13.9" customHeight="1">
      <c r="A10" s="272" t="s">
        <v>1040</v>
      </c>
      <c r="B10" s="270"/>
      <c r="C10" s="257">
        <v>1</v>
      </c>
      <c r="D10" s="257">
        <v>0</v>
      </c>
      <c r="E10" s="87">
        <v>57</v>
      </c>
      <c r="F10" s="87">
        <v>0</v>
      </c>
      <c r="G10" s="87">
        <v>266</v>
      </c>
      <c r="H10" s="87">
        <v>0</v>
      </c>
      <c r="I10" s="87">
        <v>0</v>
      </c>
      <c r="J10" s="87">
        <v>0</v>
      </c>
      <c r="K10" s="87">
        <f t="shared" si="0"/>
        <v>323</v>
      </c>
      <c r="L10" s="87">
        <v>39.409999999999997</v>
      </c>
      <c r="M10" s="87">
        <v>3.94</v>
      </c>
      <c r="N10" s="29"/>
      <c r="O10" s="25"/>
      <c r="P10" s="25"/>
      <c r="Q10" s="25"/>
      <c r="R10" s="25"/>
      <c r="S10" s="25"/>
      <c r="T10" s="25"/>
      <c r="U10" s="25"/>
    </row>
    <row r="11" spans="1:21" s="26" customFormat="1" ht="13.9" customHeight="1">
      <c r="A11" s="272" t="s">
        <v>889</v>
      </c>
      <c r="B11" s="270"/>
      <c r="C11" s="257">
        <v>1</v>
      </c>
      <c r="D11" s="257">
        <v>604</v>
      </c>
      <c r="E11" s="316">
        <v>874</v>
      </c>
      <c r="F11" s="316">
        <v>57</v>
      </c>
      <c r="G11" s="316">
        <v>1057</v>
      </c>
      <c r="H11" s="316">
        <v>449</v>
      </c>
      <c r="I11" s="316">
        <v>349</v>
      </c>
      <c r="J11" s="87"/>
      <c r="K11" s="87">
        <f t="shared" si="0"/>
        <v>3390</v>
      </c>
      <c r="L11" s="87">
        <v>415.82</v>
      </c>
      <c r="M11" s="87">
        <v>30.71</v>
      </c>
      <c r="N11" s="29"/>
      <c r="O11" s="25"/>
      <c r="P11" s="25"/>
      <c r="Q11" s="25"/>
      <c r="R11" s="25"/>
      <c r="S11" s="25"/>
      <c r="T11" s="25"/>
      <c r="U11" s="25"/>
    </row>
    <row r="12" spans="1:21" s="26" customFormat="1" ht="13.9" customHeight="1" thickBot="1">
      <c r="A12" s="272" t="s">
        <v>1041</v>
      </c>
      <c r="B12" s="270"/>
      <c r="C12" s="257">
        <v>1</v>
      </c>
      <c r="D12" s="257">
        <v>1316</v>
      </c>
      <c r="E12" s="316">
        <v>1130</v>
      </c>
      <c r="F12" s="316">
        <v>666</v>
      </c>
      <c r="G12" s="316">
        <v>179</v>
      </c>
      <c r="H12" s="316"/>
      <c r="I12" s="316"/>
      <c r="J12" s="87"/>
      <c r="K12" s="87">
        <f t="shared" ref="K12" si="1">SUM(D12:J12,)</f>
        <v>3291</v>
      </c>
      <c r="L12" s="87">
        <v>415.25</v>
      </c>
      <c r="M12" s="87">
        <v>66.260000000000005</v>
      </c>
      <c r="N12" s="29"/>
      <c r="O12" s="25"/>
      <c r="P12" s="25"/>
      <c r="Q12" s="25"/>
      <c r="R12" s="25"/>
      <c r="S12" s="25"/>
      <c r="T12" s="25"/>
      <c r="U12" s="25"/>
    </row>
    <row r="13" spans="1:21" ht="15" customHeight="1" thickTop="1" thickBot="1">
      <c r="A13" s="52"/>
      <c r="B13" s="52" t="s">
        <v>8</v>
      </c>
      <c r="C13" s="111"/>
      <c r="D13" s="111">
        <f t="shared" ref="D13:M13" si="2">SUMPRODUCT(D8:D12,$C8:$C12)</f>
        <v>2146</v>
      </c>
      <c r="E13" s="111">
        <f t="shared" si="2"/>
        <v>2903</v>
      </c>
      <c r="F13" s="111">
        <f t="shared" si="2"/>
        <v>1072</v>
      </c>
      <c r="G13" s="111">
        <f t="shared" si="2"/>
        <v>1918</v>
      </c>
      <c r="H13" s="111">
        <f t="shared" si="2"/>
        <v>1850</v>
      </c>
      <c r="I13" s="111">
        <f t="shared" si="2"/>
        <v>1375</v>
      </c>
      <c r="J13" s="111">
        <f t="shared" si="2"/>
        <v>10028</v>
      </c>
      <c r="K13" s="111">
        <f t="shared" si="2"/>
        <v>21292</v>
      </c>
      <c r="L13" s="111">
        <f>SUMPRODUCT(L8:L12,$C8:$C12)</f>
        <v>1164.01</v>
      </c>
      <c r="M13" s="844">
        <f t="shared" si="2"/>
        <v>235.84000000000003</v>
      </c>
    </row>
    <row r="14" spans="1:21" ht="12.75" thickTop="1">
      <c r="A14" s="55"/>
      <c r="B14" s="148"/>
      <c r="C14" s="149"/>
      <c r="D14" s="843"/>
      <c r="E14" s="150"/>
      <c r="F14" s="150"/>
      <c r="G14" s="150"/>
      <c r="H14" s="150"/>
      <c r="I14" s="150"/>
      <c r="J14" s="150"/>
      <c r="K14" s="150"/>
      <c r="L14" s="54"/>
      <c r="M14" s="54"/>
    </row>
  </sheetData>
  <mergeCells count="3">
    <mergeCell ref="A5:B6"/>
    <mergeCell ref="C5:C6"/>
    <mergeCell ref="A4:M4"/>
  </mergeCells>
  <printOptions horizontalCentered="1"/>
  <pageMargins left="0.19685039370078741" right="0.19685039370078741" top="0.39370078740157483" bottom="0.39370078740157483" header="0.51181102362204722" footer="0.19685039370078741"/>
  <pageSetup paperSize="9" scale="86" orientation="landscape" r:id="rId1"/>
  <headerFooter alignWithMargins="0">
    <oddFooter>&amp;L&amp;"Arial,Normal"&amp;F  - &amp;A&amp;R&amp;"Arial,Normal"&amp;P /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E5AD1-9717-4873-8A43-39890F4FEBFC}">
  <sheetPr codeName="Planilha27">
    <tabColor rgb="FF1851D6"/>
    <pageSetUpPr fitToPage="1"/>
  </sheetPr>
  <dimension ref="A1:S119"/>
  <sheetViews>
    <sheetView showGridLines="0" view="pageBreakPreview" zoomScaleNormal="100" zoomScaleSheetLayoutView="100" workbookViewId="0">
      <pane ySplit="7" topLeftCell="A91" activePane="bottomLeft" state="frozen"/>
      <selection activeCell="E107" sqref="E107"/>
      <selection pane="bottomLeft" activeCell="M103" sqref="M103"/>
    </sheetView>
  </sheetViews>
  <sheetFormatPr defaultRowHeight="11.25"/>
  <cols>
    <col min="1" max="1" width="24" style="4" customWidth="1"/>
    <col min="2" max="8" width="8.5703125" style="4" customWidth="1"/>
    <col min="9" max="9" width="9" style="4" bestFit="1" customWidth="1"/>
    <col min="10" max="10" width="9.42578125" style="4" bestFit="1" customWidth="1"/>
    <col min="11" max="12" width="9.42578125" style="4" customWidth="1"/>
    <col min="13" max="13" width="10.85546875" style="4" bestFit="1" customWidth="1"/>
    <col min="14" max="14" width="8.42578125" style="4" bestFit="1" customWidth="1"/>
    <col min="15" max="15" width="8.42578125" style="4" customWidth="1"/>
    <col min="16" max="17" width="8.28515625" style="4" bestFit="1" customWidth="1"/>
    <col min="18" max="18" width="18.85546875" style="4" bestFit="1" customWidth="1"/>
    <col min="19" max="19" width="17.5703125" style="4" bestFit="1" customWidth="1"/>
    <col min="20" max="20" width="4.140625" style="4" customWidth="1"/>
    <col min="21" max="250" width="9.140625" style="4"/>
    <col min="251" max="251" width="18.7109375" style="4" customWidth="1"/>
    <col min="252" max="252" width="25.140625" style="4" customWidth="1"/>
    <col min="253" max="255" width="7.5703125" style="4" customWidth="1"/>
    <col min="256" max="258" width="6.7109375" style="4" customWidth="1"/>
    <col min="259" max="262" width="7.5703125" style="4" customWidth="1"/>
    <col min="263" max="263" width="8.140625" style="4" customWidth="1"/>
    <col min="264" max="264" width="8.42578125" style="4" customWidth="1"/>
    <col min="265" max="265" width="9.28515625" style="4" customWidth="1"/>
    <col min="266" max="266" width="8.42578125" style="4" customWidth="1"/>
    <col min="267" max="267" width="11.28515625" style="4" customWidth="1"/>
    <col min="268" max="268" width="9.28515625" style="4" customWidth="1"/>
    <col min="269" max="506" width="9.140625" style="4"/>
    <col min="507" max="507" width="18.7109375" style="4" customWidth="1"/>
    <col min="508" max="508" width="25.140625" style="4" customWidth="1"/>
    <col min="509" max="511" width="7.5703125" style="4" customWidth="1"/>
    <col min="512" max="514" width="6.7109375" style="4" customWidth="1"/>
    <col min="515" max="518" width="7.5703125" style="4" customWidth="1"/>
    <col min="519" max="519" width="8.140625" style="4" customWidth="1"/>
    <col min="520" max="520" width="8.42578125" style="4" customWidth="1"/>
    <col min="521" max="521" width="9.28515625" style="4" customWidth="1"/>
    <col min="522" max="522" width="8.42578125" style="4" customWidth="1"/>
    <col min="523" max="523" width="11.28515625" style="4" customWidth="1"/>
    <col min="524" max="524" width="9.28515625" style="4" customWidth="1"/>
    <col min="525" max="762" width="9.140625" style="4"/>
    <col min="763" max="763" width="18.7109375" style="4" customWidth="1"/>
    <col min="764" max="764" width="25.140625" style="4" customWidth="1"/>
    <col min="765" max="767" width="7.5703125" style="4" customWidth="1"/>
    <col min="768" max="770" width="6.7109375" style="4" customWidth="1"/>
    <col min="771" max="774" width="7.5703125" style="4" customWidth="1"/>
    <col min="775" max="775" width="8.140625" style="4" customWidth="1"/>
    <col min="776" max="776" width="8.42578125" style="4" customWidth="1"/>
    <col min="777" max="777" width="9.28515625" style="4" customWidth="1"/>
    <col min="778" max="778" width="8.42578125" style="4" customWidth="1"/>
    <col min="779" max="779" width="11.28515625" style="4" customWidth="1"/>
    <col min="780" max="780" width="9.28515625" style="4" customWidth="1"/>
    <col min="781" max="1018" width="9.140625" style="4"/>
    <col min="1019" max="1019" width="18.7109375" style="4" customWidth="1"/>
    <col min="1020" max="1020" width="25.140625" style="4" customWidth="1"/>
    <col min="1021" max="1023" width="7.5703125" style="4" customWidth="1"/>
    <col min="1024" max="1026" width="6.7109375" style="4" customWidth="1"/>
    <col min="1027" max="1030" width="7.5703125" style="4" customWidth="1"/>
    <col min="1031" max="1031" width="8.140625" style="4" customWidth="1"/>
    <col min="1032" max="1032" width="8.42578125" style="4" customWidth="1"/>
    <col min="1033" max="1033" width="9.28515625" style="4" customWidth="1"/>
    <col min="1034" max="1034" width="8.42578125" style="4" customWidth="1"/>
    <col min="1035" max="1035" width="11.28515625" style="4" customWidth="1"/>
    <col min="1036" max="1036" width="9.28515625" style="4" customWidth="1"/>
    <col min="1037" max="1274" width="9.140625" style="4"/>
    <col min="1275" max="1275" width="18.7109375" style="4" customWidth="1"/>
    <col min="1276" max="1276" width="25.140625" style="4" customWidth="1"/>
    <col min="1277" max="1279" width="7.5703125" style="4" customWidth="1"/>
    <col min="1280" max="1282" width="6.7109375" style="4" customWidth="1"/>
    <col min="1283" max="1286" width="7.5703125" style="4" customWidth="1"/>
    <col min="1287" max="1287" width="8.140625" style="4" customWidth="1"/>
    <col min="1288" max="1288" width="8.42578125" style="4" customWidth="1"/>
    <col min="1289" max="1289" width="9.28515625" style="4" customWidth="1"/>
    <col min="1290" max="1290" width="8.42578125" style="4" customWidth="1"/>
    <col min="1291" max="1291" width="11.28515625" style="4" customWidth="1"/>
    <col min="1292" max="1292" width="9.28515625" style="4" customWidth="1"/>
    <col min="1293" max="1530" width="9.140625" style="4"/>
    <col min="1531" max="1531" width="18.7109375" style="4" customWidth="1"/>
    <col min="1532" max="1532" width="25.140625" style="4" customWidth="1"/>
    <col min="1533" max="1535" width="7.5703125" style="4" customWidth="1"/>
    <col min="1536" max="1538" width="6.7109375" style="4" customWidth="1"/>
    <col min="1539" max="1542" width="7.5703125" style="4" customWidth="1"/>
    <col min="1543" max="1543" width="8.140625" style="4" customWidth="1"/>
    <col min="1544" max="1544" width="8.42578125" style="4" customWidth="1"/>
    <col min="1545" max="1545" width="9.28515625" style="4" customWidth="1"/>
    <col min="1546" max="1546" width="8.42578125" style="4" customWidth="1"/>
    <col min="1547" max="1547" width="11.28515625" style="4" customWidth="1"/>
    <col min="1548" max="1548" width="9.28515625" style="4" customWidth="1"/>
    <col min="1549" max="1786" width="9.140625" style="4"/>
    <col min="1787" max="1787" width="18.7109375" style="4" customWidth="1"/>
    <col min="1788" max="1788" width="25.140625" style="4" customWidth="1"/>
    <col min="1789" max="1791" width="7.5703125" style="4" customWidth="1"/>
    <col min="1792" max="1794" width="6.7109375" style="4" customWidth="1"/>
    <col min="1795" max="1798" width="7.5703125" style="4" customWidth="1"/>
    <col min="1799" max="1799" width="8.140625" style="4" customWidth="1"/>
    <col min="1800" max="1800" width="8.42578125" style="4" customWidth="1"/>
    <col min="1801" max="1801" width="9.28515625" style="4" customWidth="1"/>
    <col min="1802" max="1802" width="8.42578125" style="4" customWidth="1"/>
    <col min="1803" max="1803" width="11.28515625" style="4" customWidth="1"/>
    <col min="1804" max="1804" width="9.28515625" style="4" customWidth="1"/>
    <col min="1805" max="2042" width="9.140625" style="4"/>
    <col min="2043" max="2043" width="18.7109375" style="4" customWidth="1"/>
    <col min="2044" max="2044" width="25.140625" style="4" customWidth="1"/>
    <col min="2045" max="2047" width="7.5703125" style="4" customWidth="1"/>
    <col min="2048" max="2050" width="6.7109375" style="4" customWidth="1"/>
    <col min="2051" max="2054" width="7.5703125" style="4" customWidth="1"/>
    <col min="2055" max="2055" width="8.140625" style="4" customWidth="1"/>
    <col min="2056" max="2056" width="8.42578125" style="4" customWidth="1"/>
    <col min="2057" max="2057" width="9.28515625" style="4" customWidth="1"/>
    <col min="2058" max="2058" width="8.42578125" style="4" customWidth="1"/>
    <col min="2059" max="2059" width="11.28515625" style="4" customWidth="1"/>
    <col min="2060" max="2060" width="9.28515625" style="4" customWidth="1"/>
    <col min="2061" max="2298" width="9.140625" style="4"/>
    <col min="2299" max="2299" width="18.7109375" style="4" customWidth="1"/>
    <col min="2300" max="2300" width="25.140625" style="4" customWidth="1"/>
    <col min="2301" max="2303" width="7.5703125" style="4" customWidth="1"/>
    <col min="2304" max="2306" width="6.7109375" style="4" customWidth="1"/>
    <col min="2307" max="2310" width="7.5703125" style="4" customWidth="1"/>
    <col min="2311" max="2311" width="8.140625" style="4" customWidth="1"/>
    <col min="2312" max="2312" width="8.42578125" style="4" customWidth="1"/>
    <col min="2313" max="2313" width="9.28515625" style="4" customWidth="1"/>
    <col min="2314" max="2314" width="8.42578125" style="4" customWidth="1"/>
    <col min="2315" max="2315" width="11.28515625" style="4" customWidth="1"/>
    <col min="2316" max="2316" width="9.28515625" style="4" customWidth="1"/>
    <col min="2317" max="2554" width="9.140625" style="4"/>
    <col min="2555" max="2555" width="18.7109375" style="4" customWidth="1"/>
    <col min="2556" max="2556" width="25.140625" style="4" customWidth="1"/>
    <col min="2557" max="2559" width="7.5703125" style="4" customWidth="1"/>
    <col min="2560" max="2562" width="6.7109375" style="4" customWidth="1"/>
    <col min="2563" max="2566" width="7.5703125" style="4" customWidth="1"/>
    <col min="2567" max="2567" width="8.140625" style="4" customWidth="1"/>
    <col min="2568" max="2568" width="8.42578125" style="4" customWidth="1"/>
    <col min="2569" max="2569" width="9.28515625" style="4" customWidth="1"/>
    <col min="2570" max="2570" width="8.42578125" style="4" customWidth="1"/>
    <col min="2571" max="2571" width="11.28515625" style="4" customWidth="1"/>
    <col min="2572" max="2572" width="9.28515625" style="4" customWidth="1"/>
    <col min="2573" max="2810" width="9.140625" style="4"/>
    <col min="2811" max="2811" width="18.7109375" style="4" customWidth="1"/>
    <col min="2812" max="2812" width="25.140625" style="4" customWidth="1"/>
    <col min="2813" max="2815" width="7.5703125" style="4" customWidth="1"/>
    <col min="2816" max="2818" width="6.7109375" style="4" customWidth="1"/>
    <col min="2819" max="2822" width="7.5703125" style="4" customWidth="1"/>
    <col min="2823" max="2823" width="8.140625" style="4" customWidth="1"/>
    <col min="2824" max="2824" width="8.42578125" style="4" customWidth="1"/>
    <col min="2825" max="2825" width="9.28515625" style="4" customWidth="1"/>
    <col min="2826" max="2826" width="8.42578125" style="4" customWidth="1"/>
    <col min="2827" max="2827" width="11.28515625" style="4" customWidth="1"/>
    <col min="2828" max="2828" width="9.28515625" style="4" customWidth="1"/>
    <col min="2829" max="3066" width="9.140625" style="4"/>
    <col min="3067" max="3067" width="18.7109375" style="4" customWidth="1"/>
    <col min="3068" max="3068" width="25.140625" style="4" customWidth="1"/>
    <col min="3069" max="3071" width="7.5703125" style="4" customWidth="1"/>
    <col min="3072" max="3074" width="6.7109375" style="4" customWidth="1"/>
    <col min="3075" max="3078" width="7.5703125" style="4" customWidth="1"/>
    <col min="3079" max="3079" width="8.140625" style="4" customWidth="1"/>
    <col min="3080" max="3080" width="8.42578125" style="4" customWidth="1"/>
    <col min="3081" max="3081" width="9.28515625" style="4" customWidth="1"/>
    <col min="3082" max="3082" width="8.42578125" style="4" customWidth="1"/>
    <col min="3083" max="3083" width="11.28515625" style="4" customWidth="1"/>
    <col min="3084" max="3084" width="9.28515625" style="4" customWidth="1"/>
    <col min="3085" max="3322" width="9.140625" style="4"/>
    <col min="3323" max="3323" width="18.7109375" style="4" customWidth="1"/>
    <col min="3324" max="3324" width="25.140625" style="4" customWidth="1"/>
    <col min="3325" max="3327" width="7.5703125" style="4" customWidth="1"/>
    <col min="3328" max="3330" width="6.7109375" style="4" customWidth="1"/>
    <col min="3331" max="3334" width="7.5703125" style="4" customWidth="1"/>
    <col min="3335" max="3335" width="8.140625" style="4" customWidth="1"/>
    <col min="3336" max="3336" width="8.42578125" style="4" customWidth="1"/>
    <col min="3337" max="3337" width="9.28515625" style="4" customWidth="1"/>
    <col min="3338" max="3338" width="8.42578125" style="4" customWidth="1"/>
    <col min="3339" max="3339" width="11.28515625" style="4" customWidth="1"/>
    <col min="3340" max="3340" width="9.28515625" style="4" customWidth="1"/>
    <col min="3341" max="3578" width="9.140625" style="4"/>
    <col min="3579" max="3579" width="18.7109375" style="4" customWidth="1"/>
    <col min="3580" max="3580" width="25.140625" style="4" customWidth="1"/>
    <col min="3581" max="3583" width="7.5703125" style="4" customWidth="1"/>
    <col min="3584" max="3586" width="6.7109375" style="4" customWidth="1"/>
    <col min="3587" max="3590" width="7.5703125" style="4" customWidth="1"/>
    <col min="3591" max="3591" width="8.140625" style="4" customWidth="1"/>
    <col min="3592" max="3592" width="8.42578125" style="4" customWidth="1"/>
    <col min="3593" max="3593" width="9.28515625" style="4" customWidth="1"/>
    <col min="3594" max="3594" width="8.42578125" style="4" customWidth="1"/>
    <col min="3595" max="3595" width="11.28515625" style="4" customWidth="1"/>
    <col min="3596" max="3596" width="9.28515625" style="4" customWidth="1"/>
    <col min="3597" max="3834" width="9.140625" style="4"/>
    <col min="3835" max="3835" width="18.7109375" style="4" customWidth="1"/>
    <col min="3836" max="3836" width="25.140625" style="4" customWidth="1"/>
    <col min="3837" max="3839" width="7.5703125" style="4" customWidth="1"/>
    <col min="3840" max="3842" width="6.7109375" style="4" customWidth="1"/>
    <col min="3843" max="3846" width="7.5703125" style="4" customWidth="1"/>
    <col min="3847" max="3847" width="8.140625" style="4" customWidth="1"/>
    <col min="3848" max="3848" width="8.42578125" style="4" customWidth="1"/>
    <col min="3849" max="3849" width="9.28515625" style="4" customWidth="1"/>
    <col min="3850" max="3850" width="8.42578125" style="4" customWidth="1"/>
    <col min="3851" max="3851" width="11.28515625" style="4" customWidth="1"/>
    <col min="3852" max="3852" width="9.28515625" style="4" customWidth="1"/>
    <col min="3853" max="4090" width="9.140625" style="4"/>
    <col min="4091" max="4091" width="18.7109375" style="4" customWidth="1"/>
    <col min="4092" max="4092" width="25.140625" style="4" customWidth="1"/>
    <col min="4093" max="4095" width="7.5703125" style="4" customWidth="1"/>
    <col min="4096" max="4098" width="6.7109375" style="4" customWidth="1"/>
    <col min="4099" max="4102" width="7.5703125" style="4" customWidth="1"/>
    <col min="4103" max="4103" width="8.140625" style="4" customWidth="1"/>
    <col min="4104" max="4104" width="8.42578125" style="4" customWidth="1"/>
    <col min="4105" max="4105" width="9.28515625" style="4" customWidth="1"/>
    <col min="4106" max="4106" width="8.42578125" style="4" customWidth="1"/>
    <col min="4107" max="4107" width="11.28515625" style="4" customWidth="1"/>
    <col min="4108" max="4108" width="9.28515625" style="4" customWidth="1"/>
    <col min="4109" max="4346" width="9.140625" style="4"/>
    <col min="4347" max="4347" width="18.7109375" style="4" customWidth="1"/>
    <col min="4348" max="4348" width="25.140625" style="4" customWidth="1"/>
    <col min="4349" max="4351" width="7.5703125" style="4" customWidth="1"/>
    <col min="4352" max="4354" width="6.7109375" style="4" customWidth="1"/>
    <col min="4355" max="4358" width="7.5703125" style="4" customWidth="1"/>
    <col min="4359" max="4359" width="8.140625" style="4" customWidth="1"/>
    <col min="4360" max="4360" width="8.42578125" style="4" customWidth="1"/>
    <col min="4361" max="4361" width="9.28515625" style="4" customWidth="1"/>
    <col min="4362" max="4362" width="8.42578125" style="4" customWidth="1"/>
    <col min="4363" max="4363" width="11.28515625" style="4" customWidth="1"/>
    <col min="4364" max="4364" width="9.28515625" style="4" customWidth="1"/>
    <col min="4365" max="4602" width="9.140625" style="4"/>
    <col min="4603" max="4603" width="18.7109375" style="4" customWidth="1"/>
    <col min="4604" max="4604" width="25.140625" style="4" customWidth="1"/>
    <col min="4605" max="4607" width="7.5703125" style="4" customWidth="1"/>
    <col min="4608" max="4610" width="6.7109375" style="4" customWidth="1"/>
    <col min="4611" max="4614" width="7.5703125" style="4" customWidth="1"/>
    <col min="4615" max="4615" width="8.140625" style="4" customWidth="1"/>
    <col min="4616" max="4616" width="8.42578125" style="4" customWidth="1"/>
    <col min="4617" max="4617" width="9.28515625" style="4" customWidth="1"/>
    <col min="4618" max="4618" width="8.42578125" style="4" customWidth="1"/>
    <col min="4619" max="4619" width="11.28515625" style="4" customWidth="1"/>
    <col min="4620" max="4620" width="9.28515625" style="4" customWidth="1"/>
    <col min="4621" max="4858" width="9.140625" style="4"/>
    <col min="4859" max="4859" width="18.7109375" style="4" customWidth="1"/>
    <col min="4860" max="4860" width="25.140625" style="4" customWidth="1"/>
    <col min="4861" max="4863" width="7.5703125" style="4" customWidth="1"/>
    <col min="4864" max="4866" width="6.7109375" style="4" customWidth="1"/>
    <col min="4867" max="4870" width="7.5703125" style="4" customWidth="1"/>
    <col min="4871" max="4871" width="8.140625" style="4" customWidth="1"/>
    <col min="4872" max="4872" width="8.42578125" style="4" customWidth="1"/>
    <col min="4873" max="4873" width="9.28515625" style="4" customWidth="1"/>
    <col min="4874" max="4874" width="8.42578125" style="4" customWidth="1"/>
    <col min="4875" max="4875" width="11.28515625" style="4" customWidth="1"/>
    <col min="4876" max="4876" width="9.28515625" style="4" customWidth="1"/>
    <col min="4877" max="5114" width="9.140625" style="4"/>
    <col min="5115" max="5115" width="18.7109375" style="4" customWidth="1"/>
    <col min="5116" max="5116" width="25.140625" style="4" customWidth="1"/>
    <col min="5117" max="5119" width="7.5703125" style="4" customWidth="1"/>
    <col min="5120" max="5122" width="6.7109375" style="4" customWidth="1"/>
    <col min="5123" max="5126" width="7.5703125" style="4" customWidth="1"/>
    <col min="5127" max="5127" width="8.140625" style="4" customWidth="1"/>
    <col min="5128" max="5128" width="8.42578125" style="4" customWidth="1"/>
    <col min="5129" max="5129" width="9.28515625" style="4" customWidth="1"/>
    <col min="5130" max="5130" width="8.42578125" style="4" customWidth="1"/>
    <col min="5131" max="5131" width="11.28515625" style="4" customWidth="1"/>
    <col min="5132" max="5132" width="9.28515625" style="4" customWidth="1"/>
    <col min="5133" max="5370" width="9.140625" style="4"/>
    <col min="5371" max="5371" width="18.7109375" style="4" customWidth="1"/>
    <col min="5372" max="5372" width="25.140625" style="4" customWidth="1"/>
    <col min="5373" max="5375" width="7.5703125" style="4" customWidth="1"/>
    <col min="5376" max="5378" width="6.7109375" style="4" customWidth="1"/>
    <col min="5379" max="5382" width="7.5703125" style="4" customWidth="1"/>
    <col min="5383" max="5383" width="8.140625" style="4" customWidth="1"/>
    <col min="5384" max="5384" width="8.42578125" style="4" customWidth="1"/>
    <col min="5385" max="5385" width="9.28515625" style="4" customWidth="1"/>
    <col min="5386" max="5386" width="8.42578125" style="4" customWidth="1"/>
    <col min="5387" max="5387" width="11.28515625" style="4" customWidth="1"/>
    <col min="5388" max="5388" width="9.28515625" style="4" customWidth="1"/>
    <col min="5389" max="5626" width="9.140625" style="4"/>
    <col min="5627" max="5627" width="18.7109375" style="4" customWidth="1"/>
    <col min="5628" max="5628" width="25.140625" style="4" customWidth="1"/>
    <col min="5629" max="5631" width="7.5703125" style="4" customWidth="1"/>
    <col min="5632" max="5634" width="6.7109375" style="4" customWidth="1"/>
    <col min="5635" max="5638" width="7.5703125" style="4" customWidth="1"/>
    <col min="5639" max="5639" width="8.140625" style="4" customWidth="1"/>
    <col min="5640" max="5640" width="8.42578125" style="4" customWidth="1"/>
    <col min="5641" max="5641" width="9.28515625" style="4" customWidth="1"/>
    <col min="5642" max="5642" width="8.42578125" style="4" customWidth="1"/>
    <col min="5643" max="5643" width="11.28515625" style="4" customWidth="1"/>
    <col min="5644" max="5644" width="9.28515625" style="4" customWidth="1"/>
    <col min="5645" max="5882" width="9.140625" style="4"/>
    <col min="5883" max="5883" width="18.7109375" style="4" customWidth="1"/>
    <col min="5884" max="5884" width="25.140625" style="4" customWidth="1"/>
    <col min="5885" max="5887" width="7.5703125" style="4" customWidth="1"/>
    <col min="5888" max="5890" width="6.7109375" style="4" customWidth="1"/>
    <col min="5891" max="5894" width="7.5703125" style="4" customWidth="1"/>
    <col min="5895" max="5895" width="8.140625" style="4" customWidth="1"/>
    <col min="5896" max="5896" width="8.42578125" style="4" customWidth="1"/>
    <col min="5897" max="5897" width="9.28515625" style="4" customWidth="1"/>
    <col min="5898" max="5898" width="8.42578125" style="4" customWidth="1"/>
    <col min="5899" max="5899" width="11.28515625" style="4" customWidth="1"/>
    <col min="5900" max="5900" width="9.28515625" style="4" customWidth="1"/>
    <col min="5901" max="6138" width="9.140625" style="4"/>
    <col min="6139" max="6139" width="18.7109375" style="4" customWidth="1"/>
    <col min="6140" max="6140" width="25.140625" style="4" customWidth="1"/>
    <col min="6141" max="6143" width="7.5703125" style="4" customWidth="1"/>
    <col min="6144" max="6146" width="6.7109375" style="4" customWidth="1"/>
    <col min="6147" max="6150" width="7.5703125" style="4" customWidth="1"/>
    <col min="6151" max="6151" width="8.140625" style="4" customWidth="1"/>
    <col min="6152" max="6152" width="8.42578125" style="4" customWidth="1"/>
    <col min="6153" max="6153" width="9.28515625" style="4" customWidth="1"/>
    <col min="6154" max="6154" width="8.42578125" style="4" customWidth="1"/>
    <col min="6155" max="6155" width="11.28515625" style="4" customWidth="1"/>
    <col min="6156" max="6156" width="9.28515625" style="4" customWidth="1"/>
    <col min="6157" max="6394" width="9.140625" style="4"/>
    <col min="6395" max="6395" width="18.7109375" style="4" customWidth="1"/>
    <col min="6396" max="6396" width="25.140625" style="4" customWidth="1"/>
    <col min="6397" max="6399" width="7.5703125" style="4" customWidth="1"/>
    <col min="6400" max="6402" width="6.7109375" style="4" customWidth="1"/>
    <col min="6403" max="6406" width="7.5703125" style="4" customWidth="1"/>
    <col min="6407" max="6407" width="8.140625" style="4" customWidth="1"/>
    <col min="6408" max="6408" width="8.42578125" style="4" customWidth="1"/>
    <col min="6409" max="6409" width="9.28515625" style="4" customWidth="1"/>
    <col min="6410" max="6410" width="8.42578125" style="4" customWidth="1"/>
    <col min="6411" max="6411" width="11.28515625" style="4" customWidth="1"/>
    <col min="6412" max="6412" width="9.28515625" style="4" customWidth="1"/>
    <col min="6413" max="6650" width="9.140625" style="4"/>
    <col min="6651" max="6651" width="18.7109375" style="4" customWidth="1"/>
    <col min="6652" max="6652" width="25.140625" style="4" customWidth="1"/>
    <col min="6653" max="6655" width="7.5703125" style="4" customWidth="1"/>
    <col min="6656" max="6658" width="6.7109375" style="4" customWidth="1"/>
    <col min="6659" max="6662" width="7.5703125" style="4" customWidth="1"/>
    <col min="6663" max="6663" width="8.140625" style="4" customWidth="1"/>
    <col min="6664" max="6664" width="8.42578125" style="4" customWidth="1"/>
    <col min="6665" max="6665" width="9.28515625" style="4" customWidth="1"/>
    <col min="6666" max="6666" width="8.42578125" style="4" customWidth="1"/>
    <col min="6667" max="6667" width="11.28515625" style="4" customWidth="1"/>
    <col min="6668" max="6668" width="9.28515625" style="4" customWidth="1"/>
    <col min="6669" max="6906" width="9.140625" style="4"/>
    <col min="6907" max="6907" width="18.7109375" style="4" customWidth="1"/>
    <col min="6908" max="6908" width="25.140625" style="4" customWidth="1"/>
    <col min="6909" max="6911" width="7.5703125" style="4" customWidth="1"/>
    <col min="6912" max="6914" width="6.7109375" style="4" customWidth="1"/>
    <col min="6915" max="6918" width="7.5703125" style="4" customWidth="1"/>
    <col min="6919" max="6919" width="8.140625" style="4" customWidth="1"/>
    <col min="6920" max="6920" width="8.42578125" style="4" customWidth="1"/>
    <col min="6921" max="6921" width="9.28515625" style="4" customWidth="1"/>
    <col min="6922" max="6922" width="8.42578125" style="4" customWidth="1"/>
    <col min="6923" max="6923" width="11.28515625" style="4" customWidth="1"/>
    <col min="6924" max="6924" width="9.28515625" style="4" customWidth="1"/>
    <col min="6925" max="7162" width="9.140625" style="4"/>
    <col min="7163" max="7163" width="18.7109375" style="4" customWidth="1"/>
    <col min="7164" max="7164" width="25.140625" style="4" customWidth="1"/>
    <col min="7165" max="7167" width="7.5703125" style="4" customWidth="1"/>
    <col min="7168" max="7170" width="6.7109375" style="4" customWidth="1"/>
    <col min="7171" max="7174" width="7.5703125" style="4" customWidth="1"/>
    <col min="7175" max="7175" width="8.140625" style="4" customWidth="1"/>
    <col min="7176" max="7176" width="8.42578125" style="4" customWidth="1"/>
    <col min="7177" max="7177" width="9.28515625" style="4" customWidth="1"/>
    <col min="7178" max="7178" width="8.42578125" style="4" customWidth="1"/>
    <col min="7179" max="7179" width="11.28515625" style="4" customWidth="1"/>
    <col min="7180" max="7180" width="9.28515625" style="4" customWidth="1"/>
    <col min="7181" max="7418" width="9.140625" style="4"/>
    <col min="7419" max="7419" width="18.7109375" style="4" customWidth="1"/>
    <col min="7420" max="7420" width="25.140625" style="4" customWidth="1"/>
    <col min="7421" max="7423" width="7.5703125" style="4" customWidth="1"/>
    <col min="7424" max="7426" width="6.7109375" style="4" customWidth="1"/>
    <col min="7427" max="7430" width="7.5703125" style="4" customWidth="1"/>
    <col min="7431" max="7431" width="8.140625" style="4" customWidth="1"/>
    <col min="7432" max="7432" width="8.42578125" style="4" customWidth="1"/>
    <col min="7433" max="7433" width="9.28515625" style="4" customWidth="1"/>
    <col min="7434" max="7434" width="8.42578125" style="4" customWidth="1"/>
    <col min="7435" max="7435" width="11.28515625" style="4" customWidth="1"/>
    <col min="7436" max="7436" width="9.28515625" style="4" customWidth="1"/>
    <col min="7437" max="7674" width="9.140625" style="4"/>
    <col min="7675" max="7675" width="18.7109375" style="4" customWidth="1"/>
    <col min="7676" max="7676" width="25.140625" style="4" customWidth="1"/>
    <col min="7677" max="7679" width="7.5703125" style="4" customWidth="1"/>
    <col min="7680" max="7682" width="6.7109375" style="4" customWidth="1"/>
    <col min="7683" max="7686" width="7.5703125" style="4" customWidth="1"/>
    <col min="7687" max="7687" width="8.140625" style="4" customWidth="1"/>
    <col min="7688" max="7688" width="8.42578125" style="4" customWidth="1"/>
    <col min="7689" max="7689" width="9.28515625" style="4" customWidth="1"/>
    <col min="7690" max="7690" width="8.42578125" style="4" customWidth="1"/>
    <col min="7691" max="7691" width="11.28515625" style="4" customWidth="1"/>
    <col min="7692" max="7692" width="9.28515625" style="4" customWidth="1"/>
    <col min="7693" max="7930" width="9.140625" style="4"/>
    <col min="7931" max="7931" width="18.7109375" style="4" customWidth="1"/>
    <col min="7932" max="7932" width="25.140625" style="4" customWidth="1"/>
    <col min="7933" max="7935" width="7.5703125" style="4" customWidth="1"/>
    <col min="7936" max="7938" width="6.7109375" style="4" customWidth="1"/>
    <col min="7939" max="7942" width="7.5703125" style="4" customWidth="1"/>
    <col min="7943" max="7943" width="8.140625" style="4" customWidth="1"/>
    <col min="7944" max="7944" width="8.42578125" style="4" customWidth="1"/>
    <col min="7945" max="7945" width="9.28515625" style="4" customWidth="1"/>
    <col min="7946" max="7946" width="8.42578125" style="4" customWidth="1"/>
    <col min="7947" max="7947" width="11.28515625" style="4" customWidth="1"/>
    <col min="7948" max="7948" width="9.28515625" style="4" customWidth="1"/>
    <col min="7949" max="8186" width="9.140625" style="4"/>
    <col min="8187" max="8187" width="18.7109375" style="4" customWidth="1"/>
    <col min="8188" max="8188" width="25.140625" style="4" customWidth="1"/>
    <col min="8189" max="8191" width="7.5703125" style="4" customWidth="1"/>
    <col min="8192" max="8194" width="6.7109375" style="4" customWidth="1"/>
    <col min="8195" max="8198" width="7.5703125" style="4" customWidth="1"/>
    <col min="8199" max="8199" width="8.140625" style="4" customWidth="1"/>
    <col min="8200" max="8200" width="8.42578125" style="4" customWidth="1"/>
    <col min="8201" max="8201" width="9.28515625" style="4" customWidth="1"/>
    <col min="8202" max="8202" width="8.42578125" style="4" customWidth="1"/>
    <col min="8203" max="8203" width="11.28515625" style="4" customWidth="1"/>
    <col min="8204" max="8204" width="9.28515625" style="4" customWidth="1"/>
    <col min="8205" max="8442" width="9.140625" style="4"/>
    <col min="8443" max="8443" width="18.7109375" style="4" customWidth="1"/>
    <col min="8444" max="8444" width="25.140625" style="4" customWidth="1"/>
    <col min="8445" max="8447" width="7.5703125" style="4" customWidth="1"/>
    <col min="8448" max="8450" width="6.7109375" style="4" customWidth="1"/>
    <col min="8451" max="8454" width="7.5703125" style="4" customWidth="1"/>
    <col min="8455" max="8455" width="8.140625" style="4" customWidth="1"/>
    <col min="8456" max="8456" width="8.42578125" style="4" customWidth="1"/>
    <col min="8457" max="8457" width="9.28515625" style="4" customWidth="1"/>
    <col min="8458" max="8458" width="8.42578125" style="4" customWidth="1"/>
    <col min="8459" max="8459" width="11.28515625" style="4" customWidth="1"/>
    <col min="8460" max="8460" width="9.28515625" style="4" customWidth="1"/>
    <col min="8461" max="8698" width="9.140625" style="4"/>
    <col min="8699" max="8699" width="18.7109375" style="4" customWidth="1"/>
    <col min="8700" max="8700" width="25.140625" style="4" customWidth="1"/>
    <col min="8701" max="8703" width="7.5703125" style="4" customWidth="1"/>
    <col min="8704" max="8706" width="6.7109375" style="4" customWidth="1"/>
    <col min="8707" max="8710" width="7.5703125" style="4" customWidth="1"/>
    <col min="8711" max="8711" width="8.140625" style="4" customWidth="1"/>
    <col min="8712" max="8712" width="8.42578125" style="4" customWidth="1"/>
    <col min="8713" max="8713" width="9.28515625" style="4" customWidth="1"/>
    <col min="8714" max="8714" width="8.42578125" style="4" customWidth="1"/>
    <col min="8715" max="8715" width="11.28515625" style="4" customWidth="1"/>
    <col min="8716" max="8716" width="9.28515625" style="4" customWidth="1"/>
    <col min="8717" max="8954" width="9.140625" style="4"/>
    <col min="8955" max="8955" width="18.7109375" style="4" customWidth="1"/>
    <col min="8956" max="8956" width="25.140625" style="4" customWidth="1"/>
    <col min="8957" max="8959" width="7.5703125" style="4" customWidth="1"/>
    <col min="8960" max="8962" width="6.7109375" style="4" customWidth="1"/>
    <col min="8963" max="8966" width="7.5703125" style="4" customWidth="1"/>
    <col min="8967" max="8967" width="8.140625" style="4" customWidth="1"/>
    <col min="8968" max="8968" width="8.42578125" style="4" customWidth="1"/>
    <col min="8969" max="8969" width="9.28515625" style="4" customWidth="1"/>
    <col min="8970" max="8970" width="8.42578125" style="4" customWidth="1"/>
    <col min="8971" max="8971" width="11.28515625" style="4" customWidth="1"/>
    <col min="8972" max="8972" width="9.28515625" style="4" customWidth="1"/>
    <col min="8973" max="9210" width="9.140625" style="4"/>
    <col min="9211" max="9211" width="18.7109375" style="4" customWidth="1"/>
    <col min="9212" max="9212" width="25.140625" style="4" customWidth="1"/>
    <col min="9213" max="9215" width="7.5703125" style="4" customWidth="1"/>
    <col min="9216" max="9218" width="6.7109375" style="4" customWidth="1"/>
    <col min="9219" max="9222" width="7.5703125" style="4" customWidth="1"/>
    <col min="9223" max="9223" width="8.140625" style="4" customWidth="1"/>
    <col min="9224" max="9224" width="8.42578125" style="4" customWidth="1"/>
    <col min="9225" max="9225" width="9.28515625" style="4" customWidth="1"/>
    <col min="9226" max="9226" width="8.42578125" style="4" customWidth="1"/>
    <col min="9227" max="9227" width="11.28515625" style="4" customWidth="1"/>
    <col min="9228" max="9228" width="9.28515625" style="4" customWidth="1"/>
    <col min="9229" max="9466" width="9.140625" style="4"/>
    <col min="9467" max="9467" width="18.7109375" style="4" customWidth="1"/>
    <col min="9468" max="9468" width="25.140625" style="4" customWidth="1"/>
    <col min="9469" max="9471" width="7.5703125" style="4" customWidth="1"/>
    <col min="9472" max="9474" width="6.7109375" style="4" customWidth="1"/>
    <col min="9475" max="9478" width="7.5703125" style="4" customWidth="1"/>
    <col min="9479" max="9479" width="8.140625" style="4" customWidth="1"/>
    <col min="9480" max="9480" width="8.42578125" style="4" customWidth="1"/>
    <col min="9481" max="9481" width="9.28515625" style="4" customWidth="1"/>
    <col min="9482" max="9482" width="8.42578125" style="4" customWidth="1"/>
    <col min="9483" max="9483" width="11.28515625" style="4" customWidth="1"/>
    <col min="9484" max="9484" width="9.28515625" style="4" customWidth="1"/>
    <col min="9485" max="9722" width="9.140625" style="4"/>
    <col min="9723" max="9723" width="18.7109375" style="4" customWidth="1"/>
    <col min="9724" max="9724" width="25.140625" style="4" customWidth="1"/>
    <col min="9725" max="9727" width="7.5703125" style="4" customWidth="1"/>
    <col min="9728" max="9730" width="6.7109375" style="4" customWidth="1"/>
    <col min="9731" max="9734" width="7.5703125" style="4" customWidth="1"/>
    <col min="9735" max="9735" width="8.140625" style="4" customWidth="1"/>
    <col min="9736" max="9736" width="8.42578125" style="4" customWidth="1"/>
    <col min="9737" max="9737" width="9.28515625" style="4" customWidth="1"/>
    <col min="9738" max="9738" width="8.42578125" style="4" customWidth="1"/>
    <col min="9739" max="9739" width="11.28515625" style="4" customWidth="1"/>
    <col min="9740" max="9740" width="9.28515625" style="4" customWidth="1"/>
    <col min="9741" max="9978" width="9.140625" style="4"/>
    <col min="9979" max="9979" width="18.7109375" style="4" customWidth="1"/>
    <col min="9980" max="9980" width="25.140625" style="4" customWidth="1"/>
    <col min="9981" max="9983" width="7.5703125" style="4" customWidth="1"/>
    <col min="9984" max="9986" width="6.7109375" style="4" customWidth="1"/>
    <col min="9987" max="9990" width="7.5703125" style="4" customWidth="1"/>
    <col min="9991" max="9991" width="8.140625" style="4" customWidth="1"/>
    <col min="9992" max="9992" width="8.42578125" style="4" customWidth="1"/>
    <col min="9993" max="9993" width="9.28515625" style="4" customWidth="1"/>
    <col min="9994" max="9994" width="8.42578125" style="4" customWidth="1"/>
    <col min="9995" max="9995" width="11.28515625" style="4" customWidth="1"/>
    <col min="9996" max="9996" width="9.28515625" style="4" customWidth="1"/>
    <col min="9997" max="10234" width="9.140625" style="4"/>
    <col min="10235" max="10235" width="18.7109375" style="4" customWidth="1"/>
    <col min="10236" max="10236" width="25.140625" style="4" customWidth="1"/>
    <col min="10237" max="10239" width="7.5703125" style="4" customWidth="1"/>
    <col min="10240" max="10242" width="6.7109375" style="4" customWidth="1"/>
    <col min="10243" max="10246" width="7.5703125" style="4" customWidth="1"/>
    <col min="10247" max="10247" width="8.140625" style="4" customWidth="1"/>
    <col min="10248" max="10248" width="8.42578125" style="4" customWidth="1"/>
    <col min="10249" max="10249" width="9.28515625" style="4" customWidth="1"/>
    <col min="10250" max="10250" width="8.42578125" style="4" customWidth="1"/>
    <col min="10251" max="10251" width="11.28515625" style="4" customWidth="1"/>
    <col min="10252" max="10252" width="9.28515625" style="4" customWidth="1"/>
    <col min="10253" max="10490" width="9.140625" style="4"/>
    <col min="10491" max="10491" width="18.7109375" style="4" customWidth="1"/>
    <col min="10492" max="10492" width="25.140625" style="4" customWidth="1"/>
    <col min="10493" max="10495" width="7.5703125" style="4" customWidth="1"/>
    <col min="10496" max="10498" width="6.7109375" style="4" customWidth="1"/>
    <col min="10499" max="10502" width="7.5703125" style="4" customWidth="1"/>
    <col min="10503" max="10503" width="8.140625" style="4" customWidth="1"/>
    <col min="10504" max="10504" width="8.42578125" style="4" customWidth="1"/>
    <col min="10505" max="10505" width="9.28515625" style="4" customWidth="1"/>
    <col min="10506" max="10506" width="8.42578125" style="4" customWidth="1"/>
    <col min="10507" max="10507" width="11.28515625" style="4" customWidth="1"/>
    <col min="10508" max="10508" width="9.28515625" style="4" customWidth="1"/>
    <col min="10509" max="10746" width="9.140625" style="4"/>
    <col min="10747" max="10747" width="18.7109375" style="4" customWidth="1"/>
    <col min="10748" max="10748" width="25.140625" style="4" customWidth="1"/>
    <col min="10749" max="10751" width="7.5703125" style="4" customWidth="1"/>
    <col min="10752" max="10754" width="6.7109375" style="4" customWidth="1"/>
    <col min="10755" max="10758" width="7.5703125" style="4" customWidth="1"/>
    <col min="10759" max="10759" width="8.140625" style="4" customWidth="1"/>
    <col min="10760" max="10760" width="8.42578125" style="4" customWidth="1"/>
    <col min="10761" max="10761" width="9.28515625" style="4" customWidth="1"/>
    <col min="10762" max="10762" width="8.42578125" style="4" customWidth="1"/>
    <col min="10763" max="10763" width="11.28515625" style="4" customWidth="1"/>
    <col min="10764" max="10764" width="9.28515625" style="4" customWidth="1"/>
    <col min="10765" max="11002" width="9.140625" style="4"/>
    <col min="11003" max="11003" width="18.7109375" style="4" customWidth="1"/>
    <col min="11004" max="11004" width="25.140625" style="4" customWidth="1"/>
    <col min="11005" max="11007" width="7.5703125" style="4" customWidth="1"/>
    <col min="11008" max="11010" width="6.7109375" style="4" customWidth="1"/>
    <col min="11011" max="11014" width="7.5703125" style="4" customWidth="1"/>
    <col min="11015" max="11015" width="8.140625" style="4" customWidth="1"/>
    <col min="11016" max="11016" width="8.42578125" style="4" customWidth="1"/>
    <col min="11017" max="11017" width="9.28515625" style="4" customWidth="1"/>
    <col min="11018" max="11018" width="8.42578125" style="4" customWidth="1"/>
    <col min="11019" max="11019" width="11.28515625" style="4" customWidth="1"/>
    <col min="11020" max="11020" width="9.28515625" style="4" customWidth="1"/>
    <col min="11021" max="11258" width="9.140625" style="4"/>
    <col min="11259" max="11259" width="18.7109375" style="4" customWidth="1"/>
    <col min="11260" max="11260" width="25.140625" style="4" customWidth="1"/>
    <col min="11261" max="11263" width="7.5703125" style="4" customWidth="1"/>
    <col min="11264" max="11266" width="6.7109375" style="4" customWidth="1"/>
    <col min="11267" max="11270" width="7.5703125" style="4" customWidth="1"/>
    <col min="11271" max="11271" width="8.140625" style="4" customWidth="1"/>
    <col min="11272" max="11272" width="8.42578125" style="4" customWidth="1"/>
    <col min="11273" max="11273" width="9.28515625" style="4" customWidth="1"/>
    <col min="11274" max="11274" width="8.42578125" style="4" customWidth="1"/>
    <col min="11275" max="11275" width="11.28515625" style="4" customWidth="1"/>
    <col min="11276" max="11276" width="9.28515625" style="4" customWidth="1"/>
    <col min="11277" max="11514" width="9.140625" style="4"/>
    <col min="11515" max="11515" width="18.7109375" style="4" customWidth="1"/>
    <col min="11516" max="11516" width="25.140625" style="4" customWidth="1"/>
    <col min="11517" max="11519" width="7.5703125" style="4" customWidth="1"/>
    <col min="11520" max="11522" width="6.7109375" style="4" customWidth="1"/>
    <col min="11523" max="11526" width="7.5703125" style="4" customWidth="1"/>
    <col min="11527" max="11527" width="8.140625" style="4" customWidth="1"/>
    <col min="11528" max="11528" width="8.42578125" style="4" customWidth="1"/>
    <col min="11529" max="11529" width="9.28515625" style="4" customWidth="1"/>
    <col min="11530" max="11530" width="8.42578125" style="4" customWidth="1"/>
    <col min="11531" max="11531" width="11.28515625" style="4" customWidth="1"/>
    <col min="11532" max="11532" width="9.28515625" style="4" customWidth="1"/>
    <col min="11533" max="11770" width="9.140625" style="4"/>
    <col min="11771" max="11771" width="18.7109375" style="4" customWidth="1"/>
    <col min="11772" max="11772" width="25.140625" style="4" customWidth="1"/>
    <col min="11773" max="11775" width="7.5703125" style="4" customWidth="1"/>
    <col min="11776" max="11778" width="6.7109375" style="4" customWidth="1"/>
    <col min="11779" max="11782" width="7.5703125" style="4" customWidth="1"/>
    <col min="11783" max="11783" width="8.140625" style="4" customWidth="1"/>
    <col min="11784" max="11784" width="8.42578125" style="4" customWidth="1"/>
    <col min="11785" max="11785" width="9.28515625" style="4" customWidth="1"/>
    <col min="11786" max="11786" width="8.42578125" style="4" customWidth="1"/>
    <col min="11787" max="11787" width="11.28515625" style="4" customWidth="1"/>
    <col min="11788" max="11788" width="9.28515625" style="4" customWidth="1"/>
    <col min="11789" max="12026" width="9.140625" style="4"/>
    <col min="12027" max="12027" width="18.7109375" style="4" customWidth="1"/>
    <col min="12028" max="12028" width="25.140625" style="4" customWidth="1"/>
    <col min="12029" max="12031" width="7.5703125" style="4" customWidth="1"/>
    <col min="12032" max="12034" width="6.7109375" style="4" customWidth="1"/>
    <col min="12035" max="12038" width="7.5703125" style="4" customWidth="1"/>
    <col min="12039" max="12039" width="8.140625" style="4" customWidth="1"/>
    <col min="12040" max="12040" width="8.42578125" style="4" customWidth="1"/>
    <col min="12041" max="12041" width="9.28515625" style="4" customWidth="1"/>
    <col min="12042" max="12042" width="8.42578125" style="4" customWidth="1"/>
    <col min="12043" max="12043" width="11.28515625" style="4" customWidth="1"/>
    <col min="12044" max="12044" width="9.28515625" style="4" customWidth="1"/>
    <col min="12045" max="12282" width="9.140625" style="4"/>
    <col min="12283" max="12283" width="18.7109375" style="4" customWidth="1"/>
    <col min="12284" max="12284" width="25.140625" style="4" customWidth="1"/>
    <col min="12285" max="12287" width="7.5703125" style="4" customWidth="1"/>
    <col min="12288" max="12290" width="6.7109375" style="4" customWidth="1"/>
    <col min="12291" max="12294" width="7.5703125" style="4" customWidth="1"/>
    <col min="12295" max="12295" width="8.140625" style="4" customWidth="1"/>
    <col min="12296" max="12296" width="8.42578125" style="4" customWidth="1"/>
    <col min="12297" max="12297" width="9.28515625" style="4" customWidth="1"/>
    <col min="12298" max="12298" width="8.42578125" style="4" customWidth="1"/>
    <col min="12299" max="12299" width="11.28515625" style="4" customWidth="1"/>
    <col min="12300" max="12300" width="9.28515625" style="4" customWidth="1"/>
    <col min="12301" max="12538" width="9.140625" style="4"/>
    <col min="12539" max="12539" width="18.7109375" style="4" customWidth="1"/>
    <col min="12540" max="12540" width="25.140625" style="4" customWidth="1"/>
    <col min="12541" max="12543" width="7.5703125" style="4" customWidth="1"/>
    <col min="12544" max="12546" width="6.7109375" style="4" customWidth="1"/>
    <col min="12547" max="12550" width="7.5703125" style="4" customWidth="1"/>
    <col min="12551" max="12551" width="8.140625" style="4" customWidth="1"/>
    <col min="12552" max="12552" width="8.42578125" style="4" customWidth="1"/>
    <col min="12553" max="12553" width="9.28515625" style="4" customWidth="1"/>
    <col min="12554" max="12554" width="8.42578125" style="4" customWidth="1"/>
    <col min="12555" max="12555" width="11.28515625" style="4" customWidth="1"/>
    <col min="12556" max="12556" width="9.28515625" style="4" customWidth="1"/>
    <col min="12557" max="12794" width="9.140625" style="4"/>
    <col min="12795" max="12795" width="18.7109375" style="4" customWidth="1"/>
    <col min="12796" max="12796" width="25.140625" style="4" customWidth="1"/>
    <col min="12797" max="12799" width="7.5703125" style="4" customWidth="1"/>
    <col min="12800" max="12802" width="6.7109375" style="4" customWidth="1"/>
    <col min="12803" max="12806" width="7.5703125" style="4" customWidth="1"/>
    <col min="12807" max="12807" width="8.140625" style="4" customWidth="1"/>
    <col min="12808" max="12808" width="8.42578125" style="4" customWidth="1"/>
    <col min="12809" max="12809" width="9.28515625" style="4" customWidth="1"/>
    <col min="12810" max="12810" width="8.42578125" style="4" customWidth="1"/>
    <col min="12811" max="12811" width="11.28515625" style="4" customWidth="1"/>
    <col min="12812" max="12812" width="9.28515625" style="4" customWidth="1"/>
    <col min="12813" max="13050" width="9.140625" style="4"/>
    <col min="13051" max="13051" width="18.7109375" style="4" customWidth="1"/>
    <col min="13052" max="13052" width="25.140625" style="4" customWidth="1"/>
    <col min="13053" max="13055" width="7.5703125" style="4" customWidth="1"/>
    <col min="13056" max="13058" width="6.7109375" style="4" customWidth="1"/>
    <col min="13059" max="13062" width="7.5703125" style="4" customWidth="1"/>
    <col min="13063" max="13063" width="8.140625" style="4" customWidth="1"/>
    <col min="13064" max="13064" width="8.42578125" style="4" customWidth="1"/>
    <col min="13065" max="13065" width="9.28515625" style="4" customWidth="1"/>
    <col min="13066" max="13066" width="8.42578125" style="4" customWidth="1"/>
    <col min="13067" max="13067" width="11.28515625" style="4" customWidth="1"/>
    <col min="13068" max="13068" width="9.28515625" style="4" customWidth="1"/>
    <col min="13069" max="13306" width="9.140625" style="4"/>
    <col min="13307" max="13307" width="18.7109375" style="4" customWidth="1"/>
    <col min="13308" max="13308" width="25.140625" style="4" customWidth="1"/>
    <col min="13309" max="13311" width="7.5703125" style="4" customWidth="1"/>
    <col min="13312" max="13314" width="6.7109375" style="4" customWidth="1"/>
    <col min="13315" max="13318" width="7.5703125" style="4" customWidth="1"/>
    <col min="13319" max="13319" width="8.140625" style="4" customWidth="1"/>
    <col min="13320" max="13320" width="8.42578125" style="4" customWidth="1"/>
    <col min="13321" max="13321" width="9.28515625" style="4" customWidth="1"/>
    <col min="13322" max="13322" width="8.42578125" style="4" customWidth="1"/>
    <col min="13323" max="13323" width="11.28515625" style="4" customWidth="1"/>
    <col min="13324" max="13324" width="9.28515625" style="4" customWidth="1"/>
    <col min="13325" max="13562" width="9.140625" style="4"/>
    <col min="13563" max="13563" width="18.7109375" style="4" customWidth="1"/>
    <col min="13564" max="13564" width="25.140625" style="4" customWidth="1"/>
    <col min="13565" max="13567" width="7.5703125" style="4" customWidth="1"/>
    <col min="13568" max="13570" width="6.7109375" style="4" customWidth="1"/>
    <col min="13571" max="13574" width="7.5703125" style="4" customWidth="1"/>
    <col min="13575" max="13575" width="8.140625" style="4" customWidth="1"/>
    <col min="13576" max="13576" width="8.42578125" style="4" customWidth="1"/>
    <col min="13577" max="13577" width="9.28515625" style="4" customWidth="1"/>
    <col min="13578" max="13578" width="8.42578125" style="4" customWidth="1"/>
    <col min="13579" max="13579" width="11.28515625" style="4" customWidth="1"/>
    <col min="13580" max="13580" width="9.28515625" style="4" customWidth="1"/>
    <col min="13581" max="13818" width="9.140625" style="4"/>
    <col min="13819" max="13819" width="18.7109375" style="4" customWidth="1"/>
    <col min="13820" max="13820" width="25.140625" style="4" customWidth="1"/>
    <col min="13821" max="13823" width="7.5703125" style="4" customWidth="1"/>
    <col min="13824" max="13826" width="6.7109375" style="4" customWidth="1"/>
    <col min="13827" max="13830" width="7.5703125" style="4" customWidth="1"/>
    <col min="13831" max="13831" width="8.140625" style="4" customWidth="1"/>
    <col min="13832" max="13832" width="8.42578125" style="4" customWidth="1"/>
    <col min="13833" max="13833" width="9.28515625" style="4" customWidth="1"/>
    <col min="13834" max="13834" width="8.42578125" style="4" customWidth="1"/>
    <col min="13835" max="13835" width="11.28515625" style="4" customWidth="1"/>
    <col min="13836" max="13836" width="9.28515625" style="4" customWidth="1"/>
    <col min="13837" max="14074" width="9.140625" style="4"/>
    <col min="14075" max="14075" width="18.7109375" style="4" customWidth="1"/>
    <col min="14076" max="14076" width="25.140625" style="4" customWidth="1"/>
    <col min="14077" max="14079" width="7.5703125" style="4" customWidth="1"/>
    <col min="14080" max="14082" width="6.7109375" style="4" customWidth="1"/>
    <col min="14083" max="14086" width="7.5703125" style="4" customWidth="1"/>
    <col min="14087" max="14087" width="8.140625" style="4" customWidth="1"/>
    <col min="14088" max="14088" width="8.42578125" style="4" customWidth="1"/>
    <col min="14089" max="14089" width="9.28515625" style="4" customWidth="1"/>
    <col min="14090" max="14090" width="8.42578125" style="4" customWidth="1"/>
    <col min="14091" max="14091" width="11.28515625" style="4" customWidth="1"/>
    <col min="14092" max="14092" width="9.28515625" style="4" customWidth="1"/>
    <col min="14093" max="14330" width="9.140625" style="4"/>
    <col min="14331" max="14331" width="18.7109375" style="4" customWidth="1"/>
    <col min="14332" max="14332" width="25.140625" style="4" customWidth="1"/>
    <col min="14333" max="14335" width="7.5703125" style="4" customWidth="1"/>
    <col min="14336" max="14338" width="6.7109375" style="4" customWidth="1"/>
    <col min="14339" max="14342" width="7.5703125" style="4" customWidth="1"/>
    <col min="14343" max="14343" width="8.140625" style="4" customWidth="1"/>
    <col min="14344" max="14344" width="8.42578125" style="4" customWidth="1"/>
    <col min="14345" max="14345" width="9.28515625" style="4" customWidth="1"/>
    <col min="14346" max="14346" width="8.42578125" style="4" customWidth="1"/>
    <col min="14347" max="14347" width="11.28515625" style="4" customWidth="1"/>
    <col min="14348" max="14348" width="9.28515625" style="4" customWidth="1"/>
    <col min="14349" max="14586" width="9.140625" style="4"/>
    <col min="14587" max="14587" width="18.7109375" style="4" customWidth="1"/>
    <col min="14588" max="14588" width="25.140625" style="4" customWidth="1"/>
    <col min="14589" max="14591" width="7.5703125" style="4" customWidth="1"/>
    <col min="14592" max="14594" width="6.7109375" style="4" customWidth="1"/>
    <col min="14595" max="14598" width="7.5703125" style="4" customWidth="1"/>
    <col min="14599" max="14599" width="8.140625" style="4" customWidth="1"/>
    <col min="14600" max="14600" width="8.42578125" style="4" customWidth="1"/>
    <col min="14601" max="14601" width="9.28515625" style="4" customWidth="1"/>
    <col min="14602" max="14602" width="8.42578125" style="4" customWidth="1"/>
    <col min="14603" max="14603" width="11.28515625" style="4" customWidth="1"/>
    <col min="14604" max="14604" width="9.28515625" style="4" customWidth="1"/>
    <col min="14605" max="14842" width="9.140625" style="4"/>
    <col min="14843" max="14843" width="18.7109375" style="4" customWidth="1"/>
    <col min="14844" max="14844" width="25.140625" style="4" customWidth="1"/>
    <col min="14845" max="14847" width="7.5703125" style="4" customWidth="1"/>
    <col min="14848" max="14850" width="6.7109375" style="4" customWidth="1"/>
    <col min="14851" max="14854" width="7.5703125" style="4" customWidth="1"/>
    <col min="14855" max="14855" width="8.140625" style="4" customWidth="1"/>
    <col min="14856" max="14856" width="8.42578125" style="4" customWidth="1"/>
    <col min="14857" max="14857" width="9.28515625" style="4" customWidth="1"/>
    <col min="14858" max="14858" width="8.42578125" style="4" customWidth="1"/>
    <col min="14859" max="14859" width="11.28515625" style="4" customWidth="1"/>
    <col min="14860" max="14860" width="9.28515625" style="4" customWidth="1"/>
    <col min="14861" max="15098" width="9.140625" style="4"/>
    <col min="15099" max="15099" width="18.7109375" style="4" customWidth="1"/>
    <col min="15100" max="15100" width="25.140625" style="4" customWidth="1"/>
    <col min="15101" max="15103" width="7.5703125" style="4" customWidth="1"/>
    <col min="15104" max="15106" width="6.7109375" style="4" customWidth="1"/>
    <col min="15107" max="15110" width="7.5703125" style="4" customWidth="1"/>
    <col min="15111" max="15111" width="8.140625" style="4" customWidth="1"/>
    <col min="15112" max="15112" width="8.42578125" style="4" customWidth="1"/>
    <col min="15113" max="15113" width="9.28515625" style="4" customWidth="1"/>
    <col min="15114" max="15114" width="8.42578125" style="4" customWidth="1"/>
    <col min="15115" max="15115" width="11.28515625" style="4" customWidth="1"/>
    <col min="15116" max="15116" width="9.28515625" style="4" customWidth="1"/>
    <col min="15117" max="15354" width="9.140625" style="4"/>
    <col min="15355" max="15355" width="18.7109375" style="4" customWidth="1"/>
    <col min="15356" max="15356" width="25.140625" style="4" customWidth="1"/>
    <col min="15357" max="15359" width="7.5703125" style="4" customWidth="1"/>
    <col min="15360" max="15362" width="6.7109375" style="4" customWidth="1"/>
    <col min="15363" max="15366" width="7.5703125" style="4" customWidth="1"/>
    <col min="15367" max="15367" width="8.140625" style="4" customWidth="1"/>
    <col min="15368" max="15368" width="8.42578125" style="4" customWidth="1"/>
    <col min="15369" max="15369" width="9.28515625" style="4" customWidth="1"/>
    <col min="15370" max="15370" width="8.42578125" style="4" customWidth="1"/>
    <col min="15371" max="15371" width="11.28515625" style="4" customWidth="1"/>
    <col min="15372" max="15372" width="9.28515625" style="4" customWidth="1"/>
    <col min="15373" max="15610" width="9.140625" style="4"/>
    <col min="15611" max="15611" width="18.7109375" style="4" customWidth="1"/>
    <col min="15612" max="15612" width="25.140625" style="4" customWidth="1"/>
    <col min="15613" max="15615" width="7.5703125" style="4" customWidth="1"/>
    <col min="15616" max="15618" width="6.7109375" style="4" customWidth="1"/>
    <col min="15619" max="15622" width="7.5703125" style="4" customWidth="1"/>
    <col min="15623" max="15623" width="8.140625" style="4" customWidth="1"/>
    <col min="15624" max="15624" width="8.42578125" style="4" customWidth="1"/>
    <col min="15625" max="15625" width="9.28515625" style="4" customWidth="1"/>
    <col min="15626" max="15626" width="8.42578125" style="4" customWidth="1"/>
    <col min="15627" max="15627" width="11.28515625" style="4" customWidth="1"/>
    <col min="15628" max="15628" width="9.28515625" style="4" customWidth="1"/>
    <col min="15629" max="15866" width="9.140625" style="4"/>
    <col min="15867" max="15867" width="18.7109375" style="4" customWidth="1"/>
    <col min="15868" max="15868" width="25.140625" style="4" customWidth="1"/>
    <col min="15869" max="15871" width="7.5703125" style="4" customWidth="1"/>
    <col min="15872" max="15874" width="6.7109375" style="4" customWidth="1"/>
    <col min="15875" max="15878" width="7.5703125" style="4" customWidth="1"/>
    <col min="15879" max="15879" width="8.140625" style="4" customWidth="1"/>
    <col min="15880" max="15880" width="8.42578125" style="4" customWidth="1"/>
    <col min="15881" max="15881" width="9.28515625" style="4" customWidth="1"/>
    <col min="15882" max="15882" width="8.42578125" style="4" customWidth="1"/>
    <col min="15883" max="15883" width="11.28515625" style="4" customWidth="1"/>
    <col min="15884" max="15884" width="9.28515625" style="4" customWidth="1"/>
    <col min="15885" max="16122" width="9.140625" style="4"/>
    <col min="16123" max="16123" width="18.7109375" style="4" customWidth="1"/>
    <col min="16124" max="16124" width="25.140625" style="4" customWidth="1"/>
    <col min="16125" max="16127" width="7.5703125" style="4" customWidth="1"/>
    <col min="16128" max="16130" width="6.7109375" style="4" customWidth="1"/>
    <col min="16131" max="16134" width="7.5703125" style="4" customWidth="1"/>
    <col min="16135" max="16135" width="8.140625" style="4" customWidth="1"/>
    <col min="16136" max="16136" width="8.42578125" style="4" customWidth="1"/>
    <col min="16137" max="16137" width="9.28515625" style="4" customWidth="1"/>
    <col min="16138" max="16138" width="8.42578125" style="4" customWidth="1"/>
    <col min="16139" max="16139" width="11.28515625" style="4" customWidth="1"/>
    <col min="16140" max="16140" width="9.28515625" style="4" customWidth="1"/>
    <col min="16141" max="16384" width="9.140625" style="4"/>
  </cols>
  <sheetData>
    <row r="1" spans="1:19" s="30" customFormat="1" ht="15" customHeight="1">
      <c r="A1" s="189"/>
      <c r="B1" s="198"/>
      <c r="C1" s="196"/>
      <c r="D1" s="208" t="s">
        <v>149</v>
      </c>
      <c r="E1" s="182" t="str">
        <f>'Obra '!D1</f>
        <v>Marena</v>
      </c>
      <c r="F1" s="182"/>
      <c r="G1" s="178"/>
      <c r="H1" s="178"/>
      <c r="I1" s="178"/>
      <c r="J1" s="178"/>
      <c r="K1" s="178"/>
      <c r="L1" s="178"/>
      <c r="M1" s="178"/>
      <c r="N1" s="178"/>
      <c r="O1" s="178"/>
      <c r="P1" s="178"/>
      <c r="Q1" s="197"/>
      <c r="R1" s="195"/>
      <c r="S1" s="196"/>
    </row>
    <row r="2" spans="1:19" s="113" customFormat="1" ht="15" customHeight="1">
      <c r="A2" s="191"/>
      <c r="C2" s="229"/>
      <c r="D2" s="208" t="s">
        <v>123</v>
      </c>
      <c r="E2" s="182" t="str">
        <f>'Obra '!D2</f>
        <v>XPCon</v>
      </c>
      <c r="F2" s="182"/>
      <c r="G2" s="182"/>
      <c r="H2" s="182"/>
      <c r="I2" s="182"/>
      <c r="J2" s="182"/>
      <c r="K2" s="182"/>
      <c r="L2" s="182"/>
      <c r="M2" s="182"/>
      <c r="N2" s="182"/>
      <c r="O2" s="182"/>
      <c r="P2" s="182"/>
      <c r="Q2" s="228"/>
      <c r="R2" s="230"/>
      <c r="S2" s="229"/>
    </row>
    <row r="3" spans="1:19" s="113" customFormat="1" ht="15" customHeight="1">
      <c r="A3" s="191"/>
      <c r="C3" s="229"/>
      <c r="D3" s="208" t="s">
        <v>272</v>
      </c>
      <c r="E3" s="275" t="s">
        <v>852</v>
      </c>
      <c r="F3" s="182"/>
      <c r="G3" s="182"/>
      <c r="H3" s="182"/>
      <c r="I3" s="182"/>
      <c r="J3" s="182"/>
      <c r="K3" s="182"/>
      <c r="L3" s="182"/>
      <c r="M3" s="182"/>
      <c r="N3" s="182"/>
      <c r="O3" s="182"/>
      <c r="P3" s="182"/>
      <c r="Q3" s="228"/>
      <c r="R3" s="230"/>
      <c r="S3" s="229"/>
    </row>
    <row r="4" spans="1:19" s="113" customFormat="1" ht="15" customHeight="1">
      <c r="A4" s="199"/>
      <c r="B4" s="231"/>
      <c r="C4" s="232"/>
      <c r="D4" s="208" t="s">
        <v>124</v>
      </c>
      <c r="E4" s="182" t="s">
        <v>273</v>
      </c>
      <c r="F4" s="182"/>
      <c r="G4" s="182"/>
      <c r="H4" s="182"/>
      <c r="I4" s="182"/>
      <c r="J4" s="182"/>
      <c r="K4" s="182"/>
      <c r="L4" s="182"/>
      <c r="M4" s="184"/>
      <c r="N4" s="185"/>
      <c r="O4" s="185"/>
      <c r="P4" s="201"/>
      <c r="Q4" s="228"/>
      <c r="R4" s="233"/>
      <c r="S4" s="232"/>
    </row>
    <row r="5" spans="1:19" s="31" customFormat="1" ht="22.15" customHeight="1">
      <c r="A5" s="1309" t="s">
        <v>151</v>
      </c>
      <c r="B5" s="1310"/>
      <c r="C5" s="1310"/>
      <c r="D5" s="1310"/>
      <c r="E5" s="1310"/>
      <c r="F5" s="1310"/>
      <c r="G5" s="1310"/>
      <c r="H5" s="1310"/>
      <c r="I5" s="1310"/>
      <c r="J5" s="1310"/>
      <c r="K5" s="1310"/>
      <c r="L5" s="1310"/>
      <c r="M5" s="1310"/>
      <c r="N5" s="1310"/>
      <c r="O5" s="1310"/>
      <c r="P5" s="1310"/>
      <c r="Q5" s="1310"/>
      <c r="R5" s="1310"/>
      <c r="S5" s="1311"/>
    </row>
    <row r="6" spans="1:19" s="55" customFormat="1" ht="12.75" customHeight="1">
      <c r="A6" s="1312" t="s">
        <v>6</v>
      </c>
      <c r="B6" s="155">
        <v>5</v>
      </c>
      <c r="C6" s="155" t="s">
        <v>274</v>
      </c>
      <c r="D6" s="155">
        <v>8</v>
      </c>
      <c r="E6" s="155">
        <v>10</v>
      </c>
      <c r="F6" s="155" t="s">
        <v>275</v>
      </c>
      <c r="G6" s="155">
        <v>16</v>
      </c>
      <c r="H6" s="155">
        <v>20</v>
      </c>
      <c r="I6" s="155">
        <v>25</v>
      </c>
      <c r="J6" s="155" t="s">
        <v>276</v>
      </c>
      <c r="K6" s="300" t="s">
        <v>277</v>
      </c>
      <c r="L6" s="300" t="s">
        <v>278</v>
      </c>
      <c r="M6" s="300" t="s">
        <v>854</v>
      </c>
      <c r="N6" s="155" t="s">
        <v>279</v>
      </c>
      <c r="O6" s="155" t="s">
        <v>280</v>
      </c>
      <c r="P6" s="1314" t="s">
        <v>281</v>
      </c>
      <c r="Q6" s="1315"/>
      <c r="R6" s="1314" t="s">
        <v>282</v>
      </c>
      <c r="S6" s="1315"/>
    </row>
    <row r="7" spans="1:19" s="55" customFormat="1" ht="12.75" customHeight="1">
      <c r="A7" s="1313"/>
      <c r="B7" s="154" t="s">
        <v>283</v>
      </c>
      <c r="C7" s="154" t="s">
        <v>283</v>
      </c>
      <c r="D7" s="154" t="s">
        <v>283</v>
      </c>
      <c r="E7" s="154" t="s">
        <v>283</v>
      </c>
      <c r="F7" s="154" t="s">
        <v>283</v>
      </c>
      <c r="G7" s="154" t="s">
        <v>283</v>
      </c>
      <c r="H7" s="154" t="s">
        <v>283</v>
      </c>
      <c r="I7" s="154" t="s">
        <v>283</v>
      </c>
      <c r="J7" s="154" t="s">
        <v>283</v>
      </c>
      <c r="K7" s="154" t="s">
        <v>283</v>
      </c>
      <c r="L7" s="154" t="s">
        <v>283</v>
      </c>
      <c r="M7" s="154" t="s">
        <v>284</v>
      </c>
      <c r="N7" s="155" t="s">
        <v>285</v>
      </c>
      <c r="O7" s="155" t="s">
        <v>285</v>
      </c>
      <c r="P7" s="155" t="s">
        <v>286</v>
      </c>
      <c r="Q7" s="155" t="s">
        <v>287</v>
      </c>
      <c r="R7" s="155" t="s">
        <v>288</v>
      </c>
      <c r="S7" s="155" t="s">
        <v>289</v>
      </c>
    </row>
    <row r="8" spans="1:19" ht="12">
      <c r="A8" s="254" t="s">
        <v>853</v>
      </c>
      <c r="B8" s="255">
        <f t="shared" ref="B8:N8" si="0">SUM(B9:B9)</f>
        <v>471</v>
      </c>
      <c r="C8" s="255">
        <f t="shared" si="0"/>
        <v>270</v>
      </c>
      <c r="D8" s="255">
        <f t="shared" si="0"/>
        <v>14</v>
      </c>
      <c r="E8" s="255">
        <f t="shared" si="0"/>
        <v>473</v>
      </c>
      <c r="F8" s="255">
        <f t="shared" si="0"/>
        <v>96</v>
      </c>
      <c r="G8" s="255">
        <f t="shared" si="0"/>
        <v>0</v>
      </c>
      <c r="H8" s="255">
        <f t="shared" si="0"/>
        <v>0</v>
      </c>
      <c r="I8" s="255">
        <f t="shared" si="0"/>
        <v>0</v>
      </c>
      <c r="J8" s="255">
        <f t="shared" si="0"/>
        <v>1324</v>
      </c>
      <c r="K8" s="255">
        <f t="shared" si="0"/>
        <v>0</v>
      </c>
      <c r="L8" s="255">
        <f t="shared" si="0"/>
        <v>0</v>
      </c>
      <c r="M8" s="255">
        <f t="shared" si="0"/>
        <v>24.84</v>
      </c>
      <c r="N8" s="255">
        <f t="shared" si="0"/>
        <v>247.82</v>
      </c>
      <c r="O8" s="255">
        <v>0</v>
      </c>
      <c r="P8" s="255">
        <f>SUM(P9:P9)</f>
        <v>0</v>
      </c>
      <c r="Q8" s="247"/>
      <c r="R8" s="247"/>
      <c r="S8" s="248"/>
    </row>
    <row r="9" spans="1:19" s="81" customFormat="1" ht="15" customHeight="1">
      <c r="A9" s="316" t="s">
        <v>1045</v>
      </c>
      <c r="B9" s="316">
        <v>471</v>
      </c>
      <c r="C9" s="316">
        <v>270</v>
      </c>
      <c r="D9" s="316">
        <v>14</v>
      </c>
      <c r="E9" s="316">
        <v>473</v>
      </c>
      <c r="F9" s="316">
        <v>96</v>
      </c>
      <c r="G9" s="316"/>
      <c r="H9" s="316"/>
      <c r="I9" s="316"/>
      <c r="J9" s="316">
        <f t="shared" ref="J9" si="1">SUM(B9:I9)</f>
        <v>1324</v>
      </c>
      <c r="K9" s="316"/>
      <c r="L9" s="316"/>
      <c r="M9" s="316">
        <v>24.84</v>
      </c>
      <c r="N9" s="316">
        <v>247.82</v>
      </c>
      <c r="O9" s="316"/>
      <c r="P9" s="316"/>
      <c r="Q9" s="316"/>
      <c r="R9" s="316">
        <v>0</v>
      </c>
      <c r="S9" s="316">
        <v>0</v>
      </c>
    </row>
    <row r="10" spans="1:19" s="81" customFormat="1" ht="15" customHeight="1">
      <c r="A10" s="254" t="s">
        <v>856</v>
      </c>
      <c r="B10" s="255">
        <f t="shared" ref="B10:N10" si="2">SUM(B11:B14)</f>
        <v>2159</v>
      </c>
      <c r="C10" s="255">
        <f t="shared" si="2"/>
        <v>1595</v>
      </c>
      <c r="D10" s="255">
        <f t="shared" si="2"/>
        <v>159</v>
      </c>
      <c r="E10" s="255">
        <f t="shared" si="2"/>
        <v>1147</v>
      </c>
      <c r="F10" s="255">
        <f t="shared" si="2"/>
        <v>964</v>
      </c>
      <c r="G10" s="255">
        <f t="shared" si="2"/>
        <v>646</v>
      </c>
      <c r="H10" s="255">
        <f t="shared" si="2"/>
        <v>2427</v>
      </c>
      <c r="I10" s="255">
        <f t="shared" si="2"/>
        <v>0</v>
      </c>
      <c r="J10" s="255">
        <f t="shared" si="2"/>
        <v>9097</v>
      </c>
      <c r="K10" s="255">
        <f t="shared" si="2"/>
        <v>0</v>
      </c>
      <c r="L10" s="255">
        <f t="shared" si="2"/>
        <v>0</v>
      </c>
      <c r="M10" s="255">
        <f t="shared" si="2"/>
        <v>110.32</v>
      </c>
      <c r="N10" s="255">
        <f t="shared" si="2"/>
        <v>1105.78</v>
      </c>
      <c r="O10" s="255">
        <v>0</v>
      </c>
      <c r="P10" s="255">
        <f>SUM(P11:P14)</f>
        <v>0</v>
      </c>
      <c r="Q10" s="247"/>
      <c r="R10" s="247"/>
      <c r="S10" s="248"/>
    </row>
    <row r="11" spans="1:19" s="81" customFormat="1" ht="15" customHeight="1">
      <c r="A11" s="316" t="s">
        <v>290</v>
      </c>
      <c r="B11" s="316">
        <v>313</v>
      </c>
      <c r="C11" s="316">
        <v>0</v>
      </c>
      <c r="D11" s="316">
        <v>0</v>
      </c>
      <c r="E11" s="316">
        <v>0</v>
      </c>
      <c r="F11" s="316">
        <v>575</v>
      </c>
      <c r="G11" s="316">
        <v>548</v>
      </c>
      <c r="H11" s="316">
        <v>2296</v>
      </c>
      <c r="I11" s="316">
        <v>0</v>
      </c>
      <c r="J11" s="316">
        <f>SUM(B11:I11)</f>
        <v>3732</v>
      </c>
      <c r="K11" s="316"/>
      <c r="L11" s="316"/>
      <c r="M11" s="316">
        <v>19.41</v>
      </c>
      <c r="N11" s="650">
        <v>239.35</v>
      </c>
      <c r="O11" s="316"/>
      <c r="P11" s="316">
        <v>0</v>
      </c>
      <c r="Q11" s="316">
        <v>0</v>
      </c>
      <c r="R11" s="316">
        <v>0</v>
      </c>
      <c r="S11" s="316">
        <v>0</v>
      </c>
    </row>
    <row r="12" spans="1:19" s="81" customFormat="1" ht="15" customHeight="1">
      <c r="A12" s="316" t="s">
        <v>291</v>
      </c>
      <c r="B12" s="316">
        <v>306</v>
      </c>
      <c r="C12" s="316">
        <v>504</v>
      </c>
      <c r="D12" s="316">
        <v>89</v>
      </c>
      <c r="E12" s="316">
        <v>650</v>
      </c>
      <c r="F12" s="316">
        <v>309</v>
      </c>
      <c r="G12" s="316">
        <v>98</v>
      </c>
      <c r="H12" s="316">
        <v>131</v>
      </c>
      <c r="I12" s="316">
        <v>0</v>
      </c>
      <c r="J12" s="316">
        <f t="shared" ref="J12:J14" si="3">SUM(B12:I12)</f>
        <v>2087</v>
      </c>
      <c r="K12" s="316"/>
      <c r="L12" s="316"/>
      <c r="M12" s="316">
        <v>20.57</v>
      </c>
      <c r="N12" s="316">
        <v>313.99</v>
      </c>
      <c r="O12" s="316"/>
      <c r="P12" s="316">
        <v>0</v>
      </c>
      <c r="Q12" s="316">
        <v>0</v>
      </c>
      <c r="R12" s="316">
        <v>0</v>
      </c>
      <c r="S12" s="316">
        <v>0</v>
      </c>
    </row>
    <row r="13" spans="1:19" s="81" customFormat="1" ht="15" customHeight="1">
      <c r="A13" s="316" t="s">
        <v>292</v>
      </c>
      <c r="B13" s="316">
        <v>1122</v>
      </c>
      <c r="C13" s="316">
        <v>826</v>
      </c>
      <c r="D13" s="316">
        <v>56</v>
      </c>
      <c r="E13" s="316">
        <v>52</v>
      </c>
      <c r="F13" s="316">
        <v>0</v>
      </c>
      <c r="G13" s="316">
        <v>0</v>
      </c>
      <c r="H13" s="316">
        <v>0</v>
      </c>
      <c r="I13" s="316">
        <v>0</v>
      </c>
      <c r="J13" s="316">
        <f t="shared" si="3"/>
        <v>2056</v>
      </c>
      <c r="K13" s="316">
        <v>0</v>
      </c>
      <c r="L13" s="316">
        <v>0</v>
      </c>
      <c r="M13" s="316">
        <v>45.43</v>
      </c>
      <c r="N13" s="316">
        <v>301.89</v>
      </c>
      <c r="O13" s="316"/>
      <c r="P13" s="316">
        <v>0</v>
      </c>
      <c r="Q13" s="316">
        <v>0</v>
      </c>
      <c r="R13" s="316">
        <v>0</v>
      </c>
      <c r="S13" s="316">
        <v>0</v>
      </c>
    </row>
    <row r="14" spans="1:19" s="81" customFormat="1" ht="15" customHeight="1">
      <c r="A14" s="316" t="s">
        <v>855</v>
      </c>
      <c r="B14" s="316">
        <v>418</v>
      </c>
      <c r="C14" s="316">
        <v>265</v>
      </c>
      <c r="D14" s="316">
        <v>14</v>
      </c>
      <c r="E14" s="316">
        <v>445</v>
      </c>
      <c r="F14" s="316">
        <v>80</v>
      </c>
      <c r="G14" s="316">
        <v>0</v>
      </c>
      <c r="H14" s="316">
        <v>0</v>
      </c>
      <c r="I14" s="316">
        <v>0</v>
      </c>
      <c r="J14" s="316">
        <f t="shared" si="3"/>
        <v>1222</v>
      </c>
      <c r="K14" s="316"/>
      <c r="L14" s="316"/>
      <c r="M14" s="316">
        <v>24.91</v>
      </c>
      <c r="N14" s="316">
        <v>250.55</v>
      </c>
      <c r="O14" s="316"/>
      <c r="P14" s="316">
        <v>0</v>
      </c>
      <c r="Q14" s="316">
        <v>0</v>
      </c>
      <c r="R14" s="316">
        <v>0</v>
      </c>
      <c r="S14" s="316">
        <v>0</v>
      </c>
    </row>
    <row r="15" spans="1:19" s="81" customFormat="1" ht="15" customHeight="1">
      <c r="A15" s="254" t="s">
        <v>857</v>
      </c>
      <c r="B15" s="255">
        <f t="shared" ref="B15:N15" si="4">SUM(B16:B19)</f>
        <v>1664</v>
      </c>
      <c r="C15" s="255">
        <f t="shared" si="4"/>
        <v>1761</v>
      </c>
      <c r="D15" s="255">
        <f t="shared" si="4"/>
        <v>644</v>
      </c>
      <c r="E15" s="255">
        <f t="shared" si="4"/>
        <v>1558</v>
      </c>
      <c r="F15" s="255">
        <f t="shared" si="4"/>
        <v>934</v>
      </c>
      <c r="G15" s="255">
        <f t="shared" si="4"/>
        <v>797</v>
      </c>
      <c r="H15" s="255">
        <f t="shared" si="4"/>
        <v>2400</v>
      </c>
      <c r="I15" s="255">
        <f t="shared" si="4"/>
        <v>0</v>
      </c>
      <c r="J15" s="255">
        <f t="shared" si="4"/>
        <v>9758</v>
      </c>
      <c r="K15" s="255">
        <f t="shared" si="4"/>
        <v>0</v>
      </c>
      <c r="L15" s="255">
        <f t="shared" si="4"/>
        <v>0</v>
      </c>
      <c r="M15" s="255">
        <f t="shared" si="4"/>
        <v>100.28</v>
      </c>
      <c r="N15" s="255">
        <f t="shared" si="4"/>
        <v>972.66000000000008</v>
      </c>
      <c r="O15" s="255">
        <v>0</v>
      </c>
      <c r="P15" s="255">
        <f>SUM(P16:P19)</f>
        <v>0</v>
      </c>
      <c r="Q15" s="247"/>
      <c r="R15" s="247"/>
      <c r="S15" s="248"/>
    </row>
    <row r="16" spans="1:19" s="81" customFormat="1" ht="15" customHeight="1">
      <c r="A16" s="316" t="s">
        <v>290</v>
      </c>
      <c r="B16" s="316">
        <v>279</v>
      </c>
      <c r="C16" s="316">
        <v>0</v>
      </c>
      <c r="D16" s="316">
        <v>0</v>
      </c>
      <c r="E16" s="316">
        <v>0</v>
      </c>
      <c r="F16" s="316">
        <v>454</v>
      </c>
      <c r="G16" s="316">
        <v>524</v>
      </c>
      <c r="H16" s="316">
        <v>2162</v>
      </c>
      <c r="I16" s="316">
        <v>0</v>
      </c>
      <c r="J16" s="316">
        <f>SUM(B16:I16)</f>
        <v>3419</v>
      </c>
      <c r="K16" s="316"/>
      <c r="L16" s="316"/>
      <c r="M16" s="316">
        <v>15.71</v>
      </c>
      <c r="N16" s="316">
        <v>191.57</v>
      </c>
      <c r="O16" s="316"/>
      <c r="P16" s="316">
        <v>0</v>
      </c>
      <c r="Q16" s="316">
        <v>0</v>
      </c>
      <c r="R16" s="316">
        <v>0</v>
      </c>
      <c r="S16" s="316">
        <v>0</v>
      </c>
    </row>
    <row r="17" spans="1:19" s="81" customFormat="1" ht="15" customHeight="1">
      <c r="A17" s="316" t="s">
        <v>291</v>
      </c>
      <c r="B17" s="316">
        <v>308</v>
      </c>
      <c r="C17" s="316">
        <v>783</v>
      </c>
      <c r="D17" s="316">
        <v>286</v>
      </c>
      <c r="E17" s="316">
        <v>621</v>
      </c>
      <c r="F17" s="316">
        <v>475</v>
      </c>
      <c r="G17" s="316">
        <v>273</v>
      </c>
      <c r="H17" s="316">
        <v>238</v>
      </c>
      <c r="I17" s="316">
        <v>0</v>
      </c>
      <c r="J17" s="316">
        <f t="shared" ref="J17:J19" si="5">SUM(B17:I17)</f>
        <v>2984</v>
      </c>
      <c r="K17" s="316"/>
      <c r="L17" s="316"/>
      <c r="M17" s="316">
        <v>28</v>
      </c>
      <c r="N17" s="316">
        <v>405.04</v>
      </c>
      <c r="O17" s="316"/>
      <c r="P17" s="316">
        <v>0</v>
      </c>
      <c r="Q17" s="316">
        <v>0</v>
      </c>
      <c r="R17" s="316">
        <v>0</v>
      </c>
      <c r="S17" s="316">
        <v>0</v>
      </c>
    </row>
    <row r="18" spans="1:19" s="81" customFormat="1" ht="15" customHeight="1">
      <c r="A18" s="316" t="s">
        <v>292</v>
      </c>
      <c r="B18" s="316">
        <v>1074</v>
      </c>
      <c r="C18" s="316">
        <v>954</v>
      </c>
      <c r="D18" s="316">
        <v>358</v>
      </c>
      <c r="E18" s="316">
        <v>665</v>
      </c>
      <c r="F18" s="316">
        <v>0</v>
      </c>
      <c r="G18" s="316">
        <v>0</v>
      </c>
      <c r="H18" s="316">
        <v>0</v>
      </c>
      <c r="I18" s="316">
        <v>0</v>
      </c>
      <c r="J18" s="316">
        <f t="shared" si="5"/>
        <v>3051</v>
      </c>
      <c r="K18" s="316">
        <v>0</v>
      </c>
      <c r="L18" s="316"/>
      <c r="M18" s="316">
        <v>53.4</v>
      </c>
      <c r="N18" s="316">
        <v>344.47</v>
      </c>
      <c r="O18" s="316"/>
      <c r="P18" s="316">
        <v>0</v>
      </c>
      <c r="Q18" s="316">
        <v>0</v>
      </c>
      <c r="R18" s="316">
        <v>0</v>
      </c>
      <c r="S18" s="316">
        <v>0</v>
      </c>
    </row>
    <row r="19" spans="1:19" s="81" customFormat="1" ht="15" customHeight="1">
      <c r="A19" s="316" t="s">
        <v>855</v>
      </c>
      <c r="B19" s="316">
        <v>3</v>
      </c>
      <c r="C19" s="316">
        <v>24</v>
      </c>
      <c r="D19" s="316">
        <v>0</v>
      </c>
      <c r="E19" s="316">
        <v>272</v>
      </c>
      <c r="F19" s="316">
        <v>5</v>
      </c>
      <c r="G19" s="316">
        <v>0</v>
      </c>
      <c r="H19" s="316">
        <v>0</v>
      </c>
      <c r="I19" s="316">
        <v>0</v>
      </c>
      <c r="J19" s="316">
        <f t="shared" si="5"/>
        <v>304</v>
      </c>
      <c r="K19" s="316"/>
      <c r="L19" s="316"/>
      <c r="M19" s="316">
        <v>3.17</v>
      </c>
      <c r="N19" s="316">
        <v>31.58</v>
      </c>
      <c r="O19" s="316"/>
      <c r="P19" s="316">
        <v>0</v>
      </c>
      <c r="Q19" s="316">
        <v>0</v>
      </c>
      <c r="R19" s="316">
        <v>0</v>
      </c>
      <c r="S19" s="316">
        <v>0</v>
      </c>
    </row>
    <row r="20" spans="1:19" s="81" customFormat="1" ht="15" customHeight="1">
      <c r="A20" s="254" t="s">
        <v>858</v>
      </c>
      <c r="B20" s="255">
        <f t="shared" ref="B20:N20" si="6">SUM(B21:B24)</f>
        <v>1564</v>
      </c>
      <c r="C20" s="255">
        <f t="shared" si="6"/>
        <v>2965</v>
      </c>
      <c r="D20" s="255">
        <f t="shared" si="6"/>
        <v>351</v>
      </c>
      <c r="E20" s="255">
        <f t="shared" si="6"/>
        <v>1174</v>
      </c>
      <c r="F20" s="255">
        <f t="shared" si="6"/>
        <v>900</v>
      </c>
      <c r="G20" s="255">
        <f t="shared" si="6"/>
        <v>956</v>
      </c>
      <c r="H20" s="255">
        <f t="shared" si="6"/>
        <v>2800</v>
      </c>
      <c r="I20" s="255">
        <f t="shared" si="6"/>
        <v>0</v>
      </c>
      <c r="J20" s="255">
        <f t="shared" si="6"/>
        <v>10710</v>
      </c>
      <c r="K20" s="255">
        <f t="shared" si="6"/>
        <v>0</v>
      </c>
      <c r="L20" s="255">
        <f t="shared" si="6"/>
        <v>0</v>
      </c>
      <c r="M20" s="255">
        <f t="shared" si="6"/>
        <v>108.77</v>
      </c>
      <c r="N20" s="255">
        <f t="shared" si="6"/>
        <v>1046.4000000000001</v>
      </c>
      <c r="O20" s="255">
        <v>0</v>
      </c>
      <c r="P20" s="255">
        <f>SUM(P21:P24)</f>
        <v>0</v>
      </c>
      <c r="Q20" s="247"/>
      <c r="R20" s="247"/>
      <c r="S20" s="248"/>
    </row>
    <row r="21" spans="1:19" s="81" customFormat="1" ht="15" customHeight="1">
      <c r="A21" s="316" t="s">
        <v>290</v>
      </c>
      <c r="B21" s="316">
        <v>248</v>
      </c>
      <c r="C21" s="316">
        <v>0</v>
      </c>
      <c r="D21" s="316">
        <v>85</v>
      </c>
      <c r="E21" s="316">
        <v>9</v>
      </c>
      <c r="F21" s="316">
        <v>460</v>
      </c>
      <c r="G21" s="316">
        <v>421</v>
      </c>
      <c r="H21" s="316">
        <v>2732</v>
      </c>
      <c r="I21" s="316"/>
      <c r="J21" s="316">
        <f>SUM(B21:I21)</f>
        <v>3955</v>
      </c>
      <c r="K21" s="316"/>
      <c r="L21" s="316"/>
      <c r="M21" s="316">
        <v>15.93</v>
      </c>
      <c r="N21" s="316">
        <v>192.63</v>
      </c>
      <c r="O21" s="316"/>
      <c r="P21" s="316">
        <v>0</v>
      </c>
      <c r="Q21" s="316">
        <v>0</v>
      </c>
      <c r="R21" s="316">
        <v>0</v>
      </c>
      <c r="S21" s="316">
        <v>0</v>
      </c>
    </row>
    <row r="22" spans="1:19" s="81" customFormat="1" ht="15" customHeight="1">
      <c r="A22" s="316" t="s">
        <v>291</v>
      </c>
      <c r="B22" s="316">
        <v>439</v>
      </c>
      <c r="C22" s="316">
        <v>868</v>
      </c>
      <c r="D22" s="316">
        <v>35</v>
      </c>
      <c r="E22" s="316">
        <v>622</v>
      </c>
      <c r="F22" s="316">
        <v>434</v>
      </c>
      <c r="G22" s="316">
        <v>535</v>
      </c>
      <c r="H22" s="316">
        <v>68</v>
      </c>
      <c r="I22" s="316">
        <v>0</v>
      </c>
      <c r="J22" s="316">
        <f t="shared" ref="J22:J24" si="7">SUM(B22:I22)</f>
        <v>3001</v>
      </c>
      <c r="K22" s="316"/>
      <c r="L22" s="316"/>
      <c r="M22" s="316">
        <v>27.34</v>
      </c>
      <c r="N22" s="650">
        <v>411.8</v>
      </c>
      <c r="O22" s="316"/>
      <c r="P22" s="316">
        <v>0</v>
      </c>
      <c r="Q22" s="316">
        <v>0</v>
      </c>
      <c r="R22" s="316">
        <v>0</v>
      </c>
      <c r="S22" s="316">
        <v>0</v>
      </c>
    </row>
    <row r="23" spans="1:19" s="81" customFormat="1" ht="15" customHeight="1">
      <c r="A23" s="316" t="s">
        <v>292</v>
      </c>
      <c r="B23" s="316">
        <v>874</v>
      </c>
      <c r="C23" s="316">
        <v>2073</v>
      </c>
      <c r="D23" s="316">
        <v>231</v>
      </c>
      <c r="E23" s="316">
        <v>284</v>
      </c>
      <c r="F23" s="316">
        <v>0</v>
      </c>
      <c r="G23" s="316">
        <v>0</v>
      </c>
      <c r="H23" s="316">
        <v>0</v>
      </c>
      <c r="I23" s="316">
        <v>0</v>
      </c>
      <c r="J23" s="316">
        <f t="shared" si="7"/>
        <v>3462</v>
      </c>
      <c r="K23" s="316">
        <v>0</v>
      </c>
      <c r="L23" s="316"/>
      <c r="M23" s="316">
        <v>62.71</v>
      </c>
      <c r="N23" s="650">
        <v>415.39</v>
      </c>
      <c r="O23" s="316"/>
      <c r="P23" s="316">
        <v>0</v>
      </c>
      <c r="Q23" s="316">
        <v>0</v>
      </c>
      <c r="R23" s="316">
        <v>0</v>
      </c>
      <c r="S23" s="316">
        <v>0</v>
      </c>
    </row>
    <row r="24" spans="1:19" s="81" customFormat="1" ht="15" customHeight="1">
      <c r="A24" s="316" t="s">
        <v>855</v>
      </c>
      <c r="B24" s="316">
        <v>3</v>
      </c>
      <c r="C24" s="316">
        <v>24</v>
      </c>
      <c r="D24" s="316">
        <v>0</v>
      </c>
      <c r="E24" s="316">
        <v>259</v>
      </c>
      <c r="F24" s="316">
        <v>6</v>
      </c>
      <c r="G24" s="316">
        <v>0</v>
      </c>
      <c r="H24" s="316">
        <v>0</v>
      </c>
      <c r="I24" s="316">
        <v>0</v>
      </c>
      <c r="J24" s="316">
        <f t="shared" si="7"/>
        <v>292</v>
      </c>
      <c r="K24" s="316"/>
      <c r="L24" s="316"/>
      <c r="M24" s="316">
        <v>2.79</v>
      </c>
      <c r="N24" s="316">
        <v>26.58</v>
      </c>
      <c r="O24" s="316"/>
      <c r="P24" s="316">
        <v>0</v>
      </c>
      <c r="Q24" s="316">
        <v>0</v>
      </c>
      <c r="R24" s="316">
        <v>0</v>
      </c>
      <c r="S24" s="316">
        <v>0</v>
      </c>
    </row>
    <row r="25" spans="1:19" s="81" customFormat="1" ht="15" customHeight="1">
      <c r="A25" s="254" t="s">
        <v>399</v>
      </c>
      <c r="B25" s="255">
        <f t="shared" ref="B25:N25" si="8">SUM(B26:B29)</f>
        <v>575</v>
      </c>
      <c r="C25" s="255">
        <f t="shared" si="8"/>
        <v>665</v>
      </c>
      <c r="D25" s="255">
        <f t="shared" si="8"/>
        <v>514</v>
      </c>
      <c r="E25" s="255">
        <f t="shared" si="8"/>
        <v>737</v>
      </c>
      <c r="F25" s="255">
        <f t="shared" si="8"/>
        <v>807</v>
      </c>
      <c r="G25" s="255">
        <f t="shared" si="8"/>
        <v>1021</v>
      </c>
      <c r="H25" s="255">
        <f t="shared" si="8"/>
        <v>1962</v>
      </c>
      <c r="I25" s="255">
        <f t="shared" si="8"/>
        <v>0</v>
      </c>
      <c r="J25" s="255">
        <f t="shared" si="8"/>
        <v>6281</v>
      </c>
      <c r="K25" s="255">
        <f t="shared" si="8"/>
        <v>0</v>
      </c>
      <c r="L25" s="255">
        <f t="shared" si="8"/>
        <v>0</v>
      </c>
      <c r="M25" s="255">
        <f t="shared" si="8"/>
        <v>55.519999999999996</v>
      </c>
      <c r="N25" s="255">
        <f t="shared" si="8"/>
        <v>562.41999999999996</v>
      </c>
      <c r="O25" s="255">
        <v>0</v>
      </c>
      <c r="P25" s="255">
        <f>SUM(P26:P29)</f>
        <v>0</v>
      </c>
      <c r="Q25" s="247"/>
      <c r="R25" s="247"/>
      <c r="S25" s="248"/>
    </row>
    <row r="26" spans="1:19" s="81" customFormat="1" ht="15" customHeight="1">
      <c r="A26" s="316" t="s">
        <v>290</v>
      </c>
      <c r="B26" s="316">
        <v>189</v>
      </c>
      <c r="C26" s="316">
        <v>0</v>
      </c>
      <c r="D26" s="316">
        <v>0</v>
      </c>
      <c r="E26" s="316">
        <v>0</v>
      </c>
      <c r="F26" s="316">
        <v>117</v>
      </c>
      <c r="G26" s="316">
        <v>639</v>
      </c>
      <c r="H26" s="316">
        <v>1637</v>
      </c>
      <c r="I26" s="316">
        <v>0</v>
      </c>
      <c r="J26" s="316">
        <f>SUM(B26:I26)</f>
        <v>2582</v>
      </c>
      <c r="K26" s="316"/>
      <c r="L26" s="316"/>
      <c r="M26" s="316">
        <v>11.52</v>
      </c>
      <c r="N26" s="316">
        <v>139.12</v>
      </c>
      <c r="O26" s="316"/>
      <c r="P26" s="316">
        <v>0</v>
      </c>
      <c r="Q26" s="316">
        <v>0</v>
      </c>
      <c r="R26" s="316">
        <v>0</v>
      </c>
      <c r="S26" s="316">
        <v>0</v>
      </c>
    </row>
    <row r="27" spans="1:19" s="81" customFormat="1" ht="15" customHeight="1">
      <c r="A27" s="316" t="s">
        <v>291</v>
      </c>
      <c r="B27" s="316">
        <v>214</v>
      </c>
      <c r="C27" s="316">
        <v>433</v>
      </c>
      <c r="D27" s="316">
        <v>16</v>
      </c>
      <c r="E27" s="316">
        <v>243</v>
      </c>
      <c r="F27" s="316">
        <v>321</v>
      </c>
      <c r="G27" s="316">
        <v>376</v>
      </c>
      <c r="H27" s="316">
        <v>325</v>
      </c>
      <c r="I27" s="316">
        <v>0</v>
      </c>
      <c r="J27" s="316">
        <f t="shared" ref="J27:J29" si="9">SUM(B27:I27)</f>
        <v>1928</v>
      </c>
      <c r="K27" s="316"/>
      <c r="L27" s="316"/>
      <c r="M27" s="316">
        <v>14.67</v>
      </c>
      <c r="N27" s="316">
        <v>187.65</v>
      </c>
      <c r="O27" s="316"/>
      <c r="P27" s="316">
        <v>0</v>
      </c>
      <c r="Q27" s="316">
        <v>0</v>
      </c>
      <c r="R27" s="316">
        <v>0</v>
      </c>
      <c r="S27" s="316">
        <v>0</v>
      </c>
    </row>
    <row r="28" spans="1:19" s="81" customFormat="1" ht="15" customHeight="1">
      <c r="A28" s="316" t="s">
        <v>292</v>
      </c>
      <c r="B28" s="316">
        <v>169</v>
      </c>
      <c r="C28" s="316">
        <v>208</v>
      </c>
      <c r="D28" s="316">
        <v>498</v>
      </c>
      <c r="E28" s="316">
        <v>494</v>
      </c>
      <c r="F28" s="316">
        <v>110</v>
      </c>
      <c r="G28" s="316">
        <v>0</v>
      </c>
      <c r="H28" s="316">
        <v>0</v>
      </c>
      <c r="I28" s="316">
        <v>0</v>
      </c>
      <c r="J28" s="316">
        <f t="shared" si="9"/>
        <v>1479</v>
      </c>
      <c r="K28" s="316">
        <v>0</v>
      </c>
      <c r="L28" s="316"/>
      <c r="M28" s="316">
        <v>26.54</v>
      </c>
      <c r="N28" s="316">
        <v>209.07</v>
      </c>
      <c r="O28" s="316"/>
      <c r="P28" s="316">
        <v>0</v>
      </c>
      <c r="Q28" s="316">
        <v>0</v>
      </c>
      <c r="R28" s="316">
        <v>0</v>
      </c>
      <c r="S28" s="316">
        <v>0</v>
      </c>
    </row>
    <row r="29" spans="1:19" s="81" customFormat="1" ht="15" customHeight="1">
      <c r="A29" s="316" t="s">
        <v>855</v>
      </c>
      <c r="B29" s="316">
        <v>3</v>
      </c>
      <c r="C29" s="316">
        <v>24</v>
      </c>
      <c r="D29" s="316">
        <v>0</v>
      </c>
      <c r="E29" s="316">
        <v>0</v>
      </c>
      <c r="F29" s="316">
        <v>259</v>
      </c>
      <c r="G29" s="316">
        <v>6</v>
      </c>
      <c r="H29" s="316"/>
      <c r="I29" s="316"/>
      <c r="J29" s="316">
        <f t="shared" si="9"/>
        <v>292</v>
      </c>
      <c r="K29" s="316"/>
      <c r="L29" s="316"/>
      <c r="M29" s="316">
        <v>2.79</v>
      </c>
      <c r="N29" s="316">
        <v>26.58</v>
      </c>
      <c r="O29" s="316"/>
      <c r="P29" s="316">
        <v>0</v>
      </c>
      <c r="Q29" s="316">
        <v>0</v>
      </c>
      <c r="R29" s="316">
        <v>0</v>
      </c>
      <c r="S29" s="316">
        <v>0</v>
      </c>
    </row>
    <row r="30" spans="1:19" s="81" customFormat="1" ht="15" customHeight="1">
      <c r="A30" s="254" t="s">
        <v>859</v>
      </c>
      <c r="B30" s="255">
        <f t="shared" ref="B30:N30" si="10">SUM(B31:B34)</f>
        <v>599</v>
      </c>
      <c r="C30" s="255">
        <f t="shared" si="10"/>
        <v>726</v>
      </c>
      <c r="D30" s="255">
        <f t="shared" si="10"/>
        <v>301</v>
      </c>
      <c r="E30" s="255">
        <f t="shared" si="10"/>
        <v>1056</v>
      </c>
      <c r="F30" s="255">
        <f t="shared" si="10"/>
        <v>633</v>
      </c>
      <c r="G30" s="255">
        <f t="shared" si="10"/>
        <v>1117</v>
      </c>
      <c r="H30" s="255">
        <f t="shared" si="10"/>
        <v>1270</v>
      </c>
      <c r="I30" s="255">
        <f t="shared" si="10"/>
        <v>0</v>
      </c>
      <c r="J30" s="255">
        <f t="shared" si="10"/>
        <v>5702</v>
      </c>
      <c r="K30" s="255">
        <f t="shared" si="10"/>
        <v>0</v>
      </c>
      <c r="L30" s="255">
        <f t="shared" si="10"/>
        <v>0</v>
      </c>
      <c r="M30" s="255">
        <f t="shared" si="10"/>
        <v>55.21</v>
      </c>
      <c r="N30" s="255">
        <f t="shared" si="10"/>
        <v>573.08000000000004</v>
      </c>
      <c r="O30" s="255">
        <v>0</v>
      </c>
      <c r="P30" s="255">
        <f>SUM(P31:P34)</f>
        <v>0</v>
      </c>
      <c r="Q30" s="247"/>
      <c r="R30" s="247"/>
      <c r="S30" s="248"/>
    </row>
    <row r="31" spans="1:19" s="81" customFormat="1" ht="15" customHeight="1">
      <c r="A31" s="316" t="s">
        <v>290</v>
      </c>
      <c r="B31" s="316">
        <v>183</v>
      </c>
      <c r="C31" s="316">
        <v>0</v>
      </c>
      <c r="D31" s="316">
        <v>0</v>
      </c>
      <c r="E31" s="316">
        <v>0</v>
      </c>
      <c r="F31" s="316">
        <v>117</v>
      </c>
      <c r="G31" s="316">
        <v>799</v>
      </c>
      <c r="H31" s="316">
        <v>1131</v>
      </c>
      <c r="I31" s="316">
        <v>0</v>
      </c>
      <c r="J31" s="316">
        <f>SUM(B31:I31)</f>
        <v>2230</v>
      </c>
      <c r="K31" s="316"/>
      <c r="L31" s="316"/>
      <c r="M31" s="316">
        <v>10.9</v>
      </c>
      <c r="N31" s="650">
        <v>133.78</v>
      </c>
      <c r="O31" s="316"/>
      <c r="P31" s="316">
        <v>0</v>
      </c>
      <c r="Q31" s="316">
        <v>0</v>
      </c>
      <c r="R31" s="316">
        <v>0</v>
      </c>
      <c r="S31" s="316">
        <v>0</v>
      </c>
    </row>
    <row r="32" spans="1:19" s="81" customFormat="1" ht="15" customHeight="1">
      <c r="A32" s="316" t="s">
        <v>291</v>
      </c>
      <c r="B32" s="316">
        <v>216</v>
      </c>
      <c r="C32" s="316">
        <v>432</v>
      </c>
      <c r="D32" s="316">
        <v>8</v>
      </c>
      <c r="E32" s="316">
        <v>269</v>
      </c>
      <c r="F32" s="316">
        <v>336</v>
      </c>
      <c r="G32" s="316">
        <v>318</v>
      </c>
      <c r="H32" s="316">
        <v>139</v>
      </c>
      <c r="I32" s="316">
        <v>0</v>
      </c>
      <c r="J32" s="316">
        <f t="shared" ref="J32:J34" si="11">SUM(B32:I32)</f>
        <v>1718</v>
      </c>
      <c r="K32" s="316"/>
      <c r="L32" s="316"/>
      <c r="M32" s="316">
        <v>14.33</v>
      </c>
      <c r="N32" s="650">
        <v>198.17</v>
      </c>
      <c r="O32" s="316"/>
      <c r="P32" s="316">
        <v>0</v>
      </c>
      <c r="Q32" s="316">
        <v>0</v>
      </c>
      <c r="R32" s="316">
        <v>0</v>
      </c>
      <c r="S32" s="316">
        <v>0</v>
      </c>
    </row>
    <row r="33" spans="1:19" s="81" customFormat="1" ht="15" customHeight="1">
      <c r="A33" s="316" t="s">
        <v>292</v>
      </c>
      <c r="B33" s="316">
        <v>197</v>
      </c>
      <c r="C33" s="316">
        <v>270</v>
      </c>
      <c r="D33" s="316">
        <v>293</v>
      </c>
      <c r="E33" s="316">
        <v>528</v>
      </c>
      <c r="F33" s="316">
        <v>174</v>
      </c>
      <c r="G33" s="316">
        <v>0</v>
      </c>
      <c r="H33" s="316">
        <v>0</v>
      </c>
      <c r="I33" s="316">
        <v>0</v>
      </c>
      <c r="J33" s="316">
        <f t="shared" si="11"/>
        <v>1462</v>
      </c>
      <c r="K33" s="316">
        <v>0</v>
      </c>
      <c r="L33" s="316"/>
      <c r="M33" s="316">
        <v>27.19</v>
      </c>
      <c r="N33" s="650">
        <v>214.55</v>
      </c>
      <c r="O33" s="316"/>
      <c r="P33" s="316">
        <v>0</v>
      </c>
      <c r="Q33" s="316">
        <v>0</v>
      </c>
      <c r="R33" s="316">
        <v>0</v>
      </c>
      <c r="S33" s="316">
        <v>0</v>
      </c>
    </row>
    <row r="34" spans="1:19" s="81" customFormat="1" ht="15" customHeight="1">
      <c r="A34" s="316" t="s">
        <v>855</v>
      </c>
      <c r="B34" s="316">
        <v>3</v>
      </c>
      <c r="C34" s="316">
        <v>24</v>
      </c>
      <c r="D34" s="316">
        <v>0</v>
      </c>
      <c r="E34" s="316">
        <v>259</v>
      </c>
      <c r="F34" s="316">
        <v>6</v>
      </c>
      <c r="G34" s="316">
        <v>0</v>
      </c>
      <c r="H34" s="316">
        <v>0</v>
      </c>
      <c r="I34" s="316">
        <v>0</v>
      </c>
      <c r="J34" s="316">
        <f t="shared" si="11"/>
        <v>292</v>
      </c>
      <c r="K34" s="316"/>
      <c r="L34" s="316"/>
      <c r="M34" s="316">
        <v>2.79</v>
      </c>
      <c r="N34" s="316">
        <v>26.58</v>
      </c>
      <c r="O34" s="316"/>
      <c r="P34" s="316">
        <v>0</v>
      </c>
      <c r="Q34" s="316">
        <v>0</v>
      </c>
      <c r="R34" s="316">
        <v>0</v>
      </c>
      <c r="S34" s="316">
        <v>0</v>
      </c>
    </row>
    <row r="35" spans="1:19" s="81" customFormat="1" ht="15" customHeight="1">
      <c r="A35" s="254" t="s">
        <v>860</v>
      </c>
      <c r="B35" s="255">
        <f t="shared" ref="B35:N35" si="12">SUM(B36:B39)</f>
        <v>551</v>
      </c>
      <c r="C35" s="255">
        <f t="shared" si="12"/>
        <v>681</v>
      </c>
      <c r="D35" s="255">
        <f t="shared" si="12"/>
        <v>293</v>
      </c>
      <c r="E35" s="255">
        <f t="shared" si="12"/>
        <v>1056</v>
      </c>
      <c r="F35" s="255">
        <f t="shared" si="12"/>
        <v>641</v>
      </c>
      <c r="G35" s="255">
        <f t="shared" si="12"/>
        <v>1203</v>
      </c>
      <c r="H35" s="255">
        <f t="shared" si="12"/>
        <v>695</v>
      </c>
      <c r="I35" s="255">
        <f t="shared" si="12"/>
        <v>0</v>
      </c>
      <c r="J35" s="255">
        <f>SUM(J36:J39)</f>
        <v>5120</v>
      </c>
      <c r="K35" s="255">
        <f t="shared" si="12"/>
        <v>0</v>
      </c>
      <c r="L35" s="255">
        <f t="shared" si="12"/>
        <v>0</v>
      </c>
      <c r="M35" s="255">
        <f t="shared" si="12"/>
        <v>55.21</v>
      </c>
      <c r="N35" s="255">
        <f t="shared" si="12"/>
        <v>573.08000000000004</v>
      </c>
      <c r="O35" s="255">
        <v>619.9</v>
      </c>
      <c r="P35" s="255">
        <f>SUM(P36:P39)</f>
        <v>0</v>
      </c>
      <c r="Q35" s="247"/>
      <c r="R35" s="247"/>
      <c r="S35" s="248"/>
    </row>
    <row r="36" spans="1:19" s="81" customFormat="1" ht="15" customHeight="1">
      <c r="A36" s="316" t="s">
        <v>290</v>
      </c>
      <c r="B36" s="316">
        <v>183</v>
      </c>
      <c r="C36" s="316"/>
      <c r="D36" s="316"/>
      <c r="E36" s="316">
        <v>0</v>
      </c>
      <c r="F36" s="316">
        <v>125</v>
      </c>
      <c r="G36" s="316">
        <v>885</v>
      </c>
      <c r="H36" s="316">
        <v>556</v>
      </c>
      <c r="I36" s="316"/>
      <c r="J36" s="316">
        <f>SUM(B36:I36)</f>
        <v>1749</v>
      </c>
      <c r="K36" s="316"/>
      <c r="L36" s="316"/>
      <c r="M36" s="316">
        <v>10.9</v>
      </c>
      <c r="N36" s="316">
        <v>133.78</v>
      </c>
      <c r="O36" s="316"/>
      <c r="P36" s="316">
        <v>0</v>
      </c>
      <c r="Q36" s="316">
        <v>0</v>
      </c>
      <c r="R36" s="316">
        <v>0</v>
      </c>
      <c r="S36" s="316">
        <v>0</v>
      </c>
    </row>
    <row r="37" spans="1:19" s="81" customFormat="1" ht="15" customHeight="1">
      <c r="A37" s="316" t="s">
        <v>291</v>
      </c>
      <c r="B37" s="316">
        <v>168</v>
      </c>
      <c r="C37" s="316">
        <v>387</v>
      </c>
      <c r="D37" s="316">
        <v>0</v>
      </c>
      <c r="E37" s="316">
        <v>269</v>
      </c>
      <c r="F37" s="316">
        <v>336</v>
      </c>
      <c r="G37" s="316">
        <v>318</v>
      </c>
      <c r="H37" s="316">
        <v>139</v>
      </c>
      <c r="I37" s="316">
        <v>0</v>
      </c>
      <c r="J37" s="316">
        <f t="shared" ref="J37:J54" si="13">SUM(B37:I37)</f>
        <v>1617</v>
      </c>
      <c r="K37" s="316"/>
      <c r="L37" s="316"/>
      <c r="M37" s="316">
        <v>14.33</v>
      </c>
      <c r="N37" s="316">
        <v>198.17</v>
      </c>
      <c r="O37" s="316"/>
      <c r="P37" s="316">
        <v>0</v>
      </c>
      <c r="Q37" s="316">
        <v>0</v>
      </c>
      <c r="R37" s="316">
        <v>0</v>
      </c>
      <c r="S37" s="316">
        <v>0</v>
      </c>
    </row>
    <row r="38" spans="1:19" s="81" customFormat="1" ht="15" customHeight="1">
      <c r="A38" s="316" t="s">
        <v>292</v>
      </c>
      <c r="B38" s="316">
        <v>197</v>
      </c>
      <c r="C38" s="316">
        <v>270</v>
      </c>
      <c r="D38" s="316">
        <v>293</v>
      </c>
      <c r="E38" s="316">
        <v>528</v>
      </c>
      <c r="F38" s="316">
        <v>174</v>
      </c>
      <c r="G38" s="316">
        <v>0</v>
      </c>
      <c r="H38" s="316">
        <v>0</v>
      </c>
      <c r="I38" s="316">
        <v>0</v>
      </c>
      <c r="J38" s="316">
        <f t="shared" si="13"/>
        <v>1462</v>
      </c>
      <c r="K38" s="316">
        <v>0</v>
      </c>
      <c r="L38" s="316"/>
      <c r="M38" s="316">
        <v>27.19</v>
      </c>
      <c r="N38" s="316">
        <v>214.55</v>
      </c>
      <c r="O38" s="316"/>
      <c r="P38" s="316">
        <v>0</v>
      </c>
      <c r="Q38" s="316">
        <v>0</v>
      </c>
      <c r="R38" s="316">
        <v>0</v>
      </c>
      <c r="S38" s="316">
        <v>0</v>
      </c>
    </row>
    <row r="39" spans="1:19" s="81" customFormat="1" ht="15" customHeight="1">
      <c r="A39" s="316" t="s">
        <v>855</v>
      </c>
      <c r="B39" s="316">
        <v>3</v>
      </c>
      <c r="C39" s="316">
        <v>24</v>
      </c>
      <c r="D39" s="316">
        <v>0</v>
      </c>
      <c r="E39" s="316">
        <v>259</v>
      </c>
      <c r="F39" s="316">
        <v>6</v>
      </c>
      <c r="G39" s="316">
        <v>0</v>
      </c>
      <c r="H39" s="316">
        <v>0</v>
      </c>
      <c r="I39" s="316">
        <v>0</v>
      </c>
      <c r="J39" s="316">
        <f t="shared" si="13"/>
        <v>292</v>
      </c>
      <c r="K39" s="316"/>
      <c r="L39" s="316"/>
      <c r="M39" s="316">
        <v>2.79</v>
      </c>
      <c r="N39" s="316">
        <v>26.58</v>
      </c>
      <c r="O39" s="316"/>
      <c r="P39" s="316">
        <v>0</v>
      </c>
      <c r="Q39" s="316">
        <v>0</v>
      </c>
      <c r="R39" s="316">
        <v>0</v>
      </c>
      <c r="S39" s="316">
        <v>0</v>
      </c>
    </row>
    <row r="40" spans="1:19" s="81" customFormat="1" ht="15" customHeight="1">
      <c r="A40" s="254" t="s">
        <v>861</v>
      </c>
      <c r="B40" s="255">
        <f t="shared" ref="B40:N40" si="14">SUM(B41:B44)</f>
        <v>599</v>
      </c>
      <c r="C40" s="255">
        <f t="shared" si="14"/>
        <v>726</v>
      </c>
      <c r="D40" s="255">
        <f t="shared" si="14"/>
        <v>301</v>
      </c>
      <c r="E40" s="255">
        <f t="shared" si="14"/>
        <v>1056</v>
      </c>
      <c r="F40" s="255">
        <f t="shared" si="14"/>
        <v>641</v>
      </c>
      <c r="G40" s="255">
        <f t="shared" si="14"/>
        <v>1203</v>
      </c>
      <c r="H40" s="255">
        <f t="shared" si="14"/>
        <v>695</v>
      </c>
      <c r="I40" s="255">
        <f t="shared" si="14"/>
        <v>0</v>
      </c>
      <c r="J40" s="255">
        <f t="shared" si="14"/>
        <v>5221</v>
      </c>
      <c r="K40" s="255">
        <f t="shared" si="14"/>
        <v>0</v>
      </c>
      <c r="L40" s="255">
        <f t="shared" si="14"/>
        <v>0</v>
      </c>
      <c r="M40" s="255">
        <f t="shared" si="14"/>
        <v>55.21</v>
      </c>
      <c r="N40" s="255">
        <f t="shared" si="14"/>
        <v>573.08000000000004</v>
      </c>
      <c r="O40" s="255">
        <v>0</v>
      </c>
      <c r="P40" s="255">
        <f>SUM(P41:P44)</f>
        <v>0</v>
      </c>
      <c r="Q40" s="247"/>
      <c r="R40" s="247"/>
      <c r="S40" s="248"/>
    </row>
    <row r="41" spans="1:19" s="81" customFormat="1" ht="15" customHeight="1">
      <c r="A41" s="316" t="s">
        <v>290</v>
      </c>
      <c r="B41" s="316">
        <v>183</v>
      </c>
      <c r="C41" s="316">
        <v>0</v>
      </c>
      <c r="D41" s="316">
        <v>0</v>
      </c>
      <c r="E41" s="316">
        <v>0</v>
      </c>
      <c r="F41" s="316">
        <v>125</v>
      </c>
      <c r="G41" s="316">
        <v>885</v>
      </c>
      <c r="H41" s="316">
        <v>556</v>
      </c>
      <c r="I41" s="316">
        <v>0</v>
      </c>
      <c r="J41" s="316">
        <f t="shared" si="13"/>
        <v>1749</v>
      </c>
      <c r="K41" s="316"/>
      <c r="L41" s="316"/>
      <c r="M41" s="316">
        <v>10.9</v>
      </c>
      <c r="N41" s="316">
        <v>133.78</v>
      </c>
      <c r="O41" s="316"/>
      <c r="P41" s="316">
        <v>0</v>
      </c>
      <c r="Q41" s="316">
        <v>0</v>
      </c>
      <c r="R41" s="316">
        <v>0</v>
      </c>
      <c r="S41" s="316">
        <v>0</v>
      </c>
    </row>
    <row r="42" spans="1:19" s="81" customFormat="1" ht="15" customHeight="1">
      <c r="A42" s="316" t="s">
        <v>291</v>
      </c>
      <c r="B42" s="316">
        <v>216</v>
      </c>
      <c r="C42" s="316">
        <v>432</v>
      </c>
      <c r="D42" s="316">
        <v>8</v>
      </c>
      <c r="E42" s="316">
        <v>269</v>
      </c>
      <c r="F42" s="316">
        <v>336</v>
      </c>
      <c r="G42" s="316">
        <v>318</v>
      </c>
      <c r="H42" s="316">
        <v>139</v>
      </c>
      <c r="I42" s="316">
        <v>0</v>
      </c>
      <c r="J42" s="316">
        <f t="shared" si="13"/>
        <v>1718</v>
      </c>
      <c r="K42" s="316"/>
      <c r="L42" s="316"/>
      <c r="M42" s="316">
        <v>14.33</v>
      </c>
      <c r="N42" s="316">
        <v>198.17</v>
      </c>
      <c r="O42" s="316"/>
      <c r="P42" s="316">
        <v>0</v>
      </c>
      <c r="Q42" s="316">
        <v>0</v>
      </c>
      <c r="R42" s="316">
        <v>0</v>
      </c>
      <c r="S42" s="316">
        <v>0</v>
      </c>
    </row>
    <row r="43" spans="1:19" s="81" customFormat="1" ht="15" customHeight="1">
      <c r="A43" s="316" t="s">
        <v>292</v>
      </c>
      <c r="B43" s="316">
        <v>197</v>
      </c>
      <c r="C43" s="316">
        <v>270</v>
      </c>
      <c r="D43" s="316">
        <v>293</v>
      </c>
      <c r="E43" s="316">
        <v>528</v>
      </c>
      <c r="F43" s="316">
        <v>174</v>
      </c>
      <c r="G43" s="316">
        <v>0</v>
      </c>
      <c r="H43" s="316">
        <v>0</v>
      </c>
      <c r="I43" s="316">
        <v>0</v>
      </c>
      <c r="J43" s="316">
        <f t="shared" si="13"/>
        <v>1462</v>
      </c>
      <c r="K43" s="316">
        <v>0</v>
      </c>
      <c r="L43" s="316"/>
      <c r="M43" s="316">
        <v>27.19</v>
      </c>
      <c r="N43" s="316">
        <v>214.55</v>
      </c>
      <c r="O43" s="316"/>
      <c r="P43" s="316">
        <v>0</v>
      </c>
      <c r="Q43" s="316">
        <v>0</v>
      </c>
      <c r="R43" s="316">
        <v>0</v>
      </c>
      <c r="S43" s="316">
        <v>0</v>
      </c>
    </row>
    <row r="44" spans="1:19" s="81" customFormat="1" ht="15" customHeight="1">
      <c r="A44" s="316" t="s">
        <v>855</v>
      </c>
      <c r="B44" s="316">
        <v>3</v>
      </c>
      <c r="C44" s="316">
        <v>24</v>
      </c>
      <c r="D44" s="316">
        <v>0</v>
      </c>
      <c r="E44" s="316">
        <v>259</v>
      </c>
      <c r="F44" s="316">
        <v>6</v>
      </c>
      <c r="G44" s="316">
        <v>0</v>
      </c>
      <c r="H44" s="316">
        <v>0</v>
      </c>
      <c r="I44" s="316">
        <v>0</v>
      </c>
      <c r="J44" s="316">
        <f t="shared" si="13"/>
        <v>292</v>
      </c>
      <c r="K44" s="316"/>
      <c r="L44" s="316"/>
      <c r="M44" s="316">
        <v>2.79</v>
      </c>
      <c r="N44" s="316">
        <v>26.58</v>
      </c>
      <c r="O44" s="316"/>
      <c r="P44" s="316">
        <v>0</v>
      </c>
      <c r="Q44" s="316">
        <v>0</v>
      </c>
      <c r="R44" s="316">
        <v>0</v>
      </c>
      <c r="S44" s="316">
        <v>0</v>
      </c>
    </row>
    <row r="45" spans="1:19" s="81" customFormat="1" ht="15" customHeight="1">
      <c r="A45" s="254" t="s">
        <v>862</v>
      </c>
      <c r="B45" s="255">
        <f t="shared" ref="B45:N45" si="15">SUM(B46:B49)</f>
        <v>599</v>
      </c>
      <c r="C45" s="255">
        <f t="shared" si="15"/>
        <v>726</v>
      </c>
      <c r="D45" s="255">
        <f t="shared" si="15"/>
        <v>301</v>
      </c>
      <c r="E45" s="255">
        <f t="shared" si="15"/>
        <v>1056</v>
      </c>
      <c r="F45" s="255">
        <f t="shared" si="15"/>
        <v>641</v>
      </c>
      <c r="G45" s="255">
        <f t="shared" si="15"/>
        <v>1203</v>
      </c>
      <c r="H45" s="255">
        <f t="shared" si="15"/>
        <v>695</v>
      </c>
      <c r="I45" s="255">
        <f t="shared" si="15"/>
        <v>0</v>
      </c>
      <c r="J45" s="255">
        <f t="shared" si="15"/>
        <v>5221</v>
      </c>
      <c r="K45" s="255">
        <f t="shared" si="15"/>
        <v>0</v>
      </c>
      <c r="L45" s="255">
        <f t="shared" si="15"/>
        <v>0</v>
      </c>
      <c r="M45" s="255">
        <f t="shared" si="15"/>
        <v>55.21</v>
      </c>
      <c r="N45" s="255">
        <f t="shared" si="15"/>
        <v>573.08000000000004</v>
      </c>
      <c r="O45" s="255">
        <v>0</v>
      </c>
      <c r="P45" s="255">
        <f>SUM(P46:P49)</f>
        <v>0</v>
      </c>
      <c r="Q45" s="247"/>
      <c r="R45" s="247"/>
      <c r="S45" s="248"/>
    </row>
    <row r="46" spans="1:19" s="81" customFormat="1" ht="15" customHeight="1">
      <c r="A46" s="316" t="s">
        <v>290</v>
      </c>
      <c r="B46" s="316">
        <v>183</v>
      </c>
      <c r="C46" s="316">
        <v>0</v>
      </c>
      <c r="D46" s="316">
        <v>0</v>
      </c>
      <c r="E46" s="316">
        <v>0</v>
      </c>
      <c r="F46" s="316">
        <v>125</v>
      </c>
      <c r="G46" s="316">
        <v>885</v>
      </c>
      <c r="H46" s="316">
        <v>556</v>
      </c>
      <c r="I46" s="316">
        <v>0</v>
      </c>
      <c r="J46" s="316">
        <f t="shared" si="13"/>
        <v>1749</v>
      </c>
      <c r="K46" s="316"/>
      <c r="L46" s="316"/>
      <c r="M46" s="316">
        <v>10.9</v>
      </c>
      <c r="N46" s="316">
        <v>133.78</v>
      </c>
      <c r="O46" s="316"/>
      <c r="P46" s="316">
        <v>0</v>
      </c>
      <c r="Q46" s="316">
        <v>0</v>
      </c>
      <c r="R46" s="316">
        <v>0</v>
      </c>
      <c r="S46" s="316">
        <v>0</v>
      </c>
    </row>
    <row r="47" spans="1:19" s="81" customFormat="1" ht="15" customHeight="1">
      <c r="A47" s="316" t="s">
        <v>291</v>
      </c>
      <c r="B47" s="316">
        <v>216</v>
      </c>
      <c r="C47" s="316">
        <v>432</v>
      </c>
      <c r="D47" s="316">
        <v>8</v>
      </c>
      <c r="E47" s="316">
        <v>269</v>
      </c>
      <c r="F47" s="316">
        <v>336</v>
      </c>
      <c r="G47" s="316">
        <v>318</v>
      </c>
      <c r="H47" s="316">
        <v>139</v>
      </c>
      <c r="I47" s="316">
        <v>0</v>
      </c>
      <c r="J47" s="316">
        <f t="shared" si="13"/>
        <v>1718</v>
      </c>
      <c r="K47" s="316"/>
      <c r="L47" s="316"/>
      <c r="M47" s="316">
        <v>14.33</v>
      </c>
      <c r="N47" s="316">
        <v>198.17</v>
      </c>
      <c r="O47" s="316"/>
      <c r="P47" s="316">
        <v>0</v>
      </c>
      <c r="Q47" s="316">
        <v>0</v>
      </c>
      <c r="R47" s="316">
        <v>0</v>
      </c>
      <c r="S47" s="316">
        <v>0</v>
      </c>
    </row>
    <row r="48" spans="1:19" s="81" customFormat="1" ht="15" customHeight="1">
      <c r="A48" s="316" t="s">
        <v>292</v>
      </c>
      <c r="B48" s="316">
        <v>197</v>
      </c>
      <c r="C48" s="316">
        <v>270</v>
      </c>
      <c r="D48" s="316">
        <v>293</v>
      </c>
      <c r="E48" s="316">
        <v>528</v>
      </c>
      <c r="F48" s="316">
        <v>174</v>
      </c>
      <c r="G48" s="316">
        <v>0</v>
      </c>
      <c r="H48" s="316">
        <v>0</v>
      </c>
      <c r="I48" s="316">
        <v>0</v>
      </c>
      <c r="J48" s="316">
        <f t="shared" si="13"/>
        <v>1462</v>
      </c>
      <c r="K48" s="316">
        <v>0</v>
      </c>
      <c r="L48" s="316"/>
      <c r="M48" s="316">
        <v>27.19</v>
      </c>
      <c r="N48" s="316">
        <v>214.55</v>
      </c>
      <c r="O48" s="316"/>
      <c r="P48" s="316">
        <v>0</v>
      </c>
      <c r="Q48" s="316">
        <v>0</v>
      </c>
      <c r="R48" s="316">
        <v>0</v>
      </c>
      <c r="S48" s="316">
        <v>0</v>
      </c>
    </row>
    <row r="49" spans="1:19" s="81" customFormat="1" ht="15" customHeight="1">
      <c r="A49" s="316" t="s">
        <v>855</v>
      </c>
      <c r="B49" s="316">
        <v>3</v>
      </c>
      <c r="C49" s="316">
        <v>24</v>
      </c>
      <c r="D49" s="316">
        <v>0</v>
      </c>
      <c r="E49" s="316">
        <v>259</v>
      </c>
      <c r="F49" s="316">
        <v>6</v>
      </c>
      <c r="G49" s="316">
        <v>0</v>
      </c>
      <c r="H49" s="316">
        <v>0</v>
      </c>
      <c r="I49" s="316">
        <v>0</v>
      </c>
      <c r="J49" s="316">
        <f t="shared" si="13"/>
        <v>292</v>
      </c>
      <c r="K49" s="316"/>
      <c r="L49" s="316"/>
      <c r="M49" s="316">
        <v>2.79</v>
      </c>
      <c r="N49" s="316">
        <v>26.58</v>
      </c>
      <c r="O49" s="316"/>
      <c r="P49" s="316">
        <v>0</v>
      </c>
      <c r="Q49" s="316">
        <v>0</v>
      </c>
      <c r="R49" s="316">
        <v>0</v>
      </c>
      <c r="S49" s="316">
        <v>0</v>
      </c>
    </row>
    <row r="50" spans="1:19" s="81" customFormat="1" ht="15" customHeight="1">
      <c r="A50" s="254" t="s">
        <v>863</v>
      </c>
      <c r="B50" s="255">
        <f t="shared" ref="B50:N50" si="16">SUM(B51:B54)</f>
        <v>599</v>
      </c>
      <c r="C50" s="255">
        <f t="shared" si="16"/>
        <v>726</v>
      </c>
      <c r="D50" s="255">
        <f t="shared" si="16"/>
        <v>301</v>
      </c>
      <c r="E50" s="255">
        <f t="shared" si="16"/>
        <v>1056</v>
      </c>
      <c r="F50" s="255">
        <f t="shared" si="16"/>
        <v>979</v>
      </c>
      <c r="G50" s="255">
        <f t="shared" si="16"/>
        <v>728</v>
      </c>
      <c r="H50" s="255">
        <f t="shared" si="16"/>
        <v>139</v>
      </c>
      <c r="I50" s="255">
        <f t="shared" si="16"/>
        <v>0</v>
      </c>
      <c r="J50" s="255">
        <f t="shared" si="16"/>
        <v>4528</v>
      </c>
      <c r="K50" s="255">
        <f t="shared" si="16"/>
        <v>0</v>
      </c>
      <c r="L50" s="255">
        <f t="shared" si="16"/>
        <v>0</v>
      </c>
      <c r="M50" s="255">
        <f t="shared" si="16"/>
        <v>55.21</v>
      </c>
      <c r="N50" s="255">
        <f t="shared" si="16"/>
        <v>573.08000000000004</v>
      </c>
      <c r="O50" s="255">
        <v>0</v>
      </c>
      <c r="P50" s="255">
        <f>SUM(P51:P54)</f>
        <v>0</v>
      </c>
      <c r="Q50" s="247"/>
      <c r="R50" s="247"/>
      <c r="S50" s="248"/>
    </row>
    <row r="51" spans="1:19" s="81" customFormat="1" ht="15" customHeight="1">
      <c r="A51" s="316" t="s">
        <v>290</v>
      </c>
      <c r="B51" s="316">
        <v>183</v>
      </c>
      <c r="C51" s="316">
        <v>0</v>
      </c>
      <c r="D51" s="316">
        <v>0</v>
      </c>
      <c r="E51" s="316">
        <v>0</v>
      </c>
      <c r="F51" s="316">
        <v>463</v>
      </c>
      <c r="G51" s="316">
        <v>410</v>
      </c>
      <c r="H51" s="316">
        <v>0</v>
      </c>
      <c r="I51" s="316">
        <v>0</v>
      </c>
      <c r="J51" s="316">
        <f t="shared" si="13"/>
        <v>1056</v>
      </c>
      <c r="K51" s="316"/>
      <c r="L51" s="316"/>
      <c r="M51" s="316">
        <v>10.9</v>
      </c>
      <c r="N51" s="316">
        <v>133.78</v>
      </c>
      <c r="O51" s="316"/>
      <c r="P51" s="316">
        <v>0</v>
      </c>
      <c r="Q51" s="316">
        <v>0</v>
      </c>
      <c r="R51" s="316">
        <v>0</v>
      </c>
      <c r="S51" s="316">
        <v>0</v>
      </c>
    </row>
    <row r="52" spans="1:19" s="81" customFormat="1" ht="15" customHeight="1">
      <c r="A52" s="316" t="s">
        <v>291</v>
      </c>
      <c r="B52" s="316">
        <v>216</v>
      </c>
      <c r="C52" s="316">
        <v>432</v>
      </c>
      <c r="D52" s="316">
        <v>8</v>
      </c>
      <c r="E52" s="316">
        <v>269</v>
      </c>
      <c r="F52" s="316">
        <v>336</v>
      </c>
      <c r="G52" s="316">
        <v>318</v>
      </c>
      <c r="H52" s="316">
        <v>139</v>
      </c>
      <c r="I52" s="316">
        <v>0</v>
      </c>
      <c r="J52" s="316">
        <f t="shared" si="13"/>
        <v>1718</v>
      </c>
      <c r="K52" s="316"/>
      <c r="L52" s="316"/>
      <c r="M52" s="316">
        <v>14.33</v>
      </c>
      <c r="N52" s="316">
        <v>198.17</v>
      </c>
      <c r="O52" s="316"/>
      <c r="P52" s="316">
        <v>0</v>
      </c>
      <c r="Q52" s="316">
        <v>0</v>
      </c>
      <c r="R52" s="316">
        <v>0</v>
      </c>
      <c r="S52" s="316">
        <v>0</v>
      </c>
    </row>
    <row r="53" spans="1:19" s="81" customFormat="1" ht="15" customHeight="1">
      <c r="A53" s="316" t="s">
        <v>292</v>
      </c>
      <c r="B53" s="316">
        <v>197</v>
      </c>
      <c r="C53" s="316">
        <v>270</v>
      </c>
      <c r="D53" s="316">
        <v>293</v>
      </c>
      <c r="E53" s="316">
        <v>528</v>
      </c>
      <c r="F53" s="316">
        <v>174</v>
      </c>
      <c r="G53" s="316">
        <v>0</v>
      </c>
      <c r="H53" s="316">
        <v>0</v>
      </c>
      <c r="I53" s="316">
        <v>0</v>
      </c>
      <c r="J53" s="316">
        <f t="shared" si="13"/>
        <v>1462</v>
      </c>
      <c r="K53" s="316">
        <v>0</v>
      </c>
      <c r="L53" s="316"/>
      <c r="M53" s="316">
        <v>27.19</v>
      </c>
      <c r="N53" s="316">
        <v>214.55</v>
      </c>
      <c r="O53" s="316"/>
      <c r="P53" s="316">
        <v>0</v>
      </c>
      <c r="Q53" s="316">
        <v>0</v>
      </c>
      <c r="R53" s="316">
        <v>0</v>
      </c>
      <c r="S53" s="316">
        <v>0</v>
      </c>
    </row>
    <row r="54" spans="1:19" s="81" customFormat="1" ht="15" customHeight="1">
      <c r="A54" s="316" t="s">
        <v>855</v>
      </c>
      <c r="B54" s="316">
        <v>3</v>
      </c>
      <c r="C54" s="316">
        <v>24</v>
      </c>
      <c r="D54" s="316">
        <v>0</v>
      </c>
      <c r="E54" s="316">
        <v>259</v>
      </c>
      <c r="F54" s="316">
        <v>6</v>
      </c>
      <c r="G54" s="316"/>
      <c r="H54" s="316"/>
      <c r="I54" s="316"/>
      <c r="J54" s="316">
        <f t="shared" si="13"/>
        <v>292</v>
      </c>
      <c r="K54" s="316"/>
      <c r="L54" s="316"/>
      <c r="M54" s="316">
        <v>2.79</v>
      </c>
      <c r="N54" s="316">
        <v>26.58</v>
      </c>
      <c r="O54" s="316"/>
      <c r="P54" s="316">
        <v>0</v>
      </c>
      <c r="Q54" s="316">
        <v>0</v>
      </c>
      <c r="R54" s="316">
        <v>0</v>
      </c>
      <c r="S54" s="316">
        <v>0</v>
      </c>
    </row>
    <row r="55" spans="1:19" s="81" customFormat="1" ht="15" customHeight="1">
      <c r="A55" s="254" t="s">
        <v>864</v>
      </c>
      <c r="B55" s="255">
        <f t="shared" ref="B55:N55" si="17">SUM(B56:B59)</f>
        <v>599</v>
      </c>
      <c r="C55" s="255">
        <f t="shared" si="17"/>
        <v>726</v>
      </c>
      <c r="D55" s="255">
        <f t="shared" si="17"/>
        <v>301</v>
      </c>
      <c r="E55" s="255">
        <f t="shared" si="17"/>
        <v>1056</v>
      </c>
      <c r="F55" s="255">
        <f t="shared" si="17"/>
        <v>934</v>
      </c>
      <c r="G55" s="255">
        <f t="shared" si="17"/>
        <v>702</v>
      </c>
      <c r="H55" s="255">
        <f t="shared" si="17"/>
        <v>139</v>
      </c>
      <c r="I55" s="255">
        <f t="shared" si="17"/>
        <v>0</v>
      </c>
      <c r="J55" s="255">
        <f t="shared" si="17"/>
        <v>4457</v>
      </c>
      <c r="K55" s="255">
        <f t="shared" si="17"/>
        <v>0</v>
      </c>
      <c r="L55" s="255">
        <f t="shared" si="17"/>
        <v>0</v>
      </c>
      <c r="M55" s="255">
        <f>SUM(M56:M59)</f>
        <v>55.21</v>
      </c>
      <c r="N55" s="255">
        <f t="shared" si="17"/>
        <v>573.08000000000004</v>
      </c>
      <c r="O55" s="255">
        <v>0</v>
      </c>
      <c r="P55" s="255">
        <f>SUM(P56:P59)</f>
        <v>0</v>
      </c>
      <c r="Q55" s="247"/>
      <c r="R55" s="247"/>
      <c r="S55" s="248"/>
    </row>
    <row r="56" spans="1:19" s="81" customFormat="1" ht="15" customHeight="1">
      <c r="A56" s="316" t="s">
        <v>290</v>
      </c>
      <c r="B56" s="316">
        <v>183</v>
      </c>
      <c r="C56" s="316">
        <v>0</v>
      </c>
      <c r="D56" s="316">
        <v>0</v>
      </c>
      <c r="E56" s="316">
        <v>0</v>
      </c>
      <c r="F56" s="316">
        <v>418</v>
      </c>
      <c r="G56" s="316">
        <v>384</v>
      </c>
      <c r="H56" s="316">
        <v>0</v>
      </c>
      <c r="I56" s="316">
        <v>0</v>
      </c>
      <c r="J56" s="316">
        <f t="shared" ref="J56:J59" si="18">SUM(B56:I56)</f>
        <v>985</v>
      </c>
      <c r="K56" s="316"/>
      <c r="L56" s="316"/>
      <c r="M56" s="316">
        <v>10.9</v>
      </c>
      <c r="N56" s="316">
        <v>133.78</v>
      </c>
      <c r="O56" s="316"/>
      <c r="P56" s="316">
        <v>0</v>
      </c>
      <c r="Q56" s="316">
        <v>0</v>
      </c>
      <c r="R56" s="316">
        <v>0</v>
      </c>
      <c r="S56" s="316">
        <v>0</v>
      </c>
    </row>
    <row r="57" spans="1:19" s="81" customFormat="1" ht="15" customHeight="1">
      <c r="A57" s="316" t="s">
        <v>291</v>
      </c>
      <c r="B57" s="316">
        <v>216</v>
      </c>
      <c r="C57" s="316">
        <v>432</v>
      </c>
      <c r="D57" s="316">
        <v>8</v>
      </c>
      <c r="E57" s="316">
        <v>269</v>
      </c>
      <c r="F57" s="316">
        <v>336</v>
      </c>
      <c r="G57" s="316">
        <v>318</v>
      </c>
      <c r="H57" s="316">
        <v>139</v>
      </c>
      <c r="I57" s="316">
        <v>0</v>
      </c>
      <c r="J57" s="316">
        <f t="shared" si="18"/>
        <v>1718</v>
      </c>
      <c r="K57" s="316"/>
      <c r="L57" s="316"/>
      <c r="M57" s="316">
        <v>14.33</v>
      </c>
      <c r="N57" s="316">
        <v>198.17</v>
      </c>
      <c r="O57" s="316"/>
      <c r="P57" s="316">
        <v>0</v>
      </c>
      <c r="Q57" s="316">
        <v>0</v>
      </c>
      <c r="R57" s="316">
        <v>0</v>
      </c>
      <c r="S57" s="316">
        <v>0</v>
      </c>
    </row>
    <row r="58" spans="1:19" s="81" customFormat="1" ht="15" customHeight="1">
      <c r="A58" s="316" t="s">
        <v>292</v>
      </c>
      <c r="B58" s="316">
        <v>197</v>
      </c>
      <c r="C58" s="316">
        <v>270</v>
      </c>
      <c r="D58" s="316">
        <v>293</v>
      </c>
      <c r="E58" s="316">
        <v>528</v>
      </c>
      <c r="F58" s="316">
        <v>174</v>
      </c>
      <c r="G58" s="316">
        <v>0</v>
      </c>
      <c r="H58" s="316">
        <v>0</v>
      </c>
      <c r="I58" s="316">
        <v>0</v>
      </c>
      <c r="J58" s="316">
        <f t="shared" si="18"/>
        <v>1462</v>
      </c>
      <c r="K58" s="316">
        <v>0</v>
      </c>
      <c r="L58" s="316"/>
      <c r="M58" s="316">
        <v>27.19</v>
      </c>
      <c r="N58" s="316">
        <v>214.55</v>
      </c>
      <c r="O58" s="316"/>
      <c r="P58" s="316">
        <v>0</v>
      </c>
      <c r="Q58" s="316">
        <v>0</v>
      </c>
      <c r="R58" s="316">
        <v>0</v>
      </c>
      <c r="S58" s="316">
        <v>0</v>
      </c>
    </row>
    <row r="59" spans="1:19" s="81" customFormat="1" ht="15" customHeight="1">
      <c r="A59" s="316" t="s">
        <v>855</v>
      </c>
      <c r="B59" s="316">
        <v>3</v>
      </c>
      <c r="C59" s="316">
        <v>24</v>
      </c>
      <c r="D59" s="316">
        <v>0</v>
      </c>
      <c r="E59" s="316">
        <v>259</v>
      </c>
      <c r="F59" s="316">
        <v>6</v>
      </c>
      <c r="G59" s="316"/>
      <c r="H59" s="316"/>
      <c r="I59" s="316"/>
      <c r="J59" s="316">
        <f t="shared" si="18"/>
        <v>292</v>
      </c>
      <c r="K59" s="316"/>
      <c r="L59" s="316"/>
      <c r="M59" s="316">
        <v>2.79</v>
      </c>
      <c r="N59" s="316">
        <v>26.58</v>
      </c>
      <c r="O59" s="316"/>
      <c r="P59" s="316">
        <v>0</v>
      </c>
      <c r="Q59" s="316">
        <v>0</v>
      </c>
      <c r="R59" s="316">
        <v>0</v>
      </c>
      <c r="S59" s="316">
        <v>0</v>
      </c>
    </row>
    <row r="60" spans="1:19" s="81" customFormat="1" ht="15" customHeight="1">
      <c r="A60" s="254" t="s">
        <v>865</v>
      </c>
      <c r="B60" s="255">
        <f>SUM(B61:B64)</f>
        <v>599</v>
      </c>
      <c r="C60" s="255">
        <f t="shared" ref="C60:I60" si="19">SUM(C61:C64)</f>
        <v>726</v>
      </c>
      <c r="D60" s="255">
        <f t="shared" si="19"/>
        <v>301</v>
      </c>
      <c r="E60" s="255">
        <f t="shared" si="19"/>
        <v>1056</v>
      </c>
      <c r="F60" s="255">
        <f t="shared" si="19"/>
        <v>934</v>
      </c>
      <c r="G60" s="255">
        <f t="shared" si="19"/>
        <v>702</v>
      </c>
      <c r="H60" s="255">
        <f t="shared" si="19"/>
        <v>139</v>
      </c>
      <c r="I60" s="255">
        <f t="shared" si="19"/>
        <v>0</v>
      </c>
      <c r="J60" s="255">
        <f>SUM(J61:J64)</f>
        <v>4457</v>
      </c>
      <c r="K60" s="255">
        <f t="shared" ref="K60:L60" si="20">SUM(K61:K63)</f>
        <v>0</v>
      </c>
      <c r="L60" s="255">
        <f t="shared" si="20"/>
        <v>0</v>
      </c>
      <c r="M60" s="255">
        <f>SUM(M61:M64)</f>
        <v>55.21</v>
      </c>
      <c r="N60" s="255">
        <f>SUM(N61:N64)</f>
        <v>573.08000000000004</v>
      </c>
      <c r="O60" s="255">
        <v>0</v>
      </c>
      <c r="P60" s="255">
        <f>SUM(P61:P63)</f>
        <v>0</v>
      </c>
      <c r="Q60" s="255">
        <f>SUM(Q61:Q63)</f>
        <v>0</v>
      </c>
      <c r="R60" s="247"/>
      <c r="S60" s="248"/>
    </row>
    <row r="61" spans="1:19" s="81" customFormat="1" ht="15" customHeight="1">
      <c r="A61" s="316" t="s">
        <v>290</v>
      </c>
      <c r="B61" s="316">
        <v>183</v>
      </c>
      <c r="C61" s="316">
        <v>0</v>
      </c>
      <c r="D61" s="316">
        <v>0</v>
      </c>
      <c r="E61" s="316">
        <v>0</v>
      </c>
      <c r="F61" s="316">
        <v>418</v>
      </c>
      <c r="G61" s="316">
        <v>384</v>
      </c>
      <c r="H61" s="316">
        <v>0</v>
      </c>
      <c r="I61" s="316">
        <v>0</v>
      </c>
      <c r="J61" s="316">
        <f t="shared" ref="J61:J96" si="21">SUM(B61:I61)</f>
        <v>985</v>
      </c>
      <c r="K61" s="316"/>
      <c r="L61" s="316"/>
      <c r="M61" s="316">
        <v>10.9</v>
      </c>
      <c r="N61" s="316">
        <v>133.78</v>
      </c>
      <c r="O61" s="316"/>
      <c r="P61" s="316">
        <v>0</v>
      </c>
      <c r="Q61" s="316">
        <v>0</v>
      </c>
      <c r="R61" s="316">
        <v>0</v>
      </c>
      <c r="S61" s="316">
        <v>0</v>
      </c>
    </row>
    <row r="62" spans="1:19" s="81" customFormat="1" ht="15" customHeight="1">
      <c r="A62" s="316" t="s">
        <v>291</v>
      </c>
      <c r="B62" s="316">
        <v>216</v>
      </c>
      <c r="C62" s="316">
        <v>432</v>
      </c>
      <c r="D62" s="316">
        <v>8</v>
      </c>
      <c r="E62" s="316">
        <v>269</v>
      </c>
      <c r="F62" s="316">
        <v>336</v>
      </c>
      <c r="G62" s="316">
        <v>318</v>
      </c>
      <c r="H62" s="316">
        <v>139</v>
      </c>
      <c r="I62" s="316">
        <v>0</v>
      </c>
      <c r="J62" s="316">
        <f t="shared" si="21"/>
        <v>1718</v>
      </c>
      <c r="K62" s="316"/>
      <c r="L62" s="316"/>
      <c r="M62" s="316">
        <v>14.33</v>
      </c>
      <c r="N62" s="316">
        <v>198.17</v>
      </c>
      <c r="O62" s="316"/>
      <c r="P62" s="316">
        <v>0</v>
      </c>
      <c r="Q62" s="316">
        <v>0</v>
      </c>
      <c r="R62" s="316">
        <v>0</v>
      </c>
      <c r="S62" s="316">
        <v>0</v>
      </c>
    </row>
    <row r="63" spans="1:19" s="81" customFormat="1" ht="15" customHeight="1">
      <c r="A63" s="316" t="s">
        <v>292</v>
      </c>
      <c r="B63" s="316">
        <v>197</v>
      </c>
      <c r="C63" s="316">
        <v>270</v>
      </c>
      <c r="D63" s="316">
        <v>293</v>
      </c>
      <c r="E63" s="316">
        <v>528</v>
      </c>
      <c r="F63" s="316">
        <v>174</v>
      </c>
      <c r="G63" s="316">
        <v>0</v>
      </c>
      <c r="H63" s="316">
        <v>0</v>
      </c>
      <c r="I63" s="316">
        <v>0</v>
      </c>
      <c r="J63" s="316">
        <f t="shared" si="21"/>
        <v>1462</v>
      </c>
      <c r="K63" s="316">
        <v>0</v>
      </c>
      <c r="L63" s="316"/>
      <c r="M63" s="316">
        <v>27.19</v>
      </c>
      <c r="N63" s="316">
        <v>214.55</v>
      </c>
      <c r="O63" s="316"/>
      <c r="P63" s="316">
        <v>0</v>
      </c>
      <c r="Q63" s="316">
        <v>0</v>
      </c>
      <c r="R63" s="316">
        <v>0</v>
      </c>
      <c r="S63" s="316">
        <v>0</v>
      </c>
    </row>
    <row r="64" spans="1:19" s="81" customFormat="1" ht="15" customHeight="1">
      <c r="A64" s="316" t="s">
        <v>855</v>
      </c>
      <c r="B64" s="316">
        <v>3</v>
      </c>
      <c r="C64" s="316">
        <v>24</v>
      </c>
      <c r="D64" s="316">
        <v>0</v>
      </c>
      <c r="E64" s="316">
        <v>259</v>
      </c>
      <c r="F64" s="316">
        <v>6</v>
      </c>
      <c r="G64" s="316"/>
      <c r="H64" s="316"/>
      <c r="I64" s="316"/>
      <c r="J64" s="316">
        <f t="shared" si="21"/>
        <v>292</v>
      </c>
      <c r="K64" s="316"/>
      <c r="L64" s="316"/>
      <c r="M64" s="316">
        <v>2.79</v>
      </c>
      <c r="N64" s="316">
        <v>26.58</v>
      </c>
      <c r="O64" s="316"/>
      <c r="P64" s="316">
        <v>0</v>
      </c>
      <c r="Q64" s="316">
        <v>0</v>
      </c>
      <c r="R64" s="316">
        <v>0</v>
      </c>
      <c r="S64" s="316">
        <v>0</v>
      </c>
    </row>
    <row r="65" spans="1:19" s="81" customFormat="1" ht="15" customHeight="1">
      <c r="A65" s="254" t="s">
        <v>866</v>
      </c>
      <c r="B65" s="255">
        <f>SUM(B66:B69)</f>
        <v>581</v>
      </c>
      <c r="C65" s="255">
        <f t="shared" ref="C65:N65" si="22">SUM(C66:C69)</f>
        <v>788</v>
      </c>
      <c r="D65" s="255">
        <f t="shared" si="22"/>
        <v>539</v>
      </c>
      <c r="E65" s="255">
        <f t="shared" si="22"/>
        <v>908</v>
      </c>
      <c r="F65" s="255">
        <f t="shared" si="22"/>
        <v>871</v>
      </c>
      <c r="G65" s="255">
        <f t="shared" si="22"/>
        <v>792</v>
      </c>
      <c r="H65" s="255">
        <f>SUM(H66:H69)</f>
        <v>196</v>
      </c>
      <c r="I65" s="255">
        <f t="shared" si="22"/>
        <v>0</v>
      </c>
      <c r="J65" s="255">
        <f t="shared" si="22"/>
        <v>4675</v>
      </c>
      <c r="K65" s="255">
        <f t="shared" si="22"/>
        <v>0</v>
      </c>
      <c r="L65" s="255">
        <f t="shared" si="22"/>
        <v>0</v>
      </c>
      <c r="M65" s="255">
        <f t="shared" si="22"/>
        <v>55.35</v>
      </c>
      <c r="N65" s="255">
        <f t="shared" si="22"/>
        <v>575.14</v>
      </c>
      <c r="O65" s="255">
        <v>0</v>
      </c>
      <c r="P65" s="255">
        <f>SUM(P66:P68)</f>
        <v>0</v>
      </c>
      <c r="Q65" s="255">
        <f>SUM(Q66:Q68)</f>
        <v>0</v>
      </c>
      <c r="R65" s="247"/>
      <c r="S65" s="248"/>
    </row>
    <row r="66" spans="1:19" s="81" customFormat="1" ht="15" customHeight="1">
      <c r="A66" s="316" t="s">
        <v>290</v>
      </c>
      <c r="B66" s="316">
        <v>183</v>
      </c>
      <c r="C66" s="316">
        <v>0</v>
      </c>
      <c r="D66" s="316">
        <v>0</v>
      </c>
      <c r="E66" s="316">
        <v>0</v>
      </c>
      <c r="F66" s="316">
        <v>418</v>
      </c>
      <c r="G66" s="316">
        <v>384</v>
      </c>
      <c r="H66" s="316">
        <v>0</v>
      </c>
      <c r="I66" s="316"/>
      <c r="J66" s="316">
        <f t="shared" si="21"/>
        <v>985</v>
      </c>
      <c r="K66" s="316"/>
      <c r="L66" s="316"/>
      <c r="M66" s="316">
        <v>10.9</v>
      </c>
      <c r="N66" s="316">
        <v>133.78</v>
      </c>
      <c r="O66" s="316"/>
      <c r="P66" s="316">
        <v>0</v>
      </c>
      <c r="Q66" s="316">
        <v>0</v>
      </c>
      <c r="R66" s="316">
        <v>0</v>
      </c>
      <c r="S66" s="316">
        <v>0</v>
      </c>
    </row>
    <row r="67" spans="1:19" s="81" customFormat="1" ht="15" customHeight="1">
      <c r="A67" s="316" t="s">
        <v>291</v>
      </c>
      <c r="B67" s="316">
        <v>202</v>
      </c>
      <c r="C67" s="316">
        <v>459</v>
      </c>
      <c r="D67" s="316">
        <v>12</v>
      </c>
      <c r="E67" s="316">
        <v>245</v>
      </c>
      <c r="F67" s="316">
        <v>319</v>
      </c>
      <c r="G67" s="316">
        <v>408</v>
      </c>
      <c r="H67" s="316">
        <v>196</v>
      </c>
      <c r="I67" s="316"/>
      <c r="J67" s="316">
        <f t="shared" si="21"/>
        <v>1841</v>
      </c>
      <c r="K67" s="316"/>
      <c r="L67" s="316"/>
      <c r="M67" s="316">
        <v>14.47</v>
      </c>
      <c r="N67" s="316">
        <v>200.23</v>
      </c>
      <c r="O67" s="316"/>
      <c r="P67" s="316">
        <v>0</v>
      </c>
      <c r="Q67" s="316">
        <v>0</v>
      </c>
      <c r="R67" s="316">
        <v>0</v>
      </c>
      <c r="S67" s="316">
        <v>0</v>
      </c>
    </row>
    <row r="68" spans="1:19" s="81" customFormat="1" ht="15" customHeight="1">
      <c r="A68" s="316" t="s">
        <v>292</v>
      </c>
      <c r="B68" s="316">
        <v>193</v>
      </c>
      <c r="C68" s="316">
        <v>305</v>
      </c>
      <c r="D68" s="316">
        <v>527</v>
      </c>
      <c r="E68" s="316">
        <v>404</v>
      </c>
      <c r="F68" s="316">
        <v>128</v>
      </c>
      <c r="G68" s="316">
        <v>0</v>
      </c>
      <c r="H68" s="316">
        <v>0</v>
      </c>
      <c r="I68" s="316"/>
      <c r="J68" s="316">
        <f t="shared" si="21"/>
        <v>1557</v>
      </c>
      <c r="K68" s="316"/>
      <c r="L68" s="316"/>
      <c r="M68" s="316">
        <v>27.19</v>
      </c>
      <c r="N68" s="316">
        <v>214.55</v>
      </c>
      <c r="O68" s="316"/>
      <c r="P68" s="316">
        <v>0</v>
      </c>
      <c r="Q68" s="316">
        <v>0</v>
      </c>
      <c r="R68" s="316">
        <v>0</v>
      </c>
      <c r="S68" s="316">
        <v>0</v>
      </c>
    </row>
    <row r="69" spans="1:19" s="81" customFormat="1" ht="15" customHeight="1">
      <c r="A69" s="316" t="s">
        <v>855</v>
      </c>
      <c r="B69" s="316">
        <v>3</v>
      </c>
      <c r="C69" s="316">
        <v>24</v>
      </c>
      <c r="D69" s="316">
        <v>0</v>
      </c>
      <c r="E69" s="316">
        <v>259</v>
      </c>
      <c r="F69" s="316">
        <v>6</v>
      </c>
      <c r="G69" s="316">
        <v>0</v>
      </c>
      <c r="H69" s="316">
        <v>0</v>
      </c>
      <c r="I69" s="316"/>
      <c r="J69" s="316">
        <f t="shared" si="21"/>
        <v>292</v>
      </c>
      <c r="K69" s="316"/>
      <c r="L69" s="316"/>
      <c r="M69" s="316">
        <v>2.79</v>
      </c>
      <c r="N69" s="316">
        <v>26.58</v>
      </c>
      <c r="O69" s="316"/>
      <c r="P69" s="316">
        <v>0</v>
      </c>
      <c r="Q69" s="316">
        <v>0</v>
      </c>
      <c r="R69" s="316">
        <v>0</v>
      </c>
      <c r="S69" s="316">
        <v>0</v>
      </c>
    </row>
    <row r="70" spans="1:19" s="81" customFormat="1" ht="15" customHeight="1">
      <c r="A70" s="254" t="s">
        <v>867</v>
      </c>
      <c r="B70" s="255">
        <f>SUM(B71:B74)</f>
        <v>298</v>
      </c>
      <c r="C70" s="255">
        <f t="shared" ref="C70:Q70" si="23">SUM(C71:C74)</f>
        <v>151</v>
      </c>
      <c r="D70" s="255">
        <f t="shared" si="23"/>
        <v>0</v>
      </c>
      <c r="E70" s="255">
        <f t="shared" si="23"/>
        <v>573</v>
      </c>
      <c r="F70" s="255">
        <f t="shared" si="23"/>
        <v>654</v>
      </c>
      <c r="G70" s="255">
        <f t="shared" si="23"/>
        <v>240</v>
      </c>
      <c r="H70" s="255">
        <f t="shared" si="23"/>
        <v>0</v>
      </c>
      <c r="I70" s="255">
        <f t="shared" si="23"/>
        <v>0</v>
      </c>
      <c r="J70" s="255">
        <f t="shared" si="23"/>
        <v>1916</v>
      </c>
      <c r="K70" s="255">
        <f t="shared" si="23"/>
        <v>0</v>
      </c>
      <c r="L70" s="255">
        <f t="shared" si="23"/>
        <v>0</v>
      </c>
      <c r="M70" s="255">
        <f t="shared" si="23"/>
        <v>22.8</v>
      </c>
      <c r="N70" s="255">
        <f t="shared" si="23"/>
        <v>290.21000000000004</v>
      </c>
      <c r="O70" s="255">
        <f t="shared" si="23"/>
        <v>0</v>
      </c>
      <c r="P70" s="255">
        <f t="shared" si="23"/>
        <v>0</v>
      </c>
      <c r="Q70" s="255">
        <f t="shared" si="23"/>
        <v>0</v>
      </c>
      <c r="R70" s="247"/>
      <c r="S70" s="248"/>
    </row>
    <row r="71" spans="1:19" s="81" customFormat="1" ht="15" customHeight="1">
      <c r="A71" s="316" t="s">
        <v>290</v>
      </c>
      <c r="B71" s="316">
        <v>199</v>
      </c>
      <c r="C71" s="316">
        <v>0</v>
      </c>
      <c r="D71" s="316">
        <v>0</v>
      </c>
      <c r="E71" s="316">
        <v>0</v>
      </c>
      <c r="F71" s="316">
        <v>486</v>
      </c>
      <c r="G71" s="316">
        <v>240</v>
      </c>
      <c r="H71" s="316">
        <v>0</v>
      </c>
      <c r="I71" s="316">
        <v>0</v>
      </c>
      <c r="J71" s="316">
        <f t="shared" si="21"/>
        <v>925</v>
      </c>
      <c r="K71" s="316"/>
      <c r="L71" s="316"/>
      <c r="M71" s="316">
        <v>11.88</v>
      </c>
      <c r="N71" s="316">
        <v>145.08000000000001</v>
      </c>
      <c r="O71" s="316"/>
      <c r="P71" s="316">
        <v>0</v>
      </c>
      <c r="Q71" s="316">
        <v>0</v>
      </c>
      <c r="R71" s="316">
        <v>0</v>
      </c>
      <c r="S71" s="316">
        <v>0</v>
      </c>
    </row>
    <row r="72" spans="1:19" s="81" customFormat="1" ht="15" customHeight="1">
      <c r="A72" s="316" t="s">
        <v>291</v>
      </c>
      <c r="B72" s="316">
        <v>88</v>
      </c>
      <c r="C72" s="316">
        <v>118</v>
      </c>
      <c r="D72" s="316">
        <v>0</v>
      </c>
      <c r="E72" s="316">
        <v>295</v>
      </c>
      <c r="F72" s="316">
        <v>150</v>
      </c>
      <c r="G72" s="316">
        <v>0</v>
      </c>
      <c r="H72" s="316">
        <v>0</v>
      </c>
      <c r="I72" s="316"/>
      <c r="J72" s="316">
        <f t="shared" si="21"/>
        <v>651</v>
      </c>
      <c r="K72" s="316"/>
      <c r="L72" s="316"/>
      <c r="M72" s="316">
        <v>7.43</v>
      </c>
      <c r="N72" s="316">
        <v>110.17</v>
      </c>
      <c r="O72" s="316"/>
      <c r="P72" s="316">
        <v>0</v>
      </c>
      <c r="Q72" s="316">
        <v>0</v>
      </c>
      <c r="R72" s="316">
        <v>0</v>
      </c>
      <c r="S72" s="316">
        <v>0</v>
      </c>
    </row>
    <row r="73" spans="1:19" s="81" customFormat="1" ht="15" customHeight="1">
      <c r="A73" s="316" t="s">
        <v>292</v>
      </c>
      <c r="B73" s="316">
        <v>4</v>
      </c>
      <c r="C73" s="316">
        <v>8</v>
      </c>
      <c r="D73" s="316">
        <v>0</v>
      </c>
      <c r="E73" s="316">
        <v>0</v>
      </c>
      <c r="F73" s="316">
        <v>0</v>
      </c>
      <c r="G73" s="316">
        <v>0</v>
      </c>
      <c r="H73" s="316">
        <v>0</v>
      </c>
      <c r="I73" s="316">
        <v>0</v>
      </c>
      <c r="J73" s="316">
        <f t="shared" si="21"/>
        <v>12</v>
      </c>
      <c r="K73" s="316"/>
      <c r="L73" s="316"/>
      <c r="M73" s="316">
        <v>0.34</v>
      </c>
      <c r="N73" s="316">
        <v>2.86</v>
      </c>
      <c r="O73" s="316"/>
      <c r="P73" s="316"/>
      <c r="Q73" s="316">
        <v>0</v>
      </c>
      <c r="R73" s="316">
        <v>0</v>
      </c>
      <c r="S73" s="316">
        <v>0</v>
      </c>
    </row>
    <row r="74" spans="1:19" s="81" customFormat="1" ht="15" customHeight="1">
      <c r="A74" s="316" t="s">
        <v>855</v>
      </c>
      <c r="B74" s="316">
        <v>7</v>
      </c>
      <c r="C74" s="316">
        <v>25</v>
      </c>
      <c r="D74" s="316">
        <v>0</v>
      </c>
      <c r="E74" s="316">
        <v>278</v>
      </c>
      <c r="F74" s="316">
        <v>18</v>
      </c>
      <c r="G74" s="316">
        <v>0</v>
      </c>
      <c r="H74" s="316">
        <v>0</v>
      </c>
      <c r="I74" s="316">
        <v>0</v>
      </c>
      <c r="J74" s="316">
        <f t="shared" si="21"/>
        <v>328</v>
      </c>
      <c r="K74" s="316"/>
      <c r="L74" s="316"/>
      <c r="M74" s="316">
        <v>3.15</v>
      </c>
      <c r="N74" s="316">
        <v>32.1</v>
      </c>
      <c r="O74" s="316"/>
      <c r="P74" s="316"/>
      <c r="Q74" s="316">
        <v>0</v>
      </c>
      <c r="R74" s="316">
        <v>0</v>
      </c>
      <c r="S74" s="316">
        <v>0</v>
      </c>
    </row>
    <row r="75" spans="1:19" s="81" customFormat="1" ht="15" customHeight="1">
      <c r="A75" s="254" t="s">
        <v>868</v>
      </c>
      <c r="B75" s="255">
        <f>SUM(B76:B79)</f>
        <v>802</v>
      </c>
      <c r="C75" s="255">
        <f t="shared" ref="C75:Q75" si="24">SUM(C76:C79)</f>
        <v>2027</v>
      </c>
      <c r="D75" s="255">
        <f t="shared" si="24"/>
        <v>1989</v>
      </c>
      <c r="E75" s="255">
        <f t="shared" si="24"/>
        <v>1360</v>
      </c>
      <c r="F75" s="255">
        <f t="shared" si="24"/>
        <v>821</v>
      </c>
      <c r="G75" s="255">
        <f t="shared" si="24"/>
        <v>880</v>
      </c>
      <c r="H75" s="255">
        <f t="shared" si="24"/>
        <v>397</v>
      </c>
      <c r="I75" s="255">
        <f t="shared" si="24"/>
        <v>0</v>
      </c>
      <c r="J75" s="255">
        <f>SUM(J76:J79)</f>
        <v>8276</v>
      </c>
      <c r="K75" s="255">
        <f t="shared" si="24"/>
        <v>0</v>
      </c>
      <c r="L75" s="255">
        <f t="shared" si="24"/>
        <v>0</v>
      </c>
      <c r="M75" s="255">
        <f>SUM(M76:M79)</f>
        <v>87.07</v>
      </c>
      <c r="N75" s="255">
        <f t="shared" si="24"/>
        <v>837.78</v>
      </c>
      <c r="O75" s="255">
        <f t="shared" si="24"/>
        <v>0</v>
      </c>
      <c r="P75" s="255">
        <f t="shared" si="24"/>
        <v>0</v>
      </c>
      <c r="Q75" s="255">
        <f t="shared" si="24"/>
        <v>0</v>
      </c>
      <c r="R75" s="247"/>
      <c r="S75" s="248"/>
    </row>
    <row r="76" spans="1:19" s="81" customFormat="1" ht="15" customHeight="1">
      <c r="A76" s="316" t="s">
        <v>290</v>
      </c>
      <c r="B76" s="316">
        <v>102</v>
      </c>
      <c r="C76" s="316">
        <v>0</v>
      </c>
      <c r="D76" s="316">
        <v>0</v>
      </c>
      <c r="E76" s="316">
        <v>0</v>
      </c>
      <c r="F76" s="316">
        <v>264</v>
      </c>
      <c r="G76" s="316">
        <v>113</v>
      </c>
      <c r="H76" s="316">
        <v>0</v>
      </c>
      <c r="I76" s="316"/>
      <c r="J76" s="316">
        <f t="shared" si="21"/>
        <v>479</v>
      </c>
      <c r="K76" s="316"/>
      <c r="L76" s="316"/>
      <c r="M76" s="316">
        <v>5.68</v>
      </c>
      <c r="N76" s="316">
        <v>70.489999999999995</v>
      </c>
      <c r="O76" s="316"/>
      <c r="P76" s="316">
        <v>0</v>
      </c>
      <c r="Q76" s="316">
        <v>0</v>
      </c>
      <c r="R76" s="316">
        <v>0</v>
      </c>
      <c r="S76" s="316">
        <v>0</v>
      </c>
    </row>
    <row r="77" spans="1:19" s="81" customFormat="1" ht="15" customHeight="1">
      <c r="A77" s="316" t="s">
        <v>291</v>
      </c>
      <c r="B77" s="316">
        <v>377</v>
      </c>
      <c r="C77" s="316">
        <v>1300</v>
      </c>
      <c r="D77" s="316">
        <v>371</v>
      </c>
      <c r="E77" s="316">
        <v>402</v>
      </c>
      <c r="F77" s="316">
        <v>345</v>
      </c>
      <c r="G77" s="316">
        <v>767</v>
      </c>
      <c r="H77" s="316">
        <v>397</v>
      </c>
      <c r="I77" s="316">
        <v>0</v>
      </c>
      <c r="J77" s="316">
        <f t="shared" si="21"/>
        <v>3959</v>
      </c>
      <c r="K77" s="316"/>
      <c r="L77" s="316"/>
      <c r="M77" s="316">
        <v>33.04</v>
      </c>
      <c r="N77" s="316">
        <v>431.49</v>
      </c>
      <c r="O77" s="316"/>
      <c r="P77" s="316">
        <v>0</v>
      </c>
      <c r="Q77" s="316">
        <v>0</v>
      </c>
      <c r="R77" s="316">
        <v>0</v>
      </c>
      <c r="S77" s="316">
        <v>0</v>
      </c>
    </row>
    <row r="78" spans="1:19" s="81" customFormat="1" ht="15" customHeight="1">
      <c r="A78" s="316" t="s">
        <v>292</v>
      </c>
      <c r="B78" s="316">
        <v>303</v>
      </c>
      <c r="C78" s="316">
        <v>447</v>
      </c>
      <c r="D78" s="316">
        <v>826</v>
      </c>
      <c r="E78" s="316">
        <v>296</v>
      </c>
      <c r="F78" s="316">
        <v>78</v>
      </c>
      <c r="G78" s="316">
        <v>0</v>
      </c>
      <c r="H78" s="316">
        <v>0</v>
      </c>
      <c r="I78" s="316">
        <v>0</v>
      </c>
      <c r="J78" s="316">
        <f t="shared" si="21"/>
        <v>1950</v>
      </c>
      <c r="K78" s="316"/>
      <c r="L78" s="316"/>
      <c r="M78" s="316">
        <v>35.76</v>
      </c>
      <c r="N78" s="316">
        <v>247.78</v>
      </c>
      <c r="O78" s="316"/>
      <c r="P78" s="316">
        <v>0</v>
      </c>
      <c r="Q78" s="316">
        <v>0</v>
      </c>
      <c r="R78" s="316">
        <v>0</v>
      </c>
      <c r="S78" s="316">
        <v>0</v>
      </c>
    </row>
    <row r="79" spans="1:19" s="81" customFormat="1" ht="15" customHeight="1">
      <c r="A79" s="316" t="s">
        <v>855</v>
      </c>
      <c r="B79" s="316">
        <v>20</v>
      </c>
      <c r="C79" s="316">
        <v>280</v>
      </c>
      <c r="D79" s="316">
        <v>792</v>
      </c>
      <c r="E79" s="316">
        <v>662</v>
      </c>
      <c r="F79" s="316">
        <v>134</v>
      </c>
      <c r="G79" s="316">
        <v>0</v>
      </c>
      <c r="H79" s="316">
        <v>0</v>
      </c>
      <c r="I79" s="316">
        <v>0</v>
      </c>
      <c r="J79" s="316">
        <f t="shared" si="21"/>
        <v>1888</v>
      </c>
      <c r="K79" s="316"/>
      <c r="L79" s="316"/>
      <c r="M79" s="316">
        <v>12.59</v>
      </c>
      <c r="N79" s="316">
        <v>88.02</v>
      </c>
      <c r="O79" s="316"/>
      <c r="P79" s="316"/>
      <c r="Q79" s="316">
        <v>0</v>
      </c>
      <c r="R79" s="316">
        <v>0</v>
      </c>
      <c r="S79" s="316">
        <v>0</v>
      </c>
    </row>
    <row r="80" spans="1:19" s="81" customFormat="1" ht="15" customHeight="1">
      <c r="A80" s="254" t="s">
        <v>60</v>
      </c>
      <c r="B80" s="255">
        <f>SUM(B81:B84)</f>
        <v>761</v>
      </c>
      <c r="C80" s="255">
        <f t="shared" ref="C80:Q80" si="25">SUM(C81:C84)</f>
        <v>481</v>
      </c>
      <c r="D80" s="255">
        <f t="shared" si="25"/>
        <v>432</v>
      </c>
      <c r="E80" s="255">
        <f t="shared" si="25"/>
        <v>641</v>
      </c>
      <c r="F80" s="255">
        <f t="shared" si="25"/>
        <v>543</v>
      </c>
      <c r="G80" s="255">
        <f t="shared" si="25"/>
        <v>368</v>
      </c>
      <c r="H80" s="255">
        <f t="shared" si="25"/>
        <v>220</v>
      </c>
      <c r="I80" s="255">
        <f t="shared" si="25"/>
        <v>0</v>
      </c>
      <c r="J80" s="255">
        <f t="shared" si="25"/>
        <v>3446</v>
      </c>
      <c r="K80" s="255">
        <f t="shared" si="25"/>
        <v>0</v>
      </c>
      <c r="L80" s="255">
        <f t="shared" si="25"/>
        <v>0</v>
      </c>
      <c r="M80" s="255">
        <f t="shared" si="25"/>
        <v>54.769999999999996</v>
      </c>
      <c r="N80" s="255">
        <f t="shared" si="25"/>
        <v>570.89</v>
      </c>
      <c r="O80" s="255">
        <f t="shared" si="25"/>
        <v>0</v>
      </c>
      <c r="P80" s="255">
        <f t="shared" si="25"/>
        <v>0</v>
      </c>
      <c r="Q80" s="255">
        <f t="shared" si="25"/>
        <v>0</v>
      </c>
      <c r="R80" s="247"/>
      <c r="S80" s="248"/>
    </row>
    <row r="81" spans="1:19" s="81" customFormat="1" ht="15" customHeight="1">
      <c r="A81" s="316" t="s">
        <v>290</v>
      </c>
      <c r="B81" s="316">
        <v>184</v>
      </c>
      <c r="C81" s="316"/>
      <c r="D81" s="316"/>
      <c r="E81" s="316">
        <v>0</v>
      </c>
      <c r="F81" s="316">
        <v>451</v>
      </c>
      <c r="G81" s="316">
        <v>154</v>
      </c>
      <c r="H81" s="316">
        <v>0</v>
      </c>
      <c r="I81" s="316">
        <v>0</v>
      </c>
      <c r="J81" s="316">
        <f t="shared" si="21"/>
        <v>789</v>
      </c>
      <c r="K81" s="316"/>
      <c r="L81" s="316"/>
      <c r="M81" s="316">
        <v>11.13</v>
      </c>
      <c r="N81" s="316">
        <v>136.69</v>
      </c>
      <c r="O81" s="316"/>
      <c r="P81" s="316">
        <v>0</v>
      </c>
      <c r="Q81" s="316">
        <v>0</v>
      </c>
      <c r="R81" s="316">
        <v>0</v>
      </c>
      <c r="S81" s="316">
        <v>0</v>
      </c>
    </row>
    <row r="82" spans="1:19" s="81" customFormat="1" ht="15" customHeight="1">
      <c r="A82" s="316" t="s">
        <v>291</v>
      </c>
      <c r="B82" s="316">
        <v>232</v>
      </c>
      <c r="C82" s="316">
        <v>258</v>
      </c>
      <c r="D82" s="316">
        <v>0</v>
      </c>
      <c r="E82" s="316">
        <v>337</v>
      </c>
      <c r="F82" s="316">
        <v>92</v>
      </c>
      <c r="G82" s="316">
        <v>214</v>
      </c>
      <c r="H82" s="316">
        <v>220</v>
      </c>
      <c r="I82" s="316"/>
      <c r="J82" s="316">
        <f t="shared" si="21"/>
        <v>1353</v>
      </c>
      <c r="K82" s="316"/>
      <c r="L82" s="316"/>
      <c r="M82" s="316">
        <v>17.809999999999999</v>
      </c>
      <c r="N82" s="316">
        <v>208.01</v>
      </c>
      <c r="O82" s="316"/>
      <c r="P82" s="316">
        <v>0</v>
      </c>
      <c r="Q82" s="316">
        <v>0</v>
      </c>
      <c r="R82" s="316">
        <v>0</v>
      </c>
      <c r="S82" s="316">
        <v>0</v>
      </c>
    </row>
    <row r="83" spans="1:19" s="81" customFormat="1" ht="15" customHeight="1">
      <c r="A83" s="316" t="s">
        <v>292</v>
      </c>
      <c r="B83" s="316">
        <v>345</v>
      </c>
      <c r="C83" s="316">
        <v>223</v>
      </c>
      <c r="D83" s="316">
        <v>432</v>
      </c>
      <c r="E83" s="316">
        <v>304</v>
      </c>
      <c r="F83" s="316">
        <v>0</v>
      </c>
      <c r="G83" s="316">
        <v>0</v>
      </c>
      <c r="H83" s="316">
        <v>0</v>
      </c>
      <c r="I83" s="316">
        <v>0</v>
      </c>
      <c r="J83" s="316">
        <f t="shared" si="21"/>
        <v>1304</v>
      </c>
      <c r="K83" s="316"/>
      <c r="L83" s="316"/>
      <c r="M83" s="316">
        <v>21.17</v>
      </c>
      <c r="N83" s="316">
        <v>165.91</v>
      </c>
      <c r="O83" s="316"/>
      <c r="P83" s="316">
        <v>0</v>
      </c>
      <c r="Q83" s="316">
        <v>0</v>
      </c>
      <c r="R83" s="316">
        <v>0</v>
      </c>
      <c r="S83" s="316">
        <v>0</v>
      </c>
    </row>
    <row r="84" spans="1:19" s="81" customFormat="1" ht="15" customHeight="1">
      <c r="A84" s="316" t="s">
        <v>855</v>
      </c>
      <c r="B84" s="316">
        <v>0</v>
      </c>
      <c r="C84" s="316">
        <v>0</v>
      </c>
      <c r="D84" s="316">
        <v>0</v>
      </c>
      <c r="E84" s="316">
        <v>0</v>
      </c>
      <c r="F84" s="316">
        <v>0</v>
      </c>
      <c r="G84" s="316">
        <v>0</v>
      </c>
      <c r="H84" s="316"/>
      <c r="I84" s="316"/>
      <c r="J84" s="316">
        <f t="shared" si="21"/>
        <v>0</v>
      </c>
      <c r="K84" s="316"/>
      <c r="L84" s="316"/>
      <c r="M84" s="316">
        <v>4.66</v>
      </c>
      <c r="N84" s="316">
        <v>60.28</v>
      </c>
      <c r="O84" s="316"/>
      <c r="P84" s="316">
        <v>0</v>
      </c>
      <c r="Q84" s="316">
        <v>0</v>
      </c>
      <c r="R84" s="316">
        <v>0</v>
      </c>
      <c r="S84" s="316">
        <v>0</v>
      </c>
    </row>
    <row r="85" spans="1:19" s="81" customFormat="1" ht="15" customHeight="1">
      <c r="A85" s="254" t="s">
        <v>64</v>
      </c>
      <c r="B85" s="255">
        <f t="shared" ref="B85:Q85" si="26">SUM(B86:B88)</f>
        <v>269</v>
      </c>
      <c r="C85" s="255">
        <f t="shared" si="26"/>
        <v>101</v>
      </c>
      <c r="D85" s="255">
        <f t="shared" si="26"/>
        <v>47</v>
      </c>
      <c r="E85" s="255">
        <f t="shared" si="26"/>
        <v>208</v>
      </c>
      <c r="F85" s="255">
        <f t="shared" si="26"/>
        <v>225</v>
      </c>
      <c r="G85" s="255">
        <f t="shared" si="26"/>
        <v>30</v>
      </c>
      <c r="H85" s="255">
        <f t="shared" si="26"/>
        <v>0</v>
      </c>
      <c r="I85" s="255">
        <f t="shared" si="26"/>
        <v>0</v>
      </c>
      <c r="J85" s="255">
        <f t="shared" si="26"/>
        <v>880</v>
      </c>
      <c r="K85" s="255">
        <f t="shared" si="26"/>
        <v>0</v>
      </c>
      <c r="L85" s="255">
        <f t="shared" si="26"/>
        <v>0</v>
      </c>
      <c r="M85" s="255">
        <f t="shared" si="26"/>
        <v>12.03</v>
      </c>
      <c r="N85" s="255">
        <f t="shared" si="26"/>
        <v>142.85</v>
      </c>
      <c r="O85" s="255">
        <f t="shared" si="26"/>
        <v>0</v>
      </c>
      <c r="P85" s="255">
        <f t="shared" si="26"/>
        <v>0</v>
      </c>
      <c r="Q85" s="255">
        <f t="shared" si="26"/>
        <v>0</v>
      </c>
      <c r="R85" s="247"/>
      <c r="S85" s="248"/>
    </row>
    <row r="86" spans="1:19" s="81" customFormat="1" ht="15" customHeight="1">
      <c r="A86" s="316" t="s">
        <v>290</v>
      </c>
      <c r="B86" s="316">
        <v>87</v>
      </c>
      <c r="C86" s="316">
        <v>0</v>
      </c>
      <c r="D86" s="316">
        <v>0</v>
      </c>
      <c r="E86" s="316">
        <v>0</v>
      </c>
      <c r="F86" s="316">
        <v>225</v>
      </c>
      <c r="G86" s="316">
        <v>30</v>
      </c>
      <c r="H86" s="316"/>
      <c r="I86" s="316"/>
      <c r="J86" s="316">
        <f t="shared" si="21"/>
        <v>342</v>
      </c>
      <c r="K86" s="316"/>
      <c r="L86" s="316"/>
      <c r="M86" s="316">
        <v>4.58</v>
      </c>
      <c r="N86" s="316">
        <v>58.97</v>
      </c>
      <c r="O86" s="316"/>
      <c r="P86" s="316">
        <v>0</v>
      </c>
      <c r="Q86" s="316">
        <v>0</v>
      </c>
      <c r="R86" s="316">
        <v>0</v>
      </c>
      <c r="S86" s="316">
        <v>0</v>
      </c>
    </row>
    <row r="87" spans="1:19" s="81" customFormat="1" ht="15" customHeight="1">
      <c r="A87" s="316" t="s">
        <v>291</v>
      </c>
      <c r="B87" s="316">
        <v>45</v>
      </c>
      <c r="C87" s="316">
        <v>80</v>
      </c>
      <c r="D87" s="316">
        <v>0</v>
      </c>
      <c r="E87" s="316">
        <v>149</v>
      </c>
      <c r="F87" s="316">
        <v>0</v>
      </c>
      <c r="G87" s="316">
        <v>0</v>
      </c>
      <c r="H87" s="316">
        <v>0</v>
      </c>
      <c r="I87" s="316">
        <v>0</v>
      </c>
      <c r="J87" s="316">
        <f t="shared" si="21"/>
        <v>274</v>
      </c>
      <c r="K87" s="316"/>
      <c r="L87" s="316"/>
      <c r="M87" s="316">
        <v>3.43</v>
      </c>
      <c r="N87" s="316">
        <v>50.37</v>
      </c>
      <c r="O87" s="316"/>
      <c r="P87" s="316">
        <v>0</v>
      </c>
      <c r="Q87" s="316">
        <v>0</v>
      </c>
      <c r="R87" s="316">
        <v>0</v>
      </c>
      <c r="S87" s="316">
        <v>0</v>
      </c>
    </row>
    <row r="88" spans="1:19" s="81" customFormat="1" ht="15" customHeight="1">
      <c r="A88" s="316" t="s">
        <v>292</v>
      </c>
      <c r="B88" s="316">
        <v>137</v>
      </c>
      <c r="C88" s="316">
        <v>21</v>
      </c>
      <c r="D88" s="316">
        <v>47</v>
      </c>
      <c r="E88" s="316">
        <v>59</v>
      </c>
      <c r="F88" s="316">
        <v>0</v>
      </c>
      <c r="G88" s="316">
        <v>0</v>
      </c>
      <c r="H88" s="316">
        <v>0</v>
      </c>
      <c r="I88" s="316">
        <v>0</v>
      </c>
      <c r="J88" s="316">
        <f t="shared" si="21"/>
        <v>264</v>
      </c>
      <c r="K88" s="316"/>
      <c r="L88" s="316"/>
      <c r="M88" s="316">
        <v>4.0199999999999996</v>
      </c>
      <c r="N88" s="316">
        <v>33.51</v>
      </c>
      <c r="O88" s="316"/>
      <c r="P88" s="316">
        <v>0</v>
      </c>
      <c r="Q88" s="316">
        <v>0</v>
      </c>
      <c r="R88" s="316">
        <v>0</v>
      </c>
      <c r="S88" s="316">
        <v>0</v>
      </c>
    </row>
    <row r="89" spans="1:19" s="81" customFormat="1" ht="15" customHeight="1">
      <c r="A89" s="254" t="s">
        <v>869</v>
      </c>
      <c r="B89" s="255">
        <f t="shared" ref="B89:Q89" si="27">SUM(B90:B92)</f>
        <v>100</v>
      </c>
      <c r="C89" s="255">
        <f t="shared" si="27"/>
        <v>102</v>
      </c>
      <c r="D89" s="255">
        <f t="shared" si="27"/>
        <v>197</v>
      </c>
      <c r="E89" s="255">
        <f t="shared" si="27"/>
        <v>111</v>
      </c>
      <c r="F89" s="255">
        <f t="shared" si="27"/>
        <v>150</v>
      </c>
      <c r="G89" s="255">
        <f t="shared" si="27"/>
        <v>32</v>
      </c>
      <c r="H89" s="255">
        <f t="shared" si="27"/>
        <v>0</v>
      </c>
      <c r="I89" s="255">
        <f t="shared" si="27"/>
        <v>0</v>
      </c>
      <c r="J89" s="255">
        <f t="shared" si="27"/>
        <v>692</v>
      </c>
      <c r="K89" s="255">
        <f t="shared" si="27"/>
        <v>0</v>
      </c>
      <c r="L89" s="255">
        <f t="shared" si="27"/>
        <v>0</v>
      </c>
      <c r="M89" s="255">
        <f t="shared" si="27"/>
        <v>12.11</v>
      </c>
      <c r="N89" s="255">
        <f t="shared" si="27"/>
        <v>107.24000000000001</v>
      </c>
      <c r="O89" s="255">
        <f t="shared" si="27"/>
        <v>0</v>
      </c>
      <c r="P89" s="255">
        <f t="shared" si="27"/>
        <v>0</v>
      </c>
      <c r="Q89" s="255">
        <f t="shared" si="27"/>
        <v>0</v>
      </c>
      <c r="R89" s="247"/>
      <c r="S89" s="248"/>
    </row>
    <row r="90" spans="1:19" s="81" customFormat="1" ht="15" customHeight="1">
      <c r="A90" s="316" t="s">
        <v>290</v>
      </c>
      <c r="B90" s="316">
        <v>52</v>
      </c>
      <c r="C90" s="316">
        <v>0</v>
      </c>
      <c r="D90" s="316">
        <v>0</v>
      </c>
      <c r="E90" s="316">
        <v>0</v>
      </c>
      <c r="F90" s="316">
        <v>134</v>
      </c>
      <c r="G90" s="316">
        <v>32</v>
      </c>
      <c r="H90" s="316">
        <v>0</v>
      </c>
      <c r="I90" s="316">
        <v>0</v>
      </c>
      <c r="J90" s="316">
        <f t="shared" si="21"/>
        <v>218</v>
      </c>
      <c r="K90" s="316"/>
      <c r="L90" s="316"/>
      <c r="M90" s="316">
        <v>2.66</v>
      </c>
      <c r="N90" s="316">
        <v>34.31</v>
      </c>
      <c r="O90" s="316"/>
      <c r="P90" s="316">
        <v>0</v>
      </c>
      <c r="Q90" s="316">
        <v>0</v>
      </c>
      <c r="R90" s="316">
        <v>0</v>
      </c>
      <c r="S90" s="316">
        <v>0</v>
      </c>
    </row>
    <row r="91" spans="1:19" s="81" customFormat="1" ht="15" customHeight="1">
      <c r="A91" s="316" t="s">
        <v>291</v>
      </c>
      <c r="B91" s="316">
        <v>44</v>
      </c>
      <c r="C91" s="316">
        <v>69</v>
      </c>
      <c r="D91" s="316">
        <v>0</v>
      </c>
      <c r="E91" s="316">
        <v>111</v>
      </c>
      <c r="F91" s="316">
        <v>16</v>
      </c>
      <c r="G91" s="316"/>
      <c r="H91" s="316"/>
      <c r="I91" s="316"/>
      <c r="J91" s="316">
        <f t="shared" si="21"/>
        <v>240</v>
      </c>
      <c r="K91" s="316"/>
      <c r="L91" s="316"/>
      <c r="M91" s="316">
        <v>3.4</v>
      </c>
      <c r="N91" s="316">
        <v>42.68</v>
      </c>
      <c r="O91" s="316"/>
      <c r="P91" s="316">
        <v>0</v>
      </c>
      <c r="Q91" s="316">
        <v>0</v>
      </c>
      <c r="R91" s="316">
        <v>0</v>
      </c>
      <c r="S91" s="316">
        <v>0</v>
      </c>
    </row>
    <row r="92" spans="1:19" s="81" customFormat="1" ht="15" customHeight="1">
      <c r="A92" s="316" t="s">
        <v>292</v>
      </c>
      <c r="B92" s="316">
        <v>4</v>
      </c>
      <c r="C92" s="316">
        <v>33</v>
      </c>
      <c r="D92" s="316">
        <v>197</v>
      </c>
      <c r="E92" s="316">
        <v>0</v>
      </c>
      <c r="F92" s="316">
        <v>0</v>
      </c>
      <c r="G92" s="316">
        <v>0</v>
      </c>
      <c r="H92" s="316">
        <v>0</v>
      </c>
      <c r="I92" s="316">
        <v>0</v>
      </c>
      <c r="J92" s="316">
        <f t="shared" si="21"/>
        <v>234</v>
      </c>
      <c r="K92" s="316"/>
      <c r="L92" s="316"/>
      <c r="M92" s="316">
        <v>6.05</v>
      </c>
      <c r="N92" s="316">
        <v>30.25</v>
      </c>
      <c r="O92" s="316"/>
      <c r="P92" s="316">
        <v>0</v>
      </c>
      <c r="Q92" s="316">
        <v>0</v>
      </c>
      <c r="R92" s="316">
        <v>0</v>
      </c>
      <c r="S92" s="316">
        <v>0</v>
      </c>
    </row>
    <row r="93" spans="1:19" s="81" customFormat="1" ht="15" customHeight="1">
      <c r="A93" s="254" t="s">
        <v>870</v>
      </c>
      <c r="B93" s="255">
        <f>SUM(B94:B96)</f>
        <v>127</v>
      </c>
      <c r="C93" s="255">
        <f t="shared" ref="C93:Q93" si="28">SUM(C94:C96)</f>
        <v>73</v>
      </c>
      <c r="D93" s="255">
        <f t="shared" si="28"/>
        <v>177</v>
      </c>
      <c r="E93" s="255">
        <f t="shared" si="28"/>
        <v>51</v>
      </c>
      <c r="F93" s="255">
        <f t="shared" si="28"/>
        <v>177</v>
      </c>
      <c r="G93" s="255">
        <f t="shared" si="28"/>
        <v>0</v>
      </c>
      <c r="H93" s="255">
        <f t="shared" si="28"/>
        <v>0</v>
      </c>
      <c r="I93" s="255">
        <f t="shared" si="28"/>
        <v>0</v>
      </c>
      <c r="J93" s="255">
        <f t="shared" si="28"/>
        <v>605</v>
      </c>
      <c r="K93" s="255">
        <f t="shared" si="28"/>
        <v>0</v>
      </c>
      <c r="L93" s="255">
        <f t="shared" si="28"/>
        <v>0</v>
      </c>
      <c r="M93" s="255">
        <f t="shared" si="28"/>
        <v>16.579999999999998</v>
      </c>
      <c r="N93" s="255">
        <f t="shared" si="28"/>
        <v>180.86</v>
      </c>
      <c r="O93" s="255">
        <f t="shared" si="28"/>
        <v>0</v>
      </c>
      <c r="P93" s="255">
        <f t="shared" si="28"/>
        <v>0</v>
      </c>
      <c r="Q93" s="255">
        <f t="shared" si="28"/>
        <v>0</v>
      </c>
      <c r="R93" s="247"/>
      <c r="S93" s="248"/>
    </row>
    <row r="94" spans="1:19" s="81" customFormat="1" ht="15" customHeight="1">
      <c r="A94" s="316" t="s">
        <v>290</v>
      </c>
      <c r="B94" s="316">
        <v>56</v>
      </c>
      <c r="C94" s="316"/>
      <c r="D94" s="316"/>
      <c r="E94" s="316">
        <v>0</v>
      </c>
      <c r="F94" s="316">
        <v>125</v>
      </c>
      <c r="G94" s="316">
        <v>0</v>
      </c>
      <c r="H94" s="316"/>
      <c r="I94" s="316"/>
      <c r="J94" s="316">
        <f t="shared" si="21"/>
        <v>181</v>
      </c>
      <c r="K94" s="316"/>
      <c r="L94" s="316"/>
      <c r="M94" s="316">
        <v>3.07</v>
      </c>
      <c r="N94" s="316">
        <v>39.64</v>
      </c>
      <c r="O94" s="316"/>
      <c r="P94" s="316">
        <v>0</v>
      </c>
      <c r="Q94" s="316">
        <v>0</v>
      </c>
      <c r="R94" s="316">
        <v>0</v>
      </c>
      <c r="S94" s="316">
        <v>0</v>
      </c>
    </row>
    <row r="95" spans="1:19" s="81" customFormat="1" ht="15" customHeight="1">
      <c r="A95" s="316" t="s">
        <v>291</v>
      </c>
      <c r="B95" s="316">
        <v>41</v>
      </c>
      <c r="C95" s="316"/>
      <c r="D95" s="316"/>
      <c r="E95" s="316">
        <v>51</v>
      </c>
      <c r="F95" s="316">
        <v>52</v>
      </c>
      <c r="G95" s="316"/>
      <c r="H95" s="316"/>
      <c r="I95" s="316"/>
      <c r="J95" s="316">
        <f t="shared" si="21"/>
        <v>144</v>
      </c>
      <c r="K95" s="316"/>
      <c r="L95" s="316"/>
      <c r="M95" s="316">
        <v>9.6999999999999993</v>
      </c>
      <c r="N95" s="316">
        <v>109.47</v>
      </c>
      <c r="O95" s="316"/>
      <c r="P95" s="316">
        <v>0</v>
      </c>
      <c r="Q95" s="316">
        <v>0</v>
      </c>
      <c r="R95" s="316">
        <v>0</v>
      </c>
      <c r="S95" s="316">
        <v>0</v>
      </c>
    </row>
    <row r="96" spans="1:19" s="81" customFormat="1" ht="15" customHeight="1" thickBot="1">
      <c r="A96" s="316" t="s">
        <v>292</v>
      </c>
      <c r="B96" s="316">
        <v>30</v>
      </c>
      <c r="C96" s="316">
        <v>73</v>
      </c>
      <c r="D96" s="316">
        <v>177</v>
      </c>
      <c r="E96" s="316"/>
      <c r="F96" s="316"/>
      <c r="G96" s="316"/>
      <c r="H96" s="316"/>
      <c r="I96" s="316"/>
      <c r="J96" s="316">
        <f t="shared" si="21"/>
        <v>280</v>
      </c>
      <c r="K96" s="316"/>
      <c r="L96" s="316"/>
      <c r="M96" s="316">
        <v>3.81</v>
      </c>
      <c r="N96" s="316">
        <v>31.75</v>
      </c>
      <c r="O96" s="316"/>
      <c r="P96" s="316">
        <v>0</v>
      </c>
      <c r="Q96" s="316">
        <v>0</v>
      </c>
      <c r="R96" s="316">
        <v>0</v>
      </c>
      <c r="S96" s="316">
        <v>0</v>
      </c>
    </row>
    <row r="97" spans="1:19" ht="13.5" thickTop="1" thickBot="1">
      <c r="A97" s="52" t="s">
        <v>8</v>
      </c>
      <c r="B97" s="100">
        <f t="shared" ref="B97:Q97" si="29">SUM(B8:B96)/2</f>
        <v>13516</v>
      </c>
      <c r="C97" s="100">
        <f t="shared" si="29"/>
        <v>16016</v>
      </c>
      <c r="D97" s="100">
        <f t="shared" si="29"/>
        <v>7162</v>
      </c>
      <c r="E97" s="100">
        <f t="shared" si="29"/>
        <v>16333</v>
      </c>
      <c r="F97" s="100">
        <f t="shared" si="29"/>
        <v>12545</v>
      </c>
      <c r="G97" s="100">
        <f t="shared" si="29"/>
        <v>12620</v>
      </c>
      <c r="H97" s="100">
        <f t="shared" si="29"/>
        <v>14174</v>
      </c>
      <c r="I97" s="100">
        <f t="shared" si="29"/>
        <v>0</v>
      </c>
      <c r="J97" s="100">
        <f t="shared" si="29"/>
        <v>92366</v>
      </c>
      <c r="K97" s="100">
        <f t="shared" si="29"/>
        <v>0</v>
      </c>
      <c r="L97" s="100">
        <f t="shared" si="29"/>
        <v>0</v>
      </c>
      <c r="M97" s="643">
        <f t="shared" si="29"/>
        <v>1046.9100000000003</v>
      </c>
      <c r="N97" s="643">
        <f t="shared" si="29"/>
        <v>10651.609999999999</v>
      </c>
      <c r="O97" s="100">
        <f t="shared" si="29"/>
        <v>309.95</v>
      </c>
      <c r="P97" s="100">
        <f t="shared" si="29"/>
        <v>0</v>
      </c>
      <c r="Q97" s="100">
        <f t="shared" si="29"/>
        <v>0</v>
      </c>
      <c r="R97" s="100">
        <f t="shared" ref="R97:S97" si="30">R70+R75+R80+R85</f>
        <v>0</v>
      </c>
      <c r="S97" s="100">
        <f t="shared" si="30"/>
        <v>0</v>
      </c>
    </row>
    <row r="98" spans="1:19" ht="12" thickTop="1">
      <c r="A98" s="4" t="s">
        <v>928</v>
      </c>
    </row>
    <row r="99" spans="1:19">
      <c r="A99" s="4" t="s">
        <v>926</v>
      </c>
      <c r="B99" s="4" t="s">
        <v>927</v>
      </c>
      <c r="C99" s="4" t="s">
        <v>291</v>
      </c>
    </row>
    <row r="100" spans="1:19">
      <c r="A100" s="651">
        <f>N23+(N33*2)</f>
        <v>844.49</v>
      </c>
      <c r="B100" s="651">
        <f>N11+(2*N31)</f>
        <v>506.90999999999997</v>
      </c>
      <c r="C100" s="651">
        <f>N22+(2*N32)</f>
        <v>808.14</v>
      </c>
      <c r="D100" s="652"/>
    </row>
    <row r="102" spans="1:19">
      <c r="L102" s="4">
        <v>4174.83</v>
      </c>
      <c r="M102" s="4">
        <f>M97/L102</f>
        <v>0.25076709710335521</v>
      </c>
    </row>
    <row r="103" spans="1:19">
      <c r="K103" s="4">
        <f>J97/M97</f>
        <v>88.22725926774983</v>
      </c>
    </row>
    <row r="119" spans="1:1">
      <c r="A119" s="237"/>
    </row>
  </sheetData>
  <mergeCells count="4">
    <mergeCell ref="A5:S5"/>
    <mergeCell ref="A6:A7"/>
    <mergeCell ref="P6:Q6"/>
    <mergeCell ref="R6:S6"/>
  </mergeCells>
  <dataValidations disablePrompts="1" count="1">
    <dataValidation type="list" allowBlank="1" showInputMessage="1" showErrorMessage="1" sqref="S10:S13 S8 S20:S23 S25:S28 S30:S33 S35:S38 S40:S43 S45:S48 S50:S53 S55:S58 S15:S18 S60:S63 S65:S68 S70:S96" xr:uid="{40F47E68-E71C-49D4-A9E0-5E9171401096}">
      <formula1>#REF!</formula1>
    </dataValidation>
  </dataValidations>
  <printOptions horizontalCentered="1"/>
  <pageMargins left="0.39370078740157483" right="0" top="0.39370078740157483" bottom="0.39370078740157483" header="0.51181102362204722" footer="0.19685039370078741"/>
  <pageSetup paperSize="9" scale="50" orientation="portrait" verticalDpi="300" r:id="rId1"/>
  <headerFooter alignWithMargins="0">
    <oddFooter>&amp;L&amp;F - &amp;A&amp;R&amp;P /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BF5B1-6305-404B-8686-0242EE0DEAF5}">
  <sheetPr codeName="Planilha8">
    <tabColor rgb="FF1851D6"/>
    <pageSetUpPr fitToPage="1"/>
  </sheetPr>
  <dimension ref="A1:G106"/>
  <sheetViews>
    <sheetView showGridLines="0" topLeftCell="A91" zoomScale="85" zoomScaleNormal="85" zoomScalePageLayoutView="55" workbookViewId="0">
      <selection activeCell="E107" sqref="E107"/>
    </sheetView>
  </sheetViews>
  <sheetFormatPr defaultColWidth="11.5703125" defaultRowHeight="12.75"/>
  <cols>
    <col min="1" max="1" width="12.28515625" style="7" customWidth="1"/>
    <col min="2" max="2" width="76.42578125" style="7" customWidth="1"/>
    <col min="3" max="3" width="8.140625" style="9" customWidth="1"/>
    <col min="4" max="4" width="11.7109375" style="56" customWidth="1"/>
    <col min="5" max="16384" width="11.5703125" style="7"/>
  </cols>
  <sheetData>
    <row r="1" spans="1:7" ht="18" customHeight="1">
      <c r="A1" s="1316" t="s">
        <v>298</v>
      </c>
      <c r="B1" s="1317"/>
      <c r="C1" s="1317"/>
      <c r="D1" s="1317"/>
    </row>
    <row r="2" spans="1:7">
      <c r="A2" s="318" t="s">
        <v>299</v>
      </c>
      <c r="B2" s="319" t="s">
        <v>300</v>
      </c>
      <c r="C2" s="320"/>
      <c r="D2" s="321"/>
    </row>
    <row r="3" spans="1:7">
      <c r="A3" s="318" t="s">
        <v>122</v>
      </c>
      <c r="B3" s="319" t="s">
        <v>791</v>
      </c>
      <c r="C3" s="322"/>
      <c r="D3" s="323"/>
    </row>
    <row r="4" spans="1:7">
      <c r="A4" s="318" t="s">
        <v>252</v>
      </c>
      <c r="B4" s="319" t="s">
        <v>792</v>
      </c>
      <c r="C4" s="324"/>
      <c r="D4" s="325"/>
    </row>
    <row r="5" spans="1:7">
      <c r="A5" s="318" t="s">
        <v>301</v>
      </c>
      <c r="B5" s="319" t="s">
        <v>253</v>
      </c>
      <c r="C5" s="324"/>
      <c r="D5" s="325"/>
    </row>
    <row r="6" spans="1:7">
      <c r="A6" s="318" t="s">
        <v>302</v>
      </c>
      <c r="B6" s="319" t="s">
        <v>253</v>
      </c>
      <c r="C6" s="326"/>
      <c r="D6" s="327"/>
    </row>
    <row r="7" spans="1:7">
      <c r="A7" s="318" t="s">
        <v>0</v>
      </c>
      <c r="B7" s="319" t="s">
        <v>253</v>
      </c>
      <c r="C7" s="328"/>
      <c r="D7" s="329"/>
      <c r="G7" s="330"/>
    </row>
    <row r="8" spans="1:7">
      <c r="A8" s="1321"/>
      <c r="B8" s="1322"/>
      <c r="C8" s="1322"/>
      <c r="D8" s="1323"/>
    </row>
    <row r="9" spans="1:7" ht="18" customHeight="1">
      <c r="A9" s="1319" t="s">
        <v>303</v>
      </c>
      <c r="B9" s="1320"/>
      <c r="C9" s="1320"/>
      <c r="D9" s="1320"/>
    </row>
    <row r="10" spans="1:7" ht="21.75" customHeight="1">
      <c r="A10" s="1318" t="s">
        <v>16</v>
      </c>
      <c r="B10" s="1318" t="s">
        <v>0</v>
      </c>
      <c r="C10" s="1318" t="s">
        <v>304</v>
      </c>
      <c r="D10" s="1318" t="s">
        <v>65</v>
      </c>
    </row>
    <row r="11" spans="1:7" ht="17.25" customHeight="1">
      <c r="A11" s="1318"/>
      <c r="B11" s="1318"/>
      <c r="C11" s="1318"/>
      <c r="D11" s="1318"/>
      <c r="F11" s="10"/>
    </row>
    <row r="12" spans="1:7">
      <c r="A12" s="331" t="s">
        <v>305</v>
      </c>
      <c r="B12" s="332" t="s">
        <v>152</v>
      </c>
      <c r="C12" s="333"/>
      <c r="D12" s="334"/>
    </row>
    <row r="13" spans="1:7">
      <c r="A13" s="849" t="s">
        <v>306</v>
      </c>
      <c r="B13" s="848" t="s">
        <v>1056</v>
      </c>
      <c r="C13" s="847"/>
      <c r="D13" s="846"/>
      <c r="F13" s="7">
        <f>SUM(D14:D24)+(D26+D27)*8+SUM(D29:D38)</f>
        <v>4528.42</v>
      </c>
    </row>
    <row r="14" spans="1:7">
      <c r="A14" s="335" t="s">
        <v>307</v>
      </c>
      <c r="B14" s="336" t="s">
        <v>310</v>
      </c>
      <c r="C14" s="337" t="s">
        <v>12</v>
      </c>
      <c r="D14" s="338">
        <v>411.21</v>
      </c>
      <c r="F14" s="10">
        <f>SUM(D41:D45)</f>
        <v>37.24</v>
      </c>
    </row>
    <row r="15" spans="1:7">
      <c r="A15" s="339" t="s">
        <v>1069</v>
      </c>
      <c r="B15" s="340" t="s">
        <v>1061</v>
      </c>
      <c r="C15" s="341" t="s">
        <v>12</v>
      </c>
      <c r="D15" s="342">
        <v>9.35</v>
      </c>
      <c r="F15" s="7">
        <f>SUM(D48:D54)+D56*8+D58+SUM(D60:D62)</f>
        <v>747.83999999999992</v>
      </c>
    </row>
    <row r="16" spans="1:7">
      <c r="A16" s="849" t="s">
        <v>308</v>
      </c>
      <c r="B16" s="848" t="s">
        <v>1053</v>
      </c>
      <c r="C16" s="847"/>
      <c r="D16" s="846"/>
    </row>
    <row r="17" spans="1:4">
      <c r="A17" s="335" t="s">
        <v>309</v>
      </c>
      <c r="B17" s="336" t="s">
        <v>310</v>
      </c>
      <c r="C17" s="337" t="s">
        <v>12</v>
      </c>
      <c r="D17" s="338">
        <v>176.72</v>
      </c>
    </row>
    <row r="18" spans="1:4">
      <c r="A18" s="339" t="s">
        <v>1068</v>
      </c>
      <c r="B18" s="340" t="s">
        <v>1061</v>
      </c>
      <c r="C18" s="341" t="s">
        <v>12</v>
      </c>
      <c r="D18" s="342">
        <v>12.32</v>
      </c>
    </row>
    <row r="19" spans="1:4">
      <c r="A19" s="849" t="s">
        <v>311</v>
      </c>
      <c r="B19" s="848" t="s">
        <v>1052</v>
      </c>
      <c r="C19" s="847"/>
      <c r="D19" s="846"/>
    </row>
    <row r="20" spans="1:4">
      <c r="A20" s="335" t="s">
        <v>312</v>
      </c>
      <c r="B20" s="336" t="s">
        <v>310</v>
      </c>
      <c r="C20" s="337" t="s">
        <v>12</v>
      </c>
      <c r="D20" s="338">
        <v>175.56</v>
      </c>
    </row>
    <row r="21" spans="1:4">
      <c r="A21" s="339" t="s">
        <v>1067</v>
      </c>
      <c r="B21" s="340" t="s">
        <v>1061</v>
      </c>
      <c r="C21" s="341" t="s">
        <v>12</v>
      </c>
      <c r="D21" s="342">
        <v>13.42</v>
      </c>
    </row>
    <row r="22" spans="1:4">
      <c r="A22" s="849" t="s">
        <v>313</v>
      </c>
      <c r="B22" s="848" t="s">
        <v>1051</v>
      </c>
      <c r="C22" s="847"/>
      <c r="D22" s="846"/>
    </row>
    <row r="23" spans="1:4">
      <c r="A23" s="335" t="s">
        <v>314</v>
      </c>
      <c r="B23" s="336" t="s">
        <v>310</v>
      </c>
      <c r="C23" s="337" t="s">
        <v>12</v>
      </c>
      <c r="D23" s="338">
        <v>167.64</v>
      </c>
    </row>
    <row r="24" spans="1:4">
      <c r="A24" s="339" t="s">
        <v>1066</v>
      </c>
      <c r="B24" s="340" t="s">
        <v>1061</v>
      </c>
      <c r="C24" s="341" t="s">
        <v>12</v>
      </c>
      <c r="D24" s="342">
        <v>257.39999999999998</v>
      </c>
    </row>
    <row r="25" spans="1:4">
      <c r="A25" s="849" t="s">
        <v>315</v>
      </c>
      <c r="B25" s="848" t="s">
        <v>1050</v>
      </c>
      <c r="C25" s="847"/>
      <c r="D25" s="846"/>
    </row>
    <row r="26" spans="1:4">
      <c r="A26" s="335" t="s">
        <v>316</v>
      </c>
      <c r="B26" s="336" t="s">
        <v>310</v>
      </c>
      <c r="C26" s="337" t="s">
        <v>12</v>
      </c>
      <c r="D26" s="338">
        <v>176.85</v>
      </c>
    </row>
    <row r="27" spans="1:4">
      <c r="A27" s="339" t="s">
        <v>1065</v>
      </c>
      <c r="B27" s="340" t="s">
        <v>1061</v>
      </c>
      <c r="C27" s="341" t="s">
        <v>12</v>
      </c>
      <c r="D27" s="342">
        <v>129.18</v>
      </c>
    </row>
    <row r="28" spans="1:4">
      <c r="A28" s="849" t="s">
        <v>317</v>
      </c>
      <c r="B28" s="848" t="s">
        <v>1049</v>
      </c>
      <c r="C28" s="847"/>
      <c r="D28" s="846"/>
    </row>
    <row r="29" spans="1:4">
      <c r="A29" s="335" t="s">
        <v>318</v>
      </c>
      <c r="B29" s="336" t="s">
        <v>310</v>
      </c>
      <c r="C29" s="337" t="s">
        <v>12</v>
      </c>
      <c r="D29" s="338">
        <v>287.7</v>
      </c>
    </row>
    <row r="30" spans="1:4">
      <c r="A30" s="339" t="s">
        <v>1064</v>
      </c>
      <c r="B30" s="340" t="s">
        <v>1061</v>
      </c>
      <c r="C30" s="341" t="s">
        <v>12</v>
      </c>
      <c r="D30" s="342">
        <v>208.37</v>
      </c>
    </row>
    <row r="31" spans="1:4">
      <c r="A31" s="849" t="s">
        <v>319</v>
      </c>
      <c r="B31" s="848" t="s">
        <v>1048</v>
      </c>
      <c r="C31" s="847"/>
      <c r="D31" s="846"/>
    </row>
    <row r="32" spans="1:4">
      <c r="A32" s="335" t="s">
        <v>320</v>
      </c>
      <c r="B32" s="336" t="s">
        <v>310</v>
      </c>
      <c r="C32" s="337" t="s">
        <v>12</v>
      </c>
      <c r="D32" s="338">
        <v>123.18</v>
      </c>
    </row>
    <row r="33" spans="1:4">
      <c r="A33" s="339" t="s">
        <v>1063</v>
      </c>
      <c r="B33" s="340" t="s">
        <v>1061</v>
      </c>
      <c r="C33" s="341" t="s">
        <v>12</v>
      </c>
      <c r="D33" s="342">
        <v>115.09</v>
      </c>
    </row>
    <row r="34" spans="1:4">
      <c r="A34" s="849" t="s">
        <v>321</v>
      </c>
      <c r="B34" s="848" t="s">
        <v>1055</v>
      </c>
      <c r="C34" s="847"/>
      <c r="D34" s="846"/>
    </row>
    <row r="35" spans="1:4">
      <c r="A35" s="335" t="s">
        <v>322</v>
      </c>
      <c r="B35" s="336" t="s">
        <v>310</v>
      </c>
      <c r="C35" s="337" t="s">
        <v>12</v>
      </c>
      <c r="D35" s="338">
        <v>90.66</v>
      </c>
    </row>
    <row r="36" spans="1:4">
      <c r="A36" s="339" t="s">
        <v>1062</v>
      </c>
      <c r="B36" s="340" t="s">
        <v>1061</v>
      </c>
      <c r="C36" s="341" t="s">
        <v>12</v>
      </c>
      <c r="D36" s="342">
        <v>7.54</v>
      </c>
    </row>
    <row r="37" spans="1:4">
      <c r="A37" s="849" t="s">
        <v>323</v>
      </c>
      <c r="B37" s="848" t="s">
        <v>1058</v>
      </c>
      <c r="C37" s="847"/>
      <c r="D37" s="846"/>
    </row>
    <row r="38" spans="1:4">
      <c r="A38" s="335" t="s">
        <v>324</v>
      </c>
      <c r="B38" s="336" t="s">
        <v>310</v>
      </c>
      <c r="C38" s="337" t="s">
        <v>12</v>
      </c>
      <c r="D38" s="338">
        <v>24.02</v>
      </c>
    </row>
    <row r="39" spans="1:4">
      <c r="A39" s="331" t="s">
        <v>325</v>
      </c>
      <c r="B39" s="332" t="s">
        <v>563</v>
      </c>
      <c r="C39" s="333"/>
      <c r="D39" s="334"/>
    </row>
    <row r="40" spans="1:4">
      <c r="A40" s="849" t="s">
        <v>326</v>
      </c>
      <c r="B40" s="848" t="s">
        <v>1052</v>
      </c>
      <c r="C40" s="847"/>
      <c r="D40" s="846"/>
    </row>
    <row r="41" spans="1:4">
      <c r="A41" s="339" t="s">
        <v>327</v>
      </c>
      <c r="B41" s="340" t="s">
        <v>1060</v>
      </c>
      <c r="C41" s="341" t="s">
        <v>12</v>
      </c>
      <c r="D41" s="342">
        <v>24.1</v>
      </c>
    </row>
    <row r="42" spans="1:4">
      <c r="A42" s="849" t="s">
        <v>328</v>
      </c>
      <c r="B42" s="848" t="s">
        <v>1051</v>
      </c>
      <c r="C42" s="847"/>
      <c r="D42" s="846"/>
    </row>
    <row r="43" spans="1:4">
      <c r="A43" s="335" t="s">
        <v>329</v>
      </c>
      <c r="B43" s="336" t="s">
        <v>1060</v>
      </c>
      <c r="C43" s="337" t="s">
        <v>12</v>
      </c>
      <c r="D43" s="338">
        <v>7.69</v>
      </c>
    </row>
    <row r="44" spans="1:4">
      <c r="A44" s="849" t="s">
        <v>330</v>
      </c>
      <c r="B44" s="848" t="s">
        <v>1048</v>
      </c>
      <c r="C44" s="847"/>
      <c r="D44" s="846"/>
    </row>
    <row r="45" spans="1:4">
      <c r="A45" s="339" t="s">
        <v>331</v>
      </c>
      <c r="B45" s="340" t="s">
        <v>1060</v>
      </c>
      <c r="C45" s="341" t="s">
        <v>12</v>
      </c>
      <c r="D45" s="342">
        <v>5.45</v>
      </c>
    </row>
    <row r="46" spans="1:4">
      <c r="A46" s="331" t="s">
        <v>332</v>
      </c>
      <c r="B46" s="332" t="s">
        <v>408</v>
      </c>
      <c r="C46" s="333"/>
      <c r="D46" s="334"/>
    </row>
    <row r="47" spans="1:4">
      <c r="A47" s="849" t="s">
        <v>333</v>
      </c>
      <c r="B47" s="848" t="s">
        <v>1056</v>
      </c>
      <c r="C47" s="847"/>
      <c r="D47" s="846"/>
    </row>
    <row r="48" spans="1:4">
      <c r="A48" s="335" t="s">
        <v>334</v>
      </c>
      <c r="B48" s="336" t="s">
        <v>564</v>
      </c>
      <c r="C48" s="337" t="s">
        <v>12</v>
      </c>
      <c r="D48" s="338">
        <v>40.81</v>
      </c>
    </row>
    <row r="49" spans="1:4">
      <c r="A49" s="849" t="s">
        <v>335</v>
      </c>
      <c r="B49" s="848" t="s">
        <v>1053</v>
      </c>
      <c r="C49" s="847"/>
      <c r="D49" s="846"/>
    </row>
    <row r="50" spans="1:4">
      <c r="A50" s="339" t="s">
        <v>336</v>
      </c>
      <c r="B50" s="340" t="s">
        <v>564</v>
      </c>
      <c r="C50" s="341" t="s">
        <v>12</v>
      </c>
      <c r="D50" s="342">
        <v>45.06</v>
      </c>
    </row>
    <row r="51" spans="1:4">
      <c r="A51" s="849" t="s">
        <v>337</v>
      </c>
      <c r="B51" s="848" t="s">
        <v>1052</v>
      </c>
      <c r="C51" s="847"/>
      <c r="D51" s="846"/>
    </row>
    <row r="52" spans="1:4">
      <c r="A52" s="335" t="s">
        <v>338</v>
      </c>
      <c r="B52" s="336" t="s">
        <v>564</v>
      </c>
      <c r="C52" s="337" t="s">
        <v>12</v>
      </c>
      <c r="D52" s="338">
        <v>48.68</v>
      </c>
    </row>
    <row r="53" spans="1:4">
      <c r="A53" s="849" t="s">
        <v>565</v>
      </c>
      <c r="B53" s="848" t="s">
        <v>1051</v>
      </c>
      <c r="C53" s="847"/>
      <c r="D53" s="846"/>
    </row>
    <row r="54" spans="1:4">
      <c r="A54" s="339" t="s">
        <v>566</v>
      </c>
      <c r="B54" s="340" t="s">
        <v>564</v>
      </c>
      <c r="C54" s="341" t="s">
        <v>12</v>
      </c>
      <c r="D54" s="342">
        <v>55.03</v>
      </c>
    </row>
    <row r="55" spans="1:4">
      <c r="A55" s="849" t="s">
        <v>567</v>
      </c>
      <c r="B55" s="848" t="s">
        <v>1050</v>
      </c>
      <c r="C55" s="847"/>
      <c r="D55" s="846"/>
    </row>
    <row r="56" spans="1:4">
      <c r="A56" s="335" t="s">
        <v>568</v>
      </c>
      <c r="B56" s="336" t="s">
        <v>564</v>
      </c>
      <c r="C56" s="337" t="s">
        <v>12</v>
      </c>
      <c r="D56" s="338">
        <v>48.49</v>
      </c>
    </row>
    <row r="57" spans="1:4">
      <c r="A57" s="849" t="s">
        <v>569</v>
      </c>
      <c r="B57" s="848" t="s">
        <v>1049</v>
      </c>
      <c r="C57" s="847"/>
      <c r="D57" s="846"/>
    </row>
    <row r="58" spans="1:4">
      <c r="A58" s="339" t="s">
        <v>570</v>
      </c>
      <c r="B58" s="340" t="s">
        <v>564</v>
      </c>
      <c r="C58" s="341" t="s">
        <v>12</v>
      </c>
      <c r="D58" s="342">
        <v>79.790000000000006</v>
      </c>
    </row>
    <row r="59" spans="1:4">
      <c r="A59" s="849" t="s">
        <v>571</v>
      </c>
      <c r="B59" s="848" t="s">
        <v>1048</v>
      </c>
      <c r="C59" s="847"/>
      <c r="D59" s="846"/>
    </row>
    <row r="60" spans="1:4">
      <c r="A60" s="335" t="s">
        <v>572</v>
      </c>
      <c r="B60" s="336" t="s">
        <v>564</v>
      </c>
      <c r="C60" s="337" t="s">
        <v>12</v>
      </c>
      <c r="D60" s="338">
        <v>47.79</v>
      </c>
    </row>
    <row r="61" spans="1:4">
      <c r="A61" s="849" t="s">
        <v>573</v>
      </c>
      <c r="B61" s="848" t="s">
        <v>1055</v>
      </c>
      <c r="C61" s="847"/>
      <c r="D61" s="846"/>
    </row>
    <row r="62" spans="1:4">
      <c r="A62" s="339" t="s">
        <v>574</v>
      </c>
      <c r="B62" s="340" t="s">
        <v>564</v>
      </c>
      <c r="C62" s="341" t="s">
        <v>12</v>
      </c>
      <c r="D62" s="342">
        <v>42.76</v>
      </c>
    </row>
    <row r="63" spans="1:4">
      <c r="A63" s="331" t="s">
        <v>339</v>
      </c>
      <c r="B63" s="332" t="s">
        <v>407</v>
      </c>
      <c r="C63" s="333"/>
      <c r="D63" s="334"/>
    </row>
    <row r="64" spans="1:4">
      <c r="A64" s="849" t="s">
        <v>340</v>
      </c>
      <c r="B64" s="848" t="s">
        <v>1056</v>
      </c>
      <c r="C64" s="847"/>
      <c r="D64" s="846"/>
    </row>
    <row r="65" spans="1:4">
      <c r="A65" s="335" t="s">
        <v>341</v>
      </c>
      <c r="B65" s="336" t="s">
        <v>406</v>
      </c>
      <c r="C65" s="337" t="s">
        <v>3</v>
      </c>
      <c r="D65" s="338">
        <v>188.58</v>
      </c>
    </row>
    <row r="66" spans="1:4">
      <c r="A66" s="339" t="s">
        <v>342</v>
      </c>
      <c r="B66" s="340" t="s">
        <v>1059</v>
      </c>
      <c r="C66" s="341" t="s">
        <v>3</v>
      </c>
      <c r="D66" s="342">
        <v>33.68</v>
      </c>
    </row>
    <row r="67" spans="1:4">
      <c r="A67" s="849" t="s">
        <v>343</v>
      </c>
      <c r="B67" s="848" t="s">
        <v>1053</v>
      </c>
      <c r="C67" s="847"/>
      <c r="D67" s="846"/>
    </row>
    <row r="68" spans="1:4">
      <c r="A68" s="335" t="s">
        <v>344</v>
      </c>
      <c r="B68" s="336" t="s">
        <v>406</v>
      </c>
      <c r="C68" s="337" t="s">
        <v>3</v>
      </c>
      <c r="D68" s="338">
        <v>91.75</v>
      </c>
    </row>
    <row r="69" spans="1:4">
      <c r="A69" s="339" t="s">
        <v>345</v>
      </c>
      <c r="B69" s="340" t="s">
        <v>1059</v>
      </c>
      <c r="C69" s="341" t="s">
        <v>3</v>
      </c>
      <c r="D69" s="342">
        <v>9.1</v>
      </c>
    </row>
    <row r="70" spans="1:4">
      <c r="A70" s="849" t="s">
        <v>346</v>
      </c>
      <c r="B70" s="848" t="s">
        <v>1052</v>
      </c>
      <c r="C70" s="847"/>
      <c r="D70" s="846"/>
    </row>
    <row r="71" spans="1:4">
      <c r="A71" s="335" t="s">
        <v>347</v>
      </c>
      <c r="B71" s="336" t="s">
        <v>406</v>
      </c>
      <c r="C71" s="337" t="s">
        <v>3</v>
      </c>
      <c r="D71" s="338">
        <v>99.43</v>
      </c>
    </row>
    <row r="72" spans="1:4">
      <c r="A72" s="339" t="s">
        <v>348</v>
      </c>
      <c r="B72" s="340" t="s">
        <v>1059</v>
      </c>
      <c r="C72" s="341" t="s">
        <v>3</v>
      </c>
      <c r="D72" s="342">
        <v>9.1</v>
      </c>
    </row>
    <row r="73" spans="1:4">
      <c r="A73" s="849" t="s">
        <v>349</v>
      </c>
      <c r="B73" s="848" t="s">
        <v>1051</v>
      </c>
      <c r="C73" s="847"/>
      <c r="D73" s="846"/>
    </row>
    <row r="74" spans="1:4">
      <c r="A74" s="335" t="s">
        <v>350</v>
      </c>
      <c r="B74" s="336" t="s">
        <v>406</v>
      </c>
      <c r="C74" s="337" t="s">
        <v>3</v>
      </c>
      <c r="D74" s="338">
        <v>167.42</v>
      </c>
    </row>
    <row r="75" spans="1:4">
      <c r="A75" s="339" t="s">
        <v>351</v>
      </c>
      <c r="B75" s="340" t="s">
        <v>1059</v>
      </c>
      <c r="C75" s="341" t="s">
        <v>3</v>
      </c>
      <c r="D75" s="342">
        <v>49.33</v>
      </c>
    </row>
    <row r="76" spans="1:4">
      <c r="A76" s="849" t="s">
        <v>352</v>
      </c>
      <c r="B76" s="848" t="s">
        <v>1050</v>
      </c>
      <c r="C76" s="847"/>
      <c r="D76" s="846"/>
    </row>
    <row r="77" spans="1:4">
      <c r="A77" s="335" t="s">
        <v>353</v>
      </c>
      <c r="B77" s="336" t="s">
        <v>406</v>
      </c>
      <c r="C77" s="337" t="s">
        <v>3</v>
      </c>
      <c r="D77" s="338">
        <v>159.52000000000001</v>
      </c>
    </row>
    <row r="78" spans="1:4">
      <c r="A78" s="339" t="s">
        <v>354</v>
      </c>
      <c r="B78" s="340" t="s">
        <v>1059</v>
      </c>
      <c r="C78" s="341" t="s">
        <v>3</v>
      </c>
      <c r="D78" s="342">
        <v>59.4</v>
      </c>
    </row>
    <row r="79" spans="1:4">
      <c r="A79" s="849" t="s">
        <v>355</v>
      </c>
      <c r="B79" s="848" t="s">
        <v>1049</v>
      </c>
      <c r="C79" s="847"/>
      <c r="D79" s="846"/>
    </row>
    <row r="80" spans="1:4">
      <c r="A80" s="335" t="s">
        <v>356</v>
      </c>
      <c r="B80" s="336" t="s">
        <v>406</v>
      </c>
      <c r="C80" s="337" t="s">
        <v>3</v>
      </c>
      <c r="D80" s="338">
        <v>205.76</v>
      </c>
    </row>
    <row r="81" spans="1:4">
      <c r="A81" s="339" t="s">
        <v>357</v>
      </c>
      <c r="B81" s="340" t="s">
        <v>1059</v>
      </c>
      <c r="C81" s="341" t="s">
        <v>3</v>
      </c>
      <c r="D81" s="342">
        <v>59.4</v>
      </c>
    </row>
    <row r="82" spans="1:4">
      <c r="A82" s="849" t="s">
        <v>358</v>
      </c>
      <c r="B82" s="848" t="s">
        <v>1048</v>
      </c>
      <c r="C82" s="847"/>
      <c r="D82" s="846"/>
    </row>
    <row r="83" spans="1:4">
      <c r="A83" s="335" t="s">
        <v>359</v>
      </c>
      <c r="B83" s="336" t="s">
        <v>406</v>
      </c>
      <c r="C83" s="337" t="s">
        <v>3</v>
      </c>
      <c r="D83" s="338">
        <v>135.66999999999999</v>
      </c>
    </row>
    <row r="84" spans="1:4">
      <c r="A84" s="339" t="s">
        <v>360</v>
      </c>
      <c r="B84" s="340" t="s">
        <v>1059</v>
      </c>
      <c r="C84" s="341" t="s">
        <v>3</v>
      </c>
      <c r="D84" s="342">
        <v>44.7</v>
      </c>
    </row>
    <row r="85" spans="1:4">
      <c r="A85" s="849" t="s">
        <v>361</v>
      </c>
      <c r="B85" s="848" t="s">
        <v>1055</v>
      </c>
      <c r="C85" s="847"/>
      <c r="D85" s="846"/>
    </row>
    <row r="86" spans="1:4">
      <c r="A86" s="335" t="s">
        <v>362</v>
      </c>
      <c r="B86" s="336" t="s">
        <v>406</v>
      </c>
      <c r="C86" s="337" t="s">
        <v>3</v>
      </c>
      <c r="D86" s="338">
        <v>39.22</v>
      </c>
    </row>
    <row r="87" spans="1:4">
      <c r="A87" s="339" t="s">
        <v>363</v>
      </c>
      <c r="B87" s="340" t="s">
        <v>1059</v>
      </c>
      <c r="C87" s="341" t="s">
        <v>3</v>
      </c>
      <c r="D87" s="342">
        <v>11.54</v>
      </c>
    </row>
    <row r="88" spans="1:4">
      <c r="A88" s="849" t="s">
        <v>364</v>
      </c>
      <c r="B88" s="848" t="s">
        <v>1058</v>
      </c>
      <c r="C88" s="847"/>
      <c r="D88" s="846"/>
    </row>
    <row r="89" spans="1:4">
      <c r="A89" s="335" t="s">
        <v>365</v>
      </c>
      <c r="B89" s="336" t="s">
        <v>406</v>
      </c>
      <c r="C89" s="337" t="s">
        <v>3</v>
      </c>
      <c r="D89" s="338">
        <v>21.83</v>
      </c>
    </row>
    <row r="90" spans="1:4">
      <c r="A90" s="331" t="s">
        <v>366</v>
      </c>
      <c r="B90" s="332" t="s">
        <v>1057</v>
      </c>
      <c r="C90" s="333"/>
      <c r="D90" s="334"/>
    </row>
    <row r="91" spans="1:4">
      <c r="A91" s="849" t="s">
        <v>367</v>
      </c>
      <c r="B91" s="848" t="s">
        <v>1056</v>
      </c>
      <c r="C91" s="847"/>
      <c r="D91" s="846"/>
    </row>
    <row r="92" spans="1:4">
      <c r="A92" s="339" t="s">
        <v>368</v>
      </c>
      <c r="B92" s="340" t="s">
        <v>1054</v>
      </c>
      <c r="C92" s="341" t="s">
        <v>12</v>
      </c>
      <c r="D92" s="342">
        <v>17.09</v>
      </c>
    </row>
    <row r="93" spans="1:4">
      <c r="A93" s="849" t="s">
        <v>369</v>
      </c>
      <c r="B93" s="848" t="s">
        <v>1053</v>
      </c>
      <c r="C93" s="847"/>
      <c r="D93" s="846"/>
    </row>
    <row r="94" spans="1:4">
      <c r="A94" s="335" t="s">
        <v>370</v>
      </c>
      <c r="B94" s="336" t="s">
        <v>1054</v>
      </c>
      <c r="C94" s="337" t="s">
        <v>12</v>
      </c>
      <c r="D94" s="338">
        <v>11.05</v>
      </c>
    </row>
    <row r="95" spans="1:4">
      <c r="A95" s="849" t="s">
        <v>371</v>
      </c>
      <c r="B95" s="848" t="s">
        <v>1052</v>
      </c>
      <c r="C95" s="847"/>
      <c r="D95" s="846"/>
    </row>
    <row r="96" spans="1:4">
      <c r="A96" s="339" t="s">
        <v>372</v>
      </c>
      <c r="B96" s="340" t="s">
        <v>1054</v>
      </c>
      <c r="C96" s="341" t="s">
        <v>12</v>
      </c>
      <c r="D96" s="342">
        <v>12.38</v>
      </c>
    </row>
    <row r="97" spans="1:4">
      <c r="A97" s="849" t="s">
        <v>373</v>
      </c>
      <c r="B97" s="848" t="s">
        <v>1051</v>
      </c>
      <c r="C97" s="847"/>
      <c r="D97" s="846"/>
    </row>
    <row r="98" spans="1:4">
      <c r="A98" s="335" t="s">
        <v>374</v>
      </c>
      <c r="B98" s="336" t="s">
        <v>1054</v>
      </c>
      <c r="C98" s="337" t="s">
        <v>12</v>
      </c>
      <c r="D98" s="338">
        <v>38.43</v>
      </c>
    </row>
    <row r="99" spans="1:4">
      <c r="A99" s="849" t="s">
        <v>375</v>
      </c>
      <c r="B99" s="848" t="s">
        <v>1050</v>
      </c>
      <c r="C99" s="847"/>
      <c r="D99" s="846"/>
    </row>
    <row r="100" spans="1:4">
      <c r="A100" s="339" t="s">
        <v>376</v>
      </c>
      <c r="B100" s="340" t="s">
        <v>1054</v>
      </c>
      <c r="C100" s="341" t="s">
        <v>12</v>
      </c>
      <c r="D100" s="342">
        <v>47.05</v>
      </c>
    </row>
    <row r="101" spans="1:4">
      <c r="A101" s="849" t="s">
        <v>377</v>
      </c>
      <c r="B101" s="848" t="s">
        <v>1049</v>
      </c>
      <c r="C101" s="847"/>
      <c r="D101" s="846"/>
    </row>
    <row r="102" spans="1:4">
      <c r="A102" s="335" t="s">
        <v>378</v>
      </c>
      <c r="B102" s="336" t="s">
        <v>1054</v>
      </c>
      <c r="C102" s="337" t="s">
        <v>12</v>
      </c>
      <c r="D102" s="338">
        <v>66.540000000000006</v>
      </c>
    </row>
    <row r="103" spans="1:4">
      <c r="A103" s="849" t="s">
        <v>379</v>
      </c>
      <c r="B103" s="848" t="s">
        <v>1048</v>
      </c>
      <c r="C103" s="847"/>
      <c r="D103" s="846"/>
    </row>
    <row r="104" spans="1:4">
      <c r="A104" s="339" t="s">
        <v>380</v>
      </c>
      <c r="B104" s="340" t="s">
        <v>1054</v>
      </c>
      <c r="C104" s="341" t="s">
        <v>12</v>
      </c>
      <c r="D104" s="342">
        <v>29.56</v>
      </c>
    </row>
    <row r="105" spans="1:4">
      <c r="A105" s="849" t="s">
        <v>381</v>
      </c>
      <c r="B105" s="848" t="s">
        <v>1055</v>
      </c>
      <c r="C105" s="847"/>
      <c r="D105" s="846"/>
    </row>
    <row r="106" spans="1:4">
      <c r="A106" s="335" t="s">
        <v>382</v>
      </c>
      <c r="B106" s="336" t="s">
        <v>1054</v>
      </c>
      <c r="C106" s="337" t="s">
        <v>12</v>
      </c>
      <c r="D106" s="338">
        <v>6.4</v>
      </c>
    </row>
  </sheetData>
  <mergeCells count="7">
    <mergeCell ref="A1:D1"/>
    <mergeCell ref="B10:B11"/>
    <mergeCell ref="C10:C11"/>
    <mergeCell ref="A10:A11"/>
    <mergeCell ref="D10:D11"/>
    <mergeCell ref="A9:D9"/>
    <mergeCell ref="A8:D8"/>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C3AC-CCAE-4C26-8A7A-29D183BDE3A8}">
  <sheetPr codeName="Planilha30">
    <tabColor rgb="FF1851D6"/>
    <pageSetUpPr fitToPage="1"/>
  </sheetPr>
  <dimension ref="A1:J57"/>
  <sheetViews>
    <sheetView showGridLines="0" view="pageBreakPreview" zoomScale="95" zoomScaleNormal="100" zoomScaleSheetLayoutView="95" workbookViewId="0">
      <pane ySplit="7" topLeftCell="A8" activePane="bottomLeft" state="frozen"/>
      <selection activeCell="E107" sqref="E107"/>
      <selection pane="bottomLeft" activeCell="E107" sqref="E107"/>
    </sheetView>
  </sheetViews>
  <sheetFormatPr defaultRowHeight="11.25"/>
  <cols>
    <col min="1" max="1" width="24" style="4" customWidth="1"/>
    <col min="2" max="2" width="13.7109375" style="4" customWidth="1"/>
    <col min="3" max="3" width="13.85546875" style="4" customWidth="1"/>
    <col min="4" max="10" width="11.140625" style="4" customWidth="1"/>
    <col min="11" max="11" width="56.28515625" style="4" customWidth="1"/>
    <col min="12" max="241" width="9.140625" style="4"/>
    <col min="242" max="242" width="18.7109375" style="4" customWidth="1"/>
    <col min="243" max="243" width="25.140625" style="4" customWidth="1"/>
    <col min="244" max="246" width="7.5703125" style="4" customWidth="1"/>
    <col min="247" max="249" width="6.7109375" style="4" customWidth="1"/>
    <col min="250" max="253" width="7.5703125" style="4" customWidth="1"/>
    <col min="254" max="254" width="8.140625" style="4" customWidth="1"/>
    <col min="255" max="255" width="8.42578125" style="4" customWidth="1"/>
    <col min="256" max="256" width="9.28515625" style="4" customWidth="1"/>
    <col min="257" max="257" width="8.42578125" style="4" customWidth="1"/>
    <col min="258" max="258" width="11.28515625" style="4" customWidth="1"/>
    <col min="259" max="259" width="9.28515625" style="4" customWidth="1"/>
    <col min="260" max="497" width="9.140625" style="4"/>
    <col min="498" max="498" width="18.7109375" style="4" customWidth="1"/>
    <col min="499" max="499" width="25.140625" style="4" customWidth="1"/>
    <col min="500" max="502" width="7.5703125" style="4" customWidth="1"/>
    <col min="503" max="505" width="6.7109375" style="4" customWidth="1"/>
    <col min="506" max="509" width="7.5703125" style="4" customWidth="1"/>
    <col min="510" max="510" width="8.140625" style="4" customWidth="1"/>
    <col min="511" max="511" width="8.42578125" style="4" customWidth="1"/>
    <col min="512" max="512" width="9.28515625" style="4" customWidth="1"/>
    <col min="513" max="513" width="8.42578125" style="4" customWidth="1"/>
    <col min="514" max="514" width="11.28515625" style="4" customWidth="1"/>
    <col min="515" max="515" width="9.28515625" style="4" customWidth="1"/>
    <col min="516" max="753" width="9.140625" style="4"/>
    <col min="754" max="754" width="18.7109375" style="4" customWidth="1"/>
    <col min="755" max="755" width="25.140625" style="4" customWidth="1"/>
    <col min="756" max="758" width="7.5703125" style="4" customWidth="1"/>
    <col min="759" max="761" width="6.7109375" style="4" customWidth="1"/>
    <col min="762" max="765" width="7.5703125" style="4" customWidth="1"/>
    <col min="766" max="766" width="8.140625" style="4" customWidth="1"/>
    <col min="767" max="767" width="8.42578125" style="4" customWidth="1"/>
    <col min="768" max="768" width="9.28515625" style="4" customWidth="1"/>
    <col min="769" max="769" width="8.42578125" style="4" customWidth="1"/>
    <col min="770" max="770" width="11.28515625" style="4" customWidth="1"/>
    <col min="771" max="771" width="9.28515625" style="4" customWidth="1"/>
    <col min="772" max="1009" width="9.140625" style="4"/>
    <col min="1010" max="1010" width="18.7109375" style="4" customWidth="1"/>
    <col min="1011" max="1011" width="25.140625" style="4" customWidth="1"/>
    <col min="1012" max="1014" width="7.5703125" style="4" customWidth="1"/>
    <col min="1015" max="1017" width="6.7109375" style="4" customWidth="1"/>
    <col min="1018" max="1021" width="7.5703125" style="4" customWidth="1"/>
    <col min="1022" max="1022" width="8.140625" style="4" customWidth="1"/>
    <col min="1023" max="1023" width="8.42578125" style="4" customWidth="1"/>
    <col min="1024" max="1024" width="9.28515625" style="4" customWidth="1"/>
    <col min="1025" max="1025" width="8.42578125" style="4" customWidth="1"/>
    <col min="1026" max="1026" width="11.28515625" style="4" customWidth="1"/>
    <col min="1027" max="1027" width="9.28515625" style="4" customWidth="1"/>
    <col min="1028" max="1265" width="9.140625" style="4"/>
    <col min="1266" max="1266" width="18.7109375" style="4" customWidth="1"/>
    <col min="1267" max="1267" width="25.140625" style="4" customWidth="1"/>
    <col min="1268" max="1270" width="7.5703125" style="4" customWidth="1"/>
    <col min="1271" max="1273" width="6.7109375" style="4" customWidth="1"/>
    <col min="1274" max="1277" width="7.5703125" style="4" customWidth="1"/>
    <col min="1278" max="1278" width="8.140625" style="4" customWidth="1"/>
    <col min="1279" max="1279" width="8.42578125" style="4" customWidth="1"/>
    <col min="1280" max="1280" width="9.28515625" style="4" customWidth="1"/>
    <col min="1281" max="1281" width="8.42578125" style="4" customWidth="1"/>
    <col min="1282" max="1282" width="11.28515625" style="4" customWidth="1"/>
    <col min="1283" max="1283" width="9.28515625" style="4" customWidth="1"/>
    <col min="1284" max="1521" width="9.140625" style="4"/>
    <col min="1522" max="1522" width="18.7109375" style="4" customWidth="1"/>
    <col min="1523" max="1523" width="25.140625" style="4" customWidth="1"/>
    <col min="1524" max="1526" width="7.5703125" style="4" customWidth="1"/>
    <col min="1527" max="1529" width="6.7109375" style="4" customWidth="1"/>
    <col min="1530" max="1533" width="7.5703125" style="4" customWidth="1"/>
    <col min="1534" max="1534" width="8.140625" style="4" customWidth="1"/>
    <col min="1535" max="1535" width="8.42578125" style="4" customWidth="1"/>
    <col min="1536" max="1536" width="9.28515625" style="4" customWidth="1"/>
    <col min="1537" max="1537" width="8.42578125" style="4" customWidth="1"/>
    <col min="1538" max="1538" width="11.28515625" style="4" customWidth="1"/>
    <col min="1539" max="1539" width="9.28515625" style="4" customWidth="1"/>
    <col min="1540" max="1777" width="9.140625" style="4"/>
    <col min="1778" max="1778" width="18.7109375" style="4" customWidth="1"/>
    <col min="1779" max="1779" width="25.140625" style="4" customWidth="1"/>
    <col min="1780" max="1782" width="7.5703125" style="4" customWidth="1"/>
    <col min="1783" max="1785" width="6.7109375" style="4" customWidth="1"/>
    <col min="1786" max="1789" width="7.5703125" style="4" customWidth="1"/>
    <col min="1790" max="1790" width="8.140625" style="4" customWidth="1"/>
    <col min="1791" max="1791" width="8.42578125" style="4" customWidth="1"/>
    <col min="1792" max="1792" width="9.28515625" style="4" customWidth="1"/>
    <col min="1793" max="1793" width="8.42578125" style="4" customWidth="1"/>
    <col min="1794" max="1794" width="11.28515625" style="4" customWidth="1"/>
    <col min="1795" max="1795" width="9.28515625" style="4" customWidth="1"/>
    <col min="1796" max="2033" width="9.140625" style="4"/>
    <col min="2034" max="2034" width="18.7109375" style="4" customWidth="1"/>
    <col min="2035" max="2035" width="25.140625" style="4" customWidth="1"/>
    <col min="2036" max="2038" width="7.5703125" style="4" customWidth="1"/>
    <col min="2039" max="2041" width="6.7109375" style="4" customWidth="1"/>
    <col min="2042" max="2045" width="7.5703125" style="4" customWidth="1"/>
    <col min="2046" max="2046" width="8.140625" style="4" customWidth="1"/>
    <col min="2047" max="2047" width="8.42578125" style="4" customWidth="1"/>
    <col min="2048" max="2048" width="9.28515625" style="4" customWidth="1"/>
    <col min="2049" max="2049" width="8.42578125" style="4" customWidth="1"/>
    <col min="2050" max="2050" width="11.28515625" style="4" customWidth="1"/>
    <col min="2051" max="2051" width="9.28515625" style="4" customWidth="1"/>
    <col min="2052" max="2289" width="9.140625" style="4"/>
    <col min="2290" max="2290" width="18.7109375" style="4" customWidth="1"/>
    <col min="2291" max="2291" width="25.140625" style="4" customWidth="1"/>
    <col min="2292" max="2294" width="7.5703125" style="4" customWidth="1"/>
    <col min="2295" max="2297" width="6.7109375" style="4" customWidth="1"/>
    <col min="2298" max="2301" width="7.5703125" style="4" customWidth="1"/>
    <col min="2302" max="2302" width="8.140625" style="4" customWidth="1"/>
    <col min="2303" max="2303" width="8.42578125" style="4" customWidth="1"/>
    <col min="2304" max="2304" width="9.28515625" style="4" customWidth="1"/>
    <col min="2305" max="2305" width="8.42578125" style="4" customWidth="1"/>
    <col min="2306" max="2306" width="11.28515625" style="4" customWidth="1"/>
    <col min="2307" max="2307" width="9.28515625" style="4" customWidth="1"/>
    <col min="2308" max="2545" width="9.140625" style="4"/>
    <col min="2546" max="2546" width="18.7109375" style="4" customWidth="1"/>
    <col min="2547" max="2547" width="25.140625" style="4" customWidth="1"/>
    <col min="2548" max="2550" width="7.5703125" style="4" customWidth="1"/>
    <col min="2551" max="2553" width="6.7109375" style="4" customWidth="1"/>
    <col min="2554" max="2557" width="7.5703125" style="4" customWidth="1"/>
    <col min="2558" max="2558" width="8.140625" style="4" customWidth="1"/>
    <col min="2559" max="2559" width="8.42578125" style="4" customWidth="1"/>
    <col min="2560" max="2560" width="9.28515625" style="4" customWidth="1"/>
    <col min="2561" max="2561" width="8.42578125" style="4" customWidth="1"/>
    <col min="2562" max="2562" width="11.28515625" style="4" customWidth="1"/>
    <col min="2563" max="2563" width="9.28515625" style="4" customWidth="1"/>
    <col min="2564" max="2801" width="9.140625" style="4"/>
    <col min="2802" max="2802" width="18.7109375" style="4" customWidth="1"/>
    <col min="2803" max="2803" width="25.140625" style="4" customWidth="1"/>
    <col min="2804" max="2806" width="7.5703125" style="4" customWidth="1"/>
    <col min="2807" max="2809" width="6.7109375" style="4" customWidth="1"/>
    <col min="2810" max="2813" width="7.5703125" style="4" customWidth="1"/>
    <col min="2814" max="2814" width="8.140625" style="4" customWidth="1"/>
    <col min="2815" max="2815" width="8.42578125" style="4" customWidth="1"/>
    <col min="2816" max="2816" width="9.28515625" style="4" customWidth="1"/>
    <col min="2817" max="2817" width="8.42578125" style="4" customWidth="1"/>
    <col min="2818" max="2818" width="11.28515625" style="4" customWidth="1"/>
    <col min="2819" max="2819" width="9.28515625" style="4" customWidth="1"/>
    <col min="2820" max="3057" width="9.140625" style="4"/>
    <col min="3058" max="3058" width="18.7109375" style="4" customWidth="1"/>
    <col min="3059" max="3059" width="25.140625" style="4" customWidth="1"/>
    <col min="3060" max="3062" width="7.5703125" style="4" customWidth="1"/>
    <col min="3063" max="3065" width="6.7109375" style="4" customWidth="1"/>
    <col min="3066" max="3069" width="7.5703125" style="4" customWidth="1"/>
    <col min="3070" max="3070" width="8.140625" style="4" customWidth="1"/>
    <col min="3071" max="3071" width="8.42578125" style="4" customWidth="1"/>
    <col min="3072" max="3072" width="9.28515625" style="4" customWidth="1"/>
    <col min="3073" max="3073" width="8.42578125" style="4" customWidth="1"/>
    <col min="3074" max="3074" width="11.28515625" style="4" customWidth="1"/>
    <col min="3075" max="3075" width="9.28515625" style="4" customWidth="1"/>
    <col min="3076" max="3313" width="9.140625" style="4"/>
    <col min="3314" max="3314" width="18.7109375" style="4" customWidth="1"/>
    <col min="3315" max="3315" width="25.140625" style="4" customWidth="1"/>
    <col min="3316" max="3318" width="7.5703125" style="4" customWidth="1"/>
    <col min="3319" max="3321" width="6.7109375" style="4" customWidth="1"/>
    <col min="3322" max="3325" width="7.5703125" style="4" customWidth="1"/>
    <col min="3326" max="3326" width="8.140625" style="4" customWidth="1"/>
    <col min="3327" max="3327" width="8.42578125" style="4" customWidth="1"/>
    <col min="3328" max="3328" width="9.28515625" style="4" customWidth="1"/>
    <col min="3329" max="3329" width="8.42578125" style="4" customWidth="1"/>
    <col min="3330" max="3330" width="11.28515625" style="4" customWidth="1"/>
    <col min="3331" max="3331" width="9.28515625" style="4" customWidth="1"/>
    <col min="3332" max="3569" width="9.140625" style="4"/>
    <col min="3570" max="3570" width="18.7109375" style="4" customWidth="1"/>
    <col min="3571" max="3571" width="25.140625" style="4" customWidth="1"/>
    <col min="3572" max="3574" width="7.5703125" style="4" customWidth="1"/>
    <col min="3575" max="3577" width="6.7109375" style="4" customWidth="1"/>
    <col min="3578" max="3581" width="7.5703125" style="4" customWidth="1"/>
    <col min="3582" max="3582" width="8.140625" style="4" customWidth="1"/>
    <col min="3583" max="3583" width="8.42578125" style="4" customWidth="1"/>
    <col min="3584" max="3584" width="9.28515625" style="4" customWidth="1"/>
    <col min="3585" max="3585" width="8.42578125" style="4" customWidth="1"/>
    <col min="3586" max="3586" width="11.28515625" style="4" customWidth="1"/>
    <col min="3587" max="3587" width="9.28515625" style="4" customWidth="1"/>
    <col min="3588" max="3825" width="9.140625" style="4"/>
    <col min="3826" max="3826" width="18.7109375" style="4" customWidth="1"/>
    <col min="3827" max="3827" width="25.140625" style="4" customWidth="1"/>
    <col min="3828" max="3830" width="7.5703125" style="4" customWidth="1"/>
    <col min="3831" max="3833" width="6.7109375" style="4" customWidth="1"/>
    <col min="3834" max="3837" width="7.5703125" style="4" customWidth="1"/>
    <col min="3838" max="3838" width="8.140625" style="4" customWidth="1"/>
    <col min="3839" max="3839" width="8.42578125" style="4" customWidth="1"/>
    <col min="3840" max="3840" width="9.28515625" style="4" customWidth="1"/>
    <col min="3841" max="3841" width="8.42578125" style="4" customWidth="1"/>
    <col min="3842" max="3842" width="11.28515625" style="4" customWidth="1"/>
    <col min="3843" max="3843" width="9.28515625" style="4" customWidth="1"/>
    <col min="3844" max="4081" width="9.140625" style="4"/>
    <col min="4082" max="4082" width="18.7109375" style="4" customWidth="1"/>
    <col min="4083" max="4083" width="25.140625" style="4" customWidth="1"/>
    <col min="4084" max="4086" width="7.5703125" style="4" customWidth="1"/>
    <col min="4087" max="4089" width="6.7109375" style="4" customWidth="1"/>
    <col min="4090" max="4093" width="7.5703125" style="4" customWidth="1"/>
    <col min="4094" max="4094" width="8.140625" style="4" customWidth="1"/>
    <col min="4095" max="4095" width="8.42578125" style="4" customWidth="1"/>
    <col min="4096" max="4096" width="9.28515625" style="4" customWidth="1"/>
    <col min="4097" max="4097" width="8.42578125" style="4" customWidth="1"/>
    <col min="4098" max="4098" width="11.28515625" style="4" customWidth="1"/>
    <col min="4099" max="4099" width="9.28515625" style="4" customWidth="1"/>
    <col min="4100" max="4337" width="9.140625" style="4"/>
    <col min="4338" max="4338" width="18.7109375" style="4" customWidth="1"/>
    <col min="4339" max="4339" width="25.140625" style="4" customWidth="1"/>
    <col min="4340" max="4342" width="7.5703125" style="4" customWidth="1"/>
    <col min="4343" max="4345" width="6.7109375" style="4" customWidth="1"/>
    <col min="4346" max="4349" width="7.5703125" style="4" customWidth="1"/>
    <col min="4350" max="4350" width="8.140625" style="4" customWidth="1"/>
    <col min="4351" max="4351" width="8.42578125" style="4" customWidth="1"/>
    <col min="4352" max="4352" width="9.28515625" style="4" customWidth="1"/>
    <col min="4353" max="4353" width="8.42578125" style="4" customWidth="1"/>
    <col min="4354" max="4354" width="11.28515625" style="4" customWidth="1"/>
    <col min="4355" max="4355" width="9.28515625" style="4" customWidth="1"/>
    <col min="4356" max="4593" width="9.140625" style="4"/>
    <col min="4594" max="4594" width="18.7109375" style="4" customWidth="1"/>
    <col min="4595" max="4595" width="25.140625" style="4" customWidth="1"/>
    <col min="4596" max="4598" width="7.5703125" style="4" customWidth="1"/>
    <col min="4599" max="4601" width="6.7109375" style="4" customWidth="1"/>
    <col min="4602" max="4605" width="7.5703125" style="4" customWidth="1"/>
    <col min="4606" max="4606" width="8.140625" style="4" customWidth="1"/>
    <col min="4607" max="4607" width="8.42578125" style="4" customWidth="1"/>
    <col min="4608" max="4608" width="9.28515625" style="4" customWidth="1"/>
    <col min="4609" max="4609" width="8.42578125" style="4" customWidth="1"/>
    <col min="4610" max="4610" width="11.28515625" style="4" customWidth="1"/>
    <col min="4611" max="4611" width="9.28515625" style="4" customWidth="1"/>
    <col min="4612" max="4849" width="9.140625" style="4"/>
    <col min="4850" max="4850" width="18.7109375" style="4" customWidth="1"/>
    <col min="4851" max="4851" width="25.140625" style="4" customWidth="1"/>
    <col min="4852" max="4854" width="7.5703125" style="4" customWidth="1"/>
    <col min="4855" max="4857" width="6.7109375" style="4" customWidth="1"/>
    <col min="4858" max="4861" width="7.5703125" style="4" customWidth="1"/>
    <col min="4862" max="4862" width="8.140625" style="4" customWidth="1"/>
    <col min="4863" max="4863" width="8.42578125" style="4" customWidth="1"/>
    <col min="4864" max="4864" width="9.28515625" style="4" customWidth="1"/>
    <col min="4865" max="4865" width="8.42578125" style="4" customWidth="1"/>
    <col min="4866" max="4866" width="11.28515625" style="4" customWidth="1"/>
    <col min="4867" max="4867" width="9.28515625" style="4" customWidth="1"/>
    <col min="4868" max="5105" width="9.140625" style="4"/>
    <col min="5106" max="5106" width="18.7109375" style="4" customWidth="1"/>
    <col min="5107" max="5107" width="25.140625" style="4" customWidth="1"/>
    <col min="5108" max="5110" width="7.5703125" style="4" customWidth="1"/>
    <col min="5111" max="5113" width="6.7109375" style="4" customWidth="1"/>
    <col min="5114" max="5117" width="7.5703125" style="4" customWidth="1"/>
    <col min="5118" max="5118" width="8.140625" style="4" customWidth="1"/>
    <col min="5119" max="5119" width="8.42578125" style="4" customWidth="1"/>
    <col min="5120" max="5120" width="9.28515625" style="4" customWidth="1"/>
    <col min="5121" max="5121" width="8.42578125" style="4" customWidth="1"/>
    <col min="5122" max="5122" width="11.28515625" style="4" customWidth="1"/>
    <col min="5123" max="5123" width="9.28515625" style="4" customWidth="1"/>
    <col min="5124" max="5361" width="9.140625" style="4"/>
    <col min="5362" max="5362" width="18.7109375" style="4" customWidth="1"/>
    <col min="5363" max="5363" width="25.140625" style="4" customWidth="1"/>
    <col min="5364" max="5366" width="7.5703125" style="4" customWidth="1"/>
    <col min="5367" max="5369" width="6.7109375" style="4" customWidth="1"/>
    <col min="5370" max="5373" width="7.5703125" style="4" customWidth="1"/>
    <col min="5374" max="5374" width="8.140625" style="4" customWidth="1"/>
    <col min="5375" max="5375" width="8.42578125" style="4" customWidth="1"/>
    <col min="5376" max="5376" width="9.28515625" style="4" customWidth="1"/>
    <col min="5377" max="5377" width="8.42578125" style="4" customWidth="1"/>
    <col min="5378" max="5378" width="11.28515625" style="4" customWidth="1"/>
    <col min="5379" max="5379" width="9.28515625" style="4" customWidth="1"/>
    <col min="5380" max="5617" width="9.140625" style="4"/>
    <col min="5618" max="5618" width="18.7109375" style="4" customWidth="1"/>
    <col min="5619" max="5619" width="25.140625" style="4" customWidth="1"/>
    <col min="5620" max="5622" width="7.5703125" style="4" customWidth="1"/>
    <col min="5623" max="5625" width="6.7109375" style="4" customWidth="1"/>
    <col min="5626" max="5629" width="7.5703125" style="4" customWidth="1"/>
    <col min="5630" max="5630" width="8.140625" style="4" customWidth="1"/>
    <col min="5631" max="5631" width="8.42578125" style="4" customWidth="1"/>
    <col min="5632" max="5632" width="9.28515625" style="4" customWidth="1"/>
    <col min="5633" max="5633" width="8.42578125" style="4" customWidth="1"/>
    <col min="5634" max="5634" width="11.28515625" style="4" customWidth="1"/>
    <col min="5635" max="5635" width="9.28515625" style="4" customWidth="1"/>
    <col min="5636" max="5873" width="9.140625" style="4"/>
    <col min="5874" max="5874" width="18.7109375" style="4" customWidth="1"/>
    <col min="5875" max="5875" width="25.140625" style="4" customWidth="1"/>
    <col min="5876" max="5878" width="7.5703125" style="4" customWidth="1"/>
    <col min="5879" max="5881" width="6.7109375" style="4" customWidth="1"/>
    <col min="5882" max="5885" width="7.5703125" style="4" customWidth="1"/>
    <col min="5886" max="5886" width="8.140625" style="4" customWidth="1"/>
    <col min="5887" max="5887" width="8.42578125" style="4" customWidth="1"/>
    <col min="5888" max="5888" width="9.28515625" style="4" customWidth="1"/>
    <col min="5889" max="5889" width="8.42578125" style="4" customWidth="1"/>
    <col min="5890" max="5890" width="11.28515625" style="4" customWidth="1"/>
    <col min="5891" max="5891" width="9.28515625" style="4" customWidth="1"/>
    <col min="5892" max="6129" width="9.140625" style="4"/>
    <col min="6130" max="6130" width="18.7109375" style="4" customWidth="1"/>
    <col min="6131" max="6131" width="25.140625" style="4" customWidth="1"/>
    <col min="6132" max="6134" width="7.5703125" style="4" customWidth="1"/>
    <col min="6135" max="6137" width="6.7109375" style="4" customWidth="1"/>
    <col min="6138" max="6141" width="7.5703125" style="4" customWidth="1"/>
    <col min="6142" max="6142" width="8.140625" style="4" customWidth="1"/>
    <col min="6143" max="6143" width="8.42578125" style="4" customWidth="1"/>
    <col min="6144" max="6144" width="9.28515625" style="4" customWidth="1"/>
    <col min="6145" max="6145" width="8.42578125" style="4" customWidth="1"/>
    <col min="6146" max="6146" width="11.28515625" style="4" customWidth="1"/>
    <col min="6147" max="6147" width="9.28515625" style="4" customWidth="1"/>
    <col min="6148" max="6385" width="9.140625" style="4"/>
    <col min="6386" max="6386" width="18.7109375" style="4" customWidth="1"/>
    <col min="6387" max="6387" width="25.140625" style="4" customWidth="1"/>
    <col min="6388" max="6390" width="7.5703125" style="4" customWidth="1"/>
    <col min="6391" max="6393" width="6.7109375" style="4" customWidth="1"/>
    <col min="6394" max="6397" width="7.5703125" style="4" customWidth="1"/>
    <col min="6398" max="6398" width="8.140625" style="4" customWidth="1"/>
    <col min="6399" max="6399" width="8.42578125" style="4" customWidth="1"/>
    <col min="6400" max="6400" width="9.28515625" style="4" customWidth="1"/>
    <col min="6401" max="6401" width="8.42578125" style="4" customWidth="1"/>
    <col min="6402" max="6402" width="11.28515625" style="4" customWidth="1"/>
    <col min="6403" max="6403" width="9.28515625" style="4" customWidth="1"/>
    <col min="6404" max="6641" width="9.140625" style="4"/>
    <col min="6642" max="6642" width="18.7109375" style="4" customWidth="1"/>
    <col min="6643" max="6643" width="25.140625" style="4" customWidth="1"/>
    <col min="6644" max="6646" width="7.5703125" style="4" customWidth="1"/>
    <col min="6647" max="6649" width="6.7109375" style="4" customWidth="1"/>
    <col min="6650" max="6653" width="7.5703125" style="4" customWidth="1"/>
    <col min="6654" max="6654" width="8.140625" style="4" customWidth="1"/>
    <col min="6655" max="6655" width="8.42578125" style="4" customWidth="1"/>
    <col min="6656" max="6656" width="9.28515625" style="4" customWidth="1"/>
    <col min="6657" max="6657" width="8.42578125" style="4" customWidth="1"/>
    <col min="6658" max="6658" width="11.28515625" style="4" customWidth="1"/>
    <col min="6659" max="6659" width="9.28515625" style="4" customWidth="1"/>
    <col min="6660" max="6897" width="9.140625" style="4"/>
    <col min="6898" max="6898" width="18.7109375" style="4" customWidth="1"/>
    <col min="6899" max="6899" width="25.140625" style="4" customWidth="1"/>
    <col min="6900" max="6902" width="7.5703125" style="4" customWidth="1"/>
    <col min="6903" max="6905" width="6.7109375" style="4" customWidth="1"/>
    <col min="6906" max="6909" width="7.5703125" style="4" customWidth="1"/>
    <col min="6910" max="6910" width="8.140625" style="4" customWidth="1"/>
    <col min="6911" max="6911" width="8.42578125" style="4" customWidth="1"/>
    <col min="6912" max="6912" width="9.28515625" style="4" customWidth="1"/>
    <col min="6913" max="6913" width="8.42578125" style="4" customWidth="1"/>
    <col min="6914" max="6914" width="11.28515625" style="4" customWidth="1"/>
    <col min="6915" max="6915" width="9.28515625" style="4" customWidth="1"/>
    <col min="6916" max="7153" width="9.140625" style="4"/>
    <col min="7154" max="7154" width="18.7109375" style="4" customWidth="1"/>
    <col min="7155" max="7155" width="25.140625" style="4" customWidth="1"/>
    <col min="7156" max="7158" width="7.5703125" style="4" customWidth="1"/>
    <col min="7159" max="7161" width="6.7109375" style="4" customWidth="1"/>
    <col min="7162" max="7165" width="7.5703125" style="4" customWidth="1"/>
    <col min="7166" max="7166" width="8.140625" style="4" customWidth="1"/>
    <col min="7167" max="7167" width="8.42578125" style="4" customWidth="1"/>
    <col min="7168" max="7168" width="9.28515625" style="4" customWidth="1"/>
    <col min="7169" max="7169" width="8.42578125" style="4" customWidth="1"/>
    <col min="7170" max="7170" width="11.28515625" style="4" customWidth="1"/>
    <col min="7171" max="7171" width="9.28515625" style="4" customWidth="1"/>
    <col min="7172" max="7409" width="9.140625" style="4"/>
    <col min="7410" max="7410" width="18.7109375" style="4" customWidth="1"/>
    <col min="7411" max="7411" width="25.140625" style="4" customWidth="1"/>
    <col min="7412" max="7414" width="7.5703125" style="4" customWidth="1"/>
    <col min="7415" max="7417" width="6.7109375" style="4" customWidth="1"/>
    <col min="7418" max="7421" width="7.5703125" style="4" customWidth="1"/>
    <col min="7422" max="7422" width="8.140625" style="4" customWidth="1"/>
    <col min="7423" max="7423" width="8.42578125" style="4" customWidth="1"/>
    <col min="7424" max="7424" width="9.28515625" style="4" customWidth="1"/>
    <col min="7425" max="7425" width="8.42578125" style="4" customWidth="1"/>
    <col min="7426" max="7426" width="11.28515625" style="4" customWidth="1"/>
    <col min="7427" max="7427" width="9.28515625" style="4" customWidth="1"/>
    <col min="7428" max="7665" width="9.140625" style="4"/>
    <col min="7666" max="7666" width="18.7109375" style="4" customWidth="1"/>
    <col min="7667" max="7667" width="25.140625" style="4" customWidth="1"/>
    <col min="7668" max="7670" width="7.5703125" style="4" customWidth="1"/>
    <col min="7671" max="7673" width="6.7109375" style="4" customWidth="1"/>
    <col min="7674" max="7677" width="7.5703125" style="4" customWidth="1"/>
    <col min="7678" max="7678" width="8.140625" style="4" customWidth="1"/>
    <col min="7679" max="7679" width="8.42578125" style="4" customWidth="1"/>
    <col min="7680" max="7680" width="9.28515625" style="4" customWidth="1"/>
    <col min="7681" max="7681" width="8.42578125" style="4" customWidth="1"/>
    <col min="7682" max="7682" width="11.28515625" style="4" customWidth="1"/>
    <col min="7683" max="7683" width="9.28515625" style="4" customWidth="1"/>
    <col min="7684" max="7921" width="9.140625" style="4"/>
    <col min="7922" max="7922" width="18.7109375" style="4" customWidth="1"/>
    <col min="7923" max="7923" width="25.140625" style="4" customWidth="1"/>
    <col min="7924" max="7926" width="7.5703125" style="4" customWidth="1"/>
    <col min="7927" max="7929" width="6.7109375" style="4" customWidth="1"/>
    <col min="7930" max="7933" width="7.5703125" style="4" customWidth="1"/>
    <col min="7934" max="7934" width="8.140625" style="4" customWidth="1"/>
    <col min="7935" max="7935" width="8.42578125" style="4" customWidth="1"/>
    <col min="7936" max="7936" width="9.28515625" style="4" customWidth="1"/>
    <col min="7937" max="7937" width="8.42578125" style="4" customWidth="1"/>
    <col min="7938" max="7938" width="11.28515625" style="4" customWidth="1"/>
    <col min="7939" max="7939" width="9.28515625" style="4" customWidth="1"/>
    <col min="7940" max="8177" width="9.140625" style="4"/>
    <col min="8178" max="8178" width="18.7109375" style="4" customWidth="1"/>
    <col min="8179" max="8179" width="25.140625" style="4" customWidth="1"/>
    <col min="8180" max="8182" width="7.5703125" style="4" customWidth="1"/>
    <col min="8183" max="8185" width="6.7109375" style="4" customWidth="1"/>
    <col min="8186" max="8189" width="7.5703125" style="4" customWidth="1"/>
    <col min="8190" max="8190" width="8.140625" style="4" customWidth="1"/>
    <col min="8191" max="8191" width="8.42578125" style="4" customWidth="1"/>
    <col min="8192" max="8192" width="9.28515625" style="4" customWidth="1"/>
    <col min="8193" max="8193" width="8.42578125" style="4" customWidth="1"/>
    <col min="8194" max="8194" width="11.28515625" style="4" customWidth="1"/>
    <col min="8195" max="8195" width="9.28515625" style="4" customWidth="1"/>
    <col min="8196" max="8433" width="9.140625" style="4"/>
    <col min="8434" max="8434" width="18.7109375" style="4" customWidth="1"/>
    <col min="8435" max="8435" width="25.140625" style="4" customWidth="1"/>
    <col min="8436" max="8438" width="7.5703125" style="4" customWidth="1"/>
    <col min="8439" max="8441" width="6.7109375" style="4" customWidth="1"/>
    <col min="8442" max="8445" width="7.5703125" style="4" customWidth="1"/>
    <col min="8446" max="8446" width="8.140625" style="4" customWidth="1"/>
    <col min="8447" max="8447" width="8.42578125" style="4" customWidth="1"/>
    <col min="8448" max="8448" width="9.28515625" style="4" customWidth="1"/>
    <col min="8449" max="8449" width="8.42578125" style="4" customWidth="1"/>
    <col min="8450" max="8450" width="11.28515625" style="4" customWidth="1"/>
    <col min="8451" max="8451" width="9.28515625" style="4" customWidth="1"/>
    <col min="8452" max="8689" width="9.140625" style="4"/>
    <col min="8690" max="8690" width="18.7109375" style="4" customWidth="1"/>
    <col min="8691" max="8691" width="25.140625" style="4" customWidth="1"/>
    <col min="8692" max="8694" width="7.5703125" style="4" customWidth="1"/>
    <col min="8695" max="8697" width="6.7109375" style="4" customWidth="1"/>
    <col min="8698" max="8701" width="7.5703125" style="4" customWidth="1"/>
    <col min="8702" max="8702" width="8.140625" style="4" customWidth="1"/>
    <col min="8703" max="8703" width="8.42578125" style="4" customWidth="1"/>
    <col min="8704" max="8704" width="9.28515625" style="4" customWidth="1"/>
    <col min="8705" max="8705" width="8.42578125" style="4" customWidth="1"/>
    <col min="8706" max="8706" width="11.28515625" style="4" customWidth="1"/>
    <col min="8707" max="8707" width="9.28515625" style="4" customWidth="1"/>
    <col min="8708" max="8945" width="9.140625" style="4"/>
    <col min="8946" max="8946" width="18.7109375" style="4" customWidth="1"/>
    <col min="8947" max="8947" width="25.140625" style="4" customWidth="1"/>
    <col min="8948" max="8950" width="7.5703125" style="4" customWidth="1"/>
    <col min="8951" max="8953" width="6.7109375" style="4" customWidth="1"/>
    <col min="8954" max="8957" width="7.5703125" style="4" customWidth="1"/>
    <col min="8958" max="8958" width="8.140625" style="4" customWidth="1"/>
    <col min="8959" max="8959" width="8.42578125" style="4" customWidth="1"/>
    <col min="8960" max="8960" width="9.28515625" style="4" customWidth="1"/>
    <col min="8961" max="8961" width="8.42578125" style="4" customWidth="1"/>
    <col min="8962" max="8962" width="11.28515625" style="4" customWidth="1"/>
    <col min="8963" max="8963" width="9.28515625" style="4" customWidth="1"/>
    <col min="8964" max="9201" width="9.140625" style="4"/>
    <col min="9202" max="9202" width="18.7109375" style="4" customWidth="1"/>
    <col min="9203" max="9203" width="25.140625" style="4" customWidth="1"/>
    <col min="9204" max="9206" width="7.5703125" style="4" customWidth="1"/>
    <col min="9207" max="9209" width="6.7109375" style="4" customWidth="1"/>
    <col min="9210" max="9213" width="7.5703125" style="4" customWidth="1"/>
    <col min="9214" max="9214" width="8.140625" style="4" customWidth="1"/>
    <col min="9215" max="9215" width="8.42578125" style="4" customWidth="1"/>
    <col min="9216" max="9216" width="9.28515625" style="4" customWidth="1"/>
    <col min="9217" max="9217" width="8.42578125" style="4" customWidth="1"/>
    <col min="9218" max="9218" width="11.28515625" style="4" customWidth="1"/>
    <col min="9219" max="9219" width="9.28515625" style="4" customWidth="1"/>
    <col min="9220" max="9457" width="9.140625" style="4"/>
    <col min="9458" max="9458" width="18.7109375" style="4" customWidth="1"/>
    <col min="9459" max="9459" width="25.140625" style="4" customWidth="1"/>
    <col min="9460" max="9462" width="7.5703125" style="4" customWidth="1"/>
    <col min="9463" max="9465" width="6.7109375" style="4" customWidth="1"/>
    <col min="9466" max="9469" width="7.5703125" style="4" customWidth="1"/>
    <col min="9470" max="9470" width="8.140625" style="4" customWidth="1"/>
    <col min="9471" max="9471" width="8.42578125" style="4" customWidth="1"/>
    <col min="9472" max="9472" width="9.28515625" style="4" customWidth="1"/>
    <col min="9473" max="9473" width="8.42578125" style="4" customWidth="1"/>
    <col min="9474" max="9474" width="11.28515625" style="4" customWidth="1"/>
    <col min="9475" max="9475" width="9.28515625" style="4" customWidth="1"/>
    <col min="9476" max="9713" width="9.140625" style="4"/>
    <col min="9714" max="9714" width="18.7109375" style="4" customWidth="1"/>
    <col min="9715" max="9715" width="25.140625" style="4" customWidth="1"/>
    <col min="9716" max="9718" width="7.5703125" style="4" customWidth="1"/>
    <col min="9719" max="9721" width="6.7109375" style="4" customWidth="1"/>
    <col min="9722" max="9725" width="7.5703125" style="4" customWidth="1"/>
    <col min="9726" max="9726" width="8.140625" style="4" customWidth="1"/>
    <col min="9727" max="9727" width="8.42578125" style="4" customWidth="1"/>
    <col min="9728" max="9728" width="9.28515625" style="4" customWidth="1"/>
    <col min="9729" max="9729" width="8.42578125" style="4" customWidth="1"/>
    <col min="9730" max="9730" width="11.28515625" style="4" customWidth="1"/>
    <col min="9731" max="9731" width="9.28515625" style="4" customWidth="1"/>
    <col min="9732" max="9969" width="9.140625" style="4"/>
    <col min="9970" max="9970" width="18.7109375" style="4" customWidth="1"/>
    <col min="9971" max="9971" width="25.140625" style="4" customWidth="1"/>
    <col min="9972" max="9974" width="7.5703125" style="4" customWidth="1"/>
    <col min="9975" max="9977" width="6.7109375" style="4" customWidth="1"/>
    <col min="9978" max="9981" width="7.5703125" style="4" customWidth="1"/>
    <col min="9982" max="9982" width="8.140625" style="4" customWidth="1"/>
    <col min="9983" max="9983" width="8.42578125" style="4" customWidth="1"/>
    <col min="9984" max="9984" width="9.28515625" style="4" customWidth="1"/>
    <col min="9985" max="9985" width="8.42578125" style="4" customWidth="1"/>
    <col min="9986" max="9986" width="11.28515625" style="4" customWidth="1"/>
    <col min="9987" max="9987" width="9.28515625" style="4" customWidth="1"/>
    <col min="9988" max="10225" width="9.140625" style="4"/>
    <col min="10226" max="10226" width="18.7109375" style="4" customWidth="1"/>
    <col min="10227" max="10227" width="25.140625" style="4" customWidth="1"/>
    <col min="10228" max="10230" width="7.5703125" style="4" customWidth="1"/>
    <col min="10231" max="10233" width="6.7109375" style="4" customWidth="1"/>
    <col min="10234" max="10237" width="7.5703125" style="4" customWidth="1"/>
    <col min="10238" max="10238" width="8.140625" style="4" customWidth="1"/>
    <col min="10239" max="10239" width="8.42578125" style="4" customWidth="1"/>
    <col min="10240" max="10240" width="9.28515625" style="4" customWidth="1"/>
    <col min="10241" max="10241" width="8.42578125" style="4" customWidth="1"/>
    <col min="10242" max="10242" width="11.28515625" style="4" customWidth="1"/>
    <col min="10243" max="10243" width="9.28515625" style="4" customWidth="1"/>
    <col min="10244" max="10481" width="9.140625" style="4"/>
    <col min="10482" max="10482" width="18.7109375" style="4" customWidth="1"/>
    <col min="10483" max="10483" width="25.140625" style="4" customWidth="1"/>
    <col min="10484" max="10486" width="7.5703125" style="4" customWidth="1"/>
    <col min="10487" max="10489" width="6.7109375" style="4" customWidth="1"/>
    <col min="10490" max="10493" width="7.5703125" style="4" customWidth="1"/>
    <col min="10494" max="10494" width="8.140625" style="4" customWidth="1"/>
    <col min="10495" max="10495" width="8.42578125" style="4" customWidth="1"/>
    <col min="10496" max="10496" width="9.28515625" style="4" customWidth="1"/>
    <col min="10497" max="10497" width="8.42578125" style="4" customWidth="1"/>
    <col min="10498" max="10498" width="11.28515625" style="4" customWidth="1"/>
    <col min="10499" max="10499" width="9.28515625" style="4" customWidth="1"/>
    <col min="10500" max="10737" width="9.140625" style="4"/>
    <col min="10738" max="10738" width="18.7109375" style="4" customWidth="1"/>
    <col min="10739" max="10739" width="25.140625" style="4" customWidth="1"/>
    <col min="10740" max="10742" width="7.5703125" style="4" customWidth="1"/>
    <col min="10743" max="10745" width="6.7109375" style="4" customWidth="1"/>
    <col min="10746" max="10749" width="7.5703125" style="4" customWidth="1"/>
    <col min="10750" max="10750" width="8.140625" style="4" customWidth="1"/>
    <col min="10751" max="10751" width="8.42578125" style="4" customWidth="1"/>
    <col min="10752" max="10752" width="9.28515625" style="4" customWidth="1"/>
    <col min="10753" max="10753" width="8.42578125" style="4" customWidth="1"/>
    <col min="10754" max="10754" width="11.28515625" style="4" customWidth="1"/>
    <col min="10755" max="10755" width="9.28515625" style="4" customWidth="1"/>
    <col min="10756" max="10993" width="9.140625" style="4"/>
    <col min="10994" max="10994" width="18.7109375" style="4" customWidth="1"/>
    <col min="10995" max="10995" width="25.140625" style="4" customWidth="1"/>
    <col min="10996" max="10998" width="7.5703125" style="4" customWidth="1"/>
    <col min="10999" max="11001" width="6.7109375" style="4" customWidth="1"/>
    <col min="11002" max="11005" width="7.5703125" style="4" customWidth="1"/>
    <col min="11006" max="11006" width="8.140625" style="4" customWidth="1"/>
    <col min="11007" max="11007" width="8.42578125" style="4" customWidth="1"/>
    <col min="11008" max="11008" width="9.28515625" style="4" customWidth="1"/>
    <col min="11009" max="11009" width="8.42578125" style="4" customWidth="1"/>
    <col min="11010" max="11010" width="11.28515625" style="4" customWidth="1"/>
    <col min="11011" max="11011" width="9.28515625" style="4" customWidth="1"/>
    <col min="11012" max="11249" width="9.140625" style="4"/>
    <col min="11250" max="11250" width="18.7109375" style="4" customWidth="1"/>
    <col min="11251" max="11251" width="25.140625" style="4" customWidth="1"/>
    <col min="11252" max="11254" width="7.5703125" style="4" customWidth="1"/>
    <col min="11255" max="11257" width="6.7109375" style="4" customWidth="1"/>
    <col min="11258" max="11261" width="7.5703125" style="4" customWidth="1"/>
    <col min="11262" max="11262" width="8.140625" style="4" customWidth="1"/>
    <col min="11263" max="11263" width="8.42578125" style="4" customWidth="1"/>
    <col min="11264" max="11264" width="9.28515625" style="4" customWidth="1"/>
    <col min="11265" max="11265" width="8.42578125" style="4" customWidth="1"/>
    <col min="11266" max="11266" width="11.28515625" style="4" customWidth="1"/>
    <col min="11267" max="11267" width="9.28515625" style="4" customWidth="1"/>
    <col min="11268" max="11505" width="9.140625" style="4"/>
    <col min="11506" max="11506" width="18.7109375" style="4" customWidth="1"/>
    <col min="11507" max="11507" width="25.140625" style="4" customWidth="1"/>
    <col min="11508" max="11510" width="7.5703125" style="4" customWidth="1"/>
    <col min="11511" max="11513" width="6.7109375" style="4" customWidth="1"/>
    <col min="11514" max="11517" width="7.5703125" style="4" customWidth="1"/>
    <col min="11518" max="11518" width="8.140625" style="4" customWidth="1"/>
    <col min="11519" max="11519" width="8.42578125" style="4" customWidth="1"/>
    <col min="11520" max="11520" width="9.28515625" style="4" customWidth="1"/>
    <col min="11521" max="11521" width="8.42578125" style="4" customWidth="1"/>
    <col min="11522" max="11522" width="11.28515625" style="4" customWidth="1"/>
    <col min="11523" max="11523" width="9.28515625" style="4" customWidth="1"/>
    <col min="11524" max="11761" width="9.140625" style="4"/>
    <col min="11762" max="11762" width="18.7109375" style="4" customWidth="1"/>
    <col min="11763" max="11763" width="25.140625" style="4" customWidth="1"/>
    <col min="11764" max="11766" width="7.5703125" style="4" customWidth="1"/>
    <col min="11767" max="11769" width="6.7109375" style="4" customWidth="1"/>
    <col min="11770" max="11773" width="7.5703125" style="4" customWidth="1"/>
    <col min="11774" max="11774" width="8.140625" style="4" customWidth="1"/>
    <col min="11775" max="11775" width="8.42578125" style="4" customWidth="1"/>
    <col min="11776" max="11776" width="9.28515625" style="4" customWidth="1"/>
    <col min="11777" max="11777" width="8.42578125" style="4" customWidth="1"/>
    <col min="11778" max="11778" width="11.28515625" style="4" customWidth="1"/>
    <col min="11779" max="11779" width="9.28515625" style="4" customWidth="1"/>
    <col min="11780" max="12017" width="9.140625" style="4"/>
    <col min="12018" max="12018" width="18.7109375" style="4" customWidth="1"/>
    <col min="12019" max="12019" width="25.140625" style="4" customWidth="1"/>
    <col min="12020" max="12022" width="7.5703125" style="4" customWidth="1"/>
    <col min="12023" max="12025" width="6.7109375" style="4" customWidth="1"/>
    <col min="12026" max="12029" width="7.5703125" style="4" customWidth="1"/>
    <col min="12030" max="12030" width="8.140625" style="4" customWidth="1"/>
    <col min="12031" max="12031" width="8.42578125" style="4" customWidth="1"/>
    <col min="12032" max="12032" width="9.28515625" style="4" customWidth="1"/>
    <col min="12033" max="12033" width="8.42578125" style="4" customWidth="1"/>
    <col min="12034" max="12034" width="11.28515625" style="4" customWidth="1"/>
    <col min="12035" max="12035" width="9.28515625" style="4" customWidth="1"/>
    <col min="12036" max="12273" width="9.140625" style="4"/>
    <col min="12274" max="12274" width="18.7109375" style="4" customWidth="1"/>
    <col min="12275" max="12275" width="25.140625" style="4" customWidth="1"/>
    <col min="12276" max="12278" width="7.5703125" style="4" customWidth="1"/>
    <col min="12279" max="12281" width="6.7109375" style="4" customWidth="1"/>
    <col min="12282" max="12285" width="7.5703125" style="4" customWidth="1"/>
    <col min="12286" max="12286" width="8.140625" style="4" customWidth="1"/>
    <col min="12287" max="12287" width="8.42578125" style="4" customWidth="1"/>
    <col min="12288" max="12288" width="9.28515625" style="4" customWidth="1"/>
    <col min="12289" max="12289" width="8.42578125" style="4" customWidth="1"/>
    <col min="12290" max="12290" width="11.28515625" style="4" customWidth="1"/>
    <col min="12291" max="12291" width="9.28515625" style="4" customWidth="1"/>
    <col min="12292" max="12529" width="9.140625" style="4"/>
    <col min="12530" max="12530" width="18.7109375" style="4" customWidth="1"/>
    <col min="12531" max="12531" width="25.140625" style="4" customWidth="1"/>
    <col min="12532" max="12534" width="7.5703125" style="4" customWidth="1"/>
    <col min="12535" max="12537" width="6.7109375" style="4" customWidth="1"/>
    <col min="12538" max="12541" width="7.5703125" style="4" customWidth="1"/>
    <col min="12542" max="12542" width="8.140625" style="4" customWidth="1"/>
    <col min="12543" max="12543" width="8.42578125" style="4" customWidth="1"/>
    <col min="12544" max="12544" width="9.28515625" style="4" customWidth="1"/>
    <col min="12545" max="12545" width="8.42578125" style="4" customWidth="1"/>
    <col min="12546" max="12546" width="11.28515625" style="4" customWidth="1"/>
    <col min="12547" max="12547" width="9.28515625" style="4" customWidth="1"/>
    <col min="12548" max="12785" width="9.140625" style="4"/>
    <col min="12786" max="12786" width="18.7109375" style="4" customWidth="1"/>
    <col min="12787" max="12787" width="25.140625" style="4" customWidth="1"/>
    <col min="12788" max="12790" width="7.5703125" style="4" customWidth="1"/>
    <col min="12791" max="12793" width="6.7109375" style="4" customWidth="1"/>
    <col min="12794" max="12797" width="7.5703125" style="4" customWidth="1"/>
    <col min="12798" max="12798" width="8.140625" style="4" customWidth="1"/>
    <col min="12799" max="12799" width="8.42578125" style="4" customWidth="1"/>
    <col min="12800" max="12800" width="9.28515625" style="4" customWidth="1"/>
    <col min="12801" max="12801" width="8.42578125" style="4" customWidth="1"/>
    <col min="12802" max="12802" width="11.28515625" style="4" customWidth="1"/>
    <col min="12803" max="12803" width="9.28515625" style="4" customWidth="1"/>
    <col min="12804" max="13041" width="9.140625" style="4"/>
    <col min="13042" max="13042" width="18.7109375" style="4" customWidth="1"/>
    <col min="13043" max="13043" width="25.140625" style="4" customWidth="1"/>
    <col min="13044" max="13046" width="7.5703125" style="4" customWidth="1"/>
    <col min="13047" max="13049" width="6.7109375" style="4" customWidth="1"/>
    <col min="13050" max="13053" width="7.5703125" style="4" customWidth="1"/>
    <col min="13054" max="13054" width="8.140625" style="4" customWidth="1"/>
    <col min="13055" max="13055" width="8.42578125" style="4" customWidth="1"/>
    <col min="13056" max="13056" width="9.28515625" style="4" customWidth="1"/>
    <col min="13057" max="13057" width="8.42578125" style="4" customWidth="1"/>
    <col min="13058" max="13058" width="11.28515625" style="4" customWidth="1"/>
    <col min="13059" max="13059" width="9.28515625" style="4" customWidth="1"/>
    <col min="13060" max="13297" width="9.140625" style="4"/>
    <col min="13298" max="13298" width="18.7109375" style="4" customWidth="1"/>
    <col min="13299" max="13299" width="25.140625" style="4" customWidth="1"/>
    <col min="13300" max="13302" width="7.5703125" style="4" customWidth="1"/>
    <col min="13303" max="13305" width="6.7109375" style="4" customWidth="1"/>
    <col min="13306" max="13309" width="7.5703125" style="4" customWidth="1"/>
    <col min="13310" max="13310" width="8.140625" style="4" customWidth="1"/>
    <col min="13311" max="13311" width="8.42578125" style="4" customWidth="1"/>
    <col min="13312" max="13312" width="9.28515625" style="4" customWidth="1"/>
    <col min="13313" max="13313" width="8.42578125" style="4" customWidth="1"/>
    <col min="13314" max="13314" width="11.28515625" style="4" customWidth="1"/>
    <col min="13315" max="13315" width="9.28515625" style="4" customWidth="1"/>
    <col min="13316" max="13553" width="9.140625" style="4"/>
    <col min="13554" max="13554" width="18.7109375" style="4" customWidth="1"/>
    <col min="13555" max="13555" width="25.140625" style="4" customWidth="1"/>
    <col min="13556" max="13558" width="7.5703125" style="4" customWidth="1"/>
    <col min="13559" max="13561" width="6.7109375" style="4" customWidth="1"/>
    <col min="13562" max="13565" width="7.5703125" style="4" customWidth="1"/>
    <col min="13566" max="13566" width="8.140625" style="4" customWidth="1"/>
    <col min="13567" max="13567" width="8.42578125" style="4" customWidth="1"/>
    <col min="13568" max="13568" width="9.28515625" style="4" customWidth="1"/>
    <col min="13569" max="13569" width="8.42578125" style="4" customWidth="1"/>
    <col min="13570" max="13570" width="11.28515625" style="4" customWidth="1"/>
    <col min="13571" max="13571" width="9.28515625" style="4" customWidth="1"/>
    <col min="13572" max="13809" width="9.140625" style="4"/>
    <col min="13810" max="13810" width="18.7109375" style="4" customWidth="1"/>
    <col min="13811" max="13811" width="25.140625" style="4" customWidth="1"/>
    <col min="13812" max="13814" width="7.5703125" style="4" customWidth="1"/>
    <col min="13815" max="13817" width="6.7109375" style="4" customWidth="1"/>
    <col min="13818" max="13821" width="7.5703125" style="4" customWidth="1"/>
    <col min="13822" max="13822" width="8.140625" style="4" customWidth="1"/>
    <col min="13823" max="13823" width="8.42578125" style="4" customWidth="1"/>
    <col min="13824" max="13824" width="9.28515625" style="4" customWidth="1"/>
    <col min="13825" max="13825" width="8.42578125" style="4" customWidth="1"/>
    <col min="13826" max="13826" width="11.28515625" style="4" customWidth="1"/>
    <col min="13827" max="13827" width="9.28515625" style="4" customWidth="1"/>
    <col min="13828" max="14065" width="9.140625" style="4"/>
    <col min="14066" max="14066" width="18.7109375" style="4" customWidth="1"/>
    <col min="14067" max="14067" width="25.140625" style="4" customWidth="1"/>
    <col min="14068" max="14070" width="7.5703125" style="4" customWidth="1"/>
    <col min="14071" max="14073" width="6.7109375" style="4" customWidth="1"/>
    <col min="14074" max="14077" width="7.5703125" style="4" customWidth="1"/>
    <col min="14078" max="14078" width="8.140625" style="4" customWidth="1"/>
    <col min="14079" max="14079" width="8.42578125" style="4" customWidth="1"/>
    <col min="14080" max="14080" width="9.28515625" style="4" customWidth="1"/>
    <col min="14081" max="14081" width="8.42578125" style="4" customWidth="1"/>
    <col min="14082" max="14082" width="11.28515625" style="4" customWidth="1"/>
    <col min="14083" max="14083" width="9.28515625" style="4" customWidth="1"/>
    <col min="14084" max="14321" width="9.140625" style="4"/>
    <col min="14322" max="14322" width="18.7109375" style="4" customWidth="1"/>
    <col min="14323" max="14323" width="25.140625" style="4" customWidth="1"/>
    <col min="14324" max="14326" width="7.5703125" style="4" customWidth="1"/>
    <col min="14327" max="14329" width="6.7109375" style="4" customWidth="1"/>
    <col min="14330" max="14333" width="7.5703125" style="4" customWidth="1"/>
    <col min="14334" max="14334" width="8.140625" style="4" customWidth="1"/>
    <col min="14335" max="14335" width="8.42578125" style="4" customWidth="1"/>
    <col min="14336" max="14336" width="9.28515625" style="4" customWidth="1"/>
    <col min="14337" max="14337" width="8.42578125" style="4" customWidth="1"/>
    <col min="14338" max="14338" width="11.28515625" style="4" customWidth="1"/>
    <col min="14339" max="14339" width="9.28515625" style="4" customWidth="1"/>
    <col min="14340" max="14577" width="9.140625" style="4"/>
    <col min="14578" max="14578" width="18.7109375" style="4" customWidth="1"/>
    <col min="14579" max="14579" width="25.140625" style="4" customWidth="1"/>
    <col min="14580" max="14582" width="7.5703125" style="4" customWidth="1"/>
    <col min="14583" max="14585" width="6.7109375" style="4" customWidth="1"/>
    <col min="14586" max="14589" width="7.5703125" style="4" customWidth="1"/>
    <col min="14590" max="14590" width="8.140625" style="4" customWidth="1"/>
    <col min="14591" max="14591" width="8.42578125" style="4" customWidth="1"/>
    <col min="14592" max="14592" width="9.28515625" style="4" customWidth="1"/>
    <col min="14593" max="14593" width="8.42578125" style="4" customWidth="1"/>
    <col min="14594" max="14594" width="11.28515625" style="4" customWidth="1"/>
    <col min="14595" max="14595" width="9.28515625" style="4" customWidth="1"/>
    <col min="14596" max="14833" width="9.140625" style="4"/>
    <col min="14834" max="14834" width="18.7109375" style="4" customWidth="1"/>
    <col min="14835" max="14835" width="25.140625" style="4" customWidth="1"/>
    <col min="14836" max="14838" width="7.5703125" style="4" customWidth="1"/>
    <col min="14839" max="14841" width="6.7109375" style="4" customWidth="1"/>
    <col min="14842" max="14845" width="7.5703125" style="4" customWidth="1"/>
    <col min="14846" max="14846" width="8.140625" style="4" customWidth="1"/>
    <col min="14847" max="14847" width="8.42578125" style="4" customWidth="1"/>
    <col min="14848" max="14848" width="9.28515625" style="4" customWidth="1"/>
    <col min="14849" max="14849" width="8.42578125" style="4" customWidth="1"/>
    <col min="14850" max="14850" width="11.28515625" style="4" customWidth="1"/>
    <col min="14851" max="14851" width="9.28515625" style="4" customWidth="1"/>
    <col min="14852" max="15089" width="9.140625" style="4"/>
    <col min="15090" max="15090" width="18.7109375" style="4" customWidth="1"/>
    <col min="15091" max="15091" width="25.140625" style="4" customWidth="1"/>
    <col min="15092" max="15094" width="7.5703125" style="4" customWidth="1"/>
    <col min="15095" max="15097" width="6.7109375" style="4" customWidth="1"/>
    <col min="15098" max="15101" width="7.5703125" style="4" customWidth="1"/>
    <col min="15102" max="15102" width="8.140625" style="4" customWidth="1"/>
    <col min="15103" max="15103" width="8.42578125" style="4" customWidth="1"/>
    <col min="15104" max="15104" width="9.28515625" style="4" customWidth="1"/>
    <col min="15105" max="15105" width="8.42578125" style="4" customWidth="1"/>
    <col min="15106" max="15106" width="11.28515625" style="4" customWidth="1"/>
    <col min="15107" max="15107" width="9.28515625" style="4" customWidth="1"/>
    <col min="15108" max="15345" width="9.140625" style="4"/>
    <col min="15346" max="15346" width="18.7109375" style="4" customWidth="1"/>
    <col min="15347" max="15347" width="25.140625" style="4" customWidth="1"/>
    <col min="15348" max="15350" width="7.5703125" style="4" customWidth="1"/>
    <col min="15351" max="15353" width="6.7109375" style="4" customWidth="1"/>
    <col min="15354" max="15357" width="7.5703125" style="4" customWidth="1"/>
    <col min="15358" max="15358" width="8.140625" style="4" customWidth="1"/>
    <col min="15359" max="15359" width="8.42578125" style="4" customWidth="1"/>
    <col min="15360" max="15360" width="9.28515625" style="4" customWidth="1"/>
    <col min="15361" max="15361" width="8.42578125" style="4" customWidth="1"/>
    <col min="15362" max="15362" width="11.28515625" style="4" customWidth="1"/>
    <col min="15363" max="15363" width="9.28515625" style="4" customWidth="1"/>
    <col min="15364" max="15601" width="9.140625" style="4"/>
    <col min="15602" max="15602" width="18.7109375" style="4" customWidth="1"/>
    <col min="15603" max="15603" width="25.140625" style="4" customWidth="1"/>
    <col min="15604" max="15606" width="7.5703125" style="4" customWidth="1"/>
    <col min="15607" max="15609" width="6.7109375" style="4" customWidth="1"/>
    <col min="15610" max="15613" width="7.5703125" style="4" customWidth="1"/>
    <col min="15614" max="15614" width="8.140625" style="4" customWidth="1"/>
    <col min="15615" max="15615" width="8.42578125" style="4" customWidth="1"/>
    <col min="15616" max="15616" width="9.28515625" style="4" customWidth="1"/>
    <col min="15617" max="15617" width="8.42578125" style="4" customWidth="1"/>
    <col min="15618" max="15618" width="11.28515625" style="4" customWidth="1"/>
    <col min="15619" max="15619" width="9.28515625" style="4" customWidth="1"/>
    <col min="15620" max="15857" width="9.140625" style="4"/>
    <col min="15858" max="15858" width="18.7109375" style="4" customWidth="1"/>
    <col min="15859" max="15859" width="25.140625" style="4" customWidth="1"/>
    <col min="15860" max="15862" width="7.5703125" style="4" customWidth="1"/>
    <col min="15863" max="15865" width="6.7109375" style="4" customWidth="1"/>
    <col min="15866" max="15869" width="7.5703125" style="4" customWidth="1"/>
    <col min="15870" max="15870" width="8.140625" style="4" customWidth="1"/>
    <col min="15871" max="15871" width="8.42578125" style="4" customWidth="1"/>
    <col min="15872" max="15872" width="9.28515625" style="4" customWidth="1"/>
    <col min="15873" max="15873" width="8.42578125" style="4" customWidth="1"/>
    <col min="15874" max="15874" width="11.28515625" style="4" customWidth="1"/>
    <col min="15875" max="15875" width="9.28515625" style="4" customWidth="1"/>
    <col min="15876" max="16113" width="9.140625" style="4"/>
    <col min="16114" max="16114" width="18.7109375" style="4" customWidth="1"/>
    <col min="16115" max="16115" width="25.140625" style="4" customWidth="1"/>
    <col min="16116" max="16118" width="7.5703125" style="4" customWidth="1"/>
    <col min="16119" max="16121" width="6.7109375" style="4" customWidth="1"/>
    <col min="16122" max="16125" width="7.5703125" style="4" customWidth="1"/>
    <col min="16126" max="16126" width="8.140625" style="4" customWidth="1"/>
    <col min="16127" max="16127" width="8.42578125" style="4" customWidth="1"/>
    <col min="16128" max="16128" width="9.28515625" style="4" customWidth="1"/>
    <col min="16129" max="16129" width="8.42578125" style="4" customWidth="1"/>
    <col min="16130" max="16130" width="11.28515625" style="4" customWidth="1"/>
    <col min="16131" max="16131" width="9.28515625" style="4" customWidth="1"/>
    <col min="16132" max="16384" width="9.140625" style="4"/>
  </cols>
  <sheetData>
    <row r="1" spans="1:10" s="30" customFormat="1" ht="15" customHeight="1">
      <c r="A1" s="189"/>
      <c r="B1" s="198"/>
      <c r="C1" s="196"/>
      <c r="D1" s="208" t="s">
        <v>149</v>
      </c>
      <c r="E1" s="182" t="str">
        <f>'Obra '!D1</f>
        <v>Marena</v>
      </c>
      <c r="F1" s="182"/>
      <c r="G1" s="182"/>
      <c r="H1" s="182"/>
      <c r="I1" s="195"/>
      <c r="J1" s="196"/>
    </row>
    <row r="2" spans="1:10" s="113" customFormat="1" ht="15" customHeight="1">
      <c r="A2" s="191"/>
      <c r="C2" s="229"/>
      <c r="D2" s="208" t="s">
        <v>123</v>
      </c>
      <c r="E2" s="182" t="str">
        <f>'Obra '!D2</f>
        <v>XPCon</v>
      </c>
      <c r="F2" s="220"/>
      <c r="G2" s="220"/>
      <c r="H2" s="182"/>
      <c r="I2" s="230"/>
      <c r="J2" s="229"/>
    </row>
    <row r="3" spans="1:10" s="113" customFormat="1" ht="12.75">
      <c r="A3" s="191"/>
      <c r="C3" s="229"/>
      <c r="D3" s="208" t="s">
        <v>272</v>
      </c>
      <c r="E3" s="1324"/>
      <c r="F3" s="1324"/>
      <c r="G3" s="1324"/>
      <c r="H3" s="1325"/>
      <c r="I3" s="230"/>
      <c r="J3" s="229"/>
    </row>
    <row r="4" spans="1:10" s="113" customFormat="1" ht="15" customHeight="1">
      <c r="A4" s="199"/>
      <c r="B4" s="231"/>
      <c r="C4" s="232"/>
      <c r="D4" s="208" t="s">
        <v>124</v>
      </c>
      <c r="E4" s="182" t="s">
        <v>83</v>
      </c>
      <c r="F4" s="182"/>
      <c r="G4" s="182"/>
      <c r="H4" s="182"/>
      <c r="I4" s="233"/>
      <c r="J4" s="232"/>
    </row>
    <row r="5" spans="1:10" s="31" customFormat="1" ht="22.15" customHeight="1">
      <c r="A5" s="1326" t="s">
        <v>383</v>
      </c>
      <c r="B5" s="1327"/>
      <c r="C5" s="1327"/>
      <c r="D5" s="1327"/>
      <c r="E5" s="1327"/>
      <c r="F5" s="1327"/>
      <c r="G5" s="1327"/>
      <c r="H5" s="1327"/>
      <c r="I5" s="1327"/>
      <c r="J5" s="1328"/>
    </row>
    <row r="6" spans="1:10" s="55" customFormat="1" ht="56.25" customHeight="1">
      <c r="A6" s="1329" t="s">
        <v>293</v>
      </c>
      <c r="B6" s="299" t="s">
        <v>384</v>
      </c>
      <c r="C6" s="299" t="s">
        <v>385</v>
      </c>
      <c r="D6" s="299" t="s">
        <v>386</v>
      </c>
      <c r="E6" s="299" t="s">
        <v>387</v>
      </c>
      <c r="F6" s="299" t="s">
        <v>388</v>
      </c>
      <c r="G6" s="299" t="s">
        <v>58</v>
      </c>
      <c r="H6" s="299" t="s">
        <v>389</v>
      </c>
      <c r="I6" s="299" t="s">
        <v>390</v>
      </c>
      <c r="J6" s="299" t="s">
        <v>391</v>
      </c>
    </row>
    <row r="7" spans="1:10" s="55" customFormat="1" ht="12">
      <c r="A7" s="1241"/>
      <c r="B7" s="343" t="s">
        <v>294</v>
      </c>
      <c r="C7" s="154" t="s">
        <v>392</v>
      </c>
      <c r="D7" s="154" t="s">
        <v>295</v>
      </c>
      <c r="E7" s="154" t="s">
        <v>296</v>
      </c>
      <c r="F7" s="154" t="s">
        <v>393</v>
      </c>
      <c r="G7" s="154" t="s">
        <v>394</v>
      </c>
      <c r="H7" s="154" t="s">
        <v>119</v>
      </c>
      <c r="I7" s="154" t="s">
        <v>395</v>
      </c>
      <c r="J7" s="154" t="s">
        <v>396</v>
      </c>
    </row>
    <row r="8" spans="1:10" s="81" customFormat="1" ht="16.149999999999999" customHeight="1">
      <c r="A8" s="254" t="s">
        <v>1082</v>
      </c>
      <c r="B8" s="255"/>
      <c r="C8" s="255"/>
      <c r="D8" s="255"/>
      <c r="E8" s="255"/>
      <c r="F8" s="255"/>
      <c r="G8" s="255"/>
      <c r="H8" s="247"/>
      <c r="I8" s="247"/>
      <c r="J8" s="247">
        <f>SUM(J9:J10)</f>
        <v>8.8549999999999986</v>
      </c>
    </row>
    <row r="9" spans="1:10" s="81" customFormat="1" ht="15" customHeight="1">
      <c r="A9" s="316" t="s">
        <v>1079</v>
      </c>
      <c r="B9" s="344" t="s">
        <v>44</v>
      </c>
      <c r="C9" s="316">
        <v>1</v>
      </c>
      <c r="D9" s="316">
        <v>0.65</v>
      </c>
      <c r="E9" s="316">
        <v>1</v>
      </c>
      <c r="F9" s="370">
        <f>2*D9+2*E9</f>
        <v>3.3</v>
      </c>
      <c r="G9" s="316">
        <v>1.2</v>
      </c>
      <c r="H9" s="370">
        <f>E9*D9</f>
        <v>0.65</v>
      </c>
      <c r="I9" s="370">
        <f>0.65*0.65</f>
        <v>0.42250000000000004</v>
      </c>
      <c r="J9" s="370">
        <f>(H9+F9*G9-I9)*C9</f>
        <v>4.1874999999999991</v>
      </c>
    </row>
    <row r="10" spans="1:10" s="81" customFormat="1" ht="15" customHeight="1">
      <c r="A10" s="316" t="s">
        <v>1079</v>
      </c>
      <c r="B10" s="344" t="s">
        <v>45</v>
      </c>
      <c r="C10" s="316">
        <v>1</v>
      </c>
      <c r="D10" s="316">
        <v>0.7</v>
      </c>
      <c r="E10" s="316">
        <v>1.1000000000000001</v>
      </c>
      <c r="F10" s="370">
        <f>2*D10+2*E10</f>
        <v>3.6</v>
      </c>
      <c r="G10" s="316">
        <v>1.2</v>
      </c>
      <c r="H10" s="370">
        <f>E10*D10</f>
        <v>0.77</v>
      </c>
      <c r="I10" s="370">
        <f>0.65*0.65</f>
        <v>0.42250000000000004</v>
      </c>
      <c r="J10" s="370">
        <f>(H10+F10*G10-I10)*C10</f>
        <v>4.6674999999999995</v>
      </c>
    </row>
    <row r="11" spans="1:10" s="81" customFormat="1" ht="16.149999999999999" customHeight="1">
      <c r="A11" s="254" t="s">
        <v>1082</v>
      </c>
      <c r="B11" s="255"/>
      <c r="C11" s="255"/>
      <c r="D11" s="255"/>
      <c r="E11" s="255"/>
      <c r="F11" s="255"/>
      <c r="G11" s="255"/>
      <c r="H11" s="247"/>
      <c r="I11" s="247"/>
      <c r="J11" s="247">
        <f>SUM(J12:J13)</f>
        <v>72.319999999999993</v>
      </c>
    </row>
    <row r="12" spans="1:10" s="81" customFormat="1" ht="15" customHeight="1">
      <c r="A12" s="316" t="s">
        <v>1080</v>
      </c>
      <c r="B12" s="344" t="s">
        <v>44</v>
      </c>
      <c r="C12" s="316">
        <v>8</v>
      </c>
      <c r="D12" s="316">
        <v>0.65</v>
      </c>
      <c r="E12" s="316">
        <v>1</v>
      </c>
      <c r="F12" s="370">
        <f>2*D12+2*E12</f>
        <v>3.3</v>
      </c>
      <c r="G12" s="316">
        <v>1.2</v>
      </c>
      <c r="H12" s="370">
        <f>E12*D12</f>
        <v>0.65</v>
      </c>
      <c r="I12" s="370">
        <f>0.6*0.6</f>
        <v>0.36</v>
      </c>
      <c r="J12" s="370">
        <f>(H12+F12*G12-I12)*C12</f>
        <v>33.999999999999993</v>
      </c>
    </row>
    <row r="13" spans="1:10" s="81" customFormat="1" ht="15" customHeight="1">
      <c r="A13" s="316" t="s">
        <v>1080</v>
      </c>
      <c r="B13" s="344" t="s">
        <v>45</v>
      </c>
      <c r="C13" s="316">
        <v>8</v>
      </c>
      <c r="D13" s="316">
        <v>0.7</v>
      </c>
      <c r="E13" s="316">
        <v>1.1000000000000001</v>
      </c>
      <c r="F13" s="370">
        <f>2*D13+2*E13</f>
        <v>3.6</v>
      </c>
      <c r="G13" s="316">
        <v>1.2</v>
      </c>
      <c r="H13" s="370">
        <f>E13*D13</f>
        <v>0.77</v>
      </c>
      <c r="I13" s="370">
        <f>0.5*0.6</f>
        <v>0.3</v>
      </c>
      <c r="J13" s="370">
        <f>(H13+F13*G13-I13)*C13</f>
        <v>38.32</v>
      </c>
    </row>
    <row r="14" spans="1:10" s="81" customFormat="1" ht="16.149999999999999" customHeight="1">
      <c r="A14" s="254" t="s">
        <v>1082</v>
      </c>
      <c r="B14" s="255"/>
      <c r="C14" s="255"/>
      <c r="D14" s="255"/>
      <c r="E14" s="255"/>
      <c r="F14" s="255"/>
      <c r="G14" s="255"/>
      <c r="H14" s="247"/>
      <c r="I14" s="247"/>
      <c r="J14" s="247">
        <f>SUM(J15:J16)</f>
        <v>9.0399999999999991</v>
      </c>
    </row>
    <row r="15" spans="1:10" s="81" customFormat="1" ht="15" customHeight="1">
      <c r="A15" s="316" t="s">
        <v>1081</v>
      </c>
      <c r="B15" s="344" t="s">
        <v>44</v>
      </c>
      <c r="C15" s="316">
        <v>1</v>
      </c>
      <c r="D15" s="316">
        <v>0.65</v>
      </c>
      <c r="E15" s="316">
        <v>1</v>
      </c>
      <c r="F15" s="370">
        <f>2*D15+2*E15</f>
        <v>3.3</v>
      </c>
      <c r="G15" s="316">
        <v>1.2</v>
      </c>
      <c r="H15" s="370">
        <f>E15*D15</f>
        <v>0.65</v>
      </c>
      <c r="I15" s="370">
        <f>0.6*0.6</f>
        <v>0.36</v>
      </c>
      <c r="J15" s="370">
        <f>(H15+F15*G15-I15)*C15</f>
        <v>4.2499999999999991</v>
      </c>
    </row>
    <row r="16" spans="1:10" s="81" customFormat="1" ht="15" customHeight="1">
      <c r="A16" s="316" t="s">
        <v>1081</v>
      </c>
      <c r="B16" s="344" t="s">
        <v>45</v>
      </c>
      <c r="C16" s="316">
        <v>1</v>
      </c>
      <c r="D16" s="316">
        <v>0.7</v>
      </c>
      <c r="E16" s="316">
        <v>1.1000000000000001</v>
      </c>
      <c r="F16" s="370">
        <f>2*D16+2*E16</f>
        <v>3.6</v>
      </c>
      <c r="G16" s="316">
        <v>1.2</v>
      </c>
      <c r="H16" s="370">
        <f>E16*D16</f>
        <v>0.77</v>
      </c>
      <c r="I16" s="370">
        <f>0.5*0.6</f>
        <v>0.3</v>
      </c>
      <c r="J16" s="370">
        <f>(H16+F16*G16-I16)*C16</f>
        <v>4.79</v>
      </c>
    </row>
    <row r="17" spans="1:10" s="81" customFormat="1" ht="16.149999999999999" customHeight="1">
      <c r="A17" s="254" t="s">
        <v>1082</v>
      </c>
      <c r="B17" s="255"/>
      <c r="C17" s="255"/>
      <c r="D17" s="255"/>
      <c r="E17" s="255"/>
      <c r="F17" s="255"/>
      <c r="G17" s="255"/>
      <c r="H17" s="247"/>
      <c r="I17" s="247"/>
      <c r="J17" s="247">
        <f>SUM(J18:J20)</f>
        <v>12.093999999999999</v>
      </c>
    </row>
    <row r="18" spans="1:10" s="81" customFormat="1" ht="15" customHeight="1">
      <c r="A18" s="316" t="s">
        <v>549</v>
      </c>
      <c r="B18" s="344" t="s">
        <v>44</v>
      </c>
      <c r="C18" s="316">
        <v>1</v>
      </c>
      <c r="D18" s="316">
        <v>0.65</v>
      </c>
      <c r="E18" s="316">
        <v>1</v>
      </c>
      <c r="F18" s="370">
        <f>2*D18+2*E18</f>
        <v>3.3</v>
      </c>
      <c r="G18" s="316">
        <v>1.2</v>
      </c>
      <c r="H18" s="370">
        <f>E18*D18</f>
        <v>0.65</v>
      </c>
      <c r="I18" s="370">
        <f>0.6*0.6</f>
        <v>0.36</v>
      </c>
      <c r="J18" s="370">
        <f>(H18+F18*G18-I18)*C18</f>
        <v>4.2499999999999991</v>
      </c>
    </row>
    <row r="19" spans="1:10" s="81" customFormat="1" ht="15" customHeight="1">
      <c r="A19" s="316" t="s">
        <v>549</v>
      </c>
      <c r="B19" s="344" t="s">
        <v>45</v>
      </c>
      <c r="C19" s="316">
        <v>1</v>
      </c>
      <c r="D19" s="316">
        <v>0.7</v>
      </c>
      <c r="E19" s="316">
        <v>1.1000000000000001</v>
      </c>
      <c r="F19" s="370">
        <f>2*D19+2*E19</f>
        <v>3.6</v>
      </c>
      <c r="G19" s="316">
        <v>1.2</v>
      </c>
      <c r="H19" s="370">
        <f>E19*D19</f>
        <v>0.77</v>
      </c>
      <c r="I19" s="370">
        <f>0.5*0.6</f>
        <v>0.3</v>
      </c>
      <c r="J19" s="370">
        <f>(H19+F19*G19-I19)*C19</f>
        <v>4.79</v>
      </c>
    </row>
    <row r="20" spans="1:10" s="81" customFormat="1" ht="15" customHeight="1" thickBot="1">
      <c r="A20" s="316" t="s">
        <v>549</v>
      </c>
      <c r="B20" s="344" t="s">
        <v>46</v>
      </c>
      <c r="C20" s="316">
        <v>1</v>
      </c>
      <c r="D20" s="316">
        <v>0.54</v>
      </c>
      <c r="E20" s="316">
        <v>0.7</v>
      </c>
      <c r="F20" s="370">
        <f>2*D20+2*E20</f>
        <v>2.48</v>
      </c>
      <c r="G20" s="316">
        <v>1.2</v>
      </c>
      <c r="H20" s="370">
        <f>E20*D20</f>
        <v>0.378</v>
      </c>
      <c r="I20" s="370">
        <f>0.5*0.6</f>
        <v>0.3</v>
      </c>
      <c r="J20" s="370">
        <f>(H20+F20*G20-I20)*C20</f>
        <v>3.0540000000000003</v>
      </c>
    </row>
    <row r="21" spans="1:10" ht="13.5" thickTop="1" thickBot="1">
      <c r="A21" s="52" t="s">
        <v>18</v>
      </c>
      <c r="B21" s="100"/>
      <c r="C21" s="100">
        <f>SUM(C9:C20)</f>
        <v>23</v>
      </c>
      <c r="D21" s="100"/>
      <c r="E21" s="100"/>
      <c r="F21" s="100"/>
      <c r="G21" s="100"/>
      <c r="H21" s="100"/>
      <c r="I21" s="100"/>
      <c r="J21" s="100">
        <f>J8+J11+J14+J17</f>
        <v>102.309</v>
      </c>
    </row>
    <row r="22" spans="1:10" ht="12" thickTop="1">
      <c r="A22" s="6"/>
      <c r="B22" s="6"/>
      <c r="C22" s="6"/>
      <c r="D22" s="6"/>
      <c r="E22" s="6"/>
      <c r="F22" s="6"/>
      <c r="G22" s="6"/>
      <c r="H22" s="6"/>
    </row>
    <row r="23" spans="1:10">
      <c r="A23" s="6"/>
      <c r="B23" s="6"/>
      <c r="C23" s="6"/>
      <c r="D23" s="6"/>
      <c r="E23" s="6"/>
      <c r="F23" s="6"/>
      <c r="G23" s="6"/>
      <c r="H23" s="6"/>
    </row>
    <row r="24" spans="1:10" ht="24.75" customHeight="1">
      <c r="A24" s="6"/>
      <c r="B24" s="6"/>
      <c r="C24" s="6"/>
      <c r="D24" s="6"/>
      <c r="E24" s="6"/>
      <c r="F24" s="6"/>
      <c r="G24" s="6"/>
      <c r="H24" s="6"/>
    </row>
    <row r="25" spans="1:10" ht="24.75" customHeight="1">
      <c r="A25" s="6"/>
      <c r="B25" s="6"/>
      <c r="C25" s="6"/>
      <c r="D25" s="6"/>
      <c r="E25" s="6"/>
      <c r="F25" s="6"/>
      <c r="G25" s="6"/>
      <c r="H25" s="6"/>
    </row>
    <row r="26" spans="1:10" ht="24.75" customHeight="1">
      <c r="A26" s="6"/>
      <c r="B26" s="6"/>
      <c r="C26" s="6"/>
      <c r="D26" s="6"/>
      <c r="E26" s="6"/>
      <c r="F26" s="6"/>
      <c r="G26" s="6"/>
      <c r="H26" s="6"/>
    </row>
    <row r="27" spans="1:10" ht="24.75" customHeight="1">
      <c r="A27" s="6"/>
      <c r="B27" s="6"/>
      <c r="C27" s="6"/>
      <c r="D27" s="6"/>
      <c r="E27" s="6"/>
      <c r="F27" s="6"/>
      <c r="G27" s="6"/>
      <c r="H27" s="6"/>
    </row>
    <row r="28" spans="1:10" ht="24.75" customHeight="1">
      <c r="A28" s="6"/>
      <c r="B28" s="6"/>
      <c r="C28" s="6"/>
      <c r="D28" s="6"/>
      <c r="E28" s="6"/>
      <c r="F28" s="6"/>
      <c r="G28" s="6"/>
      <c r="H28" s="6"/>
    </row>
    <row r="29" spans="1:10" ht="24.75" customHeight="1">
      <c r="A29" s="6"/>
      <c r="B29" s="6"/>
      <c r="C29" s="6"/>
      <c r="D29" s="6"/>
      <c r="E29" s="6"/>
      <c r="F29" s="6"/>
      <c r="G29" s="6"/>
      <c r="H29" s="6"/>
    </row>
    <row r="30" spans="1:10" ht="24.75" customHeight="1">
      <c r="A30" s="6"/>
      <c r="B30" s="6"/>
      <c r="C30" s="6"/>
      <c r="D30" s="6"/>
      <c r="E30" s="6"/>
      <c r="F30" s="6"/>
      <c r="G30" s="6"/>
      <c r="H30" s="6"/>
    </row>
    <row r="31" spans="1:10" ht="24.75" customHeight="1">
      <c r="A31" s="6"/>
      <c r="B31" s="6"/>
      <c r="C31" s="6"/>
      <c r="D31" s="6"/>
      <c r="E31" s="6"/>
      <c r="F31" s="6"/>
      <c r="G31" s="6"/>
      <c r="H31" s="6"/>
    </row>
    <row r="32" spans="1:10" ht="24.75" customHeight="1">
      <c r="A32" s="6"/>
      <c r="B32" s="6"/>
      <c r="C32" s="6"/>
      <c r="D32" s="6"/>
      <c r="E32" s="6"/>
      <c r="F32" s="6"/>
      <c r="G32" s="6"/>
      <c r="H32" s="6"/>
    </row>
    <row r="33" spans="1:8" ht="24.75" customHeight="1">
      <c r="A33" s="6"/>
      <c r="B33" s="6"/>
      <c r="C33" s="6"/>
      <c r="D33" s="6"/>
      <c r="E33" s="6"/>
      <c r="F33" s="6"/>
      <c r="G33" s="6"/>
      <c r="H33" s="6"/>
    </row>
    <row r="34" spans="1:8" ht="24.75" customHeight="1">
      <c r="A34" s="6"/>
      <c r="B34" s="6"/>
      <c r="C34" s="6"/>
      <c r="D34" s="6"/>
      <c r="E34" s="6"/>
      <c r="F34" s="6"/>
      <c r="G34" s="6"/>
      <c r="H34" s="6"/>
    </row>
    <row r="57" spans="1:1">
      <c r="A57" s="237"/>
    </row>
  </sheetData>
  <mergeCells count="3">
    <mergeCell ref="E3:H3"/>
    <mergeCell ref="A5:J5"/>
    <mergeCell ref="A6:A7"/>
  </mergeCells>
  <printOptions horizontalCentered="1"/>
  <pageMargins left="0.39370078740157483" right="0" top="0.39370078740157483" bottom="0.39370078740157483" header="0.51181102362204722" footer="0.19685039370078741"/>
  <pageSetup paperSize="9" scale="79" orientation="portrait" verticalDpi="300" r:id="rId1"/>
  <headerFooter alignWithMargins="0">
    <oddFooter>&amp;L&amp;F - &amp;A&amp;R&amp;P /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0FC45-C6E0-49B5-AEC0-935B2C376FAE}">
  <sheetPr codeName="Planilha11">
    <tabColor rgb="FF1851D6"/>
  </sheetPr>
  <dimension ref="A1:AA1498"/>
  <sheetViews>
    <sheetView showGridLines="0" view="pageBreakPreview" zoomScale="70" zoomScaleNormal="85" zoomScaleSheetLayoutView="70" workbookViewId="0">
      <pane ySplit="8" topLeftCell="A132" activePane="bottomLeft" state="frozen"/>
      <selection activeCell="E107" sqref="E107"/>
      <selection pane="bottomLeft" activeCell="Q20" sqref="Q20"/>
    </sheetView>
  </sheetViews>
  <sheetFormatPr defaultRowHeight="15"/>
  <cols>
    <col min="1" max="1" width="34.140625" style="860" customWidth="1"/>
    <col min="2" max="2" width="18.85546875" style="860" bestFit="1" customWidth="1"/>
    <col min="3" max="3" width="67.42578125" style="860" customWidth="1"/>
    <col min="4" max="4" width="21.42578125" style="860" customWidth="1"/>
    <col min="5" max="5" width="17.42578125" style="860" customWidth="1"/>
    <col min="6" max="6" width="23.42578125" style="860" customWidth="1"/>
    <col min="7" max="7" width="24" style="860" customWidth="1"/>
    <col min="8" max="8" width="17" style="860" customWidth="1"/>
    <col min="9" max="9" width="23.7109375" style="860" customWidth="1"/>
    <col min="10" max="10" width="17.42578125" style="860" customWidth="1"/>
    <col min="11" max="11" width="32.42578125" style="860" customWidth="1"/>
    <col min="12" max="12" width="18.7109375" style="860" customWidth="1"/>
    <col min="13" max="13" width="14.85546875" style="860" customWidth="1"/>
    <col min="14" max="14" width="16.42578125" style="860" customWidth="1"/>
    <col min="15" max="15" width="9.140625" style="860" customWidth="1"/>
    <col min="16" max="16" width="9.140625" style="860"/>
    <col min="17" max="17" width="14.28515625" style="860" bestFit="1" customWidth="1"/>
    <col min="18" max="18" width="12" style="860" bestFit="1" customWidth="1"/>
    <col min="19" max="20" width="9.140625" style="860"/>
    <col min="21" max="21" width="11.140625" style="860" bestFit="1" customWidth="1"/>
    <col min="22" max="23" width="9.140625" style="860"/>
    <col min="24" max="24" width="10.140625" style="860" bestFit="1" customWidth="1"/>
    <col min="25" max="26" width="9.140625" style="860"/>
    <col min="27" max="27" width="10.140625" style="860" bestFit="1" customWidth="1"/>
    <col min="28" max="16384" width="9.140625" style="860"/>
  </cols>
  <sheetData>
    <row r="1" spans="1:27" s="30" customFormat="1" ht="15" customHeight="1">
      <c r="A1" s="189"/>
      <c r="B1" s="851"/>
      <c r="C1" s="208" t="s">
        <v>149</v>
      </c>
      <c r="D1" s="182" t="s">
        <v>791</v>
      </c>
      <c r="E1" s="182"/>
      <c r="F1" s="178"/>
      <c r="G1" s="178"/>
      <c r="H1" s="178"/>
      <c r="I1" s="178"/>
      <c r="J1" s="178"/>
      <c r="K1" s="178"/>
      <c r="L1" s="178"/>
      <c r="M1" s="178"/>
      <c r="N1" s="178"/>
      <c r="O1" s="853"/>
      <c r="P1" s="1330" t="s">
        <v>1698</v>
      </c>
      <c r="Q1" s="30" t="s">
        <v>910</v>
      </c>
      <c r="R1" s="925">
        <f>SUM(I14:I24,I46:I64,I85:I88)</f>
        <v>8863.9541750000026</v>
      </c>
      <c r="S1" s="1330" t="s">
        <v>1700</v>
      </c>
      <c r="T1" s="30" t="s">
        <v>910</v>
      </c>
      <c r="U1" s="925">
        <f>SUM(I36:I44,I78:I80)</f>
        <v>2531.3609999999994</v>
      </c>
      <c r="V1" s="1330" t="s">
        <v>1701</v>
      </c>
      <c r="W1" s="30" t="s">
        <v>910</v>
      </c>
      <c r="X1" s="925">
        <f>SUM(I65:I84)</f>
        <v>2961.3272149999993</v>
      </c>
      <c r="Y1" s="1330" t="s">
        <v>1702</v>
      </c>
      <c r="Z1" s="30" t="s">
        <v>910</v>
      </c>
      <c r="AA1" s="925">
        <f>SUM(I9:I11,I25:I35,I45,I77)</f>
        <v>10508.735599999998</v>
      </c>
    </row>
    <row r="2" spans="1:27" s="113" customFormat="1" ht="15" customHeight="1">
      <c r="A2" s="191"/>
      <c r="B2" s="30"/>
      <c r="C2" s="208" t="s">
        <v>123</v>
      </c>
      <c r="D2" s="220" t="s">
        <v>792</v>
      </c>
      <c r="E2" s="220"/>
      <c r="F2" s="182"/>
      <c r="G2" s="182"/>
      <c r="H2" s="182"/>
      <c r="I2" s="182"/>
      <c r="J2" s="182"/>
      <c r="K2" s="182"/>
      <c r="L2" s="182"/>
      <c r="M2" s="182"/>
      <c r="N2" s="182"/>
      <c r="O2" s="855"/>
      <c r="P2" s="1330"/>
      <c r="Q2" s="30" t="s">
        <v>891</v>
      </c>
      <c r="R2" s="925">
        <f>SUM(I91:I92,I94:I98,I123:I124)</f>
        <v>323.40797999999995</v>
      </c>
      <c r="S2" s="1330"/>
      <c r="T2" s="30" t="s">
        <v>891</v>
      </c>
      <c r="U2" s="925">
        <f>SUM(L91:L92,L94:L98,L123:L124)</f>
        <v>0</v>
      </c>
      <c r="V2" s="1330"/>
      <c r="W2" s="30" t="s">
        <v>891</v>
      </c>
      <c r="X2" s="925">
        <f>SUM(I99:I122)</f>
        <v>2458.4021299999999</v>
      </c>
      <c r="Y2" s="1330"/>
      <c r="Z2" s="30" t="s">
        <v>891</v>
      </c>
      <c r="AA2" s="925">
        <f>I93</f>
        <v>4.04</v>
      </c>
    </row>
    <row r="3" spans="1:27" s="113" customFormat="1" ht="15" customHeight="1">
      <c r="A3" s="191"/>
      <c r="B3" s="30"/>
      <c r="C3" s="208" t="s">
        <v>272</v>
      </c>
      <c r="D3" s="1324" t="s">
        <v>1291</v>
      </c>
      <c r="E3" s="1324"/>
      <c r="F3" s="182"/>
      <c r="G3" s="182"/>
      <c r="H3" s="182"/>
      <c r="I3" s="182"/>
      <c r="J3" s="182"/>
      <c r="K3" s="182"/>
      <c r="L3" s="182"/>
      <c r="M3" s="182"/>
      <c r="N3" s="182"/>
      <c r="O3" s="855"/>
      <c r="P3" s="1330"/>
      <c r="Q3" s="30" t="s">
        <v>1666</v>
      </c>
      <c r="R3" s="925">
        <f>SUM(I127:I128,I131:I140,I175:I176)</f>
        <v>907.57702000000006</v>
      </c>
      <c r="S3" s="1330"/>
      <c r="T3" s="30" t="s">
        <v>1666</v>
      </c>
      <c r="U3" s="925">
        <f>SUM(L127:L128,L131:L140,L175:L176)</f>
        <v>0</v>
      </c>
      <c r="V3" s="1330"/>
      <c r="W3" s="30" t="s">
        <v>1666</v>
      </c>
      <c r="X3" s="925">
        <f>SUM(I129,I141:I177)</f>
        <v>7997.5958949999995</v>
      </c>
      <c r="Y3" s="1330"/>
      <c r="Z3" s="30" t="s">
        <v>1666</v>
      </c>
      <c r="AA3" s="925">
        <f>I130</f>
        <v>8.08</v>
      </c>
    </row>
    <row r="4" spans="1:27" s="113" customFormat="1" ht="15" customHeight="1">
      <c r="A4" s="199"/>
      <c r="B4" s="856"/>
      <c r="C4" s="208" t="s">
        <v>124</v>
      </c>
      <c r="D4" s="182" t="s">
        <v>970</v>
      </c>
      <c r="E4" s="182"/>
      <c r="F4" s="182"/>
      <c r="G4" s="182"/>
      <c r="H4" s="182"/>
      <c r="I4" s="182"/>
      <c r="J4" s="182"/>
      <c r="K4" s="182"/>
      <c r="L4" s="182"/>
      <c r="M4" s="182"/>
      <c r="N4" s="182"/>
      <c r="O4" s="857"/>
      <c r="P4" s="1330"/>
      <c r="Q4" s="30" t="s">
        <v>1697</v>
      </c>
      <c r="R4" s="925">
        <f>SUM(I178,I182,I186:I189,I209:I226,I287:I289)</f>
        <v>3898.2429449999995</v>
      </c>
      <c r="S4" s="1330"/>
      <c r="T4" s="30" t="s">
        <v>1697</v>
      </c>
      <c r="U4" s="925">
        <f>SUM(I192:I205,I277:I278)</f>
        <v>2010.6517699999999</v>
      </c>
      <c r="V4" s="1330"/>
      <c r="W4" s="30" t="s">
        <v>1697</v>
      </c>
      <c r="X4" s="925">
        <f>SUM(I190:I191,I227:I276,I279:I286)</f>
        <v>19157.943409999996</v>
      </c>
      <c r="Y4" s="1330"/>
      <c r="Z4" s="30" t="s">
        <v>1697</v>
      </c>
      <c r="AA4" s="925">
        <f>SUM(I206:I208)</f>
        <v>75.899999999999991</v>
      </c>
    </row>
    <row r="5" spans="1:27" s="113" customFormat="1" ht="15" customHeight="1">
      <c r="A5" s="944"/>
      <c r="B5" s="944"/>
      <c r="C5" s="945"/>
      <c r="D5" s="30"/>
      <c r="E5" s="30"/>
      <c r="F5" s="30"/>
      <c r="G5" s="30"/>
      <c r="H5" s="30"/>
      <c r="I5" s="30"/>
      <c r="J5" s="30"/>
      <c r="K5" s="30"/>
      <c r="L5" s="30"/>
      <c r="M5" s="30"/>
      <c r="N5" s="30"/>
      <c r="O5" s="946"/>
      <c r="P5" s="1330"/>
      <c r="Q5" s="31" t="s">
        <v>9</v>
      </c>
      <c r="R5" s="925">
        <f>SUM(I290,I294,I297:I300,I320:I339,I385:I387)/7*9</f>
        <v>49783.029505714279</v>
      </c>
      <c r="S5" s="1330"/>
      <c r="T5" s="31" t="s">
        <v>9</v>
      </c>
      <c r="U5" s="925">
        <f>SUM(I301:I316,I376:I377)/7*9</f>
        <v>34016.209534285721</v>
      </c>
      <c r="V5" s="1330"/>
      <c r="W5" s="31" t="s">
        <v>9</v>
      </c>
      <c r="X5" s="925">
        <f>SUM(I340:I384)/7*9</f>
        <v>85837.311115714285</v>
      </c>
      <c r="Y5" s="1330"/>
      <c r="Z5" s="31" t="s">
        <v>9</v>
      </c>
      <c r="AA5" s="925">
        <f>SUM(I317:I319)/7*9</f>
        <v>1067.94</v>
      </c>
    </row>
    <row r="6" spans="1:27" s="113" customFormat="1" ht="15" customHeight="1">
      <c r="A6" s="944"/>
      <c r="B6" s="944"/>
      <c r="C6" s="945"/>
      <c r="D6" s="30"/>
      <c r="E6" s="30"/>
      <c r="F6" s="30"/>
      <c r="G6" s="30"/>
      <c r="H6" s="30"/>
      <c r="I6" s="30"/>
      <c r="J6" s="30"/>
      <c r="K6" s="30"/>
      <c r="L6" s="30"/>
      <c r="M6" s="30"/>
      <c r="N6" s="30"/>
      <c r="O6" s="946"/>
      <c r="P6" s="1330"/>
      <c r="Q6" s="31" t="s">
        <v>1522</v>
      </c>
      <c r="R6" s="925">
        <f>SUM(I813:I833)</f>
        <v>4779.1996549999994</v>
      </c>
      <c r="S6" s="1330"/>
      <c r="T6" s="31" t="s">
        <v>1522</v>
      </c>
      <c r="U6" s="925">
        <f>SUM(I808:I811,I828)</f>
        <v>3092.2779199999995</v>
      </c>
      <c r="V6" s="1330"/>
      <c r="W6" s="31" t="s">
        <v>1522</v>
      </c>
      <c r="X6" s="925">
        <f>SUM(L808:L811,L828)</f>
        <v>0</v>
      </c>
      <c r="Y6" s="1330"/>
      <c r="Z6" s="31" t="s">
        <v>1522</v>
      </c>
      <c r="AA6" s="925">
        <f>SUM(I797:I798,I806:I807,I812)</f>
        <v>10796.26</v>
      </c>
    </row>
    <row r="7" spans="1:27" s="31" customFormat="1" ht="22.15" customHeight="1" thickBot="1">
      <c r="A7" s="1331" t="s">
        <v>1292</v>
      </c>
      <c r="B7" s="1332"/>
      <c r="C7" s="1332"/>
      <c r="D7" s="1332"/>
      <c r="E7" s="1332"/>
      <c r="F7" s="1332"/>
      <c r="G7" s="1332"/>
      <c r="H7" s="1332"/>
      <c r="I7" s="1332"/>
      <c r="J7" s="1332"/>
      <c r="K7" s="1332"/>
      <c r="L7" s="1332"/>
      <c r="M7" s="1332"/>
      <c r="N7" s="1332"/>
      <c r="O7" s="1333"/>
      <c r="P7" s="1330"/>
      <c r="Q7" s="31" t="s">
        <v>868</v>
      </c>
      <c r="R7" s="919">
        <f>SUM(I575,I578,I581:I585,I605:I625,I684:I686)</f>
        <v>3335.2856099999999</v>
      </c>
      <c r="S7" s="1330"/>
      <c r="T7" s="31" t="s">
        <v>868</v>
      </c>
      <c r="U7" s="919">
        <f>SUM(I588:I601,I674:I675)</f>
        <v>1755.0203799999999</v>
      </c>
      <c r="V7" s="1330"/>
      <c r="W7" s="31" t="s">
        <v>868</v>
      </c>
      <c r="X7" s="919">
        <f>SUM(I586:I587,I626:I683,I687)</f>
        <v>8854.0952149999994</v>
      </c>
      <c r="Y7" s="1330"/>
      <c r="Z7" s="31" t="s">
        <v>868</v>
      </c>
      <c r="AA7" s="919">
        <f>SUM(I602:I604)</f>
        <v>74.8</v>
      </c>
    </row>
    <row r="8" spans="1:27" ht="19.5">
      <c r="A8" s="858" t="s">
        <v>293</v>
      </c>
      <c r="B8" s="858" t="s">
        <v>1087</v>
      </c>
      <c r="C8" s="858" t="s">
        <v>0</v>
      </c>
      <c r="D8" s="858" t="s">
        <v>65</v>
      </c>
      <c r="E8" s="858" t="s">
        <v>1089</v>
      </c>
      <c r="F8" s="858" t="s">
        <v>1090</v>
      </c>
      <c r="G8" s="858" t="s">
        <v>62</v>
      </c>
      <c r="H8" s="858" t="s">
        <v>448</v>
      </c>
      <c r="I8" s="858" t="s">
        <v>976</v>
      </c>
      <c r="K8" s="861" t="s">
        <v>1087</v>
      </c>
      <c r="L8" s="861" t="s">
        <v>8</v>
      </c>
      <c r="P8" s="1330"/>
      <c r="Q8" s="928" t="s">
        <v>60</v>
      </c>
      <c r="R8" s="929">
        <f>SUM(I691,I716,I719,I721:I724,I729:I740,I754:I756,I757:I758,I767:I780,I783,I796)</f>
        <v>7655.633646666668</v>
      </c>
      <c r="S8" s="1330"/>
      <c r="T8" s="928" t="s">
        <v>60</v>
      </c>
      <c r="U8" s="929">
        <f>SUM(I765:I766,I776:I777)</f>
        <v>1016.84865</v>
      </c>
      <c r="V8" s="1330"/>
      <c r="W8" s="928" t="s">
        <v>60</v>
      </c>
      <c r="X8" s="929">
        <f>SUM(I689:I690,I692:I715,I741:I753,I782,I784:I791,I793:I795)</f>
        <v>4757.7998399999988</v>
      </c>
      <c r="Y8" s="1330"/>
      <c r="Z8" s="928" t="s">
        <v>60</v>
      </c>
      <c r="AA8" s="929">
        <f>SUM(I717:I718,I725:I728,I759:I764,I773:I775,I792)</f>
        <v>17377.39211666667</v>
      </c>
    </row>
    <row r="9" spans="1:27">
      <c r="A9" s="863" t="s">
        <v>1293</v>
      </c>
      <c r="B9" s="863" t="s">
        <v>1294</v>
      </c>
      <c r="C9" s="863" t="s">
        <v>1295</v>
      </c>
      <c r="D9" s="865">
        <v>2</v>
      </c>
      <c r="E9" s="871">
        <v>0</v>
      </c>
      <c r="F9" s="871">
        <f>D9+D9*E9</f>
        <v>2</v>
      </c>
      <c r="G9" s="866" t="s">
        <v>220</v>
      </c>
      <c r="H9" s="867">
        <v>1500</v>
      </c>
      <c r="I9" s="868">
        <f>F9*H9</f>
        <v>3000</v>
      </c>
      <c r="K9" s="869" t="str" cm="1">
        <f t="array" ref="K9:K24">_xlfn.UNIQUE($B$9:$B$833)</f>
        <v>Bombas</v>
      </c>
      <c r="L9" s="870">
        <f>SUMIFS($I$9:$I$833,$B$9:$B$833,$K9)</f>
        <v>6000</v>
      </c>
    </row>
    <row r="10" spans="1:27">
      <c r="A10" s="863" t="s">
        <v>1293</v>
      </c>
      <c r="B10" s="863" t="s">
        <v>1296</v>
      </c>
      <c r="C10" s="863" t="s">
        <v>1297</v>
      </c>
      <c r="D10" s="865">
        <v>1</v>
      </c>
      <c r="E10" s="871">
        <v>0</v>
      </c>
      <c r="F10" s="871">
        <f t="shared" ref="F10:F73" si="0">D10+D10*E10</f>
        <v>1</v>
      </c>
      <c r="G10" s="865" t="s">
        <v>220</v>
      </c>
      <c r="H10" s="867">
        <v>4779.28</v>
      </c>
      <c r="I10" s="868">
        <f t="shared" ref="I10:I73" si="1">F10*H10</f>
        <v>4779.28</v>
      </c>
      <c r="K10" s="869" t="str">
        <v>BERMAD</v>
      </c>
      <c r="L10" s="870">
        <f>SUMIFS($I$9:$I$833,$B$9:$B$833,$K10)</f>
        <v>25278.46</v>
      </c>
    </row>
    <row r="11" spans="1:27">
      <c r="A11" s="863" t="s">
        <v>1293</v>
      </c>
      <c r="B11" s="863" t="s">
        <v>1296</v>
      </c>
      <c r="C11" s="863" t="s">
        <v>1298</v>
      </c>
      <c r="D11" s="865">
        <v>1</v>
      </c>
      <c r="E11" s="871">
        <v>0</v>
      </c>
      <c r="F11" s="871">
        <f t="shared" si="0"/>
        <v>1</v>
      </c>
      <c r="G11" s="865" t="s">
        <v>220</v>
      </c>
      <c r="H11" s="867">
        <v>499.56</v>
      </c>
      <c r="I11" s="868">
        <f t="shared" si="1"/>
        <v>499.56</v>
      </c>
      <c r="K11" s="869" t="str">
        <v>Acessórios - ES</v>
      </c>
      <c r="L11" s="870">
        <f t="shared" ref="L11:L23" si="2">SUMIFS($I$9:$I$833,$B$9:$B$833,$K11)</f>
        <v>19786.169999999998</v>
      </c>
    </row>
    <row r="12" spans="1:27">
      <c r="A12" s="863" t="s">
        <v>1293</v>
      </c>
      <c r="B12" s="863" t="s">
        <v>1699</v>
      </c>
      <c r="C12" s="863" t="s">
        <v>1300</v>
      </c>
      <c r="D12" s="865">
        <v>2</v>
      </c>
      <c r="E12" s="871">
        <v>0</v>
      </c>
      <c r="F12" s="871">
        <f t="shared" si="0"/>
        <v>2</v>
      </c>
      <c r="G12" s="865" t="s">
        <v>220</v>
      </c>
      <c r="H12" s="867">
        <v>68.849999999999994</v>
      </c>
      <c r="I12" s="868">
        <f t="shared" si="1"/>
        <v>137.69999999999999</v>
      </c>
      <c r="K12" s="869" t="str">
        <v>Acessórios</v>
      </c>
      <c r="L12" s="870">
        <f t="shared" si="2"/>
        <v>51484.32</v>
      </c>
    </row>
    <row r="13" spans="1:27">
      <c r="A13" s="863" t="s">
        <v>1293</v>
      </c>
      <c r="B13" s="863" t="s">
        <v>1699</v>
      </c>
      <c r="C13" s="863" t="s">
        <v>1301</v>
      </c>
      <c r="D13" s="865">
        <v>1</v>
      </c>
      <c r="E13" s="871">
        <v>0</v>
      </c>
      <c r="F13" s="871">
        <f t="shared" si="0"/>
        <v>1</v>
      </c>
      <c r="G13" s="865" t="s">
        <v>220</v>
      </c>
      <c r="H13" s="867">
        <v>120</v>
      </c>
      <c r="I13" s="868">
        <f t="shared" si="1"/>
        <v>120</v>
      </c>
      <c r="K13" s="869" t="str">
        <v>Ferro Galvanizado</v>
      </c>
      <c r="L13" s="870">
        <f t="shared" si="2"/>
        <v>7356.6477166666655</v>
      </c>
    </row>
    <row r="14" spans="1:27">
      <c r="A14" s="863" t="s">
        <v>1293</v>
      </c>
      <c r="B14" s="863" t="s">
        <v>1299</v>
      </c>
      <c r="C14" s="863" t="s">
        <v>1302</v>
      </c>
      <c r="D14" s="865">
        <v>1</v>
      </c>
      <c r="E14" s="871">
        <v>0</v>
      </c>
      <c r="F14" s="871">
        <f t="shared" si="0"/>
        <v>1</v>
      </c>
      <c r="G14" s="865" t="s">
        <v>220</v>
      </c>
      <c r="H14" s="867">
        <v>539.1</v>
      </c>
      <c r="I14" s="868">
        <f t="shared" si="1"/>
        <v>539.1</v>
      </c>
      <c r="K14" s="869" t="str">
        <v>PPR</v>
      </c>
      <c r="L14" s="870">
        <f t="shared" si="2"/>
        <v>43966.157919999998</v>
      </c>
    </row>
    <row r="15" spans="1:27">
      <c r="A15" s="863" t="s">
        <v>1293</v>
      </c>
      <c r="B15" s="863" t="s">
        <v>1299</v>
      </c>
      <c r="C15" s="863" t="s">
        <v>1303</v>
      </c>
      <c r="D15" s="865">
        <v>1</v>
      </c>
      <c r="E15" s="871">
        <v>0</v>
      </c>
      <c r="F15" s="871">
        <f t="shared" si="0"/>
        <v>1</v>
      </c>
      <c r="G15" s="865" t="s">
        <v>220</v>
      </c>
      <c r="H15" s="867">
        <v>13.3</v>
      </c>
      <c r="I15" s="868">
        <f t="shared" si="1"/>
        <v>13.3</v>
      </c>
      <c r="K15" s="869" t="str">
        <v>Roscável</v>
      </c>
      <c r="L15" s="870">
        <f t="shared" si="2"/>
        <v>1261.47</v>
      </c>
    </row>
    <row r="16" spans="1:27">
      <c r="A16" s="863" t="s">
        <v>1293</v>
      </c>
      <c r="B16" s="863" t="s">
        <v>1299</v>
      </c>
      <c r="C16" s="863" t="s">
        <v>1304</v>
      </c>
      <c r="D16" s="865">
        <v>1</v>
      </c>
      <c r="E16" s="871">
        <v>0</v>
      </c>
      <c r="F16" s="871">
        <f t="shared" si="0"/>
        <v>1</v>
      </c>
      <c r="G16" s="865" t="s">
        <v>220</v>
      </c>
      <c r="H16" s="867">
        <v>99.9</v>
      </c>
      <c r="I16" s="868">
        <f t="shared" si="1"/>
        <v>99.9</v>
      </c>
      <c r="K16" s="869" t="str">
        <v>Soldável</v>
      </c>
      <c r="L16" s="870">
        <f t="shared" si="2"/>
        <v>15871.34</v>
      </c>
    </row>
    <row r="17" spans="1:12">
      <c r="A17" s="863" t="s">
        <v>1293</v>
      </c>
      <c r="B17" s="863" t="s">
        <v>1299</v>
      </c>
      <c r="C17" s="863" t="s">
        <v>1305</v>
      </c>
      <c r="D17" s="865">
        <v>2</v>
      </c>
      <c r="E17" s="871">
        <v>0</v>
      </c>
      <c r="F17" s="871">
        <f t="shared" si="0"/>
        <v>2</v>
      </c>
      <c r="G17" s="865" t="s">
        <v>220</v>
      </c>
      <c r="H17" s="867">
        <v>70.84</v>
      </c>
      <c r="I17" s="868">
        <f t="shared" si="1"/>
        <v>141.68</v>
      </c>
      <c r="K17" s="869" t="str">
        <v>Série Normal</v>
      </c>
      <c r="L17" s="870">
        <f t="shared" si="2"/>
        <v>29420.73</v>
      </c>
    </row>
    <row r="18" spans="1:12">
      <c r="A18" s="863" t="s">
        <v>1293</v>
      </c>
      <c r="B18" s="863" t="s">
        <v>1299</v>
      </c>
      <c r="C18" s="863" t="s">
        <v>1306</v>
      </c>
      <c r="D18" s="865">
        <v>2</v>
      </c>
      <c r="E18" s="871">
        <v>0</v>
      </c>
      <c r="F18" s="871">
        <f t="shared" si="0"/>
        <v>2</v>
      </c>
      <c r="G18" s="865" t="s">
        <v>220</v>
      </c>
      <c r="H18" s="867">
        <v>269</v>
      </c>
      <c r="I18" s="868">
        <f t="shared" si="1"/>
        <v>538</v>
      </c>
      <c r="K18" s="869" t="str">
        <v>Série Reforçada</v>
      </c>
      <c r="L18" s="870">
        <f t="shared" si="2"/>
        <v>22079.270000000015</v>
      </c>
    </row>
    <row r="19" spans="1:12">
      <c r="A19" s="863" t="s">
        <v>1293</v>
      </c>
      <c r="B19" s="863" t="s">
        <v>1299</v>
      </c>
      <c r="C19" s="863" t="s">
        <v>1307</v>
      </c>
      <c r="D19" s="865">
        <v>3</v>
      </c>
      <c r="E19" s="871">
        <v>0</v>
      </c>
      <c r="F19" s="871">
        <f t="shared" si="0"/>
        <v>3</v>
      </c>
      <c r="G19" s="865" t="s">
        <v>220</v>
      </c>
      <c r="H19" s="867">
        <v>34</v>
      </c>
      <c r="I19" s="868">
        <f t="shared" si="1"/>
        <v>102</v>
      </c>
      <c r="K19" s="869" t="str">
        <v>PVC Esgoto - Série Normal</v>
      </c>
      <c r="L19" s="870">
        <f t="shared" si="2"/>
        <v>44737.291605000006</v>
      </c>
    </row>
    <row r="20" spans="1:12">
      <c r="A20" s="863" t="s">
        <v>1293</v>
      </c>
      <c r="B20" s="863" t="s">
        <v>1299</v>
      </c>
      <c r="C20" s="863" t="s">
        <v>1308</v>
      </c>
      <c r="D20" s="865">
        <v>1</v>
      </c>
      <c r="E20" s="871">
        <v>0</v>
      </c>
      <c r="F20" s="871">
        <f t="shared" si="0"/>
        <v>1</v>
      </c>
      <c r="G20" s="865" t="s">
        <v>220</v>
      </c>
      <c r="H20" s="867">
        <v>80</v>
      </c>
      <c r="I20" s="868">
        <f t="shared" si="1"/>
        <v>80</v>
      </c>
      <c r="K20" s="869" t="str">
        <v>PVC Esgoto - Série Reforçada</v>
      </c>
      <c r="L20" s="870">
        <f t="shared" si="2"/>
        <v>12003.938050000001</v>
      </c>
    </row>
    <row r="21" spans="1:12">
      <c r="A21" s="863" t="s">
        <v>1293</v>
      </c>
      <c r="B21" s="863" t="s">
        <v>1299</v>
      </c>
      <c r="C21" s="863" t="s">
        <v>1309</v>
      </c>
      <c r="D21" s="865">
        <v>9</v>
      </c>
      <c r="E21" s="871">
        <v>0</v>
      </c>
      <c r="F21" s="871">
        <f t="shared" si="0"/>
        <v>9</v>
      </c>
      <c r="G21" s="865" t="s">
        <v>220</v>
      </c>
      <c r="H21" s="867">
        <v>292.89999999999998</v>
      </c>
      <c r="I21" s="868">
        <f t="shared" si="1"/>
        <v>2636.1</v>
      </c>
      <c r="K21" s="869" t="str">
        <v>PVC Soldável - Marrom</v>
      </c>
      <c r="L21" s="870">
        <f t="shared" si="2"/>
        <v>15231.510454999998</v>
      </c>
    </row>
    <row r="22" spans="1:12">
      <c r="A22" s="863" t="s">
        <v>1293</v>
      </c>
      <c r="B22" s="863" t="s">
        <v>1299</v>
      </c>
      <c r="C22" s="863" t="s">
        <v>1310</v>
      </c>
      <c r="D22" s="865">
        <v>2</v>
      </c>
      <c r="E22" s="871">
        <v>0</v>
      </c>
      <c r="F22" s="871">
        <f t="shared" si="0"/>
        <v>2</v>
      </c>
      <c r="G22" s="865" t="s">
        <v>220</v>
      </c>
      <c r="H22" s="867">
        <v>503.5</v>
      </c>
      <c r="I22" s="868">
        <f t="shared" si="1"/>
        <v>1007</v>
      </c>
      <c r="K22" s="869" t="str">
        <v>Aquapluv</v>
      </c>
      <c r="L22" s="870">
        <f t="shared" si="2"/>
        <v>693</v>
      </c>
    </row>
    <row r="23" spans="1:12">
      <c r="A23" s="863" t="s">
        <v>1293</v>
      </c>
      <c r="B23" s="863" t="s">
        <v>1299</v>
      </c>
      <c r="C23" s="863" t="s">
        <v>1311</v>
      </c>
      <c r="D23" s="865">
        <v>2</v>
      </c>
      <c r="E23" s="871">
        <v>0</v>
      </c>
      <c r="F23" s="871">
        <f t="shared" si="0"/>
        <v>2</v>
      </c>
      <c r="G23" s="865" t="s">
        <v>220</v>
      </c>
      <c r="H23" s="867">
        <v>117.8</v>
      </c>
      <c r="I23" s="868">
        <f t="shared" si="1"/>
        <v>235.6</v>
      </c>
      <c r="K23" s="869" t="str">
        <v>Série Normal (Perfurado)</v>
      </c>
      <c r="L23" s="870">
        <f t="shared" si="2"/>
        <v>296.11779999999999</v>
      </c>
    </row>
    <row r="24" spans="1:12">
      <c r="A24" s="863" t="s">
        <v>1293</v>
      </c>
      <c r="B24" s="863" t="s">
        <v>1299</v>
      </c>
      <c r="C24" s="863" t="s">
        <v>1312</v>
      </c>
      <c r="D24" s="865">
        <v>2</v>
      </c>
      <c r="E24" s="871">
        <v>0</v>
      </c>
      <c r="F24" s="871">
        <f t="shared" si="0"/>
        <v>2</v>
      </c>
      <c r="G24" s="865" t="s">
        <v>220</v>
      </c>
      <c r="H24" s="867">
        <v>250</v>
      </c>
      <c r="I24" s="868">
        <f t="shared" si="1"/>
        <v>500</v>
      </c>
      <c r="K24" s="394" t="str">
        <v>Caixas e Ralos</v>
      </c>
      <c r="L24" s="394"/>
    </row>
    <row r="25" spans="1:12">
      <c r="A25" s="863" t="s">
        <v>1293</v>
      </c>
      <c r="B25" s="863" t="s">
        <v>1313</v>
      </c>
      <c r="C25" s="863" t="s">
        <v>1314</v>
      </c>
      <c r="D25" s="865">
        <v>2</v>
      </c>
      <c r="E25" s="871">
        <v>0</v>
      </c>
      <c r="F25" s="871">
        <f t="shared" si="0"/>
        <v>2</v>
      </c>
      <c r="G25" s="865" t="s">
        <v>220</v>
      </c>
      <c r="H25" s="867">
        <v>15</v>
      </c>
      <c r="I25" s="868">
        <f t="shared" si="1"/>
        <v>30</v>
      </c>
      <c r="K25" s="394"/>
      <c r="L25" s="394"/>
    </row>
    <row r="26" spans="1:12">
      <c r="A26" s="863" t="s">
        <v>1293</v>
      </c>
      <c r="B26" s="863" t="s">
        <v>1313</v>
      </c>
      <c r="C26" s="863" t="s">
        <v>1315</v>
      </c>
      <c r="D26" s="865">
        <v>2</v>
      </c>
      <c r="E26" s="871">
        <v>0</v>
      </c>
      <c r="F26" s="871">
        <f t="shared" si="0"/>
        <v>2</v>
      </c>
      <c r="G26" s="865" t="s">
        <v>220</v>
      </c>
      <c r="H26" s="867">
        <v>14.53</v>
      </c>
      <c r="I26" s="868">
        <f t="shared" si="1"/>
        <v>29.06</v>
      </c>
      <c r="K26" s="394"/>
      <c r="L26" s="394"/>
    </row>
    <row r="27" spans="1:12">
      <c r="A27" s="863" t="s">
        <v>1293</v>
      </c>
      <c r="B27" s="863" t="s">
        <v>1313</v>
      </c>
      <c r="C27" s="863" t="s">
        <v>1316</v>
      </c>
      <c r="D27" s="865">
        <v>1</v>
      </c>
      <c r="E27" s="871">
        <v>0</v>
      </c>
      <c r="F27" s="871">
        <f t="shared" si="0"/>
        <v>1</v>
      </c>
      <c r="G27" s="865" t="s">
        <v>220</v>
      </c>
      <c r="H27" s="867">
        <v>50</v>
      </c>
      <c r="I27" s="868">
        <f t="shared" si="1"/>
        <v>50</v>
      </c>
      <c r="K27" s="394"/>
      <c r="L27" s="394"/>
    </row>
    <row r="28" spans="1:12">
      <c r="A28" s="863" t="s">
        <v>1293</v>
      </c>
      <c r="B28" s="863" t="s">
        <v>1313</v>
      </c>
      <c r="C28" s="863" t="s">
        <v>1317</v>
      </c>
      <c r="D28" s="865">
        <v>4</v>
      </c>
      <c r="E28" s="871">
        <v>0</v>
      </c>
      <c r="F28" s="871">
        <f t="shared" si="0"/>
        <v>4</v>
      </c>
      <c r="G28" s="865" t="s">
        <v>220</v>
      </c>
      <c r="H28" s="867">
        <v>81.91</v>
      </c>
      <c r="I28" s="868">
        <f t="shared" si="1"/>
        <v>327.64</v>
      </c>
      <c r="K28" s="394"/>
      <c r="L28" s="394"/>
    </row>
    <row r="29" spans="1:12">
      <c r="A29" s="863" t="s">
        <v>1293</v>
      </c>
      <c r="B29" s="863" t="s">
        <v>1313</v>
      </c>
      <c r="C29" s="863" t="s">
        <v>1318</v>
      </c>
      <c r="D29" s="865">
        <v>2</v>
      </c>
      <c r="E29" s="871">
        <v>0</v>
      </c>
      <c r="F29" s="871">
        <f t="shared" si="0"/>
        <v>2</v>
      </c>
      <c r="G29" s="865" t="s">
        <v>220</v>
      </c>
      <c r="H29" s="867">
        <v>26.89</v>
      </c>
      <c r="I29" s="868">
        <f t="shared" si="1"/>
        <v>53.78</v>
      </c>
      <c r="K29" s="394"/>
      <c r="L29" s="394"/>
    </row>
    <row r="30" spans="1:12">
      <c r="A30" s="863" t="s">
        <v>1293</v>
      </c>
      <c r="B30" s="863" t="s">
        <v>1313</v>
      </c>
      <c r="C30" s="863" t="s">
        <v>1319</v>
      </c>
      <c r="D30" s="865">
        <v>2</v>
      </c>
      <c r="E30" s="871">
        <v>0</v>
      </c>
      <c r="F30" s="871">
        <f t="shared" si="0"/>
        <v>2</v>
      </c>
      <c r="G30" s="865" t="s">
        <v>220</v>
      </c>
      <c r="H30" s="867">
        <v>20</v>
      </c>
      <c r="I30" s="868">
        <f t="shared" si="1"/>
        <v>40</v>
      </c>
      <c r="K30" s="394"/>
      <c r="L30" s="394"/>
    </row>
    <row r="31" spans="1:12">
      <c r="A31" s="863" t="s">
        <v>1293</v>
      </c>
      <c r="B31" s="863" t="s">
        <v>1313</v>
      </c>
      <c r="C31" s="863" t="s">
        <v>1320</v>
      </c>
      <c r="D31" s="865">
        <v>2</v>
      </c>
      <c r="E31" s="871">
        <v>0</v>
      </c>
      <c r="F31" s="871">
        <f t="shared" si="0"/>
        <v>2</v>
      </c>
      <c r="G31" s="865" t="s">
        <v>220</v>
      </c>
      <c r="H31" s="867">
        <v>82.9</v>
      </c>
      <c r="I31" s="868">
        <f t="shared" si="1"/>
        <v>165.8</v>
      </c>
      <c r="K31" s="394"/>
      <c r="L31" s="394"/>
    </row>
    <row r="32" spans="1:12">
      <c r="A32" s="863" t="s">
        <v>1293</v>
      </c>
      <c r="B32" s="863" t="s">
        <v>1313</v>
      </c>
      <c r="C32" s="863" t="s">
        <v>1321</v>
      </c>
      <c r="D32" s="865">
        <v>2</v>
      </c>
      <c r="E32" s="871">
        <v>0</v>
      </c>
      <c r="F32" s="871">
        <f t="shared" si="0"/>
        <v>2</v>
      </c>
      <c r="G32" s="865" t="s">
        <v>220</v>
      </c>
      <c r="H32" s="867">
        <v>115.42</v>
      </c>
      <c r="I32" s="868">
        <f t="shared" si="1"/>
        <v>230.84</v>
      </c>
      <c r="K32" s="394"/>
      <c r="L32" s="394"/>
    </row>
    <row r="33" spans="1:12">
      <c r="A33" s="863" t="s">
        <v>1293</v>
      </c>
      <c r="B33" s="863" t="s">
        <v>1313</v>
      </c>
      <c r="C33" s="863" t="s">
        <v>1322</v>
      </c>
      <c r="D33" s="865">
        <v>2</v>
      </c>
      <c r="E33" s="871">
        <v>0</v>
      </c>
      <c r="F33" s="871">
        <f t="shared" si="0"/>
        <v>2</v>
      </c>
      <c r="G33" s="865" t="s">
        <v>220</v>
      </c>
      <c r="H33" s="867">
        <v>106.9</v>
      </c>
      <c r="I33" s="868">
        <f t="shared" si="1"/>
        <v>213.8</v>
      </c>
      <c r="K33" s="394"/>
      <c r="L33" s="394"/>
    </row>
    <row r="34" spans="1:12" s="887" customFormat="1" ht="30">
      <c r="A34" s="864" t="s">
        <v>1293</v>
      </c>
      <c r="B34" s="864" t="s">
        <v>1313</v>
      </c>
      <c r="C34" s="864" t="s">
        <v>1323</v>
      </c>
      <c r="D34" s="888">
        <v>2</v>
      </c>
      <c r="E34" s="889">
        <v>0</v>
      </c>
      <c r="F34" s="889">
        <f t="shared" si="0"/>
        <v>2</v>
      </c>
      <c r="G34" s="888" t="s">
        <v>220</v>
      </c>
      <c r="H34" s="890">
        <v>199.56</v>
      </c>
      <c r="I34" s="891">
        <f t="shared" si="1"/>
        <v>399.12</v>
      </c>
      <c r="K34" s="892"/>
      <c r="L34" s="892"/>
    </row>
    <row r="35" spans="1:12" s="887" customFormat="1">
      <c r="A35" s="864" t="s">
        <v>1293</v>
      </c>
      <c r="B35" s="864" t="s">
        <v>1313</v>
      </c>
      <c r="C35" s="864" t="s">
        <v>1324</v>
      </c>
      <c r="D35" s="888">
        <v>4</v>
      </c>
      <c r="E35" s="889">
        <v>0</v>
      </c>
      <c r="F35" s="889">
        <f t="shared" si="0"/>
        <v>4</v>
      </c>
      <c r="G35" s="888" t="s">
        <v>220</v>
      </c>
      <c r="H35" s="890">
        <v>169.97</v>
      </c>
      <c r="I35" s="891">
        <f t="shared" si="1"/>
        <v>679.88</v>
      </c>
      <c r="K35" s="892"/>
      <c r="L35" s="892"/>
    </row>
    <row r="36" spans="1:12" s="887" customFormat="1">
      <c r="A36" s="864" t="s">
        <v>1293</v>
      </c>
      <c r="B36" s="864" t="s">
        <v>1325</v>
      </c>
      <c r="C36" s="864" t="s">
        <v>1326</v>
      </c>
      <c r="D36" s="888">
        <v>1</v>
      </c>
      <c r="E36" s="889">
        <v>0</v>
      </c>
      <c r="F36" s="889">
        <f t="shared" si="0"/>
        <v>1</v>
      </c>
      <c r="G36" s="888" t="s">
        <v>220</v>
      </c>
      <c r="H36" s="890">
        <v>24.5</v>
      </c>
      <c r="I36" s="891">
        <f t="shared" si="1"/>
        <v>24.5</v>
      </c>
      <c r="K36" s="892"/>
      <c r="L36" s="892"/>
    </row>
    <row r="37" spans="1:12" s="887" customFormat="1">
      <c r="A37" s="864" t="s">
        <v>1293</v>
      </c>
      <c r="B37" s="864" t="s">
        <v>1325</v>
      </c>
      <c r="C37" s="864" t="s">
        <v>1327</v>
      </c>
      <c r="D37" s="888">
        <v>8</v>
      </c>
      <c r="E37" s="889">
        <v>0</v>
      </c>
      <c r="F37" s="889">
        <f t="shared" si="0"/>
        <v>8</v>
      </c>
      <c r="G37" s="888" t="s">
        <v>220</v>
      </c>
      <c r="H37" s="890">
        <v>145.82</v>
      </c>
      <c r="I37" s="891">
        <f t="shared" si="1"/>
        <v>1166.56</v>
      </c>
      <c r="K37" s="892"/>
      <c r="L37" s="892"/>
    </row>
    <row r="38" spans="1:12" s="887" customFormat="1">
      <c r="A38" s="864" t="s">
        <v>1293</v>
      </c>
      <c r="B38" s="864" t="s">
        <v>1325</v>
      </c>
      <c r="C38" s="864" t="s">
        <v>1328</v>
      </c>
      <c r="D38" s="888">
        <v>2</v>
      </c>
      <c r="E38" s="889">
        <v>0</v>
      </c>
      <c r="F38" s="889">
        <f t="shared" si="0"/>
        <v>2</v>
      </c>
      <c r="G38" s="888" t="s">
        <v>220</v>
      </c>
      <c r="H38" s="890">
        <v>373.9</v>
      </c>
      <c r="I38" s="891">
        <f t="shared" si="1"/>
        <v>747.8</v>
      </c>
      <c r="K38" s="892"/>
      <c r="L38" s="892"/>
    </row>
    <row r="39" spans="1:12" s="887" customFormat="1">
      <c r="A39" s="864" t="s">
        <v>1293</v>
      </c>
      <c r="B39" s="864" t="s">
        <v>1325</v>
      </c>
      <c r="C39" s="864" t="s">
        <v>1329</v>
      </c>
      <c r="D39" s="888">
        <v>4</v>
      </c>
      <c r="E39" s="889">
        <v>0</v>
      </c>
      <c r="F39" s="889">
        <f t="shared" si="0"/>
        <v>4</v>
      </c>
      <c r="G39" s="888" t="s">
        <v>220</v>
      </c>
      <c r="H39" s="890">
        <v>28.7</v>
      </c>
      <c r="I39" s="891">
        <f t="shared" si="1"/>
        <v>114.8</v>
      </c>
      <c r="K39" s="892"/>
      <c r="L39" s="892"/>
    </row>
    <row r="40" spans="1:12" s="887" customFormat="1">
      <c r="A40" s="864" t="s">
        <v>1293</v>
      </c>
      <c r="B40" s="864" t="s">
        <v>1325</v>
      </c>
      <c r="C40" s="864" t="s">
        <v>1330</v>
      </c>
      <c r="D40" s="888">
        <v>2</v>
      </c>
      <c r="E40" s="889">
        <v>0</v>
      </c>
      <c r="F40" s="889">
        <f t="shared" si="0"/>
        <v>2</v>
      </c>
      <c r="G40" s="888" t="s">
        <v>220</v>
      </c>
      <c r="H40" s="890">
        <v>10.17</v>
      </c>
      <c r="I40" s="891">
        <f t="shared" si="1"/>
        <v>20.34</v>
      </c>
      <c r="K40" s="892"/>
      <c r="L40" s="892"/>
    </row>
    <row r="41" spans="1:12" s="887" customFormat="1">
      <c r="A41" s="864" t="s">
        <v>1293</v>
      </c>
      <c r="B41" s="864" t="s">
        <v>1325</v>
      </c>
      <c r="C41" s="864" t="s">
        <v>1331</v>
      </c>
      <c r="D41" s="888">
        <v>1</v>
      </c>
      <c r="E41" s="889">
        <v>0</v>
      </c>
      <c r="F41" s="889">
        <f t="shared" si="0"/>
        <v>1</v>
      </c>
      <c r="G41" s="888" t="s">
        <v>220</v>
      </c>
      <c r="H41" s="890">
        <v>14.2</v>
      </c>
      <c r="I41" s="891">
        <f t="shared" si="1"/>
        <v>14.2</v>
      </c>
      <c r="K41" s="892"/>
      <c r="L41" s="892"/>
    </row>
    <row r="42" spans="1:12" s="887" customFormat="1">
      <c r="A42" s="864" t="s">
        <v>1293</v>
      </c>
      <c r="B42" s="864" t="s">
        <v>1325</v>
      </c>
      <c r="C42" s="864" t="s">
        <v>1332</v>
      </c>
      <c r="D42" s="888">
        <v>1</v>
      </c>
      <c r="E42" s="889">
        <v>0</v>
      </c>
      <c r="F42" s="889">
        <f t="shared" si="0"/>
        <v>1</v>
      </c>
      <c r="G42" s="888" t="s">
        <v>220</v>
      </c>
      <c r="H42" s="890">
        <v>30</v>
      </c>
      <c r="I42" s="891">
        <f t="shared" si="1"/>
        <v>30</v>
      </c>
      <c r="K42" s="892"/>
      <c r="L42" s="892"/>
    </row>
    <row r="43" spans="1:12" s="887" customFormat="1">
      <c r="A43" s="864" t="s">
        <v>1293</v>
      </c>
      <c r="B43" s="864" t="s">
        <v>1325</v>
      </c>
      <c r="C43" s="864" t="s">
        <v>1333</v>
      </c>
      <c r="D43" s="888">
        <v>2</v>
      </c>
      <c r="E43" s="889">
        <v>0</v>
      </c>
      <c r="F43" s="889">
        <f t="shared" si="0"/>
        <v>2</v>
      </c>
      <c r="G43" s="888" t="s">
        <v>220</v>
      </c>
      <c r="H43" s="890">
        <v>66.069999999999993</v>
      </c>
      <c r="I43" s="891">
        <f t="shared" si="1"/>
        <v>132.13999999999999</v>
      </c>
      <c r="K43" s="892"/>
      <c r="L43" s="892"/>
    </row>
    <row r="44" spans="1:12" s="887" customFormat="1">
      <c r="A44" s="864" t="s">
        <v>1293</v>
      </c>
      <c r="B44" s="864" t="s">
        <v>1325</v>
      </c>
      <c r="C44" s="864" t="s">
        <v>1334</v>
      </c>
      <c r="D44" s="888">
        <v>1</v>
      </c>
      <c r="E44" s="889">
        <v>0</v>
      </c>
      <c r="F44" s="889">
        <f t="shared" si="0"/>
        <v>1</v>
      </c>
      <c r="G44" s="888" t="s">
        <v>220</v>
      </c>
      <c r="H44" s="890">
        <v>108.85</v>
      </c>
      <c r="I44" s="891">
        <f t="shared" si="1"/>
        <v>108.85</v>
      </c>
      <c r="K44" s="892"/>
      <c r="L44" s="892"/>
    </row>
    <row r="45" spans="1:12" s="887" customFormat="1">
      <c r="A45" s="864" t="s">
        <v>1293</v>
      </c>
      <c r="B45" s="864" t="s">
        <v>1335</v>
      </c>
      <c r="C45" s="864" t="s">
        <v>1336</v>
      </c>
      <c r="D45" s="888">
        <v>4</v>
      </c>
      <c r="E45" s="889">
        <v>0</v>
      </c>
      <c r="F45" s="889">
        <f t="shared" si="0"/>
        <v>4</v>
      </c>
      <c r="G45" s="888" t="s">
        <v>220</v>
      </c>
      <c r="H45" s="890">
        <v>2.02</v>
      </c>
      <c r="I45" s="891">
        <f t="shared" si="1"/>
        <v>8.08</v>
      </c>
      <c r="K45" s="892"/>
      <c r="L45" s="892"/>
    </row>
    <row r="46" spans="1:12" s="887" customFormat="1" ht="30">
      <c r="A46" s="864" t="s">
        <v>1293</v>
      </c>
      <c r="B46" s="864" t="s">
        <v>1337</v>
      </c>
      <c r="C46" s="864" t="s">
        <v>1338</v>
      </c>
      <c r="D46" s="888">
        <v>8</v>
      </c>
      <c r="E46" s="889">
        <v>0</v>
      </c>
      <c r="F46" s="889">
        <f t="shared" si="0"/>
        <v>8</v>
      </c>
      <c r="G46" s="888" t="s">
        <v>220</v>
      </c>
      <c r="H46" s="890">
        <v>1.26</v>
      </c>
      <c r="I46" s="891">
        <f t="shared" si="1"/>
        <v>10.08</v>
      </c>
      <c r="K46" s="892"/>
      <c r="L46" s="892"/>
    </row>
    <row r="47" spans="1:12" s="887" customFormat="1" ht="30">
      <c r="A47" s="864" t="s">
        <v>1293</v>
      </c>
      <c r="B47" s="864" t="s">
        <v>1337</v>
      </c>
      <c r="C47" s="864" t="s">
        <v>1339</v>
      </c>
      <c r="D47" s="888">
        <v>2</v>
      </c>
      <c r="E47" s="889">
        <v>0</v>
      </c>
      <c r="F47" s="889">
        <f t="shared" si="0"/>
        <v>2</v>
      </c>
      <c r="G47" s="888" t="s">
        <v>220</v>
      </c>
      <c r="H47" s="890">
        <v>2.56</v>
      </c>
      <c r="I47" s="891">
        <f t="shared" si="1"/>
        <v>5.12</v>
      </c>
      <c r="K47" s="892"/>
      <c r="L47" s="892"/>
    </row>
    <row r="48" spans="1:12" s="887" customFormat="1" ht="30">
      <c r="A48" s="864" t="s">
        <v>1293</v>
      </c>
      <c r="B48" s="864" t="s">
        <v>1337</v>
      </c>
      <c r="C48" s="864" t="s">
        <v>1340</v>
      </c>
      <c r="D48" s="888">
        <v>3</v>
      </c>
      <c r="E48" s="889">
        <v>0</v>
      </c>
      <c r="F48" s="889">
        <f t="shared" si="0"/>
        <v>3</v>
      </c>
      <c r="G48" s="888" t="s">
        <v>220</v>
      </c>
      <c r="H48" s="890">
        <v>6.42</v>
      </c>
      <c r="I48" s="891">
        <f t="shared" si="1"/>
        <v>19.259999999999998</v>
      </c>
      <c r="K48" s="892"/>
      <c r="L48" s="892"/>
    </row>
    <row r="49" spans="1:12" s="887" customFormat="1" ht="30">
      <c r="A49" s="864" t="s">
        <v>1293</v>
      </c>
      <c r="B49" s="864" t="s">
        <v>1337</v>
      </c>
      <c r="C49" s="864" t="s">
        <v>1341</v>
      </c>
      <c r="D49" s="888">
        <v>9</v>
      </c>
      <c r="E49" s="889">
        <v>0</v>
      </c>
      <c r="F49" s="889">
        <f t="shared" si="0"/>
        <v>9</v>
      </c>
      <c r="G49" s="888" t="s">
        <v>220</v>
      </c>
      <c r="H49" s="890">
        <v>16</v>
      </c>
      <c r="I49" s="891">
        <f t="shared" si="1"/>
        <v>144</v>
      </c>
      <c r="K49" s="892"/>
      <c r="L49" s="892"/>
    </row>
    <row r="50" spans="1:12" s="887" customFormat="1">
      <c r="A50" s="864" t="s">
        <v>1293</v>
      </c>
      <c r="B50" s="864" t="s">
        <v>1337</v>
      </c>
      <c r="C50" s="864" t="s">
        <v>1342</v>
      </c>
      <c r="D50" s="888">
        <v>1</v>
      </c>
      <c r="E50" s="889">
        <v>0</v>
      </c>
      <c r="F50" s="889">
        <f t="shared" si="0"/>
        <v>1</v>
      </c>
      <c r="G50" s="888" t="s">
        <v>220</v>
      </c>
      <c r="H50" s="890">
        <v>5.2</v>
      </c>
      <c r="I50" s="891">
        <f t="shared" si="1"/>
        <v>5.2</v>
      </c>
      <c r="K50" s="892"/>
      <c r="L50" s="892"/>
    </row>
    <row r="51" spans="1:12" s="887" customFormat="1">
      <c r="A51" s="864" t="s">
        <v>1293</v>
      </c>
      <c r="B51" s="864" t="s">
        <v>1337</v>
      </c>
      <c r="C51" s="864" t="s">
        <v>1343</v>
      </c>
      <c r="D51" s="888">
        <v>2</v>
      </c>
      <c r="E51" s="889">
        <v>0</v>
      </c>
      <c r="F51" s="889">
        <f t="shared" si="0"/>
        <v>2</v>
      </c>
      <c r="G51" s="888" t="s">
        <v>220</v>
      </c>
      <c r="H51" s="890">
        <v>13.59</v>
      </c>
      <c r="I51" s="891">
        <f t="shared" si="1"/>
        <v>27.18</v>
      </c>
      <c r="K51" s="892"/>
      <c r="L51" s="892"/>
    </row>
    <row r="52" spans="1:12" s="887" customFormat="1" ht="30">
      <c r="A52" s="864" t="s">
        <v>1293</v>
      </c>
      <c r="B52" s="864" t="s">
        <v>1337</v>
      </c>
      <c r="C52" s="864" t="s">
        <v>1344</v>
      </c>
      <c r="D52" s="888">
        <v>2</v>
      </c>
      <c r="E52" s="889">
        <v>0</v>
      </c>
      <c r="F52" s="889">
        <f t="shared" si="0"/>
        <v>2</v>
      </c>
      <c r="G52" s="888" t="s">
        <v>220</v>
      </c>
      <c r="H52" s="890">
        <v>4.32</v>
      </c>
      <c r="I52" s="891">
        <f t="shared" si="1"/>
        <v>8.64</v>
      </c>
      <c r="K52" s="892"/>
      <c r="L52" s="892"/>
    </row>
    <row r="53" spans="1:12" s="887" customFormat="1">
      <c r="A53" s="864" t="s">
        <v>1293</v>
      </c>
      <c r="B53" s="864" t="s">
        <v>1337</v>
      </c>
      <c r="C53" s="864" t="s">
        <v>1345</v>
      </c>
      <c r="D53" s="888">
        <v>1</v>
      </c>
      <c r="E53" s="889">
        <v>0</v>
      </c>
      <c r="F53" s="889">
        <f t="shared" si="0"/>
        <v>1</v>
      </c>
      <c r="G53" s="888" t="s">
        <v>220</v>
      </c>
      <c r="H53" s="890">
        <v>2.97</v>
      </c>
      <c r="I53" s="891">
        <f t="shared" si="1"/>
        <v>2.97</v>
      </c>
      <c r="K53" s="892"/>
      <c r="L53" s="892"/>
    </row>
    <row r="54" spans="1:12" s="887" customFormat="1">
      <c r="A54" s="864" t="s">
        <v>1293</v>
      </c>
      <c r="B54" s="864" t="s">
        <v>1337</v>
      </c>
      <c r="C54" s="864" t="s">
        <v>1346</v>
      </c>
      <c r="D54" s="888">
        <v>2</v>
      </c>
      <c r="E54" s="889">
        <v>0</v>
      </c>
      <c r="F54" s="889">
        <f t="shared" si="0"/>
        <v>2</v>
      </c>
      <c r="G54" s="888" t="s">
        <v>220</v>
      </c>
      <c r="H54" s="890">
        <v>7.49</v>
      </c>
      <c r="I54" s="891">
        <f t="shared" si="1"/>
        <v>14.98</v>
      </c>
      <c r="K54" s="892"/>
      <c r="L54" s="892"/>
    </row>
    <row r="55" spans="1:12" s="887" customFormat="1">
      <c r="A55" s="864" t="s">
        <v>1293</v>
      </c>
      <c r="B55" s="864" t="s">
        <v>1337</v>
      </c>
      <c r="C55" s="864" t="s">
        <v>1347</v>
      </c>
      <c r="D55" s="888">
        <v>11</v>
      </c>
      <c r="E55" s="889">
        <v>0</v>
      </c>
      <c r="F55" s="889">
        <f t="shared" si="0"/>
        <v>11</v>
      </c>
      <c r="G55" s="888" t="s">
        <v>220</v>
      </c>
      <c r="H55" s="890">
        <v>37.99</v>
      </c>
      <c r="I55" s="891">
        <f t="shared" si="1"/>
        <v>417.89000000000004</v>
      </c>
      <c r="K55" s="892"/>
      <c r="L55" s="892"/>
    </row>
    <row r="56" spans="1:12" s="887" customFormat="1">
      <c r="A56" s="864" t="s">
        <v>1293</v>
      </c>
      <c r="B56" s="864" t="s">
        <v>1337</v>
      </c>
      <c r="C56" s="864" t="s">
        <v>1348</v>
      </c>
      <c r="D56" s="888">
        <v>11</v>
      </c>
      <c r="E56" s="889">
        <v>0</v>
      </c>
      <c r="F56" s="889">
        <f t="shared" si="0"/>
        <v>11</v>
      </c>
      <c r="G56" s="888" t="s">
        <v>220</v>
      </c>
      <c r="H56" s="890">
        <v>0.96</v>
      </c>
      <c r="I56" s="891">
        <f t="shared" si="1"/>
        <v>10.559999999999999</v>
      </c>
      <c r="K56" s="892"/>
      <c r="L56" s="892"/>
    </row>
    <row r="57" spans="1:12" s="887" customFormat="1">
      <c r="A57" s="864" t="s">
        <v>1293</v>
      </c>
      <c r="B57" s="864" t="s">
        <v>1337</v>
      </c>
      <c r="C57" s="864" t="s">
        <v>1349</v>
      </c>
      <c r="D57" s="888">
        <v>2</v>
      </c>
      <c r="E57" s="889">
        <v>0</v>
      </c>
      <c r="F57" s="889">
        <f t="shared" si="0"/>
        <v>2</v>
      </c>
      <c r="G57" s="888" t="s">
        <v>220</v>
      </c>
      <c r="H57" s="890">
        <v>4.9000000000000004</v>
      </c>
      <c r="I57" s="891">
        <f t="shared" si="1"/>
        <v>9.8000000000000007</v>
      </c>
      <c r="K57" s="892"/>
      <c r="L57" s="892"/>
    </row>
    <row r="58" spans="1:12" s="887" customFormat="1">
      <c r="A58" s="864" t="s">
        <v>1293</v>
      </c>
      <c r="B58" s="864" t="s">
        <v>1337</v>
      </c>
      <c r="C58" s="864" t="s">
        <v>1350</v>
      </c>
      <c r="D58" s="888">
        <v>12</v>
      </c>
      <c r="E58" s="889">
        <v>0</v>
      </c>
      <c r="F58" s="889">
        <f t="shared" si="0"/>
        <v>12</v>
      </c>
      <c r="G58" s="888" t="s">
        <v>220</v>
      </c>
      <c r="H58" s="890">
        <v>7.49</v>
      </c>
      <c r="I58" s="891">
        <f t="shared" si="1"/>
        <v>89.88</v>
      </c>
      <c r="K58" s="892"/>
      <c r="L58" s="892"/>
    </row>
    <row r="59" spans="1:12" s="887" customFormat="1">
      <c r="A59" s="864" t="s">
        <v>1293</v>
      </c>
      <c r="B59" s="864" t="s">
        <v>1337</v>
      </c>
      <c r="C59" s="864" t="s">
        <v>1351</v>
      </c>
      <c r="D59" s="888">
        <v>5</v>
      </c>
      <c r="E59" s="889">
        <v>0</v>
      </c>
      <c r="F59" s="889">
        <f t="shared" si="0"/>
        <v>5</v>
      </c>
      <c r="G59" s="888" t="s">
        <v>220</v>
      </c>
      <c r="H59" s="890">
        <v>27.51</v>
      </c>
      <c r="I59" s="891">
        <f t="shared" si="1"/>
        <v>137.55000000000001</v>
      </c>
      <c r="K59" s="892"/>
      <c r="L59" s="892"/>
    </row>
    <row r="60" spans="1:12" s="887" customFormat="1">
      <c r="A60" s="864" t="s">
        <v>1293</v>
      </c>
      <c r="B60" s="864" t="s">
        <v>1337</v>
      </c>
      <c r="C60" s="864" t="s">
        <v>1352</v>
      </c>
      <c r="D60" s="888">
        <v>4</v>
      </c>
      <c r="E60" s="889">
        <v>0</v>
      </c>
      <c r="F60" s="889">
        <f t="shared" si="0"/>
        <v>4</v>
      </c>
      <c r="G60" s="888" t="s">
        <v>220</v>
      </c>
      <c r="H60" s="890">
        <v>28.9</v>
      </c>
      <c r="I60" s="891">
        <f t="shared" si="1"/>
        <v>115.6</v>
      </c>
      <c r="K60" s="892"/>
      <c r="L60" s="892"/>
    </row>
    <row r="61" spans="1:12" s="887" customFormat="1">
      <c r="A61" s="864" t="s">
        <v>1293</v>
      </c>
      <c r="B61" s="864" t="s">
        <v>1337</v>
      </c>
      <c r="C61" s="864" t="s">
        <v>1353</v>
      </c>
      <c r="D61" s="888">
        <v>2</v>
      </c>
      <c r="E61" s="889">
        <v>0</v>
      </c>
      <c r="F61" s="889">
        <f>D61+D61*E61</f>
        <v>2</v>
      </c>
      <c r="G61" s="888" t="s">
        <v>220</v>
      </c>
      <c r="H61" s="890">
        <v>50.3</v>
      </c>
      <c r="I61" s="891">
        <f t="shared" si="1"/>
        <v>100.6</v>
      </c>
      <c r="K61" s="892"/>
      <c r="L61" s="892"/>
    </row>
    <row r="62" spans="1:12" s="887" customFormat="1">
      <c r="A62" s="864" t="s">
        <v>1293</v>
      </c>
      <c r="B62" s="864" t="s">
        <v>1337</v>
      </c>
      <c r="C62" s="864" t="s">
        <v>1354</v>
      </c>
      <c r="D62" s="888">
        <v>2</v>
      </c>
      <c r="E62" s="889">
        <v>0</v>
      </c>
      <c r="F62" s="889">
        <f t="shared" si="0"/>
        <v>2</v>
      </c>
      <c r="G62" s="888" t="s">
        <v>220</v>
      </c>
      <c r="H62" s="890">
        <v>1.56</v>
      </c>
      <c r="I62" s="891">
        <f t="shared" si="1"/>
        <v>3.12</v>
      </c>
      <c r="K62" s="892"/>
      <c r="L62" s="892"/>
    </row>
    <row r="63" spans="1:12" s="887" customFormat="1">
      <c r="A63" s="864" t="s">
        <v>1293</v>
      </c>
      <c r="B63" s="864" t="s">
        <v>1337</v>
      </c>
      <c r="C63" s="864" t="s">
        <v>1355</v>
      </c>
      <c r="D63" s="888">
        <v>2</v>
      </c>
      <c r="E63" s="889">
        <v>0</v>
      </c>
      <c r="F63" s="889">
        <f t="shared" si="0"/>
        <v>2</v>
      </c>
      <c r="G63" s="888" t="s">
        <v>220</v>
      </c>
      <c r="H63" s="890">
        <v>9.6</v>
      </c>
      <c r="I63" s="891">
        <f t="shared" si="1"/>
        <v>19.2</v>
      </c>
      <c r="K63" s="892"/>
      <c r="L63" s="892"/>
    </row>
    <row r="64" spans="1:12" s="887" customFormat="1">
      <c r="A64" s="864" t="s">
        <v>1293</v>
      </c>
      <c r="B64" s="864" t="s">
        <v>1337</v>
      </c>
      <c r="C64" s="864" t="s">
        <v>1356</v>
      </c>
      <c r="D64" s="888">
        <v>2</v>
      </c>
      <c r="E64" s="889">
        <v>0</v>
      </c>
      <c r="F64" s="889">
        <f t="shared" si="0"/>
        <v>2</v>
      </c>
      <c r="G64" s="888" t="s">
        <v>220</v>
      </c>
      <c r="H64" s="890">
        <v>32.39</v>
      </c>
      <c r="I64" s="891">
        <f t="shared" si="1"/>
        <v>64.78</v>
      </c>
      <c r="K64" s="892"/>
      <c r="L64" s="892"/>
    </row>
    <row r="65" spans="1:12" s="887" customFormat="1">
      <c r="A65" s="864" t="s">
        <v>1293</v>
      </c>
      <c r="B65" s="864" t="s">
        <v>1357</v>
      </c>
      <c r="C65" s="864" t="s">
        <v>1358</v>
      </c>
      <c r="D65" s="888">
        <v>1</v>
      </c>
      <c r="E65" s="889">
        <v>0</v>
      </c>
      <c r="F65" s="889">
        <f t="shared" si="0"/>
        <v>1</v>
      </c>
      <c r="G65" s="888" t="s">
        <v>220</v>
      </c>
      <c r="H65" s="890">
        <v>4.6500000000000004</v>
      </c>
      <c r="I65" s="891">
        <f t="shared" si="1"/>
        <v>4.6500000000000004</v>
      </c>
      <c r="K65" s="892"/>
      <c r="L65" s="892"/>
    </row>
    <row r="66" spans="1:12" s="887" customFormat="1">
      <c r="A66" s="864" t="s">
        <v>1293</v>
      </c>
      <c r="B66" s="864" t="s">
        <v>1357</v>
      </c>
      <c r="C66" s="864" t="s">
        <v>1359</v>
      </c>
      <c r="D66" s="888">
        <v>3</v>
      </c>
      <c r="E66" s="889">
        <v>0</v>
      </c>
      <c r="F66" s="889">
        <f t="shared" si="0"/>
        <v>3</v>
      </c>
      <c r="G66" s="888" t="s">
        <v>220</v>
      </c>
      <c r="H66" s="890">
        <v>3.39</v>
      </c>
      <c r="I66" s="891">
        <f t="shared" si="1"/>
        <v>10.17</v>
      </c>
      <c r="K66" s="892"/>
      <c r="L66" s="892"/>
    </row>
    <row r="67" spans="1:12" s="887" customFormat="1">
      <c r="A67" s="864" t="s">
        <v>1293</v>
      </c>
      <c r="B67" s="864" t="s">
        <v>1357</v>
      </c>
      <c r="C67" s="864" t="s">
        <v>1360</v>
      </c>
      <c r="D67" s="888">
        <v>14</v>
      </c>
      <c r="E67" s="889">
        <v>0</v>
      </c>
      <c r="F67" s="889">
        <f t="shared" si="0"/>
        <v>14</v>
      </c>
      <c r="G67" s="888" t="s">
        <v>220</v>
      </c>
      <c r="H67" s="890">
        <v>8.11</v>
      </c>
      <c r="I67" s="891">
        <f t="shared" si="1"/>
        <v>113.53999999999999</v>
      </c>
      <c r="K67" s="892"/>
      <c r="L67" s="892"/>
    </row>
    <row r="68" spans="1:12" s="887" customFormat="1">
      <c r="A68" s="864" t="s">
        <v>1293</v>
      </c>
      <c r="B68" s="864" t="s">
        <v>1357</v>
      </c>
      <c r="C68" s="864" t="s">
        <v>1361</v>
      </c>
      <c r="D68" s="888">
        <v>5</v>
      </c>
      <c r="E68" s="889">
        <v>0</v>
      </c>
      <c r="F68" s="889">
        <f t="shared" si="0"/>
        <v>5</v>
      </c>
      <c r="G68" s="888" t="s">
        <v>220</v>
      </c>
      <c r="H68" s="890">
        <v>14.13</v>
      </c>
      <c r="I68" s="891">
        <f t="shared" si="1"/>
        <v>70.650000000000006</v>
      </c>
      <c r="K68" s="892"/>
      <c r="L68" s="892"/>
    </row>
    <row r="69" spans="1:12" s="887" customFormat="1">
      <c r="A69" s="864" t="s">
        <v>1293</v>
      </c>
      <c r="B69" s="864" t="s">
        <v>1357</v>
      </c>
      <c r="C69" s="864" t="s">
        <v>1362</v>
      </c>
      <c r="D69" s="888">
        <v>1</v>
      </c>
      <c r="E69" s="889">
        <v>0</v>
      </c>
      <c r="F69" s="889">
        <f t="shared" si="0"/>
        <v>1</v>
      </c>
      <c r="G69" s="888" t="s">
        <v>220</v>
      </c>
      <c r="H69" s="890">
        <v>60.59</v>
      </c>
      <c r="I69" s="891">
        <f t="shared" si="1"/>
        <v>60.59</v>
      </c>
      <c r="K69" s="892"/>
      <c r="L69" s="892"/>
    </row>
    <row r="70" spans="1:12" s="887" customFormat="1">
      <c r="A70" s="864" t="s">
        <v>1293</v>
      </c>
      <c r="B70" s="864" t="s">
        <v>1357</v>
      </c>
      <c r="C70" s="864" t="s">
        <v>1363</v>
      </c>
      <c r="D70" s="888">
        <v>3</v>
      </c>
      <c r="E70" s="889">
        <v>0</v>
      </c>
      <c r="F70" s="889">
        <f t="shared" si="0"/>
        <v>3</v>
      </c>
      <c r="G70" s="888" t="s">
        <v>220</v>
      </c>
      <c r="H70" s="890">
        <v>21.99</v>
      </c>
      <c r="I70" s="891">
        <f t="shared" si="1"/>
        <v>65.97</v>
      </c>
      <c r="K70" s="892"/>
      <c r="L70" s="892"/>
    </row>
    <row r="71" spans="1:12" s="887" customFormat="1">
      <c r="A71" s="864" t="s">
        <v>1293</v>
      </c>
      <c r="B71" s="864" t="s">
        <v>1357</v>
      </c>
      <c r="C71" s="864" t="s">
        <v>1364</v>
      </c>
      <c r="D71" s="888">
        <v>2</v>
      </c>
      <c r="E71" s="889">
        <v>0</v>
      </c>
      <c r="F71" s="889">
        <f t="shared" si="0"/>
        <v>2</v>
      </c>
      <c r="G71" s="888" t="s">
        <v>220</v>
      </c>
      <c r="H71" s="890">
        <v>22.9</v>
      </c>
      <c r="I71" s="891">
        <f t="shared" si="1"/>
        <v>45.8</v>
      </c>
      <c r="K71" s="892"/>
      <c r="L71" s="892"/>
    </row>
    <row r="72" spans="1:12" s="887" customFormat="1">
      <c r="A72" s="864" t="s">
        <v>1293</v>
      </c>
      <c r="B72" s="864" t="s">
        <v>1357</v>
      </c>
      <c r="C72" s="864" t="s">
        <v>1365</v>
      </c>
      <c r="D72" s="888">
        <v>1</v>
      </c>
      <c r="E72" s="889">
        <v>0</v>
      </c>
      <c r="F72" s="889">
        <f t="shared" si="0"/>
        <v>1</v>
      </c>
      <c r="G72" s="888" t="s">
        <v>220</v>
      </c>
      <c r="H72" s="890">
        <v>2.71</v>
      </c>
      <c r="I72" s="891">
        <f t="shared" si="1"/>
        <v>2.71</v>
      </c>
      <c r="K72" s="892"/>
      <c r="L72" s="892"/>
    </row>
    <row r="73" spans="1:12" s="887" customFormat="1">
      <c r="A73" s="864" t="s">
        <v>1293</v>
      </c>
      <c r="B73" s="864" t="s">
        <v>1357</v>
      </c>
      <c r="C73" s="864" t="s">
        <v>1366</v>
      </c>
      <c r="D73" s="888">
        <v>22</v>
      </c>
      <c r="E73" s="889">
        <v>0</v>
      </c>
      <c r="F73" s="889">
        <f t="shared" si="0"/>
        <v>22</v>
      </c>
      <c r="G73" s="888" t="s">
        <v>220</v>
      </c>
      <c r="H73" s="890">
        <v>5.04</v>
      </c>
      <c r="I73" s="891">
        <f t="shared" si="1"/>
        <v>110.88</v>
      </c>
      <c r="K73" s="892"/>
      <c r="L73" s="892"/>
    </row>
    <row r="74" spans="1:12" s="887" customFormat="1">
      <c r="A74" s="864" t="s">
        <v>1293</v>
      </c>
      <c r="B74" s="864" t="s">
        <v>1357</v>
      </c>
      <c r="C74" s="864" t="s">
        <v>1367</v>
      </c>
      <c r="D74" s="888">
        <v>1</v>
      </c>
      <c r="E74" s="889">
        <v>0</v>
      </c>
      <c r="F74" s="889">
        <f t="shared" ref="F74:F137" si="3">D74+D74*E74</f>
        <v>1</v>
      </c>
      <c r="G74" s="888" t="s">
        <v>220</v>
      </c>
      <c r="H74" s="890">
        <v>29.02</v>
      </c>
      <c r="I74" s="891">
        <f t="shared" ref="I74:I137" si="4">F74*H74</f>
        <v>29.02</v>
      </c>
      <c r="K74" s="892"/>
      <c r="L74" s="892"/>
    </row>
    <row r="75" spans="1:12" s="887" customFormat="1">
      <c r="A75" s="864" t="s">
        <v>1293</v>
      </c>
      <c r="B75" s="864" t="s">
        <v>1368</v>
      </c>
      <c r="C75" s="864" t="s">
        <v>1362</v>
      </c>
      <c r="D75" s="888">
        <v>3</v>
      </c>
      <c r="E75" s="889">
        <v>0</v>
      </c>
      <c r="F75" s="889">
        <f t="shared" si="3"/>
        <v>3</v>
      </c>
      <c r="G75" s="888" t="s">
        <v>220</v>
      </c>
      <c r="H75" s="890">
        <v>60.59</v>
      </c>
      <c r="I75" s="891">
        <f t="shared" si="4"/>
        <v>181.77</v>
      </c>
      <c r="K75" s="892"/>
      <c r="L75" s="892"/>
    </row>
    <row r="76" spans="1:12" s="887" customFormat="1">
      <c r="A76" s="864" t="s">
        <v>1293</v>
      </c>
      <c r="B76" s="864" t="s">
        <v>1368</v>
      </c>
      <c r="C76" s="864" t="s">
        <v>1369</v>
      </c>
      <c r="D76" s="888">
        <v>3</v>
      </c>
      <c r="E76" s="889">
        <v>0</v>
      </c>
      <c r="F76" s="889">
        <f t="shared" si="3"/>
        <v>3</v>
      </c>
      <c r="G76" s="888" t="s">
        <v>220</v>
      </c>
      <c r="H76" s="890">
        <v>45.86</v>
      </c>
      <c r="I76" s="891">
        <f t="shared" si="4"/>
        <v>137.57999999999998</v>
      </c>
      <c r="K76" s="892"/>
      <c r="L76" s="892"/>
    </row>
    <row r="77" spans="1:12" s="887" customFormat="1">
      <c r="A77" s="864" t="s">
        <v>1293</v>
      </c>
      <c r="B77" s="864" t="s">
        <v>1313</v>
      </c>
      <c r="C77" s="864" t="s">
        <v>1370</v>
      </c>
      <c r="D77" s="888">
        <v>0.14000000000000001</v>
      </c>
      <c r="E77" s="889">
        <v>0</v>
      </c>
      <c r="F77" s="889">
        <f t="shared" si="3"/>
        <v>0.14000000000000001</v>
      </c>
      <c r="G77" s="888" t="s">
        <v>3</v>
      </c>
      <c r="H77" s="890">
        <v>13.54</v>
      </c>
      <c r="I77" s="891">
        <f t="shared" si="4"/>
        <v>1.8956</v>
      </c>
      <c r="K77" s="892"/>
      <c r="L77" s="892"/>
    </row>
    <row r="78" spans="1:12" s="887" customFormat="1">
      <c r="A78" s="864" t="s">
        <v>1293</v>
      </c>
      <c r="B78" s="864" t="s">
        <v>1325</v>
      </c>
      <c r="C78" s="864" t="s">
        <v>1371</v>
      </c>
      <c r="D78" s="888">
        <v>0.4</v>
      </c>
      <c r="E78" s="889">
        <v>0</v>
      </c>
      <c r="F78" s="889">
        <f t="shared" si="3"/>
        <v>0.4</v>
      </c>
      <c r="G78" s="888" t="s">
        <v>3</v>
      </c>
      <c r="H78" s="890">
        <v>30.16</v>
      </c>
      <c r="I78" s="891">
        <f t="shared" si="4"/>
        <v>12.064</v>
      </c>
      <c r="K78" s="892"/>
      <c r="L78" s="892"/>
    </row>
    <row r="79" spans="1:12" s="887" customFormat="1">
      <c r="A79" s="864" t="s">
        <v>1293</v>
      </c>
      <c r="B79" s="864" t="s">
        <v>1325</v>
      </c>
      <c r="C79" s="864" t="s">
        <v>1372</v>
      </c>
      <c r="D79" s="888">
        <v>4.05</v>
      </c>
      <c r="E79" s="889">
        <v>0</v>
      </c>
      <c r="F79" s="889">
        <f t="shared" si="3"/>
        <v>4.05</v>
      </c>
      <c r="G79" s="888" t="s">
        <v>3</v>
      </c>
      <c r="H79" s="890">
        <v>32.200000000000003</v>
      </c>
      <c r="I79" s="891">
        <f t="shared" si="4"/>
        <v>130.41</v>
      </c>
      <c r="K79" s="892"/>
      <c r="L79" s="892"/>
    </row>
    <row r="80" spans="1:12" s="887" customFormat="1">
      <c r="A80" s="864" t="s">
        <v>1293</v>
      </c>
      <c r="B80" s="864" t="s">
        <v>1325</v>
      </c>
      <c r="C80" s="864" t="s">
        <v>1373</v>
      </c>
      <c r="D80" s="888">
        <v>0.56999999999999995</v>
      </c>
      <c r="E80" s="889">
        <v>0</v>
      </c>
      <c r="F80" s="889">
        <f t="shared" si="3"/>
        <v>0.56999999999999995</v>
      </c>
      <c r="G80" s="888" t="s">
        <v>3</v>
      </c>
      <c r="H80" s="890">
        <v>52.1</v>
      </c>
      <c r="I80" s="891">
        <f t="shared" si="4"/>
        <v>29.696999999999999</v>
      </c>
      <c r="K80" s="892"/>
      <c r="L80" s="892"/>
    </row>
    <row r="81" spans="1:12" s="887" customFormat="1" ht="30">
      <c r="A81" s="864" t="s">
        <v>1293</v>
      </c>
      <c r="B81" s="864" t="s">
        <v>1374</v>
      </c>
      <c r="C81" s="864" t="s">
        <v>1375</v>
      </c>
      <c r="D81" s="888">
        <v>9.73</v>
      </c>
      <c r="E81" s="889">
        <v>0.15</v>
      </c>
      <c r="F81" s="889">
        <f t="shared" si="3"/>
        <v>11.189500000000001</v>
      </c>
      <c r="G81" s="888" t="s">
        <v>3</v>
      </c>
      <c r="H81" s="890">
        <v>19.77</v>
      </c>
      <c r="I81" s="891">
        <f t="shared" si="4"/>
        <v>221.21641500000001</v>
      </c>
      <c r="K81" s="892"/>
      <c r="L81" s="892"/>
    </row>
    <row r="82" spans="1:12" s="887" customFormat="1" ht="30">
      <c r="A82" s="864" t="s">
        <v>1293</v>
      </c>
      <c r="B82" s="864" t="s">
        <v>1374</v>
      </c>
      <c r="C82" s="864" t="s">
        <v>1376</v>
      </c>
      <c r="D82" s="888">
        <v>41.22</v>
      </c>
      <c r="E82" s="889">
        <v>0.15</v>
      </c>
      <c r="F82" s="889">
        <f t="shared" si="3"/>
        <v>47.402999999999999</v>
      </c>
      <c r="G82" s="888" t="s">
        <v>3</v>
      </c>
      <c r="H82" s="890">
        <v>18.329999999999998</v>
      </c>
      <c r="I82" s="891">
        <f t="shared" si="4"/>
        <v>868.89698999999985</v>
      </c>
      <c r="K82" s="892"/>
      <c r="L82" s="892"/>
    </row>
    <row r="83" spans="1:12" s="887" customFormat="1" ht="30">
      <c r="A83" s="864" t="s">
        <v>1293</v>
      </c>
      <c r="B83" s="864" t="s">
        <v>1374</v>
      </c>
      <c r="C83" s="864" t="s">
        <v>1377</v>
      </c>
      <c r="D83" s="888">
        <v>4.6100000000000003</v>
      </c>
      <c r="E83" s="889">
        <v>0.15</v>
      </c>
      <c r="F83" s="889">
        <f t="shared" si="3"/>
        <v>5.3015000000000008</v>
      </c>
      <c r="G83" s="888" t="s">
        <v>3</v>
      </c>
      <c r="H83" s="890">
        <v>45.06</v>
      </c>
      <c r="I83" s="891">
        <f t="shared" si="4"/>
        <v>238.88559000000004</v>
      </c>
      <c r="K83" s="892"/>
      <c r="L83" s="892"/>
    </row>
    <row r="84" spans="1:12" s="887" customFormat="1" ht="30">
      <c r="A84" s="864" t="s">
        <v>1293</v>
      </c>
      <c r="B84" s="864" t="s">
        <v>1378</v>
      </c>
      <c r="C84" s="864" t="s">
        <v>1379</v>
      </c>
      <c r="D84" s="888">
        <v>18.12</v>
      </c>
      <c r="E84" s="889">
        <v>0.15</v>
      </c>
      <c r="F84" s="889">
        <f t="shared" si="3"/>
        <v>20.838000000000001</v>
      </c>
      <c r="G84" s="888" t="s">
        <v>3</v>
      </c>
      <c r="H84" s="890">
        <v>29.99</v>
      </c>
      <c r="I84" s="891">
        <f t="shared" si="4"/>
        <v>624.93161999999995</v>
      </c>
      <c r="K84" s="892"/>
      <c r="L84" s="892"/>
    </row>
    <row r="85" spans="1:12" s="887" customFormat="1" ht="30">
      <c r="A85" s="864" t="s">
        <v>1293</v>
      </c>
      <c r="B85" s="864" t="s">
        <v>1380</v>
      </c>
      <c r="C85" s="864" t="s">
        <v>1381</v>
      </c>
      <c r="D85" s="888">
        <v>30.64</v>
      </c>
      <c r="E85" s="889">
        <v>0.15</v>
      </c>
      <c r="F85" s="889">
        <f t="shared" si="3"/>
        <v>35.236000000000004</v>
      </c>
      <c r="G85" s="888" t="s">
        <v>3</v>
      </c>
      <c r="H85" s="890">
        <v>4.28</v>
      </c>
      <c r="I85" s="891">
        <f t="shared" si="4"/>
        <v>150.81008000000003</v>
      </c>
      <c r="K85" s="892"/>
      <c r="L85" s="892"/>
    </row>
    <row r="86" spans="1:12" s="887" customFormat="1" ht="30">
      <c r="A86" s="864" t="s">
        <v>1293</v>
      </c>
      <c r="B86" s="864" t="s">
        <v>1380</v>
      </c>
      <c r="C86" s="864" t="s">
        <v>1382</v>
      </c>
      <c r="D86" s="888">
        <v>3.68</v>
      </c>
      <c r="E86" s="889">
        <v>0.15</v>
      </c>
      <c r="F86" s="889">
        <f t="shared" si="3"/>
        <v>4.2320000000000002</v>
      </c>
      <c r="G86" s="888" t="s">
        <v>3</v>
      </c>
      <c r="H86" s="890">
        <v>9.1199999999999992</v>
      </c>
      <c r="I86" s="891">
        <f t="shared" si="4"/>
        <v>38.595839999999995</v>
      </c>
      <c r="K86" s="892"/>
      <c r="L86" s="892"/>
    </row>
    <row r="87" spans="1:12" s="887" customFormat="1" ht="30">
      <c r="A87" s="864" t="s">
        <v>1293</v>
      </c>
      <c r="B87" s="864" t="s">
        <v>1380</v>
      </c>
      <c r="C87" s="864" t="s">
        <v>1383</v>
      </c>
      <c r="D87" s="888">
        <v>42.24</v>
      </c>
      <c r="E87" s="889">
        <v>0.15</v>
      </c>
      <c r="F87" s="889">
        <f t="shared" si="3"/>
        <v>48.576000000000001</v>
      </c>
      <c r="G87" s="888" t="s">
        <v>3</v>
      </c>
      <c r="H87" s="890">
        <v>14.63</v>
      </c>
      <c r="I87" s="891">
        <f t="shared" si="4"/>
        <v>710.66687999999999</v>
      </c>
      <c r="K87" s="892"/>
      <c r="L87" s="892"/>
    </row>
    <row r="88" spans="1:12" s="887" customFormat="1" ht="30.75" thickBot="1">
      <c r="A88" s="878" t="s">
        <v>1293</v>
      </c>
      <c r="B88" s="878" t="s">
        <v>1380</v>
      </c>
      <c r="C88" s="878" t="s">
        <v>1384</v>
      </c>
      <c r="D88" s="893">
        <v>31.01</v>
      </c>
      <c r="E88" s="889">
        <v>0.15</v>
      </c>
      <c r="F88" s="894">
        <f t="shared" si="3"/>
        <v>35.661500000000004</v>
      </c>
      <c r="G88" s="893" t="s">
        <v>3</v>
      </c>
      <c r="H88" s="895">
        <v>24.25</v>
      </c>
      <c r="I88" s="896">
        <f t="shared" si="4"/>
        <v>864.79137500000013</v>
      </c>
      <c r="K88" s="892"/>
      <c r="L88" s="892"/>
    </row>
    <row r="89" spans="1:12" s="887" customFormat="1" ht="30.75" thickTop="1">
      <c r="A89" s="873" t="s">
        <v>1385</v>
      </c>
      <c r="B89" s="863" t="s">
        <v>1699</v>
      </c>
      <c r="C89" s="873" t="s">
        <v>1300</v>
      </c>
      <c r="D89" s="897">
        <v>7</v>
      </c>
      <c r="E89" s="898">
        <v>0</v>
      </c>
      <c r="F89" s="898">
        <f t="shared" si="3"/>
        <v>7</v>
      </c>
      <c r="G89" s="897" t="s">
        <v>220</v>
      </c>
      <c r="H89" s="899">
        <v>68.849999999999994</v>
      </c>
      <c r="I89" s="900">
        <f t="shared" si="4"/>
        <v>481.94999999999993</v>
      </c>
      <c r="K89" s="892"/>
      <c r="L89" s="892"/>
    </row>
    <row r="90" spans="1:12" s="887" customFormat="1">
      <c r="A90" s="864" t="s">
        <v>1385</v>
      </c>
      <c r="B90" s="863" t="s">
        <v>1699</v>
      </c>
      <c r="C90" s="864" t="s">
        <v>1303</v>
      </c>
      <c r="D90" s="888">
        <v>1</v>
      </c>
      <c r="E90" s="889">
        <v>0</v>
      </c>
      <c r="F90" s="889">
        <f t="shared" si="3"/>
        <v>1</v>
      </c>
      <c r="G90" s="888" t="s">
        <v>220</v>
      </c>
      <c r="H90" s="890">
        <v>13.3</v>
      </c>
      <c r="I90" s="891">
        <f t="shared" si="4"/>
        <v>13.3</v>
      </c>
      <c r="K90" s="892"/>
      <c r="L90" s="892"/>
    </row>
    <row r="91" spans="1:12" s="887" customFormat="1">
      <c r="A91" s="864" t="s">
        <v>1385</v>
      </c>
      <c r="B91" s="864" t="s">
        <v>1299</v>
      </c>
      <c r="C91" s="864" t="s">
        <v>1386</v>
      </c>
      <c r="D91" s="888">
        <v>1</v>
      </c>
      <c r="E91" s="889">
        <v>0</v>
      </c>
      <c r="F91" s="889">
        <f t="shared" si="3"/>
        <v>1</v>
      </c>
      <c r="G91" s="888" t="s">
        <v>220</v>
      </c>
      <c r="H91" s="890">
        <v>129.80000000000001</v>
      </c>
      <c r="I91" s="891">
        <f t="shared" si="4"/>
        <v>129.80000000000001</v>
      </c>
      <c r="K91" s="892"/>
      <c r="L91" s="892"/>
    </row>
    <row r="92" spans="1:12" s="887" customFormat="1">
      <c r="A92" s="864" t="s">
        <v>1385</v>
      </c>
      <c r="B92" s="864" t="s">
        <v>1299</v>
      </c>
      <c r="C92" s="864" t="s">
        <v>1307</v>
      </c>
      <c r="D92" s="888">
        <v>2</v>
      </c>
      <c r="E92" s="889">
        <v>0</v>
      </c>
      <c r="F92" s="889">
        <f t="shared" si="3"/>
        <v>2</v>
      </c>
      <c r="G92" s="888" t="s">
        <v>220</v>
      </c>
      <c r="H92" s="890">
        <v>34</v>
      </c>
      <c r="I92" s="891">
        <f t="shared" si="4"/>
        <v>68</v>
      </c>
      <c r="K92" s="892"/>
      <c r="L92" s="892"/>
    </row>
    <row r="93" spans="1:12" s="887" customFormat="1">
      <c r="A93" s="864" t="s">
        <v>1385</v>
      </c>
      <c r="B93" s="864" t="s">
        <v>1335</v>
      </c>
      <c r="C93" s="864" t="s">
        <v>1336</v>
      </c>
      <c r="D93" s="888">
        <v>2</v>
      </c>
      <c r="E93" s="889">
        <v>0</v>
      </c>
      <c r="F93" s="889">
        <f t="shared" si="3"/>
        <v>2</v>
      </c>
      <c r="G93" s="888" t="s">
        <v>220</v>
      </c>
      <c r="H93" s="890">
        <v>2.02</v>
      </c>
      <c r="I93" s="891">
        <f t="shared" si="4"/>
        <v>4.04</v>
      </c>
      <c r="K93" s="892"/>
      <c r="L93" s="892"/>
    </row>
    <row r="94" spans="1:12" s="887" customFormat="1" ht="30">
      <c r="A94" s="864" t="s">
        <v>1385</v>
      </c>
      <c r="B94" s="864" t="s">
        <v>1337</v>
      </c>
      <c r="C94" s="864" t="s">
        <v>1338</v>
      </c>
      <c r="D94" s="888">
        <v>4</v>
      </c>
      <c r="E94" s="889">
        <v>0</v>
      </c>
      <c r="F94" s="889">
        <f t="shared" si="3"/>
        <v>4</v>
      </c>
      <c r="G94" s="888" t="s">
        <v>220</v>
      </c>
      <c r="H94" s="890">
        <v>1.26</v>
      </c>
      <c r="I94" s="891">
        <f t="shared" si="4"/>
        <v>5.04</v>
      </c>
      <c r="K94" s="892"/>
      <c r="L94" s="892"/>
    </row>
    <row r="95" spans="1:12" s="887" customFormat="1">
      <c r="A95" s="864" t="s">
        <v>1385</v>
      </c>
      <c r="B95" s="864" t="s">
        <v>1337</v>
      </c>
      <c r="C95" s="864" t="s">
        <v>1348</v>
      </c>
      <c r="D95" s="888">
        <v>2</v>
      </c>
      <c r="E95" s="889">
        <v>0</v>
      </c>
      <c r="F95" s="889">
        <f t="shared" si="3"/>
        <v>2</v>
      </c>
      <c r="G95" s="888" t="s">
        <v>220</v>
      </c>
      <c r="H95" s="890">
        <v>0.96</v>
      </c>
      <c r="I95" s="891">
        <f t="shared" si="4"/>
        <v>1.92</v>
      </c>
      <c r="K95" s="892"/>
      <c r="L95" s="892"/>
    </row>
    <row r="96" spans="1:12" s="887" customFormat="1">
      <c r="A96" s="864" t="s">
        <v>1385</v>
      </c>
      <c r="B96" s="864" t="s">
        <v>1337</v>
      </c>
      <c r="C96" s="864" t="s">
        <v>1352</v>
      </c>
      <c r="D96" s="888">
        <v>2</v>
      </c>
      <c r="E96" s="889">
        <v>0</v>
      </c>
      <c r="F96" s="889">
        <f t="shared" si="3"/>
        <v>2</v>
      </c>
      <c r="G96" s="888" t="s">
        <v>220</v>
      </c>
      <c r="H96" s="890">
        <v>28.9</v>
      </c>
      <c r="I96" s="891">
        <f t="shared" si="4"/>
        <v>57.8</v>
      </c>
      <c r="K96" s="892"/>
      <c r="L96" s="892"/>
    </row>
    <row r="97" spans="1:12" s="887" customFormat="1">
      <c r="A97" s="864" t="s">
        <v>1385</v>
      </c>
      <c r="B97" s="864" t="s">
        <v>1337</v>
      </c>
      <c r="C97" s="864" t="s">
        <v>1387</v>
      </c>
      <c r="D97" s="888">
        <v>1</v>
      </c>
      <c r="E97" s="889">
        <v>0</v>
      </c>
      <c r="F97" s="889">
        <f t="shared" si="3"/>
        <v>1</v>
      </c>
      <c r="G97" s="888" t="s">
        <v>220</v>
      </c>
      <c r="H97" s="890">
        <v>8.59</v>
      </c>
      <c r="I97" s="891">
        <f t="shared" si="4"/>
        <v>8.59</v>
      </c>
      <c r="K97" s="892"/>
      <c r="L97" s="892"/>
    </row>
    <row r="98" spans="1:12" s="887" customFormat="1">
      <c r="A98" s="864" t="s">
        <v>1385</v>
      </c>
      <c r="B98" s="864" t="s">
        <v>1337</v>
      </c>
      <c r="C98" s="864" t="s">
        <v>1354</v>
      </c>
      <c r="D98" s="888">
        <v>1</v>
      </c>
      <c r="E98" s="889">
        <v>0</v>
      </c>
      <c r="F98" s="889">
        <f t="shared" si="3"/>
        <v>1</v>
      </c>
      <c r="G98" s="888" t="s">
        <v>220</v>
      </c>
      <c r="H98" s="890">
        <v>1.56</v>
      </c>
      <c r="I98" s="891">
        <f t="shared" si="4"/>
        <v>1.56</v>
      </c>
      <c r="K98" s="892"/>
      <c r="L98" s="892"/>
    </row>
    <row r="99" spans="1:12" s="887" customFormat="1">
      <c r="A99" s="864" t="s">
        <v>1385</v>
      </c>
      <c r="B99" s="864" t="s">
        <v>1357</v>
      </c>
      <c r="C99" s="864" t="s">
        <v>1388</v>
      </c>
      <c r="D99" s="888">
        <v>1</v>
      </c>
      <c r="E99" s="889">
        <v>0</v>
      </c>
      <c r="F99" s="889">
        <f t="shared" si="3"/>
        <v>1</v>
      </c>
      <c r="G99" s="888" t="s">
        <v>220</v>
      </c>
      <c r="H99" s="890">
        <v>5.4</v>
      </c>
      <c r="I99" s="891">
        <f t="shared" si="4"/>
        <v>5.4</v>
      </c>
      <c r="K99" s="892"/>
      <c r="L99" s="892"/>
    </row>
    <row r="100" spans="1:12" s="887" customFormat="1">
      <c r="A100" s="864" t="s">
        <v>1385</v>
      </c>
      <c r="B100" s="864" t="s">
        <v>1357</v>
      </c>
      <c r="C100" s="864" t="s">
        <v>1358</v>
      </c>
      <c r="D100" s="888">
        <v>3</v>
      </c>
      <c r="E100" s="889">
        <v>0</v>
      </c>
      <c r="F100" s="889">
        <f t="shared" si="3"/>
        <v>3</v>
      </c>
      <c r="G100" s="888" t="s">
        <v>220</v>
      </c>
      <c r="H100" s="890">
        <v>4.6500000000000004</v>
      </c>
      <c r="I100" s="891">
        <f t="shared" si="4"/>
        <v>13.950000000000001</v>
      </c>
      <c r="K100" s="892"/>
      <c r="L100" s="892"/>
    </row>
    <row r="101" spans="1:12" s="887" customFormat="1">
      <c r="A101" s="864" t="s">
        <v>1385</v>
      </c>
      <c r="B101" s="864" t="s">
        <v>1357</v>
      </c>
      <c r="C101" s="864" t="s">
        <v>1359</v>
      </c>
      <c r="D101" s="888">
        <v>5</v>
      </c>
      <c r="E101" s="889">
        <v>0</v>
      </c>
      <c r="F101" s="889">
        <f t="shared" si="3"/>
        <v>5</v>
      </c>
      <c r="G101" s="888" t="s">
        <v>220</v>
      </c>
      <c r="H101" s="890">
        <v>3.39</v>
      </c>
      <c r="I101" s="891">
        <f t="shared" si="4"/>
        <v>16.95</v>
      </c>
      <c r="K101" s="892"/>
      <c r="L101" s="892"/>
    </row>
    <row r="102" spans="1:12" s="887" customFormat="1">
      <c r="A102" s="864" t="s">
        <v>1385</v>
      </c>
      <c r="B102" s="864" t="s">
        <v>1357</v>
      </c>
      <c r="C102" s="864" t="s">
        <v>1360</v>
      </c>
      <c r="D102" s="888">
        <v>8</v>
      </c>
      <c r="E102" s="889">
        <v>0</v>
      </c>
      <c r="F102" s="889">
        <f t="shared" si="3"/>
        <v>8</v>
      </c>
      <c r="G102" s="888" t="s">
        <v>220</v>
      </c>
      <c r="H102" s="890">
        <v>8.11</v>
      </c>
      <c r="I102" s="891">
        <f t="shared" si="4"/>
        <v>64.88</v>
      </c>
      <c r="K102" s="892"/>
      <c r="L102" s="892"/>
    </row>
    <row r="103" spans="1:12" s="887" customFormat="1">
      <c r="A103" s="864" t="s">
        <v>1385</v>
      </c>
      <c r="B103" s="864" t="s">
        <v>1357</v>
      </c>
      <c r="C103" s="864" t="s">
        <v>1389</v>
      </c>
      <c r="D103" s="888">
        <v>1</v>
      </c>
      <c r="E103" s="889">
        <v>0</v>
      </c>
      <c r="F103" s="889">
        <f t="shared" si="3"/>
        <v>1</v>
      </c>
      <c r="G103" s="888" t="s">
        <v>220</v>
      </c>
      <c r="H103" s="890">
        <v>7.21</v>
      </c>
      <c r="I103" s="891">
        <f t="shared" si="4"/>
        <v>7.21</v>
      </c>
      <c r="K103" s="892"/>
      <c r="L103" s="892"/>
    </row>
    <row r="104" spans="1:12" s="887" customFormat="1">
      <c r="A104" s="864" t="s">
        <v>1385</v>
      </c>
      <c r="B104" s="864" t="s">
        <v>1357</v>
      </c>
      <c r="C104" s="864" t="s">
        <v>1361</v>
      </c>
      <c r="D104" s="888">
        <v>3</v>
      </c>
      <c r="E104" s="889">
        <v>0</v>
      </c>
      <c r="F104" s="889">
        <f t="shared" si="3"/>
        <v>3</v>
      </c>
      <c r="G104" s="888" t="s">
        <v>220</v>
      </c>
      <c r="H104" s="890">
        <v>14.13</v>
      </c>
      <c r="I104" s="891">
        <f t="shared" si="4"/>
        <v>42.39</v>
      </c>
      <c r="K104" s="892"/>
      <c r="L104" s="892"/>
    </row>
    <row r="105" spans="1:12" s="887" customFormat="1">
      <c r="A105" s="864" t="s">
        <v>1385</v>
      </c>
      <c r="B105" s="864" t="s">
        <v>1357</v>
      </c>
      <c r="C105" s="864" t="s">
        <v>1390</v>
      </c>
      <c r="D105" s="888">
        <v>2</v>
      </c>
      <c r="E105" s="889">
        <v>0</v>
      </c>
      <c r="F105" s="889">
        <f t="shared" si="3"/>
        <v>2</v>
      </c>
      <c r="G105" s="888" t="s">
        <v>220</v>
      </c>
      <c r="H105" s="890">
        <v>11.84</v>
      </c>
      <c r="I105" s="891">
        <f t="shared" si="4"/>
        <v>23.68</v>
      </c>
      <c r="K105" s="892"/>
      <c r="L105" s="892"/>
    </row>
    <row r="106" spans="1:12" s="887" customFormat="1">
      <c r="A106" s="864" t="s">
        <v>1385</v>
      </c>
      <c r="B106" s="864" t="s">
        <v>1357</v>
      </c>
      <c r="C106" s="864" t="s">
        <v>1363</v>
      </c>
      <c r="D106" s="888">
        <v>5</v>
      </c>
      <c r="E106" s="889">
        <v>0</v>
      </c>
      <c r="F106" s="889">
        <f t="shared" si="3"/>
        <v>5</v>
      </c>
      <c r="G106" s="888" t="s">
        <v>220</v>
      </c>
      <c r="H106" s="890">
        <v>21.99</v>
      </c>
      <c r="I106" s="891">
        <f t="shared" si="4"/>
        <v>109.94999999999999</v>
      </c>
      <c r="K106" s="892"/>
      <c r="L106" s="892"/>
    </row>
    <row r="107" spans="1:12" s="887" customFormat="1">
      <c r="A107" s="864" t="s">
        <v>1385</v>
      </c>
      <c r="B107" s="864" t="s">
        <v>1357</v>
      </c>
      <c r="C107" s="864" t="s">
        <v>1391</v>
      </c>
      <c r="D107" s="888">
        <v>1</v>
      </c>
      <c r="E107" s="889">
        <v>0</v>
      </c>
      <c r="F107" s="889">
        <f t="shared" si="3"/>
        <v>1</v>
      </c>
      <c r="G107" s="888" t="s">
        <v>220</v>
      </c>
      <c r="H107" s="890">
        <v>24.99</v>
      </c>
      <c r="I107" s="891">
        <f t="shared" si="4"/>
        <v>24.99</v>
      </c>
      <c r="K107" s="892"/>
      <c r="L107" s="892"/>
    </row>
    <row r="108" spans="1:12" s="887" customFormat="1">
      <c r="A108" s="864" t="s">
        <v>1385</v>
      </c>
      <c r="B108" s="864" t="s">
        <v>1357</v>
      </c>
      <c r="C108" s="864" t="s">
        <v>1364</v>
      </c>
      <c r="D108" s="888">
        <v>4</v>
      </c>
      <c r="E108" s="889">
        <v>0</v>
      </c>
      <c r="F108" s="889">
        <f t="shared" si="3"/>
        <v>4</v>
      </c>
      <c r="G108" s="888" t="s">
        <v>220</v>
      </c>
      <c r="H108" s="890">
        <v>22.9</v>
      </c>
      <c r="I108" s="891">
        <f t="shared" si="4"/>
        <v>91.6</v>
      </c>
      <c r="K108" s="892"/>
      <c r="L108" s="892"/>
    </row>
    <row r="109" spans="1:12" s="887" customFormat="1">
      <c r="A109" s="864" t="s">
        <v>1385</v>
      </c>
      <c r="B109" s="864" t="s">
        <v>1357</v>
      </c>
      <c r="C109" s="864" t="s">
        <v>1365</v>
      </c>
      <c r="D109" s="888">
        <v>1</v>
      </c>
      <c r="E109" s="889">
        <v>0</v>
      </c>
      <c r="F109" s="889">
        <f t="shared" si="3"/>
        <v>1</v>
      </c>
      <c r="G109" s="888" t="s">
        <v>220</v>
      </c>
      <c r="H109" s="890">
        <v>2.71</v>
      </c>
      <c r="I109" s="891">
        <f t="shared" si="4"/>
        <v>2.71</v>
      </c>
      <c r="K109" s="892"/>
      <c r="L109" s="892"/>
    </row>
    <row r="110" spans="1:12" s="887" customFormat="1">
      <c r="A110" s="864" t="s">
        <v>1385</v>
      </c>
      <c r="B110" s="864" t="s">
        <v>1357</v>
      </c>
      <c r="C110" s="864" t="s">
        <v>1392</v>
      </c>
      <c r="D110" s="888">
        <v>2</v>
      </c>
      <c r="E110" s="889">
        <v>0</v>
      </c>
      <c r="F110" s="889">
        <f t="shared" si="3"/>
        <v>2</v>
      </c>
      <c r="G110" s="888" t="s">
        <v>220</v>
      </c>
      <c r="H110" s="890">
        <v>5.84</v>
      </c>
      <c r="I110" s="891">
        <f t="shared" si="4"/>
        <v>11.68</v>
      </c>
      <c r="K110" s="892"/>
      <c r="L110" s="892"/>
    </row>
    <row r="111" spans="1:12" s="887" customFormat="1">
      <c r="A111" s="864" t="s">
        <v>1385</v>
      </c>
      <c r="B111" s="864" t="s">
        <v>1357</v>
      </c>
      <c r="C111" s="864" t="s">
        <v>1366</v>
      </c>
      <c r="D111" s="888">
        <v>16</v>
      </c>
      <c r="E111" s="889">
        <v>0</v>
      </c>
      <c r="F111" s="889">
        <f t="shared" si="3"/>
        <v>16</v>
      </c>
      <c r="G111" s="888" t="s">
        <v>220</v>
      </c>
      <c r="H111" s="890">
        <v>5.04</v>
      </c>
      <c r="I111" s="891">
        <f t="shared" si="4"/>
        <v>80.64</v>
      </c>
      <c r="K111" s="892"/>
      <c r="L111" s="892"/>
    </row>
    <row r="112" spans="1:12" s="887" customFormat="1">
      <c r="A112" s="864" t="s">
        <v>1385</v>
      </c>
      <c r="B112" s="864" t="s">
        <v>1368</v>
      </c>
      <c r="C112" s="864" t="s">
        <v>1360</v>
      </c>
      <c r="D112" s="888">
        <v>5</v>
      </c>
      <c r="E112" s="889">
        <v>0</v>
      </c>
      <c r="F112" s="889">
        <f t="shared" si="3"/>
        <v>5</v>
      </c>
      <c r="G112" s="888" t="s">
        <v>220</v>
      </c>
      <c r="H112" s="890">
        <v>8.11</v>
      </c>
      <c r="I112" s="891">
        <f t="shared" si="4"/>
        <v>40.549999999999997</v>
      </c>
      <c r="K112" s="892"/>
      <c r="L112" s="892"/>
    </row>
    <row r="113" spans="1:12" s="887" customFormat="1">
      <c r="A113" s="864" t="s">
        <v>1385</v>
      </c>
      <c r="B113" s="864" t="s">
        <v>1368</v>
      </c>
      <c r="C113" s="864" t="s">
        <v>1361</v>
      </c>
      <c r="D113" s="888">
        <v>1</v>
      </c>
      <c r="E113" s="889">
        <v>0</v>
      </c>
      <c r="F113" s="889">
        <f t="shared" si="3"/>
        <v>1</v>
      </c>
      <c r="G113" s="888" t="s">
        <v>220</v>
      </c>
      <c r="H113" s="890">
        <v>14.13</v>
      </c>
      <c r="I113" s="891">
        <f t="shared" si="4"/>
        <v>14.13</v>
      </c>
      <c r="K113" s="892"/>
      <c r="L113" s="892"/>
    </row>
    <row r="114" spans="1:12" s="887" customFormat="1">
      <c r="A114" s="864" t="s">
        <v>1385</v>
      </c>
      <c r="B114" s="864" t="s">
        <v>1368</v>
      </c>
      <c r="C114" s="864" t="s">
        <v>1393</v>
      </c>
      <c r="D114" s="888">
        <v>1</v>
      </c>
      <c r="E114" s="889">
        <v>0</v>
      </c>
      <c r="F114" s="889">
        <f t="shared" si="3"/>
        <v>1</v>
      </c>
      <c r="G114" s="888" t="s">
        <v>220</v>
      </c>
      <c r="H114" s="890">
        <v>79.900000000000006</v>
      </c>
      <c r="I114" s="891">
        <f t="shared" si="4"/>
        <v>79.900000000000006</v>
      </c>
      <c r="K114" s="892"/>
      <c r="L114" s="892"/>
    </row>
    <row r="115" spans="1:12" s="887" customFormat="1">
      <c r="A115" s="864" t="s">
        <v>1385</v>
      </c>
      <c r="B115" s="864" t="s">
        <v>1368</v>
      </c>
      <c r="C115" s="864" t="s">
        <v>1394</v>
      </c>
      <c r="D115" s="888">
        <v>5</v>
      </c>
      <c r="E115" s="889">
        <v>0</v>
      </c>
      <c r="F115" s="889">
        <f t="shared" si="3"/>
        <v>5</v>
      </c>
      <c r="G115" s="888" t="s">
        <v>220</v>
      </c>
      <c r="H115" s="890">
        <v>7.59</v>
      </c>
      <c r="I115" s="891">
        <f t="shared" si="4"/>
        <v>37.950000000000003</v>
      </c>
      <c r="K115" s="892"/>
      <c r="L115" s="892"/>
    </row>
    <row r="116" spans="1:12" s="887" customFormat="1">
      <c r="A116" s="864" t="s">
        <v>1385</v>
      </c>
      <c r="B116" s="864" t="s">
        <v>1368</v>
      </c>
      <c r="C116" s="864" t="s">
        <v>1369</v>
      </c>
      <c r="D116" s="888">
        <v>1</v>
      </c>
      <c r="E116" s="889">
        <v>0</v>
      </c>
      <c r="F116" s="889">
        <f t="shared" si="3"/>
        <v>1</v>
      </c>
      <c r="G116" s="888" t="s">
        <v>220</v>
      </c>
      <c r="H116" s="890">
        <v>45.86</v>
      </c>
      <c r="I116" s="891">
        <f t="shared" si="4"/>
        <v>45.86</v>
      </c>
      <c r="K116" s="892"/>
      <c r="L116" s="892"/>
    </row>
    <row r="117" spans="1:12" s="887" customFormat="1" ht="30">
      <c r="A117" s="864" t="s">
        <v>1385</v>
      </c>
      <c r="B117" s="864" t="s">
        <v>1374</v>
      </c>
      <c r="C117" s="864" t="s">
        <v>1375</v>
      </c>
      <c r="D117" s="888">
        <v>7.54</v>
      </c>
      <c r="E117" s="889">
        <v>0.15</v>
      </c>
      <c r="F117" s="889">
        <f t="shared" si="3"/>
        <v>8.6709999999999994</v>
      </c>
      <c r="G117" s="888" t="s">
        <v>3</v>
      </c>
      <c r="H117" s="890">
        <v>19.77</v>
      </c>
      <c r="I117" s="891">
        <f t="shared" si="4"/>
        <v>171.42567</v>
      </c>
      <c r="K117" s="892"/>
      <c r="L117" s="892"/>
    </row>
    <row r="118" spans="1:12" s="887" customFormat="1" ht="30">
      <c r="A118" s="864" t="s">
        <v>1385</v>
      </c>
      <c r="B118" s="864" t="s">
        <v>1374</v>
      </c>
      <c r="C118" s="864" t="s">
        <v>1395</v>
      </c>
      <c r="D118" s="888">
        <v>5.6</v>
      </c>
      <c r="E118" s="889">
        <v>0.15</v>
      </c>
      <c r="F118" s="889">
        <f t="shared" si="3"/>
        <v>6.4399999999999995</v>
      </c>
      <c r="G118" s="888" t="s">
        <v>3</v>
      </c>
      <c r="H118" s="890">
        <v>31.9</v>
      </c>
      <c r="I118" s="891">
        <f t="shared" si="4"/>
        <v>205.43599999999998</v>
      </c>
      <c r="K118" s="892"/>
      <c r="L118" s="892"/>
    </row>
    <row r="119" spans="1:12" s="887" customFormat="1" ht="30">
      <c r="A119" s="864" t="s">
        <v>1385</v>
      </c>
      <c r="B119" s="864" t="s">
        <v>1374</v>
      </c>
      <c r="C119" s="864" t="s">
        <v>1376</v>
      </c>
      <c r="D119" s="888">
        <v>39.049999999999997</v>
      </c>
      <c r="E119" s="889">
        <v>0.15</v>
      </c>
      <c r="F119" s="889">
        <f t="shared" si="3"/>
        <v>44.907499999999999</v>
      </c>
      <c r="G119" s="888" t="s">
        <v>3</v>
      </c>
      <c r="H119" s="890">
        <v>18.329999999999998</v>
      </c>
      <c r="I119" s="891">
        <f t="shared" si="4"/>
        <v>823.15447499999993</v>
      </c>
      <c r="K119" s="892"/>
      <c r="L119" s="892"/>
    </row>
    <row r="120" spans="1:12" s="887" customFormat="1" ht="30">
      <c r="A120" s="864" t="s">
        <v>1385</v>
      </c>
      <c r="B120" s="864" t="s">
        <v>1374</v>
      </c>
      <c r="C120" s="864" t="s">
        <v>1377</v>
      </c>
      <c r="D120" s="888">
        <v>2.97</v>
      </c>
      <c r="E120" s="889">
        <v>0.15</v>
      </c>
      <c r="F120" s="889">
        <f t="shared" si="3"/>
        <v>3.4155000000000002</v>
      </c>
      <c r="G120" s="888" t="s">
        <v>3</v>
      </c>
      <c r="H120" s="890">
        <v>45.06</v>
      </c>
      <c r="I120" s="891">
        <f t="shared" si="4"/>
        <v>153.90243000000001</v>
      </c>
      <c r="K120" s="892"/>
      <c r="L120" s="892"/>
    </row>
    <row r="121" spans="1:12" s="887" customFormat="1" ht="30">
      <c r="A121" s="864" t="s">
        <v>1385</v>
      </c>
      <c r="B121" s="864" t="s">
        <v>1378</v>
      </c>
      <c r="C121" s="864" t="s">
        <v>1396</v>
      </c>
      <c r="D121" s="888">
        <v>8.74</v>
      </c>
      <c r="E121" s="889">
        <v>0.15</v>
      </c>
      <c r="F121" s="889">
        <f t="shared" si="3"/>
        <v>10.051</v>
      </c>
      <c r="G121" s="888" t="s">
        <v>3</v>
      </c>
      <c r="H121" s="890">
        <v>8.99</v>
      </c>
      <c r="I121" s="891">
        <f t="shared" si="4"/>
        <v>90.358490000000003</v>
      </c>
      <c r="K121" s="892"/>
      <c r="L121" s="892"/>
    </row>
    <row r="122" spans="1:12" s="887" customFormat="1" ht="30">
      <c r="A122" s="864" t="s">
        <v>1385</v>
      </c>
      <c r="B122" s="864" t="s">
        <v>1378</v>
      </c>
      <c r="C122" s="864" t="s">
        <v>1379</v>
      </c>
      <c r="D122" s="888">
        <v>8.69</v>
      </c>
      <c r="E122" s="889">
        <v>0.15</v>
      </c>
      <c r="F122" s="889">
        <f t="shared" si="3"/>
        <v>9.9934999999999992</v>
      </c>
      <c r="G122" s="888" t="s">
        <v>3</v>
      </c>
      <c r="H122" s="890">
        <v>29.99</v>
      </c>
      <c r="I122" s="891">
        <f t="shared" si="4"/>
        <v>299.70506499999993</v>
      </c>
      <c r="K122" s="892"/>
      <c r="L122" s="892"/>
    </row>
    <row r="123" spans="1:12" s="887" customFormat="1" ht="30">
      <c r="A123" s="864" t="s">
        <v>1385</v>
      </c>
      <c r="B123" s="864" t="s">
        <v>1380</v>
      </c>
      <c r="C123" s="864" t="s">
        <v>1381</v>
      </c>
      <c r="D123" s="888">
        <v>4.2699999999999996</v>
      </c>
      <c r="E123" s="889">
        <v>0.15</v>
      </c>
      <c r="F123" s="889">
        <f t="shared" si="3"/>
        <v>4.9104999999999999</v>
      </c>
      <c r="G123" s="888" t="s">
        <v>3</v>
      </c>
      <c r="H123" s="890">
        <v>4.28</v>
      </c>
      <c r="I123" s="891">
        <f t="shared" si="4"/>
        <v>21.016940000000002</v>
      </c>
      <c r="K123" s="892"/>
      <c r="L123" s="892"/>
    </row>
    <row r="124" spans="1:12" s="887" customFormat="1" ht="30.75" thickBot="1">
      <c r="A124" s="878" t="s">
        <v>1385</v>
      </c>
      <c r="B124" s="878" t="s">
        <v>1380</v>
      </c>
      <c r="C124" s="878" t="s">
        <v>1382</v>
      </c>
      <c r="D124" s="893">
        <v>2.83</v>
      </c>
      <c r="E124" s="889">
        <v>0.15</v>
      </c>
      <c r="F124" s="894">
        <f t="shared" si="3"/>
        <v>3.2545000000000002</v>
      </c>
      <c r="G124" s="893" t="s">
        <v>3</v>
      </c>
      <c r="H124" s="895">
        <v>9.1199999999999992</v>
      </c>
      <c r="I124" s="896">
        <f t="shared" si="4"/>
        <v>29.681039999999999</v>
      </c>
      <c r="K124" s="892"/>
      <c r="L124" s="892"/>
    </row>
    <row r="125" spans="1:12" s="887" customFormat="1" ht="30.75" thickTop="1">
      <c r="A125" s="901" t="s">
        <v>1397</v>
      </c>
      <c r="B125" s="863" t="s">
        <v>1699</v>
      </c>
      <c r="C125" s="901" t="s">
        <v>1300</v>
      </c>
      <c r="D125" s="902">
        <v>7</v>
      </c>
      <c r="E125" s="898">
        <v>0</v>
      </c>
      <c r="F125" s="898">
        <f t="shared" si="3"/>
        <v>7</v>
      </c>
      <c r="G125" s="902" t="s">
        <v>220</v>
      </c>
      <c r="H125" s="899">
        <v>68.849999999999994</v>
      </c>
      <c r="I125" s="900">
        <f t="shared" si="4"/>
        <v>481.94999999999993</v>
      </c>
      <c r="K125" s="892"/>
      <c r="L125" s="892"/>
    </row>
    <row r="126" spans="1:12" s="887" customFormat="1">
      <c r="A126" s="864" t="s">
        <v>1397</v>
      </c>
      <c r="B126" s="863" t="s">
        <v>1699</v>
      </c>
      <c r="C126" s="864" t="s">
        <v>1303</v>
      </c>
      <c r="D126" s="888">
        <v>2</v>
      </c>
      <c r="E126" s="889">
        <v>0</v>
      </c>
      <c r="F126" s="889">
        <f t="shared" si="3"/>
        <v>2</v>
      </c>
      <c r="G126" s="888" t="s">
        <v>220</v>
      </c>
      <c r="H126" s="890">
        <v>13.3</v>
      </c>
      <c r="I126" s="891">
        <f t="shared" si="4"/>
        <v>26.6</v>
      </c>
      <c r="K126" s="892"/>
      <c r="L126" s="892"/>
    </row>
    <row r="127" spans="1:12" s="887" customFormat="1">
      <c r="A127" s="864" t="s">
        <v>1397</v>
      </c>
      <c r="B127" s="864" t="s">
        <v>1299</v>
      </c>
      <c r="C127" s="864" t="s">
        <v>1307</v>
      </c>
      <c r="D127" s="888">
        <v>3</v>
      </c>
      <c r="E127" s="889">
        <v>0</v>
      </c>
      <c r="F127" s="889">
        <f t="shared" si="3"/>
        <v>3</v>
      </c>
      <c r="G127" s="888" t="s">
        <v>220</v>
      </c>
      <c r="H127" s="890">
        <v>34</v>
      </c>
      <c r="I127" s="891">
        <f t="shared" si="4"/>
        <v>102</v>
      </c>
      <c r="K127" s="892"/>
      <c r="L127" s="892"/>
    </row>
    <row r="128" spans="1:12" s="887" customFormat="1">
      <c r="A128" s="864" t="s">
        <v>1397</v>
      </c>
      <c r="B128" s="864" t="s">
        <v>1299</v>
      </c>
      <c r="C128" s="864" t="s">
        <v>1308</v>
      </c>
      <c r="D128" s="888">
        <v>1</v>
      </c>
      <c r="E128" s="889">
        <v>0</v>
      </c>
      <c r="F128" s="889">
        <f t="shared" si="3"/>
        <v>1</v>
      </c>
      <c r="G128" s="888" t="s">
        <v>220</v>
      </c>
      <c r="H128" s="890">
        <v>80</v>
      </c>
      <c r="I128" s="891">
        <f t="shared" si="4"/>
        <v>80</v>
      </c>
      <c r="K128" s="892"/>
      <c r="L128" s="892"/>
    </row>
    <row r="129" spans="1:12" s="887" customFormat="1">
      <c r="A129" s="864" t="s">
        <v>1397</v>
      </c>
      <c r="B129" s="864" t="s">
        <v>1398</v>
      </c>
      <c r="C129" s="864" t="s">
        <v>1399</v>
      </c>
      <c r="D129" s="888">
        <v>5</v>
      </c>
      <c r="E129" s="889">
        <v>0</v>
      </c>
      <c r="F129" s="889">
        <f t="shared" si="3"/>
        <v>5</v>
      </c>
      <c r="G129" s="888" t="s">
        <v>220</v>
      </c>
      <c r="H129" s="890">
        <v>31.5</v>
      </c>
      <c r="I129" s="891">
        <f t="shared" si="4"/>
        <v>157.5</v>
      </c>
      <c r="K129" s="892"/>
      <c r="L129" s="892"/>
    </row>
    <row r="130" spans="1:12" s="887" customFormat="1">
      <c r="A130" s="864" t="s">
        <v>1397</v>
      </c>
      <c r="B130" s="864" t="s">
        <v>1335</v>
      </c>
      <c r="C130" s="864" t="s">
        <v>1336</v>
      </c>
      <c r="D130" s="888">
        <v>4</v>
      </c>
      <c r="E130" s="889">
        <v>0</v>
      </c>
      <c r="F130" s="889">
        <f t="shared" si="3"/>
        <v>4</v>
      </c>
      <c r="G130" s="888" t="s">
        <v>220</v>
      </c>
      <c r="H130" s="890">
        <v>2.02</v>
      </c>
      <c r="I130" s="891">
        <f t="shared" si="4"/>
        <v>8.08</v>
      </c>
      <c r="K130" s="892"/>
      <c r="L130" s="892"/>
    </row>
    <row r="131" spans="1:12" s="887" customFormat="1" ht="30">
      <c r="A131" s="864" t="s">
        <v>1397</v>
      </c>
      <c r="B131" s="864" t="s">
        <v>1337</v>
      </c>
      <c r="C131" s="864" t="s">
        <v>1338</v>
      </c>
      <c r="D131" s="888">
        <v>8</v>
      </c>
      <c r="E131" s="889">
        <v>0</v>
      </c>
      <c r="F131" s="889">
        <f t="shared" si="3"/>
        <v>8</v>
      </c>
      <c r="G131" s="888" t="s">
        <v>220</v>
      </c>
      <c r="H131" s="890">
        <v>1.26</v>
      </c>
      <c r="I131" s="891">
        <f t="shared" si="4"/>
        <v>10.08</v>
      </c>
      <c r="K131" s="892"/>
      <c r="L131" s="892"/>
    </row>
    <row r="132" spans="1:12" s="887" customFormat="1">
      <c r="A132" s="864" t="s">
        <v>1397</v>
      </c>
      <c r="B132" s="864" t="s">
        <v>1337</v>
      </c>
      <c r="C132" s="864" t="s">
        <v>1400</v>
      </c>
      <c r="D132" s="888">
        <v>4</v>
      </c>
      <c r="E132" s="889">
        <v>0</v>
      </c>
      <c r="F132" s="889">
        <f t="shared" si="3"/>
        <v>4</v>
      </c>
      <c r="G132" s="888" t="s">
        <v>220</v>
      </c>
      <c r="H132" s="890">
        <v>5</v>
      </c>
      <c r="I132" s="891">
        <f t="shared" si="4"/>
        <v>20</v>
      </c>
      <c r="K132" s="892"/>
      <c r="L132" s="892"/>
    </row>
    <row r="133" spans="1:12" s="887" customFormat="1" ht="30">
      <c r="A133" s="864" t="s">
        <v>1397</v>
      </c>
      <c r="B133" s="864" t="s">
        <v>1337</v>
      </c>
      <c r="C133" s="864" t="s">
        <v>1401</v>
      </c>
      <c r="D133" s="888">
        <v>1</v>
      </c>
      <c r="E133" s="889">
        <v>0</v>
      </c>
      <c r="F133" s="889">
        <f t="shared" si="3"/>
        <v>1</v>
      </c>
      <c r="G133" s="888" t="s">
        <v>220</v>
      </c>
      <c r="H133" s="890">
        <v>11.49</v>
      </c>
      <c r="I133" s="891">
        <f t="shared" si="4"/>
        <v>11.49</v>
      </c>
      <c r="K133" s="892"/>
      <c r="L133" s="892"/>
    </row>
    <row r="134" spans="1:12" s="887" customFormat="1">
      <c r="A134" s="864" t="s">
        <v>1397</v>
      </c>
      <c r="B134" s="864" t="s">
        <v>1337</v>
      </c>
      <c r="C134" s="864" t="s">
        <v>1402</v>
      </c>
      <c r="D134" s="888">
        <v>7</v>
      </c>
      <c r="E134" s="889">
        <v>0</v>
      </c>
      <c r="F134" s="889">
        <f t="shared" si="3"/>
        <v>7</v>
      </c>
      <c r="G134" s="888" t="s">
        <v>220</v>
      </c>
      <c r="H134" s="890">
        <v>4.41</v>
      </c>
      <c r="I134" s="891">
        <f t="shared" si="4"/>
        <v>30.87</v>
      </c>
      <c r="K134" s="892"/>
      <c r="L134" s="892"/>
    </row>
    <row r="135" spans="1:12" s="887" customFormat="1">
      <c r="A135" s="864" t="s">
        <v>1397</v>
      </c>
      <c r="B135" s="864" t="s">
        <v>1337</v>
      </c>
      <c r="C135" s="864" t="s">
        <v>1348</v>
      </c>
      <c r="D135" s="888">
        <v>10</v>
      </c>
      <c r="E135" s="889">
        <v>0</v>
      </c>
      <c r="F135" s="889">
        <f t="shared" si="3"/>
        <v>10</v>
      </c>
      <c r="G135" s="888" t="s">
        <v>220</v>
      </c>
      <c r="H135" s="890">
        <v>0.96</v>
      </c>
      <c r="I135" s="891">
        <f t="shared" si="4"/>
        <v>9.6</v>
      </c>
      <c r="K135" s="892"/>
      <c r="L135" s="892"/>
    </row>
    <row r="136" spans="1:12" s="887" customFormat="1">
      <c r="A136" s="864" t="s">
        <v>1397</v>
      </c>
      <c r="B136" s="864" t="s">
        <v>1337</v>
      </c>
      <c r="C136" s="864" t="s">
        <v>1349</v>
      </c>
      <c r="D136" s="888">
        <v>21</v>
      </c>
      <c r="E136" s="889">
        <v>0</v>
      </c>
      <c r="F136" s="889">
        <f t="shared" si="3"/>
        <v>21</v>
      </c>
      <c r="G136" s="888" t="s">
        <v>220</v>
      </c>
      <c r="H136" s="890">
        <v>4.9000000000000004</v>
      </c>
      <c r="I136" s="891">
        <f t="shared" si="4"/>
        <v>102.9</v>
      </c>
      <c r="K136" s="892"/>
      <c r="L136" s="892"/>
    </row>
    <row r="137" spans="1:12" s="887" customFormat="1">
      <c r="A137" s="864" t="s">
        <v>1397</v>
      </c>
      <c r="B137" s="864" t="s">
        <v>1337</v>
      </c>
      <c r="C137" s="864" t="s">
        <v>1352</v>
      </c>
      <c r="D137" s="888">
        <v>4</v>
      </c>
      <c r="E137" s="889">
        <v>0</v>
      </c>
      <c r="F137" s="889">
        <f t="shared" si="3"/>
        <v>4</v>
      </c>
      <c r="G137" s="888" t="s">
        <v>220</v>
      </c>
      <c r="H137" s="890">
        <v>28.9</v>
      </c>
      <c r="I137" s="891">
        <f t="shared" si="4"/>
        <v>115.6</v>
      </c>
      <c r="K137" s="892"/>
      <c r="L137" s="892"/>
    </row>
    <row r="138" spans="1:12" s="887" customFormat="1">
      <c r="A138" s="864" t="s">
        <v>1397</v>
      </c>
      <c r="B138" s="864" t="s">
        <v>1337</v>
      </c>
      <c r="C138" s="864" t="s">
        <v>1387</v>
      </c>
      <c r="D138" s="888">
        <v>1</v>
      </c>
      <c r="E138" s="889">
        <v>0</v>
      </c>
      <c r="F138" s="889">
        <f t="shared" ref="F138:F201" si="5">D138+D138*E138</f>
        <v>1</v>
      </c>
      <c r="G138" s="888" t="s">
        <v>220</v>
      </c>
      <c r="H138" s="890">
        <v>8.59</v>
      </c>
      <c r="I138" s="891">
        <f t="shared" ref="I138:I201" si="6">F138*H138</f>
        <v>8.59</v>
      </c>
      <c r="K138" s="892"/>
      <c r="L138" s="892"/>
    </row>
    <row r="139" spans="1:12" s="887" customFormat="1">
      <c r="A139" s="864" t="s">
        <v>1397</v>
      </c>
      <c r="B139" s="864" t="s">
        <v>1337</v>
      </c>
      <c r="C139" s="864" t="s">
        <v>1354</v>
      </c>
      <c r="D139" s="888">
        <v>1</v>
      </c>
      <c r="E139" s="889">
        <v>0</v>
      </c>
      <c r="F139" s="889">
        <f t="shared" si="5"/>
        <v>1</v>
      </c>
      <c r="G139" s="888" t="s">
        <v>220</v>
      </c>
      <c r="H139" s="890">
        <v>1.56</v>
      </c>
      <c r="I139" s="891">
        <f t="shared" si="6"/>
        <v>1.56</v>
      </c>
      <c r="K139" s="892"/>
      <c r="L139" s="892"/>
    </row>
    <row r="140" spans="1:12" s="887" customFormat="1">
      <c r="A140" s="864" t="s">
        <v>1397</v>
      </c>
      <c r="B140" s="864" t="s">
        <v>1337</v>
      </c>
      <c r="C140" s="864" t="s">
        <v>1403</v>
      </c>
      <c r="D140" s="888">
        <v>2</v>
      </c>
      <c r="E140" s="889">
        <v>0</v>
      </c>
      <c r="F140" s="889">
        <f t="shared" si="5"/>
        <v>2</v>
      </c>
      <c r="G140" s="888" t="s">
        <v>220</v>
      </c>
      <c r="H140" s="890">
        <v>3.31</v>
      </c>
      <c r="I140" s="891">
        <f t="shared" si="6"/>
        <v>6.62</v>
      </c>
      <c r="K140" s="892"/>
      <c r="L140" s="892"/>
    </row>
    <row r="141" spans="1:12" s="887" customFormat="1">
      <c r="A141" s="864" t="s">
        <v>1397</v>
      </c>
      <c r="B141" s="864" t="s">
        <v>1357</v>
      </c>
      <c r="C141" s="864" t="s">
        <v>1388</v>
      </c>
      <c r="D141" s="888">
        <v>1</v>
      </c>
      <c r="E141" s="889">
        <v>0</v>
      </c>
      <c r="F141" s="889">
        <f t="shared" si="5"/>
        <v>1</v>
      </c>
      <c r="G141" s="888" t="s">
        <v>220</v>
      </c>
      <c r="H141" s="890">
        <v>5.4</v>
      </c>
      <c r="I141" s="891">
        <f t="shared" si="6"/>
        <v>5.4</v>
      </c>
      <c r="K141" s="892"/>
      <c r="L141" s="892"/>
    </row>
    <row r="142" spans="1:12" s="887" customFormat="1">
      <c r="A142" s="864" t="s">
        <v>1397</v>
      </c>
      <c r="B142" s="864" t="s">
        <v>1357</v>
      </c>
      <c r="C142" s="864" t="s">
        <v>1358</v>
      </c>
      <c r="D142" s="888">
        <v>1</v>
      </c>
      <c r="E142" s="889">
        <v>0</v>
      </c>
      <c r="F142" s="889">
        <f t="shared" si="5"/>
        <v>1</v>
      </c>
      <c r="G142" s="888" t="s">
        <v>220</v>
      </c>
      <c r="H142" s="890">
        <v>4.6500000000000004</v>
      </c>
      <c r="I142" s="891">
        <f t="shared" si="6"/>
        <v>4.6500000000000004</v>
      </c>
      <c r="K142" s="892"/>
      <c r="L142" s="892"/>
    </row>
    <row r="143" spans="1:12" s="887" customFormat="1">
      <c r="A143" s="864" t="s">
        <v>1397</v>
      </c>
      <c r="B143" s="864" t="s">
        <v>1357</v>
      </c>
      <c r="C143" s="864" t="s">
        <v>1404</v>
      </c>
      <c r="D143" s="888">
        <v>5</v>
      </c>
      <c r="E143" s="889">
        <v>0</v>
      </c>
      <c r="F143" s="889">
        <f t="shared" si="5"/>
        <v>5</v>
      </c>
      <c r="G143" s="888" t="s">
        <v>220</v>
      </c>
      <c r="H143" s="890">
        <v>30.73</v>
      </c>
      <c r="I143" s="891">
        <f t="shared" si="6"/>
        <v>153.65</v>
      </c>
      <c r="K143" s="892"/>
      <c r="L143" s="892"/>
    </row>
    <row r="144" spans="1:12" s="887" customFormat="1">
      <c r="A144" s="864" t="s">
        <v>1397</v>
      </c>
      <c r="B144" s="864" t="s">
        <v>1357</v>
      </c>
      <c r="C144" s="864" t="s">
        <v>1359</v>
      </c>
      <c r="D144" s="888">
        <v>3</v>
      </c>
      <c r="E144" s="889">
        <v>0</v>
      </c>
      <c r="F144" s="889">
        <f t="shared" si="5"/>
        <v>3</v>
      </c>
      <c r="G144" s="888" t="s">
        <v>220</v>
      </c>
      <c r="H144" s="890">
        <v>3.39</v>
      </c>
      <c r="I144" s="891">
        <f t="shared" si="6"/>
        <v>10.17</v>
      </c>
      <c r="K144" s="892"/>
      <c r="L144" s="892"/>
    </row>
    <row r="145" spans="1:12" s="887" customFormat="1">
      <c r="A145" s="864" t="s">
        <v>1397</v>
      </c>
      <c r="B145" s="864" t="s">
        <v>1357</v>
      </c>
      <c r="C145" s="864" t="s">
        <v>1360</v>
      </c>
      <c r="D145" s="888">
        <v>8</v>
      </c>
      <c r="E145" s="889">
        <v>0</v>
      </c>
      <c r="F145" s="889">
        <f t="shared" si="5"/>
        <v>8</v>
      </c>
      <c r="G145" s="888" t="s">
        <v>220</v>
      </c>
      <c r="H145" s="890">
        <v>8.11</v>
      </c>
      <c r="I145" s="891">
        <f t="shared" si="6"/>
        <v>64.88</v>
      </c>
      <c r="K145" s="892"/>
      <c r="L145" s="892"/>
    </row>
    <row r="146" spans="1:12" s="887" customFormat="1">
      <c r="A146" s="864" t="s">
        <v>1397</v>
      </c>
      <c r="B146" s="864" t="s">
        <v>1357</v>
      </c>
      <c r="C146" s="864" t="s">
        <v>1389</v>
      </c>
      <c r="D146" s="888">
        <v>1</v>
      </c>
      <c r="E146" s="889">
        <v>0</v>
      </c>
      <c r="F146" s="889">
        <f t="shared" si="5"/>
        <v>1</v>
      </c>
      <c r="G146" s="888" t="s">
        <v>220</v>
      </c>
      <c r="H146" s="890">
        <v>7.21</v>
      </c>
      <c r="I146" s="891">
        <f t="shared" si="6"/>
        <v>7.21</v>
      </c>
      <c r="K146" s="892"/>
      <c r="L146" s="892"/>
    </row>
    <row r="147" spans="1:12" s="887" customFormat="1">
      <c r="A147" s="864" t="s">
        <v>1397</v>
      </c>
      <c r="B147" s="864" t="s">
        <v>1357</v>
      </c>
      <c r="C147" s="864" t="s">
        <v>1361</v>
      </c>
      <c r="D147" s="888">
        <v>2</v>
      </c>
      <c r="E147" s="889">
        <v>0</v>
      </c>
      <c r="F147" s="889">
        <f t="shared" si="5"/>
        <v>2</v>
      </c>
      <c r="G147" s="888" t="s">
        <v>220</v>
      </c>
      <c r="H147" s="890">
        <v>14.13</v>
      </c>
      <c r="I147" s="891">
        <f t="shared" si="6"/>
        <v>28.26</v>
      </c>
      <c r="K147" s="892"/>
      <c r="L147" s="892"/>
    </row>
    <row r="148" spans="1:12" s="887" customFormat="1">
      <c r="A148" s="864" t="s">
        <v>1397</v>
      </c>
      <c r="B148" s="864" t="s">
        <v>1357</v>
      </c>
      <c r="C148" s="864" t="s">
        <v>1390</v>
      </c>
      <c r="D148" s="888">
        <v>2</v>
      </c>
      <c r="E148" s="889">
        <v>0</v>
      </c>
      <c r="F148" s="889">
        <f t="shared" si="5"/>
        <v>2</v>
      </c>
      <c r="G148" s="888" t="s">
        <v>220</v>
      </c>
      <c r="H148" s="890">
        <v>11.84</v>
      </c>
      <c r="I148" s="891">
        <f t="shared" si="6"/>
        <v>23.68</v>
      </c>
      <c r="K148" s="892"/>
      <c r="L148" s="892"/>
    </row>
    <row r="149" spans="1:12" s="887" customFormat="1">
      <c r="A149" s="864" t="s">
        <v>1397</v>
      </c>
      <c r="B149" s="864" t="s">
        <v>1357</v>
      </c>
      <c r="C149" s="864" t="s">
        <v>1363</v>
      </c>
      <c r="D149" s="888">
        <v>5</v>
      </c>
      <c r="E149" s="889">
        <v>0</v>
      </c>
      <c r="F149" s="889">
        <f t="shared" si="5"/>
        <v>5</v>
      </c>
      <c r="G149" s="888" t="s">
        <v>220</v>
      </c>
      <c r="H149" s="890">
        <v>21.99</v>
      </c>
      <c r="I149" s="891">
        <f t="shared" si="6"/>
        <v>109.94999999999999</v>
      </c>
      <c r="K149" s="892"/>
      <c r="L149" s="892"/>
    </row>
    <row r="150" spans="1:12" s="887" customFormat="1">
      <c r="A150" s="864" t="s">
        <v>1397</v>
      </c>
      <c r="B150" s="864" t="s">
        <v>1357</v>
      </c>
      <c r="C150" s="864" t="s">
        <v>1391</v>
      </c>
      <c r="D150" s="888">
        <v>1</v>
      </c>
      <c r="E150" s="889">
        <v>0</v>
      </c>
      <c r="F150" s="889">
        <f t="shared" si="5"/>
        <v>1</v>
      </c>
      <c r="G150" s="888" t="s">
        <v>220</v>
      </c>
      <c r="H150" s="890">
        <v>24.99</v>
      </c>
      <c r="I150" s="891">
        <f t="shared" si="6"/>
        <v>24.99</v>
      </c>
      <c r="K150" s="892"/>
      <c r="L150" s="892"/>
    </row>
    <row r="151" spans="1:12" s="887" customFormat="1">
      <c r="A151" s="864" t="s">
        <v>1397</v>
      </c>
      <c r="B151" s="864" t="s">
        <v>1357</v>
      </c>
      <c r="C151" s="864" t="s">
        <v>1364</v>
      </c>
      <c r="D151" s="888">
        <v>1</v>
      </c>
      <c r="E151" s="889">
        <v>0</v>
      </c>
      <c r="F151" s="889">
        <f t="shared" si="5"/>
        <v>1</v>
      </c>
      <c r="G151" s="888" t="s">
        <v>220</v>
      </c>
      <c r="H151" s="890">
        <v>22.9</v>
      </c>
      <c r="I151" s="891">
        <f t="shared" si="6"/>
        <v>22.9</v>
      </c>
      <c r="K151" s="892"/>
      <c r="L151" s="892"/>
    </row>
    <row r="152" spans="1:12" s="887" customFormat="1">
      <c r="A152" s="864" t="s">
        <v>1397</v>
      </c>
      <c r="B152" s="864" t="s">
        <v>1357</v>
      </c>
      <c r="C152" s="864" t="s">
        <v>1393</v>
      </c>
      <c r="D152" s="888">
        <v>2</v>
      </c>
      <c r="E152" s="889">
        <v>0</v>
      </c>
      <c r="F152" s="889">
        <f t="shared" si="5"/>
        <v>2</v>
      </c>
      <c r="G152" s="888" t="s">
        <v>220</v>
      </c>
      <c r="H152" s="890">
        <v>79.900000000000006</v>
      </c>
      <c r="I152" s="891">
        <f t="shared" si="6"/>
        <v>159.80000000000001</v>
      </c>
      <c r="K152" s="892"/>
      <c r="L152" s="892"/>
    </row>
    <row r="153" spans="1:12" s="887" customFormat="1">
      <c r="A153" s="864" t="s">
        <v>1397</v>
      </c>
      <c r="B153" s="864" t="s">
        <v>1357</v>
      </c>
      <c r="C153" s="864" t="s">
        <v>1392</v>
      </c>
      <c r="D153" s="888">
        <v>2</v>
      </c>
      <c r="E153" s="889">
        <v>0</v>
      </c>
      <c r="F153" s="889">
        <f t="shared" si="5"/>
        <v>2</v>
      </c>
      <c r="G153" s="888" t="s">
        <v>220</v>
      </c>
      <c r="H153" s="890">
        <v>5.84</v>
      </c>
      <c r="I153" s="891">
        <f t="shared" si="6"/>
        <v>11.68</v>
      </c>
      <c r="K153" s="892"/>
      <c r="L153" s="892"/>
    </row>
    <row r="154" spans="1:12" s="887" customFormat="1">
      <c r="A154" s="864" t="s">
        <v>1397</v>
      </c>
      <c r="B154" s="864" t="s">
        <v>1357</v>
      </c>
      <c r="C154" s="864" t="s">
        <v>1366</v>
      </c>
      <c r="D154" s="888">
        <v>14</v>
      </c>
      <c r="E154" s="889">
        <v>0</v>
      </c>
      <c r="F154" s="889">
        <f t="shared" si="5"/>
        <v>14</v>
      </c>
      <c r="G154" s="888" t="s">
        <v>220</v>
      </c>
      <c r="H154" s="890">
        <v>5.04</v>
      </c>
      <c r="I154" s="891">
        <f t="shared" si="6"/>
        <v>70.56</v>
      </c>
      <c r="K154" s="892"/>
      <c r="L154" s="892"/>
    </row>
    <row r="155" spans="1:12" s="887" customFormat="1">
      <c r="A155" s="864" t="s">
        <v>1397</v>
      </c>
      <c r="B155" s="864" t="s">
        <v>1357</v>
      </c>
      <c r="C155" s="864" t="s">
        <v>1367</v>
      </c>
      <c r="D155" s="888">
        <v>2</v>
      </c>
      <c r="E155" s="889">
        <v>0</v>
      </c>
      <c r="F155" s="889">
        <f t="shared" si="5"/>
        <v>2</v>
      </c>
      <c r="G155" s="888" t="s">
        <v>220</v>
      </c>
      <c r="H155" s="890">
        <v>29.02</v>
      </c>
      <c r="I155" s="891">
        <f t="shared" si="6"/>
        <v>58.04</v>
      </c>
      <c r="K155" s="892"/>
      <c r="L155" s="892"/>
    </row>
    <row r="156" spans="1:12" s="887" customFormat="1">
      <c r="A156" s="864" t="s">
        <v>1397</v>
      </c>
      <c r="B156" s="864" t="s">
        <v>1368</v>
      </c>
      <c r="C156" s="864" t="s">
        <v>1360</v>
      </c>
      <c r="D156" s="888">
        <v>6</v>
      </c>
      <c r="E156" s="889">
        <v>0</v>
      </c>
      <c r="F156" s="889">
        <f t="shared" si="5"/>
        <v>6</v>
      </c>
      <c r="G156" s="888" t="s">
        <v>220</v>
      </c>
      <c r="H156" s="890">
        <v>8.11</v>
      </c>
      <c r="I156" s="891">
        <f t="shared" si="6"/>
        <v>48.66</v>
      </c>
      <c r="K156" s="892"/>
      <c r="L156" s="892"/>
    </row>
    <row r="157" spans="1:12" s="887" customFormat="1">
      <c r="A157" s="864" t="s">
        <v>1397</v>
      </c>
      <c r="B157" s="864" t="s">
        <v>1368</v>
      </c>
      <c r="C157" s="864" t="s">
        <v>1405</v>
      </c>
      <c r="D157" s="888">
        <v>18</v>
      </c>
      <c r="E157" s="889">
        <v>0</v>
      </c>
      <c r="F157" s="889">
        <f t="shared" si="5"/>
        <v>18</v>
      </c>
      <c r="G157" s="888" t="s">
        <v>220</v>
      </c>
      <c r="H157" s="890">
        <v>52.37</v>
      </c>
      <c r="I157" s="891">
        <f t="shared" si="6"/>
        <v>942.66</v>
      </c>
      <c r="K157" s="892"/>
      <c r="L157" s="892"/>
    </row>
    <row r="158" spans="1:12" s="887" customFormat="1">
      <c r="A158" s="864" t="s">
        <v>1397</v>
      </c>
      <c r="B158" s="864" t="s">
        <v>1368</v>
      </c>
      <c r="C158" s="864" t="s">
        <v>1406</v>
      </c>
      <c r="D158" s="888">
        <v>1</v>
      </c>
      <c r="E158" s="889">
        <v>0</v>
      </c>
      <c r="F158" s="889">
        <f t="shared" si="5"/>
        <v>1</v>
      </c>
      <c r="G158" s="888" t="s">
        <v>220</v>
      </c>
      <c r="H158" s="890">
        <v>5.0599999999999996</v>
      </c>
      <c r="I158" s="891">
        <f t="shared" si="6"/>
        <v>5.0599999999999996</v>
      </c>
      <c r="K158" s="892"/>
      <c r="L158" s="892"/>
    </row>
    <row r="159" spans="1:12" s="887" customFormat="1">
      <c r="A159" s="864" t="s">
        <v>1397</v>
      </c>
      <c r="B159" s="864" t="s">
        <v>1368</v>
      </c>
      <c r="C159" s="864" t="s">
        <v>1361</v>
      </c>
      <c r="D159" s="888">
        <v>6</v>
      </c>
      <c r="E159" s="889">
        <v>0</v>
      </c>
      <c r="F159" s="889">
        <f t="shared" si="5"/>
        <v>6</v>
      </c>
      <c r="G159" s="888" t="s">
        <v>220</v>
      </c>
      <c r="H159" s="890">
        <v>14.13</v>
      </c>
      <c r="I159" s="891">
        <f t="shared" si="6"/>
        <v>84.78</v>
      </c>
      <c r="K159" s="892"/>
      <c r="L159" s="892"/>
    </row>
    <row r="160" spans="1:12" s="887" customFormat="1">
      <c r="A160" s="864" t="s">
        <v>1397</v>
      </c>
      <c r="B160" s="864" t="s">
        <v>1368</v>
      </c>
      <c r="C160" s="864" t="s">
        <v>1362</v>
      </c>
      <c r="D160" s="888">
        <v>6</v>
      </c>
      <c r="E160" s="889">
        <v>0</v>
      </c>
      <c r="F160" s="889">
        <f t="shared" si="5"/>
        <v>6</v>
      </c>
      <c r="G160" s="888" t="s">
        <v>220</v>
      </c>
      <c r="H160" s="890">
        <v>60.59</v>
      </c>
      <c r="I160" s="891">
        <f t="shared" si="6"/>
        <v>363.54</v>
      </c>
      <c r="K160" s="892"/>
      <c r="L160" s="892"/>
    </row>
    <row r="161" spans="1:12" s="887" customFormat="1">
      <c r="A161" s="864" t="s">
        <v>1397</v>
      </c>
      <c r="B161" s="864" t="s">
        <v>1368</v>
      </c>
      <c r="C161" s="864" t="s">
        <v>1364</v>
      </c>
      <c r="D161" s="888">
        <v>4</v>
      </c>
      <c r="E161" s="889">
        <v>0</v>
      </c>
      <c r="F161" s="889">
        <f t="shared" si="5"/>
        <v>4</v>
      </c>
      <c r="G161" s="888" t="s">
        <v>220</v>
      </c>
      <c r="H161" s="890">
        <v>22.9</v>
      </c>
      <c r="I161" s="891">
        <f t="shared" si="6"/>
        <v>91.6</v>
      </c>
      <c r="K161" s="892"/>
      <c r="L161" s="892"/>
    </row>
    <row r="162" spans="1:12" s="887" customFormat="1">
      <c r="A162" s="864" t="s">
        <v>1397</v>
      </c>
      <c r="B162" s="864" t="s">
        <v>1368</v>
      </c>
      <c r="C162" s="864" t="s">
        <v>1393</v>
      </c>
      <c r="D162" s="888">
        <v>1</v>
      </c>
      <c r="E162" s="889">
        <v>0</v>
      </c>
      <c r="F162" s="889">
        <f t="shared" si="5"/>
        <v>1</v>
      </c>
      <c r="G162" s="888" t="s">
        <v>220</v>
      </c>
      <c r="H162" s="890">
        <v>79.900000000000006</v>
      </c>
      <c r="I162" s="891">
        <f t="shared" si="6"/>
        <v>79.900000000000006</v>
      </c>
      <c r="K162" s="892"/>
      <c r="L162" s="892"/>
    </row>
    <row r="163" spans="1:12" s="887" customFormat="1">
      <c r="A163" s="864" t="s">
        <v>1397</v>
      </c>
      <c r="B163" s="864" t="s">
        <v>1368</v>
      </c>
      <c r="C163" s="864" t="s">
        <v>1407</v>
      </c>
      <c r="D163" s="888">
        <v>1</v>
      </c>
      <c r="E163" s="889">
        <v>0</v>
      </c>
      <c r="F163" s="889">
        <f t="shared" si="5"/>
        <v>1</v>
      </c>
      <c r="G163" s="888" t="s">
        <v>220</v>
      </c>
      <c r="H163" s="890">
        <v>8.94</v>
      </c>
      <c r="I163" s="891">
        <f t="shared" si="6"/>
        <v>8.94</v>
      </c>
      <c r="K163" s="892"/>
      <c r="L163" s="892"/>
    </row>
    <row r="164" spans="1:12" s="887" customFormat="1">
      <c r="A164" s="864" t="s">
        <v>1397</v>
      </c>
      <c r="B164" s="864" t="s">
        <v>1368</v>
      </c>
      <c r="C164" s="864" t="s">
        <v>1394</v>
      </c>
      <c r="D164" s="888">
        <v>12</v>
      </c>
      <c r="E164" s="889">
        <v>0</v>
      </c>
      <c r="F164" s="889">
        <f t="shared" si="5"/>
        <v>12</v>
      </c>
      <c r="G164" s="888" t="s">
        <v>220</v>
      </c>
      <c r="H164" s="890">
        <v>7.59</v>
      </c>
      <c r="I164" s="891">
        <f t="shared" si="6"/>
        <v>91.08</v>
      </c>
      <c r="K164" s="892"/>
      <c r="L164" s="892"/>
    </row>
    <row r="165" spans="1:12" s="887" customFormat="1">
      <c r="A165" s="864" t="s">
        <v>1397</v>
      </c>
      <c r="B165" s="864" t="s">
        <v>1368</v>
      </c>
      <c r="C165" s="864" t="s">
        <v>1369</v>
      </c>
      <c r="D165" s="888">
        <v>25</v>
      </c>
      <c r="E165" s="889">
        <v>0</v>
      </c>
      <c r="F165" s="889">
        <f t="shared" si="5"/>
        <v>25</v>
      </c>
      <c r="G165" s="888" t="s">
        <v>220</v>
      </c>
      <c r="H165" s="890">
        <v>45.86</v>
      </c>
      <c r="I165" s="891">
        <f t="shared" si="6"/>
        <v>1146.5</v>
      </c>
      <c r="K165" s="892"/>
      <c r="L165" s="892"/>
    </row>
    <row r="166" spans="1:12" s="887" customFormat="1">
      <c r="A166" s="864" t="s">
        <v>1397</v>
      </c>
      <c r="B166" s="864" t="s">
        <v>1368</v>
      </c>
      <c r="C166" s="864" t="s">
        <v>1408</v>
      </c>
      <c r="D166" s="888">
        <v>1</v>
      </c>
      <c r="E166" s="889">
        <v>0</v>
      </c>
      <c r="F166" s="889">
        <f t="shared" si="5"/>
        <v>1</v>
      </c>
      <c r="G166" s="888" t="s">
        <v>220</v>
      </c>
      <c r="H166" s="890">
        <v>9.1300000000000008</v>
      </c>
      <c r="I166" s="891">
        <f t="shared" si="6"/>
        <v>9.1300000000000008</v>
      </c>
      <c r="K166" s="892"/>
      <c r="L166" s="892"/>
    </row>
    <row r="167" spans="1:12" s="887" customFormat="1">
      <c r="A167" s="864" t="s">
        <v>1397</v>
      </c>
      <c r="B167" s="864" t="s">
        <v>1368</v>
      </c>
      <c r="C167" s="864" t="s">
        <v>1409</v>
      </c>
      <c r="D167" s="888">
        <v>1</v>
      </c>
      <c r="E167" s="889">
        <v>0</v>
      </c>
      <c r="F167" s="889">
        <f t="shared" si="5"/>
        <v>1</v>
      </c>
      <c r="G167" s="888" t="s">
        <v>220</v>
      </c>
      <c r="H167" s="890">
        <v>10.99</v>
      </c>
      <c r="I167" s="891">
        <f t="shared" si="6"/>
        <v>10.99</v>
      </c>
      <c r="K167" s="892"/>
      <c r="L167" s="892"/>
    </row>
    <row r="168" spans="1:12" s="887" customFormat="1" ht="30">
      <c r="A168" s="864" t="s">
        <v>1397</v>
      </c>
      <c r="B168" s="864" t="s">
        <v>1374</v>
      </c>
      <c r="C168" s="864" t="s">
        <v>1375</v>
      </c>
      <c r="D168" s="888">
        <v>3.78</v>
      </c>
      <c r="E168" s="889">
        <v>0.15</v>
      </c>
      <c r="F168" s="889">
        <f t="shared" si="5"/>
        <v>4.3469999999999995</v>
      </c>
      <c r="G168" s="888" t="s">
        <v>3</v>
      </c>
      <c r="H168" s="890">
        <v>19.77</v>
      </c>
      <c r="I168" s="891">
        <f t="shared" si="6"/>
        <v>85.940189999999987</v>
      </c>
      <c r="K168" s="892"/>
      <c r="L168" s="892"/>
    </row>
    <row r="169" spans="1:12" s="887" customFormat="1" ht="30">
      <c r="A169" s="864" t="s">
        <v>1397</v>
      </c>
      <c r="B169" s="864" t="s">
        <v>1374</v>
      </c>
      <c r="C169" s="864" t="s">
        <v>1395</v>
      </c>
      <c r="D169" s="888">
        <v>5.6</v>
      </c>
      <c r="E169" s="889">
        <v>0.15</v>
      </c>
      <c r="F169" s="889">
        <f t="shared" si="5"/>
        <v>6.4399999999999995</v>
      </c>
      <c r="G169" s="888" t="s">
        <v>3</v>
      </c>
      <c r="H169" s="890">
        <v>31.9</v>
      </c>
      <c r="I169" s="891">
        <f t="shared" si="6"/>
        <v>205.43599999999998</v>
      </c>
      <c r="K169" s="892"/>
      <c r="L169" s="892"/>
    </row>
    <row r="170" spans="1:12" s="887" customFormat="1" ht="30">
      <c r="A170" s="864" t="s">
        <v>1397</v>
      </c>
      <c r="B170" s="864" t="s">
        <v>1374</v>
      </c>
      <c r="C170" s="864" t="s">
        <v>1376</v>
      </c>
      <c r="D170" s="888">
        <v>34.28</v>
      </c>
      <c r="E170" s="889">
        <v>0.15</v>
      </c>
      <c r="F170" s="889">
        <f t="shared" si="5"/>
        <v>39.422000000000004</v>
      </c>
      <c r="G170" s="888" t="s">
        <v>3</v>
      </c>
      <c r="H170" s="890">
        <v>18.329999999999998</v>
      </c>
      <c r="I170" s="891">
        <f t="shared" si="6"/>
        <v>722.60526000000004</v>
      </c>
      <c r="K170" s="892"/>
      <c r="L170" s="892"/>
    </row>
    <row r="171" spans="1:12" s="887" customFormat="1" ht="30">
      <c r="A171" s="864" t="s">
        <v>1397</v>
      </c>
      <c r="B171" s="864" t="s">
        <v>1374</v>
      </c>
      <c r="C171" s="864" t="s">
        <v>1377</v>
      </c>
      <c r="D171" s="888">
        <v>2.83</v>
      </c>
      <c r="E171" s="889">
        <v>0.15</v>
      </c>
      <c r="F171" s="889">
        <f t="shared" si="5"/>
        <v>3.2545000000000002</v>
      </c>
      <c r="G171" s="888" t="s">
        <v>3</v>
      </c>
      <c r="H171" s="890">
        <v>45.06</v>
      </c>
      <c r="I171" s="891">
        <f t="shared" si="6"/>
        <v>146.64777000000001</v>
      </c>
      <c r="K171" s="892"/>
      <c r="L171" s="892"/>
    </row>
    <row r="172" spans="1:12" s="887" customFormat="1" ht="30">
      <c r="A172" s="864" t="s">
        <v>1397</v>
      </c>
      <c r="B172" s="864" t="s">
        <v>1378</v>
      </c>
      <c r="C172" s="864" t="s">
        <v>1410</v>
      </c>
      <c r="D172" s="888">
        <v>0.87</v>
      </c>
      <c r="E172" s="889">
        <v>0.15</v>
      </c>
      <c r="F172" s="889">
        <f t="shared" si="5"/>
        <v>1.0004999999999999</v>
      </c>
      <c r="G172" s="888" t="s">
        <v>3</v>
      </c>
      <c r="H172" s="890">
        <v>9.2899999999999991</v>
      </c>
      <c r="I172" s="891">
        <f t="shared" si="6"/>
        <v>9.2946449999999992</v>
      </c>
      <c r="K172" s="892"/>
      <c r="L172" s="892"/>
    </row>
    <row r="173" spans="1:12" s="887" customFormat="1" ht="30">
      <c r="A173" s="864" t="s">
        <v>1397</v>
      </c>
      <c r="B173" s="864" t="s">
        <v>1378</v>
      </c>
      <c r="C173" s="864" t="s">
        <v>1396</v>
      </c>
      <c r="D173" s="888">
        <v>19.89</v>
      </c>
      <c r="E173" s="889">
        <v>0.15</v>
      </c>
      <c r="F173" s="889">
        <f t="shared" si="5"/>
        <v>22.8735</v>
      </c>
      <c r="G173" s="888" t="s">
        <v>3</v>
      </c>
      <c r="H173" s="890">
        <v>8.99</v>
      </c>
      <c r="I173" s="891">
        <f t="shared" si="6"/>
        <v>205.63276500000001</v>
      </c>
      <c r="K173" s="892"/>
      <c r="L173" s="892"/>
    </row>
    <row r="174" spans="1:12" s="887" customFormat="1" ht="30">
      <c r="A174" s="864" t="s">
        <v>1397</v>
      </c>
      <c r="B174" s="864" t="s">
        <v>1378</v>
      </c>
      <c r="C174" s="864" t="s">
        <v>1379</v>
      </c>
      <c r="D174" s="888">
        <v>64.37</v>
      </c>
      <c r="E174" s="889">
        <v>0.15</v>
      </c>
      <c r="F174" s="889">
        <f t="shared" si="5"/>
        <v>74.025500000000008</v>
      </c>
      <c r="G174" s="888" t="s">
        <v>3</v>
      </c>
      <c r="H174" s="890">
        <v>29.99</v>
      </c>
      <c r="I174" s="891">
        <f t="shared" si="6"/>
        <v>2220.0247450000002</v>
      </c>
      <c r="K174" s="892"/>
      <c r="L174" s="892"/>
    </row>
    <row r="175" spans="1:12" s="887" customFormat="1" ht="30">
      <c r="A175" s="864" t="s">
        <v>1397</v>
      </c>
      <c r="B175" s="864" t="s">
        <v>1380</v>
      </c>
      <c r="C175" s="864" t="s">
        <v>1381</v>
      </c>
      <c r="D175" s="888">
        <v>21.43</v>
      </c>
      <c r="E175" s="889">
        <v>0.15</v>
      </c>
      <c r="F175" s="889">
        <f t="shared" si="5"/>
        <v>24.644500000000001</v>
      </c>
      <c r="G175" s="888" t="s">
        <v>3</v>
      </c>
      <c r="H175" s="890">
        <v>4.28</v>
      </c>
      <c r="I175" s="891">
        <f t="shared" si="6"/>
        <v>105.47846000000001</v>
      </c>
      <c r="K175" s="892"/>
      <c r="L175" s="892"/>
    </row>
    <row r="176" spans="1:12" s="887" customFormat="1" ht="30">
      <c r="A176" s="864" t="s">
        <v>1397</v>
      </c>
      <c r="B176" s="864" t="s">
        <v>1380</v>
      </c>
      <c r="C176" s="864" t="s">
        <v>1382</v>
      </c>
      <c r="D176" s="888">
        <v>28.87</v>
      </c>
      <c r="E176" s="889">
        <v>0.15</v>
      </c>
      <c r="F176" s="889">
        <f t="shared" si="5"/>
        <v>33.200499999999998</v>
      </c>
      <c r="G176" s="888" t="s">
        <v>3</v>
      </c>
      <c r="H176" s="890">
        <v>9.1199999999999992</v>
      </c>
      <c r="I176" s="891">
        <f t="shared" si="6"/>
        <v>302.78855999999996</v>
      </c>
      <c r="K176" s="892"/>
      <c r="L176" s="892"/>
    </row>
    <row r="177" spans="1:12" s="887" customFormat="1" ht="30.75" thickBot="1">
      <c r="A177" s="878" t="s">
        <v>1397</v>
      </c>
      <c r="B177" s="878" t="s">
        <v>1411</v>
      </c>
      <c r="C177" s="878" t="s">
        <v>1412</v>
      </c>
      <c r="D177" s="893">
        <v>3.75</v>
      </c>
      <c r="E177" s="894">
        <v>0</v>
      </c>
      <c r="F177" s="894">
        <f t="shared" si="5"/>
        <v>3.75</v>
      </c>
      <c r="G177" s="893" t="s">
        <v>3</v>
      </c>
      <c r="H177" s="895">
        <v>52.69</v>
      </c>
      <c r="I177" s="896">
        <f t="shared" si="6"/>
        <v>197.58749999999998</v>
      </c>
      <c r="K177" s="892"/>
      <c r="L177" s="892"/>
    </row>
    <row r="178" spans="1:12" s="887" customFormat="1" ht="30.75" thickTop="1">
      <c r="A178" s="873" t="s">
        <v>1413</v>
      </c>
      <c r="B178" s="873" t="s">
        <v>1299</v>
      </c>
      <c r="C178" s="873" t="s">
        <v>1414</v>
      </c>
      <c r="D178" s="897">
        <v>3</v>
      </c>
      <c r="E178" s="898">
        <v>0</v>
      </c>
      <c r="F178" s="898">
        <f t="shared" si="5"/>
        <v>3</v>
      </c>
      <c r="G178" s="897" t="s">
        <v>220</v>
      </c>
      <c r="H178" s="899">
        <v>320</v>
      </c>
      <c r="I178" s="900">
        <f t="shared" si="6"/>
        <v>960</v>
      </c>
      <c r="K178" s="892"/>
      <c r="L178" s="892"/>
    </row>
    <row r="179" spans="1:12" s="887" customFormat="1" ht="30">
      <c r="A179" s="864" t="s">
        <v>1413</v>
      </c>
      <c r="B179" s="863" t="s">
        <v>1699</v>
      </c>
      <c r="C179" s="864" t="s">
        <v>1415</v>
      </c>
      <c r="D179" s="888">
        <v>3</v>
      </c>
      <c r="E179" s="889">
        <v>0</v>
      </c>
      <c r="F179" s="889">
        <f t="shared" si="5"/>
        <v>3</v>
      </c>
      <c r="G179" s="888" t="s">
        <v>220</v>
      </c>
      <c r="H179" s="890">
        <v>150</v>
      </c>
      <c r="I179" s="891">
        <f t="shared" si="6"/>
        <v>450</v>
      </c>
      <c r="K179" s="892"/>
      <c r="L179" s="892"/>
    </row>
    <row r="180" spans="1:12" s="887" customFormat="1" ht="30">
      <c r="A180" s="864" t="s">
        <v>1413</v>
      </c>
      <c r="B180" s="863" t="s">
        <v>1699</v>
      </c>
      <c r="C180" s="864" t="s">
        <v>1300</v>
      </c>
      <c r="D180" s="888">
        <v>6</v>
      </c>
      <c r="E180" s="889">
        <v>0</v>
      </c>
      <c r="F180" s="889">
        <f t="shared" si="5"/>
        <v>6</v>
      </c>
      <c r="G180" s="888" t="s">
        <v>220</v>
      </c>
      <c r="H180" s="890">
        <v>68.849999999999994</v>
      </c>
      <c r="I180" s="891">
        <f t="shared" si="6"/>
        <v>413.09999999999997</v>
      </c>
      <c r="K180" s="892"/>
      <c r="L180" s="892"/>
    </row>
    <row r="181" spans="1:12" s="887" customFormat="1">
      <c r="A181" s="864" t="s">
        <v>1413</v>
      </c>
      <c r="B181" s="863" t="s">
        <v>1699</v>
      </c>
      <c r="C181" s="864" t="s">
        <v>1416</v>
      </c>
      <c r="D181" s="888">
        <v>2</v>
      </c>
      <c r="E181" s="889">
        <v>0</v>
      </c>
      <c r="F181" s="889">
        <f t="shared" si="5"/>
        <v>2</v>
      </c>
      <c r="G181" s="888" t="s">
        <v>220</v>
      </c>
      <c r="H181" s="890">
        <v>25</v>
      </c>
      <c r="I181" s="891">
        <f t="shared" si="6"/>
        <v>50</v>
      </c>
      <c r="K181" s="892"/>
      <c r="L181" s="892"/>
    </row>
    <row r="182" spans="1:12" s="887" customFormat="1">
      <c r="A182" s="864" t="s">
        <v>1413</v>
      </c>
      <c r="B182" s="864" t="s">
        <v>1299</v>
      </c>
      <c r="C182" s="864" t="s">
        <v>1417</v>
      </c>
      <c r="D182" s="888">
        <v>1</v>
      </c>
      <c r="E182" s="889">
        <v>0</v>
      </c>
      <c r="F182" s="889">
        <f t="shared" si="5"/>
        <v>1</v>
      </c>
      <c r="G182" s="888" t="s">
        <v>220</v>
      </c>
      <c r="H182" s="890">
        <v>244.68</v>
      </c>
      <c r="I182" s="891">
        <f t="shared" si="6"/>
        <v>244.68</v>
      </c>
      <c r="K182" s="892"/>
      <c r="L182" s="892"/>
    </row>
    <row r="183" spans="1:12" s="887" customFormat="1">
      <c r="A183" s="864" t="s">
        <v>1413</v>
      </c>
      <c r="B183" s="863" t="s">
        <v>1699</v>
      </c>
      <c r="C183" s="864" t="s">
        <v>1418</v>
      </c>
      <c r="D183" s="888">
        <v>1</v>
      </c>
      <c r="E183" s="889">
        <v>0</v>
      </c>
      <c r="F183" s="889">
        <f t="shared" si="5"/>
        <v>1</v>
      </c>
      <c r="G183" s="888" t="s">
        <v>220</v>
      </c>
      <c r="H183" s="890">
        <v>105.9</v>
      </c>
      <c r="I183" s="891">
        <f t="shared" si="6"/>
        <v>105.9</v>
      </c>
      <c r="K183" s="892"/>
      <c r="L183" s="892"/>
    </row>
    <row r="184" spans="1:12" s="887" customFormat="1">
      <c r="A184" s="864" t="s">
        <v>1413</v>
      </c>
      <c r="B184" s="863" t="s">
        <v>1699</v>
      </c>
      <c r="C184" s="864" t="s">
        <v>1419</v>
      </c>
      <c r="D184" s="888">
        <v>2</v>
      </c>
      <c r="E184" s="889">
        <v>0</v>
      </c>
      <c r="F184" s="889">
        <f t="shared" si="5"/>
        <v>2</v>
      </c>
      <c r="G184" s="888" t="s">
        <v>220</v>
      </c>
      <c r="H184" s="890">
        <v>149.93</v>
      </c>
      <c r="I184" s="891">
        <f t="shared" si="6"/>
        <v>299.86</v>
      </c>
      <c r="K184" s="892"/>
      <c r="L184" s="892"/>
    </row>
    <row r="185" spans="1:12" s="887" customFormat="1">
      <c r="A185" s="864" t="s">
        <v>1413</v>
      </c>
      <c r="B185" s="863" t="s">
        <v>1699</v>
      </c>
      <c r="C185" s="864" t="s">
        <v>1386</v>
      </c>
      <c r="D185" s="888">
        <v>1</v>
      </c>
      <c r="E185" s="889">
        <v>0</v>
      </c>
      <c r="F185" s="889">
        <f t="shared" si="5"/>
        <v>1</v>
      </c>
      <c r="G185" s="888" t="s">
        <v>220</v>
      </c>
      <c r="H185" s="890">
        <v>129.80000000000001</v>
      </c>
      <c r="I185" s="891">
        <f t="shared" si="6"/>
        <v>129.80000000000001</v>
      </c>
      <c r="K185" s="892"/>
      <c r="L185" s="892"/>
    </row>
    <row r="186" spans="1:12" s="887" customFormat="1">
      <c r="A186" s="864" t="s">
        <v>1413</v>
      </c>
      <c r="B186" s="864" t="s">
        <v>1299</v>
      </c>
      <c r="C186" s="864" t="s">
        <v>1420</v>
      </c>
      <c r="D186" s="888">
        <v>1</v>
      </c>
      <c r="E186" s="889">
        <v>0</v>
      </c>
      <c r="F186" s="889">
        <f t="shared" si="5"/>
        <v>1</v>
      </c>
      <c r="G186" s="888" t="s">
        <v>220</v>
      </c>
      <c r="H186" s="890">
        <v>62.15</v>
      </c>
      <c r="I186" s="891">
        <f t="shared" si="6"/>
        <v>62.15</v>
      </c>
      <c r="K186" s="892"/>
      <c r="L186" s="892"/>
    </row>
    <row r="187" spans="1:12" s="887" customFormat="1">
      <c r="A187" s="864" t="s">
        <v>1413</v>
      </c>
      <c r="B187" s="864" t="s">
        <v>1299</v>
      </c>
      <c r="C187" s="864" t="s">
        <v>1307</v>
      </c>
      <c r="D187" s="888">
        <v>16</v>
      </c>
      <c r="E187" s="889">
        <v>0</v>
      </c>
      <c r="F187" s="889">
        <f t="shared" si="5"/>
        <v>16</v>
      </c>
      <c r="G187" s="888" t="s">
        <v>220</v>
      </c>
      <c r="H187" s="890">
        <v>34</v>
      </c>
      <c r="I187" s="891">
        <f t="shared" si="6"/>
        <v>544</v>
      </c>
      <c r="K187" s="892"/>
      <c r="L187" s="892"/>
    </row>
    <row r="188" spans="1:12" s="887" customFormat="1">
      <c r="A188" s="864" t="s">
        <v>1413</v>
      </c>
      <c r="B188" s="864" t="s">
        <v>1299</v>
      </c>
      <c r="C188" s="864" t="s">
        <v>1421</v>
      </c>
      <c r="D188" s="888">
        <v>2</v>
      </c>
      <c r="E188" s="889">
        <v>0</v>
      </c>
      <c r="F188" s="889">
        <f t="shared" si="5"/>
        <v>2</v>
      </c>
      <c r="G188" s="888" t="s">
        <v>220</v>
      </c>
      <c r="H188" s="890">
        <v>20.170000000000002</v>
      </c>
      <c r="I188" s="891">
        <f t="shared" si="6"/>
        <v>40.340000000000003</v>
      </c>
      <c r="K188" s="892"/>
      <c r="L188" s="892"/>
    </row>
    <row r="189" spans="1:12" s="887" customFormat="1">
      <c r="A189" s="864" t="s">
        <v>1413</v>
      </c>
      <c r="B189" s="864" t="s">
        <v>1299</v>
      </c>
      <c r="C189" s="864" t="s">
        <v>1422</v>
      </c>
      <c r="D189" s="888">
        <v>2</v>
      </c>
      <c r="E189" s="889">
        <v>0</v>
      </c>
      <c r="F189" s="889">
        <f t="shared" si="5"/>
        <v>2</v>
      </c>
      <c r="G189" s="888" t="s">
        <v>220</v>
      </c>
      <c r="H189" s="890">
        <v>123</v>
      </c>
      <c r="I189" s="891">
        <f t="shared" si="6"/>
        <v>246</v>
      </c>
      <c r="K189" s="892"/>
      <c r="L189" s="892"/>
    </row>
    <row r="190" spans="1:12" s="887" customFormat="1">
      <c r="A190" s="864" t="s">
        <v>1413</v>
      </c>
      <c r="B190" s="864" t="s">
        <v>1398</v>
      </c>
      <c r="C190" s="864" t="s">
        <v>1399</v>
      </c>
      <c r="D190" s="888">
        <v>2</v>
      </c>
      <c r="E190" s="889">
        <v>0</v>
      </c>
      <c r="F190" s="889">
        <f t="shared" si="5"/>
        <v>2</v>
      </c>
      <c r="G190" s="888" t="s">
        <v>220</v>
      </c>
      <c r="H190" s="890">
        <v>31.5</v>
      </c>
      <c r="I190" s="891">
        <f t="shared" si="6"/>
        <v>63</v>
      </c>
      <c r="K190" s="892"/>
      <c r="L190" s="892"/>
    </row>
    <row r="191" spans="1:12" s="887" customFormat="1">
      <c r="A191" s="864" t="s">
        <v>1413</v>
      </c>
      <c r="B191" s="864" t="s">
        <v>1423</v>
      </c>
      <c r="C191" s="864" t="s">
        <v>1424</v>
      </c>
      <c r="D191" s="888">
        <v>12</v>
      </c>
      <c r="E191" s="889">
        <v>0</v>
      </c>
      <c r="F191" s="889">
        <f t="shared" si="5"/>
        <v>12</v>
      </c>
      <c r="G191" s="888" t="s">
        <v>220</v>
      </c>
      <c r="H191" s="890">
        <v>14.36</v>
      </c>
      <c r="I191" s="891">
        <f t="shared" si="6"/>
        <v>172.32</v>
      </c>
      <c r="K191" s="892"/>
      <c r="L191" s="892"/>
    </row>
    <row r="192" spans="1:12" s="887" customFormat="1">
      <c r="A192" s="864" t="s">
        <v>1413</v>
      </c>
      <c r="B192" s="864" t="s">
        <v>1325</v>
      </c>
      <c r="C192" s="864" t="s">
        <v>1425</v>
      </c>
      <c r="D192" s="888">
        <v>6</v>
      </c>
      <c r="E192" s="889">
        <v>0</v>
      </c>
      <c r="F192" s="889">
        <f t="shared" si="5"/>
        <v>6</v>
      </c>
      <c r="G192" s="888" t="s">
        <v>220</v>
      </c>
      <c r="H192" s="890">
        <v>12.01</v>
      </c>
      <c r="I192" s="891">
        <f t="shared" si="6"/>
        <v>72.06</v>
      </c>
      <c r="K192" s="892"/>
      <c r="L192" s="892"/>
    </row>
    <row r="193" spans="1:12" s="887" customFormat="1">
      <c r="A193" s="864" t="s">
        <v>1413</v>
      </c>
      <c r="B193" s="864" t="s">
        <v>1325</v>
      </c>
      <c r="C193" s="864" t="s">
        <v>1426</v>
      </c>
      <c r="D193" s="888">
        <v>1</v>
      </c>
      <c r="E193" s="889">
        <v>0</v>
      </c>
      <c r="F193" s="889">
        <f t="shared" si="5"/>
        <v>1</v>
      </c>
      <c r="G193" s="888" t="s">
        <v>220</v>
      </c>
      <c r="H193" s="890">
        <v>13.87</v>
      </c>
      <c r="I193" s="891">
        <f t="shared" si="6"/>
        <v>13.87</v>
      </c>
      <c r="K193" s="892"/>
      <c r="L193" s="892"/>
    </row>
    <row r="194" spans="1:12" s="887" customFormat="1">
      <c r="A194" s="864" t="s">
        <v>1413</v>
      </c>
      <c r="B194" s="864" t="s">
        <v>1325</v>
      </c>
      <c r="C194" s="864" t="s">
        <v>1427</v>
      </c>
      <c r="D194" s="888">
        <v>13</v>
      </c>
      <c r="E194" s="889">
        <v>0</v>
      </c>
      <c r="F194" s="889">
        <f t="shared" si="5"/>
        <v>13</v>
      </c>
      <c r="G194" s="888" t="s">
        <v>220</v>
      </c>
      <c r="H194" s="890">
        <v>17.63</v>
      </c>
      <c r="I194" s="891">
        <f t="shared" si="6"/>
        <v>229.19</v>
      </c>
      <c r="K194" s="892"/>
      <c r="L194" s="892"/>
    </row>
    <row r="195" spans="1:12" s="887" customFormat="1">
      <c r="A195" s="864" t="s">
        <v>1413</v>
      </c>
      <c r="B195" s="864" t="s">
        <v>1325</v>
      </c>
      <c r="C195" s="864" t="s">
        <v>1428</v>
      </c>
      <c r="D195" s="888">
        <v>9</v>
      </c>
      <c r="E195" s="889">
        <v>0</v>
      </c>
      <c r="F195" s="889">
        <f t="shared" si="5"/>
        <v>9</v>
      </c>
      <c r="G195" s="888" t="s">
        <v>220</v>
      </c>
      <c r="H195" s="890">
        <v>23.99</v>
      </c>
      <c r="I195" s="891">
        <f t="shared" si="6"/>
        <v>215.91</v>
      </c>
      <c r="K195" s="892"/>
      <c r="L195" s="892"/>
    </row>
    <row r="196" spans="1:12" s="887" customFormat="1">
      <c r="A196" s="864" t="s">
        <v>1413</v>
      </c>
      <c r="B196" s="864" t="s">
        <v>1325</v>
      </c>
      <c r="C196" s="864" t="s">
        <v>1429</v>
      </c>
      <c r="D196" s="888">
        <v>6</v>
      </c>
      <c r="E196" s="889">
        <v>0</v>
      </c>
      <c r="F196" s="889">
        <f t="shared" si="5"/>
        <v>6</v>
      </c>
      <c r="G196" s="888" t="s">
        <v>220</v>
      </c>
      <c r="H196" s="890">
        <v>8.5</v>
      </c>
      <c r="I196" s="891">
        <f t="shared" si="6"/>
        <v>51</v>
      </c>
      <c r="K196" s="892"/>
      <c r="L196" s="892"/>
    </row>
    <row r="197" spans="1:12" s="887" customFormat="1">
      <c r="A197" s="864" t="s">
        <v>1413</v>
      </c>
      <c r="B197" s="864" t="s">
        <v>1325</v>
      </c>
      <c r="C197" s="864" t="s">
        <v>1430</v>
      </c>
      <c r="D197" s="888">
        <v>5</v>
      </c>
      <c r="E197" s="889">
        <v>0</v>
      </c>
      <c r="F197" s="889">
        <f t="shared" si="5"/>
        <v>5</v>
      </c>
      <c r="G197" s="888" t="s">
        <v>220</v>
      </c>
      <c r="H197" s="890">
        <v>3.79</v>
      </c>
      <c r="I197" s="891">
        <f t="shared" si="6"/>
        <v>18.95</v>
      </c>
      <c r="K197" s="892"/>
      <c r="L197" s="892"/>
    </row>
    <row r="198" spans="1:12" s="887" customFormat="1">
      <c r="A198" s="864" t="s">
        <v>1413</v>
      </c>
      <c r="B198" s="864" t="s">
        <v>1325</v>
      </c>
      <c r="C198" s="864" t="s">
        <v>1431</v>
      </c>
      <c r="D198" s="888">
        <v>2</v>
      </c>
      <c r="E198" s="889">
        <v>0</v>
      </c>
      <c r="F198" s="889">
        <f t="shared" si="5"/>
        <v>2</v>
      </c>
      <c r="G198" s="888" t="s">
        <v>220</v>
      </c>
      <c r="H198" s="890">
        <v>8.9600000000000009</v>
      </c>
      <c r="I198" s="891">
        <f t="shared" si="6"/>
        <v>17.920000000000002</v>
      </c>
      <c r="K198" s="892"/>
      <c r="L198" s="892"/>
    </row>
    <row r="199" spans="1:12" s="887" customFormat="1">
      <c r="A199" s="864" t="s">
        <v>1413</v>
      </c>
      <c r="B199" s="864" t="s">
        <v>1325</v>
      </c>
      <c r="C199" s="864" t="s">
        <v>1432</v>
      </c>
      <c r="D199" s="888">
        <v>40</v>
      </c>
      <c r="E199" s="889">
        <v>0</v>
      </c>
      <c r="F199" s="889">
        <f t="shared" si="5"/>
        <v>40</v>
      </c>
      <c r="G199" s="888" t="s">
        <v>220</v>
      </c>
      <c r="H199" s="890">
        <v>2.41</v>
      </c>
      <c r="I199" s="891">
        <f t="shared" si="6"/>
        <v>96.4</v>
      </c>
      <c r="K199" s="892"/>
      <c r="L199" s="892"/>
    </row>
    <row r="200" spans="1:12" s="887" customFormat="1">
      <c r="A200" s="864" t="s">
        <v>1413</v>
      </c>
      <c r="B200" s="864" t="s">
        <v>1325</v>
      </c>
      <c r="C200" s="864" t="s">
        <v>1433</v>
      </c>
      <c r="D200" s="888">
        <v>3</v>
      </c>
      <c r="E200" s="889">
        <v>0</v>
      </c>
      <c r="F200" s="889">
        <f t="shared" si="5"/>
        <v>3</v>
      </c>
      <c r="G200" s="888" t="s">
        <v>220</v>
      </c>
      <c r="H200" s="890">
        <v>8.9600000000000009</v>
      </c>
      <c r="I200" s="891">
        <f t="shared" si="6"/>
        <v>26.880000000000003</v>
      </c>
      <c r="K200" s="892"/>
      <c r="L200" s="892"/>
    </row>
    <row r="201" spans="1:12" s="887" customFormat="1">
      <c r="A201" s="864" t="s">
        <v>1413</v>
      </c>
      <c r="B201" s="864" t="s">
        <v>1325</v>
      </c>
      <c r="C201" s="864" t="s">
        <v>1434</v>
      </c>
      <c r="D201" s="888">
        <v>6</v>
      </c>
      <c r="E201" s="889">
        <v>0</v>
      </c>
      <c r="F201" s="889">
        <f t="shared" si="5"/>
        <v>6</v>
      </c>
      <c r="G201" s="888" t="s">
        <v>220</v>
      </c>
      <c r="H201" s="890">
        <v>15.25</v>
      </c>
      <c r="I201" s="891">
        <f t="shared" si="6"/>
        <v>91.5</v>
      </c>
      <c r="K201" s="892"/>
      <c r="L201" s="892"/>
    </row>
    <row r="202" spans="1:12" s="887" customFormat="1">
      <c r="A202" s="864" t="s">
        <v>1413</v>
      </c>
      <c r="B202" s="864" t="s">
        <v>1325</v>
      </c>
      <c r="C202" s="864" t="s">
        <v>1435</v>
      </c>
      <c r="D202" s="888">
        <v>6</v>
      </c>
      <c r="E202" s="889">
        <v>0</v>
      </c>
      <c r="F202" s="889">
        <f t="shared" ref="F202:F265" si="7">D202+D202*E202</f>
        <v>6</v>
      </c>
      <c r="G202" s="888" t="s">
        <v>220</v>
      </c>
      <c r="H202" s="890">
        <v>16.11</v>
      </c>
      <c r="I202" s="891">
        <f t="shared" ref="I202:I265" si="8">F202*H202</f>
        <v>96.66</v>
      </c>
      <c r="K202" s="892"/>
      <c r="L202" s="892"/>
    </row>
    <row r="203" spans="1:12" s="887" customFormat="1" ht="30">
      <c r="A203" s="864" t="s">
        <v>1413</v>
      </c>
      <c r="B203" s="864" t="s">
        <v>1325</v>
      </c>
      <c r="C203" s="864" t="s">
        <v>1436</v>
      </c>
      <c r="D203" s="888">
        <v>2</v>
      </c>
      <c r="E203" s="889">
        <v>0</v>
      </c>
      <c r="F203" s="889">
        <f t="shared" si="7"/>
        <v>2</v>
      </c>
      <c r="G203" s="888" t="s">
        <v>220</v>
      </c>
      <c r="H203" s="890">
        <v>6.07</v>
      </c>
      <c r="I203" s="891">
        <f t="shared" si="8"/>
        <v>12.14</v>
      </c>
      <c r="K203" s="892"/>
      <c r="L203" s="892"/>
    </row>
    <row r="204" spans="1:12" s="887" customFormat="1">
      <c r="A204" s="864" t="s">
        <v>1413</v>
      </c>
      <c r="B204" s="864" t="s">
        <v>1325</v>
      </c>
      <c r="C204" s="864" t="s">
        <v>1437</v>
      </c>
      <c r="D204" s="888">
        <v>8</v>
      </c>
      <c r="E204" s="889">
        <v>0</v>
      </c>
      <c r="F204" s="889">
        <f t="shared" si="7"/>
        <v>8</v>
      </c>
      <c r="G204" s="888" t="s">
        <v>220</v>
      </c>
      <c r="H204" s="890">
        <v>4.42</v>
      </c>
      <c r="I204" s="891">
        <f t="shared" si="8"/>
        <v>35.36</v>
      </c>
      <c r="K204" s="892"/>
      <c r="L204" s="892"/>
    </row>
    <row r="205" spans="1:12" s="887" customFormat="1">
      <c r="A205" s="864" t="s">
        <v>1413</v>
      </c>
      <c r="B205" s="864" t="s">
        <v>1325</v>
      </c>
      <c r="C205" s="864" t="s">
        <v>1438</v>
      </c>
      <c r="D205" s="888">
        <v>1</v>
      </c>
      <c r="E205" s="889">
        <v>0</v>
      </c>
      <c r="F205" s="889">
        <f t="shared" si="7"/>
        <v>1</v>
      </c>
      <c r="G205" s="888" t="s">
        <v>220</v>
      </c>
      <c r="H205" s="890">
        <v>9.58</v>
      </c>
      <c r="I205" s="891">
        <f t="shared" si="8"/>
        <v>9.58</v>
      </c>
      <c r="K205" s="892"/>
      <c r="L205" s="892"/>
    </row>
    <row r="206" spans="1:12" s="887" customFormat="1" ht="30">
      <c r="A206" s="864" t="s">
        <v>1413</v>
      </c>
      <c r="B206" s="864" t="s">
        <v>1335</v>
      </c>
      <c r="C206" s="864" t="s">
        <v>1439</v>
      </c>
      <c r="D206" s="888">
        <v>2</v>
      </c>
      <c r="E206" s="889">
        <v>0</v>
      </c>
      <c r="F206" s="889">
        <f t="shared" si="7"/>
        <v>2</v>
      </c>
      <c r="G206" s="888" t="s">
        <v>220</v>
      </c>
      <c r="H206" s="890">
        <v>4.9000000000000004</v>
      </c>
      <c r="I206" s="891">
        <f t="shared" si="8"/>
        <v>9.8000000000000007</v>
      </c>
      <c r="K206" s="892"/>
      <c r="L206" s="892"/>
    </row>
    <row r="207" spans="1:12" s="887" customFormat="1">
      <c r="A207" s="864" t="s">
        <v>1413</v>
      </c>
      <c r="B207" s="864" t="s">
        <v>1335</v>
      </c>
      <c r="C207" s="864" t="s">
        <v>1440</v>
      </c>
      <c r="D207" s="888">
        <v>20</v>
      </c>
      <c r="E207" s="889">
        <v>0</v>
      </c>
      <c r="F207" s="889">
        <f t="shared" si="7"/>
        <v>20</v>
      </c>
      <c r="G207" s="888" t="s">
        <v>220</v>
      </c>
      <c r="H207" s="890">
        <v>1.79</v>
      </c>
      <c r="I207" s="891">
        <f t="shared" si="8"/>
        <v>35.799999999999997</v>
      </c>
      <c r="K207" s="892"/>
      <c r="L207" s="892"/>
    </row>
    <row r="208" spans="1:12" s="887" customFormat="1">
      <c r="A208" s="864" t="s">
        <v>1413</v>
      </c>
      <c r="B208" s="864" t="s">
        <v>1335</v>
      </c>
      <c r="C208" s="864" t="s">
        <v>1336</v>
      </c>
      <c r="D208" s="888">
        <v>15</v>
      </c>
      <c r="E208" s="889">
        <v>0</v>
      </c>
      <c r="F208" s="889">
        <f t="shared" si="7"/>
        <v>15</v>
      </c>
      <c r="G208" s="888" t="s">
        <v>220</v>
      </c>
      <c r="H208" s="890">
        <v>2.02</v>
      </c>
      <c r="I208" s="891">
        <f t="shared" si="8"/>
        <v>30.3</v>
      </c>
      <c r="K208" s="892"/>
      <c r="L208" s="892"/>
    </row>
    <row r="209" spans="1:12" s="887" customFormat="1" ht="30">
      <c r="A209" s="864" t="s">
        <v>1413</v>
      </c>
      <c r="B209" s="864" t="s">
        <v>1337</v>
      </c>
      <c r="C209" s="864" t="s">
        <v>1338</v>
      </c>
      <c r="D209" s="888">
        <v>23</v>
      </c>
      <c r="E209" s="889">
        <v>0</v>
      </c>
      <c r="F209" s="889">
        <f t="shared" si="7"/>
        <v>23</v>
      </c>
      <c r="G209" s="888" t="s">
        <v>220</v>
      </c>
      <c r="H209" s="890">
        <v>1.26</v>
      </c>
      <c r="I209" s="891">
        <f t="shared" si="8"/>
        <v>28.98</v>
      </c>
      <c r="K209" s="892"/>
      <c r="L209" s="892"/>
    </row>
    <row r="210" spans="1:12" s="887" customFormat="1" ht="30">
      <c r="A210" s="864" t="s">
        <v>1413</v>
      </c>
      <c r="B210" s="864" t="s">
        <v>1337</v>
      </c>
      <c r="C210" s="864" t="s">
        <v>1339</v>
      </c>
      <c r="D210" s="888">
        <v>3</v>
      </c>
      <c r="E210" s="889">
        <v>0</v>
      </c>
      <c r="F210" s="889">
        <f t="shared" si="7"/>
        <v>3</v>
      </c>
      <c r="G210" s="888" t="s">
        <v>220</v>
      </c>
      <c r="H210" s="890">
        <v>2.56</v>
      </c>
      <c r="I210" s="891">
        <f t="shared" si="8"/>
        <v>7.68</v>
      </c>
      <c r="K210" s="892"/>
      <c r="L210" s="892"/>
    </row>
    <row r="211" spans="1:12" s="887" customFormat="1">
      <c r="A211" s="864" t="s">
        <v>1413</v>
      </c>
      <c r="B211" s="864" t="s">
        <v>1337</v>
      </c>
      <c r="C211" s="864" t="s">
        <v>1400</v>
      </c>
      <c r="D211" s="888">
        <v>5</v>
      </c>
      <c r="E211" s="889">
        <v>0</v>
      </c>
      <c r="F211" s="889">
        <f t="shared" si="7"/>
        <v>5</v>
      </c>
      <c r="G211" s="888" t="s">
        <v>220</v>
      </c>
      <c r="H211" s="890">
        <v>5</v>
      </c>
      <c r="I211" s="891">
        <f t="shared" si="8"/>
        <v>25</v>
      </c>
      <c r="K211" s="892"/>
      <c r="L211" s="892"/>
    </row>
    <row r="212" spans="1:12" s="887" customFormat="1">
      <c r="A212" s="864" t="s">
        <v>1413</v>
      </c>
      <c r="B212" s="864" t="s">
        <v>1337</v>
      </c>
      <c r="C212" s="864" t="s">
        <v>1441</v>
      </c>
      <c r="D212" s="888">
        <v>1</v>
      </c>
      <c r="E212" s="889">
        <v>0</v>
      </c>
      <c r="F212" s="889">
        <f t="shared" si="7"/>
        <v>1</v>
      </c>
      <c r="G212" s="888" t="s">
        <v>220</v>
      </c>
      <c r="H212" s="890">
        <v>1.6</v>
      </c>
      <c r="I212" s="891">
        <f t="shared" si="8"/>
        <v>1.6</v>
      </c>
      <c r="K212" s="892"/>
      <c r="L212" s="892"/>
    </row>
    <row r="213" spans="1:12" s="887" customFormat="1" ht="30">
      <c r="A213" s="864" t="s">
        <v>1413</v>
      </c>
      <c r="B213" s="864" t="s">
        <v>1337</v>
      </c>
      <c r="C213" s="864" t="s">
        <v>1442</v>
      </c>
      <c r="D213" s="888">
        <v>4</v>
      </c>
      <c r="E213" s="889">
        <v>0</v>
      </c>
      <c r="F213" s="889">
        <f t="shared" si="7"/>
        <v>4</v>
      </c>
      <c r="G213" s="888" t="s">
        <v>220</v>
      </c>
      <c r="H213" s="890">
        <v>2.81</v>
      </c>
      <c r="I213" s="891">
        <f t="shared" si="8"/>
        <v>11.24</v>
      </c>
      <c r="K213" s="892"/>
      <c r="L213" s="892"/>
    </row>
    <row r="214" spans="1:12" s="887" customFormat="1" ht="30">
      <c r="A214" s="864" t="s">
        <v>1413</v>
      </c>
      <c r="B214" s="864" t="s">
        <v>1337</v>
      </c>
      <c r="C214" s="864" t="s">
        <v>1401</v>
      </c>
      <c r="D214" s="888">
        <v>6</v>
      </c>
      <c r="E214" s="889">
        <v>0</v>
      </c>
      <c r="F214" s="889">
        <f t="shared" si="7"/>
        <v>6</v>
      </c>
      <c r="G214" s="888" t="s">
        <v>220</v>
      </c>
      <c r="H214" s="890">
        <v>11.49</v>
      </c>
      <c r="I214" s="891">
        <f t="shared" si="8"/>
        <v>68.94</v>
      </c>
      <c r="K214" s="892"/>
      <c r="L214" s="892"/>
    </row>
    <row r="215" spans="1:12" s="887" customFormat="1" ht="30">
      <c r="A215" s="864" t="s">
        <v>1413</v>
      </c>
      <c r="B215" s="864" t="s">
        <v>1337</v>
      </c>
      <c r="C215" s="864" t="s">
        <v>1443</v>
      </c>
      <c r="D215" s="888">
        <v>5</v>
      </c>
      <c r="E215" s="889">
        <v>0</v>
      </c>
      <c r="F215" s="889">
        <f t="shared" si="7"/>
        <v>5</v>
      </c>
      <c r="G215" s="888" t="s">
        <v>220</v>
      </c>
      <c r="H215" s="890">
        <v>16</v>
      </c>
      <c r="I215" s="891">
        <f t="shared" si="8"/>
        <v>80</v>
      </c>
      <c r="K215" s="892"/>
      <c r="L215" s="892"/>
    </row>
    <row r="216" spans="1:12" s="887" customFormat="1">
      <c r="A216" s="864" t="s">
        <v>1413</v>
      </c>
      <c r="B216" s="864" t="s">
        <v>1337</v>
      </c>
      <c r="C216" s="864" t="s">
        <v>1345</v>
      </c>
      <c r="D216" s="888">
        <v>8</v>
      </c>
      <c r="E216" s="889">
        <v>0</v>
      </c>
      <c r="F216" s="889">
        <f t="shared" si="7"/>
        <v>8</v>
      </c>
      <c r="G216" s="888" t="s">
        <v>220</v>
      </c>
      <c r="H216" s="890">
        <v>2.97</v>
      </c>
      <c r="I216" s="891">
        <f t="shared" si="8"/>
        <v>23.76</v>
      </c>
      <c r="K216" s="892"/>
      <c r="L216" s="892"/>
    </row>
    <row r="217" spans="1:12" s="887" customFormat="1">
      <c r="A217" s="864" t="s">
        <v>1413</v>
      </c>
      <c r="B217" s="864" t="s">
        <v>1337</v>
      </c>
      <c r="C217" s="864" t="s">
        <v>1402</v>
      </c>
      <c r="D217" s="888">
        <v>2</v>
      </c>
      <c r="E217" s="889">
        <v>0</v>
      </c>
      <c r="F217" s="889">
        <f t="shared" si="7"/>
        <v>2</v>
      </c>
      <c r="G217" s="888" t="s">
        <v>220</v>
      </c>
      <c r="H217" s="890">
        <v>4.41</v>
      </c>
      <c r="I217" s="891">
        <f t="shared" si="8"/>
        <v>8.82</v>
      </c>
      <c r="K217" s="892"/>
      <c r="L217" s="892"/>
    </row>
    <row r="218" spans="1:12" s="887" customFormat="1">
      <c r="A218" s="864" t="s">
        <v>1413</v>
      </c>
      <c r="B218" s="864" t="s">
        <v>1337</v>
      </c>
      <c r="C218" s="864" t="s">
        <v>1348</v>
      </c>
      <c r="D218" s="888">
        <v>80</v>
      </c>
      <c r="E218" s="889">
        <v>0</v>
      </c>
      <c r="F218" s="889">
        <f t="shared" si="7"/>
        <v>80</v>
      </c>
      <c r="G218" s="888" t="s">
        <v>220</v>
      </c>
      <c r="H218" s="890">
        <v>0.96</v>
      </c>
      <c r="I218" s="891">
        <f t="shared" si="8"/>
        <v>76.8</v>
      </c>
      <c r="K218" s="892"/>
      <c r="L218" s="892"/>
    </row>
    <row r="219" spans="1:12" s="887" customFormat="1">
      <c r="A219" s="864" t="s">
        <v>1413</v>
      </c>
      <c r="B219" s="864" t="s">
        <v>1337</v>
      </c>
      <c r="C219" s="864" t="s">
        <v>1349</v>
      </c>
      <c r="D219" s="888">
        <v>11</v>
      </c>
      <c r="E219" s="889">
        <v>0</v>
      </c>
      <c r="F219" s="889">
        <f t="shared" si="7"/>
        <v>11</v>
      </c>
      <c r="G219" s="888" t="s">
        <v>220</v>
      </c>
      <c r="H219" s="890">
        <v>4.9000000000000004</v>
      </c>
      <c r="I219" s="891">
        <f t="shared" si="8"/>
        <v>53.900000000000006</v>
      </c>
      <c r="K219" s="892"/>
      <c r="L219" s="892"/>
    </row>
    <row r="220" spans="1:12" s="887" customFormat="1">
      <c r="A220" s="864" t="s">
        <v>1413</v>
      </c>
      <c r="B220" s="864" t="s">
        <v>1337</v>
      </c>
      <c r="C220" s="864" t="s">
        <v>1444</v>
      </c>
      <c r="D220" s="888">
        <v>14</v>
      </c>
      <c r="E220" s="889">
        <v>0</v>
      </c>
      <c r="F220" s="889">
        <f t="shared" si="7"/>
        <v>14</v>
      </c>
      <c r="G220" s="888" t="s">
        <v>220</v>
      </c>
      <c r="H220" s="890">
        <v>5.98</v>
      </c>
      <c r="I220" s="891">
        <f t="shared" si="8"/>
        <v>83.72</v>
      </c>
      <c r="K220" s="892"/>
      <c r="L220" s="892"/>
    </row>
    <row r="221" spans="1:12" s="887" customFormat="1">
      <c r="A221" s="864" t="s">
        <v>1413</v>
      </c>
      <c r="B221" s="864" t="s">
        <v>1337</v>
      </c>
      <c r="C221" s="864" t="s">
        <v>1352</v>
      </c>
      <c r="D221" s="888">
        <v>8</v>
      </c>
      <c r="E221" s="889">
        <v>0</v>
      </c>
      <c r="F221" s="889">
        <f t="shared" si="7"/>
        <v>8</v>
      </c>
      <c r="G221" s="888" t="s">
        <v>220</v>
      </c>
      <c r="H221" s="890">
        <v>28.9</v>
      </c>
      <c r="I221" s="891">
        <f t="shared" si="8"/>
        <v>231.2</v>
      </c>
      <c r="K221" s="892"/>
      <c r="L221" s="892"/>
    </row>
    <row r="222" spans="1:12" s="887" customFormat="1">
      <c r="A222" s="864" t="s">
        <v>1413</v>
      </c>
      <c r="B222" s="864" t="s">
        <v>1337</v>
      </c>
      <c r="C222" s="864" t="s">
        <v>1445</v>
      </c>
      <c r="D222" s="888">
        <v>7</v>
      </c>
      <c r="E222" s="889">
        <v>0</v>
      </c>
      <c r="F222" s="889">
        <f t="shared" si="7"/>
        <v>7</v>
      </c>
      <c r="G222" s="888" t="s">
        <v>220</v>
      </c>
      <c r="H222" s="890">
        <v>1.17</v>
      </c>
      <c r="I222" s="891">
        <f t="shared" si="8"/>
        <v>8.19</v>
      </c>
      <c r="K222" s="892"/>
      <c r="L222" s="892"/>
    </row>
    <row r="223" spans="1:12" s="887" customFormat="1">
      <c r="A223" s="864" t="s">
        <v>1413</v>
      </c>
      <c r="B223" s="864" t="s">
        <v>1337</v>
      </c>
      <c r="C223" s="864" t="s">
        <v>1446</v>
      </c>
      <c r="D223" s="888">
        <v>3</v>
      </c>
      <c r="E223" s="889">
        <v>0</v>
      </c>
      <c r="F223" s="889">
        <f t="shared" si="7"/>
        <v>3</v>
      </c>
      <c r="G223" s="888" t="s">
        <v>220</v>
      </c>
      <c r="H223" s="890">
        <v>10.99</v>
      </c>
      <c r="I223" s="891">
        <f t="shared" si="8"/>
        <v>32.97</v>
      </c>
      <c r="K223" s="892"/>
      <c r="L223" s="892"/>
    </row>
    <row r="224" spans="1:12" s="887" customFormat="1">
      <c r="A224" s="864" t="s">
        <v>1413</v>
      </c>
      <c r="B224" s="864" t="s">
        <v>1337</v>
      </c>
      <c r="C224" s="864" t="s">
        <v>1387</v>
      </c>
      <c r="D224" s="888">
        <v>8</v>
      </c>
      <c r="E224" s="889">
        <v>0</v>
      </c>
      <c r="F224" s="889">
        <f t="shared" si="7"/>
        <v>8</v>
      </c>
      <c r="G224" s="888" t="s">
        <v>220</v>
      </c>
      <c r="H224" s="890">
        <v>8.59</v>
      </c>
      <c r="I224" s="891">
        <f t="shared" si="8"/>
        <v>68.72</v>
      </c>
      <c r="K224" s="892"/>
      <c r="L224" s="892"/>
    </row>
    <row r="225" spans="1:12" s="887" customFormat="1">
      <c r="A225" s="864" t="s">
        <v>1413</v>
      </c>
      <c r="B225" s="864" t="s">
        <v>1337</v>
      </c>
      <c r="C225" s="864" t="s">
        <v>1354</v>
      </c>
      <c r="D225" s="888">
        <v>11</v>
      </c>
      <c r="E225" s="889">
        <v>0</v>
      </c>
      <c r="F225" s="889">
        <f t="shared" si="7"/>
        <v>11</v>
      </c>
      <c r="G225" s="888" t="s">
        <v>220</v>
      </c>
      <c r="H225" s="890">
        <v>1.56</v>
      </c>
      <c r="I225" s="891">
        <f t="shared" si="8"/>
        <v>17.16</v>
      </c>
      <c r="K225" s="892"/>
      <c r="L225" s="892"/>
    </row>
    <row r="226" spans="1:12" s="887" customFormat="1">
      <c r="A226" s="864" t="s">
        <v>1413</v>
      </c>
      <c r="B226" s="864" t="s">
        <v>1337</v>
      </c>
      <c r="C226" s="864" t="s">
        <v>1403</v>
      </c>
      <c r="D226" s="888">
        <v>3</v>
      </c>
      <c r="E226" s="889">
        <v>0</v>
      </c>
      <c r="F226" s="889">
        <f t="shared" si="7"/>
        <v>3</v>
      </c>
      <c r="G226" s="888" t="s">
        <v>220</v>
      </c>
      <c r="H226" s="890">
        <v>3.31</v>
      </c>
      <c r="I226" s="891">
        <f t="shared" si="8"/>
        <v>9.93</v>
      </c>
      <c r="K226" s="892"/>
      <c r="L226" s="892"/>
    </row>
    <row r="227" spans="1:12" s="887" customFormat="1" ht="30">
      <c r="A227" s="864" t="s">
        <v>1413</v>
      </c>
      <c r="B227" s="864" t="s">
        <v>1357</v>
      </c>
      <c r="C227" s="864" t="s">
        <v>1447</v>
      </c>
      <c r="D227" s="888">
        <v>1</v>
      </c>
      <c r="E227" s="889">
        <v>0</v>
      </c>
      <c r="F227" s="889">
        <f t="shared" si="7"/>
        <v>1</v>
      </c>
      <c r="G227" s="888" t="s">
        <v>220</v>
      </c>
      <c r="H227" s="890">
        <v>10</v>
      </c>
      <c r="I227" s="891">
        <f t="shared" si="8"/>
        <v>10</v>
      </c>
      <c r="K227" s="892"/>
      <c r="L227" s="892"/>
    </row>
    <row r="228" spans="1:12" s="887" customFormat="1">
      <c r="A228" s="864" t="s">
        <v>1413</v>
      </c>
      <c r="B228" s="864" t="s">
        <v>1357</v>
      </c>
      <c r="C228" s="864" t="s">
        <v>1448</v>
      </c>
      <c r="D228" s="888">
        <v>2</v>
      </c>
      <c r="E228" s="889">
        <v>0</v>
      </c>
      <c r="F228" s="889">
        <f t="shared" si="7"/>
        <v>2</v>
      </c>
      <c r="G228" s="888" t="s">
        <v>220</v>
      </c>
      <c r="H228" s="890">
        <v>1.95</v>
      </c>
      <c r="I228" s="891">
        <f t="shared" si="8"/>
        <v>3.9</v>
      </c>
      <c r="K228" s="892"/>
      <c r="L228" s="892"/>
    </row>
    <row r="229" spans="1:12" s="887" customFormat="1">
      <c r="A229" s="864" t="s">
        <v>1413</v>
      </c>
      <c r="B229" s="864" t="s">
        <v>1357</v>
      </c>
      <c r="C229" s="864" t="s">
        <v>1449</v>
      </c>
      <c r="D229" s="888">
        <v>7</v>
      </c>
      <c r="E229" s="889">
        <v>0</v>
      </c>
      <c r="F229" s="889">
        <f t="shared" si="7"/>
        <v>7</v>
      </c>
      <c r="G229" s="888" t="s">
        <v>220</v>
      </c>
      <c r="H229" s="890">
        <v>1.44</v>
      </c>
      <c r="I229" s="891">
        <f t="shared" si="8"/>
        <v>10.08</v>
      </c>
      <c r="K229" s="892"/>
      <c r="L229" s="892"/>
    </row>
    <row r="230" spans="1:12" s="887" customFormat="1">
      <c r="A230" s="864" t="s">
        <v>1413</v>
      </c>
      <c r="B230" s="864" t="s">
        <v>1357</v>
      </c>
      <c r="C230" s="864" t="s">
        <v>1450</v>
      </c>
      <c r="D230" s="888">
        <v>3</v>
      </c>
      <c r="E230" s="889">
        <v>0</v>
      </c>
      <c r="F230" s="889">
        <f t="shared" si="7"/>
        <v>3</v>
      </c>
      <c r="G230" s="888" t="s">
        <v>220</v>
      </c>
      <c r="H230" s="890">
        <v>5.29</v>
      </c>
      <c r="I230" s="891">
        <f t="shared" si="8"/>
        <v>15.870000000000001</v>
      </c>
      <c r="K230" s="892"/>
      <c r="L230" s="892"/>
    </row>
    <row r="231" spans="1:12" s="887" customFormat="1">
      <c r="A231" s="864" t="s">
        <v>1413</v>
      </c>
      <c r="B231" s="864" t="s">
        <v>1357</v>
      </c>
      <c r="C231" s="864" t="s">
        <v>1358</v>
      </c>
      <c r="D231" s="888">
        <v>9</v>
      </c>
      <c r="E231" s="889">
        <v>0</v>
      </c>
      <c r="F231" s="889">
        <f t="shared" si="7"/>
        <v>9</v>
      </c>
      <c r="G231" s="888" t="s">
        <v>220</v>
      </c>
      <c r="H231" s="890">
        <v>4.6500000000000004</v>
      </c>
      <c r="I231" s="891">
        <f t="shared" si="8"/>
        <v>41.85</v>
      </c>
      <c r="K231" s="892"/>
      <c r="L231" s="892"/>
    </row>
    <row r="232" spans="1:12" s="887" customFormat="1">
      <c r="A232" s="864" t="s">
        <v>1413</v>
      </c>
      <c r="B232" s="864" t="s">
        <v>1357</v>
      </c>
      <c r="C232" s="864" t="s">
        <v>1404</v>
      </c>
      <c r="D232" s="888">
        <v>1</v>
      </c>
      <c r="E232" s="889">
        <v>0</v>
      </c>
      <c r="F232" s="889">
        <f t="shared" si="7"/>
        <v>1</v>
      </c>
      <c r="G232" s="888" t="s">
        <v>220</v>
      </c>
      <c r="H232" s="890">
        <v>30.73</v>
      </c>
      <c r="I232" s="891">
        <f t="shared" si="8"/>
        <v>30.73</v>
      </c>
      <c r="K232" s="892"/>
      <c r="L232" s="892"/>
    </row>
    <row r="233" spans="1:12" s="887" customFormat="1">
      <c r="A233" s="864" t="s">
        <v>1413</v>
      </c>
      <c r="B233" s="864" t="s">
        <v>1357</v>
      </c>
      <c r="C233" s="864" t="s">
        <v>1451</v>
      </c>
      <c r="D233" s="888">
        <v>2</v>
      </c>
      <c r="E233" s="889">
        <v>0</v>
      </c>
      <c r="F233" s="889">
        <f t="shared" si="7"/>
        <v>2</v>
      </c>
      <c r="G233" s="888" t="s">
        <v>220</v>
      </c>
      <c r="H233" s="890">
        <v>10.19</v>
      </c>
      <c r="I233" s="891">
        <f t="shared" si="8"/>
        <v>20.38</v>
      </c>
      <c r="K233" s="892"/>
      <c r="L233" s="892"/>
    </row>
    <row r="234" spans="1:12" s="887" customFormat="1">
      <c r="A234" s="864" t="s">
        <v>1413</v>
      </c>
      <c r="B234" s="864" t="s">
        <v>1357</v>
      </c>
      <c r="C234" s="864" t="s">
        <v>1452</v>
      </c>
      <c r="D234" s="888">
        <v>15</v>
      </c>
      <c r="E234" s="889">
        <v>0</v>
      </c>
      <c r="F234" s="889">
        <f t="shared" si="7"/>
        <v>15</v>
      </c>
      <c r="G234" s="888" t="s">
        <v>220</v>
      </c>
      <c r="H234" s="890">
        <v>2.58</v>
      </c>
      <c r="I234" s="891">
        <f t="shared" si="8"/>
        <v>38.700000000000003</v>
      </c>
      <c r="K234" s="892"/>
      <c r="L234" s="892"/>
    </row>
    <row r="235" spans="1:12" s="887" customFormat="1">
      <c r="A235" s="864" t="s">
        <v>1413</v>
      </c>
      <c r="B235" s="864" t="s">
        <v>1357</v>
      </c>
      <c r="C235" s="864" t="s">
        <v>1359</v>
      </c>
      <c r="D235" s="888">
        <v>40</v>
      </c>
      <c r="E235" s="889">
        <v>0</v>
      </c>
      <c r="F235" s="889">
        <f t="shared" si="7"/>
        <v>40</v>
      </c>
      <c r="G235" s="888" t="s">
        <v>220</v>
      </c>
      <c r="H235" s="890">
        <v>3.39</v>
      </c>
      <c r="I235" s="891">
        <f t="shared" si="8"/>
        <v>135.6</v>
      </c>
      <c r="K235" s="892"/>
      <c r="L235" s="892"/>
    </row>
    <row r="236" spans="1:12" s="887" customFormat="1">
      <c r="A236" s="864" t="s">
        <v>1413</v>
      </c>
      <c r="B236" s="864" t="s">
        <v>1357</v>
      </c>
      <c r="C236" s="864" t="s">
        <v>1360</v>
      </c>
      <c r="D236" s="888">
        <v>51</v>
      </c>
      <c r="E236" s="889">
        <v>0</v>
      </c>
      <c r="F236" s="889">
        <f t="shared" si="7"/>
        <v>51</v>
      </c>
      <c r="G236" s="888" t="s">
        <v>220</v>
      </c>
      <c r="H236" s="890">
        <v>8.11</v>
      </c>
      <c r="I236" s="891">
        <f t="shared" si="8"/>
        <v>413.60999999999996</v>
      </c>
      <c r="K236" s="892"/>
      <c r="L236" s="892"/>
    </row>
    <row r="237" spans="1:12" s="887" customFormat="1">
      <c r="A237" s="864" t="s">
        <v>1413</v>
      </c>
      <c r="B237" s="864" t="s">
        <v>1357</v>
      </c>
      <c r="C237" s="864" t="s">
        <v>1405</v>
      </c>
      <c r="D237" s="888">
        <v>6</v>
      </c>
      <c r="E237" s="889">
        <v>0</v>
      </c>
      <c r="F237" s="889">
        <f t="shared" si="7"/>
        <v>6</v>
      </c>
      <c r="G237" s="888" t="s">
        <v>220</v>
      </c>
      <c r="H237" s="890">
        <v>52.37</v>
      </c>
      <c r="I237" s="891">
        <f t="shared" si="8"/>
        <v>314.21999999999997</v>
      </c>
      <c r="K237" s="892"/>
      <c r="L237" s="892"/>
    </row>
    <row r="238" spans="1:12" s="887" customFormat="1">
      <c r="A238" s="864" t="s">
        <v>1413</v>
      </c>
      <c r="B238" s="864" t="s">
        <v>1357</v>
      </c>
      <c r="C238" s="864" t="s">
        <v>1389</v>
      </c>
      <c r="D238" s="888">
        <v>3</v>
      </c>
      <c r="E238" s="889">
        <v>0</v>
      </c>
      <c r="F238" s="889">
        <f t="shared" si="7"/>
        <v>3</v>
      </c>
      <c r="G238" s="888" t="s">
        <v>220</v>
      </c>
      <c r="H238" s="890">
        <v>7.21</v>
      </c>
      <c r="I238" s="891">
        <f t="shared" si="8"/>
        <v>21.63</v>
      </c>
      <c r="K238" s="892"/>
      <c r="L238" s="892"/>
    </row>
    <row r="239" spans="1:12" s="887" customFormat="1">
      <c r="A239" s="864" t="s">
        <v>1413</v>
      </c>
      <c r="B239" s="864" t="s">
        <v>1357</v>
      </c>
      <c r="C239" s="864" t="s">
        <v>1453</v>
      </c>
      <c r="D239" s="888">
        <v>16</v>
      </c>
      <c r="E239" s="889">
        <v>0</v>
      </c>
      <c r="F239" s="889">
        <f t="shared" si="7"/>
        <v>16</v>
      </c>
      <c r="G239" s="888" t="s">
        <v>220</v>
      </c>
      <c r="H239" s="890">
        <v>5.57</v>
      </c>
      <c r="I239" s="891">
        <f t="shared" si="8"/>
        <v>89.12</v>
      </c>
      <c r="K239" s="892"/>
      <c r="L239" s="892"/>
    </row>
    <row r="240" spans="1:12" s="887" customFormat="1">
      <c r="A240" s="864" t="s">
        <v>1413</v>
      </c>
      <c r="B240" s="864" t="s">
        <v>1357</v>
      </c>
      <c r="C240" s="864" t="s">
        <v>1406</v>
      </c>
      <c r="D240" s="888">
        <v>27</v>
      </c>
      <c r="E240" s="889">
        <v>0</v>
      </c>
      <c r="F240" s="889">
        <f t="shared" si="7"/>
        <v>27</v>
      </c>
      <c r="G240" s="888" t="s">
        <v>220</v>
      </c>
      <c r="H240" s="890">
        <v>5.0599999999999996</v>
      </c>
      <c r="I240" s="891">
        <f t="shared" si="8"/>
        <v>136.61999999999998</v>
      </c>
      <c r="K240" s="892"/>
      <c r="L240" s="892"/>
    </row>
    <row r="241" spans="1:12" s="887" customFormat="1">
      <c r="A241" s="864" t="s">
        <v>1413</v>
      </c>
      <c r="B241" s="864" t="s">
        <v>1357</v>
      </c>
      <c r="C241" s="864" t="s">
        <v>1454</v>
      </c>
      <c r="D241" s="888">
        <v>2</v>
      </c>
      <c r="E241" s="889">
        <v>0</v>
      </c>
      <c r="F241" s="889">
        <f t="shared" si="7"/>
        <v>2</v>
      </c>
      <c r="G241" s="888" t="s">
        <v>220</v>
      </c>
      <c r="H241" s="890">
        <v>13.79</v>
      </c>
      <c r="I241" s="891">
        <f t="shared" si="8"/>
        <v>27.58</v>
      </c>
      <c r="K241" s="892"/>
      <c r="L241" s="892"/>
    </row>
    <row r="242" spans="1:12" s="887" customFormat="1">
      <c r="A242" s="864" t="s">
        <v>1413</v>
      </c>
      <c r="B242" s="864" t="s">
        <v>1357</v>
      </c>
      <c r="C242" s="864" t="s">
        <v>1361</v>
      </c>
      <c r="D242" s="888">
        <v>44</v>
      </c>
      <c r="E242" s="889">
        <v>0</v>
      </c>
      <c r="F242" s="889">
        <f t="shared" si="7"/>
        <v>44</v>
      </c>
      <c r="G242" s="888" t="s">
        <v>220</v>
      </c>
      <c r="H242" s="890">
        <v>14.13</v>
      </c>
      <c r="I242" s="891">
        <f t="shared" si="8"/>
        <v>621.72</v>
      </c>
      <c r="K242" s="892"/>
      <c r="L242" s="892"/>
    </row>
    <row r="243" spans="1:12" s="887" customFormat="1">
      <c r="A243" s="864" t="s">
        <v>1413</v>
      </c>
      <c r="B243" s="864" t="s">
        <v>1357</v>
      </c>
      <c r="C243" s="864" t="s">
        <v>1362</v>
      </c>
      <c r="D243" s="888">
        <v>1</v>
      </c>
      <c r="E243" s="889">
        <v>0</v>
      </c>
      <c r="F243" s="889">
        <f t="shared" si="7"/>
        <v>1</v>
      </c>
      <c r="G243" s="888" t="s">
        <v>220</v>
      </c>
      <c r="H243" s="890">
        <v>60.59</v>
      </c>
      <c r="I243" s="891">
        <f t="shared" si="8"/>
        <v>60.59</v>
      </c>
      <c r="K243" s="892"/>
      <c r="L243" s="892"/>
    </row>
    <row r="244" spans="1:12" s="887" customFormat="1">
      <c r="A244" s="864" t="s">
        <v>1413</v>
      </c>
      <c r="B244" s="864" t="s">
        <v>1357</v>
      </c>
      <c r="C244" s="864" t="s">
        <v>1455</v>
      </c>
      <c r="D244" s="888">
        <v>7</v>
      </c>
      <c r="E244" s="889">
        <v>0</v>
      </c>
      <c r="F244" s="889">
        <f t="shared" si="7"/>
        <v>7</v>
      </c>
      <c r="G244" s="888" t="s">
        <v>220</v>
      </c>
      <c r="H244" s="890">
        <v>6.68</v>
      </c>
      <c r="I244" s="891">
        <f t="shared" si="8"/>
        <v>46.76</v>
      </c>
      <c r="K244" s="892"/>
      <c r="L244" s="892"/>
    </row>
    <row r="245" spans="1:12" s="887" customFormat="1" ht="30">
      <c r="A245" s="864" t="s">
        <v>1413</v>
      </c>
      <c r="B245" s="864" t="s">
        <v>1357</v>
      </c>
      <c r="C245" s="864" t="s">
        <v>1456</v>
      </c>
      <c r="D245" s="888">
        <v>1</v>
      </c>
      <c r="E245" s="889">
        <v>0</v>
      </c>
      <c r="F245" s="889">
        <f t="shared" si="7"/>
        <v>1</v>
      </c>
      <c r="G245" s="888" t="s">
        <v>220</v>
      </c>
      <c r="H245" s="890">
        <v>20.9</v>
      </c>
      <c r="I245" s="891">
        <f t="shared" si="8"/>
        <v>20.9</v>
      </c>
      <c r="K245" s="892"/>
      <c r="L245" s="892"/>
    </row>
    <row r="246" spans="1:12" s="887" customFormat="1">
      <c r="A246" s="864" t="s">
        <v>1413</v>
      </c>
      <c r="B246" s="864" t="s">
        <v>1357</v>
      </c>
      <c r="C246" s="864" t="s">
        <v>1457</v>
      </c>
      <c r="D246" s="888">
        <v>4</v>
      </c>
      <c r="E246" s="889">
        <v>0</v>
      </c>
      <c r="F246" s="889">
        <f t="shared" si="7"/>
        <v>4</v>
      </c>
      <c r="G246" s="888" t="s">
        <v>220</v>
      </c>
      <c r="H246" s="890">
        <v>10.66</v>
      </c>
      <c r="I246" s="891">
        <f t="shared" si="8"/>
        <v>42.64</v>
      </c>
      <c r="K246" s="892"/>
      <c r="L246" s="892"/>
    </row>
    <row r="247" spans="1:12" s="887" customFormat="1">
      <c r="A247" s="864" t="s">
        <v>1413</v>
      </c>
      <c r="B247" s="864" t="s">
        <v>1357</v>
      </c>
      <c r="C247" s="864" t="s">
        <v>1363</v>
      </c>
      <c r="D247" s="888">
        <v>17</v>
      </c>
      <c r="E247" s="889">
        <v>0</v>
      </c>
      <c r="F247" s="889">
        <f t="shared" si="7"/>
        <v>17</v>
      </c>
      <c r="G247" s="888" t="s">
        <v>220</v>
      </c>
      <c r="H247" s="890">
        <v>21.99</v>
      </c>
      <c r="I247" s="891">
        <f t="shared" si="8"/>
        <v>373.83</v>
      </c>
      <c r="K247" s="892"/>
      <c r="L247" s="892"/>
    </row>
    <row r="248" spans="1:12" s="887" customFormat="1">
      <c r="A248" s="864" t="s">
        <v>1413</v>
      </c>
      <c r="B248" s="864" t="s">
        <v>1357</v>
      </c>
      <c r="C248" s="864" t="s">
        <v>1391</v>
      </c>
      <c r="D248" s="888">
        <v>2</v>
      </c>
      <c r="E248" s="889">
        <v>0</v>
      </c>
      <c r="F248" s="889">
        <f t="shared" si="7"/>
        <v>2</v>
      </c>
      <c r="G248" s="888" t="s">
        <v>220</v>
      </c>
      <c r="H248" s="890">
        <v>24.99</v>
      </c>
      <c r="I248" s="891">
        <f t="shared" si="8"/>
        <v>49.98</v>
      </c>
      <c r="K248" s="892"/>
      <c r="L248" s="892"/>
    </row>
    <row r="249" spans="1:12" s="887" customFormat="1">
      <c r="A249" s="864" t="s">
        <v>1413</v>
      </c>
      <c r="B249" s="864" t="s">
        <v>1357</v>
      </c>
      <c r="C249" s="864" t="s">
        <v>1364</v>
      </c>
      <c r="D249" s="888">
        <v>15</v>
      </c>
      <c r="E249" s="889">
        <v>0</v>
      </c>
      <c r="F249" s="889">
        <f t="shared" si="7"/>
        <v>15</v>
      </c>
      <c r="G249" s="888" t="s">
        <v>220</v>
      </c>
      <c r="H249" s="890">
        <v>22.9</v>
      </c>
      <c r="I249" s="891">
        <f t="shared" si="8"/>
        <v>343.5</v>
      </c>
      <c r="K249" s="892"/>
      <c r="L249" s="892"/>
    </row>
    <row r="250" spans="1:12" s="887" customFormat="1">
      <c r="A250" s="864" t="s">
        <v>1413</v>
      </c>
      <c r="B250" s="864" t="s">
        <v>1357</v>
      </c>
      <c r="C250" s="864" t="s">
        <v>1393</v>
      </c>
      <c r="D250" s="888">
        <v>5</v>
      </c>
      <c r="E250" s="889">
        <v>0</v>
      </c>
      <c r="F250" s="889">
        <f t="shared" si="7"/>
        <v>5</v>
      </c>
      <c r="G250" s="888" t="s">
        <v>220</v>
      </c>
      <c r="H250" s="890">
        <v>79.900000000000006</v>
      </c>
      <c r="I250" s="891">
        <f t="shared" si="8"/>
        <v>399.5</v>
      </c>
      <c r="K250" s="892"/>
      <c r="L250" s="892"/>
    </row>
    <row r="251" spans="1:12" s="887" customFormat="1">
      <c r="A251" s="864" t="s">
        <v>1413</v>
      </c>
      <c r="B251" s="864" t="s">
        <v>1357</v>
      </c>
      <c r="C251" s="864" t="s">
        <v>1365</v>
      </c>
      <c r="D251" s="888">
        <v>57</v>
      </c>
      <c r="E251" s="889">
        <v>0</v>
      </c>
      <c r="F251" s="889">
        <f t="shared" si="7"/>
        <v>57</v>
      </c>
      <c r="G251" s="888" t="s">
        <v>220</v>
      </c>
      <c r="H251" s="890">
        <v>2.71</v>
      </c>
      <c r="I251" s="891">
        <f t="shared" si="8"/>
        <v>154.47</v>
      </c>
      <c r="K251" s="892"/>
      <c r="L251" s="892"/>
    </row>
    <row r="252" spans="1:12" s="887" customFormat="1">
      <c r="A252" s="864" t="s">
        <v>1413</v>
      </c>
      <c r="B252" s="864" t="s">
        <v>1357</v>
      </c>
      <c r="C252" s="864" t="s">
        <v>1392</v>
      </c>
      <c r="D252" s="888">
        <v>5</v>
      </c>
      <c r="E252" s="889">
        <v>0</v>
      </c>
      <c r="F252" s="889">
        <f t="shared" si="7"/>
        <v>5</v>
      </c>
      <c r="G252" s="888" t="s">
        <v>220</v>
      </c>
      <c r="H252" s="890">
        <v>5.84</v>
      </c>
      <c r="I252" s="891">
        <f t="shared" si="8"/>
        <v>29.2</v>
      </c>
      <c r="K252" s="892"/>
      <c r="L252" s="892"/>
    </row>
    <row r="253" spans="1:12" s="887" customFormat="1">
      <c r="A253" s="864" t="s">
        <v>1413</v>
      </c>
      <c r="B253" s="864" t="s">
        <v>1357</v>
      </c>
      <c r="C253" s="864" t="s">
        <v>1366</v>
      </c>
      <c r="D253" s="888">
        <v>116</v>
      </c>
      <c r="E253" s="889">
        <v>0</v>
      </c>
      <c r="F253" s="889">
        <f t="shared" si="7"/>
        <v>116</v>
      </c>
      <c r="G253" s="888" t="s">
        <v>220</v>
      </c>
      <c r="H253" s="890">
        <v>5.04</v>
      </c>
      <c r="I253" s="891">
        <f t="shared" si="8"/>
        <v>584.64</v>
      </c>
      <c r="K253" s="892"/>
      <c r="L253" s="892"/>
    </row>
    <row r="254" spans="1:12" s="887" customFormat="1">
      <c r="A254" s="864" t="s">
        <v>1413</v>
      </c>
      <c r="B254" s="864" t="s">
        <v>1357</v>
      </c>
      <c r="C254" s="864" t="s">
        <v>1367</v>
      </c>
      <c r="D254" s="888">
        <v>12</v>
      </c>
      <c r="E254" s="889">
        <v>0</v>
      </c>
      <c r="F254" s="889">
        <f t="shared" si="7"/>
        <v>12</v>
      </c>
      <c r="G254" s="888" t="s">
        <v>220</v>
      </c>
      <c r="H254" s="890">
        <v>29.02</v>
      </c>
      <c r="I254" s="891">
        <f t="shared" si="8"/>
        <v>348.24</v>
      </c>
      <c r="K254" s="892"/>
      <c r="L254" s="892"/>
    </row>
    <row r="255" spans="1:12" s="887" customFormat="1">
      <c r="A255" s="864" t="s">
        <v>1413</v>
      </c>
      <c r="B255" s="864" t="s">
        <v>1357</v>
      </c>
      <c r="C255" s="864" t="s">
        <v>1458</v>
      </c>
      <c r="D255" s="888">
        <v>8</v>
      </c>
      <c r="E255" s="889">
        <v>0</v>
      </c>
      <c r="F255" s="889">
        <f t="shared" si="7"/>
        <v>8</v>
      </c>
      <c r="G255" s="888" t="s">
        <v>220</v>
      </c>
      <c r="H255" s="890">
        <v>6.69</v>
      </c>
      <c r="I255" s="891">
        <f t="shared" si="8"/>
        <v>53.52</v>
      </c>
      <c r="K255" s="892"/>
      <c r="L255" s="892"/>
    </row>
    <row r="256" spans="1:12" s="887" customFormat="1">
      <c r="A256" s="864" t="s">
        <v>1413</v>
      </c>
      <c r="B256" s="864" t="s">
        <v>1357</v>
      </c>
      <c r="C256" s="864" t="s">
        <v>1459</v>
      </c>
      <c r="D256" s="888">
        <v>7</v>
      </c>
      <c r="E256" s="889">
        <v>0</v>
      </c>
      <c r="F256" s="889">
        <f t="shared" si="7"/>
        <v>7</v>
      </c>
      <c r="G256" s="888" t="s">
        <v>220</v>
      </c>
      <c r="H256" s="890">
        <v>38.22</v>
      </c>
      <c r="I256" s="891">
        <f t="shared" si="8"/>
        <v>267.53999999999996</v>
      </c>
      <c r="K256" s="892"/>
      <c r="L256" s="892"/>
    </row>
    <row r="257" spans="1:12" s="887" customFormat="1" ht="30">
      <c r="A257" s="864" t="s">
        <v>1413</v>
      </c>
      <c r="B257" s="864" t="s">
        <v>1357</v>
      </c>
      <c r="C257" s="864" t="s">
        <v>1460</v>
      </c>
      <c r="D257" s="888">
        <v>1</v>
      </c>
      <c r="E257" s="889">
        <v>0</v>
      </c>
      <c r="F257" s="889">
        <f t="shared" si="7"/>
        <v>1</v>
      </c>
      <c r="G257" s="888" t="s">
        <v>220</v>
      </c>
      <c r="H257" s="890">
        <v>61.09</v>
      </c>
      <c r="I257" s="891">
        <f t="shared" si="8"/>
        <v>61.09</v>
      </c>
      <c r="K257" s="892"/>
      <c r="L257" s="892"/>
    </row>
    <row r="258" spans="1:12" s="887" customFormat="1">
      <c r="A258" s="864" t="s">
        <v>1413</v>
      </c>
      <c r="B258" s="864" t="s">
        <v>1368</v>
      </c>
      <c r="C258" s="864" t="s">
        <v>1461</v>
      </c>
      <c r="D258" s="888">
        <v>3</v>
      </c>
      <c r="E258" s="889">
        <v>0</v>
      </c>
      <c r="F258" s="889">
        <f t="shared" si="7"/>
        <v>3</v>
      </c>
      <c r="G258" s="888" t="s">
        <v>220</v>
      </c>
      <c r="H258" s="890">
        <v>8.8800000000000008</v>
      </c>
      <c r="I258" s="891">
        <f t="shared" si="8"/>
        <v>26.64</v>
      </c>
      <c r="K258" s="892"/>
      <c r="L258" s="892"/>
    </row>
    <row r="259" spans="1:12" s="887" customFormat="1">
      <c r="A259" s="864" t="s">
        <v>1413</v>
      </c>
      <c r="B259" s="864" t="s">
        <v>1368</v>
      </c>
      <c r="C259" s="864" t="s">
        <v>1462</v>
      </c>
      <c r="D259" s="888">
        <v>2</v>
      </c>
      <c r="E259" s="889">
        <v>0</v>
      </c>
      <c r="F259" s="889">
        <f t="shared" si="7"/>
        <v>2</v>
      </c>
      <c r="G259" s="888" t="s">
        <v>220</v>
      </c>
      <c r="H259" s="890">
        <v>46.66</v>
      </c>
      <c r="I259" s="891">
        <f t="shared" si="8"/>
        <v>93.32</v>
      </c>
      <c r="K259" s="892"/>
      <c r="L259" s="892"/>
    </row>
    <row r="260" spans="1:12" s="887" customFormat="1">
      <c r="A260" s="864" t="s">
        <v>1413</v>
      </c>
      <c r="B260" s="864" t="s">
        <v>1368</v>
      </c>
      <c r="C260" s="864" t="s">
        <v>1359</v>
      </c>
      <c r="D260" s="888">
        <v>3</v>
      </c>
      <c r="E260" s="889">
        <v>0</v>
      </c>
      <c r="F260" s="889">
        <f t="shared" si="7"/>
        <v>3</v>
      </c>
      <c r="G260" s="888" t="s">
        <v>220</v>
      </c>
      <c r="H260" s="890">
        <v>3.39</v>
      </c>
      <c r="I260" s="891">
        <f t="shared" si="8"/>
        <v>10.17</v>
      </c>
      <c r="K260" s="892"/>
      <c r="L260" s="892"/>
    </row>
    <row r="261" spans="1:12" s="887" customFormat="1">
      <c r="A261" s="864" t="s">
        <v>1413</v>
      </c>
      <c r="B261" s="864" t="s">
        <v>1368</v>
      </c>
      <c r="C261" s="864" t="s">
        <v>1360</v>
      </c>
      <c r="D261" s="888">
        <v>30</v>
      </c>
      <c r="E261" s="889">
        <v>0</v>
      </c>
      <c r="F261" s="889">
        <f t="shared" si="7"/>
        <v>30</v>
      </c>
      <c r="G261" s="888" t="s">
        <v>220</v>
      </c>
      <c r="H261" s="890">
        <v>8.11</v>
      </c>
      <c r="I261" s="891">
        <f t="shared" si="8"/>
        <v>243.29999999999998</v>
      </c>
      <c r="K261" s="892"/>
      <c r="L261" s="892"/>
    </row>
    <row r="262" spans="1:12" s="887" customFormat="1">
      <c r="A262" s="864" t="s">
        <v>1413</v>
      </c>
      <c r="B262" s="864" t="s">
        <v>1368</v>
      </c>
      <c r="C262" s="864" t="s">
        <v>1405</v>
      </c>
      <c r="D262" s="888">
        <v>9</v>
      </c>
      <c r="E262" s="889">
        <v>0</v>
      </c>
      <c r="F262" s="889">
        <f t="shared" si="7"/>
        <v>9</v>
      </c>
      <c r="G262" s="888" t="s">
        <v>220</v>
      </c>
      <c r="H262" s="890">
        <v>52.37</v>
      </c>
      <c r="I262" s="891">
        <f t="shared" si="8"/>
        <v>471.33</v>
      </c>
      <c r="K262" s="892"/>
      <c r="L262" s="892"/>
    </row>
    <row r="263" spans="1:12" s="887" customFormat="1">
      <c r="A263" s="864" t="s">
        <v>1413</v>
      </c>
      <c r="B263" s="864" t="s">
        <v>1368</v>
      </c>
      <c r="C263" s="864" t="s">
        <v>1406</v>
      </c>
      <c r="D263" s="888">
        <v>12</v>
      </c>
      <c r="E263" s="889">
        <v>0</v>
      </c>
      <c r="F263" s="889">
        <f t="shared" si="7"/>
        <v>12</v>
      </c>
      <c r="G263" s="888" t="s">
        <v>220</v>
      </c>
      <c r="H263" s="890">
        <v>5.0599999999999996</v>
      </c>
      <c r="I263" s="891">
        <f t="shared" si="8"/>
        <v>60.72</v>
      </c>
      <c r="K263" s="892"/>
      <c r="L263" s="892"/>
    </row>
    <row r="264" spans="1:12" s="887" customFormat="1">
      <c r="A264" s="864" t="s">
        <v>1413</v>
      </c>
      <c r="B264" s="864" t="s">
        <v>1368</v>
      </c>
      <c r="C264" s="864" t="s">
        <v>1361</v>
      </c>
      <c r="D264" s="888">
        <v>23</v>
      </c>
      <c r="E264" s="889">
        <v>0</v>
      </c>
      <c r="F264" s="889">
        <f t="shared" si="7"/>
        <v>23</v>
      </c>
      <c r="G264" s="888" t="s">
        <v>220</v>
      </c>
      <c r="H264" s="890">
        <v>14.13</v>
      </c>
      <c r="I264" s="891">
        <f t="shared" si="8"/>
        <v>324.99</v>
      </c>
      <c r="K264" s="892"/>
      <c r="L264" s="892"/>
    </row>
    <row r="265" spans="1:12" s="887" customFormat="1">
      <c r="A265" s="864" t="s">
        <v>1413</v>
      </c>
      <c r="B265" s="864" t="s">
        <v>1368</v>
      </c>
      <c r="C265" s="864" t="s">
        <v>1362</v>
      </c>
      <c r="D265" s="888">
        <v>7</v>
      </c>
      <c r="E265" s="889">
        <v>0</v>
      </c>
      <c r="F265" s="889">
        <f t="shared" si="7"/>
        <v>7</v>
      </c>
      <c r="G265" s="888" t="s">
        <v>220</v>
      </c>
      <c r="H265" s="890">
        <v>60.59</v>
      </c>
      <c r="I265" s="891">
        <f t="shared" si="8"/>
        <v>424.13</v>
      </c>
      <c r="K265" s="892"/>
      <c r="L265" s="892"/>
    </row>
    <row r="266" spans="1:12" s="887" customFormat="1">
      <c r="A266" s="864" t="s">
        <v>1413</v>
      </c>
      <c r="B266" s="864" t="s">
        <v>1368</v>
      </c>
      <c r="C266" s="864" t="s">
        <v>1463</v>
      </c>
      <c r="D266" s="888">
        <v>1</v>
      </c>
      <c r="E266" s="889">
        <v>0</v>
      </c>
      <c r="F266" s="889">
        <f t="shared" ref="F266:F329" si="9">D266+D266*E266</f>
        <v>1</v>
      </c>
      <c r="G266" s="888" t="s">
        <v>220</v>
      </c>
      <c r="H266" s="890">
        <v>35</v>
      </c>
      <c r="I266" s="891">
        <f t="shared" ref="I266:I329" si="10">F266*H266</f>
        <v>35</v>
      </c>
      <c r="K266" s="892"/>
      <c r="L266" s="892"/>
    </row>
    <row r="267" spans="1:12" s="887" customFormat="1">
      <c r="A267" s="864" t="s">
        <v>1413</v>
      </c>
      <c r="B267" s="864" t="s">
        <v>1368</v>
      </c>
      <c r="C267" s="864" t="s">
        <v>1464</v>
      </c>
      <c r="D267" s="888">
        <v>10</v>
      </c>
      <c r="E267" s="889">
        <v>0</v>
      </c>
      <c r="F267" s="889">
        <f t="shared" si="9"/>
        <v>10</v>
      </c>
      <c r="G267" s="888" t="s">
        <v>220</v>
      </c>
      <c r="H267" s="890">
        <v>50</v>
      </c>
      <c r="I267" s="891">
        <f t="shared" si="10"/>
        <v>500</v>
      </c>
      <c r="K267" s="892"/>
      <c r="L267" s="892"/>
    </row>
    <row r="268" spans="1:12" s="887" customFormat="1" ht="30">
      <c r="A268" s="864" t="s">
        <v>1413</v>
      </c>
      <c r="B268" s="864" t="s">
        <v>1368</v>
      </c>
      <c r="C268" s="864" t="s">
        <v>1465</v>
      </c>
      <c r="D268" s="888">
        <v>1</v>
      </c>
      <c r="E268" s="889">
        <v>0</v>
      </c>
      <c r="F268" s="889">
        <f t="shared" si="9"/>
        <v>1</v>
      </c>
      <c r="G268" s="888" t="s">
        <v>220</v>
      </c>
      <c r="H268" s="890">
        <v>97.9</v>
      </c>
      <c r="I268" s="891">
        <f t="shared" si="10"/>
        <v>97.9</v>
      </c>
      <c r="K268" s="892"/>
      <c r="L268" s="892"/>
    </row>
    <row r="269" spans="1:12" s="887" customFormat="1">
      <c r="A269" s="864" t="s">
        <v>1413</v>
      </c>
      <c r="B269" s="864" t="s">
        <v>1368</v>
      </c>
      <c r="C269" s="864" t="s">
        <v>1363</v>
      </c>
      <c r="D269" s="888">
        <v>3</v>
      </c>
      <c r="E269" s="889">
        <v>0</v>
      </c>
      <c r="F269" s="889">
        <f t="shared" si="9"/>
        <v>3</v>
      </c>
      <c r="G269" s="888" t="s">
        <v>220</v>
      </c>
      <c r="H269" s="890">
        <v>21.99</v>
      </c>
      <c r="I269" s="891">
        <f t="shared" si="10"/>
        <v>65.97</v>
      </c>
      <c r="K269" s="892"/>
      <c r="L269" s="892"/>
    </row>
    <row r="270" spans="1:12" s="887" customFormat="1">
      <c r="A270" s="864" t="s">
        <v>1413</v>
      </c>
      <c r="B270" s="864" t="s">
        <v>1368</v>
      </c>
      <c r="C270" s="864" t="s">
        <v>1364</v>
      </c>
      <c r="D270" s="888">
        <v>8</v>
      </c>
      <c r="E270" s="889">
        <v>0</v>
      </c>
      <c r="F270" s="889">
        <f t="shared" si="9"/>
        <v>8</v>
      </c>
      <c r="G270" s="888" t="s">
        <v>220</v>
      </c>
      <c r="H270" s="890">
        <v>22.9</v>
      </c>
      <c r="I270" s="891">
        <f t="shared" si="10"/>
        <v>183.2</v>
      </c>
      <c r="K270" s="892"/>
      <c r="L270" s="892"/>
    </row>
    <row r="271" spans="1:12" s="887" customFormat="1">
      <c r="A271" s="864" t="s">
        <v>1413</v>
      </c>
      <c r="B271" s="864" t="s">
        <v>1368</v>
      </c>
      <c r="C271" s="864" t="s">
        <v>1393</v>
      </c>
      <c r="D271" s="888">
        <v>10</v>
      </c>
      <c r="E271" s="889">
        <v>0</v>
      </c>
      <c r="F271" s="889">
        <f t="shared" si="9"/>
        <v>10</v>
      </c>
      <c r="G271" s="888" t="s">
        <v>220</v>
      </c>
      <c r="H271" s="890">
        <v>79.900000000000006</v>
      </c>
      <c r="I271" s="891">
        <f t="shared" si="10"/>
        <v>799</v>
      </c>
      <c r="K271" s="892"/>
      <c r="L271" s="892"/>
    </row>
    <row r="272" spans="1:12" s="887" customFormat="1">
      <c r="A272" s="864" t="s">
        <v>1413</v>
      </c>
      <c r="B272" s="864" t="s">
        <v>1368</v>
      </c>
      <c r="C272" s="864" t="s">
        <v>1466</v>
      </c>
      <c r="D272" s="888">
        <v>1</v>
      </c>
      <c r="E272" s="889">
        <v>0</v>
      </c>
      <c r="F272" s="889">
        <f t="shared" si="9"/>
        <v>1</v>
      </c>
      <c r="G272" s="888" t="s">
        <v>220</v>
      </c>
      <c r="H272" s="890">
        <v>124.9</v>
      </c>
      <c r="I272" s="891">
        <f t="shared" si="10"/>
        <v>124.9</v>
      </c>
      <c r="K272" s="892"/>
      <c r="L272" s="892"/>
    </row>
    <row r="273" spans="1:12" s="887" customFormat="1">
      <c r="A273" s="864" t="s">
        <v>1413</v>
      </c>
      <c r="B273" s="864" t="s">
        <v>1368</v>
      </c>
      <c r="C273" s="864" t="s">
        <v>1407</v>
      </c>
      <c r="D273" s="888">
        <v>11</v>
      </c>
      <c r="E273" s="889">
        <v>0</v>
      </c>
      <c r="F273" s="889">
        <f t="shared" si="9"/>
        <v>11</v>
      </c>
      <c r="G273" s="888" t="s">
        <v>220</v>
      </c>
      <c r="H273" s="890">
        <v>8.94</v>
      </c>
      <c r="I273" s="891">
        <f t="shared" si="10"/>
        <v>98.339999999999989</v>
      </c>
      <c r="K273" s="892"/>
      <c r="L273" s="892"/>
    </row>
    <row r="274" spans="1:12" s="887" customFormat="1">
      <c r="A274" s="864" t="s">
        <v>1413</v>
      </c>
      <c r="B274" s="864" t="s">
        <v>1368</v>
      </c>
      <c r="C274" s="864" t="s">
        <v>1394</v>
      </c>
      <c r="D274" s="888">
        <v>53</v>
      </c>
      <c r="E274" s="889">
        <v>0</v>
      </c>
      <c r="F274" s="889">
        <f t="shared" si="9"/>
        <v>53</v>
      </c>
      <c r="G274" s="888" t="s">
        <v>220</v>
      </c>
      <c r="H274" s="890">
        <v>7.59</v>
      </c>
      <c r="I274" s="891">
        <f t="shared" si="10"/>
        <v>402.27</v>
      </c>
      <c r="K274" s="892"/>
      <c r="L274" s="892"/>
    </row>
    <row r="275" spans="1:12" s="887" customFormat="1">
      <c r="A275" s="864" t="s">
        <v>1413</v>
      </c>
      <c r="B275" s="864" t="s">
        <v>1368</v>
      </c>
      <c r="C275" s="864" t="s">
        <v>1369</v>
      </c>
      <c r="D275" s="888">
        <v>24</v>
      </c>
      <c r="E275" s="889">
        <v>0</v>
      </c>
      <c r="F275" s="889">
        <f t="shared" si="9"/>
        <v>24</v>
      </c>
      <c r="G275" s="888" t="s">
        <v>220</v>
      </c>
      <c r="H275" s="890">
        <v>45.86</v>
      </c>
      <c r="I275" s="891">
        <f t="shared" si="10"/>
        <v>1100.6399999999999</v>
      </c>
      <c r="K275" s="892"/>
      <c r="L275" s="892"/>
    </row>
    <row r="276" spans="1:12" s="887" customFormat="1" ht="30">
      <c r="A276" s="864" t="s">
        <v>1413</v>
      </c>
      <c r="B276" s="864" t="s">
        <v>1368</v>
      </c>
      <c r="C276" s="864" t="s">
        <v>1467</v>
      </c>
      <c r="D276" s="888">
        <v>1</v>
      </c>
      <c r="E276" s="889">
        <v>0</v>
      </c>
      <c r="F276" s="889">
        <f t="shared" si="9"/>
        <v>1</v>
      </c>
      <c r="G276" s="888" t="s">
        <v>220</v>
      </c>
      <c r="H276" s="890">
        <v>44.9</v>
      </c>
      <c r="I276" s="891">
        <f t="shared" si="10"/>
        <v>44.9</v>
      </c>
      <c r="K276" s="892"/>
      <c r="L276" s="892"/>
    </row>
    <row r="277" spans="1:12" s="887" customFormat="1">
      <c r="A277" s="864" t="s">
        <v>1413</v>
      </c>
      <c r="B277" s="864" t="s">
        <v>1325</v>
      </c>
      <c r="C277" s="864" t="s">
        <v>1468</v>
      </c>
      <c r="D277" s="888">
        <v>67.67</v>
      </c>
      <c r="E277" s="889">
        <v>0.1</v>
      </c>
      <c r="F277" s="889">
        <f t="shared" si="9"/>
        <v>74.436999999999998</v>
      </c>
      <c r="G277" s="888" t="s">
        <v>3</v>
      </c>
      <c r="H277" s="890">
        <v>11.66</v>
      </c>
      <c r="I277" s="891">
        <f t="shared" si="10"/>
        <v>867.93542000000002</v>
      </c>
      <c r="K277" s="892"/>
      <c r="L277" s="892"/>
    </row>
    <row r="278" spans="1:12" s="887" customFormat="1">
      <c r="A278" s="864" t="s">
        <v>1413</v>
      </c>
      <c r="B278" s="864" t="s">
        <v>1325</v>
      </c>
      <c r="C278" s="864" t="s">
        <v>1469</v>
      </c>
      <c r="D278" s="888">
        <v>6.87</v>
      </c>
      <c r="E278" s="889">
        <v>0.1</v>
      </c>
      <c r="F278" s="889">
        <f t="shared" si="9"/>
        <v>7.5570000000000004</v>
      </c>
      <c r="G278" s="888" t="s">
        <v>3</v>
      </c>
      <c r="H278" s="890">
        <v>20.55</v>
      </c>
      <c r="I278" s="891">
        <f t="shared" si="10"/>
        <v>155.29635000000002</v>
      </c>
      <c r="K278" s="892"/>
      <c r="L278" s="892"/>
    </row>
    <row r="279" spans="1:12" s="887" customFormat="1" ht="30">
      <c r="A279" s="864" t="s">
        <v>1413</v>
      </c>
      <c r="B279" s="864" t="s">
        <v>1374</v>
      </c>
      <c r="C279" s="864" t="s">
        <v>1470</v>
      </c>
      <c r="D279" s="888">
        <v>16.690000000000001</v>
      </c>
      <c r="E279" s="889">
        <v>0.15</v>
      </c>
      <c r="F279" s="889">
        <f t="shared" si="9"/>
        <v>19.1935</v>
      </c>
      <c r="G279" s="888" t="s">
        <v>3</v>
      </c>
      <c r="H279" s="890">
        <v>6.63</v>
      </c>
      <c r="I279" s="891">
        <f t="shared" si="10"/>
        <v>127.252905</v>
      </c>
      <c r="K279" s="892"/>
      <c r="L279" s="892"/>
    </row>
    <row r="280" spans="1:12" s="887" customFormat="1" ht="30">
      <c r="A280" s="864" t="s">
        <v>1413</v>
      </c>
      <c r="B280" s="864" t="s">
        <v>1374</v>
      </c>
      <c r="C280" s="864" t="s">
        <v>1375</v>
      </c>
      <c r="D280" s="888">
        <v>53.01</v>
      </c>
      <c r="E280" s="889">
        <v>0.15</v>
      </c>
      <c r="F280" s="889">
        <f t="shared" si="9"/>
        <v>60.961500000000001</v>
      </c>
      <c r="G280" s="888" t="s">
        <v>3</v>
      </c>
      <c r="H280" s="890">
        <v>19.77</v>
      </c>
      <c r="I280" s="891">
        <f t="shared" si="10"/>
        <v>1205.2088550000001</v>
      </c>
      <c r="K280" s="892"/>
      <c r="L280" s="892"/>
    </row>
    <row r="281" spans="1:12" s="887" customFormat="1" ht="30">
      <c r="A281" s="864" t="s">
        <v>1413</v>
      </c>
      <c r="B281" s="864" t="s">
        <v>1374</v>
      </c>
      <c r="C281" s="864" t="s">
        <v>1395</v>
      </c>
      <c r="D281" s="888">
        <v>8.92</v>
      </c>
      <c r="E281" s="889">
        <v>0.15</v>
      </c>
      <c r="F281" s="889">
        <f t="shared" si="9"/>
        <v>10.257999999999999</v>
      </c>
      <c r="G281" s="888" t="s">
        <v>3</v>
      </c>
      <c r="H281" s="890">
        <v>31.9</v>
      </c>
      <c r="I281" s="891">
        <f t="shared" si="10"/>
        <v>327.23019999999997</v>
      </c>
      <c r="K281" s="892"/>
      <c r="L281" s="892"/>
    </row>
    <row r="282" spans="1:12" s="887" customFormat="1" ht="30">
      <c r="A282" s="864" t="s">
        <v>1413</v>
      </c>
      <c r="B282" s="864" t="s">
        <v>1374</v>
      </c>
      <c r="C282" s="864" t="s">
        <v>1376</v>
      </c>
      <c r="D282" s="888">
        <v>166</v>
      </c>
      <c r="E282" s="889">
        <v>0.15</v>
      </c>
      <c r="F282" s="889">
        <f t="shared" si="9"/>
        <v>190.9</v>
      </c>
      <c r="G282" s="888" t="s">
        <v>3</v>
      </c>
      <c r="H282" s="890">
        <v>18.329999999999998</v>
      </c>
      <c r="I282" s="891">
        <f t="shared" si="10"/>
        <v>3499.1969999999997</v>
      </c>
      <c r="K282" s="892"/>
      <c r="L282" s="892"/>
    </row>
    <row r="283" spans="1:12" s="887" customFormat="1" ht="30">
      <c r="A283" s="864" t="s">
        <v>1413</v>
      </c>
      <c r="B283" s="864" t="s">
        <v>1374</v>
      </c>
      <c r="C283" s="864" t="s">
        <v>1377</v>
      </c>
      <c r="D283" s="888">
        <v>19.149999999999999</v>
      </c>
      <c r="E283" s="889">
        <v>0.15</v>
      </c>
      <c r="F283" s="889">
        <f t="shared" si="9"/>
        <v>22.022499999999997</v>
      </c>
      <c r="G283" s="888" t="s">
        <v>3</v>
      </c>
      <c r="H283" s="890">
        <v>45.06</v>
      </c>
      <c r="I283" s="891">
        <f t="shared" si="10"/>
        <v>992.33384999999998</v>
      </c>
      <c r="K283" s="892"/>
      <c r="L283" s="892"/>
    </row>
    <row r="284" spans="1:12" s="887" customFormat="1" ht="30">
      <c r="A284" s="864" t="s">
        <v>1413</v>
      </c>
      <c r="B284" s="864" t="s">
        <v>1378</v>
      </c>
      <c r="C284" s="864" t="s">
        <v>1410</v>
      </c>
      <c r="D284" s="888">
        <v>12.84</v>
      </c>
      <c r="E284" s="889">
        <v>0.15</v>
      </c>
      <c r="F284" s="889">
        <f t="shared" si="9"/>
        <v>14.766</v>
      </c>
      <c r="G284" s="888" t="s">
        <v>3</v>
      </c>
      <c r="H284" s="890">
        <v>9.2899999999999991</v>
      </c>
      <c r="I284" s="891">
        <f t="shared" si="10"/>
        <v>137.17613999999998</v>
      </c>
      <c r="K284" s="892"/>
      <c r="L284" s="892"/>
    </row>
    <row r="285" spans="1:12" s="887" customFormat="1" ht="30">
      <c r="A285" s="864" t="s">
        <v>1413</v>
      </c>
      <c r="B285" s="864" t="s">
        <v>1378</v>
      </c>
      <c r="C285" s="864" t="s">
        <v>1396</v>
      </c>
      <c r="D285" s="888">
        <v>94.18</v>
      </c>
      <c r="E285" s="889">
        <v>0.15</v>
      </c>
      <c r="F285" s="889">
        <f t="shared" si="9"/>
        <v>108.307</v>
      </c>
      <c r="G285" s="888" t="s">
        <v>3</v>
      </c>
      <c r="H285" s="890">
        <v>8.99</v>
      </c>
      <c r="I285" s="891">
        <f t="shared" si="10"/>
        <v>973.67993000000001</v>
      </c>
      <c r="K285" s="892"/>
      <c r="L285" s="892"/>
    </row>
    <row r="286" spans="1:12" s="887" customFormat="1" ht="30">
      <c r="A286" s="864" t="s">
        <v>1413</v>
      </c>
      <c r="B286" s="864" t="s">
        <v>1378</v>
      </c>
      <c r="C286" s="864" t="s">
        <v>1379</v>
      </c>
      <c r="D286" s="888">
        <v>51.78</v>
      </c>
      <c r="E286" s="889">
        <v>0.15</v>
      </c>
      <c r="F286" s="889">
        <f t="shared" si="9"/>
        <v>59.546999999999997</v>
      </c>
      <c r="G286" s="888" t="s">
        <v>3</v>
      </c>
      <c r="H286" s="890">
        <v>29.99</v>
      </c>
      <c r="I286" s="891">
        <f t="shared" si="10"/>
        <v>1785.8145299999999</v>
      </c>
      <c r="K286" s="892"/>
      <c r="L286" s="892"/>
    </row>
    <row r="287" spans="1:12" s="887" customFormat="1" ht="30">
      <c r="A287" s="864" t="s">
        <v>1413</v>
      </c>
      <c r="B287" s="864" t="s">
        <v>1380</v>
      </c>
      <c r="C287" s="864" t="s">
        <v>1381</v>
      </c>
      <c r="D287" s="888">
        <v>110.98</v>
      </c>
      <c r="E287" s="889">
        <v>0.15</v>
      </c>
      <c r="F287" s="889">
        <f t="shared" si="9"/>
        <v>127.62700000000001</v>
      </c>
      <c r="G287" s="888" t="s">
        <v>3</v>
      </c>
      <c r="H287" s="890">
        <v>4.28</v>
      </c>
      <c r="I287" s="891">
        <f t="shared" si="10"/>
        <v>546.24356000000012</v>
      </c>
      <c r="K287" s="892"/>
      <c r="L287" s="892"/>
    </row>
    <row r="288" spans="1:12" s="887" customFormat="1" ht="30">
      <c r="A288" s="864" t="s">
        <v>1413</v>
      </c>
      <c r="B288" s="864" t="s">
        <v>1380</v>
      </c>
      <c r="C288" s="864" t="s">
        <v>1382</v>
      </c>
      <c r="D288" s="888">
        <v>39.67</v>
      </c>
      <c r="E288" s="889">
        <v>0.15</v>
      </c>
      <c r="F288" s="889">
        <f t="shared" si="9"/>
        <v>45.6205</v>
      </c>
      <c r="G288" s="888" t="s">
        <v>3</v>
      </c>
      <c r="H288" s="890">
        <v>9.1199999999999992</v>
      </c>
      <c r="I288" s="891">
        <f t="shared" si="10"/>
        <v>416.05895999999996</v>
      </c>
      <c r="K288" s="892"/>
      <c r="L288" s="892"/>
    </row>
    <row r="289" spans="1:12" s="887" customFormat="1" ht="30.75" thickBot="1">
      <c r="A289" s="878" t="s">
        <v>1413</v>
      </c>
      <c r="B289" s="878" t="s">
        <v>1380</v>
      </c>
      <c r="C289" s="878" t="s">
        <v>1471</v>
      </c>
      <c r="D289" s="893">
        <v>0.01</v>
      </c>
      <c r="E289" s="889">
        <v>0.15</v>
      </c>
      <c r="F289" s="894">
        <f t="shared" si="9"/>
        <v>1.15E-2</v>
      </c>
      <c r="G289" s="893" t="s">
        <v>3</v>
      </c>
      <c r="H289" s="895">
        <v>13.95</v>
      </c>
      <c r="I289" s="896">
        <f t="shared" si="10"/>
        <v>0.16042499999999998</v>
      </c>
      <c r="K289" s="892"/>
      <c r="L289" s="892"/>
    </row>
    <row r="290" spans="1:12" s="887" customFormat="1" ht="30.75" thickTop="1">
      <c r="A290" s="873" t="s">
        <v>1472</v>
      </c>
      <c r="B290" s="873" t="s">
        <v>1299</v>
      </c>
      <c r="C290" s="873" t="s">
        <v>1414</v>
      </c>
      <c r="D290" s="897">
        <v>35</v>
      </c>
      <c r="E290" s="898">
        <v>0</v>
      </c>
      <c r="F290" s="898">
        <f t="shared" si="9"/>
        <v>35</v>
      </c>
      <c r="G290" s="897" t="s">
        <v>220</v>
      </c>
      <c r="H290" s="899">
        <v>320</v>
      </c>
      <c r="I290" s="900">
        <f t="shared" si="10"/>
        <v>11200</v>
      </c>
      <c r="K290" s="892"/>
      <c r="L290" s="892"/>
    </row>
    <row r="291" spans="1:12" s="887" customFormat="1" ht="30">
      <c r="A291" s="864" t="s">
        <v>1472</v>
      </c>
      <c r="B291" s="863" t="s">
        <v>1699</v>
      </c>
      <c r="C291" s="864" t="s">
        <v>1473</v>
      </c>
      <c r="D291" s="888">
        <v>70</v>
      </c>
      <c r="E291" s="889">
        <v>0</v>
      </c>
      <c r="F291" s="889">
        <f t="shared" si="9"/>
        <v>70</v>
      </c>
      <c r="G291" s="888" t="s">
        <v>220</v>
      </c>
      <c r="H291" s="890">
        <v>100</v>
      </c>
      <c r="I291" s="891">
        <f t="shared" si="10"/>
        <v>7000</v>
      </c>
      <c r="K291" s="892"/>
      <c r="L291" s="892"/>
    </row>
    <row r="292" spans="1:12" s="887" customFormat="1" ht="30">
      <c r="A292" s="864" t="s">
        <v>1472</v>
      </c>
      <c r="B292" s="863" t="s">
        <v>1699</v>
      </c>
      <c r="C292" s="864" t="s">
        <v>1415</v>
      </c>
      <c r="D292" s="888">
        <v>35</v>
      </c>
      <c r="E292" s="889">
        <v>0</v>
      </c>
      <c r="F292" s="889">
        <f t="shared" si="9"/>
        <v>35</v>
      </c>
      <c r="G292" s="888" t="s">
        <v>220</v>
      </c>
      <c r="H292" s="890">
        <v>25</v>
      </c>
      <c r="I292" s="891">
        <f t="shared" si="10"/>
        <v>875</v>
      </c>
      <c r="K292" s="892"/>
      <c r="L292" s="892"/>
    </row>
    <row r="293" spans="1:12" s="887" customFormat="1">
      <c r="A293" s="864" t="s">
        <v>1472</v>
      </c>
      <c r="B293" s="863" t="s">
        <v>1699</v>
      </c>
      <c r="C293" s="864" t="s">
        <v>1416</v>
      </c>
      <c r="D293" s="888">
        <v>14</v>
      </c>
      <c r="E293" s="889">
        <v>0</v>
      </c>
      <c r="F293" s="889">
        <f t="shared" si="9"/>
        <v>14</v>
      </c>
      <c r="G293" s="888" t="s">
        <v>220</v>
      </c>
      <c r="H293" s="890">
        <v>5</v>
      </c>
      <c r="I293" s="891">
        <f t="shared" si="10"/>
        <v>70</v>
      </c>
      <c r="K293" s="892"/>
      <c r="L293" s="892"/>
    </row>
    <row r="294" spans="1:12" s="887" customFormat="1">
      <c r="A294" s="864" t="s">
        <v>1472</v>
      </c>
      <c r="B294" s="864" t="s">
        <v>1299</v>
      </c>
      <c r="C294" s="864" t="s">
        <v>1417</v>
      </c>
      <c r="D294" s="888">
        <v>14</v>
      </c>
      <c r="E294" s="889">
        <v>0</v>
      </c>
      <c r="F294" s="889">
        <f t="shared" si="9"/>
        <v>14</v>
      </c>
      <c r="G294" s="888" t="s">
        <v>220</v>
      </c>
      <c r="H294" s="890">
        <v>244.68</v>
      </c>
      <c r="I294" s="891">
        <f t="shared" si="10"/>
        <v>3425.52</v>
      </c>
      <c r="K294" s="892"/>
      <c r="L294" s="892"/>
    </row>
    <row r="295" spans="1:12" s="887" customFormat="1">
      <c r="A295" s="864" t="s">
        <v>1472</v>
      </c>
      <c r="B295" s="863" t="s">
        <v>1699</v>
      </c>
      <c r="C295" s="864" t="s">
        <v>1418</v>
      </c>
      <c r="D295" s="888">
        <v>21</v>
      </c>
      <c r="E295" s="889">
        <v>0</v>
      </c>
      <c r="F295" s="889">
        <f t="shared" si="9"/>
        <v>21</v>
      </c>
      <c r="G295" s="888" t="s">
        <v>220</v>
      </c>
      <c r="H295" s="890">
        <v>105.9</v>
      </c>
      <c r="I295" s="891">
        <f t="shared" si="10"/>
        <v>2223.9</v>
      </c>
      <c r="K295" s="892"/>
      <c r="L295" s="892"/>
    </row>
    <row r="296" spans="1:12" s="887" customFormat="1">
      <c r="A296" s="864" t="s">
        <v>1472</v>
      </c>
      <c r="B296" s="863" t="s">
        <v>1699</v>
      </c>
      <c r="C296" s="864" t="s">
        <v>1419</v>
      </c>
      <c r="D296" s="888">
        <v>14</v>
      </c>
      <c r="E296" s="889">
        <v>0</v>
      </c>
      <c r="F296" s="889">
        <f t="shared" si="9"/>
        <v>14</v>
      </c>
      <c r="G296" s="888" t="s">
        <v>220</v>
      </c>
      <c r="H296" s="890">
        <v>149.93</v>
      </c>
      <c r="I296" s="891">
        <f t="shared" si="10"/>
        <v>2099.02</v>
      </c>
      <c r="K296" s="892"/>
      <c r="L296" s="892"/>
    </row>
    <row r="297" spans="1:12" s="887" customFormat="1">
      <c r="A297" s="864" t="s">
        <v>1472</v>
      </c>
      <c r="B297" s="864" t="s">
        <v>1299</v>
      </c>
      <c r="C297" s="864" t="s">
        <v>1420</v>
      </c>
      <c r="D297" s="888">
        <v>7</v>
      </c>
      <c r="E297" s="889">
        <v>0</v>
      </c>
      <c r="F297" s="889">
        <f t="shared" si="9"/>
        <v>7</v>
      </c>
      <c r="G297" s="888" t="s">
        <v>220</v>
      </c>
      <c r="H297" s="890">
        <v>62.15</v>
      </c>
      <c r="I297" s="891">
        <f t="shared" si="10"/>
        <v>435.05</v>
      </c>
      <c r="K297" s="892"/>
      <c r="L297" s="892"/>
    </row>
    <row r="298" spans="1:12" s="887" customFormat="1">
      <c r="A298" s="864" t="s">
        <v>1472</v>
      </c>
      <c r="B298" s="864" t="s">
        <v>1299</v>
      </c>
      <c r="C298" s="864" t="s">
        <v>1307</v>
      </c>
      <c r="D298" s="888">
        <v>133</v>
      </c>
      <c r="E298" s="889">
        <v>0</v>
      </c>
      <c r="F298" s="889">
        <f t="shared" si="9"/>
        <v>133</v>
      </c>
      <c r="G298" s="888" t="s">
        <v>220</v>
      </c>
      <c r="H298" s="890">
        <v>34</v>
      </c>
      <c r="I298" s="891">
        <f t="shared" si="10"/>
        <v>4522</v>
      </c>
      <c r="K298" s="892"/>
      <c r="L298" s="892"/>
    </row>
    <row r="299" spans="1:12" s="887" customFormat="1">
      <c r="A299" s="864" t="s">
        <v>1472</v>
      </c>
      <c r="B299" s="864" t="s">
        <v>1299</v>
      </c>
      <c r="C299" s="864" t="s">
        <v>1421</v>
      </c>
      <c r="D299" s="888">
        <v>28</v>
      </c>
      <c r="E299" s="889">
        <v>0</v>
      </c>
      <c r="F299" s="889">
        <f t="shared" si="9"/>
        <v>28</v>
      </c>
      <c r="G299" s="888" t="s">
        <v>220</v>
      </c>
      <c r="H299" s="890">
        <v>20.170000000000002</v>
      </c>
      <c r="I299" s="891">
        <f t="shared" si="10"/>
        <v>564.76</v>
      </c>
      <c r="K299" s="892"/>
      <c r="L299" s="892"/>
    </row>
    <row r="300" spans="1:12" s="887" customFormat="1">
      <c r="A300" s="864" t="s">
        <v>1472</v>
      </c>
      <c r="B300" s="864" t="s">
        <v>1299</v>
      </c>
      <c r="C300" s="864" t="s">
        <v>1422</v>
      </c>
      <c r="D300" s="888">
        <v>28</v>
      </c>
      <c r="E300" s="889">
        <v>0</v>
      </c>
      <c r="F300" s="889">
        <f t="shared" si="9"/>
        <v>28</v>
      </c>
      <c r="G300" s="888" t="s">
        <v>220</v>
      </c>
      <c r="H300" s="890">
        <v>123</v>
      </c>
      <c r="I300" s="891">
        <f t="shared" si="10"/>
        <v>3444</v>
      </c>
      <c r="K300" s="892"/>
      <c r="L300" s="892"/>
    </row>
    <row r="301" spans="1:12" s="887" customFormat="1">
      <c r="A301" s="864" t="s">
        <v>1472</v>
      </c>
      <c r="B301" s="864" t="s">
        <v>1325</v>
      </c>
      <c r="C301" s="864" t="s">
        <v>1425</v>
      </c>
      <c r="D301" s="888">
        <v>98</v>
      </c>
      <c r="E301" s="889">
        <v>0</v>
      </c>
      <c r="F301" s="889">
        <f t="shared" si="9"/>
        <v>98</v>
      </c>
      <c r="G301" s="888" t="s">
        <v>220</v>
      </c>
      <c r="H301" s="890">
        <v>12.01</v>
      </c>
      <c r="I301" s="891">
        <f t="shared" si="10"/>
        <v>1176.98</v>
      </c>
      <c r="K301" s="892"/>
      <c r="L301" s="892"/>
    </row>
    <row r="302" spans="1:12" s="887" customFormat="1">
      <c r="A302" s="864" t="s">
        <v>1472</v>
      </c>
      <c r="B302" s="864" t="s">
        <v>1325</v>
      </c>
      <c r="C302" s="864" t="s">
        <v>1426</v>
      </c>
      <c r="D302" s="888">
        <v>7</v>
      </c>
      <c r="E302" s="889">
        <v>0</v>
      </c>
      <c r="F302" s="889">
        <f t="shared" si="9"/>
        <v>7</v>
      </c>
      <c r="G302" s="888" t="s">
        <v>220</v>
      </c>
      <c r="H302" s="890">
        <v>13.87</v>
      </c>
      <c r="I302" s="891">
        <f t="shared" si="10"/>
        <v>97.089999999999989</v>
      </c>
      <c r="K302" s="892"/>
      <c r="L302" s="892"/>
    </row>
    <row r="303" spans="1:12" s="887" customFormat="1">
      <c r="A303" s="864" t="s">
        <v>1472</v>
      </c>
      <c r="B303" s="864" t="s">
        <v>1325</v>
      </c>
      <c r="C303" s="864" t="s">
        <v>1427</v>
      </c>
      <c r="D303" s="888">
        <v>147</v>
      </c>
      <c r="E303" s="889">
        <v>0</v>
      </c>
      <c r="F303" s="889">
        <f t="shared" si="9"/>
        <v>147</v>
      </c>
      <c r="G303" s="888" t="s">
        <v>220</v>
      </c>
      <c r="H303" s="890">
        <v>17.63</v>
      </c>
      <c r="I303" s="891">
        <f t="shared" si="10"/>
        <v>2591.6099999999997</v>
      </c>
      <c r="K303" s="892"/>
      <c r="L303" s="892"/>
    </row>
    <row r="304" spans="1:12" s="887" customFormat="1">
      <c r="A304" s="864" t="s">
        <v>1472</v>
      </c>
      <c r="B304" s="864" t="s">
        <v>1325</v>
      </c>
      <c r="C304" s="864" t="s">
        <v>1428</v>
      </c>
      <c r="D304" s="888">
        <v>105</v>
      </c>
      <c r="E304" s="889">
        <v>0</v>
      </c>
      <c r="F304" s="889">
        <f t="shared" si="9"/>
        <v>105</v>
      </c>
      <c r="G304" s="888" t="s">
        <v>220</v>
      </c>
      <c r="H304" s="890">
        <v>23.99</v>
      </c>
      <c r="I304" s="891">
        <f t="shared" si="10"/>
        <v>2518.9499999999998</v>
      </c>
      <c r="K304" s="892"/>
      <c r="L304" s="892"/>
    </row>
    <row r="305" spans="1:12" s="887" customFormat="1">
      <c r="A305" s="864" t="s">
        <v>1472</v>
      </c>
      <c r="B305" s="864" t="s">
        <v>1325</v>
      </c>
      <c r="C305" s="864" t="s">
        <v>1474</v>
      </c>
      <c r="D305" s="888">
        <v>7</v>
      </c>
      <c r="E305" s="889">
        <v>0</v>
      </c>
      <c r="F305" s="889">
        <f t="shared" si="9"/>
        <v>7</v>
      </c>
      <c r="G305" s="888" t="s">
        <v>220</v>
      </c>
      <c r="H305" s="890">
        <v>30.82</v>
      </c>
      <c r="I305" s="891">
        <f t="shared" si="10"/>
        <v>215.74</v>
      </c>
      <c r="K305" s="892"/>
      <c r="L305" s="892"/>
    </row>
    <row r="306" spans="1:12" s="887" customFormat="1">
      <c r="A306" s="864" t="s">
        <v>1472</v>
      </c>
      <c r="B306" s="864" t="s">
        <v>1325</v>
      </c>
      <c r="C306" s="864" t="s">
        <v>1475</v>
      </c>
      <c r="D306" s="888">
        <v>14</v>
      </c>
      <c r="E306" s="889">
        <v>0</v>
      </c>
      <c r="F306" s="889">
        <f t="shared" si="9"/>
        <v>14</v>
      </c>
      <c r="G306" s="888" t="s">
        <v>220</v>
      </c>
      <c r="H306" s="890">
        <v>39.9</v>
      </c>
      <c r="I306" s="891">
        <f t="shared" si="10"/>
        <v>558.6</v>
      </c>
      <c r="K306" s="892"/>
      <c r="L306" s="892"/>
    </row>
    <row r="307" spans="1:12" s="887" customFormat="1">
      <c r="A307" s="864" t="s">
        <v>1472</v>
      </c>
      <c r="B307" s="864" t="s">
        <v>1325</v>
      </c>
      <c r="C307" s="864" t="s">
        <v>1429</v>
      </c>
      <c r="D307" s="888">
        <v>63</v>
      </c>
      <c r="E307" s="889">
        <v>0</v>
      </c>
      <c r="F307" s="889">
        <f t="shared" si="9"/>
        <v>63</v>
      </c>
      <c r="G307" s="888" t="s">
        <v>220</v>
      </c>
      <c r="H307" s="890">
        <v>8.5</v>
      </c>
      <c r="I307" s="891">
        <f t="shared" si="10"/>
        <v>535.5</v>
      </c>
      <c r="K307" s="892"/>
      <c r="L307" s="892"/>
    </row>
    <row r="308" spans="1:12" s="887" customFormat="1">
      <c r="A308" s="864" t="s">
        <v>1472</v>
      </c>
      <c r="B308" s="864" t="s">
        <v>1325</v>
      </c>
      <c r="C308" s="864" t="s">
        <v>1476</v>
      </c>
      <c r="D308" s="888">
        <v>7</v>
      </c>
      <c r="E308" s="889">
        <v>0</v>
      </c>
      <c r="F308" s="889">
        <f t="shared" si="9"/>
        <v>7</v>
      </c>
      <c r="G308" s="888" t="s">
        <v>220</v>
      </c>
      <c r="H308" s="890">
        <v>13.99</v>
      </c>
      <c r="I308" s="891">
        <f t="shared" si="10"/>
        <v>97.93</v>
      </c>
      <c r="K308" s="892"/>
      <c r="L308" s="892"/>
    </row>
    <row r="309" spans="1:12" s="887" customFormat="1">
      <c r="A309" s="864" t="s">
        <v>1472</v>
      </c>
      <c r="B309" s="864" t="s">
        <v>1325</v>
      </c>
      <c r="C309" s="864" t="s">
        <v>1430</v>
      </c>
      <c r="D309" s="888">
        <v>63</v>
      </c>
      <c r="E309" s="889">
        <v>0</v>
      </c>
      <c r="F309" s="889">
        <f t="shared" si="9"/>
        <v>63</v>
      </c>
      <c r="G309" s="888" t="s">
        <v>220</v>
      </c>
      <c r="H309" s="890">
        <v>3.79</v>
      </c>
      <c r="I309" s="891">
        <f t="shared" si="10"/>
        <v>238.77</v>
      </c>
      <c r="K309" s="892"/>
      <c r="L309" s="892"/>
    </row>
    <row r="310" spans="1:12" s="887" customFormat="1">
      <c r="A310" s="864" t="s">
        <v>1472</v>
      </c>
      <c r="B310" s="864" t="s">
        <v>1325</v>
      </c>
      <c r="C310" s="864" t="s">
        <v>1431</v>
      </c>
      <c r="D310" s="888">
        <v>21</v>
      </c>
      <c r="E310" s="889">
        <v>0</v>
      </c>
      <c r="F310" s="889">
        <f t="shared" si="9"/>
        <v>21</v>
      </c>
      <c r="G310" s="888" t="s">
        <v>220</v>
      </c>
      <c r="H310" s="890">
        <v>8.9600000000000009</v>
      </c>
      <c r="I310" s="891">
        <f t="shared" si="10"/>
        <v>188.16000000000003</v>
      </c>
      <c r="K310" s="892"/>
      <c r="L310" s="892"/>
    </row>
    <row r="311" spans="1:12" s="887" customFormat="1">
      <c r="A311" s="864" t="s">
        <v>1472</v>
      </c>
      <c r="B311" s="864" t="s">
        <v>1325</v>
      </c>
      <c r="C311" s="864" t="s">
        <v>1432</v>
      </c>
      <c r="D311" s="888">
        <v>441</v>
      </c>
      <c r="E311" s="889">
        <v>0</v>
      </c>
      <c r="F311" s="889">
        <f t="shared" si="9"/>
        <v>441</v>
      </c>
      <c r="G311" s="888" t="s">
        <v>220</v>
      </c>
      <c r="H311" s="890">
        <v>2.41</v>
      </c>
      <c r="I311" s="891">
        <f t="shared" si="10"/>
        <v>1062.8100000000002</v>
      </c>
      <c r="K311" s="892"/>
      <c r="L311" s="892"/>
    </row>
    <row r="312" spans="1:12" s="887" customFormat="1">
      <c r="A312" s="864" t="s">
        <v>1472</v>
      </c>
      <c r="B312" s="864" t="s">
        <v>1325</v>
      </c>
      <c r="C312" s="864" t="s">
        <v>1433</v>
      </c>
      <c r="D312" s="888">
        <v>98</v>
      </c>
      <c r="E312" s="889">
        <v>0</v>
      </c>
      <c r="F312" s="889">
        <f t="shared" si="9"/>
        <v>98</v>
      </c>
      <c r="G312" s="888" t="s">
        <v>220</v>
      </c>
      <c r="H312" s="890">
        <v>8.9600000000000009</v>
      </c>
      <c r="I312" s="891">
        <f t="shared" si="10"/>
        <v>878.08</v>
      </c>
      <c r="K312" s="892"/>
      <c r="L312" s="892"/>
    </row>
    <row r="313" spans="1:12" s="887" customFormat="1">
      <c r="A313" s="864" t="s">
        <v>1472</v>
      </c>
      <c r="B313" s="864" t="s">
        <v>1325</v>
      </c>
      <c r="C313" s="864" t="s">
        <v>1434</v>
      </c>
      <c r="D313" s="888">
        <v>70</v>
      </c>
      <c r="E313" s="889">
        <v>0</v>
      </c>
      <c r="F313" s="889">
        <f t="shared" si="9"/>
        <v>70</v>
      </c>
      <c r="G313" s="888" t="s">
        <v>220</v>
      </c>
      <c r="H313" s="890">
        <v>15.25</v>
      </c>
      <c r="I313" s="891">
        <f t="shared" si="10"/>
        <v>1067.5</v>
      </c>
      <c r="K313" s="892"/>
      <c r="L313" s="892"/>
    </row>
    <row r="314" spans="1:12" s="887" customFormat="1">
      <c r="A314" s="864" t="s">
        <v>1472</v>
      </c>
      <c r="B314" s="864" t="s">
        <v>1325</v>
      </c>
      <c r="C314" s="864" t="s">
        <v>1435</v>
      </c>
      <c r="D314" s="888">
        <v>91</v>
      </c>
      <c r="E314" s="889">
        <v>0</v>
      </c>
      <c r="F314" s="889">
        <f t="shared" si="9"/>
        <v>91</v>
      </c>
      <c r="G314" s="888" t="s">
        <v>220</v>
      </c>
      <c r="H314" s="890">
        <v>16.11</v>
      </c>
      <c r="I314" s="891">
        <f t="shared" si="10"/>
        <v>1466.01</v>
      </c>
      <c r="K314" s="892"/>
      <c r="L314" s="892"/>
    </row>
    <row r="315" spans="1:12" s="887" customFormat="1" ht="30">
      <c r="A315" s="864" t="s">
        <v>1472</v>
      </c>
      <c r="B315" s="864" t="s">
        <v>1325</v>
      </c>
      <c r="C315" s="864" t="s">
        <v>1436</v>
      </c>
      <c r="D315" s="888">
        <v>35</v>
      </c>
      <c r="E315" s="889">
        <v>0</v>
      </c>
      <c r="F315" s="889">
        <f t="shared" si="9"/>
        <v>35</v>
      </c>
      <c r="G315" s="888" t="s">
        <v>220</v>
      </c>
      <c r="H315" s="890">
        <v>6.07</v>
      </c>
      <c r="I315" s="891">
        <f t="shared" si="10"/>
        <v>212.45000000000002</v>
      </c>
      <c r="K315" s="892"/>
      <c r="L315" s="892"/>
    </row>
    <row r="316" spans="1:12" s="887" customFormat="1">
      <c r="A316" s="864" t="s">
        <v>1472</v>
      </c>
      <c r="B316" s="864" t="s">
        <v>1325</v>
      </c>
      <c r="C316" s="864" t="s">
        <v>1437</v>
      </c>
      <c r="D316" s="888">
        <v>98</v>
      </c>
      <c r="E316" s="889">
        <v>0</v>
      </c>
      <c r="F316" s="889">
        <f t="shared" si="9"/>
        <v>98</v>
      </c>
      <c r="G316" s="888" t="s">
        <v>220</v>
      </c>
      <c r="H316" s="890">
        <v>4.42</v>
      </c>
      <c r="I316" s="891">
        <f t="shared" si="10"/>
        <v>433.15999999999997</v>
      </c>
      <c r="K316" s="892"/>
      <c r="L316" s="892"/>
    </row>
    <row r="317" spans="1:12" s="887" customFormat="1" ht="30">
      <c r="A317" s="864" t="s">
        <v>1472</v>
      </c>
      <c r="B317" s="864" t="s">
        <v>1335</v>
      </c>
      <c r="C317" s="864" t="s">
        <v>1439</v>
      </c>
      <c r="D317" s="888">
        <v>28</v>
      </c>
      <c r="E317" s="889">
        <v>0</v>
      </c>
      <c r="F317" s="889">
        <f t="shared" si="9"/>
        <v>28</v>
      </c>
      <c r="G317" s="888" t="s">
        <v>220</v>
      </c>
      <c r="H317" s="890">
        <v>4.9000000000000004</v>
      </c>
      <c r="I317" s="891">
        <f t="shared" si="10"/>
        <v>137.20000000000002</v>
      </c>
      <c r="K317" s="892"/>
      <c r="L317" s="892"/>
    </row>
    <row r="318" spans="1:12" s="887" customFormat="1">
      <c r="A318" s="864" t="s">
        <v>1472</v>
      </c>
      <c r="B318" s="864" t="s">
        <v>1335</v>
      </c>
      <c r="C318" s="864" t="s">
        <v>1440</v>
      </c>
      <c r="D318" s="888">
        <v>182</v>
      </c>
      <c r="E318" s="889">
        <v>0</v>
      </c>
      <c r="F318" s="889">
        <f t="shared" si="9"/>
        <v>182</v>
      </c>
      <c r="G318" s="888" t="s">
        <v>220</v>
      </c>
      <c r="H318" s="890">
        <v>1.79</v>
      </c>
      <c r="I318" s="891">
        <f t="shared" si="10"/>
        <v>325.78000000000003</v>
      </c>
      <c r="K318" s="892"/>
      <c r="L318" s="892"/>
    </row>
    <row r="319" spans="1:12" s="887" customFormat="1">
      <c r="A319" s="864" t="s">
        <v>1472</v>
      </c>
      <c r="B319" s="864" t="s">
        <v>1335</v>
      </c>
      <c r="C319" s="864" t="s">
        <v>1336</v>
      </c>
      <c r="D319" s="888">
        <v>182</v>
      </c>
      <c r="E319" s="889">
        <v>0</v>
      </c>
      <c r="F319" s="889">
        <f t="shared" si="9"/>
        <v>182</v>
      </c>
      <c r="G319" s="888" t="s">
        <v>220</v>
      </c>
      <c r="H319" s="890">
        <v>2.02</v>
      </c>
      <c r="I319" s="891">
        <f t="shared" si="10"/>
        <v>367.64</v>
      </c>
      <c r="K319" s="892"/>
      <c r="L319" s="892"/>
    </row>
    <row r="320" spans="1:12" s="887" customFormat="1" ht="30">
      <c r="A320" s="864" t="s">
        <v>1472</v>
      </c>
      <c r="B320" s="864" t="s">
        <v>1337</v>
      </c>
      <c r="C320" s="864" t="s">
        <v>1338</v>
      </c>
      <c r="D320" s="888">
        <v>161</v>
      </c>
      <c r="E320" s="889">
        <v>0</v>
      </c>
      <c r="F320" s="889">
        <f t="shared" si="9"/>
        <v>161</v>
      </c>
      <c r="G320" s="888" t="s">
        <v>220</v>
      </c>
      <c r="H320" s="890">
        <v>1.26</v>
      </c>
      <c r="I320" s="891">
        <f t="shared" si="10"/>
        <v>202.86</v>
      </c>
      <c r="K320" s="892"/>
      <c r="L320" s="892"/>
    </row>
    <row r="321" spans="1:12" s="887" customFormat="1" ht="30">
      <c r="A321" s="864" t="s">
        <v>1472</v>
      </c>
      <c r="B321" s="864" t="s">
        <v>1337</v>
      </c>
      <c r="C321" s="864" t="s">
        <v>1339</v>
      </c>
      <c r="D321" s="888">
        <v>14</v>
      </c>
      <c r="E321" s="889">
        <v>0</v>
      </c>
      <c r="F321" s="889">
        <f t="shared" si="9"/>
        <v>14</v>
      </c>
      <c r="G321" s="888" t="s">
        <v>220</v>
      </c>
      <c r="H321" s="890">
        <v>2.56</v>
      </c>
      <c r="I321" s="891">
        <f t="shared" si="10"/>
        <v>35.840000000000003</v>
      </c>
      <c r="K321" s="892"/>
      <c r="L321" s="892"/>
    </row>
    <row r="322" spans="1:12" s="887" customFormat="1">
      <c r="A322" s="864" t="s">
        <v>1472</v>
      </c>
      <c r="B322" s="864" t="s">
        <v>1337</v>
      </c>
      <c r="C322" s="864" t="s">
        <v>1400</v>
      </c>
      <c r="D322" s="888">
        <v>35</v>
      </c>
      <c r="E322" s="889">
        <v>0</v>
      </c>
      <c r="F322" s="889">
        <f t="shared" si="9"/>
        <v>35</v>
      </c>
      <c r="G322" s="888" t="s">
        <v>220</v>
      </c>
      <c r="H322" s="890">
        <v>10</v>
      </c>
      <c r="I322" s="891">
        <f t="shared" si="10"/>
        <v>350</v>
      </c>
      <c r="K322" s="892"/>
      <c r="L322" s="892"/>
    </row>
    <row r="323" spans="1:12" s="887" customFormat="1">
      <c r="A323" s="864" t="s">
        <v>1472</v>
      </c>
      <c r="B323" s="864" t="s">
        <v>1337</v>
      </c>
      <c r="C323" s="864" t="s">
        <v>1441</v>
      </c>
      <c r="D323" s="888">
        <v>7</v>
      </c>
      <c r="E323" s="889">
        <v>0</v>
      </c>
      <c r="F323" s="889">
        <f t="shared" si="9"/>
        <v>7</v>
      </c>
      <c r="G323" s="888" t="s">
        <v>220</v>
      </c>
      <c r="H323" s="890">
        <v>1.6</v>
      </c>
      <c r="I323" s="891">
        <f t="shared" si="10"/>
        <v>11.200000000000001</v>
      </c>
      <c r="K323" s="892"/>
      <c r="L323" s="892"/>
    </row>
    <row r="324" spans="1:12" s="887" customFormat="1" ht="30">
      <c r="A324" s="864" t="s">
        <v>1472</v>
      </c>
      <c r="B324" s="864" t="s">
        <v>1337</v>
      </c>
      <c r="C324" s="864" t="s">
        <v>1442</v>
      </c>
      <c r="D324" s="888">
        <v>35</v>
      </c>
      <c r="E324" s="889">
        <v>0</v>
      </c>
      <c r="F324" s="889">
        <f t="shared" si="9"/>
        <v>35</v>
      </c>
      <c r="G324" s="888" t="s">
        <v>220</v>
      </c>
      <c r="H324" s="890">
        <v>2.81</v>
      </c>
      <c r="I324" s="891">
        <f t="shared" si="10"/>
        <v>98.350000000000009</v>
      </c>
      <c r="K324" s="892"/>
      <c r="L324" s="892"/>
    </row>
    <row r="325" spans="1:12" s="887" customFormat="1" ht="30">
      <c r="A325" s="864" t="s">
        <v>1472</v>
      </c>
      <c r="B325" s="864" t="s">
        <v>1337</v>
      </c>
      <c r="C325" s="864" t="s">
        <v>1477</v>
      </c>
      <c r="D325" s="888">
        <v>7</v>
      </c>
      <c r="E325" s="889">
        <v>0</v>
      </c>
      <c r="F325" s="889">
        <f t="shared" si="9"/>
        <v>7</v>
      </c>
      <c r="G325" s="888" t="s">
        <v>220</v>
      </c>
      <c r="H325" s="890">
        <v>3.36</v>
      </c>
      <c r="I325" s="891">
        <f t="shared" si="10"/>
        <v>23.52</v>
      </c>
      <c r="K325" s="892"/>
      <c r="L325" s="892"/>
    </row>
    <row r="326" spans="1:12" s="887" customFormat="1" ht="30">
      <c r="A326" s="864" t="s">
        <v>1472</v>
      </c>
      <c r="B326" s="864" t="s">
        <v>1337</v>
      </c>
      <c r="C326" s="864" t="s">
        <v>1401</v>
      </c>
      <c r="D326" s="888">
        <v>70</v>
      </c>
      <c r="E326" s="889">
        <v>0</v>
      </c>
      <c r="F326" s="889">
        <f t="shared" si="9"/>
        <v>70</v>
      </c>
      <c r="G326" s="888" t="s">
        <v>220</v>
      </c>
      <c r="H326" s="890">
        <v>11.49</v>
      </c>
      <c r="I326" s="891">
        <f t="shared" si="10"/>
        <v>804.30000000000007</v>
      </c>
      <c r="K326" s="892"/>
      <c r="L326" s="892"/>
    </row>
    <row r="327" spans="1:12" s="887" customFormat="1" ht="30">
      <c r="A327" s="864" t="s">
        <v>1472</v>
      </c>
      <c r="B327" s="864" t="s">
        <v>1337</v>
      </c>
      <c r="C327" s="864" t="s">
        <v>1443</v>
      </c>
      <c r="D327" s="888">
        <v>63</v>
      </c>
      <c r="E327" s="889">
        <v>0</v>
      </c>
      <c r="F327" s="889">
        <f t="shared" si="9"/>
        <v>63</v>
      </c>
      <c r="G327" s="888" t="s">
        <v>220</v>
      </c>
      <c r="H327" s="890">
        <v>16</v>
      </c>
      <c r="I327" s="891">
        <f t="shared" si="10"/>
        <v>1008</v>
      </c>
      <c r="K327" s="892"/>
      <c r="L327" s="892"/>
    </row>
    <row r="328" spans="1:12" s="887" customFormat="1">
      <c r="A328" s="864" t="s">
        <v>1472</v>
      </c>
      <c r="B328" s="864" t="s">
        <v>1337</v>
      </c>
      <c r="C328" s="864" t="s">
        <v>1345</v>
      </c>
      <c r="D328" s="888">
        <v>63</v>
      </c>
      <c r="E328" s="889">
        <v>0</v>
      </c>
      <c r="F328" s="889">
        <f t="shared" si="9"/>
        <v>63</v>
      </c>
      <c r="G328" s="888" t="s">
        <v>220</v>
      </c>
      <c r="H328" s="890">
        <v>2.97</v>
      </c>
      <c r="I328" s="891">
        <f t="shared" si="10"/>
        <v>187.11</v>
      </c>
      <c r="K328" s="892"/>
      <c r="L328" s="892"/>
    </row>
    <row r="329" spans="1:12" s="887" customFormat="1">
      <c r="A329" s="864" t="s">
        <v>1472</v>
      </c>
      <c r="B329" s="864" t="s">
        <v>1337</v>
      </c>
      <c r="C329" s="864" t="s">
        <v>1402</v>
      </c>
      <c r="D329" s="888">
        <v>35</v>
      </c>
      <c r="E329" s="889">
        <v>0</v>
      </c>
      <c r="F329" s="889">
        <f t="shared" si="9"/>
        <v>35</v>
      </c>
      <c r="G329" s="888" t="s">
        <v>220</v>
      </c>
      <c r="H329" s="890">
        <v>4.41</v>
      </c>
      <c r="I329" s="891">
        <f t="shared" si="10"/>
        <v>154.35</v>
      </c>
      <c r="K329" s="892"/>
      <c r="L329" s="892"/>
    </row>
    <row r="330" spans="1:12" s="887" customFormat="1">
      <c r="A330" s="864" t="s">
        <v>1472</v>
      </c>
      <c r="B330" s="864" t="s">
        <v>1337</v>
      </c>
      <c r="C330" s="864" t="s">
        <v>1348</v>
      </c>
      <c r="D330" s="888">
        <v>707</v>
      </c>
      <c r="E330" s="889">
        <v>0</v>
      </c>
      <c r="F330" s="889">
        <f t="shared" ref="F330:F393" si="11">D330+D330*E330</f>
        <v>707</v>
      </c>
      <c r="G330" s="888" t="s">
        <v>220</v>
      </c>
      <c r="H330" s="890">
        <v>0.96</v>
      </c>
      <c r="I330" s="891">
        <f t="shared" ref="I330:I393" si="12">F330*H330</f>
        <v>678.72</v>
      </c>
      <c r="K330" s="892"/>
      <c r="L330" s="892"/>
    </row>
    <row r="331" spans="1:12" s="887" customFormat="1">
      <c r="A331" s="864" t="s">
        <v>1472</v>
      </c>
      <c r="B331" s="864" t="s">
        <v>1337</v>
      </c>
      <c r="C331" s="864" t="s">
        <v>1349</v>
      </c>
      <c r="D331" s="888">
        <v>77</v>
      </c>
      <c r="E331" s="889">
        <v>0</v>
      </c>
      <c r="F331" s="889">
        <f t="shared" si="11"/>
        <v>77</v>
      </c>
      <c r="G331" s="888" t="s">
        <v>220</v>
      </c>
      <c r="H331" s="890">
        <v>4.9000000000000004</v>
      </c>
      <c r="I331" s="891">
        <f t="shared" si="12"/>
        <v>377.3</v>
      </c>
      <c r="K331" s="892"/>
      <c r="L331" s="892"/>
    </row>
    <row r="332" spans="1:12" s="887" customFormat="1">
      <c r="A332" s="864" t="s">
        <v>1472</v>
      </c>
      <c r="B332" s="864" t="s">
        <v>1337</v>
      </c>
      <c r="C332" s="864" t="s">
        <v>1444</v>
      </c>
      <c r="D332" s="888">
        <v>112</v>
      </c>
      <c r="E332" s="889">
        <v>0</v>
      </c>
      <c r="F332" s="889">
        <f t="shared" si="11"/>
        <v>112</v>
      </c>
      <c r="G332" s="888" t="s">
        <v>220</v>
      </c>
      <c r="H332" s="890">
        <v>5.98</v>
      </c>
      <c r="I332" s="891">
        <f t="shared" si="12"/>
        <v>669.76</v>
      </c>
      <c r="K332" s="892"/>
      <c r="L332" s="892"/>
    </row>
    <row r="333" spans="1:12" s="887" customFormat="1">
      <c r="A333" s="864" t="s">
        <v>1472</v>
      </c>
      <c r="B333" s="864" t="s">
        <v>1337</v>
      </c>
      <c r="C333" s="864" t="s">
        <v>1352</v>
      </c>
      <c r="D333" s="888">
        <v>84</v>
      </c>
      <c r="E333" s="889">
        <v>0</v>
      </c>
      <c r="F333" s="889">
        <f t="shared" si="11"/>
        <v>84</v>
      </c>
      <c r="G333" s="888" t="s">
        <v>220</v>
      </c>
      <c r="H333" s="890">
        <v>28.9</v>
      </c>
      <c r="I333" s="891">
        <f t="shared" si="12"/>
        <v>2427.6</v>
      </c>
      <c r="K333" s="892"/>
      <c r="L333" s="892"/>
    </row>
    <row r="334" spans="1:12" s="887" customFormat="1">
      <c r="A334" s="864" t="s">
        <v>1472</v>
      </c>
      <c r="B334" s="864" t="s">
        <v>1337</v>
      </c>
      <c r="C334" s="864" t="s">
        <v>1445</v>
      </c>
      <c r="D334" s="888">
        <v>49</v>
      </c>
      <c r="E334" s="889">
        <v>0</v>
      </c>
      <c r="F334" s="889">
        <f t="shared" si="11"/>
        <v>49</v>
      </c>
      <c r="G334" s="888" t="s">
        <v>220</v>
      </c>
      <c r="H334" s="890">
        <v>1.17</v>
      </c>
      <c r="I334" s="891">
        <f t="shared" si="12"/>
        <v>57.33</v>
      </c>
      <c r="K334" s="892"/>
      <c r="L334" s="892"/>
    </row>
    <row r="335" spans="1:12" s="887" customFormat="1">
      <c r="A335" s="864" t="s">
        <v>1472</v>
      </c>
      <c r="B335" s="864" t="s">
        <v>1337</v>
      </c>
      <c r="C335" s="864" t="s">
        <v>1446</v>
      </c>
      <c r="D335" s="888">
        <v>35</v>
      </c>
      <c r="E335" s="889">
        <v>0</v>
      </c>
      <c r="F335" s="889">
        <f t="shared" si="11"/>
        <v>35</v>
      </c>
      <c r="G335" s="888" t="s">
        <v>220</v>
      </c>
      <c r="H335" s="890">
        <v>10.99</v>
      </c>
      <c r="I335" s="891">
        <f t="shared" si="12"/>
        <v>384.65000000000003</v>
      </c>
      <c r="K335" s="892"/>
      <c r="L335" s="892"/>
    </row>
    <row r="336" spans="1:12" s="887" customFormat="1">
      <c r="A336" s="864" t="s">
        <v>1472</v>
      </c>
      <c r="B336" s="864" t="s">
        <v>1337</v>
      </c>
      <c r="C336" s="864" t="s">
        <v>1478</v>
      </c>
      <c r="D336" s="888">
        <v>7</v>
      </c>
      <c r="E336" s="889">
        <v>0</v>
      </c>
      <c r="F336" s="889">
        <f t="shared" si="11"/>
        <v>7</v>
      </c>
      <c r="G336" s="888" t="s">
        <v>220</v>
      </c>
      <c r="H336" s="890">
        <v>24.51</v>
      </c>
      <c r="I336" s="891">
        <f t="shared" si="12"/>
        <v>171.57000000000002</v>
      </c>
      <c r="K336" s="892"/>
      <c r="L336" s="892"/>
    </row>
    <row r="337" spans="1:12" s="887" customFormat="1">
      <c r="A337" s="864" t="s">
        <v>1472</v>
      </c>
      <c r="B337" s="864" t="s">
        <v>1337</v>
      </c>
      <c r="C337" s="864" t="s">
        <v>1387</v>
      </c>
      <c r="D337" s="888">
        <v>70</v>
      </c>
      <c r="E337" s="889">
        <v>0</v>
      </c>
      <c r="F337" s="889">
        <f t="shared" si="11"/>
        <v>70</v>
      </c>
      <c r="G337" s="888" t="s">
        <v>220</v>
      </c>
      <c r="H337" s="890">
        <v>8.59</v>
      </c>
      <c r="I337" s="891">
        <f t="shared" si="12"/>
        <v>601.29999999999995</v>
      </c>
      <c r="K337" s="892"/>
      <c r="L337" s="892"/>
    </row>
    <row r="338" spans="1:12" s="887" customFormat="1">
      <c r="A338" s="864" t="s">
        <v>1472</v>
      </c>
      <c r="B338" s="864" t="s">
        <v>1337</v>
      </c>
      <c r="C338" s="864" t="s">
        <v>1354</v>
      </c>
      <c r="D338" s="888">
        <v>105</v>
      </c>
      <c r="E338" s="889">
        <v>0</v>
      </c>
      <c r="F338" s="889">
        <f t="shared" si="11"/>
        <v>105</v>
      </c>
      <c r="G338" s="888" t="s">
        <v>220</v>
      </c>
      <c r="H338" s="890">
        <v>1.56</v>
      </c>
      <c r="I338" s="891">
        <f t="shared" si="12"/>
        <v>163.80000000000001</v>
      </c>
      <c r="K338" s="892"/>
      <c r="L338" s="892"/>
    </row>
    <row r="339" spans="1:12" s="887" customFormat="1">
      <c r="A339" s="864" t="s">
        <v>1472</v>
      </c>
      <c r="B339" s="864" t="s">
        <v>1337</v>
      </c>
      <c r="C339" s="864" t="s">
        <v>1403</v>
      </c>
      <c r="D339" s="888">
        <v>14</v>
      </c>
      <c r="E339" s="889">
        <v>0</v>
      </c>
      <c r="F339" s="889">
        <f t="shared" si="11"/>
        <v>14</v>
      </c>
      <c r="G339" s="888" t="s">
        <v>220</v>
      </c>
      <c r="H339" s="890">
        <v>3.31</v>
      </c>
      <c r="I339" s="891">
        <f t="shared" si="12"/>
        <v>46.34</v>
      </c>
      <c r="K339" s="892"/>
      <c r="L339" s="892"/>
    </row>
    <row r="340" spans="1:12" s="887" customFormat="1" ht="30">
      <c r="A340" s="864" t="s">
        <v>1472</v>
      </c>
      <c r="B340" s="864" t="s">
        <v>1357</v>
      </c>
      <c r="C340" s="864" t="s">
        <v>1447</v>
      </c>
      <c r="D340" s="888">
        <v>14</v>
      </c>
      <c r="E340" s="889">
        <v>0</v>
      </c>
      <c r="F340" s="889">
        <f t="shared" si="11"/>
        <v>14</v>
      </c>
      <c r="G340" s="888" t="s">
        <v>220</v>
      </c>
      <c r="H340" s="890">
        <v>35</v>
      </c>
      <c r="I340" s="891">
        <f t="shared" si="12"/>
        <v>490</v>
      </c>
      <c r="K340" s="892"/>
      <c r="L340" s="892"/>
    </row>
    <row r="341" spans="1:12" s="887" customFormat="1">
      <c r="A341" s="864" t="s">
        <v>1472</v>
      </c>
      <c r="B341" s="864" t="s">
        <v>1357</v>
      </c>
      <c r="C341" s="864" t="s">
        <v>1448</v>
      </c>
      <c r="D341" s="888">
        <v>35</v>
      </c>
      <c r="E341" s="889">
        <v>0</v>
      </c>
      <c r="F341" s="889">
        <f t="shared" si="11"/>
        <v>35</v>
      </c>
      <c r="G341" s="888" t="s">
        <v>220</v>
      </c>
      <c r="H341" s="890">
        <v>1.95</v>
      </c>
      <c r="I341" s="891">
        <f t="shared" si="12"/>
        <v>68.25</v>
      </c>
      <c r="K341" s="892"/>
      <c r="L341" s="892"/>
    </row>
    <row r="342" spans="1:12" s="887" customFormat="1">
      <c r="A342" s="864" t="s">
        <v>1472</v>
      </c>
      <c r="B342" s="864" t="s">
        <v>1357</v>
      </c>
      <c r="C342" s="864" t="s">
        <v>1449</v>
      </c>
      <c r="D342" s="888">
        <v>63</v>
      </c>
      <c r="E342" s="889">
        <v>0</v>
      </c>
      <c r="F342" s="889">
        <f t="shared" si="11"/>
        <v>63</v>
      </c>
      <c r="G342" s="888" t="s">
        <v>220</v>
      </c>
      <c r="H342" s="890">
        <v>1.44</v>
      </c>
      <c r="I342" s="891">
        <f t="shared" si="12"/>
        <v>90.72</v>
      </c>
      <c r="K342" s="892"/>
      <c r="L342" s="892"/>
    </row>
    <row r="343" spans="1:12" s="887" customFormat="1">
      <c r="A343" s="864" t="s">
        <v>1472</v>
      </c>
      <c r="B343" s="864" t="s">
        <v>1357</v>
      </c>
      <c r="C343" s="864" t="s">
        <v>1450</v>
      </c>
      <c r="D343" s="888">
        <v>42</v>
      </c>
      <c r="E343" s="889">
        <v>0</v>
      </c>
      <c r="F343" s="889">
        <f t="shared" si="11"/>
        <v>42</v>
      </c>
      <c r="G343" s="888" t="s">
        <v>220</v>
      </c>
      <c r="H343" s="890">
        <v>5.29</v>
      </c>
      <c r="I343" s="891">
        <f t="shared" si="12"/>
        <v>222.18</v>
      </c>
      <c r="K343" s="892"/>
      <c r="L343" s="892"/>
    </row>
    <row r="344" spans="1:12" s="887" customFormat="1">
      <c r="A344" s="864" t="s">
        <v>1472</v>
      </c>
      <c r="B344" s="864" t="s">
        <v>1357</v>
      </c>
      <c r="C344" s="864" t="s">
        <v>1358</v>
      </c>
      <c r="D344" s="888">
        <v>49</v>
      </c>
      <c r="E344" s="889">
        <v>0</v>
      </c>
      <c r="F344" s="889">
        <f t="shared" si="11"/>
        <v>49</v>
      </c>
      <c r="G344" s="888" t="s">
        <v>220</v>
      </c>
      <c r="H344" s="890">
        <v>4.6500000000000004</v>
      </c>
      <c r="I344" s="891">
        <f t="shared" si="12"/>
        <v>227.85000000000002</v>
      </c>
      <c r="K344" s="892"/>
      <c r="L344" s="892"/>
    </row>
    <row r="345" spans="1:12" s="887" customFormat="1">
      <c r="A345" s="864" t="s">
        <v>1472</v>
      </c>
      <c r="B345" s="864" t="s">
        <v>1357</v>
      </c>
      <c r="C345" s="864" t="s">
        <v>1451</v>
      </c>
      <c r="D345" s="888">
        <v>28</v>
      </c>
      <c r="E345" s="889">
        <v>0</v>
      </c>
      <c r="F345" s="889">
        <f t="shared" si="11"/>
        <v>28</v>
      </c>
      <c r="G345" s="888" t="s">
        <v>220</v>
      </c>
      <c r="H345" s="890">
        <v>10.19</v>
      </c>
      <c r="I345" s="891">
        <f t="shared" si="12"/>
        <v>285.32</v>
      </c>
      <c r="K345" s="892"/>
      <c r="L345" s="892"/>
    </row>
    <row r="346" spans="1:12" s="887" customFormat="1">
      <c r="A346" s="864" t="s">
        <v>1472</v>
      </c>
      <c r="B346" s="864" t="s">
        <v>1357</v>
      </c>
      <c r="C346" s="864" t="s">
        <v>1452</v>
      </c>
      <c r="D346" s="888">
        <v>189</v>
      </c>
      <c r="E346" s="889">
        <v>0</v>
      </c>
      <c r="F346" s="889">
        <f t="shared" si="11"/>
        <v>189</v>
      </c>
      <c r="G346" s="888" t="s">
        <v>220</v>
      </c>
      <c r="H346" s="890">
        <v>2.58</v>
      </c>
      <c r="I346" s="891">
        <f t="shared" si="12"/>
        <v>487.62</v>
      </c>
      <c r="K346" s="892"/>
      <c r="L346" s="892"/>
    </row>
    <row r="347" spans="1:12" s="887" customFormat="1">
      <c r="A347" s="864" t="s">
        <v>1472</v>
      </c>
      <c r="B347" s="864" t="s">
        <v>1357</v>
      </c>
      <c r="C347" s="864" t="s">
        <v>1359</v>
      </c>
      <c r="D347" s="888">
        <v>259</v>
      </c>
      <c r="E347" s="889">
        <v>0</v>
      </c>
      <c r="F347" s="889">
        <f t="shared" si="11"/>
        <v>259</v>
      </c>
      <c r="G347" s="888" t="s">
        <v>220</v>
      </c>
      <c r="H347" s="890">
        <v>3.39</v>
      </c>
      <c r="I347" s="891">
        <f t="shared" si="12"/>
        <v>878.01</v>
      </c>
      <c r="K347" s="892"/>
      <c r="L347" s="892"/>
    </row>
    <row r="348" spans="1:12" s="887" customFormat="1">
      <c r="A348" s="864" t="s">
        <v>1472</v>
      </c>
      <c r="B348" s="864" t="s">
        <v>1357</v>
      </c>
      <c r="C348" s="864" t="s">
        <v>1360</v>
      </c>
      <c r="D348" s="888">
        <v>182</v>
      </c>
      <c r="E348" s="889">
        <v>0</v>
      </c>
      <c r="F348" s="889">
        <f t="shared" si="11"/>
        <v>182</v>
      </c>
      <c r="G348" s="888" t="s">
        <v>220</v>
      </c>
      <c r="H348" s="890">
        <v>8.11</v>
      </c>
      <c r="I348" s="891">
        <f t="shared" si="12"/>
        <v>1476.02</v>
      </c>
      <c r="K348" s="892"/>
      <c r="L348" s="892"/>
    </row>
    <row r="349" spans="1:12" s="887" customFormat="1">
      <c r="A349" s="864" t="s">
        <v>1472</v>
      </c>
      <c r="B349" s="864" t="s">
        <v>1357</v>
      </c>
      <c r="C349" s="864" t="s">
        <v>1389</v>
      </c>
      <c r="D349" s="888">
        <v>14</v>
      </c>
      <c r="E349" s="889">
        <v>0</v>
      </c>
      <c r="F349" s="889">
        <f t="shared" si="11"/>
        <v>14</v>
      </c>
      <c r="G349" s="888" t="s">
        <v>220</v>
      </c>
      <c r="H349" s="890">
        <v>7.21</v>
      </c>
      <c r="I349" s="891">
        <f t="shared" si="12"/>
        <v>100.94</v>
      </c>
      <c r="K349" s="892"/>
      <c r="L349" s="892"/>
    </row>
    <row r="350" spans="1:12" s="887" customFormat="1">
      <c r="A350" s="864" t="s">
        <v>1472</v>
      </c>
      <c r="B350" s="864" t="s">
        <v>1357</v>
      </c>
      <c r="C350" s="864" t="s">
        <v>1453</v>
      </c>
      <c r="D350" s="888">
        <v>154</v>
      </c>
      <c r="E350" s="889">
        <v>0</v>
      </c>
      <c r="F350" s="889">
        <f t="shared" si="11"/>
        <v>154</v>
      </c>
      <c r="G350" s="888" t="s">
        <v>220</v>
      </c>
      <c r="H350" s="890">
        <v>5.57</v>
      </c>
      <c r="I350" s="891">
        <f t="shared" si="12"/>
        <v>857.78000000000009</v>
      </c>
      <c r="K350" s="892"/>
      <c r="L350" s="892"/>
    </row>
    <row r="351" spans="1:12" s="887" customFormat="1">
      <c r="A351" s="864" t="s">
        <v>1472</v>
      </c>
      <c r="B351" s="864" t="s">
        <v>1357</v>
      </c>
      <c r="C351" s="864" t="s">
        <v>1406</v>
      </c>
      <c r="D351" s="888">
        <v>154</v>
      </c>
      <c r="E351" s="889">
        <v>0</v>
      </c>
      <c r="F351" s="889">
        <f t="shared" si="11"/>
        <v>154</v>
      </c>
      <c r="G351" s="888" t="s">
        <v>220</v>
      </c>
      <c r="H351" s="890">
        <v>5.0599999999999996</v>
      </c>
      <c r="I351" s="891">
        <f t="shared" si="12"/>
        <v>779.2399999999999</v>
      </c>
      <c r="K351" s="892"/>
      <c r="L351" s="892"/>
    </row>
    <row r="352" spans="1:12" s="887" customFormat="1">
      <c r="A352" s="864" t="s">
        <v>1472</v>
      </c>
      <c r="B352" s="864" t="s">
        <v>1357</v>
      </c>
      <c r="C352" s="864" t="s">
        <v>1454</v>
      </c>
      <c r="D352" s="888">
        <v>7</v>
      </c>
      <c r="E352" s="889">
        <v>0</v>
      </c>
      <c r="F352" s="889">
        <f t="shared" si="11"/>
        <v>7</v>
      </c>
      <c r="G352" s="888" t="s">
        <v>220</v>
      </c>
      <c r="H352" s="890">
        <v>13.79</v>
      </c>
      <c r="I352" s="891">
        <f t="shared" si="12"/>
        <v>96.53</v>
      </c>
      <c r="K352" s="892"/>
      <c r="L352" s="892"/>
    </row>
    <row r="353" spans="1:12" s="887" customFormat="1">
      <c r="A353" s="864" t="s">
        <v>1472</v>
      </c>
      <c r="B353" s="864" t="s">
        <v>1357</v>
      </c>
      <c r="C353" s="864" t="s">
        <v>1361</v>
      </c>
      <c r="D353" s="888">
        <v>161</v>
      </c>
      <c r="E353" s="889">
        <v>0</v>
      </c>
      <c r="F353" s="889">
        <f t="shared" si="11"/>
        <v>161</v>
      </c>
      <c r="G353" s="888" t="s">
        <v>220</v>
      </c>
      <c r="H353" s="890">
        <v>14.13</v>
      </c>
      <c r="I353" s="891">
        <f t="shared" si="12"/>
        <v>2274.9300000000003</v>
      </c>
      <c r="K353" s="892"/>
      <c r="L353" s="892"/>
    </row>
    <row r="354" spans="1:12" s="887" customFormat="1">
      <c r="A354" s="864" t="s">
        <v>1472</v>
      </c>
      <c r="B354" s="864" t="s">
        <v>1357</v>
      </c>
      <c r="C354" s="864" t="s">
        <v>1455</v>
      </c>
      <c r="D354" s="888">
        <v>63</v>
      </c>
      <c r="E354" s="889">
        <v>0</v>
      </c>
      <c r="F354" s="889">
        <f t="shared" si="11"/>
        <v>63</v>
      </c>
      <c r="G354" s="888" t="s">
        <v>220</v>
      </c>
      <c r="H354" s="890">
        <v>6.68</v>
      </c>
      <c r="I354" s="891">
        <f t="shared" si="12"/>
        <v>420.84</v>
      </c>
      <c r="K354" s="892"/>
      <c r="L354" s="892"/>
    </row>
    <row r="355" spans="1:12" s="887" customFormat="1" ht="30">
      <c r="A355" s="864" t="s">
        <v>1472</v>
      </c>
      <c r="B355" s="864" t="s">
        <v>1357</v>
      </c>
      <c r="C355" s="864" t="s">
        <v>1456</v>
      </c>
      <c r="D355" s="888">
        <v>35</v>
      </c>
      <c r="E355" s="889">
        <v>0</v>
      </c>
      <c r="F355" s="889">
        <f t="shared" si="11"/>
        <v>35</v>
      </c>
      <c r="G355" s="888" t="s">
        <v>220</v>
      </c>
      <c r="H355" s="890">
        <v>20.9</v>
      </c>
      <c r="I355" s="891">
        <f t="shared" si="12"/>
        <v>731.5</v>
      </c>
      <c r="K355" s="892"/>
      <c r="L355" s="892"/>
    </row>
    <row r="356" spans="1:12" s="887" customFormat="1">
      <c r="A356" s="864" t="s">
        <v>1472</v>
      </c>
      <c r="B356" s="864" t="s">
        <v>1357</v>
      </c>
      <c r="C356" s="864" t="s">
        <v>1479</v>
      </c>
      <c r="D356" s="888">
        <v>14</v>
      </c>
      <c r="E356" s="889">
        <v>0</v>
      </c>
      <c r="F356" s="889">
        <f t="shared" si="11"/>
        <v>14</v>
      </c>
      <c r="G356" s="888" t="s">
        <v>220</v>
      </c>
      <c r="H356" s="890">
        <v>5.69</v>
      </c>
      <c r="I356" s="891">
        <f t="shared" si="12"/>
        <v>79.660000000000011</v>
      </c>
      <c r="K356" s="892"/>
      <c r="L356" s="892"/>
    </row>
    <row r="357" spans="1:12" s="887" customFormat="1">
      <c r="A357" s="864" t="s">
        <v>1472</v>
      </c>
      <c r="B357" s="864" t="s">
        <v>1357</v>
      </c>
      <c r="C357" s="864" t="s">
        <v>1457</v>
      </c>
      <c r="D357" s="888">
        <v>84</v>
      </c>
      <c r="E357" s="889">
        <v>0</v>
      </c>
      <c r="F357" s="889">
        <f t="shared" si="11"/>
        <v>84</v>
      </c>
      <c r="G357" s="888" t="s">
        <v>220</v>
      </c>
      <c r="H357" s="890">
        <v>10.66</v>
      </c>
      <c r="I357" s="891">
        <f t="shared" si="12"/>
        <v>895.44</v>
      </c>
      <c r="K357" s="892"/>
      <c r="L357" s="892"/>
    </row>
    <row r="358" spans="1:12" s="887" customFormat="1">
      <c r="A358" s="864" t="s">
        <v>1472</v>
      </c>
      <c r="B358" s="864" t="s">
        <v>1357</v>
      </c>
      <c r="C358" s="864" t="s">
        <v>1363</v>
      </c>
      <c r="D358" s="888">
        <v>49</v>
      </c>
      <c r="E358" s="889">
        <v>0</v>
      </c>
      <c r="F358" s="889">
        <f t="shared" si="11"/>
        <v>49</v>
      </c>
      <c r="G358" s="888" t="s">
        <v>220</v>
      </c>
      <c r="H358" s="890">
        <v>21.99</v>
      </c>
      <c r="I358" s="891">
        <f t="shared" si="12"/>
        <v>1077.51</v>
      </c>
      <c r="K358" s="892"/>
      <c r="L358" s="892"/>
    </row>
    <row r="359" spans="1:12" s="887" customFormat="1">
      <c r="A359" s="864" t="s">
        <v>1472</v>
      </c>
      <c r="B359" s="864" t="s">
        <v>1357</v>
      </c>
      <c r="C359" s="864" t="s">
        <v>1364</v>
      </c>
      <c r="D359" s="888">
        <v>42</v>
      </c>
      <c r="E359" s="889">
        <v>0</v>
      </c>
      <c r="F359" s="889">
        <f t="shared" si="11"/>
        <v>42</v>
      </c>
      <c r="G359" s="888" t="s">
        <v>220</v>
      </c>
      <c r="H359" s="890">
        <v>22.9</v>
      </c>
      <c r="I359" s="891">
        <f t="shared" si="12"/>
        <v>961.8</v>
      </c>
      <c r="K359" s="892"/>
      <c r="L359" s="892"/>
    </row>
    <row r="360" spans="1:12" s="887" customFormat="1">
      <c r="A360" s="864" t="s">
        <v>1472</v>
      </c>
      <c r="B360" s="864" t="s">
        <v>1357</v>
      </c>
      <c r="C360" s="864" t="s">
        <v>1365</v>
      </c>
      <c r="D360" s="888">
        <v>420</v>
      </c>
      <c r="E360" s="889">
        <v>0</v>
      </c>
      <c r="F360" s="889">
        <f t="shared" si="11"/>
        <v>420</v>
      </c>
      <c r="G360" s="888" t="s">
        <v>220</v>
      </c>
      <c r="H360" s="890">
        <v>2.71</v>
      </c>
      <c r="I360" s="891">
        <f t="shared" si="12"/>
        <v>1138.2</v>
      </c>
      <c r="K360" s="892"/>
      <c r="L360" s="892"/>
    </row>
    <row r="361" spans="1:12" s="887" customFormat="1">
      <c r="A361" s="864" t="s">
        <v>1472</v>
      </c>
      <c r="B361" s="864" t="s">
        <v>1357</v>
      </c>
      <c r="C361" s="864" t="s">
        <v>1392</v>
      </c>
      <c r="D361" s="888">
        <v>21</v>
      </c>
      <c r="E361" s="889">
        <v>0</v>
      </c>
      <c r="F361" s="889">
        <f t="shared" si="11"/>
        <v>21</v>
      </c>
      <c r="G361" s="888" t="s">
        <v>220</v>
      </c>
      <c r="H361" s="890">
        <v>5.84</v>
      </c>
      <c r="I361" s="891">
        <f t="shared" si="12"/>
        <v>122.64</v>
      </c>
      <c r="K361" s="892"/>
      <c r="L361" s="892"/>
    </row>
    <row r="362" spans="1:12" s="887" customFormat="1">
      <c r="A362" s="864" t="s">
        <v>1472</v>
      </c>
      <c r="B362" s="864" t="s">
        <v>1357</v>
      </c>
      <c r="C362" s="864" t="s">
        <v>1366</v>
      </c>
      <c r="D362" s="888">
        <v>399</v>
      </c>
      <c r="E362" s="889">
        <v>0</v>
      </c>
      <c r="F362" s="889">
        <f t="shared" si="11"/>
        <v>399</v>
      </c>
      <c r="G362" s="888" t="s">
        <v>220</v>
      </c>
      <c r="H362" s="890">
        <v>5.04</v>
      </c>
      <c r="I362" s="891">
        <f t="shared" si="12"/>
        <v>2010.96</v>
      </c>
      <c r="K362" s="892"/>
      <c r="L362" s="892"/>
    </row>
    <row r="363" spans="1:12" s="887" customFormat="1">
      <c r="A363" s="864" t="s">
        <v>1472</v>
      </c>
      <c r="B363" s="864" t="s">
        <v>1357</v>
      </c>
      <c r="C363" s="864" t="s">
        <v>1458</v>
      </c>
      <c r="D363" s="888">
        <v>49</v>
      </c>
      <c r="E363" s="889">
        <v>0</v>
      </c>
      <c r="F363" s="889">
        <f t="shared" si="11"/>
        <v>49</v>
      </c>
      <c r="G363" s="888" t="s">
        <v>220</v>
      </c>
      <c r="H363" s="890">
        <v>6.69</v>
      </c>
      <c r="I363" s="891">
        <f t="shared" si="12"/>
        <v>327.81</v>
      </c>
      <c r="K363" s="892"/>
      <c r="L363" s="892"/>
    </row>
    <row r="364" spans="1:12" s="887" customFormat="1">
      <c r="A364" s="864" t="s">
        <v>1472</v>
      </c>
      <c r="B364" s="864" t="s">
        <v>1368</v>
      </c>
      <c r="C364" s="864" t="s">
        <v>1359</v>
      </c>
      <c r="D364" s="888">
        <v>98</v>
      </c>
      <c r="E364" s="889">
        <v>0</v>
      </c>
      <c r="F364" s="889">
        <f t="shared" si="11"/>
        <v>98</v>
      </c>
      <c r="G364" s="888" t="s">
        <v>220</v>
      </c>
      <c r="H364" s="890">
        <v>3.39</v>
      </c>
      <c r="I364" s="891">
        <f t="shared" si="12"/>
        <v>332.22</v>
      </c>
      <c r="K364" s="892"/>
      <c r="L364" s="892"/>
    </row>
    <row r="365" spans="1:12" s="887" customFormat="1">
      <c r="A365" s="864" t="s">
        <v>1472</v>
      </c>
      <c r="B365" s="864" t="s">
        <v>1368</v>
      </c>
      <c r="C365" s="864" t="s">
        <v>1360</v>
      </c>
      <c r="D365" s="888">
        <v>35</v>
      </c>
      <c r="E365" s="889">
        <v>0</v>
      </c>
      <c r="F365" s="889">
        <f t="shared" si="11"/>
        <v>35</v>
      </c>
      <c r="G365" s="888" t="s">
        <v>220</v>
      </c>
      <c r="H365" s="890">
        <v>8.11</v>
      </c>
      <c r="I365" s="891">
        <f t="shared" si="12"/>
        <v>283.84999999999997</v>
      </c>
      <c r="K365" s="892"/>
      <c r="L365" s="892"/>
    </row>
    <row r="366" spans="1:12" s="887" customFormat="1">
      <c r="A366" s="864" t="s">
        <v>1472</v>
      </c>
      <c r="B366" s="864" t="s">
        <v>1368</v>
      </c>
      <c r="C366" s="864" t="s">
        <v>1406</v>
      </c>
      <c r="D366" s="888">
        <v>84</v>
      </c>
      <c r="E366" s="889">
        <v>0</v>
      </c>
      <c r="F366" s="889">
        <f t="shared" si="11"/>
        <v>84</v>
      </c>
      <c r="G366" s="888" t="s">
        <v>220</v>
      </c>
      <c r="H366" s="890">
        <v>5.0599999999999996</v>
      </c>
      <c r="I366" s="891">
        <f t="shared" si="12"/>
        <v>425.03999999999996</v>
      </c>
      <c r="K366" s="892"/>
      <c r="L366" s="892"/>
    </row>
    <row r="367" spans="1:12" s="887" customFormat="1">
      <c r="A367" s="864" t="s">
        <v>1472</v>
      </c>
      <c r="B367" s="864" t="s">
        <v>1368</v>
      </c>
      <c r="C367" s="864" t="s">
        <v>1361</v>
      </c>
      <c r="D367" s="888">
        <v>14</v>
      </c>
      <c r="E367" s="889">
        <v>0</v>
      </c>
      <c r="F367" s="889">
        <f t="shared" si="11"/>
        <v>14</v>
      </c>
      <c r="G367" s="888" t="s">
        <v>220</v>
      </c>
      <c r="H367" s="890">
        <v>14.13</v>
      </c>
      <c r="I367" s="891">
        <f t="shared" si="12"/>
        <v>197.82000000000002</v>
      </c>
      <c r="K367" s="892"/>
      <c r="L367" s="892"/>
    </row>
    <row r="368" spans="1:12" s="887" customFormat="1">
      <c r="A368" s="864" t="s">
        <v>1472</v>
      </c>
      <c r="B368" s="864" t="s">
        <v>1368</v>
      </c>
      <c r="C368" s="864" t="s">
        <v>1463</v>
      </c>
      <c r="D368" s="888">
        <v>7</v>
      </c>
      <c r="E368" s="889">
        <v>0</v>
      </c>
      <c r="F368" s="889">
        <f t="shared" si="11"/>
        <v>7</v>
      </c>
      <c r="G368" s="888" t="s">
        <v>220</v>
      </c>
      <c r="H368" s="890">
        <v>50</v>
      </c>
      <c r="I368" s="891">
        <f t="shared" si="12"/>
        <v>350</v>
      </c>
      <c r="K368" s="892"/>
      <c r="L368" s="892"/>
    </row>
    <row r="369" spans="1:12" s="887" customFormat="1">
      <c r="A369" s="864" t="s">
        <v>1472</v>
      </c>
      <c r="B369" s="864" t="s">
        <v>1368</v>
      </c>
      <c r="C369" s="864" t="s">
        <v>1464</v>
      </c>
      <c r="D369" s="888">
        <v>35</v>
      </c>
      <c r="E369" s="889">
        <v>0</v>
      </c>
      <c r="F369" s="889">
        <f t="shared" si="11"/>
        <v>35</v>
      </c>
      <c r="G369" s="888" t="s">
        <v>220</v>
      </c>
      <c r="H369" s="890">
        <v>150</v>
      </c>
      <c r="I369" s="891">
        <f t="shared" si="12"/>
        <v>5250</v>
      </c>
      <c r="K369" s="892"/>
      <c r="L369" s="892"/>
    </row>
    <row r="370" spans="1:12" s="887" customFormat="1">
      <c r="A370" s="864" t="s">
        <v>1472</v>
      </c>
      <c r="B370" s="864" t="s">
        <v>1368</v>
      </c>
      <c r="C370" s="864" t="s">
        <v>1457</v>
      </c>
      <c r="D370" s="888">
        <v>28</v>
      </c>
      <c r="E370" s="889">
        <v>0</v>
      </c>
      <c r="F370" s="889">
        <f t="shared" si="11"/>
        <v>28</v>
      </c>
      <c r="G370" s="888" t="s">
        <v>220</v>
      </c>
      <c r="H370" s="890">
        <v>10.66</v>
      </c>
      <c r="I370" s="891">
        <f t="shared" si="12"/>
        <v>298.48</v>
      </c>
      <c r="K370" s="892"/>
      <c r="L370" s="892"/>
    </row>
    <row r="371" spans="1:12" s="887" customFormat="1">
      <c r="A371" s="864" t="s">
        <v>1472</v>
      </c>
      <c r="B371" s="864" t="s">
        <v>1368</v>
      </c>
      <c r="C371" s="864" t="s">
        <v>1390</v>
      </c>
      <c r="D371" s="888">
        <v>7</v>
      </c>
      <c r="E371" s="889">
        <v>0</v>
      </c>
      <c r="F371" s="889">
        <f t="shared" si="11"/>
        <v>7</v>
      </c>
      <c r="G371" s="888" t="s">
        <v>220</v>
      </c>
      <c r="H371" s="890">
        <v>11.84</v>
      </c>
      <c r="I371" s="891">
        <f t="shared" si="12"/>
        <v>82.88</v>
      </c>
      <c r="K371" s="892"/>
      <c r="L371" s="892"/>
    </row>
    <row r="372" spans="1:12" s="887" customFormat="1">
      <c r="A372" s="864" t="s">
        <v>1472</v>
      </c>
      <c r="B372" s="864" t="s">
        <v>1368</v>
      </c>
      <c r="C372" s="864" t="s">
        <v>1363</v>
      </c>
      <c r="D372" s="888">
        <v>14</v>
      </c>
      <c r="E372" s="889">
        <v>0</v>
      </c>
      <c r="F372" s="889">
        <f t="shared" si="11"/>
        <v>14</v>
      </c>
      <c r="G372" s="888" t="s">
        <v>220</v>
      </c>
      <c r="H372" s="890">
        <v>21.99</v>
      </c>
      <c r="I372" s="891">
        <f t="shared" si="12"/>
        <v>307.85999999999996</v>
      </c>
      <c r="K372" s="892"/>
      <c r="L372" s="892"/>
    </row>
    <row r="373" spans="1:12" s="887" customFormat="1">
      <c r="A373" s="864" t="s">
        <v>1472</v>
      </c>
      <c r="B373" s="864" t="s">
        <v>1368</v>
      </c>
      <c r="C373" s="864" t="s">
        <v>1407</v>
      </c>
      <c r="D373" s="888">
        <v>168</v>
      </c>
      <c r="E373" s="889">
        <v>0</v>
      </c>
      <c r="F373" s="889">
        <f t="shared" si="11"/>
        <v>168</v>
      </c>
      <c r="G373" s="888" t="s">
        <v>220</v>
      </c>
      <c r="H373" s="890">
        <v>8.94</v>
      </c>
      <c r="I373" s="891">
        <f t="shared" si="12"/>
        <v>1501.9199999999998</v>
      </c>
      <c r="K373" s="892"/>
      <c r="L373" s="892"/>
    </row>
    <row r="374" spans="1:12" s="887" customFormat="1">
      <c r="A374" s="864" t="s">
        <v>1472</v>
      </c>
      <c r="B374" s="864" t="s">
        <v>1368</v>
      </c>
      <c r="C374" s="864" t="s">
        <v>1480</v>
      </c>
      <c r="D374" s="888">
        <v>7</v>
      </c>
      <c r="E374" s="889">
        <v>0</v>
      </c>
      <c r="F374" s="889">
        <f t="shared" si="11"/>
        <v>7</v>
      </c>
      <c r="G374" s="888" t="s">
        <v>220</v>
      </c>
      <c r="H374" s="890">
        <v>5.95</v>
      </c>
      <c r="I374" s="891">
        <f t="shared" si="12"/>
        <v>41.65</v>
      </c>
      <c r="K374" s="892"/>
      <c r="L374" s="892"/>
    </row>
    <row r="375" spans="1:12" s="887" customFormat="1">
      <c r="A375" s="864" t="s">
        <v>1472</v>
      </c>
      <c r="B375" s="864" t="s">
        <v>1368</v>
      </c>
      <c r="C375" s="864" t="s">
        <v>1394</v>
      </c>
      <c r="D375" s="888">
        <v>63</v>
      </c>
      <c r="E375" s="889">
        <v>0</v>
      </c>
      <c r="F375" s="889">
        <f t="shared" si="11"/>
        <v>63</v>
      </c>
      <c r="G375" s="888" t="s">
        <v>220</v>
      </c>
      <c r="H375" s="890">
        <v>7.59</v>
      </c>
      <c r="I375" s="891">
        <f t="shared" si="12"/>
        <v>478.17</v>
      </c>
      <c r="K375" s="892"/>
      <c r="L375" s="892"/>
    </row>
    <row r="376" spans="1:12" s="887" customFormat="1">
      <c r="A376" s="864" t="s">
        <v>1472</v>
      </c>
      <c r="B376" s="864" t="s">
        <v>1325</v>
      </c>
      <c r="C376" s="864" t="s">
        <v>1468</v>
      </c>
      <c r="D376" s="888">
        <v>743.01</v>
      </c>
      <c r="E376" s="889">
        <v>0.1</v>
      </c>
      <c r="F376" s="889">
        <f t="shared" si="11"/>
        <v>817.31100000000004</v>
      </c>
      <c r="G376" s="888" t="s">
        <v>3</v>
      </c>
      <c r="H376" s="890">
        <v>11.66</v>
      </c>
      <c r="I376" s="891">
        <f t="shared" si="12"/>
        <v>9529.8462600000003</v>
      </c>
      <c r="K376" s="892"/>
      <c r="L376" s="892"/>
    </row>
    <row r="377" spans="1:12" s="887" customFormat="1">
      <c r="A377" s="864" t="s">
        <v>1472</v>
      </c>
      <c r="B377" s="864" t="s">
        <v>1325</v>
      </c>
      <c r="C377" s="864" t="s">
        <v>1469</v>
      </c>
      <c r="D377" s="888">
        <v>158.72</v>
      </c>
      <c r="E377" s="889">
        <v>0.1</v>
      </c>
      <c r="F377" s="889">
        <f t="shared" si="11"/>
        <v>174.59199999999998</v>
      </c>
      <c r="G377" s="888" t="s">
        <v>3</v>
      </c>
      <c r="H377" s="890">
        <v>20.55</v>
      </c>
      <c r="I377" s="891">
        <f t="shared" si="12"/>
        <v>3587.8655999999996</v>
      </c>
      <c r="K377" s="892"/>
      <c r="L377" s="892"/>
    </row>
    <row r="378" spans="1:12" s="887" customFormat="1" ht="30">
      <c r="A378" s="864" t="s">
        <v>1472</v>
      </c>
      <c r="B378" s="864" t="s">
        <v>1374</v>
      </c>
      <c r="C378" s="864" t="s">
        <v>1470</v>
      </c>
      <c r="D378" s="888">
        <v>175.44</v>
      </c>
      <c r="E378" s="889">
        <v>0.15</v>
      </c>
      <c r="F378" s="889">
        <f t="shared" si="11"/>
        <v>201.756</v>
      </c>
      <c r="G378" s="888" t="s">
        <v>3</v>
      </c>
      <c r="H378" s="890">
        <v>6.63</v>
      </c>
      <c r="I378" s="891">
        <f t="shared" si="12"/>
        <v>1337.64228</v>
      </c>
      <c r="K378" s="892"/>
      <c r="L378" s="892"/>
    </row>
    <row r="379" spans="1:12" s="887" customFormat="1" ht="30">
      <c r="A379" s="864" t="s">
        <v>1472</v>
      </c>
      <c r="B379" s="864" t="s">
        <v>1374</v>
      </c>
      <c r="C379" s="864" t="s">
        <v>1375</v>
      </c>
      <c r="D379" s="888">
        <v>423.61</v>
      </c>
      <c r="E379" s="889">
        <v>0.15</v>
      </c>
      <c r="F379" s="889">
        <f t="shared" si="11"/>
        <v>487.1515</v>
      </c>
      <c r="G379" s="888" t="s">
        <v>3</v>
      </c>
      <c r="H379" s="890">
        <v>19.77</v>
      </c>
      <c r="I379" s="891">
        <f t="shared" si="12"/>
        <v>9630.9851550000003</v>
      </c>
      <c r="K379" s="892"/>
      <c r="L379" s="892"/>
    </row>
    <row r="380" spans="1:12" s="887" customFormat="1" ht="30">
      <c r="A380" s="864" t="s">
        <v>1472</v>
      </c>
      <c r="B380" s="864" t="s">
        <v>1374</v>
      </c>
      <c r="C380" s="864" t="s">
        <v>1395</v>
      </c>
      <c r="D380" s="888">
        <v>63.8</v>
      </c>
      <c r="E380" s="889">
        <v>0.15</v>
      </c>
      <c r="F380" s="889">
        <f t="shared" si="11"/>
        <v>73.36999999999999</v>
      </c>
      <c r="G380" s="888" t="s">
        <v>3</v>
      </c>
      <c r="H380" s="890">
        <v>31.9</v>
      </c>
      <c r="I380" s="891">
        <f t="shared" si="12"/>
        <v>2340.5029999999997</v>
      </c>
      <c r="K380" s="892"/>
      <c r="L380" s="892"/>
    </row>
    <row r="381" spans="1:12" s="887" customFormat="1" ht="30">
      <c r="A381" s="864" t="s">
        <v>1472</v>
      </c>
      <c r="B381" s="864" t="s">
        <v>1374</v>
      </c>
      <c r="C381" s="864" t="s">
        <v>1376</v>
      </c>
      <c r="D381" s="888">
        <v>509.62</v>
      </c>
      <c r="E381" s="889">
        <v>0.15</v>
      </c>
      <c r="F381" s="889">
        <f t="shared" si="11"/>
        <v>586.06299999999999</v>
      </c>
      <c r="G381" s="888" t="s">
        <v>3</v>
      </c>
      <c r="H381" s="890">
        <v>18.329999999999998</v>
      </c>
      <c r="I381" s="891">
        <f t="shared" si="12"/>
        <v>10742.534789999998</v>
      </c>
      <c r="K381" s="892"/>
      <c r="L381" s="892"/>
    </row>
    <row r="382" spans="1:12" s="887" customFormat="1" ht="30">
      <c r="A382" s="864" t="s">
        <v>1472</v>
      </c>
      <c r="B382" s="864" t="s">
        <v>1374</v>
      </c>
      <c r="C382" s="864" t="s">
        <v>1377</v>
      </c>
      <c r="D382" s="888">
        <v>11.26</v>
      </c>
      <c r="E382" s="889">
        <v>0.15</v>
      </c>
      <c r="F382" s="889">
        <f t="shared" si="11"/>
        <v>12.949</v>
      </c>
      <c r="G382" s="888" t="s">
        <v>3</v>
      </c>
      <c r="H382" s="890">
        <v>45.06</v>
      </c>
      <c r="I382" s="891">
        <f t="shared" si="12"/>
        <v>583.48194000000001</v>
      </c>
      <c r="K382" s="892"/>
      <c r="L382" s="892"/>
    </row>
    <row r="383" spans="1:12" s="887" customFormat="1" ht="30">
      <c r="A383" s="864" t="s">
        <v>1472</v>
      </c>
      <c r="B383" s="864" t="s">
        <v>1378</v>
      </c>
      <c r="C383" s="864" t="s">
        <v>1410</v>
      </c>
      <c r="D383" s="888">
        <v>158.86000000000001</v>
      </c>
      <c r="E383" s="889">
        <v>0.15</v>
      </c>
      <c r="F383" s="889">
        <f t="shared" si="11"/>
        <v>182.68900000000002</v>
      </c>
      <c r="G383" s="888" t="s">
        <v>3</v>
      </c>
      <c r="H383" s="890">
        <v>9.2899999999999991</v>
      </c>
      <c r="I383" s="891">
        <f t="shared" si="12"/>
        <v>1697.1808100000001</v>
      </c>
      <c r="K383" s="892"/>
      <c r="L383" s="892"/>
    </row>
    <row r="384" spans="1:12" s="887" customFormat="1" ht="30">
      <c r="A384" s="864" t="s">
        <v>1472</v>
      </c>
      <c r="B384" s="864" t="s">
        <v>1378</v>
      </c>
      <c r="C384" s="864" t="s">
        <v>1396</v>
      </c>
      <c r="D384" s="888">
        <v>160.63</v>
      </c>
      <c r="E384" s="889">
        <v>0.15</v>
      </c>
      <c r="F384" s="889">
        <f t="shared" si="11"/>
        <v>184.72450000000001</v>
      </c>
      <c r="G384" s="888" t="s">
        <v>3</v>
      </c>
      <c r="H384" s="890">
        <v>8.99</v>
      </c>
      <c r="I384" s="891">
        <f t="shared" si="12"/>
        <v>1660.6732550000002</v>
      </c>
      <c r="K384" s="892"/>
      <c r="L384" s="892"/>
    </row>
    <row r="385" spans="1:12" s="887" customFormat="1" ht="30">
      <c r="A385" s="864" t="s">
        <v>1472</v>
      </c>
      <c r="B385" s="864" t="s">
        <v>1380</v>
      </c>
      <c r="C385" s="864" t="s">
        <v>1381</v>
      </c>
      <c r="D385" s="888">
        <v>846.24</v>
      </c>
      <c r="E385" s="889">
        <v>0.15</v>
      </c>
      <c r="F385" s="889">
        <f t="shared" si="11"/>
        <v>973.17600000000004</v>
      </c>
      <c r="G385" s="888" t="s">
        <v>3</v>
      </c>
      <c r="H385" s="890">
        <v>4.28</v>
      </c>
      <c r="I385" s="891">
        <f t="shared" si="12"/>
        <v>4165.1932800000004</v>
      </c>
      <c r="K385" s="892"/>
      <c r="L385" s="892"/>
    </row>
    <row r="386" spans="1:12" s="887" customFormat="1" ht="30">
      <c r="A386" s="864" t="s">
        <v>1472</v>
      </c>
      <c r="B386" s="864" t="s">
        <v>1380</v>
      </c>
      <c r="C386" s="864" t="s">
        <v>1382</v>
      </c>
      <c r="D386" s="888">
        <v>239.11</v>
      </c>
      <c r="E386" s="889">
        <v>0.15</v>
      </c>
      <c r="F386" s="889">
        <f t="shared" si="11"/>
        <v>274.97649999999999</v>
      </c>
      <c r="G386" s="888" t="s">
        <v>3</v>
      </c>
      <c r="H386" s="890">
        <v>9.1199999999999992</v>
      </c>
      <c r="I386" s="891">
        <f t="shared" si="12"/>
        <v>2507.7856799999995</v>
      </c>
      <c r="K386" s="892"/>
      <c r="L386" s="892"/>
    </row>
    <row r="387" spans="1:12" s="887" customFormat="1" ht="30.75" thickBot="1">
      <c r="A387" s="878" t="s">
        <v>1472</v>
      </c>
      <c r="B387" s="878" t="s">
        <v>1380</v>
      </c>
      <c r="C387" s="878" t="s">
        <v>1471</v>
      </c>
      <c r="D387" s="893">
        <v>0.12</v>
      </c>
      <c r="E387" s="889">
        <v>0.15</v>
      </c>
      <c r="F387" s="894">
        <f t="shared" si="11"/>
        <v>0.13799999999999998</v>
      </c>
      <c r="G387" s="893" t="s">
        <v>3</v>
      </c>
      <c r="H387" s="895">
        <v>13.95</v>
      </c>
      <c r="I387" s="896">
        <f t="shared" si="12"/>
        <v>1.9250999999999996</v>
      </c>
      <c r="K387" s="892"/>
      <c r="L387" s="892"/>
    </row>
    <row r="388" spans="1:12" s="887" customFormat="1" ht="30.75" thickTop="1">
      <c r="A388" s="873" t="s">
        <v>1481</v>
      </c>
      <c r="B388" s="863" t="s">
        <v>1699</v>
      </c>
      <c r="C388" s="873" t="s">
        <v>1300</v>
      </c>
      <c r="D388" s="897">
        <v>10</v>
      </c>
      <c r="E388" s="898">
        <v>0</v>
      </c>
      <c r="F388" s="898">
        <f t="shared" si="11"/>
        <v>10</v>
      </c>
      <c r="G388" s="897" t="s">
        <v>220</v>
      </c>
      <c r="H388" s="899">
        <v>68.849999999999994</v>
      </c>
      <c r="I388" s="900">
        <f t="shared" si="12"/>
        <v>688.5</v>
      </c>
      <c r="K388" s="892"/>
      <c r="L388" s="892"/>
    </row>
    <row r="389" spans="1:12" s="887" customFormat="1" ht="30">
      <c r="A389" s="864" t="s">
        <v>1481</v>
      </c>
      <c r="B389" s="864" t="s">
        <v>1299</v>
      </c>
      <c r="C389" s="864" t="s">
        <v>1414</v>
      </c>
      <c r="D389" s="888">
        <v>4</v>
      </c>
      <c r="E389" s="889">
        <v>0</v>
      </c>
      <c r="F389" s="889">
        <f t="shared" si="11"/>
        <v>4</v>
      </c>
      <c r="G389" s="888" t="s">
        <v>220</v>
      </c>
      <c r="H389" s="890">
        <v>320</v>
      </c>
      <c r="I389" s="891">
        <f t="shared" si="12"/>
        <v>1280</v>
      </c>
      <c r="K389" s="892"/>
      <c r="L389" s="892"/>
    </row>
    <row r="390" spans="1:12" s="887" customFormat="1" ht="30">
      <c r="A390" s="864" t="s">
        <v>1481</v>
      </c>
      <c r="B390" s="864" t="s">
        <v>1299</v>
      </c>
      <c r="C390" s="864" t="s">
        <v>1415</v>
      </c>
      <c r="D390" s="888">
        <v>4</v>
      </c>
      <c r="E390" s="889">
        <v>0</v>
      </c>
      <c r="F390" s="889">
        <f t="shared" si="11"/>
        <v>4</v>
      </c>
      <c r="G390" s="888" t="s">
        <v>220</v>
      </c>
      <c r="H390" s="890">
        <v>25</v>
      </c>
      <c r="I390" s="891">
        <f t="shared" si="12"/>
        <v>100</v>
      </c>
      <c r="K390" s="892"/>
      <c r="L390" s="892"/>
    </row>
    <row r="391" spans="1:12" s="887" customFormat="1">
      <c r="A391" s="864" t="s">
        <v>1481</v>
      </c>
      <c r="B391" s="863" t="s">
        <v>1699</v>
      </c>
      <c r="C391" s="864" t="s">
        <v>1416</v>
      </c>
      <c r="D391" s="888">
        <v>1</v>
      </c>
      <c r="E391" s="889">
        <v>0</v>
      </c>
      <c r="F391" s="889">
        <f t="shared" si="11"/>
        <v>1</v>
      </c>
      <c r="G391" s="888" t="s">
        <v>220</v>
      </c>
      <c r="H391" s="890">
        <v>80</v>
      </c>
      <c r="I391" s="891">
        <f t="shared" si="12"/>
        <v>80</v>
      </c>
      <c r="K391" s="892"/>
      <c r="L391" s="892"/>
    </row>
    <row r="392" spans="1:12" s="887" customFormat="1">
      <c r="A392" s="864" t="s">
        <v>1481</v>
      </c>
      <c r="B392" s="864" t="s">
        <v>1299</v>
      </c>
      <c r="C392" s="864" t="s">
        <v>1417</v>
      </c>
      <c r="D392" s="888">
        <v>2</v>
      </c>
      <c r="E392" s="889">
        <v>0</v>
      </c>
      <c r="F392" s="889">
        <f t="shared" si="11"/>
        <v>2</v>
      </c>
      <c r="G392" s="888" t="s">
        <v>220</v>
      </c>
      <c r="H392" s="890">
        <v>244.68</v>
      </c>
      <c r="I392" s="891">
        <f t="shared" si="12"/>
        <v>489.36</v>
      </c>
      <c r="K392" s="892"/>
      <c r="L392" s="892"/>
    </row>
    <row r="393" spans="1:12" s="887" customFormat="1">
      <c r="A393" s="864" t="s">
        <v>1481</v>
      </c>
      <c r="B393" s="863" t="s">
        <v>1699</v>
      </c>
      <c r="C393" s="864" t="s">
        <v>1418</v>
      </c>
      <c r="D393" s="888">
        <v>3</v>
      </c>
      <c r="E393" s="889">
        <v>0</v>
      </c>
      <c r="F393" s="889">
        <f t="shared" si="11"/>
        <v>3</v>
      </c>
      <c r="G393" s="888" t="s">
        <v>220</v>
      </c>
      <c r="H393" s="890">
        <v>105.9</v>
      </c>
      <c r="I393" s="891">
        <f t="shared" si="12"/>
        <v>317.70000000000005</v>
      </c>
      <c r="K393" s="892"/>
      <c r="L393" s="892"/>
    </row>
    <row r="394" spans="1:12" s="887" customFormat="1">
      <c r="A394" s="864" t="s">
        <v>1481</v>
      </c>
      <c r="B394" s="863" t="s">
        <v>1699</v>
      </c>
      <c r="C394" s="864" t="s">
        <v>1419</v>
      </c>
      <c r="D394" s="888">
        <v>2</v>
      </c>
      <c r="E394" s="889">
        <v>0</v>
      </c>
      <c r="F394" s="889">
        <f t="shared" ref="F394:F457" si="13">D394+D394*E394</f>
        <v>2</v>
      </c>
      <c r="G394" s="888" t="s">
        <v>220</v>
      </c>
      <c r="H394" s="890">
        <v>149.93</v>
      </c>
      <c r="I394" s="891">
        <f t="shared" ref="I394:I457" si="14">F394*H394</f>
        <v>299.86</v>
      </c>
      <c r="K394" s="892"/>
      <c r="L394" s="892"/>
    </row>
    <row r="395" spans="1:12" s="887" customFormat="1">
      <c r="A395" s="864" t="s">
        <v>1481</v>
      </c>
      <c r="B395" s="864" t="s">
        <v>1299</v>
      </c>
      <c r="C395" s="864" t="s">
        <v>1307</v>
      </c>
      <c r="D395" s="888">
        <v>17</v>
      </c>
      <c r="E395" s="889">
        <v>0</v>
      </c>
      <c r="F395" s="889">
        <f t="shared" si="13"/>
        <v>17</v>
      </c>
      <c r="G395" s="888" t="s">
        <v>220</v>
      </c>
      <c r="H395" s="890">
        <v>34</v>
      </c>
      <c r="I395" s="891">
        <f t="shared" si="14"/>
        <v>578</v>
      </c>
      <c r="K395" s="892"/>
      <c r="L395" s="892"/>
    </row>
    <row r="396" spans="1:12" s="887" customFormat="1">
      <c r="A396" s="864" t="s">
        <v>1481</v>
      </c>
      <c r="B396" s="864" t="s">
        <v>1299</v>
      </c>
      <c r="C396" s="864" t="s">
        <v>1308</v>
      </c>
      <c r="D396" s="888">
        <v>1</v>
      </c>
      <c r="E396" s="889">
        <v>0</v>
      </c>
      <c r="F396" s="889">
        <f t="shared" si="13"/>
        <v>1</v>
      </c>
      <c r="G396" s="888" t="s">
        <v>220</v>
      </c>
      <c r="H396" s="890">
        <v>5</v>
      </c>
      <c r="I396" s="891">
        <f t="shared" si="14"/>
        <v>5</v>
      </c>
      <c r="K396" s="892"/>
      <c r="L396" s="892"/>
    </row>
    <row r="397" spans="1:12" s="887" customFormat="1">
      <c r="A397" s="864" t="s">
        <v>1481</v>
      </c>
      <c r="B397" s="864" t="s">
        <v>1299</v>
      </c>
      <c r="C397" s="864" t="s">
        <v>1421</v>
      </c>
      <c r="D397" s="888">
        <v>4</v>
      </c>
      <c r="E397" s="889">
        <v>0</v>
      </c>
      <c r="F397" s="889">
        <f t="shared" si="13"/>
        <v>4</v>
      </c>
      <c r="G397" s="888" t="s">
        <v>220</v>
      </c>
      <c r="H397" s="890">
        <v>20.170000000000002</v>
      </c>
      <c r="I397" s="891">
        <f t="shared" si="14"/>
        <v>80.680000000000007</v>
      </c>
      <c r="K397" s="892"/>
      <c r="L397" s="892"/>
    </row>
    <row r="398" spans="1:12" s="887" customFormat="1">
      <c r="A398" s="864" t="s">
        <v>1481</v>
      </c>
      <c r="B398" s="864" t="s">
        <v>1299</v>
      </c>
      <c r="C398" s="864" t="s">
        <v>1422</v>
      </c>
      <c r="D398" s="888">
        <v>4</v>
      </c>
      <c r="E398" s="889">
        <v>0</v>
      </c>
      <c r="F398" s="889">
        <f t="shared" si="13"/>
        <v>4</v>
      </c>
      <c r="G398" s="888" t="s">
        <v>220</v>
      </c>
      <c r="H398" s="890">
        <v>123</v>
      </c>
      <c r="I398" s="891">
        <f t="shared" si="14"/>
        <v>492</v>
      </c>
      <c r="K398" s="892"/>
      <c r="L398" s="892"/>
    </row>
    <row r="399" spans="1:12" s="887" customFormat="1">
      <c r="A399" s="864" t="s">
        <v>1481</v>
      </c>
      <c r="B399" s="864" t="s">
        <v>1325</v>
      </c>
      <c r="C399" s="864" t="s">
        <v>1425</v>
      </c>
      <c r="D399" s="888">
        <v>11</v>
      </c>
      <c r="E399" s="889">
        <v>0</v>
      </c>
      <c r="F399" s="889">
        <f t="shared" si="13"/>
        <v>11</v>
      </c>
      <c r="G399" s="888" t="s">
        <v>220</v>
      </c>
      <c r="H399" s="890">
        <v>12.01</v>
      </c>
      <c r="I399" s="891">
        <f t="shared" si="14"/>
        <v>132.10999999999999</v>
      </c>
      <c r="K399" s="892"/>
      <c r="L399" s="892"/>
    </row>
    <row r="400" spans="1:12" s="887" customFormat="1">
      <c r="A400" s="864" t="s">
        <v>1481</v>
      </c>
      <c r="B400" s="864" t="s">
        <v>1325</v>
      </c>
      <c r="C400" s="864" t="s">
        <v>1427</v>
      </c>
      <c r="D400" s="888">
        <v>19</v>
      </c>
      <c r="E400" s="889">
        <v>0</v>
      </c>
      <c r="F400" s="889">
        <f t="shared" si="13"/>
        <v>19</v>
      </c>
      <c r="G400" s="888" t="s">
        <v>220</v>
      </c>
      <c r="H400" s="890">
        <v>17.63</v>
      </c>
      <c r="I400" s="891">
        <f t="shared" si="14"/>
        <v>334.96999999999997</v>
      </c>
      <c r="K400" s="892"/>
      <c r="L400" s="892"/>
    </row>
    <row r="401" spans="1:12" s="887" customFormat="1">
      <c r="A401" s="864" t="s">
        <v>1481</v>
      </c>
      <c r="B401" s="864" t="s">
        <v>1325</v>
      </c>
      <c r="C401" s="864" t="s">
        <v>1428</v>
      </c>
      <c r="D401" s="888">
        <v>16</v>
      </c>
      <c r="E401" s="889">
        <v>0</v>
      </c>
      <c r="F401" s="889">
        <f t="shared" si="13"/>
        <v>16</v>
      </c>
      <c r="G401" s="888" t="s">
        <v>220</v>
      </c>
      <c r="H401" s="890">
        <v>23.99</v>
      </c>
      <c r="I401" s="891">
        <f t="shared" si="14"/>
        <v>383.84</v>
      </c>
      <c r="K401" s="892"/>
      <c r="L401" s="892"/>
    </row>
    <row r="402" spans="1:12" s="887" customFormat="1">
      <c r="A402" s="864" t="s">
        <v>1481</v>
      </c>
      <c r="B402" s="864" t="s">
        <v>1325</v>
      </c>
      <c r="C402" s="864" t="s">
        <v>1474</v>
      </c>
      <c r="D402" s="888">
        <v>1</v>
      </c>
      <c r="E402" s="889">
        <v>0</v>
      </c>
      <c r="F402" s="889">
        <f t="shared" si="13"/>
        <v>1</v>
      </c>
      <c r="G402" s="888" t="s">
        <v>220</v>
      </c>
      <c r="H402" s="890">
        <v>30.82</v>
      </c>
      <c r="I402" s="891">
        <f t="shared" si="14"/>
        <v>30.82</v>
      </c>
      <c r="K402" s="892"/>
      <c r="L402" s="892"/>
    </row>
    <row r="403" spans="1:12" s="887" customFormat="1">
      <c r="A403" s="864" t="s">
        <v>1481</v>
      </c>
      <c r="B403" s="864" t="s">
        <v>1325</v>
      </c>
      <c r="C403" s="864" t="s">
        <v>1429</v>
      </c>
      <c r="D403" s="888">
        <v>8</v>
      </c>
      <c r="E403" s="889">
        <v>0</v>
      </c>
      <c r="F403" s="889">
        <f t="shared" si="13"/>
        <v>8</v>
      </c>
      <c r="G403" s="888" t="s">
        <v>220</v>
      </c>
      <c r="H403" s="890">
        <v>8.5</v>
      </c>
      <c r="I403" s="891">
        <f t="shared" si="14"/>
        <v>68</v>
      </c>
      <c r="K403" s="892"/>
      <c r="L403" s="892"/>
    </row>
    <row r="404" spans="1:12" s="887" customFormat="1">
      <c r="A404" s="864" t="s">
        <v>1481</v>
      </c>
      <c r="B404" s="864" t="s">
        <v>1325</v>
      </c>
      <c r="C404" s="864" t="s">
        <v>1476</v>
      </c>
      <c r="D404" s="888">
        <v>1</v>
      </c>
      <c r="E404" s="889">
        <v>0</v>
      </c>
      <c r="F404" s="889">
        <f t="shared" si="13"/>
        <v>1</v>
      </c>
      <c r="G404" s="888" t="s">
        <v>220</v>
      </c>
      <c r="H404" s="890">
        <v>13.99</v>
      </c>
      <c r="I404" s="891">
        <f t="shared" si="14"/>
        <v>13.99</v>
      </c>
      <c r="K404" s="892"/>
      <c r="L404" s="892"/>
    </row>
    <row r="405" spans="1:12" s="887" customFormat="1">
      <c r="A405" s="864" t="s">
        <v>1481</v>
      </c>
      <c r="B405" s="864" t="s">
        <v>1325</v>
      </c>
      <c r="C405" s="864" t="s">
        <v>1430</v>
      </c>
      <c r="D405" s="888">
        <v>10</v>
      </c>
      <c r="E405" s="889">
        <v>0</v>
      </c>
      <c r="F405" s="889">
        <f t="shared" si="13"/>
        <v>10</v>
      </c>
      <c r="G405" s="888" t="s">
        <v>220</v>
      </c>
      <c r="H405" s="890">
        <v>3.79</v>
      </c>
      <c r="I405" s="891">
        <f t="shared" si="14"/>
        <v>37.9</v>
      </c>
      <c r="K405" s="892"/>
      <c r="L405" s="892"/>
    </row>
    <row r="406" spans="1:12" s="887" customFormat="1">
      <c r="A406" s="864" t="s">
        <v>1481</v>
      </c>
      <c r="B406" s="864" t="s">
        <v>1325</v>
      </c>
      <c r="C406" s="864" t="s">
        <v>1431</v>
      </c>
      <c r="D406" s="888">
        <v>2</v>
      </c>
      <c r="E406" s="889">
        <v>0</v>
      </c>
      <c r="F406" s="889">
        <f t="shared" si="13"/>
        <v>2</v>
      </c>
      <c r="G406" s="888" t="s">
        <v>220</v>
      </c>
      <c r="H406" s="890">
        <v>8.9600000000000009</v>
      </c>
      <c r="I406" s="891">
        <f t="shared" si="14"/>
        <v>17.920000000000002</v>
      </c>
      <c r="K406" s="892"/>
      <c r="L406" s="892"/>
    </row>
    <row r="407" spans="1:12" s="887" customFormat="1">
      <c r="A407" s="864" t="s">
        <v>1481</v>
      </c>
      <c r="B407" s="864" t="s">
        <v>1325</v>
      </c>
      <c r="C407" s="864" t="s">
        <v>1432</v>
      </c>
      <c r="D407" s="888">
        <v>61</v>
      </c>
      <c r="E407" s="889">
        <v>0</v>
      </c>
      <c r="F407" s="889">
        <f t="shared" si="13"/>
        <v>61</v>
      </c>
      <c r="G407" s="888" t="s">
        <v>220</v>
      </c>
      <c r="H407" s="890">
        <v>2.41</v>
      </c>
      <c r="I407" s="891">
        <f t="shared" si="14"/>
        <v>147.01000000000002</v>
      </c>
      <c r="K407" s="892"/>
      <c r="L407" s="892"/>
    </row>
    <row r="408" spans="1:12" s="887" customFormat="1">
      <c r="A408" s="864" t="s">
        <v>1481</v>
      </c>
      <c r="B408" s="864" t="s">
        <v>1325</v>
      </c>
      <c r="C408" s="864" t="s">
        <v>1433</v>
      </c>
      <c r="D408" s="888">
        <v>9</v>
      </c>
      <c r="E408" s="889">
        <v>0</v>
      </c>
      <c r="F408" s="889">
        <f t="shared" si="13"/>
        <v>9</v>
      </c>
      <c r="G408" s="888" t="s">
        <v>220</v>
      </c>
      <c r="H408" s="890">
        <v>8.9600000000000009</v>
      </c>
      <c r="I408" s="891">
        <f t="shared" si="14"/>
        <v>80.640000000000015</v>
      </c>
      <c r="K408" s="892"/>
      <c r="L408" s="892"/>
    </row>
    <row r="409" spans="1:12" s="887" customFormat="1">
      <c r="A409" s="864" t="s">
        <v>1481</v>
      </c>
      <c r="B409" s="864" t="s">
        <v>1325</v>
      </c>
      <c r="C409" s="864" t="s">
        <v>1434</v>
      </c>
      <c r="D409" s="888">
        <v>8</v>
      </c>
      <c r="E409" s="889">
        <v>0</v>
      </c>
      <c r="F409" s="889">
        <f t="shared" si="13"/>
        <v>8</v>
      </c>
      <c r="G409" s="888" t="s">
        <v>220</v>
      </c>
      <c r="H409" s="890">
        <v>15.25</v>
      </c>
      <c r="I409" s="891">
        <f t="shared" si="14"/>
        <v>122</v>
      </c>
      <c r="K409" s="892"/>
      <c r="L409" s="892"/>
    </row>
    <row r="410" spans="1:12" s="887" customFormat="1">
      <c r="A410" s="864" t="s">
        <v>1481</v>
      </c>
      <c r="B410" s="864" t="s">
        <v>1325</v>
      </c>
      <c r="C410" s="864" t="s">
        <v>1435</v>
      </c>
      <c r="D410" s="888">
        <v>14</v>
      </c>
      <c r="E410" s="889">
        <v>0</v>
      </c>
      <c r="F410" s="889">
        <f t="shared" si="13"/>
        <v>14</v>
      </c>
      <c r="G410" s="888" t="s">
        <v>220</v>
      </c>
      <c r="H410" s="890">
        <v>16.11</v>
      </c>
      <c r="I410" s="891">
        <f t="shared" si="14"/>
        <v>225.54</v>
      </c>
      <c r="K410" s="892"/>
      <c r="L410" s="892"/>
    </row>
    <row r="411" spans="1:12" s="887" customFormat="1" ht="30">
      <c r="A411" s="864" t="s">
        <v>1481</v>
      </c>
      <c r="B411" s="864" t="s">
        <v>1325</v>
      </c>
      <c r="C411" s="864" t="s">
        <v>1436</v>
      </c>
      <c r="D411" s="888">
        <v>4</v>
      </c>
      <c r="E411" s="889">
        <v>0</v>
      </c>
      <c r="F411" s="889">
        <f t="shared" si="13"/>
        <v>4</v>
      </c>
      <c r="G411" s="888" t="s">
        <v>220</v>
      </c>
      <c r="H411" s="890">
        <v>6.07</v>
      </c>
      <c r="I411" s="891">
        <f t="shared" si="14"/>
        <v>24.28</v>
      </c>
      <c r="K411" s="892"/>
      <c r="L411" s="892"/>
    </row>
    <row r="412" spans="1:12" s="887" customFormat="1">
      <c r="A412" s="864" t="s">
        <v>1481</v>
      </c>
      <c r="B412" s="864" t="s">
        <v>1325</v>
      </c>
      <c r="C412" s="864" t="s">
        <v>1437</v>
      </c>
      <c r="D412" s="888">
        <v>10</v>
      </c>
      <c r="E412" s="889">
        <v>0</v>
      </c>
      <c r="F412" s="889">
        <f t="shared" si="13"/>
        <v>10</v>
      </c>
      <c r="G412" s="888" t="s">
        <v>220</v>
      </c>
      <c r="H412" s="890">
        <v>4.42</v>
      </c>
      <c r="I412" s="891">
        <f t="shared" si="14"/>
        <v>44.2</v>
      </c>
      <c r="K412" s="892"/>
      <c r="L412" s="892"/>
    </row>
    <row r="413" spans="1:12" s="887" customFormat="1">
      <c r="A413" s="864" t="s">
        <v>1481</v>
      </c>
      <c r="B413" s="864" t="s">
        <v>1325</v>
      </c>
      <c r="C413" s="864" t="s">
        <v>1438</v>
      </c>
      <c r="D413" s="888">
        <v>2</v>
      </c>
      <c r="E413" s="889">
        <v>0</v>
      </c>
      <c r="F413" s="889">
        <f t="shared" si="13"/>
        <v>2</v>
      </c>
      <c r="G413" s="888" t="s">
        <v>220</v>
      </c>
      <c r="H413" s="890">
        <v>9.58</v>
      </c>
      <c r="I413" s="891">
        <f t="shared" si="14"/>
        <v>19.16</v>
      </c>
      <c r="K413" s="892"/>
      <c r="L413" s="892"/>
    </row>
    <row r="414" spans="1:12" s="887" customFormat="1" ht="30">
      <c r="A414" s="864" t="s">
        <v>1481</v>
      </c>
      <c r="B414" s="864" t="s">
        <v>1335</v>
      </c>
      <c r="C414" s="864" t="s">
        <v>1439</v>
      </c>
      <c r="D414" s="888">
        <v>4</v>
      </c>
      <c r="E414" s="889">
        <v>0</v>
      </c>
      <c r="F414" s="889">
        <f t="shared" si="13"/>
        <v>4</v>
      </c>
      <c r="G414" s="888" t="s">
        <v>220</v>
      </c>
      <c r="H414" s="890">
        <v>4.9000000000000004</v>
      </c>
      <c r="I414" s="891">
        <f t="shared" si="14"/>
        <v>19.600000000000001</v>
      </c>
      <c r="K414" s="892"/>
      <c r="L414" s="892"/>
    </row>
    <row r="415" spans="1:12" s="887" customFormat="1">
      <c r="A415" s="864" t="s">
        <v>1481</v>
      </c>
      <c r="B415" s="864" t="s">
        <v>1335</v>
      </c>
      <c r="C415" s="864" t="s">
        <v>1440</v>
      </c>
      <c r="D415" s="888">
        <v>22</v>
      </c>
      <c r="E415" s="889">
        <v>0</v>
      </c>
      <c r="F415" s="889">
        <f t="shared" si="13"/>
        <v>22</v>
      </c>
      <c r="G415" s="888" t="s">
        <v>220</v>
      </c>
      <c r="H415" s="890">
        <v>1.79</v>
      </c>
      <c r="I415" s="891">
        <f t="shared" si="14"/>
        <v>39.380000000000003</v>
      </c>
      <c r="K415" s="892"/>
      <c r="L415" s="892"/>
    </row>
    <row r="416" spans="1:12" s="887" customFormat="1">
      <c r="A416" s="864" t="s">
        <v>1481</v>
      </c>
      <c r="B416" s="864" t="s">
        <v>1335</v>
      </c>
      <c r="C416" s="864" t="s">
        <v>1336</v>
      </c>
      <c r="D416" s="888">
        <v>25</v>
      </c>
      <c r="E416" s="889">
        <v>0</v>
      </c>
      <c r="F416" s="889">
        <f t="shared" si="13"/>
        <v>25</v>
      </c>
      <c r="G416" s="888" t="s">
        <v>220</v>
      </c>
      <c r="H416" s="890">
        <v>2.02</v>
      </c>
      <c r="I416" s="891">
        <f t="shared" si="14"/>
        <v>50.5</v>
      </c>
      <c r="K416" s="892"/>
      <c r="L416" s="892"/>
    </row>
    <row r="417" spans="1:17" s="887" customFormat="1" ht="30">
      <c r="A417" s="864" t="s">
        <v>1481</v>
      </c>
      <c r="B417" s="864" t="s">
        <v>1337</v>
      </c>
      <c r="C417" s="864" t="s">
        <v>1338</v>
      </c>
      <c r="D417" s="888">
        <v>20</v>
      </c>
      <c r="E417" s="889">
        <v>0</v>
      </c>
      <c r="F417" s="889">
        <f t="shared" si="13"/>
        <v>20</v>
      </c>
      <c r="G417" s="888" t="s">
        <v>220</v>
      </c>
      <c r="H417" s="890">
        <v>1.26</v>
      </c>
      <c r="I417" s="891">
        <f t="shared" si="14"/>
        <v>25.2</v>
      </c>
      <c r="K417" s="892"/>
      <c r="L417" s="892"/>
      <c r="Q417" s="947"/>
    </row>
    <row r="418" spans="1:17" s="887" customFormat="1" ht="30">
      <c r="A418" s="864" t="s">
        <v>1481</v>
      </c>
      <c r="B418" s="864" t="s">
        <v>1337</v>
      </c>
      <c r="C418" s="864" t="s">
        <v>1339</v>
      </c>
      <c r="D418" s="888">
        <v>2</v>
      </c>
      <c r="E418" s="889">
        <v>0</v>
      </c>
      <c r="F418" s="889">
        <f t="shared" si="13"/>
        <v>2</v>
      </c>
      <c r="G418" s="888" t="s">
        <v>220</v>
      </c>
      <c r="H418" s="890">
        <v>2.56</v>
      </c>
      <c r="I418" s="891">
        <f t="shared" si="14"/>
        <v>5.12</v>
      </c>
      <c r="K418" s="892"/>
      <c r="L418" s="892"/>
      <c r="Q418" s="947"/>
    </row>
    <row r="419" spans="1:17" s="887" customFormat="1">
      <c r="A419" s="864" t="s">
        <v>1481</v>
      </c>
      <c r="B419" s="864" t="s">
        <v>1337</v>
      </c>
      <c r="C419" s="864" t="s">
        <v>1400</v>
      </c>
      <c r="D419" s="888">
        <v>7</v>
      </c>
      <c r="E419" s="889">
        <v>0</v>
      </c>
      <c r="F419" s="889">
        <f t="shared" si="13"/>
        <v>7</v>
      </c>
      <c r="G419" s="888" t="s">
        <v>220</v>
      </c>
      <c r="H419" s="890">
        <v>10</v>
      </c>
      <c r="I419" s="891">
        <f t="shared" si="14"/>
        <v>70</v>
      </c>
      <c r="K419" s="892"/>
      <c r="L419" s="892"/>
    </row>
    <row r="420" spans="1:17" s="887" customFormat="1">
      <c r="A420" s="864" t="s">
        <v>1481</v>
      </c>
      <c r="B420" s="864" t="s">
        <v>1337</v>
      </c>
      <c r="C420" s="864" t="s">
        <v>1441</v>
      </c>
      <c r="D420" s="888">
        <v>1</v>
      </c>
      <c r="E420" s="889">
        <v>0</v>
      </c>
      <c r="F420" s="889">
        <f t="shared" si="13"/>
        <v>1</v>
      </c>
      <c r="G420" s="888" t="s">
        <v>220</v>
      </c>
      <c r="H420" s="890">
        <v>1.6</v>
      </c>
      <c r="I420" s="891">
        <f t="shared" si="14"/>
        <v>1.6</v>
      </c>
      <c r="K420" s="892"/>
      <c r="L420" s="892"/>
    </row>
    <row r="421" spans="1:17" s="887" customFormat="1" ht="30">
      <c r="A421" s="864" t="s">
        <v>1481</v>
      </c>
      <c r="B421" s="864" t="s">
        <v>1337</v>
      </c>
      <c r="C421" s="864" t="s">
        <v>1442</v>
      </c>
      <c r="D421" s="888">
        <v>3</v>
      </c>
      <c r="E421" s="889">
        <v>0</v>
      </c>
      <c r="F421" s="889">
        <f t="shared" si="13"/>
        <v>3</v>
      </c>
      <c r="G421" s="888" t="s">
        <v>220</v>
      </c>
      <c r="H421" s="890">
        <v>2.81</v>
      </c>
      <c r="I421" s="891">
        <f t="shared" si="14"/>
        <v>8.43</v>
      </c>
      <c r="K421" s="892"/>
      <c r="L421" s="892"/>
    </row>
    <row r="422" spans="1:17" s="887" customFormat="1" ht="30">
      <c r="A422" s="864" t="s">
        <v>1481</v>
      </c>
      <c r="B422" s="864" t="s">
        <v>1337</v>
      </c>
      <c r="C422" s="864" t="s">
        <v>1477</v>
      </c>
      <c r="D422" s="888">
        <v>2</v>
      </c>
      <c r="E422" s="889">
        <v>0</v>
      </c>
      <c r="F422" s="889">
        <f t="shared" si="13"/>
        <v>2</v>
      </c>
      <c r="G422" s="888" t="s">
        <v>220</v>
      </c>
      <c r="H422" s="890">
        <v>3.36</v>
      </c>
      <c r="I422" s="891">
        <f t="shared" si="14"/>
        <v>6.72</v>
      </c>
      <c r="K422" s="892"/>
      <c r="L422" s="892"/>
    </row>
    <row r="423" spans="1:17" s="887" customFormat="1" ht="30">
      <c r="A423" s="864" t="s">
        <v>1481</v>
      </c>
      <c r="B423" s="864" t="s">
        <v>1337</v>
      </c>
      <c r="C423" s="864" t="s">
        <v>1401</v>
      </c>
      <c r="D423" s="888">
        <v>8</v>
      </c>
      <c r="E423" s="889">
        <v>0</v>
      </c>
      <c r="F423" s="889">
        <f t="shared" si="13"/>
        <v>8</v>
      </c>
      <c r="G423" s="888" t="s">
        <v>220</v>
      </c>
      <c r="H423" s="890">
        <v>11.49</v>
      </c>
      <c r="I423" s="891">
        <f t="shared" si="14"/>
        <v>91.92</v>
      </c>
      <c r="K423" s="892"/>
      <c r="L423" s="892"/>
    </row>
    <row r="424" spans="1:17" s="887" customFormat="1" ht="30">
      <c r="A424" s="864" t="s">
        <v>1481</v>
      </c>
      <c r="B424" s="864" t="s">
        <v>1337</v>
      </c>
      <c r="C424" s="864" t="s">
        <v>1443</v>
      </c>
      <c r="D424" s="888">
        <v>9</v>
      </c>
      <c r="E424" s="889">
        <v>0</v>
      </c>
      <c r="F424" s="889">
        <f t="shared" si="13"/>
        <v>9</v>
      </c>
      <c r="G424" s="888" t="s">
        <v>220</v>
      </c>
      <c r="H424" s="890">
        <v>16</v>
      </c>
      <c r="I424" s="891">
        <f t="shared" si="14"/>
        <v>144</v>
      </c>
      <c r="K424" s="892"/>
      <c r="L424" s="892"/>
    </row>
    <row r="425" spans="1:17" s="887" customFormat="1">
      <c r="A425" s="864" t="s">
        <v>1481</v>
      </c>
      <c r="B425" s="864" t="s">
        <v>1337</v>
      </c>
      <c r="C425" s="864" t="s">
        <v>1345</v>
      </c>
      <c r="D425" s="888">
        <v>10</v>
      </c>
      <c r="E425" s="889">
        <v>0</v>
      </c>
      <c r="F425" s="889">
        <f t="shared" si="13"/>
        <v>10</v>
      </c>
      <c r="G425" s="888" t="s">
        <v>220</v>
      </c>
      <c r="H425" s="890">
        <v>2.97</v>
      </c>
      <c r="I425" s="891">
        <f t="shared" si="14"/>
        <v>29.700000000000003</v>
      </c>
      <c r="K425" s="892"/>
      <c r="L425" s="892"/>
    </row>
    <row r="426" spans="1:17" s="887" customFormat="1">
      <c r="A426" s="864" t="s">
        <v>1481</v>
      </c>
      <c r="B426" s="864" t="s">
        <v>1337</v>
      </c>
      <c r="C426" s="864" t="s">
        <v>1402</v>
      </c>
      <c r="D426" s="888">
        <v>3</v>
      </c>
      <c r="E426" s="889">
        <v>0</v>
      </c>
      <c r="F426" s="889">
        <f t="shared" si="13"/>
        <v>3</v>
      </c>
      <c r="G426" s="888" t="s">
        <v>220</v>
      </c>
      <c r="H426" s="890">
        <v>4.41</v>
      </c>
      <c r="I426" s="891">
        <f t="shared" si="14"/>
        <v>13.23</v>
      </c>
      <c r="K426" s="892"/>
      <c r="L426" s="892"/>
    </row>
    <row r="427" spans="1:17" s="887" customFormat="1">
      <c r="A427" s="864" t="s">
        <v>1481</v>
      </c>
      <c r="B427" s="864" t="s">
        <v>1337</v>
      </c>
      <c r="C427" s="864" t="s">
        <v>1348</v>
      </c>
      <c r="D427" s="888">
        <v>86</v>
      </c>
      <c r="E427" s="889">
        <v>0</v>
      </c>
      <c r="F427" s="889">
        <f t="shared" si="13"/>
        <v>86</v>
      </c>
      <c r="G427" s="888" t="s">
        <v>220</v>
      </c>
      <c r="H427" s="890">
        <v>0.96</v>
      </c>
      <c r="I427" s="891">
        <f t="shared" si="14"/>
        <v>82.56</v>
      </c>
      <c r="K427" s="892"/>
      <c r="L427" s="892"/>
    </row>
    <row r="428" spans="1:17" s="887" customFormat="1">
      <c r="A428" s="864" t="s">
        <v>1481</v>
      </c>
      <c r="B428" s="864" t="s">
        <v>1337</v>
      </c>
      <c r="C428" s="864" t="s">
        <v>1349</v>
      </c>
      <c r="D428" s="888">
        <v>12</v>
      </c>
      <c r="E428" s="889">
        <v>0</v>
      </c>
      <c r="F428" s="889">
        <f t="shared" si="13"/>
        <v>12</v>
      </c>
      <c r="G428" s="888" t="s">
        <v>220</v>
      </c>
      <c r="H428" s="890">
        <v>4.9000000000000004</v>
      </c>
      <c r="I428" s="891">
        <f t="shared" si="14"/>
        <v>58.800000000000004</v>
      </c>
      <c r="K428" s="892"/>
      <c r="L428" s="892"/>
    </row>
    <row r="429" spans="1:17" s="887" customFormat="1">
      <c r="A429" s="864" t="s">
        <v>1481</v>
      </c>
      <c r="B429" s="864" t="s">
        <v>1337</v>
      </c>
      <c r="C429" s="864" t="s">
        <v>1444</v>
      </c>
      <c r="D429" s="888">
        <v>13</v>
      </c>
      <c r="E429" s="889">
        <v>0</v>
      </c>
      <c r="F429" s="889">
        <f t="shared" si="13"/>
        <v>13</v>
      </c>
      <c r="G429" s="888" t="s">
        <v>220</v>
      </c>
      <c r="H429" s="890">
        <v>5.98</v>
      </c>
      <c r="I429" s="891">
        <f t="shared" si="14"/>
        <v>77.740000000000009</v>
      </c>
      <c r="K429" s="892"/>
      <c r="L429" s="892"/>
    </row>
    <row r="430" spans="1:17" s="887" customFormat="1">
      <c r="A430" s="864" t="s">
        <v>1481</v>
      </c>
      <c r="B430" s="864" t="s">
        <v>1337</v>
      </c>
      <c r="C430" s="864" t="s">
        <v>1352</v>
      </c>
      <c r="D430" s="888">
        <v>12</v>
      </c>
      <c r="E430" s="889">
        <v>0</v>
      </c>
      <c r="F430" s="889">
        <f t="shared" si="13"/>
        <v>12</v>
      </c>
      <c r="G430" s="888" t="s">
        <v>220</v>
      </c>
      <c r="H430" s="890">
        <v>28.9</v>
      </c>
      <c r="I430" s="891">
        <f t="shared" si="14"/>
        <v>346.79999999999995</v>
      </c>
      <c r="K430" s="892"/>
      <c r="L430" s="892"/>
    </row>
    <row r="431" spans="1:17" s="887" customFormat="1">
      <c r="A431" s="864" t="s">
        <v>1481</v>
      </c>
      <c r="B431" s="864" t="s">
        <v>1337</v>
      </c>
      <c r="C431" s="864" t="s">
        <v>1445</v>
      </c>
      <c r="D431" s="888">
        <v>7</v>
      </c>
      <c r="E431" s="889">
        <v>0</v>
      </c>
      <c r="F431" s="889">
        <f t="shared" si="13"/>
        <v>7</v>
      </c>
      <c r="G431" s="888" t="s">
        <v>220</v>
      </c>
      <c r="H431" s="890">
        <v>1.17</v>
      </c>
      <c r="I431" s="891">
        <f t="shared" si="14"/>
        <v>8.19</v>
      </c>
      <c r="K431" s="892"/>
      <c r="L431" s="892"/>
    </row>
    <row r="432" spans="1:17" s="887" customFormat="1">
      <c r="A432" s="864" t="s">
        <v>1481</v>
      </c>
      <c r="B432" s="864" t="s">
        <v>1337</v>
      </c>
      <c r="C432" s="864" t="s">
        <v>1446</v>
      </c>
      <c r="D432" s="888">
        <v>3</v>
      </c>
      <c r="E432" s="889">
        <v>0</v>
      </c>
      <c r="F432" s="889">
        <f t="shared" si="13"/>
        <v>3</v>
      </c>
      <c r="G432" s="888" t="s">
        <v>220</v>
      </c>
      <c r="H432" s="890">
        <v>10.99</v>
      </c>
      <c r="I432" s="891">
        <f t="shared" si="14"/>
        <v>32.97</v>
      </c>
      <c r="K432" s="892"/>
      <c r="L432" s="892"/>
    </row>
    <row r="433" spans="1:12" s="887" customFormat="1">
      <c r="A433" s="864" t="s">
        <v>1481</v>
      </c>
      <c r="B433" s="864" t="s">
        <v>1337</v>
      </c>
      <c r="C433" s="864" t="s">
        <v>1478</v>
      </c>
      <c r="D433" s="888">
        <v>1</v>
      </c>
      <c r="E433" s="889">
        <v>0</v>
      </c>
      <c r="F433" s="889">
        <f t="shared" si="13"/>
        <v>1</v>
      </c>
      <c r="G433" s="888" t="s">
        <v>220</v>
      </c>
      <c r="H433" s="890">
        <v>24.51</v>
      </c>
      <c r="I433" s="891">
        <f t="shared" si="14"/>
        <v>24.51</v>
      </c>
      <c r="K433" s="892"/>
      <c r="L433" s="892"/>
    </row>
    <row r="434" spans="1:12" s="887" customFormat="1">
      <c r="A434" s="864" t="s">
        <v>1481</v>
      </c>
      <c r="B434" s="864" t="s">
        <v>1337</v>
      </c>
      <c r="C434" s="864" t="s">
        <v>1387</v>
      </c>
      <c r="D434" s="888">
        <v>9</v>
      </c>
      <c r="E434" s="889">
        <v>0</v>
      </c>
      <c r="F434" s="889">
        <f t="shared" si="13"/>
        <v>9</v>
      </c>
      <c r="G434" s="888" t="s">
        <v>220</v>
      </c>
      <c r="H434" s="890">
        <v>8.59</v>
      </c>
      <c r="I434" s="891">
        <f t="shared" si="14"/>
        <v>77.31</v>
      </c>
      <c r="K434" s="892"/>
      <c r="L434" s="892"/>
    </row>
    <row r="435" spans="1:12" s="887" customFormat="1">
      <c r="A435" s="864" t="s">
        <v>1481</v>
      </c>
      <c r="B435" s="864" t="s">
        <v>1337</v>
      </c>
      <c r="C435" s="864" t="s">
        <v>1354</v>
      </c>
      <c r="D435" s="888">
        <v>14</v>
      </c>
      <c r="E435" s="889">
        <v>0</v>
      </c>
      <c r="F435" s="889">
        <f t="shared" si="13"/>
        <v>14</v>
      </c>
      <c r="G435" s="888" t="s">
        <v>220</v>
      </c>
      <c r="H435" s="890">
        <v>1.56</v>
      </c>
      <c r="I435" s="891">
        <f t="shared" si="14"/>
        <v>21.84</v>
      </c>
      <c r="K435" s="892"/>
      <c r="L435" s="892"/>
    </row>
    <row r="436" spans="1:12" s="887" customFormat="1">
      <c r="A436" s="864" t="s">
        <v>1481</v>
      </c>
      <c r="B436" s="864" t="s">
        <v>1337</v>
      </c>
      <c r="C436" s="864" t="s">
        <v>1403</v>
      </c>
      <c r="D436" s="888">
        <v>3</v>
      </c>
      <c r="E436" s="889">
        <v>0</v>
      </c>
      <c r="F436" s="889">
        <f t="shared" si="13"/>
        <v>3</v>
      </c>
      <c r="G436" s="888" t="s">
        <v>220</v>
      </c>
      <c r="H436" s="890">
        <v>3.31</v>
      </c>
      <c r="I436" s="891">
        <f t="shared" si="14"/>
        <v>9.93</v>
      </c>
      <c r="K436" s="892"/>
      <c r="L436" s="892"/>
    </row>
    <row r="437" spans="1:12" s="887" customFormat="1" ht="30">
      <c r="A437" s="864" t="s">
        <v>1481</v>
      </c>
      <c r="B437" s="864" t="s">
        <v>1357</v>
      </c>
      <c r="C437" s="864" t="s">
        <v>1447</v>
      </c>
      <c r="D437" s="888">
        <v>2</v>
      </c>
      <c r="E437" s="889">
        <v>0</v>
      </c>
      <c r="F437" s="889">
        <f t="shared" si="13"/>
        <v>2</v>
      </c>
      <c r="G437" s="888" t="s">
        <v>220</v>
      </c>
      <c r="H437" s="890">
        <v>200</v>
      </c>
      <c r="I437" s="891">
        <f t="shared" si="14"/>
        <v>400</v>
      </c>
      <c r="K437" s="892"/>
      <c r="L437" s="892"/>
    </row>
    <row r="438" spans="1:12" s="887" customFormat="1">
      <c r="A438" s="864" t="s">
        <v>1481</v>
      </c>
      <c r="B438" s="864" t="s">
        <v>1357</v>
      </c>
      <c r="C438" s="864" t="s">
        <v>1448</v>
      </c>
      <c r="D438" s="888">
        <v>5</v>
      </c>
      <c r="E438" s="889">
        <v>0</v>
      </c>
      <c r="F438" s="889">
        <f t="shared" si="13"/>
        <v>5</v>
      </c>
      <c r="G438" s="888" t="s">
        <v>220</v>
      </c>
      <c r="H438" s="890">
        <v>1.95</v>
      </c>
      <c r="I438" s="891">
        <f t="shared" si="14"/>
        <v>9.75</v>
      </c>
      <c r="K438" s="892"/>
      <c r="L438" s="892"/>
    </row>
    <row r="439" spans="1:12" s="887" customFormat="1">
      <c r="A439" s="864" t="s">
        <v>1481</v>
      </c>
      <c r="B439" s="864" t="s">
        <v>1357</v>
      </c>
      <c r="C439" s="864" t="s">
        <v>1449</v>
      </c>
      <c r="D439" s="888">
        <v>8</v>
      </c>
      <c r="E439" s="889">
        <v>0</v>
      </c>
      <c r="F439" s="889">
        <f t="shared" si="13"/>
        <v>8</v>
      </c>
      <c r="G439" s="888" t="s">
        <v>220</v>
      </c>
      <c r="H439" s="890">
        <v>1.44</v>
      </c>
      <c r="I439" s="891">
        <f t="shared" si="14"/>
        <v>11.52</v>
      </c>
      <c r="K439" s="892"/>
      <c r="L439" s="892"/>
    </row>
    <row r="440" spans="1:12" s="887" customFormat="1">
      <c r="A440" s="864" t="s">
        <v>1481</v>
      </c>
      <c r="B440" s="864" t="s">
        <v>1357</v>
      </c>
      <c r="C440" s="864" t="s">
        <v>1450</v>
      </c>
      <c r="D440" s="888">
        <v>5</v>
      </c>
      <c r="E440" s="889">
        <v>0</v>
      </c>
      <c r="F440" s="889">
        <f t="shared" si="13"/>
        <v>5</v>
      </c>
      <c r="G440" s="888" t="s">
        <v>220</v>
      </c>
      <c r="H440" s="890">
        <v>5.29</v>
      </c>
      <c r="I440" s="891">
        <f t="shared" si="14"/>
        <v>26.45</v>
      </c>
      <c r="K440" s="892"/>
      <c r="L440" s="892"/>
    </row>
    <row r="441" spans="1:12" s="887" customFormat="1">
      <c r="A441" s="864" t="s">
        <v>1481</v>
      </c>
      <c r="B441" s="864" t="s">
        <v>1357</v>
      </c>
      <c r="C441" s="864" t="s">
        <v>1358</v>
      </c>
      <c r="D441" s="888">
        <v>6</v>
      </c>
      <c r="E441" s="889">
        <v>0</v>
      </c>
      <c r="F441" s="889">
        <f t="shared" si="13"/>
        <v>6</v>
      </c>
      <c r="G441" s="888" t="s">
        <v>220</v>
      </c>
      <c r="H441" s="890">
        <v>4.6500000000000004</v>
      </c>
      <c r="I441" s="891">
        <f t="shared" si="14"/>
        <v>27.900000000000002</v>
      </c>
      <c r="K441" s="892"/>
      <c r="L441" s="892"/>
    </row>
    <row r="442" spans="1:12" s="887" customFormat="1">
      <c r="A442" s="864" t="s">
        <v>1481</v>
      </c>
      <c r="B442" s="864" t="s">
        <v>1357</v>
      </c>
      <c r="C442" s="864" t="s">
        <v>1451</v>
      </c>
      <c r="D442" s="888">
        <v>4</v>
      </c>
      <c r="E442" s="889">
        <v>0</v>
      </c>
      <c r="F442" s="889">
        <f t="shared" si="13"/>
        <v>4</v>
      </c>
      <c r="G442" s="888" t="s">
        <v>220</v>
      </c>
      <c r="H442" s="890">
        <v>10.19</v>
      </c>
      <c r="I442" s="891">
        <f t="shared" si="14"/>
        <v>40.76</v>
      </c>
      <c r="K442" s="892"/>
      <c r="L442" s="892"/>
    </row>
    <row r="443" spans="1:12" s="887" customFormat="1">
      <c r="A443" s="864" t="s">
        <v>1481</v>
      </c>
      <c r="B443" s="864" t="s">
        <v>1357</v>
      </c>
      <c r="C443" s="864" t="s">
        <v>1452</v>
      </c>
      <c r="D443" s="888">
        <v>27</v>
      </c>
      <c r="E443" s="889">
        <v>0</v>
      </c>
      <c r="F443" s="889">
        <f t="shared" si="13"/>
        <v>27</v>
      </c>
      <c r="G443" s="888" t="s">
        <v>220</v>
      </c>
      <c r="H443" s="890">
        <v>2.58</v>
      </c>
      <c r="I443" s="891">
        <f t="shared" si="14"/>
        <v>69.66</v>
      </c>
      <c r="K443" s="892"/>
      <c r="L443" s="892"/>
    </row>
    <row r="444" spans="1:12" s="887" customFormat="1">
      <c r="A444" s="864" t="s">
        <v>1481</v>
      </c>
      <c r="B444" s="864" t="s">
        <v>1357</v>
      </c>
      <c r="C444" s="864" t="s">
        <v>1359</v>
      </c>
      <c r="D444" s="888">
        <v>32</v>
      </c>
      <c r="E444" s="889">
        <v>0</v>
      </c>
      <c r="F444" s="889">
        <f t="shared" si="13"/>
        <v>32</v>
      </c>
      <c r="G444" s="888" t="s">
        <v>220</v>
      </c>
      <c r="H444" s="890">
        <v>3.39</v>
      </c>
      <c r="I444" s="891">
        <f t="shared" si="14"/>
        <v>108.48</v>
      </c>
      <c r="K444" s="892"/>
      <c r="L444" s="892"/>
    </row>
    <row r="445" spans="1:12" s="887" customFormat="1">
      <c r="A445" s="864" t="s">
        <v>1481</v>
      </c>
      <c r="B445" s="864" t="s">
        <v>1357</v>
      </c>
      <c r="C445" s="864" t="s">
        <v>1360</v>
      </c>
      <c r="D445" s="888">
        <v>19</v>
      </c>
      <c r="E445" s="889">
        <v>0</v>
      </c>
      <c r="F445" s="889">
        <f t="shared" si="13"/>
        <v>19</v>
      </c>
      <c r="G445" s="888" t="s">
        <v>220</v>
      </c>
      <c r="H445" s="890">
        <v>8.11</v>
      </c>
      <c r="I445" s="891">
        <f t="shared" si="14"/>
        <v>154.08999999999997</v>
      </c>
      <c r="K445" s="892"/>
      <c r="L445" s="892"/>
    </row>
    <row r="446" spans="1:12" s="887" customFormat="1">
      <c r="A446" s="864" t="s">
        <v>1481</v>
      </c>
      <c r="B446" s="864" t="s">
        <v>1357</v>
      </c>
      <c r="C446" s="864" t="s">
        <v>1453</v>
      </c>
      <c r="D446" s="888">
        <v>14</v>
      </c>
      <c r="E446" s="889">
        <v>0</v>
      </c>
      <c r="F446" s="889">
        <f t="shared" si="13"/>
        <v>14</v>
      </c>
      <c r="G446" s="888" t="s">
        <v>220</v>
      </c>
      <c r="H446" s="890">
        <v>5.57</v>
      </c>
      <c r="I446" s="891">
        <f t="shared" si="14"/>
        <v>77.98</v>
      </c>
      <c r="K446" s="892"/>
      <c r="L446" s="892"/>
    </row>
    <row r="447" spans="1:12" s="887" customFormat="1">
      <c r="A447" s="864" t="s">
        <v>1481</v>
      </c>
      <c r="B447" s="864" t="s">
        <v>1357</v>
      </c>
      <c r="C447" s="864" t="s">
        <v>1406</v>
      </c>
      <c r="D447" s="888">
        <v>17</v>
      </c>
      <c r="E447" s="889">
        <v>0</v>
      </c>
      <c r="F447" s="889">
        <f t="shared" si="13"/>
        <v>17</v>
      </c>
      <c r="G447" s="888" t="s">
        <v>220</v>
      </c>
      <c r="H447" s="890">
        <v>5.0599999999999996</v>
      </c>
      <c r="I447" s="891">
        <f t="shared" si="14"/>
        <v>86.02</v>
      </c>
      <c r="K447" s="892"/>
      <c r="L447" s="892"/>
    </row>
    <row r="448" spans="1:12" s="887" customFormat="1">
      <c r="A448" s="864" t="s">
        <v>1481</v>
      </c>
      <c r="B448" s="864" t="s">
        <v>1357</v>
      </c>
      <c r="C448" s="864" t="s">
        <v>1361</v>
      </c>
      <c r="D448" s="888">
        <v>11</v>
      </c>
      <c r="E448" s="889">
        <v>0</v>
      </c>
      <c r="F448" s="889">
        <f t="shared" si="13"/>
        <v>11</v>
      </c>
      <c r="G448" s="888" t="s">
        <v>220</v>
      </c>
      <c r="H448" s="890">
        <v>14.13</v>
      </c>
      <c r="I448" s="891">
        <f t="shared" si="14"/>
        <v>155.43</v>
      </c>
      <c r="K448" s="892"/>
      <c r="L448" s="892"/>
    </row>
    <row r="449" spans="1:12" s="887" customFormat="1">
      <c r="A449" s="864" t="s">
        <v>1481</v>
      </c>
      <c r="B449" s="864" t="s">
        <v>1357</v>
      </c>
      <c r="C449" s="864" t="s">
        <v>1455</v>
      </c>
      <c r="D449" s="888">
        <v>8</v>
      </c>
      <c r="E449" s="889">
        <v>0</v>
      </c>
      <c r="F449" s="889">
        <f t="shared" si="13"/>
        <v>8</v>
      </c>
      <c r="G449" s="888" t="s">
        <v>220</v>
      </c>
      <c r="H449" s="890">
        <v>6.68</v>
      </c>
      <c r="I449" s="891">
        <f t="shared" si="14"/>
        <v>53.44</v>
      </c>
      <c r="K449" s="892"/>
      <c r="L449" s="892"/>
    </row>
    <row r="450" spans="1:12" s="887" customFormat="1" ht="30">
      <c r="A450" s="864" t="s">
        <v>1481</v>
      </c>
      <c r="B450" s="864" t="s">
        <v>1357</v>
      </c>
      <c r="C450" s="864" t="s">
        <v>1482</v>
      </c>
      <c r="D450" s="888">
        <v>1</v>
      </c>
      <c r="E450" s="889">
        <v>0</v>
      </c>
      <c r="F450" s="889">
        <f t="shared" si="13"/>
        <v>1</v>
      </c>
      <c r="G450" s="888" t="s">
        <v>220</v>
      </c>
      <c r="H450" s="890">
        <v>47.4</v>
      </c>
      <c r="I450" s="891">
        <f t="shared" si="14"/>
        <v>47.4</v>
      </c>
      <c r="K450" s="892"/>
      <c r="L450" s="892"/>
    </row>
    <row r="451" spans="1:12" s="887" customFormat="1" ht="30">
      <c r="A451" s="864" t="s">
        <v>1481</v>
      </c>
      <c r="B451" s="864" t="s">
        <v>1357</v>
      </c>
      <c r="C451" s="864" t="s">
        <v>1456</v>
      </c>
      <c r="D451" s="888">
        <v>5</v>
      </c>
      <c r="E451" s="889">
        <v>0</v>
      </c>
      <c r="F451" s="889">
        <f t="shared" si="13"/>
        <v>5</v>
      </c>
      <c r="G451" s="888" t="s">
        <v>220</v>
      </c>
      <c r="H451" s="890">
        <v>20.9</v>
      </c>
      <c r="I451" s="891">
        <f t="shared" si="14"/>
        <v>104.5</v>
      </c>
      <c r="K451" s="892"/>
      <c r="L451" s="892"/>
    </row>
    <row r="452" spans="1:12" s="887" customFormat="1">
      <c r="A452" s="864" t="s">
        <v>1481</v>
      </c>
      <c r="B452" s="864" t="s">
        <v>1357</v>
      </c>
      <c r="C452" s="864" t="s">
        <v>1479</v>
      </c>
      <c r="D452" s="888">
        <v>2</v>
      </c>
      <c r="E452" s="889">
        <v>0</v>
      </c>
      <c r="F452" s="889">
        <f t="shared" si="13"/>
        <v>2</v>
      </c>
      <c r="G452" s="888" t="s">
        <v>220</v>
      </c>
      <c r="H452" s="890">
        <v>5.69</v>
      </c>
      <c r="I452" s="891">
        <f t="shared" si="14"/>
        <v>11.38</v>
      </c>
      <c r="K452" s="892"/>
      <c r="L452" s="892"/>
    </row>
    <row r="453" spans="1:12" s="887" customFormat="1">
      <c r="A453" s="864" t="s">
        <v>1481</v>
      </c>
      <c r="B453" s="864" t="s">
        <v>1357</v>
      </c>
      <c r="C453" s="864" t="s">
        <v>1457</v>
      </c>
      <c r="D453" s="888">
        <v>9</v>
      </c>
      <c r="E453" s="889">
        <v>0</v>
      </c>
      <c r="F453" s="889">
        <f t="shared" si="13"/>
        <v>9</v>
      </c>
      <c r="G453" s="888" t="s">
        <v>220</v>
      </c>
      <c r="H453" s="890">
        <v>10.66</v>
      </c>
      <c r="I453" s="891">
        <f t="shared" si="14"/>
        <v>95.94</v>
      </c>
      <c r="K453" s="892"/>
      <c r="L453" s="892"/>
    </row>
    <row r="454" spans="1:12" s="887" customFormat="1">
      <c r="A454" s="864" t="s">
        <v>1481</v>
      </c>
      <c r="B454" s="864" t="s">
        <v>1357</v>
      </c>
      <c r="C454" s="864" t="s">
        <v>1363</v>
      </c>
      <c r="D454" s="888">
        <v>9</v>
      </c>
      <c r="E454" s="889">
        <v>0</v>
      </c>
      <c r="F454" s="889">
        <f t="shared" si="13"/>
        <v>9</v>
      </c>
      <c r="G454" s="888" t="s">
        <v>220</v>
      </c>
      <c r="H454" s="890">
        <v>21.99</v>
      </c>
      <c r="I454" s="891">
        <f t="shared" si="14"/>
        <v>197.91</v>
      </c>
      <c r="K454" s="892"/>
      <c r="L454" s="892"/>
    </row>
    <row r="455" spans="1:12" s="887" customFormat="1">
      <c r="A455" s="864" t="s">
        <v>1481</v>
      </c>
      <c r="B455" s="864" t="s">
        <v>1357</v>
      </c>
      <c r="C455" s="864" t="s">
        <v>1364</v>
      </c>
      <c r="D455" s="888">
        <v>4</v>
      </c>
      <c r="E455" s="889">
        <v>0</v>
      </c>
      <c r="F455" s="889">
        <f t="shared" si="13"/>
        <v>4</v>
      </c>
      <c r="G455" s="888" t="s">
        <v>220</v>
      </c>
      <c r="H455" s="890">
        <v>22.9</v>
      </c>
      <c r="I455" s="891">
        <f t="shared" si="14"/>
        <v>91.6</v>
      </c>
      <c r="K455" s="892"/>
      <c r="L455" s="892"/>
    </row>
    <row r="456" spans="1:12" s="887" customFormat="1">
      <c r="A456" s="864" t="s">
        <v>1481</v>
      </c>
      <c r="B456" s="864" t="s">
        <v>1357</v>
      </c>
      <c r="C456" s="864" t="s">
        <v>1365</v>
      </c>
      <c r="D456" s="888">
        <v>40</v>
      </c>
      <c r="E456" s="889">
        <v>0</v>
      </c>
      <c r="F456" s="889">
        <f t="shared" si="13"/>
        <v>40</v>
      </c>
      <c r="G456" s="888" t="s">
        <v>220</v>
      </c>
      <c r="H456" s="890">
        <v>2.71</v>
      </c>
      <c r="I456" s="891">
        <f t="shared" si="14"/>
        <v>108.4</v>
      </c>
      <c r="K456" s="892"/>
      <c r="L456" s="892"/>
    </row>
    <row r="457" spans="1:12" s="887" customFormat="1">
      <c r="A457" s="864" t="s">
        <v>1481</v>
      </c>
      <c r="B457" s="864" t="s">
        <v>1357</v>
      </c>
      <c r="C457" s="864" t="s">
        <v>1366</v>
      </c>
      <c r="D457" s="888">
        <v>34</v>
      </c>
      <c r="E457" s="889">
        <v>0</v>
      </c>
      <c r="F457" s="889">
        <f t="shared" si="13"/>
        <v>34</v>
      </c>
      <c r="G457" s="888" t="s">
        <v>220</v>
      </c>
      <c r="H457" s="890">
        <v>5.04</v>
      </c>
      <c r="I457" s="891">
        <f t="shared" si="14"/>
        <v>171.36</v>
      </c>
      <c r="K457" s="892"/>
      <c r="L457" s="892"/>
    </row>
    <row r="458" spans="1:12" s="887" customFormat="1">
      <c r="A458" s="864" t="s">
        <v>1481</v>
      </c>
      <c r="B458" s="864" t="s">
        <v>1357</v>
      </c>
      <c r="C458" s="864" t="s">
        <v>1458</v>
      </c>
      <c r="D458" s="888">
        <v>7</v>
      </c>
      <c r="E458" s="889">
        <v>0</v>
      </c>
      <c r="F458" s="889">
        <f t="shared" ref="F458:F521" si="15">D458+D458*E458</f>
        <v>7</v>
      </c>
      <c r="G458" s="888" t="s">
        <v>220</v>
      </c>
      <c r="H458" s="890">
        <v>6.69</v>
      </c>
      <c r="I458" s="891">
        <f t="shared" ref="I458:I521" si="16">F458*H458</f>
        <v>46.830000000000005</v>
      </c>
      <c r="K458" s="892"/>
      <c r="L458" s="892"/>
    </row>
    <row r="459" spans="1:12" s="887" customFormat="1">
      <c r="A459" s="864" t="s">
        <v>1481</v>
      </c>
      <c r="B459" s="864" t="s">
        <v>1368</v>
      </c>
      <c r="C459" s="864" t="s">
        <v>1359</v>
      </c>
      <c r="D459" s="888">
        <v>14</v>
      </c>
      <c r="E459" s="889">
        <v>0</v>
      </c>
      <c r="F459" s="889">
        <f t="shared" si="15"/>
        <v>14</v>
      </c>
      <c r="G459" s="888" t="s">
        <v>220</v>
      </c>
      <c r="H459" s="890">
        <v>3.39</v>
      </c>
      <c r="I459" s="891">
        <f t="shared" si="16"/>
        <v>47.46</v>
      </c>
      <c r="K459" s="892"/>
      <c r="L459" s="892"/>
    </row>
    <row r="460" spans="1:12" s="887" customFormat="1">
      <c r="A460" s="864" t="s">
        <v>1481</v>
      </c>
      <c r="B460" s="864" t="s">
        <v>1368</v>
      </c>
      <c r="C460" s="864" t="s">
        <v>1406</v>
      </c>
      <c r="D460" s="888">
        <v>17</v>
      </c>
      <c r="E460" s="889">
        <v>0</v>
      </c>
      <c r="F460" s="889">
        <f t="shared" si="15"/>
        <v>17</v>
      </c>
      <c r="G460" s="888" t="s">
        <v>220</v>
      </c>
      <c r="H460" s="890">
        <v>5.0599999999999996</v>
      </c>
      <c r="I460" s="891">
        <f t="shared" si="16"/>
        <v>86.02</v>
      </c>
      <c r="K460" s="892"/>
      <c r="L460" s="892"/>
    </row>
    <row r="461" spans="1:12" s="887" customFormat="1">
      <c r="A461" s="864" t="s">
        <v>1481</v>
      </c>
      <c r="B461" s="864" t="s">
        <v>1368</v>
      </c>
      <c r="C461" s="864" t="s">
        <v>1457</v>
      </c>
      <c r="D461" s="888">
        <v>3</v>
      </c>
      <c r="E461" s="889">
        <v>0</v>
      </c>
      <c r="F461" s="889">
        <f t="shared" si="15"/>
        <v>3</v>
      </c>
      <c r="G461" s="888" t="s">
        <v>220</v>
      </c>
      <c r="H461" s="890">
        <v>10.66</v>
      </c>
      <c r="I461" s="891">
        <f t="shared" si="16"/>
        <v>31.98</v>
      </c>
      <c r="K461" s="892"/>
      <c r="L461" s="892"/>
    </row>
    <row r="462" spans="1:12" s="887" customFormat="1">
      <c r="A462" s="864" t="s">
        <v>1481</v>
      </c>
      <c r="B462" s="864" t="s">
        <v>1368</v>
      </c>
      <c r="C462" s="864" t="s">
        <v>1390</v>
      </c>
      <c r="D462" s="888">
        <v>2</v>
      </c>
      <c r="E462" s="889">
        <v>0</v>
      </c>
      <c r="F462" s="889">
        <f t="shared" si="15"/>
        <v>2</v>
      </c>
      <c r="G462" s="888" t="s">
        <v>220</v>
      </c>
      <c r="H462" s="890">
        <v>11.84</v>
      </c>
      <c r="I462" s="891">
        <f t="shared" si="16"/>
        <v>23.68</v>
      </c>
      <c r="K462" s="892"/>
      <c r="L462" s="892"/>
    </row>
    <row r="463" spans="1:12" s="887" customFormat="1">
      <c r="A463" s="864" t="s">
        <v>1481</v>
      </c>
      <c r="B463" s="864" t="s">
        <v>1368</v>
      </c>
      <c r="C463" s="864" t="s">
        <v>1363</v>
      </c>
      <c r="D463" s="888">
        <v>3</v>
      </c>
      <c r="E463" s="889">
        <v>0</v>
      </c>
      <c r="F463" s="889">
        <f t="shared" si="15"/>
        <v>3</v>
      </c>
      <c r="G463" s="888" t="s">
        <v>220</v>
      </c>
      <c r="H463" s="890">
        <v>21.99</v>
      </c>
      <c r="I463" s="891">
        <f t="shared" si="16"/>
        <v>65.97</v>
      </c>
      <c r="K463" s="892"/>
      <c r="L463" s="892"/>
    </row>
    <row r="464" spans="1:12" s="887" customFormat="1">
      <c r="A464" s="864" t="s">
        <v>1481</v>
      </c>
      <c r="B464" s="864" t="s">
        <v>1368</v>
      </c>
      <c r="C464" s="864" t="s">
        <v>1407</v>
      </c>
      <c r="D464" s="888">
        <v>23</v>
      </c>
      <c r="E464" s="889">
        <v>0</v>
      </c>
      <c r="F464" s="889">
        <f t="shared" si="15"/>
        <v>23</v>
      </c>
      <c r="G464" s="888" t="s">
        <v>220</v>
      </c>
      <c r="H464" s="890">
        <v>8.94</v>
      </c>
      <c r="I464" s="891">
        <f t="shared" si="16"/>
        <v>205.61999999999998</v>
      </c>
      <c r="K464" s="892"/>
      <c r="L464" s="892"/>
    </row>
    <row r="465" spans="1:12" s="887" customFormat="1">
      <c r="A465" s="864" t="s">
        <v>1481</v>
      </c>
      <c r="B465" s="864" t="s">
        <v>1368</v>
      </c>
      <c r="C465" s="864" t="s">
        <v>1480</v>
      </c>
      <c r="D465" s="888">
        <v>2</v>
      </c>
      <c r="E465" s="889">
        <v>0</v>
      </c>
      <c r="F465" s="889">
        <f t="shared" si="15"/>
        <v>2</v>
      </c>
      <c r="G465" s="888" t="s">
        <v>220</v>
      </c>
      <c r="H465" s="890">
        <v>5.95</v>
      </c>
      <c r="I465" s="891">
        <f t="shared" si="16"/>
        <v>11.9</v>
      </c>
      <c r="K465" s="892"/>
      <c r="L465" s="892"/>
    </row>
    <row r="466" spans="1:12" s="887" customFormat="1">
      <c r="A466" s="864" t="s">
        <v>1481</v>
      </c>
      <c r="B466" s="864" t="s">
        <v>1368</v>
      </c>
      <c r="C466" s="864" t="s">
        <v>1394</v>
      </c>
      <c r="D466" s="888">
        <v>2</v>
      </c>
      <c r="E466" s="889">
        <v>0</v>
      </c>
      <c r="F466" s="889">
        <f t="shared" si="15"/>
        <v>2</v>
      </c>
      <c r="G466" s="888" t="s">
        <v>220</v>
      </c>
      <c r="H466" s="890">
        <v>7.59</v>
      </c>
      <c r="I466" s="891">
        <f t="shared" si="16"/>
        <v>15.18</v>
      </c>
      <c r="K466" s="892"/>
      <c r="L466" s="892"/>
    </row>
    <row r="467" spans="1:12" s="887" customFormat="1">
      <c r="A467" s="864" t="s">
        <v>1481</v>
      </c>
      <c r="B467" s="864" t="s">
        <v>1325</v>
      </c>
      <c r="C467" s="864" t="s">
        <v>1468</v>
      </c>
      <c r="D467" s="888">
        <v>99.86</v>
      </c>
      <c r="E467" s="889">
        <v>0.1</v>
      </c>
      <c r="F467" s="889">
        <f t="shared" si="15"/>
        <v>109.846</v>
      </c>
      <c r="G467" s="888" t="s">
        <v>3</v>
      </c>
      <c r="H467" s="890">
        <v>11.66</v>
      </c>
      <c r="I467" s="891">
        <f t="shared" si="16"/>
        <v>1280.8043600000001</v>
      </c>
      <c r="K467" s="892"/>
      <c r="L467" s="892"/>
    </row>
    <row r="468" spans="1:12" s="887" customFormat="1">
      <c r="A468" s="864" t="s">
        <v>1481</v>
      </c>
      <c r="B468" s="864" t="s">
        <v>1325</v>
      </c>
      <c r="C468" s="864" t="s">
        <v>1469</v>
      </c>
      <c r="D468" s="888">
        <v>15.49</v>
      </c>
      <c r="E468" s="889">
        <v>0.1</v>
      </c>
      <c r="F468" s="889">
        <f t="shared" si="15"/>
        <v>17.039000000000001</v>
      </c>
      <c r="G468" s="888" t="s">
        <v>3</v>
      </c>
      <c r="H468" s="890">
        <v>20.55</v>
      </c>
      <c r="I468" s="891">
        <f t="shared" si="16"/>
        <v>350.15145000000007</v>
      </c>
      <c r="K468" s="892"/>
      <c r="L468" s="892"/>
    </row>
    <row r="469" spans="1:12" s="887" customFormat="1" ht="30">
      <c r="A469" s="864" t="s">
        <v>1481</v>
      </c>
      <c r="B469" s="864" t="s">
        <v>1374</v>
      </c>
      <c r="C469" s="864" t="s">
        <v>1470</v>
      </c>
      <c r="D469" s="888">
        <v>22.18</v>
      </c>
      <c r="E469" s="889">
        <v>0.15</v>
      </c>
      <c r="F469" s="889">
        <f t="shared" si="15"/>
        <v>25.506999999999998</v>
      </c>
      <c r="G469" s="888" t="s">
        <v>3</v>
      </c>
      <c r="H469" s="890">
        <v>6.63</v>
      </c>
      <c r="I469" s="891">
        <f t="shared" si="16"/>
        <v>169.11140999999998</v>
      </c>
      <c r="K469" s="892"/>
      <c r="L469" s="892"/>
    </row>
    <row r="470" spans="1:12" s="887" customFormat="1" ht="30">
      <c r="A470" s="864" t="s">
        <v>1481</v>
      </c>
      <c r="B470" s="864" t="s">
        <v>1374</v>
      </c>
      <c r="C470" s="864" t="s">
        <v>1375</v>
      </c>
      <c r="D470" s="888">
        <v>48.92</v>
      </c>
      <c r="E470" s="889">
        <v>0.15</v>
      </c>
      <c r="F470" s="889">
        <f t="shared" si="15"/>
        <v>56.258000000000003</v>
      </c>
      <c r="G470" s="888" t="s">
        <v>3</v>
      </c>
      <c r="H470" s="890">
        <v>19.77</v>
      </c>
      <c r="I470" s="891">
        <f t="shared" si="16"/>
        <v>1112.22066</v>
      </c>
      <c r="K470" s="892"/>
      <c r="L470" s="892"/>
    </row>
    <row r="471" spans="1:12" s="887" customFormat="1" ht="30">
      <c r="A471" s="864" t="s">
        <v>1481</v>
      </c>
      <c r="B471" s="864" t="s">
        <v>1374</v>
      </c>
      <c r="C471" s="864" t="s">
        <v>1395</v>
      </c>
      <c r="D471" s="888">
        <v>5.98</v>
      </c>
      <c r="E471" s="889">
        <v>0.15</v>
      </c>
      <c r="F471" s="889">
        <f t="shared" si="15"/>
        <v>6.8770000000000007</v>
      </c>
      <c r="G471" s="888" t="s">
        <v>3</v>
      </c>
      <c r="H471" s="890">
        <v>31.9</v>
      </c>
      <c r="I471" s="891">
        <f t="shared" si="16"/>
        <v>219.37630000000001</v>
      </c>
      <c r="K471" s="892"/>
      <c r="L471" s="892"/>
    </row>
    <row r="472" spans="1:12" s="887" customFormat="1" ht="30">
      <c r="A472" s="864" t="s">
        <v>1481</v>
      </c>
      <c r="B472" s="864" t="s">
        <v>1374</v>
      </c>
      <c r="C472" s="864" t="s">
        <v>1376</v>
      </c>
      <c r="D472" s="888">
        <v>56.12</v>
      </c>
      <c r="E472" s="889">
        <v>0.15</v>
      </c>
      <c r="F472" s="889">
        <f t="shared" si="15"/>
        <v>64.537999999999997</v>
      </c>
      <c r="G472" s="888" t="s">
        <v>3</v>
      </c>
      <c r="H472" s="890">
        <v>18.329999999999998</v>
      </c>
      <c r="I472" s="891">
        <f t="shared" si="16"/>
        <v>1182.9815399999998</v>
      </c>
      <c r="K472" s="892"/>
      <c r="L472" s="892"/>
    </row>
    <row r="473" spans="1:12" s="887" customFormat="1" ht="30">
      <c r="A473" s="864" t="s">
        <v>1481</v>
      </c>
      <c r="B473" s="864" t="s">
        <v>1374</v>
      </c>
      <c r="C473" s="864" t="s">
        <v>1377</v>
      </c>
      <c r="D473" s="888">
        <v>1.27</v>
      </c>
      <c r="E473" s="889">
        <v>0.15</v>
      </c>
      <c r="F473" s="889">
        <f t="shared" si="15"/>
        <v>1.4605000000000001</v>
      </c>
      <c r="G473" s="888" t="s">
        <v>3</v>
      </c>
      <c r="H473" s="890">
        <v>45.06</v>
      </c>
      <c r="I473" s="891">
        <f t="shared" si="16"/>
        <v>65.810130000000015</v>
      </c>
      <c r="K473" s="892"/>
      <c r="L473" s="892"/>
    </row>
    <row r="474" spans="1:12" s="887" customFormat="1" ht="30">
      <c r="A474" s="864" t="s">
        <v>1481</v>
      </c>
      <c r="B474" s="864" t="s">
        <v>1378</v>
      </c>
      <c r="C474" s="864" t="s">
        <v>1410</v>
      </c>
      <c r="D474" s="888">
        <v>19.72</v>
      </c>
      <c r="E474" s="889">
        <v>0.15</v>
      </c>
      <c r="F474" s="889">
        <f t="shared" si="15"/>
        <v>22.677999999999997</v>
      </c>
      <c r="G474" s="888" t="s">
        <v>3</v>
      </c>
      <c r="H474" s="890">
        <v>9.2899999999999991</v>
      </c>
      <c r="I474" s="891">
        <f t="shared" si="16"/>
        <v>210.67861999999997</v>
      </c>
      <c r="K474" s="892"/>
      <c r="L474" s="892"/>
    </row>
    <row r="475" spans="1:12" s="887" customFormat="1" ht="30">
      <c r="A475" s="864" t="s">
        <v>1481</v>
      </c>
      <c r="B475" s="864" t="s">
        <v>1378</v>
      </c>
      <c r="C475" s="864" t="s">
        <v>1396</v>
      </c>
      <c r="D475" s="888">
        <v>15.3</v>
      </c>
      <c r="E475" s="889">
        <v>0.15</v>
      </c>
      <c r="F475" s="889">
        <f t="shared" si="15"/>
        <v>17.594999999999999</v>
      </c>
      <c r="G475" s="888" t="s">
        <v>3</v>
      </c>
      <c r="H475" s="890">
        <v>8.99</v>
      </c>
      <c r="I475" s="891">
        <f t="shared" si="16"/>
        <v>158.17904999999999</v>
      </c>
      <c r="K475" s="892"/>
      <c r="L475" s="892"/>
    </row>
    <row r="476" spans="1:12" s="887" customFormat="1" ht="30">
      <c r="A476" s="864" t="s">
        <v>1481</v>
      </c>
      <c r="B476" s="864" t="s">
        <v>1380</v>
      </c>
      <c r="C476" s="864" t="s">
        <v>1381</v>
      </c>
      <c r="D476" s="888">
        <v>110.6</v>
      </c>
      <c r="E476" s="889">
        <v>0.15</v>
      </c>
      <c r="F476" s="889">
        <f t="shared" si="15"/>
        <v>127.19</v>
      </c>
      <c r="G476" s="888" t="s">
        <v>3</v>
      </c>
      <c r="H476" s="890">
        <v>4.28</v>
      </c>
      <c r="I476" s="891">
        <f t="shared" si="16"/>
        <v>544.3732</v>
      </c>
      <c r="K476" s="892"/>
      <c r="L476" s="892"/>
    </row>
    <row r="477" spans="1:12" s="887" customFormat="1" ht="30">
      <c r="A477" s="864" t="s">
        <v>1481</v>
      </c>
      <c r="B477" s="864" t="s">
        <v>1380</v>
      </c>
      <c r="C477" s="864" t="s">
        <v>1382</v>
      </c>
      <c r="D477" s="888">
        <v>33.479999999999997</v>
      </c>
      <c r="E477" s="889">
        <v>0.15</v>
      </c>
      <c r="F477" s="889">
        <f t="shared" si="15"/>
        <v>38.501999999999995</v>
      </c>
      <c r="G477" s="888" t="s">
        <v>3</v>
      </c>
      <c r="H477" s="890">
        <v>9.1199999999999992</v>
      </c>
      <c r="I477" s="891">
        <f t="shared" si="16"/>
        <v>351.13823999999994</v>
      </c>
      <c r="K477" s="892"/>
      <c r="L477" s="892"/>
    </row>
    <row r="478" spans="1:12" s="887" customFormat="1" ht="30.75" thickBot="1">
      <c r="A478" s="878" t="s">
        <v>1481</v>
      </c>
      <c r="B478" s="878" t="s">
        <v>1380</v>
      </c>
      <c r="C478" s="878" t="s">
        <v>1471</v>
      </c>
      <c r="D478" s="893">
        <v>0.06</v>
      </c>
      <c r="E478" s="889">
        <v>0.15</v>
      </c>
      <c r="F478" s="894">
        <f t="shared" si="15"/>
        <v>6.8999999999999992E-2</v>
      </c>
      <c r="G478" s="893" t="s">
        <v>3</v>
      </c>
      <c r="H478" s="895">
        <v>13.95</v>
      </c>
      <c r="I478" s="896">
        <f t="shared" si="16"/>
        <v>0.96254999999999979</v>
      </c>
      <c r="K478" s="892"/>
      <c r="L478" s="892"/>
    </row>
    <row r="479" spans="1:12" s="887" customFormat="1" ht="30.75" thickTop="1">
      <c r="A479" s="873" t="s">
        <v>1483</v>
      </c>
      <c r="B479" s="873" t="s">
        <v>1299</v>
      </c>
      <c r="C479" s="873" t="s">
        <v>1300</v>
      </c>
      <c r="D479" s="897">
        <v>10</v>
      </c>
      <c r="E479" s="898">
        <v>0</v>
      </c>
      <c r="F479" s="898">
        <f t="shared" si="15"/>
        <v>10</v>
      </c>
      <c r="G479" s="897" t="s">
        <v>220</v>
      </c>
      <c r="H479" s="899">
        <v>68.849999999999994</v>
      </c>
      <c r="I479" s="900">
        <f t="shared" si="16"/>
        <v>688.5</v>
      </c>
      <c r="K479" s="892"/>
      <c r="L479" s="892"/>
    </row>
    <row r="480" spans="1:12" s="887" customFormat="1" ht="30">
      <c r="A480" s="864" t="s">
        <v>1483</v>
      </c>
      <c r="B480" s="864" t="s">
        <v>1299</v>
      </c>
      <c r="C480" s="864" t="s">
        <v>1414</v>
      </c>
      <c r="D480" s="888">
        <v>5</v>
      </c>
      <c r="E480" s="889">
        <v>0</v>
      </c>
      <c r="F480" s="889">
        <f t="shared" si="15"/>
        <v>5</v>
      </c>
      <c r="G480" s="888" t="s">
        <v>220</v>
      </c>
      <c r="H480" s="890">
        <v>320</v>
      </c>
      <c r="I480" s="891">
        <f t="shared" si="16"/>
        <v>1600</v>
      </c>
      <c r="K480" s="892"/>
      <c r="L480" s="892"/>
    </row>
    <row r="481" spans="1:12" s="887" customFormat="1" ht="30">
      <c r="A481" s="864" t="s">
        <v>1483</v>
      </c>
      <c r="B481" s="864" t="s">
        <v>1299</v>
      </c>
      <c r="C481" s="864" t="s">
        <v>1484</v>
      </c>
      <c r="D481" s="888">
        <v>1</v>
      </c>
      <c r="E481" s="889">
        <v>0</v>
      </c>
      <c r="F481" s="889">
        <f t="shared" si="15"/>
        <v>1</v>
      </c>
      <c r="G481" s="888" t="s">
        <v>220</v>
      </c>
      <c r="H481" s="890">
        <v>150</v>
      </c>
      <c r="I481" s="891">
        <f t="shared" si="16"/>
        <v>150</v>
      </c>
      <c r="K481" s="892"/>
      <c r="L481" s="892"/>
    </row>
    <row r="482" spans="1:12" s="887" customFormat="1" ht="30">
      <c r="A482" s="864" t="s">
        <v>1483</v>
      </c>
      <c r="B482" s="864" t="s">
        <v>1299</v>
      </c>
      <c r="C482" s="864" t="s">
        <v>1485</v>
      </c>
      <c r="D482" s="888">
        <v>5</v>
      </c>
      <c r="E482" s="889">
        <v>0</v>
      </c>
      <c r="F482" s="889">
        <f t="shared" si="15"/>
        <v>5</v>
      </c>
      <c r="G482" s="888" t="s">
        <v>220</v>
      </c>
      <c r="H482" s="890">
        <v>25</v>
      </c>
      <c r="I482" s="891">
        <f t="shared" si="16"/>
        <v>125</v>
      </c>
      <c r="K482" s="892"/>
      <c r="L482" s="892"/>
    </row>
    <row r="483" spans="1:12" s="887" customFormat="1">
      <c r="A483" s="864" t="s">
        <v>1483</v>
      </c>
      <c r="B483" s="864" t="s">
        <v>1299</v>
      </c>
      <c r="C483" s="864" t="s">
        <v>1416</v>
      </c>
      <c r="D483" s="888">
        <v>1</v>
      </c>
      <c r="E483" s="889">
        <v>0</v>
      </c>
      <c r="F483" s="889">
        <f t="shared" si="15"/>
        <v>1</v>
      </c>
      <c r="G483" s="888" t="s">
        <v>220</v>
      </c>
      <c r="H483" s="890">
        <v>80</v>
      </c>
      <c r="I483" s="891">
        <f t="shared" si="16"/>
        <v>80</v>
      </c>
      <c r="K483" s="892"/>
      <c r="L483" s="892"/>
    </row>
    <row r="484" spans="1:12" s="887" customFormat="1">
      <c r="A484" s="864" t="s">
        <v>1483</v>
      </c>
      <c r="B484" s="864" t="s">
        <v>1299</v>
      </c>
      <c r="C484" s="864" t="s">
        <v>1417</v>
      </c>
      <c r="D484" s="888">
        <v>2</v>
      </c>
      <c r="E484" s="889">
        <v>0</v>
      </c>
      <c r="F484" s="889">
        <f t="shared" si="15"/>
        <v>2</v>
      </c>
      <c r="G484" s="888" t="s">
        <v>220</v>
      </c>
      <c r="H484" s="890">
        <v>244.68</v>
      </c>
      <c r="I484" s="891">
        <f t="shared" si="16"/>
        <v>489.36</v>
      </c>
      <c r="K484" s="892"/>
      <c r="L484" s="892"/>
    </row>
    <row r="485" spans="1:12" s="887" customFormat="1">
      <c r="A485" s="864" t="s">
        <v>1483</v>
      </c>
      <c r="B485" s="864" t="s">
        <v>1299</v>
      </c>
      <c r="C485" s="864" t="s">
        <v>1418</v>
      </c>
      <c r="D485" s="888">
        <v>2</v>
      </c>
      <c r="E485" s="889">
        <v>0</v>
      </c>
      <c r="F485" s="889">
        <f t="shared" si="15"/>
        <v>2</v>
      </c>
      <c r="G485" s="888" t="s">
        <v>220</v>
      </c>
      <c r="H485" s="890">
        <v>105.9</v>
      </c>
      <c r="I485" s="891">
        <f t="shared" si="16"/>
        <v>211.8</v>
      </c>
      <c r="K485" s="892"/>
      <c r="L485" s="892"/>
    </row>
    <row r="486" spans="1:12" s="887" customFormat="1">
      <c r="A486" s="864" t="s">
        <v>1483</v>
      </c>
      <c r="B486" s="864" t="s">
        <v>1299</v>
      </c>
      <c r="C486" s="864" t="s">
        <v>1419</v>
      </c>
      <c r="D486" s="888">
        <v>2</v>
      </c>
      <c r="E486" s="889">
        <v>0</v>
      </c>
      <c r="F486" s="889">
        <f t="shared" si="15"/>
        <v>2</v>
      </c>
      <c r="G486" s="888" t="s">
        <v>220</v>
      </c>
      <c r="H486" s="890">
        <v>149.93</v>
      </c>
      <c r="I486" s="891">
        <f t="shared" si="16"/>
        <v>299.86</v>
      </c>
      <c r="K486" s="892"/>
      <c r="L486" s="892"/>
    </row>
    <row r="487" spans="1:12" s="887" customFormat="1">
      <c r="A487" s="864" t="s">
        <v>1483</v>
      </c>
      <c r="B487" s="864" t="s">
        <v>1299</v>
      </c>
      <c r="C487" s="864" t="s">
        <v>1420</v>
      </c>
      <c r="D487" s="888">
        <v>3</v>
      </c>
      <c r="E487" s="889">
        <v>0</v>
      </c>
      <c r="F487" s="889">
        <f t="shared" si="15"/>
        <v>3</v>
      </c>
      <c r="G487" s="888" t="s">
        <v>220</v>
      </c>
      <c r="H487" s="890">
        <v>62.15</v>
      </c>
      <c r="I487" s="891">
        <f t="shared" si="16"/>
        <v>186.45</v>
      </c>
      <c r="K487" s="892"/>
      <c r="L487" s="892"/>
    </row>
    <row r="488" spans="1:12" s="887" customFormat="1">
      <c r="A488" s="864" t="s">
        <v>1483</v>
      </c>
      <c r="B488" s="864" t="s">
        <v>1299</v>
      </c>
      <c r="C488" s="864" t="s">
        <v>1307</v>
      </c>
      <c r="D488" s="888">
        <v>15</v>
      </c>
      <c r="E488" s="889">
        <v>0</v>
      </c>
      <c r="F488" s="889">
        <f t="shared" si="15"/>
        <v>15</v>
      </c>
      <c r="G488" s="888" t="s">
        <v>220</v>
      </c>
      <c r="H488" s="890">
        <v>34</v>
      </c>
      <c r="I488" s="891">
        <f t="shared" si="16"/>
        <v>510</v>
      </c>
      <c r="K488" s="892"/>
      <c r="L488" s="892"/>
    </row>
    <row r="489" spans="1:12" s="887" customFormat="1">
      <c r="A489" s="864" t="s">
        <v>1483</v>
      </c>
      <c r="B489" s="864" t="s">
        <v>1299</v>
      </c>
      <c r="C489" s="864" t="s">
        <v>1421</v>
      </c>
      <c r="D489" s="888">
        <v>4</v>
      </c>
      <c r="E489" s="889">
        <v>0</v>
      </c>
      <c r="F489" s="889">
        <f t="shared" si="15"/>
        <v>4</v>
      </c>
      <c r="G489" s="888" t="s">
        <v>220</v>
      </c>
      <c r="H489" s="890">
        <v>20.170000000000002</v>
      </c>
      <c r="I489" s="891">
        <f t="shared" si="16"/>
        <v>80.680000000000007</v>
      </c>
      <c r="K489" s="892"/>
      <c r="L489" s="892"/>
    </row>
    <row r="490" spans="1:12" s="887" customFormat="1">
      <c r="A490" s="864" t="s">
        <v>1483</v>
      </c>
      <c r="B490" s="864" t="s">
        <v>1299</v>
      </c>
      <c r="C490" s="864" t="s">
        <v>1422</v>
      </c>
      <c r="D490" s="888">
        <v>4</v>
      </c>
      <c r="E490" s="889">
        <v>0</v>
      </c>
      <c r="F490" s="889">
        <f t="shared" si="15"/>
        <v>4</v>
      </c>
      <c r="G490" s="888" t="s">
        <v>220</v>
      </c>
      <c r="H490" s="890">
        <v>123</v>
      </c>
      <c r="I490" s="891">
        <f t="shared" si="16"/>
        <v>492</v>
      </c>
      <c r="K490" s="892"/>
      <c r="L490" s="892"/>
    </row>
    <row r="491" spans="1:12" s="887" customFormat="1">
      <c r="A491" s="864" t="s">
        <v>1483</v>
      </c>
      <c r="B491" s="864" t="s">
        <v>1325</v>
      </c>
      <c r="C491" s="864" t="s">
        <v>1425</v>
      </c>
      <c r="D491" s="888">
        <v>11</v>
      </c>
      <c r="E491" s="889">
        <v>0</v>
      </c>
      <c r="F491" s="889">
        <f t="shared" si="15"/>
        <v>11</v>
      </c>
      <c r="G491" s="888" t="s">
        <v>220</v>
      </c>
      <c r="H491" s="890">
        <v>12.01</v>
      </c>
      <c r="I491" s="891">
        <f t="shared" si="16"/>
        <v>132.10999999999999</v>
      </c>
      <c r="K491" s="892"/>
      <c r="L491" s="892"/>
    </row>
    <row r="492" spans="1:12" s="887" customFormat="1">
      <c r="A492" s="864" t="s">
        <v>1483</v>
      </c>
      <c r="B492" s="864" t="s">
        <v>1325</v>
      </c>
      <c r="C492" s="864" t="s">
        <v>1426</v>
      </c>
      <c r="D492" s="888">
        <v>1</v>
      </c>
      <c r="E492" s="889">
        <v>0</v>
      </c>
      <c r="F492" s="889">
        <f t="shared" si="15"/>
        <v>1</v>
      </c>
      <c r="G492" s="888" t="s">
        <v>220</v>
      </c>
      <c r="H492" s="890">
        <v>13.87</v>
      </c>
      <c r="I492" s="891">
        <f t="shared" si="16"/>
        <v>13.87</v>
      </c>
      <c r="K492" s="892"/>
      <c r="L492" s="892"/>
    </row>
    <row r="493" spans="1:12" s="887" customFormat="1">
      <c r="A493" s="864" t="s">
        <v>1483</v>
      </c>
      <c r="B493" s="864" t="s">
        <v>1325</v>
      </c>
      <c r="C493" s="864" t="s">
        <v>1427</v>
      </c>
      <c r="D493" s="888">
        <v>22</v>
      </c>
      <c r="E493" s="889">
        <v>0</v>
      </c>
      <c r="F493" s="889">
        <f t="shared" si="15"/>
        <v>22</v>
      </c>
      <c r="G493" s="888" t="s">
        <v>220</v>
      </c>
      <c r="H493" s="890">
        <v>17.63</v>
      </c>
      <c r="I493" s="891">
        <f t="shared" si="16"/>
        <v>387.85999999999996</v>
      </c>
      <c r="K493" s="892"/>
      <c r="L493" s="892"/>
    </row>
    <row r="494" spans="1:12" s="887" customFormat="1">
      <c r="A494" s="864" t="s">
        <v>1483</v>
      </c>
      <c r="B494" s="864" t="s">
        <v>1325</v>
      </c>
      <c r="C494" s="864" t="s">
        <v>1428</v>
      </c>
      <c r="D494" s="888">
        <v>14</v>
      </c>
      <c r="E494" s="889">
        <v>0</v>
      </c>
      <c r="F494" s="889">
        <f t="shared" si="15"/>
        <v>14</v>
      </c>
      <c r="G494" s="888" t="s">
        <v>220</v>
      </c>
      <c r="H494" s="890">
        <v>23.99</v>
      </c>
      <c r="I494" s="891">
        <f t="shared" si="16"/>
        <v>335.85999999999996</v>
      </c>
      <c r="K494" s="892"/>
      <c r="L494" s="892"/>
    </row>
    <row r="495" spans="1:12" s="887" customFormat="1">
      <c r="A495" s="864" t="s">
        <v>1483</v>
      </c>
      <c r="B495" s="864" t="s">
        <v>1325</v>
      </c>
      <c r="C495" s="864" t="s">
        <v>1474</v>
      </c>
      <c r="D495" s="888">
        <v>1</v>
      </c>
      <c r="E495" s="889">
        <v>0</v>
      </c>
      <c r="F495" s="889">
        <f t="shared" si="15"/>
        <v>1</v>
      </c>
      <c r="G495" s="888" t="s">
        <v>220</v>
      </c>
      <c r="H495" s="890">
        <v>30.82</v>
      </c>
      <c r="I495" s="891">
        <f t="shared" si="16"/>
        <v>30.82</v>
      </c>
      <c r="K495" s="892"/>
      <c r="L495" s="892"/>
    </row>
    <row r="496" spans="1:12" s="887" customFormat="1">
      <c r="A496" s="864" t="s">
        <v>1483</v>
      </c>
      <c r="B496" s="864" t="s">
        <v>1325</v>
      </c>
      <c r="C496" s="864" t="s">
        <v>1475</v>
      </c>
      <c r="D496" s="888">
        <v>6</v>
      </c>
      <c r="E496" s="889">
        <v>0</v>
      </c>
      <c r="F496" s="889">
        <f t="shared" si="15"/>
        <v>6</v>
      </c>
      <c r="G496" s="888" t="s">
        <v>220</v>
      </c>
      <c r="H496" s="890">
        <v>39.9</v>
      </c>
      <c r="I496" s="891">
        <f t="shared" si="16"/>
        <v>239.39999999999998</v>
      </c>
      <c r="K496" s="892"/>
      <c r="L496" s="892"/>
    </row>
    <row r="497" spans="1:12" s="887" customFormat="1">
      <c r="A497" s="864" t="s">
        <v>1483</v>
      </c>
      <c r="B497" s="864" t="s">
        <v>1325</v>
      </c>
      <c r="C497" s="864" t="s">
        <v>1429</v>
      </c>
      <c r="D497" s="888">
        <v>9</v>
      </c>
      <c r="E497" s="889">
        <v>0</v>
      </c>
      <c r="F497" s="889">
        <f t="shared" si="15"/>
        <v>9</v>
      </c>
      <c r="G497" s="888" t="s">
        <v>220</v>
      </c>
      <c r="H497" s="890">
        <v>8.5</v>
      </c>
      <c r="I497" s="891">
        <f t="shared" si="16"/>
        <v>76.5</v>
      </c>
      <c r="K497" s="892"/>
      <c r="L497" s="892"/>
    </row>
    <row r="498" spans="1:12" s="887" customFormat="1">
      <c r="A498" s="864" t="s">
        <v>1483</v>
      </c>
      <c r="B498" s="864" t="s">
        <v>1325</v>
      </c>
      <c r="C498" s="864" t="s">
        <v>1476</v>
      </c>
      <c r="D498" s="888">
        <v>1</v>
      </c>
      <c r="E498" s="889">
        <v>0</v>
      </c>
      <c r="F498" s="889">
        <f t="shared" si="15"/>
        <v>1</v>
      </c>
      <c r="G498" s="888" t="s">
        <v>220</v>
      </c>
      <c r="H498" s="890">
        <v>13.99</v>
      </c>
      <c r="I498" s="891">
        <f t="shared" si="16"/>
        <v>13.99</v>
      </c>
      <c r="K498" s="892"/>
      <c r="L498" s="892"/>
    </row>
    <row r="499" spans="1:12" s="887" customFormat="1">
      <c r="A499" s="864" t="s">
        <v>1483</v>
      </c>
      <c r="B499" s="864" t="s">
        <v>1325</v>
      </c>
      <c r="C499" s="864" t="s">
        <v>1430</v>
      </c>
      <c r="D499" s="888">
        <v>10</v>
      </c>
      <c r="E499" s="889">
        <v>0</v>
      </c>
      <c r="F499" s="889">
        <f t="shared" si="15"/>
        <v>10</v>
      </c>
      <c r="G499" s="888" t="s">
        <v>220</v>
      </c>
      <c r="H499" s="890">
        <v>3.79</v>
      </c>
      <c r="I499" s="891">
        <f t="shared" si="16"/>
        <v>37.9</v>
      </c>
      <c r="K499" s="892"/>
      <c r="L499" s="892"/>
    </row>
    <row r="500" spans="1:12" s="887" customFormat="1">
      <c r="A500" s="864" t="s">
        <v>1483</v>
      </c>
      <c r="B500" s="864" t="s">
        <v>1325</v>
      </c>
      <c r="C500" s="864" t="s">
        <v>1431</v>
      </c>
      <c r="D500" s="888">
        <v>2</v>
      </c>
      <c r="E500" s="889">
        <v>0</v>
      </c>
      <c r="F500" s="889">
        <f t="shared" si="15"/>
        <v>2</v>
      </c>
      <c r="G500" s="888" t="s">
        <v>220</v>
      </c>
      <c r="H500" s="890">
        <v>8.9600000000000009</v>
      </c>
      <c r="I500" s="891">
        <f t="shared" si="16"/>
        <v>17.920000000000002</v>
      </c>
      <c r="K500" s="892"/>
      <c r="L500" s="892"/>
    </row>
    <row r="501" spans="1:12" s="887" customFormat="1">
      <c r="A501" s="864" t="s">
        <v>1483</v>
      </c>
      <c r="B501" s="864" t="s">
        <v>1325</v>
      </c>
      <c r="C501" s="864" t="s">
        <v>1432</v>
      </c>
      <c r="D501" s="888">
        <v>71</v>
      </c>
      <c r="E501" s="889">
        <v>0</v>
      </c>
      <c r="F501" s="889">
        <f t="shared" si="15"/>
        <v>71</v>
      </c>
      <c r="G501" s="888" t="s">
        <v>220</v>
      </c>
      <c r="H501" s="890">
        <v>2.41</v>
      </c>
      <c r="I501" s="891">
        <f t="shared" si="16"/>
        <v>171.11</v>
      </c>
      <c r="K501" s="892"/>
      <c r="L501" s="892"/>
    </row>
    <row r="502" spans="1:12" s="887" customFormat="1">
      <c r="A502" s="864" t="s">
        <v>1483</v>
      </c>
      <c r="B502" s="864" t="s">
        <v>1325</v>
      </c>
      <c r="C502" s="864" t="s">
        <v>1433</v>
      </c>
      <c r="D502" s="888">
        <v>8</v>
      </c>
      <c r="E502" s="889">
        <v>0</v>
      </c>
      <c r="F502" s="889">
        <f t="shared" si="15"/>
        <v>8</v>
      </c>
      <c r="G502" s="888" t="s">
        <v>220</v>
      </c>
      <c r="H502" s="890">
        <v>8.9600000000000009</v>
      </c>
      <c r="I502" s="891">
        <f t="shared" si="16"/>
        <v>71.680000000000007</v>
      </c>
      <c r="K502" s="892"/>
      <c r="L502" s="892"/>
    </row>
    <row r="503" spans="1:12" s="887" customFormat="1">
      <c r="A503" s="864" t="s">
        <v>1483</v>
      </c>
      <c r="B503" s="864" t="s">
        <v>1325</v>
      </c>
      <c r="C503" s="864" t="s">
        <v>1434</v>
      </c>
      <c r="D503" s="888">
        <v>9</v>
      </c>
      <c r="E503" s="889">
        <v>0</v>
      </c>
      <c r="F503" s="889">
        <f t="shared" si="15"/>
        <v>9</v>
      </c>
      <c r="G503" s="888" t="s">
        <v>220</v>
      </c>
      <c r="H503" s="890">
        <v>15.25</v>
      </c>
      <c r="I503" s="891">
        <f t="shared" si="16"/>
        <v>137.25</v>
      </c>
      <c r="K503" s="892"/>
      <c r="L503" s="892"/>
    </row>
    <row r="504" spans="1:12" s="887" customFormat="1">
      <c r="A504" s="864" t="s">
        <v>1483</v>
      </c>
      <c r="B504" s="864" t="s">
        <v>1325</v>
      </c>
      <c r="C504" s="864" t="s">
        <v>1435</v>
      </c>
      <c r="D504" s="888">
        <v>13</v>
      </c>
      <c r="E504" s="889">
        <v>0</v>
      </c>
      <c r="F504" s="889">
        <f t="shared" si="15"/>
        <v>13</v>
      </c>
      <c r="G504" s="888" t="s">
        <v>220</v>
      </c>
      <c r="H504" s="890">
        <v>16.11</v>
      </c>
      <c r="I504" s="891">
        <f t="shared" si="16"/>
        <v>209.43</v>
      </c>
      <c r="K504" s="892"/>
      <c r="L504" s="892"/>
    </row>
    <row r="505" spans="1:12" s="887" customFormat="1" ht="30">
      <c r="A505" s="864" t="s">
        <v>1483</v>
      </c>
      <c r="B505" s="864" t="s">
        <v>1325</v>
      </c>
      <c r="C505" s="864" t="s">
        <v>1436</v>
      </c>
      <c r="D505" s="888">
        <v>5</v>
      </c>
      <c r="E505" s="889">
        <v>0</v>
      </c>
      <c r="F505" s="889">
        <f t="shared" si="15"/>
        <v>5</v>
      </c>
      <c r="G505" s="888" t="s">
        <v>220</v>
      </c>
      <c r="H505" s="890">
        <v>6.07</v>
      </c>
      <c r="I505" s="891">
        <f t="shared" si="16"/>
        <v>30.35</v>
      </c>
      <c r="K505" s="892"/>
      <c r="L505" s="892"/>
    </row>
    <row r="506" spans="1:12" s="887" customFormat="1">
      <c r="A506" s="864" t="s">
        <v>1483</v>
      </c>
      <c r="B506" s="864" t="s">
        <v>1325</v>
      </c>
      <c r="C506" s="864" t="s">
        <v>1437</v>
      </c>
      <c r="D506" s="888">
        <v>13</v>
      </c>
      <c r="E506" s="889">
        <v>0</v>
      </c>
      <c r="F506" s="889">
        <f t="shared" si="15"/>
        <v>13</v>
      </c>
      <c r="G506" s="888" t="s">
        <v>220</v>
      </c>
      <c r="H506" s="890">
        <v>4.42</v>
      </c>
      <c r="I506" s="891">
        <f t="shared" si="16"/>
        <v>57.46</v>
      </c>
      <c r="K506" s="892"/>
      <c r="L506" s="892"/>
    </row>
    <row r="507" spans="1:12" s="887" customFormat="1">
      <c r="A507" s="864" t="s">
        <v>1483</v>
      </c>
      <c r="B507" s="864" t="s">
        <v>1325</v>
      </c>
      <c r="C507" s="864" t="s">
        <v>1438</v>
      </c>
      <c r="D507" s="888">
        <v>1</v>
      </c>
      <c r="E507" s="889">
        <v>0</v>
      </c>
      <c r="F507" s="889">
        <f t="shared" si="15"/>
        <v>1</v>
      </c>
      <c r="G507" s="888" t="s">
        <v>220</v>
      </c>
      <c r="H507" s="890">
        <v>9.58</v>
      </c>
      <c r="I507" s="891">
        <f t="shared" si="16"/>
        <v>9.58</v>
      </c>
      <c r="K507" s="892"/>
      <c r="L507" s="892"/>
    </row>
    <row r="508" spans="1:12" s="887" customFormat="1" ht="30">
      <c r="A508" s="864" t="s">
        <v>1483</v>
      </c>
      <c r="B508" s="864" t="s">
        <v>1335</v>
      </c>
      <c r="C508" s="864" t="s">
        <v>1439</v>
      </c>
      <c r="D508" s="888">
        <v>4</v>
      </c>
      <c r="E508" s="889">
        <v>0</v>
      </c>
      <c r="F508" s="889">
        <f t="shared" si="15"/>
        <v>4</v>
      </c>
      <c r="G508" s="888" t="s">
        <v>220</v>
      </c>
      <c r="H508" s="890">
        <v>4.9000000000000004</v>
      </c>
      <c r="I508" s="891">
        <f t="shared" si="16"/>
        <v>19.600000000000001</v>
      </c>
      <c r="K508" s="892"/>
      <c r="L508" s="892"/>
    </row>
    <row r="509" spans="1:12" s="887" customFormat="1">
      <c r="A509" s="864" t="s">
        <v>1483</v>
      </c>
      <c r="B509" s="864" t="s">
        <v>1335</v>
      </c>
      <c r="C509" s="864" t="s">
        <v>1440</v>
      </c>
      <c r="D509" s="888">
        <v>23</v>
      </c>
      <c r="E509" s="889">
        <v>0</v>
      </c>
      <c r="F509" s="889">
        <f t="shared" si="15"/>
        <v>23</v>
      </c>
      <c r="G509" s="888" t="s">
        <v>220</v>
      </c>
      <c r="H509" s="890">
        <v>1.79</v>
      </c>
      <c r="I509" s="891">
        <f t="shared" si="16"/>
        <v>41.17</v>
      </c>
      <c r="K509" s="892"/>
      <c r="L509" s="892"/>
    </row>
    <row r="510" spans="1:12" s="887" customFormat="1">
      <c r="A510" s="864" t="s">
        <v>1483</v>
      </c>
      <c r="B510" s="864" t="s">
        <v>1335</v>
      </c>
      <c r="C510" s="864" t="s">
        <v>1336</v>
      </c>
      <c r="D510" s="888">
        <v>25</v>
      </c>
      <c r="E510" s="889">
        <v>0</v>
      </c>
      <c r="F510" s="889">
        <f t="shared" si="15"/>
        <v>25</v>
      </c>
      <c r="G510" s="888" t="s">
        <v>220</v>
      </c>
      <c r="H510" s="890">
        <v>2.02</v>
      </c>
      <c r="I510" s="891">
        <f t="shared" si="16"/>
        <v>50.5</v>
      </c>
      <c r="K510" s="892"/>
      <c r="L510" s="892"/>
    </row>
    <row r="511" spans="1:12" s="887" customFormat="1" ht="30">
      <c r="A511" s="864" t="s">
        <v>1483</v>
      </c>
      <c r="B511" s="864" t="s">
        <v>1337</v>
      </c>
      <c r="C511" s="864" t="s">
        <v>1338</v>
      </c>
      <c r="D511" s="888">
        <v>19</v>
      </c>
      <c r="E511" s="889">
        <v>0</v>
      </c>
      <c r="F511" s="889">
        <f t="shared" si="15"/>
        <v>19</v>
      </c>
      <c r="G511" s="888" t="s">
        <v>220</v>
      </c>
      <c r="H511" s="890">
        <v>1.26</v>
      </c>
      <c r="I511" s="891">
        <f t="shared" si="16"/>
        <v>23.94</v>
      </c>
      <c r="K511" s="892"/>
      <c r="L511" s="892"/>
    </row>
    <row r="512" spans="1:12" s="887" customFormat="1" ht="30">
      <c r="A512" s="864" t="s">
        <v>1483</v>
      </c>
      <c r="B512" s="864" t="s">
        <v>1337</v>
      </c>
      <c r="C512" s="864" t="s">
        <v>1339</v>
      </c>
      <c r="D512" s="888">
        <v>2</v>
      </c>
      <c r="E512" s="889">
        <v>0</v>
      </c>
      <c r="F512" s="889">
        <f t="shared" si="15"/>
        <v>2</v>
      </c>
      <c r="G512" s="888" t="s">
        <v>220</v>
      </c>
      <c r="H512" s="890">
        <v>2.56</v>
      </c>
      <c r="I512" s="891">
        <f t="shared" si="16"/>
        <v>5.12</v>
      </c>
      <c r="K512" s="892"/>
      <c r="L512" s="892"/>
    </row>
    <row r="513" spans="1:12" s="887" customFormat="1">
      <c r="A513" s="864" t="s">
        <v>1483</v>
      </c>
      <c r="B513" s="864" t="s">
        <v>1337</v>
      </c>
      <c r="C513" s="864" t="s">
        <v>1400</v>
      </c>
      <c r="D513" s="888">
        <v>5</v>
      </c>
      <c r="E513" s="889">
        <v>0</v>
      </c>
      <c r="F513" s="889">
        <f t="shared" si="15"/>
        <v>5</v>
      </c>
      <c r="G513" s="888" t="s">
        <v>220</v>
      </c>
      <c r="H513" s="890">
        <v>5</v>
      </c>
      <c r="I513" s="891">
        <f t="shared" si="16"/>
        <v>25</v>
      </c>
      <c r="K513" s="892"/>
      <c r="L513" s="892"/>
    </row>
    <row r="514" spans="1:12" s="887" customFormat="1">
      <c r="A514" s="864" t="s">
        <v>1483</v>
      </c>
      <c r="B514" s="864" t="s">
        <v>1337</v>
      </c>
      <c r="C514" s="864" t="s">
        <v>1441</v>
      </c>
      <c r="D514" s="888">
        <v>1</v>
      </c>
      <c r="E514" s="889">
        <v>0</v>
      </c>
      <c r="F514" s="889">
        <f t="shared" si="15"/>
        <v>1</v>
      </c>
      <c r="G514" s="888" t="s">
        <v>220</v>
      </c>
      <c r="H514" s="890">
        <v>1.6</v>
      </c>
      <c r="I514" s="891">
        <f t="shared" si="16"/>
        <v>1.6</v>
      </c>
      <c r="K514" s="892"/>
      <c r="L514" s="892"/>
    </row>
    <row r="515" spans="1:12" s="887" customFormat="1" ht="30">
      <c r="A515" s="864" t="s">
        <v>1483</v>
      </c>
      <c r="B515" s="864" t="s">
        <v>1337</v>
      </c>
      <c r="C515" s="864" t="s">
        <v>1442</v>
      </c>
      <c r="D515" s="888">
        <v>2</v>
      </c>
      <c r="E515" s="889">
        <v>0</v>
      </c>
      <c r="F515" s="889">
        <f t="shared" si="15"/>
        <v>2</v>
      </c>
      <c r="G515" s="888" t="s">
        <v>220</v>
      </c>
      <c r="H515" s="890">
        <v>2.81</v>
      </c>
      <c r="I515" s="891">
        <f t="shared" si="16"/>
        <v>5.62</v>
      </c>
      <c r="K515" s="892"/>
      <c r="L515" s="892"/>
    </row>
    <row r="516" spans="1:12" s="887" customFormat="1" ht="30">
      <c r="A516" s="864" t="s">
        <v>1483</v>
      </c>
      <c r="B516" s="864" t="s">
        <v>1337</v>
      </c>
      <c r="C516" s="864" t="s">
        <v>1477</v>
      </c>
      <c r="D516" s="888">
        <v>1</v>
      </c>
      <c r="E516" s="889">
        <v>0</v>
      </c>
      <c r="F516" s="889">
        <f t="shared" si="15"/>
        <v>1</v>
      </c>
      <c r="G516" s="888" t="s">
        <v>220</v>
      </c>
      <c r="H516" s="890">
        <v>3.36</v>
      </c>
      <c r="I516" s="891">
        <f t="shared" si="16"/>
        <v>3.36</v>
      </c>
      <c r="K516" s="892"/>
      <c r="L516" s="892"/>
    </row>
    <row r="517" spans="1:12" s="887" customFormat="1" ht="30">
      <c r="A517" s="864" t="s">
        <v>1483</v>
      </c>
      <c r="B517" s="864" t="s">
        <v>1337</v>
      </c>
      <c r="C517" s="864" t="s">
        <v>1401</v>
      </c>
      <c r="D517" s="888">
        <v>10</v>
      </c>
      <c r="E517" s="889">
        <v>0</v>
      </c>
      <c r="F517" s="889">
        <f t="shared" si="15"/>
        <v>10</v>
      </c>
      <c r="G517" s="888" t="s">
        <v>220</v>
      </c>
      <c r="H517" s="890">
        <v>11.49</v>
      </c>
      <c r="I517" s="891">
        <f t="shared" si="16"/>
        <v>114.9</v>
      </c>
      <c r="K517" s="892"/>
      <c r="L517" s="892"/>
    </row>
    <row r="518" spans="1:12" s="887" customFormat="1" ht="30">
      <c r="A518" s="864" t="s">
        <v>1483</v>
      </c>
      <c r="B518" s="864" t="s">
        <v>1337</v>
      </c>
      <c r="C518" s="864" t="s">
        <v>1443</v>
      </c>
      <c r="D518" s="888">
        <v>8</v>
      </c>
      <c r="E518" s="889">
        <v>0</v>
      </c>
      <c r="F518" s="889">
        <f t="shared" si="15"/>
        <v>8</v>
      </c>
      <c r="G518" s="888" t="s">
        <v>220</v>
      </c>
      <c r="H518" s="890">
        <v>16</v>
      </c>
      <c r="I518" s="891">
        <f t="shared" si="16"/>
        <v>128</v>
      </c>
      <c r="K518" s="892"/>
      <c r="L518" s="892"/>
    </row>
    <row r="519" spans="1:12" s="887" customFormat="1">
      <c r="A519" s="864" t="s">
        <v>1483</v>
      </c>
      <c r="B519" s="864" t="s">
        <v>1337</v>
      </c>
      <c r="C519" s="864" t="s">
        <v>1345</v>
      </c>
      <c r="D519" s="888">
        <v>7</v>
      </c>
      <c r="E519" s="889">
        <v>0</v>
      </c>
      <c r="F519" s="889">
        <f t="shared" si="15"/>
        <v>7</v>
      </c>
      <c r="G519" s="888" t="s">
        <v>220</v>
      </c>
      <c r="H519" s="890">
        <v>2.97</v>
      </c>
      <c r="I519" s="891">
        <f t="shared" si="16"/>
        <v>20.790000000000003</v>
      </c>
      <c r="K519" s="892"/>
      <c r="L519" s="892"/>
    </row>
    <row r="520" spans="1:12" s="887" customFormat="1">
      <c r="A520" s="864" t="s">
        <v>1483</v>
      </c>
      <c r="B520" s="864" t="s">
        <v>1337</v>
      </c>
      <c r="C520" s="864" t="s">
        <v>1402</v>
      </c>
      <c r="D520" s="888">
        <v>3</v>
      </c>
      <c r="E520" s="889">
        <v>0</v>
      </c>
      <c r="F520" s="889">
        <f t="shared" si="15"/>
        <v>3</v>
      </c>
      <c r="G520" s="888" t="s">
        <v>220</v>
      </c>
      <c r="H520" s="890">
        <v>4.41</v>
      </c>
      <c r="I520" s="891">
        <f t="shared" si="16"/>
        <v>13.23</v>
      </c>
      <c r="K520" s="892"/>
      <c r="L520" s="892"/>
    </row>
    <row r="521" spans="1:12" s="887" customFormat="1">
      <c r="A521" s="864" t="s">
        <v>1483</v>
      </c>
      <c r="B521" s="864" t="s">
        <v>1337</v>
      </c>
      <c r="C521" s="864" t="s">
        <v>1348</v>
      </c>
      <c r="D521" s="888">
        <v>87</v>
      </c>
      <c r="E521" s="889">
        <v>0</v>
      </c>
      <c r="F521" s="889">
        <f t="shared" si="15"/>
        <v>87</v>
      </c>
      <c r="G521" s="888" t="s">
        <v>220</v>
      </c>
      <c r="H521" s="890">
        <v>0.96</v>
      </c>
      <c r="I521" s="891">
        <f t="shared" si="16"/>
        <v>83.52</v>
      </c>
      <c r="K521" s="892"/>
      <c r="L521" s="892"/>
    </row>
    <row r="522" spans="1:12" s="887" customFormat="1">
      <c r="A522" s="864" t="s">
        <v>1483</v>
      </c>
      <c r="B522" s="864" t="s">
        <v>1337</v>
      </c>
      <c r="C522" s="864" t="s">
        <v>1349</v>
      </c>
      <c r="D522" s="888">
        <v>11</v>
      </c>
      <c r="E522" s="889">
        <v>0</v>
      </c>
      <c r="F522" s="889">
        <f t="shared" ref="F522:F585" si="17">D522+D522*E522</f>
        <v>11</v>
      </c>
      <c r="G522" s="888" t="s">
        <v>220</v>
      </c>
      <c r="H522" s="890">
        <v>4.9000000000000004</v>
      </c>
      <c r="I522" s="891">
        <f t="shared" ref="I522:I585" si="18">F522*H522</f>
        <v>53.900000000000006</v>
      </c>
      <c r="K522" s="892"/>
      <c r="L522" s="892"/>
    </row>
    <row r="523" spans="1:12" s="887" customFormat="1">
      <c r="A523" s="864" t="s">
        <v>1483</v>
      </c>
      <c r="B523" s="864" t="s">
        <v>1337</v>
      </c>
      <c r="C523" s="864" t="s">
        <v>1444</v>
      </c>
      <c r="D523" s="888">
        <v>14</v>
      </c>
      <c r="E523" s="889">
        <v>0</v>
      </c>
      <c r="F523" s="889">
        <f t="shared" si="17"/>
        <v>14</v>
      </c>
      <c r="G523" s="888" t="s">
        <v>220</v>
      </c>
      <c r="H523" s="890">
        <v>5.98</v>
      </c>
      <c r="I523" s="891">
        <f t="shared" si="18"/>
        <v>83.72</v>
      </c>
      <c r="K523" s="892"/>
      <c r="L523" s="892"/>
    </row>
    <row r="524" spans="1:12" s="887" customFormat="1">
      <c r="A524" s="864" t="s">
        <v>1483</v>
      </c>
      <c r="B524" s="864" t="s">
        <v>1337</v>
      </c>
      <c r="C524" s="864" t="s">
        <v>1352</v>
      </c>
      <c r="D524" s="888">
        <v>12</v>
      </c>
      <c r="E524" s="889">
        <v>0</v>
      </c>
      <c r="F524" s="889">
        <f t="shared" si="17"/>
        <v>12</v>
      </c>
      <c r="G524" s="888" t="s">
        <v>220</v>
      </c>
      <c r="H524" s="890">
        <v>28.9</v>
      </c>
      <c r="I524" s="891">
        <f t="shared" si="18"/>
        <v>346.79999999999995</v>
      </c>
      <c r="K524" s="892"/>
      <c r="L524" s="892"/>
    </row>
    <row r="525" spans="1:12" s="887" customFormat="1">
      <c r="A525" s="864" t="s">
        <v>1483</v>
      </c>
      <c r="B525" s="864" t="s">
        <v>1337</v>
      </c>
      <c r="C525" s="864" t="s">
        <v>1445</v>
      </c>
      <c r="D525" s="888">
        <v>6</v>
      </c>
      <c r="E525" s="889">
        <v>0</v>
      </c>
      <c r="F525" s="889">
        <f t="shared" si="17"/>
        <v>6</v>
      </c>
      <c r="G525" s="888" t="s">
        <v>220</v>
      </c>
      <c r="H525" s="890">
        <v>1.17</v>
      </c>
      <c r="I525" s="891">
        <f t="shared" si="18"/>
        <v>7.02</v>
      </c>
      <c r="K525" s="892"/>
      <c r="L525" s="892"/>
    </row>
    <row r="526" spans="1:12" s="887" customFormat="1">
      <c r="A526" s="864" t="s">
        <v>1483</v>
      </c>
      <c r="B526" s="864" t="s">
        <v>1337</v>
      </c>
      <c r="C526" s="864" t="s">
        <v>1446</v>
      </c>
      <c r="D526" s="888">
        <v>4</v>
      </c>
      <c r="E526" s="889">
        <v>0</v>
      </c>
      <c r="F526" s="889">
        <f t="shared" si="17"/>
        <v>4</v>
      </c>
      <c r="G526" s="888" t="s">
        <v>220</v>
      </c>
      <c r="H526" s="890">
        <v>10.99</v>
      </c>
      <c r="I526" s="891">
        <f t="shared" si="18"/>
        <v>43.96</v>
      </c>
      <c r="K526" s="892"/>
      <c r="L526" s="892"/>
    </row>
    <row r="527" spans="1:12" s="887" customFormat="1">
      <c r="A527" s="864" t="s">
        <v>1483</v>
      </c>
      <c r="B527" s="864" t="s">
        <v>1337</v>
      </c>
      <c r="C527" s="864" t="s">
        <v>1478</v>
      </c>
      <c r="D527" s="888">
        <v>1</v>
      </c>
      <c r="E527" s="889">
        <v>0</v>
      </c>
      <c r="F527" s="889">
        <f t="shared" si="17"/>
        <v>1</v>
      </c>
      <c r="G527" s="888" t="s">
        <v>220</v>
      </c>
      <c r="H527" s="890">
        <v>24.51</v>
      </c>
      <c r="I527" s="891">
        <f t="shared" si="18"/>
        <v>24.51</v>
      </c>
      <c r="K527" s="892"/>
      <c r="L527" s="892"/>
    </row>
    <row r="528" spans="1:12" s="887" customFormat="1">
      <c r="A528" s="864" t="s">
        <v>1483</v>
      </c>
      <c r="B528" s="864" t="s">
        <v>1337</v>
      </c>
      <c r="C528" s="864" t="s">
        <v>1387</v>
      </c>
      <c r="D528" s="888">
        <v>8</v>
      </c>
      <c r="E528" s="889">
        <v>0</v>
      </c>
      <c r="F528" s="889">
        <f t="shared" si="17"/>
        <v>8</v>
      </c>
      <c r="G528" s="888" t="s">
        <v>220</v>
      </c>
      <c r="H528" s="890">
        <v>8.59</v>
      </c>
      <c r="I528" s="891">
        <f t="shared" si="18"/>
        <v>68.72</v>
      </c>
      <c r="K528" s="892"/>
      <c r="L528" s="892"/>
    </row>
    <row r="529" spans="1:12" s="887" customFormat="1">
      <c r="A529" s="864" t="s">
        <v>1483</v>
      </c>
      <c r="B529" s="864" t="s">
        <v>1337</v>
      </c>
      <c r="C529" s="864" t="s">
        <v>1354</v>
      </c>
      <c r="D529" s="888">
        <v>15</v>
      </c>
      <c r="E529" s="889">
        <v>0</v>
      </c>
      <c r="F529" s="889">
        <f t="shared" si="17"/>
        <v>15</v>
      </c>
      <c r="G529" s="888" t="s">
        <v>220</v>
      </c>
      <c r="H529" s="890">
        <v>1.56</v>
      </c>
      <c r="I529" s="891">
        <f t="shared" si="18"/>
        <v>23.400000000000002</v>
      </c>
      <c r="K529" s="892"/>
      <c r="L529" s="892"/>
    </row>
    <row r="530" spans="1:12" s="887" customFormat="1">
      <c r="A530" s="864" t="s">
        <v>1483</v>
      </c>
      <c r="B530" s="864" t="s">
        <v>1337</v>
      </c>
      <c r="C530" s="864" t="s">
        <v>1403</v>
      </c>
      <c r="D530" s="888">
        <v>3</v>
      </c>
      <c r="E530" s="889">
        <v>0</v>
      </c>
      <c r="F530" s="889">
        <f t="shared" si="17"/>
        <v>3</v>
      </c>
      <c r="G530" s="888" t="s">
        <v>220</v>
      </c>
      <c r="H530" s="890">
        <v>3.31</v>
      </c>
      <c r="I530" s="891">
        <f t="shared" si="18"/>
        <v>9.93</v>
      </c>
      <c r="K530" s="892"/>
      <c r="L530" s="892"/>
    </row>
    <row r="531" spans="1:12" s="887" customFormat="1" ht="30">
      <c r="A531" s="864" t="s">
        <v>1483</v>
      </c>
      <c r="B531" s="864" t="s">
        <v>1357</v>
      </c>
      <c r="C531" s="864" t="s">
        <v>1447</v>
      </c>
      <c r="D531" s="888">
        <v>2</v>
      </c>
      <c r="E531" s="889">
        <v>0</v>
      </c>
      <c r="F531" s="889">
        <f t="shared" si="17"/>
        <v>2</v>
      </c>
      <c r="G531" s="888" t="s">
        <v>220</v>
      </c>
      <c r="H531" s="890">
        <v>10</v>
      </c>
      <c r="I531" s="891">
        <f t="shared" si="18"/>
        <v>20</v>
      </c>
      <c r="K531" s="892"/>
      <c r="L531" s="892"/>
    </row>
    <row r="532" spans="1:12" s="887" customFormat="1">
      <c r="A532" s="864" t="s">
        <v>1483</v>
      </c>
      <c r="B532" s="864" t="s">
        <v>1357</v>
      </c>
      <c r="C532" s="864" t="s">
        <v>1448</v>
      </c>
      <c r="D532" s="888">
        <v>6</v>
      </c>
      <c r="E532" s="889">
        <v>0</v>
      </c>
      <c r="F532" s="889">
        <f t="shared" si="17"/>
        <v>6</v>
      </c>
      <c r="G532" s="888" t="s">
        <v>220</v>
      </c>
      <c r="H532" s="890">
        <v>1.95</v>
      </c>
      <c r="I532" s="891">
        <f t="shared" si="18"/>
        <v>11.7</v>
      </c>
      <c r="K532" s="892"/>
      <c r="L532" s="892"/>
    </row>
    <row r="533" spans="1:12" s="887" customFormat="1">
      <c r="A533" s="864" t="s">
        <v>1483</v>
      </c>
      <c r="B533" s="864" t="s">
        <v>1357</v>
      </c>
      <c r="C533" s="864" t="s">
        <v>1449</v>
      </c>
      <c r="D533" s="888">
        <v>9</v>
      </c>
      <c r="E533" s="889">
        <v>0</v>
      </c>
      <c r="F533" s="889">
        <f t="shared" si="17"/>
        <v>9</v>
      </c>
      <c r="G533" s="888" t="s">
        <v>220</v>
      </c>
      <c r="H533" s="890">
        <v>1.44</v>
      </c>
      <c r="I533" s="891">
        <f t="shared" si="18"/>
        <v>12.959999999999999</v>
      </c>
      <c r="K533" s="892"/>
      <c r="L533" s="892"/>
    </row>
    <row r="534" spans="1:12" s="887" customFormat="1">
      <c r="A534" s="864" t="s">
        <v>1483</v>
      </c>
      <c r="B534" s="864" t="s">
        <v>1357</v>
      </c>
      <c r="C534" s="864" t="s">
        <v>1450</v>
      </c>
      <c r="D534" s="888">
        <v>5</v>
      </c>
      <c r="E534" s="889">
        <v>0</v>
      </c>
      <c r="F534" s="889">
        <f t="shared" si="17"/>
        <v>5</v>
      </c>
      <c r="G534" s="888" t="s">
        <v>220</v>
      </c>
      <c r="H534" s="890">
        <v>5.29</v>
      </c>
      <c r="I534" s="891">
        <f t="shared" si="18"/>
        <v>26.45</v>
      </c>
      <c r="K534" s="892"/>
      <c r="L534" s="892"/>
    </row>
    <row r="535" spans="1:12" s="887" customFormat="1">
      <c r="A535" s="864" t="s">
        <v>1483</v>
      </c>
      <c r="B535" s="864" t="s">
        <v>1357</v>
      </c>
      <c r="C535" s="864" t="s">
        <v>1358</v>
      </c>
      <c r="D535" s="888">
        <v>6</v>
      </c>
      <c r="E535" s="889">
        <v>0</v>
      </c>
      <c r="F535" s="889">
        <f t="shared" si="17"/>
        <v>6</v>
      </c>
      <c r="G535" s="888" t="s">
        <v>220</v>
      </c>
      <c r="H535" s="890">
        <v>4.6500000000000004</v>
      </c>
      <c r="I535" s="891">
        <f t="shared" si="18"/>
        <v>27.900000000000002</v>
      </c>
      <c r="K535" s="892"/>
      <c r="L535" s="892"/>
    </row>
    <row r="536" spans="1:12" s="887" customFormat="1">
      <c r="A536" s="864" t="s">
        <v>1483</v>
      </c>
      <c r="B536" s="864" t="s">
        <v>1357</v>
      </c>
      <c r="C536" s="864" t="s">
        <v>1451</v>
      </c>
      <c r="D536" s="888">
        <v>4</v>
      </c>
      <c r="E536" s="889">
        <v>0</v>
      </c>
      <c r="F536" s="889">
        <f t="shared" si="17"/>
        <v>4</v>
      </c>
      <c r="G536" s="888" t="s">
        <v>220</v>
      </c>
      <c r="H536" s="890">
        <v>10.19</v>
      </c>
      <c r="I536" s="891">
        <f t="shared" si="18"/>
        <v>40.76</v>
      </c>
      <c r="K536" s="892"/>
      <c r="L536" s="892"/>
    </row>
    <row r="537" spans="1:12" s="887" customFormat="1">
      <c r="A537" s="864" t="s">
        <v>1483</v>
      </c>
      <c r="B537" s="864" t="s">
        <v>1357</v>
      </c>
      <c r="C537" s="864" t="s">
        <v>1452</v>
      </c>
      <c r="D537" s="888">
        <v>38</v>
      </c>
      <c r="E537" s="889">
        <v>0</v>
      </c>
      <c r="F537" s="889">
        <f t="shared" si="17"/>
        <v>38</v>
      </c>
      <c r="G537" s="888" t="s">
        <v>220</v>
      </c>
      <c r="H537" s="890">
        <v>2.58</v>
      </c>
      <c r="I537" s="891">
        <f t="shared" si="18"/>
        <v>98.04</v>
      </c>
      <c r="K537" s="892"/>
      <c r="L537" s="892"/>
    </row>
    <row r="538" spans="1:12" s="887" customFormat="1">
      <c r="A538" s="864" t="s">
        <v>1483</v>
      </c>
      <c r="B538" s="864" t="s">
        <v>1357</v>
      </c>
      <c r="C538" s="864" t="s">
        <v>1359</v>
      </c>
      <c r="D538" s="888">
        <v>29</v>
      </c>
      <c r="E538" s="889">
        <v>0</v>
      </c>
      <c r="F538" s="889">
        <f t="shared" si="17"/>
        <v>29</v>
      </c>
      <c r="G538" s="888" t="s">
        <v>220</v>
      </c>
      <c r="H538" s="890">
        <v>3.39</v>
      </c>
      <c r="I538" s="891">
        <f t="shared" si="18"/>
        <v>98.31</v>
      </c>
      <c r="K538" s="892"/>
      <c r="L538" s="892"/>
    </row>
    <row r="539" spans="1:12" s="887" customFormat="1">
      <c r="A539" s="864" t="s">
        <v>1483</v>
      </c>
      <c r="B539" s="864" t="s">
        <v>1357</v>
      </c>
      <c r="C539" s="864" t="s">
        <v>1360</v>
      </c>
      <c r="D539" s="888">
        <v>20</v>
      </c>
      <c r="E539" s="889">
        <v>0</v>
      </c>
      <c r="F539" s="889">
        <f t="shared" si="17"/>
        <v>20</v>
      </c>
      <c r="G539" s="888" t="s">
        <v>220</v>
      </c>
      <c r="H539" s="890">
        <v>8.11</v>
      </c>
      <c r="I539" s="891">
        <f t="shared" si="18"/>
        <v>162.19999999999999</v>
      </c>
      <c r="K539" s="892"/>
      <c r="L539" s="892"/>
    </row>
    <row r="540" spans="1:12" s="887" customFormat="1">
      <c r="A540" s="864" t="s">
        <v>1483</v>
      </c>
      <c r="B540" s="864" t="s">
        <v>1357</v>
      </c>
      <c r="C540" s="864" t="s">
        <v>1453</v>
      </c>
      <c r="D540" s="888">
        <v>15</v>
      </c>
      <c r="E540" s="889">
        <v>0</v>
      </c>
      <c r="F540" s="889">
        <f t="shared" si="17"/>
        <v>15</v>
      </c>
      <c r="G540" s="888" t="s">
        <v>220</v>
      </c>
      <c r="H540" s="890">
        <v>5.57</v>
      </c>
      <c r="I540" s="891">
        <f t="shared" si="18"/>
        <v>83.550000000000011</v>
      </c>
      <c r="K540" s="892"/>
      <c r="L540" s="892"/>
    </row>
    <row r="541" spans="1:12" s="887" customFormat="1">
      <c r="A541" s="864" t="s">
        <v>1483</v>
      </c>
      <c r="B541" s="864" t="s">
        <v>1357</v>
      </c>
      <c r="C541" s="864" t="s">
        <v>1406</v>
      </c>
      <c r="D541" s="888">
        <v>18</v>
      </c>
      <c r="E541" s="889">
        <v>0</v>
      </c>
      <c r="F541" s="889">
        <f t="shared" si="17"/>
        <v>18</v>
      </c>
      <c r="G541" s="888" t="s">
        <v>220</v>
      </c>
      <c r="H541" s="890">
        <v>5.0599999999999996</v>
      </c>
      <c r="I541" s="891">
        <f t="shared" si="18"/>
        <v>91.08</v>
      </c>
      <c r="K541" s="892"/>
      <c r="L541" s="892"/>
    </row>
    <row r="542" spans="1:12" s="887" customFormat="1">
      <c r="A542" s="864" t="s">
        <v>1483</v>
      </c>
      <c r="B542" s="864" t="s">
        <v>1357</v>
      </c>
      <c r="C542" s="864" t="s">
        <v>1361</v>
      </c>
      <c r="D542" s="888">
        <v>11</v>
      </c>
      <c r="E542" s="889">
        <v>0</v>
      </c>
      <c r="F542" s="889">
        <f t="shared" si="17"/>
        <v>11</v>
      </c>
      <c r="G542" s="888" t="s">
        <v>220</v>
      </c>
      <c r="H542" s="890">
        <v>14.13</v>
      </c>
      <c r="I542" s="891">
        <f t="shared" si="18"/>
        <v>155.43</v>
      </c>
      <c r="K542" s="892"/>
      <c r="L542" s="892"/>
    </row>
    <row r="543" spans="1:12" s="887" customFormat="1">
      <c r="A543" s="864" t="s">
        <v>1483</v>
      </c>
      <c r="B543" s="864" t="s">
        <v>1357</v>
      </c>
      <c r="C543" s="864" t="s">
        <v>1455</v>
      </c>
      <c r="D543" s="888">
        <v>8</v>
      </c>
      <c r="E543" s="889">
        <v>0</v>
      </c>
      <c r="F543" s="889">
        <f t="shared" si="17"/>
        <v>8</v>
      </c>
      <c r="G543" s="888" t="s">
        <v>220</v>
      </c>
      <c r="H543" s="890">
        <v>6.68</v>
      </c>
      <c r="I543" s="891">
        <f t="shared" si="18"/>
        <v>53.44</v>
      </c>
      <c r="K543" s="892"/>
      <c r="L543" s="892"/>
    </row>
    <row r="544" spans="1:12" s="887" customFormat="1" ht="30">
      <c r="A544" s="864" t="s">
        <v>1483</v>
      </c>
      <c r="B544" s="864" t="s">
        <v>1357</v>
      </c>
      <c r="C544" s="864" t="s">
        <v>1482</v>
      </c>
      <c r="D544" s="888">
        <v>1</v>
      </c>
      <c r="E544" s="889">
        <v>0</v>
      </c>
      <c r="F544" s="889">
        <f t="shared" si="17"/>
        <v>1</v>
      </c>
      <c r="G544" s="888" t="s">
        <v>220</v>
      </c>
      <c r="H544" s="890">
        <v>47.4</v>
      </c>
      <c r="I544" s="891">
        <f t="shared" si="18"/>
        <v>47.4</v>
      </c>
      <c r="K544" s="892"/>
      <c r="L544" s="892"/>
    </row>
    <row r="545" spans="1:12" s="887" customFormat="1" ht="30">
      <c r="A545" s="864" t="s">
        <v>1483</v>
      </c>
      <c r="B545" s="864" t="s">
        <v>1357</v>
      </c>
      <c r="C545" s="864" t="s">
        <v>1456</v>
      </c>
      <c r="D545" s="888">
        <v>5</v>
      </c>
      <c r="E545" s="889">
        <v>0</v>
      </c>
      <c r="F545" s="889">
        <f t="shared" si="17"/>
        <v>5</v>
      </c>
      <c r="G545" s="888" t="s">
        <v>220</v>
      </c>
      <c r="H545" s="890">
        <v>20.9</v>
      </c>
      <c r="I545" s="891">
        <f t="shared" si="18"/>
        <v>104.5</v>
      </c>
      <c r="K545" s="892"/>
      <c r="L545" s="892"/>
    </row>
    <row r="546" spans="1:12" s="887" customFormat="1">
      <c r="A546" s="864" t="s">
        <v>1483</v>
      </c>
      <c r="B546" s="864" t="s">
        <v>1357</v>
      </c>
      <c r="C546" s="864" t="s">
        <v>1479</v>
      </c>
      <c r="D546" s="888">
        <v>1</v>
      </c>
      <c r="E546" s="889">
        <v>0</v>
      </c>
      <c r="F546" s="889">
        <f t="shared" si="17"/>
        <v>1</v>
      </c>
      <c r="G546" s="888" t="s">
        <v>220</v>
      </c>
      <c r="H546" s="890">
        <v>5.69</v>
      </c>
      <c r="I546" s="891">
        <f t="shared" si="18"/>
        <v>5.69</v>
      </c>
      <c r="K546" s="892"/>
      <c r="L546" s="892"/>
    </row>
    <row r="547" spans="1:12" s="887" customFormat="1">
      <c r="A547" s="864" t="s">
        <v>1483</v>
      </c>
      <c r="B547" s="864" t="s">
        <v>1357</v>
      </c>
      <c r="C547" s="864" t="s">
        <v>1457</v>
      </c>
      <c r="D547" s="888">
        <v>9</v>
      </c>
      <c r="E547" s="889">
        <v>0</v>
      </c>
      <c r="F547" s="889">
        <f t="shared" si="17"/>
        <v>9</v>
      </c>
      <c r="G547" s="888" t="s">
        <v>220</v>
      </c>
      <c r="H547" s="890">
        <v>10.66</v>
      </c>
      <c r="I547" s="891">
        <f t="shared" si="18"/>
        <v>95.94</v>
      </c>
      <c r="K547" s="892"/>
      <c r="L547" s="892"/>
    </row>
    <row r="548" spans="1:12" s="887" customFormat="1">
      <c r="A548" s="864" t="s">
        <v>1483</v>
      </c>
      <c r="B548" s="864" t="s">
        <v>1357</v>
      </c>
      <c r="C548" s="864" t="s">
        <v>1363</v>
      </c>
      <c r="D548" s="888">
        <v>9</v>
      </c>
      <c r="E548" s="889">
        <v>0</v>
      </c>
      <c r="F548" s="889">
        <f t="shared" si="17"/>
        <v>9</v>
      </c>
      <c r="G548" s="888" t="s">
        <v>220</v>
      </c>
      <c r="H548" s="890">
        <v>21.99</v>
      </c>
      <c r="I548" s="891">
        <f t="shared" si="18"/>
        <v>197.91</v>
      </c>
      <c r="K548" s="892"/>
      <c r="L548" s="892"/>
    </row>
    <row r="549" spans="1:12" s="887" customFormat="1">
      <c r="A549" s="864" t="s">
        <v>1483</v>
      </c>
      <c r="B549" s="864" t="s">
        <v>1357</v>
      </c>
      <c r="C549" s="864" t="s">
        <v>1364</v>
      </c>
      <c r="D549" s="888">
        <v>4</v>
      </c>
      <c r="E549" s="889">
        <v>0</v>
      </c>
      <c r="F549" s="889">
        <f t="shared" si="17"/>
        <v>4</v>
      </c>
      <c r="G549" s="888" t="s">
        <v>220</v>
      </c>
      <c r="H549" s="890">
        <v>22.9</v>
      </c>
      <c r="I549" s="891">
        <f t="shared" si="18"/>
        <v>91.6</v>
      </c>
      <c r="K549" s="892"/>
      <c r="L549" s="892"/>
    </row>
    <row r="550" spans="1:12" s="887" customFormat="1">
      <c r="A550" s="864" t="s">
        <v>1483</v>
      </c>
      <c r="B550" s="864" t="s">
        <v>1357</v>
      </c>
      <c r="C550" s="864" t="s">
        <v>1365</v>
      </c>
      <c r="D550" s="888">
        <v>39</v>
      </c>
      <c r="E550" s="889">
        <v>0</v>
      </c>
      <c r="F550" s="889">
        <f t="shared" si="17"/>
        <v>39</v>
      </c>
      <c r="G550" s="888" t="s">
        <v>220</v>
      </c>
      <c r="H550" s="890">
        <v>2.71</v>
      </c>
      <c r="I550" s="891">
        <f t="shared" si="18"/>
        <v>105.69</v>
      </c>
      <c r="K550" s="892"/>
      <c r="L550" s="892"/>
    </row>
    <row r="551" spans="1:12" s="887" customFormat="1">
      <c r="A551" s="864" t="s">
        <v>1483</v>
      </c>
      <c r="B551" s="864" t="s">
        <v>1357</v>
      </c>
      <c r="C551" s="864" t="s">
        <v>1366</v>
      </c>
      <c r="D551" s="888">
        <v>37</v>
      </c>
      <c r="E551" s="889">
        <v>0</v>
      </c>
      <c r="F551" s="889">
        <f t="shared" si="17"/>
        <v>37</v>
      </c>
      <c r="G551" s="888" t="s">
        <v>220</v>
      </c>
      <c r="H551" s="890">
        <v>5.04</v>
      </c>
      <c r="I551" s="891">
        <f t="shared" si="18"/>
        <v>186.48</v>
      </c>
      <c r="K551" s="892"/>
      <c r="L551" s="892"/>
    </row>
    <row r="552" spans="1:12" s="887" customFormat="1">
      <c r="A552" s="864" t="s">
        <v>1483</v>
      </c>
      <c r="B552" s="864" t="s">
        <v>1357</v>
      </c>
      <c r="C552" s="864" t="s">
        <v>1458</v>
      </c>
      <c r="D552" s="888">
        <v>7</v>
      </c>
      <c r="E552" s="889">
        <v>0</v>
      </c>
      <c r="F552" s="889">
        <f t="shared" si="17"/>
        <v>7</v>
      </c>
      <c r="G552" s="888" t="s">
        <v>220</v>
      </c>
      <c r="H552" s="890">
        <v>6.69</v>
      </c>
      <c r="I552" s="891">
        <f t="shared" si="18"/>
        <v>46.830000000000005</v>
      </c>
      <c r="K552" s="892"/>
      <c r="L552" s="892"/>
    </row>
    <row r="553" spans="1:12" s="887" customFormat="1">
      <c r="A553" s="864" t="s">
        <v>1483</v>
      </c>
      <c r="B553" s="864" t="s">
        <v>1357</v>
      </c>
      <c r="C553" s="864" t="s">
        <v>1486</v>
      </c>
      <c r="D553" s="888">
        <v>1</v>
      </c>
      <c r="E553" s="889">
        <v>0</v>
      </c>
      <c r="F553" s="889">
        <f t="shared" si="17"/>
        <v>1</v>
      </c>
      <c r="G553" s="888" t="s">
        <v>220</v>
      </c>
      <c r="H553" s="890">
        <v>9.6999999999999993</v>
      </c>
      <c r="I553" s="891">
        <f t="shared" si="18"/>
        <v>9.6999999999999993</v>
      </c>
      <c r="K553" s="892"/>
      <c r="L553" s="892"/>
    </row>
    <row r="554" spans="1:12" s="887" customFormat="1">
      <c r="A554" s="864" t="s">
        <v>1483</v>
      </c>
      <c r="B554" s="864" t="s">
        <v>1368</v>
      </c>
      <c r="C554" s="864" t="s">
        <v>1359</v>
      </c>
      <c r="D554" s="888">
        <v>13</v>
      </c>
      <c r="E554" s="889">
        <v>0</v>
      </c>
      <c r="F554" s="889">
        <f t="shared" si="17"/>
        <v>13</v>
      </c>
      <c r="G554" s="888" t="s">
        <v>220</v>
      </c>
      <c r="H554" s="890">
        <v>3.39</v>
      </c>
      <c r="I554" s="891">
        <f t="shared" si="18"/>
        <v>44.07</v>
      </c>
      <c r="K554" s="892"/>
      <c r="L554" s="892"/>
    </row>
    <row r="555" spans="1:12" s="887" customFormat="1">
      <c r="A555" s="864" t="s">
        <v>1483</v>
      </c>
      <c r="B555" s="864" t="s">
        <v>1368</v>
      </c>
      <c r="C555" s="864" t="s">
        <v>1406</v>
      </c>
      <c r="D555" s="888">
        <v>13</v>
      </c>
      <c r="E555" s="889">
        <v>0</v>
      </c>
      <c r="F555" s="889">
        <f t="shared" si="17"/>
        <v>13</v>
      </c>
      <c r="G555" s="888" t="s">
        <v>220</v>
      </c>
      <c r="H555" s="890">
        <v>5.0599999999999996</v>
      </c>
      <c r="I555" s="891">
        <f t="shared" si="18"/>
        <v>65.78</v>
      </c>
      <c r="K555" s="892"/>
      <c r="L555" s="892"/>
    </row>
    <row r="556" spans="1:12" s="887" customFormat="1">
      <c r="A556" s="864" t="s">
        <v>1483</v>
      </c>
      <c r="B556" s="864" t="s">
        <v>1368</v>
      </c>
      <c r="C556" s="864" t="s">
        <v>1457</v>
      </c>
      <c r="D556" s="888">
        <v>3</v>
      </c>
      <c r="E556" s="889">
        <v>0</v>
      </c>
      <c r="F556" s="889">
        <f t="shared" si="17"/>
        <v>3</v>
      </c>
      <c r="G556" s="888" t="s">
        <v>220</v>
      </c>
      <c r="H556" s="890">
        <v>10.66</v>
      </c>
      <c r="I556" s="891">
        <f t="shared" si="18"/>
        <v>31.98</v>
      </c>
      <c r="K556" s="892"/>
      <c r="L556" s="892"/>
    </row>
    <row r="557" spans="1:12" s="887" customFormat="1">
      <c r="A557" s="864" t="s">
        <v>1483</v>
      </c>
      <c r="B557" s="864" t="s">
        <v>1368</v>
      </c>
      <c r="C557" s="864" t="s">
        <v>1390</v>
      </c>
      <c r="D557" s="888">
        <v>2</v>
      </c>
      <c r="E557" s="889">
        <v>0</v>
      </c>
      <c r="F557" s="889">
        <f t="shared" si="17"/>
        <v>2</v>
      </c>
      <c r="G557" s="888" t="s">
        <v>220</v>
      </c>
      <c r="H557" s="890">
        <v>11.84</v>
      </c>
      <c r="I557" s="891">
        <f t="shared" si="18"/>
        <v>23.68</v>
      </c>
      <c r="K557" s="892"/>
      <c r="L557" s="892"/>
    </row>
    <row r="558" spans="1:12" s="887" customFormat="1">
      <c r="A558" s="864" t="s">
        <v>1483</v>
      </c>
      <c r="B558" s="864" t="s">
        <v>1368</v>
      </c>
      <c r="C558" s="864" t="s">
        <v>1363</v>
      </c>
      <c r="D558" s="888">
        <v>2</v>
      </c>
      <c r="E558" s="889">
        <v>0</v>
      </c>
      <c r="F558" s="889">
        <f t="shared" si="17"/>
        <v>2</v>
      </c>
      <c r="G558" s="888" t="s">
        <v>220</v>
      </c>
      <c r="H558" s="890">
        <v>21.99</v>
      </c>
      <c r="I558" s="891">
        <f t="shared" si="18"/>
        <v>43.98</v>
      </c>
      <c r="K558" s="892"/>
      <c r="L558" s="892"/>
    </row>
    <row r="559" spans="1:12" s="887" customFormat="1">
      <c r="A559" s="864" t="s">
        <v>1483</v>
      </c>
      <c r="B559" s="864" t="s">
        <v>1368</v>
      </c>
      <c r="C559" s="864" t="s">
        <v>1407</v>
      </c>
      <c r="D559" s="888">
        <v>21</v>
      </c>
      <c r="E559" s="889">
        <v>0</v>
      </c>
      <c r="F559" s="889">
        <f t="shared" si="17"/>
        <v>21</v>
      </c>
      <c r="G559" s="888" t="s">
        <v>220</v>
      </c>
      <c r="H559" s="890">
        <v>8.94</v>
      </c>
      <c r="I559" s="891">
        <f t="shared" si="18"/>
        <v>187.73999999999998</v>
      </c>
      <c r="K559" s="892"/>
      <c r="L559" s="892"/>
    </row>
    <row r="560" spans="1:12" s="887" customFormat="1">
      <c r="A560" s="864" t="s">
        <v>1483</v>
      </c>
      <c r="B560" s="864" t="s">
        <v>1368</v>
      </c>
      <c r="C560" s="864" t="s">
        <v>1480</v>
      </c>
      <c r="D560" s="888">
        <v>2</v>
      </c>
      <c r="E560" s="889">
        <v>0</v>
      </c>
      <c r="F560" s="889">
        <f t="shared" si="17"/>
        <v>2</v>
      </c>
      <c r="G560" s="888" t="s">
        <v>220</v>
      </c>
      <c r="H560" s="890">
        <v>5.95</v>
      </c>
      <c r="I560" s="891">
        <f t="shared" si="18"/>
        <v>11.9</v>
      </c>
      <c r="K560" s="892"/>
      <c r="L560" s="892"/>
    </row>
    <row r="561" spans="1:12" s="887" customFormat="1">
      <c r="A561" s="864" t="s">
        <v>1483</v>
      </c>
      <c r="B561" s="864" t="s">
        <v>1368</v>
      </c>
      <c r="C561" s="864" t="s">
        <v>1394</v>
      </c>
      <c r="D561" s="888">
        <v>2</v>
      </c>
      <c r="E561" s="889">
        <v>0</v>
      </c>
      <c r="F561" s="889">
        <f t="shared" si="17"/>
        <v>2</v>
      </c>
      <c r="G561" s="888" t="s">
        <v>220</v>
      </c>
      <c r="H561" s="890">
        <v>7.59</v>
      </c>
      <c r="I561" s="891">
        <f t="shared" si="18"/>
        <v>15.18</v>
      </c>
      <c r="K561" s="892"/>
      <c r="L561" s="892"/>
    </row>
    <row r="562" spans="1:12" s="887" customFormat="1">
      <c r="A562" s="864" t="s">
        <v>1483</v>
      </c>
      <c r="B562" s="864" t="s">
        <v>1325</v>
      </c>
      <c r="C562" s="864" t="s">
        <v>1468</v>
      </c>
      <c r="D562" s="888">
        <v>110.38</v>
      </c>
      <c r="E562" s="889">
        <v>0.1</v>
      </c>
      <c r="F562" s="889">
        <f t="shared" si="17"/>
        <v>121.41799999999999</v>
      </c>
      <c r="G562" s="888" t="s">
        <v>3</v>
      </c>
      <c r="H562" s="890">
        <v>11.66</v>
      </c>
      <c r="I562" s="891">
        <f t="shared" si="18"/>
        <v>1415.73388</v>
      </c>
      <c r="K562" s="892"/>
      <c r="L562" s="892"/>
    </row>
    <row r="563" spans="1:12" s="887" customFormat="1">
      <c r="A563" s="864" t="s">
        <v>1483</v>
      </c>
      <c r="B563" s="864" t="s">
        <v>1325</v>
      </c>
      <c r="C563" s="864" t="s">
        <v>1469</v>
      </c>
      <c r="D563" s="888">
        <v>17.73</v>
      </c>
      <c r="E563" s="889">
        <v>0.1</v>
      </c>
      <c r="F563" s="889">
        <f t="shared" si="17"/>
        <v>19.503</v>
      </c>
      <c r="G563" s="888" t="s">
        <v>3</v>
      </c>
      <c r="H563" s="890">
        <v>20.55</v>
      </c>
      <c r="I563" s="891">
        <f t="shared" si="18"/>
        <v>400.78665000000001</v>
      </c>
      <c r="K563" s="892"/>
      <c r="L563" s="892"/>
    </row>
    <row r="564" spans="1:12" s="887" customFormat="1" ht="30">
      <c r="A564" s="864" t="s">
        <v>1483</v>
      </c>
      <c r="B564" s="864" t="s">
        <v>1374</v>
      </c>
      <c r="C564" s="864" t="s">
        <v>1470</v>
      </c>
      <c r="D564" s="888">
        <v>27.9</v>
      </c>
      <c r="E564" s="889">
        <v>0.15</v>
      </c>
      <c r="F564" s="889">
        <f t="shared" si="17"/>
        <v>32.085000000000001</v>
      </c>
      <c r="G564" s="888" t="s">
        <v>3</v>
      </c>
      <c r="H564" s="890">
        <v>6.63</v>
      </c>
      <c r="I564" s="891">
        <f t="shared" si="18"/>
        <v>212.72354999999999</v>
      </c>
      <c r="K564" s="892"/>
      <c r="L564" s="892"/>
    </row>
    <row r="565" spans="1:12" s="887" customFormat="1" ht="30">
      <c r="A565" s="864" t="s">
        <v>1483</v>
      </c>
      <c r="B565" s="864" t="s">
        <v>1374</v>
      </c>
      <c r="C565" s="864" t="s">
        <v>1375</v>
      </c>
      <c r="D565" s="888">
        <v>48.88</v>
      </c>
      <c r="E565" s="889">
        <v>0.15</v>
      </c>
      <c r="F565" s="889">
        <f t="shared" si="17"/>
        <v>56.212000000000003</v>
      </c>
      <c r="G565" s="888" t="s">
        <v>3</v>
      </c>
      <c r="H565" s="890">
        <v>19.77</v>
      </c>
      <c r="I565" s="891">
        <f t="shared" si="18"/>
        <v>1111.31124</v>
      </c>
      <c r="K565" s="892"/>
      <c r="L565" s="892"/>
    </row>
    <row r="566" spans="1:12" s="887" customFormat="1" ht="30">
      <c r="A566" s="864" t="s">
        <v>1483</v>
      </c>
      <c r="B566" s="864" t="s">
        <v>1374</v>
      </c>
      <c r="C566" s="864" t="s">
        <v>1395</v>
      </c>
      <c r="D566" s="888">
        <v>6.12</v>
      </c>
      <c r="E566" s="889">
        <v>0.15</v>
      </c>
      <c r="F566" s="889">
        <f t="shared" si="17"/>
        <v>7.0380000000000003</v>
      </c>
      <c r="G566" s="888" t="s">
        <v>3</v>
      </c>
      <c r="H566" s="890">
        <v>31.9</v>
      </c>
      <c r="I566" s="891">
        <f t="shared" si="18"/>
        <v>224.51220000000001</v>
      </c>
      <c r="K566" s="892"/>
      <c r="L566" s="892"/>
    </row>
    <row r="567" spans="1:12" s="887" customFormat="1" ht="30">
      <c r="A567" s="864" t="s">
        <v>1483</v>
      </c>
      <c r="B567" s="864" t="s">
        <v>1374</v>
      </c>
      <c r="C567" s="864" t="s">
        <v>1376</v>
      </c>
      <c r="D567" s="888">
        <v>59.42</v>
      </c>
      <c r="E567" s="889">
        <v>0.15</v>
      </c>
      <c r="F567" s="889">
        <f t="shared" si="17"/>
        <v>68.332999999999998</v>
      </c>
      <c r="G567" s="888" t="s">
        <v>3</v>
      </c>
      <c r="H567" s="890">
        <v>18.329999999999998</v>
      </c>
      <c r="I567" s="891">
        <f t="shared" si="18"/>
        <v>1252.5438899999999</v>
      </c>
      <c r="K567" s="892"/>
      <c r="L567" s="892"/>
    </row>
    <row r="568" spans="1:12" s="887" customFormat="1" ht="30">
      <c r="A568" s="864" t="s">
        <v>1483</v>
      </c>
      <c r="B568" s="864" t="s">
        <v>1374</v>
      </c>
      <c r="C568" s="864" t="s">
        <v>1377</v>
      </c>
      <c r="D568" s="888">
        <v>1.55</v>
      </c>
      <c r="E568" s="889">
        <v>0.15</v>
      </c>
      <c r="F568" s="889">
        <f t="shared" si="17"/>
        <v>1.7825</v>
      </c>
      <c r="G568" s="888" t="s">
        <v>3</v>
      </c>
      <c r="H568" s="890">
        <v>45.06</v>
      </c>
      <c r="I568" s="891">
        <f t="shared" si="18"/>
        <v>80.319450000000003</v>
      </c>
      <c r="K568" s="892"/>
      <c r="L568" s="892"/>
    </row>
    <row r="569" spans="1:12" s="887" customFormat="1" ht="30">
      <c r="A569" s="864" t="s">
        <v>1483</v>
      </c>
      <c r="B569" s="864" t="s">
        <v>1378</v>
      </c>
      <c r="C569" s="864" t="s">
        <v>1410</v>
      </c>
      <c r="D569" s="888">
        <v>18.579999999999998</v>
      </c>
      <c r="E569" s="889">
        <v>0.15</v>
      </c>
      <c r="F569" s="889">
        <f t="shared" si="17"/>
        <v>21.366999999999997</v>
      </c>
      <c r="G569" s="888" t="s">
        <v>3</v>
      </c>
      <c r="H569" s="890">
        <v>9.2899999999999991</v>
      </c>
      <c r="I569" s="891">
        <f t="shared" si="18"/>
        <v>198.49942999999996</v>
      </c>
      <c r="K569" s="892"/>
      <c r="L569" s="892"/>
    </row>
    <row r="570" spans="1:12" s="887" customFormat="1" ht="30">
      <c r="A570" s="864" t="s">
        <v>1483</v>
      </c>
      <c r="B570" s="864" t="s">
        <v>1378</v>
      </c>
      <c r="C570" s="864" t="s">
        <v>1396</v>
      </c>
      <c r="D570" s="888">
        <v>15.3</v>
      </c>
      <c r="E570" s="889">
        <v>0.15</v>
      </c>
      <c r="F570" s="889">
        <f t="shared" si="17"/>
        <v>17.594999999999999</v>
      </c>
      <c r="G570" s="888" t="s">
        <v>3</v>
      </c>
      <c r="H570" s="890">
        <v>8.99</v>
      </c>
      <c r="I570" s="891">
        <f t="shared" si="18"/>
        <v>158.17904999999999</v>
      </c>
      <c r="K570" s="892"/>
      <c r="L570" s="892"/>
    </row>
    <row r="571" spans="1:12" s="887" customFormat="1" ht="30">
      <c r="A571" s="864" t="s">
        <v>1483</v>
      </c>
      <c r="B571" s="864" t="s">
        <v>1380</v>
      </c>
      <c r="C571" s="864" t="s">
        <v>1381</v>
      </c>
      <c r="D571" s="888">
        <v>114.06</v>
      </c>
      <c r="E571" s="889">
        <v>0.15</v>
      </c>
      <c r="F571" s="889">
        <f t="shared" si="17"/>
        <v>131.16900000000001</v>
      </c>
      <c r="G571" s="888" t="s">
        <v>3</v>
      </c>
      <c r="H571" s="890">
        <v>4.28</v>
      </c>
      <c r="I571" s="891">
        <f t="shared" si="18"/>
        <v>561.40332000000012</v>
      </c>
      <c r="K571" s="892"/>
      <c r="L571" s="892"/>
    </row>
    <row r="572" spans="1:12" s="887" customFormat="1" ht="30">
      <c r="A572" s="864" t="s">
        <v>1483</v>
      </c>
      <c r="B572" s="864" t="s">
        <v>1380</v>
      </c>
      <c r="C572" s="864" t="s">
        <v>1382</v>
      </c>
      <c r="D572" s="888">
        <v>34.479999999999997</v>
      </c>
      <c r="E572" s="889">
        <v>0.15</v>
      </c>
      <c r="F572" s="889">
        <f t="shared" si="17"/>
        <v>39.651999999999994</v>
      </c>
      <c r="G572" s="888" t="s">
        <v>3</v>
      </c>
      <c r="H572" s="890">
        <v>9.1199999999999992</v>
      </c>
      <c r="I572" s="891">
        <f t="shared" si="18"/>
        <v>361.62623999999994</v>
      </c>
      <c r="K572" s="892"/>
      <c r="L572" s="892"/>
    </row>
    <row r="573" spans="1:12" s="887" customFormat="1" ht="30.75" thickBot="1">
      <c r="A573" s="878" t="s">
        <v>1483</v>
      </c>
      <c r="B573" s="878" t="s">
        <v>1380</v>
      </c>
      <c r="C573" s="878" t="s">
        <v>1471</v>
      </c>
      <c r="D573" s="893">
        <v>0.04</v>
      </c>
      <c r="E573" s="889">
        <v>0.15</v>
      </c>
      <c r="F573" s="894">
        <f t="shared" si="17"/>
        <v>4.5999999999999999E-2</v>
      </c>
      <c r="G573" s="893" t="s">
        <v>3</v>
      </c>
      <c r="H573" s="895">
        <v>13.95</v>
      </c>
      <c r="I573" s="896">
        <f t="shared" si="18"/>
        <v>0.64169999999999994</v>
      </c>
      <c r="K573" s="892"/>
      <c r="L573" s="892"/>
    </row>
    <row r="574" spans="1:12" s="887" customFormat="1" ht="30.75" thickTop="1">
      <c r="A574" s="873" t="s">
        <v>1487</v>
      </c>
      <c r="B574" s="863" t="s">
        <v>1699</v>
      </c>
      <c r="C574" s="873" t="s">
        <v>1300</v>
      </c>
      <c r="D574" s="897">
        <v>7</v>
      </c>
      <c r="E574" s="898">
        <v>0</v>
      </c>
      <c r="F574" s="898">
        <f t="shared" si="17"/>
        <v>7</v>
      </c>
      <c r="G574" s="897" t="s">
        <v>220</v>
      </c>
      <c r="H574" s="899">
        <v>68.849999999999994</v>
      </c>
      <c r="I574" s="900">
        <f t="shared" si="18"/>
        <v>481.94999999999993</v>
      </c>
      <c r="K574" s="892"/>
      <c r="L574" s="892"/>
    </row>
    <row r="575" spans="1:12" s="887" customFormat="1" ht="30">
      <c r="A575" s="864" t="s">
        <v>1487</v>
      </c>
      <c r="B575" s="864" t="s">
        <v>1299</v>
      </c>
      <c r="C575" s="864" t="s">
        <v>1414</v>
      </c>
      <c r="D575" s="888">
        <v>2</v>
      </c>
      <c r="E575" s="889">
        <v>0</v>
      </c>
      <c r="F575" s="889">
        <f t="shared" si="17"/>
        <v>2</v>
      </c>
      <c r="G575" s="888" t="s">
        <v>220</v>
      </c>
      <c r="H575" s="890">
        <v>320</v>
      </c>
      <c r="I575" s="891">
        <f t="shared" si="18"/>
        <v>640</v>
      </c>
      <c r="K575" s="892"/>
      <c r="L575" s="892"/>
    </row>
    <row r="576" spans="1:12" s="887" customFormat="1" ht="30">
      <c r="A576" s="864" t="s">
        <v>1487</v>
      </c>
      <c r="B576" s="863" t="s">
        <v>1699</v>
      </c>
      <c r="C576" s="864" t="s">
        <v>1485</v>
      </c>
      <c r="D576" s="888">
        <v>2</v>
      </c>
      <c r="E576" s="889">
        <v>0</v>
      </c>
      <c r="F576" s="889">
        <f t="shared" si="17"/>
        <v>2</v>
      </c>
      <c r="G576" s="888" t="s">
        <v>220</v>
      </c>
      <c r="H576" s="890">
        <v>25</v>
      </c>
      <c r="I576" s="891">
        <f t="shared" si="18"/>
        <v>50</v>
      </c>
      <c r="K576" s="892"/>
      <c r="L576" s="892"/>
    </row>
    <row r="577" spans="1:12" s="887" customFormat="1">
      <c r="A577" s="864" t="s">
        <v>1487</v>
      </c>
      <c r="B577" s="863" t="s">
        <v>1699</v>
      </c>
      <c r="C577" s="864" t="s">
        <v>1416</v>
      </c>
      <c r="D577" s="888">
        <v>3</v>
      </c>
      <c r="E577" s="889">
        <v>0</v>
      </c>
      <c r="F577" s="889">
        <f t="shared" si="17"/>
        <v>3</v>
      </c>
      <c r="G577" s="888" t="s">
        <v>220</v>
      </c>
      <c r="H577" s="890">
        <v>80</v>
      </c>
      <c r="I577" s="891">
        <f t="shared" si="18"/>
        <v>240</v>
      </c>
      <c r="K577" s="892"/>
      <c r="L577" s="892"/>
    </row>
    <row r="578" spans="1:12" s="887" customFormat="1">
      <c r="A578" s="864" t="s">
        <v>1487</v>
      </c>
      <c r="B578" s="864" t="s">
        <v>1299</v>
      </c>
      <c r="C578" s="864" t="s">
        <v>1417</v>
      </c>
      <c r="D578" s="888">
        <v>1</v>
      </c>
      <c r="E578" s="889">
        <v>0</v>
      </c>
      <c r="F578" s="889">
        <f t="shared" si="17"/>
        <v>1</v>
      </c>
      <c r="G578" s="888" t="s">
        <v>220</v>
      </c>
      <c r="H578" s="890">
        <v>244.68</v>
      </c>
      <c r="I578" s="891">
        <f t="shared" si="18"/>
        <v>244.68</v>
      </c>
      <c r="K578" s="892"/>
      <c r="L578" s="892"/>
    </row>
    <row r="579" spans="1:12" s="887" customFormat="1">
      <c r="A579" s="864" t="s">
        <v>1487</v>
      </c>
      <c r="B579" s="863" t="s">
        <v>1699</v>
      </c>
      <c r="C579" s="864" t="s">
        <v>1418</v>
      </c>
      <c r="D579" s="888">
        <v>2</v>
      </c>
      <c r="E579" s="889">
        <v>0</v>
      </c>
      <c r="F579" s="889">
        <f t="shared" si="17"/>
        <v>2</v>
      </c>
      <c r="G579" s="888" t="s">
        <v>220</v>
      </c>
      <c r="H579" s="890">
        <v>105.9</v>
      </c>
      <c r="I579" s="891">
        <f t="shared" si="18"/>
        <v>211.8</v>
      </c>
      <c r="K579" s="892"/>
      <c r="L579" s="892"/>
    </row>
    <row r="580" spans="1:12" s="887" customFormat="1">
      <c r="A580" s="864" t="s">
        <v>1487</v>
      </c>
      <c r="B580" s="863" t="s">
        <v>1699</v>
      </c>
      <c r="C580" s="864" t="s">
        <v>1488</v>
      </c>
      <c r="D580" s="888">
        <v>3</v>
      </c>
      <c r="E580" s="889">
        <v>0</v>
      </c>
      <c r="F580" s="889">
        <f t="shared" si="17"/>
        <v>3</v>
      </c>
      <c r="G580" s="888" t="s">
        <v>220</v>
      </c>
      <c r="H580" s="890">
        <v>79.81</v>
      </c>
      <c r="I580" s="891">
        <f t="shared" si="18"/>
        <v>239.43</v>
      </c>
      <c r="K580" s="892"/>
      <c r="L580" s="892"/>
    </row>
    <row r="581" spans="1:12" s="887" customFormat="1">
      <c r="A581" s="864" t="s">
        <v>1487</v>
      </c>
      <c r="B581" s="864" t="s">
        <v>1299</v>
      </c>
      <c r="C581" s="864" t="s">
        <v>1420</v>
      </c>
      <c r="D581" s="888">
        <v>1</v>
      </c>
      <c r="E581" s="889">
        <v>0</v>
      </c>
      <c r="F581" s="889">
        <f t="shared" si="17"/>
        <v>1</v>
      </c>
      <c r="G581" s="888" t="s">
        <v>220</v>
      </c>
      <c r="H581" s="890">
        <v>62.15</v>
      </c>
      <c r="I581" s="891">
        <f t="shared" si="18"/>
        <v>62.15</v>
      </c>
      <c r="K581" s="892"/>
      <c r="L581" s="892"/>
    </row>
    <row r="582" spans="1:12" s="887" customFormat="1">
      <c r="A582" s="864" t="s">
        <v>1487</v>
      </c>
      <c r="B582" s="864" t="s">
        <v>1299</v>
      </c>
      <c r="C582" s="864" t="s">
        <v>1307</v>
      </c>
      <c r="D582" s="888">
        <v>15</v>
      </c>
      <c r="E582" s="889">
        <v>0</v>
      </c>
      <c r="F582" s="889">
        <f t="shared" si="17"/>
        <v>15</v>
      </c>
      <c r="G582" s="888" t="s">
        <v>220</v>
      </c>
      <c r="H582" s="890">
        <v>34</v>
      </c>
      <c r="I582" s="891">
        <f t="shared" si="18"/>
        <v>510</v>
      </c>
      <c r="K582" s="892"/>
      <c r="L582" s="892"/>
    </row>
    <row r="583" spans="1:12" s="887" customFormat="1">
      <c r="A583" s="864" t="s">
        <v>1487</v>
      </c>
      <c r="B583" s="864" t="s">
        <v>1299</v>
      </c>
      <c r="C583" s="864" t="s">
        <v>1489</v>
      </c>
      <c r="D583" s="888">
        <v>1</v>
      </c>
      <c r="E583" s="889">
        <v>0</v>
      </c>
      <c r="F583" s="889">
        <f t="shared" si="17"/>
        <v>1</v>
      </c>
      <c r="G583" s="888" t="s">
        <v>220</v>
      </c>
      <c r="H583" s="890">
        <v>34</v>
      </c>
      <c r="I583" s="891">
        <f t="shared" si="18"/>
        <v>34</v>
      </c>
      <c r="K583" s="892"/>
      <c r="L583" s="892"/>
    </row>
    <row r="584" spans="1:12" s="887" customFormat="1">
      <c r="A584" s="864" t="s">
        <v>1487</v>
      </c>
      <c r="B584" s="864" t="s">
        <v>1299</v>
      </c>
      <c r="C584" s="864" t="s">
        <v>1421</v>
      </c>
      <c r="D584" s="888">
        <v>2</v>
      </c>
      <c r="E584" s="889">
        <v>0</v>
      </c>
      <c r="F584" s="889">
        <f t="shared" si="17"/>
        <v>2</v>
      </c>
      <c r="G584" s="888" t="s">
        <v>220</v>
      </c>
      <c r="H584" s="890">
        <v>20.170000000000002</v>
      </c>
      <c r="I584" s="891">
        <f t="shared" si="18"/>
        <v>40.340000000000003</v>
      </c>
      <c r="K584" s="892"/>
      <c r="L584" s="892"/>
    </row>
    <row r="585" spans="1:12" s="887" customFormat="1">
      <c r="A585" s="864" t="s">
        <v>1487</v>
      </c>
      <c r="B585" s="864" t="s">
        <v>1299</v>
      </c>
      <c r="C585" s="864" t="s">
        <v>1422</v>
      </c>
      <c r="D585" s="888">
        <v>2</v>
      </c>
      <c r="E585" s="889">
        <v>0</v>
      </c>
      <c r="F585" s="889">
        <f t="shared" si="17"/>
        <v>2</v>
      </c>
      <c r="G585" s="888" t="s">
        <v>220</v>
      </c>
      <c r="H585" s="890">
        <v>123</v>
      </c>
      <c r="I585" s="891">
        <f t="shared" si="18"/>
        <v>246</v>
      </c>
      <c r="K585" s="892"/>
      <c r="L585" s="892"/>
    </row>
    <row r="586" spans="1:12" s="887" customFormat="1">
      <c r="A586" s="864" t="s">
        <v>1487</v>
      </c>
      <c r="B586" s="864" t="s">
        <v>1398</v>
      </c>
      <c r="C586" s="864" t="s">
        <v>1399</v>
      </c>
      <c r="D586" s="888">
        <v>4</v>
      </c>
      <c r="E586" s="889">
        <v>0</v>
      </c>
      <c r="F586" s="889">
        <f t="shared" ref="F586:F649" si="19">D586+D586*E586</f>
        <v>4</v>
      </c>
      <c r="G586" s="888" t="s">
        <v>220</v>
      </c>
      <c r="H586" s="890">
        <v>31.5</v>
      </c>
      <c r="I586" s="891">
        <f t="shared" ref="I586:I649" si="20">F586*H586</f>
        <v>126</v>
      </c>
      <c r="K586" s="892"/>
      <c r="L586" s="892"/>
    </row>
    <row r="587" spans="1:12" s="887" customFormat="1">
      <c r="A587" s="864" t="s">
        <v>1487</v>
      </c>
      <c r="B587" s="864" t="s">
        <v>1423</v>
      </c>
      <c r="C587" s="864" t="s">
        <v>1424</v>
      </c>
      <c r="D587" s="888">
        <v>1</v>
      </c>
      <c r="E587" s="889">
        <v>0</v>
      </c>
      <c r="F587" s="889">
        <f t="shared" si="19"/>
        <v>1</v>
      </c>
      <c r="G587" s="888" t="s">
        <v>220</v>
      </c>
      <c r="H587" s="890">
        <v>14.36</v>
      </c>
      <c r="I587" s="891">
        <f t="shared" si="20"/>
        <v>14.36</v>
      </c>
      <c r="K587" s="892"/>
      <c r="L587" s="892"/>
    </row>
    <row r="588" spans="1:12" s="887" customFormat="1">
      <c r="A588" s="864" t="s">
        <v>1487</v>
      </c>
      <c r="B588" s="864" t="s">
        <v>1325</v>
      </c>
      <c r="C588" s="864" t="s">
        <v>1425</v>
      </c>
      <c r="D588" s="888">
        <v>4</v>
      </c>
      <c r="E588" s="889">
        <v>0</v>
      </c>
      <c r="F588" s="889">
        <f t="shared" si="19"/>
        <v>4</v>
      </c>
      <c r="G588" s="888" t="s">
        <v>220</v>
      </c>
      <c r="H588" s="890">
        <v>12.01</v>
      </c>
      <c r="I588" s="891">
        <f t="shared" si="20"/>
        <v>48.04</v>
      </c>
      <c r="K588" s="892"/>
      <c r="L588" s="892"/>
    </row>
    <row r="589" spans="1:12" s="887" customFormat="1">
      <c r="A589" s="864" t="s">
        <v>1487</v>
      </c>
      <c r="B589" s="864" t="s">
        <v>1325</v>
      </c>
      <c r="C589" s="864" t="s">
        <v>1427</v>
      </c>
      <c r="D589" s="888">
        <v>8</v>
      </c>
      <c r="E589" s="889">
        <v>0</v>
      </c>
      <c r="F589" s="889">
        <f t="shared" si="19"/>
        <v>8</v>
      </c>
      <c r="G589" s="888" t="s">
        <v>220</v>
      </c>
      <c r="H589" s="890">
        <v>17.63</v>
      </c>
      <c r="I589" s="891">
        <f t="shared" si="20"/>
        <v>141.04</v>
      </c>
      <c r="K589" s="892"/>
      <c r="L589" s="892"/>
    </row>
    <row r="590" spans="1:12" s="887" customFormat="1">
      <c r="A590" s="864" t="s">
        <v>1487</v>
      </c>
      <c r="B590" s="864" t="s">
        <v>1325</v>
      </c>
      <c r="C590" s="864" t="s">
        <v>1428</v>
      </c>
      <c r="D590" s="888">
        <v>8</v>
      </c>
      <c r="E590" s="889">
        <v>0</v>
      </c>
      <c r="F590" s="889">
        <f t="shared" si="19"/>
        <v>8</v>
      </c>
      <c r="G590" s="888" t="s">
        <v>220</v>
      </c>
      <c r="H590" s="890">
        <v>23.99</v>
      </c>
      <c r="I590" s="891">
        <f t="shared" si="20"/>
        <v>191.92</v>
      </c>
      <c r="K590" s="892"/>
      <c r="L590" s="892"/>
    </row>
    <row r="591" spans="1:12" s="887" customFormat="1">
      <c r="A591" s="864" t="s">
        <v>1487</v>
      </c>
      <c r="B591" s="864" t="s">
        <v>1325</v>
      </c>
      <c r="C591" s="864" t="s">
        <v>1474</v>
      </c>
      <c r="D591" s="888">
        <v>1</v>
      </c>
      <c r="E591" s="889">
        <v>0</v>
      </c>
      <c r="F591" s="889">
        <f t="shared" si="19"/>
        <v>1</v>
      </c>
      <c r="G591" s="888" t="s">
        <v>220</v>
      </c>
      <c r="H591" s="890">
        <v>30.82</v>
      </c>
      <c r="I591" s="891">
        <f t="shared" si="20"/>
        <v>30.82</v>
      </c>
      <c r="K591" s="892"/>
      <c r="L591" s="892"/>
    </row>
    <row r="592" spans="1:12" s="887" customFormat="1">
      <c r="A592" s="864" t="s">
        <v>1487</v>
      </c>
      <c r="B592" s="864" t="s">
        <v>1325</v>
      </c>
      <c r="C592" s="864" t="s">
        <v>1429</v>
      </c>
      <c r="D592" s="888">
        <v>3</v>
      </c>
      <c r="E592" s="889">
        <v>0</v>
      </c>
      <c r="F592" s="889">
        <f t="shared" si="19"/>
        <v>3</v>
      </c>
      <c r="G592" s="888" t="s">
        <v>220</v>
      </c>
      <c r="H592" s="890">
        <v>8.5</v>
      </c>
      <c r="I592" s="891">
        <f t="shared" si="20"/>
        <v>25.5</v>
      </c>
      <c r="K592" s="892"/>
      <c r="L592" s="892"/>
    </row>
    <row r="593" spans="1:12" s="887" customFormat="1">
      <c r="A593" s="864" t="s">
        <v>1487</v>
      </c>
      <c r="B593" s="864" t="s">
        <v>1325</v>
      </c>
      <c r="C593" s="864" t="s">
        <v>1476</v>
      </c>
      <c r="D593" s="888">
        <v>1</v>
      </c>
      <c r="E593" s="889">
        <v>0</v>
      </c>
      <c r="F593" s="889">
        <f t="shared" si="19"/>
        <v>1</v>
      </c>
      <c r="G593" s="888" t="s">
        <v>220</v>
      </c>
      <c r="H593" s="890">
        <v>13.99</v>
      </c>
      <c r="I593" s="891">
        <f t="shared" si="20"/>
        <v>13.99</v>
      </c>
      <c r="K593" s="892"/>
      <c r="L593" s="892"/>
    </row>
    <row r="594" spans="1:12" s="887" customFormat="1">
      <c r="A594" s="864" t="s">
        <v>1487</v>
      </c>
      <c r="B594" s="864" t="s">
        <v>1325</v>
      </c>
      <c r="C594" s="864" t="s">
        <v>1430</v>
      </c>
      <c r="D594" s="888">
        <v>1</v>
      </c>
      <c r="E594" s="889">
        <v>0</v>
      </c>
      <c r="F594" s="889">
        <f t="shared" si="19"/>
        <v>1</v>
      </c>
      <c r="G594" s="888" t="s">
        <v>220</v>
      </c>
      <c r="H594" s="890">
        <v>3.79</v>
      </c>
      <c r="I594" s="891">
        <f t="shared" si="20"/>
        <v>3.79</v>
      </c>
      <c r="K594" s="892"/>
      <c r="L594" s="892"/>
    </row>
    <row r="595" spans="1:12" s="887" customFormat="1">
      <c r="A595" s="864" t="s">
        <v>1487</v>
      </c>
      <c r="B595" s="864" t="s">
        <v>1325</v>
      </c>
      <c r="C595" s="864" t="s">
        <v>1431</v>
      </c>
      <c r="D595" s="888">
        <v>2</v>
      </c>
      <c r="E595" s="889">
        <v>0</v>
      </c>
      <c r="F595" s="889">
        <f t="shared" si="19"/>
        <v>2</v>
      </c>
      <c r="G595" s="888" t="s">
        <v>220</v>
      </c>
      <c r="H595" s="890">
        <v>8.9600000000000009</v>
      </c>
      <c r="I595" s="891">
        <f t="shared" si="20"/>
        <v>17.920000000000002</v>
      </c>
      <c r="K595" s="892"/>
      <c r="L595" s="892"/>
    </row>
    <row r="596" spans="1:12" s="887" customFormat="1">
      <c r="A596" s="864" t="s">
        <v>1487</v>
      </c>
      <c r="B596" s="864" t="s">
        <v>1325</v>
      </c>
      <c r="C596" s="864" t="s">
        <v>1432</v>
      </c>
      <c r="D596" s="888">
        <v>23</v>
      </c>
      <c r="E596" s="889">
        <v>0</v>
      </c>
      <c r="F596" s="889">
        <f t="shared" si="19"/>
        <v>23</v>
      </c>
      <c r="G596" s="888" t="s">
        <v>220</v>
      </c>
      <c r="H596" s="890">
        <v>2.41</v>
      </c>
      <c r="I596" s="891">
        <f t="shared" si="20"/>
        <v>55.430000000000007</v>
      </c>
      <c r="K596" s="892"/>
      <c r="L596" s="892"/>
    </row>
    <row r="597" spans="1:12" s="887" customFormat="1">
      <c r="A597" s="864" t="s">
        <v>1487</v>
      </c>
      <c r="B597" s="864" t="s">
        <v>1325</v>
      </c>
      <c r="C597" s="864" t="s">
        <v>1433</v>
      </c>
      <c r="D597" s="888">
        <v>11</v>
      </c>
      <c r="E597" s="889">
        <v>0</v>
      </c>
      <c r="F597" s="889">
        <f t="shared" si="19"/>
        <v>11</v>
      </c>
      <c r="G597" s="888" t="s">
        <v>220</v>
      </c>
      <c r="H597" s="890">
        <v>8.9600000000000009</v>
      </c>
      <c r="I597" s="891">
        <f t="shared" si="20"/>
        <v>98.56</v>
      </c>
      <c r="K597" s="892"/>
      <c r="L597" s="892"/>
    </row>
    <row r="598" spans="1:12" s="887" customFormat="1">
      <c r="A598" s="864" t="s">
        <v>1487</v>
      </c>
      <c r="B598" s="864" t="s">
        <v>1325</v>
      </c>
      <c r="C598" s="864" t="s">
        <v>1434</v>
      </c>
      <c r="D598" s="888">
        <v>4</v>
      </c>
      <c r="E598" s="889">
        <v>0</v>
      </c>
      <c r="F598" s="889">
        <f t="shared" si="19"/>
        <v>4</v>
      </c>
      <c r="G598" s="888" t="s">
        <v>220</v>
      </c>
      <c r="H598" s="890">
        <v>15.25</v>
      </c>
      <c r="I598" s="891">
        <f t="shared" si="20"/>
        <v>61</v>
      </c>
      <c r="K598" s="892"/>
      <c r="L598" s="892"/>
    </row>
    <row r="599" spans="1:12" s="887" customFormat="1">
      <c r="A599" s="864" t="s">
        <v>1487</v>
      </c>
      <c r="B599" s="864" t="s">
        <v>1325</v>
      </c>
      <c r="C599" s="864" t="s">
        <v>1435</v>
      </c>
      <c r="D599" s="888">
        <v>7</v>
      </c>
      <c r="E599" s="889">
        <v>0</v>
      </c>
      <c r="F599" s="889">
        <f t="shared" si="19"/>
        <v>7</v>
      </c>
      <c r="G599" s="888" t="s">
        <v>220</v>
      </c>
      <c r="H599" s="890">
        <v>16.11</v>
      </c>
      <c r="I599" s="891">
        <f t="shared" si="20"/>
        <v>112.77</v>
      </c>
      <c r="K599" s="892"/>
      <c r="L599" s="892"/>
    </row>
    <row r="600" spans="1:12" s="887" customFormat="1" ht="30">
      <c r="A600" s="864" t="s">
        <v>1487</v>
      </c>
      <c r="B600" s="864" t="s">
        <v>1325</v>
      </c>
      <c r="C600" s="864" t="s">
        <v>1436</v>
      </c>
      <c r="D600" s="888">
        <v>3</v>
      </c>
      <c r="E600" s="889">
        <v>0</v>
      </c>
      <c r="F600" s="889">
        <f t="shared" si="19"/>
        <v>3</v>
      </c>
      <c r="G600" s="888" t="s">
        <v>220</v>
      </c>
      <c r="H600" s="890">
        <v>6.07</v>
      </c>
      <c r="I600" s="891">
        <f t="shared" si="20"/>
        <v>18.21</v>
      </c>
      <c r="K600" s="892"/>
      <c r="L600" s="892"/>
    </row>
    <row r="601" spans="1:12" s="887" customFormat="1">
      <c r="A601" s="864" t="s">
        <v>1487</v>
      </c>
      <c r="B601" s="864" t="s">
        <v>1325</v>
      </c>
      <c r="C601" s="864" t="s">
        <v>1437</v>
      </c>
      <c r="D601" s="888">
        <v>5</v>
      </c>
      <c r="E601" s="889">
        <v>0</v>
      </c>
      <c r="F601" s="889">
        <f t="shared" si="19"/>
        <v>5</v>
      </c>
      <c r="G601" s="888" t="s">
        <v>220</v>
      </c>
      <c r="H601" s="890">
        <v>4.42</v>
      </c>
      <c r="I601" s="891">
        <f t="shared" si="20"/>
        <v>22.1</v>
      </c>
      <c r="K601" s="892"/>
      <c r="L601" s="892"/>
    </row>
    <row r="602" spans="1:12" s="887" customFormat="1" ht="30">
      <c r="A602" s="864" t="s">
        <v>1487</v>
      </c>
      <c r="B602" s="864" t="s">
        <v>1335</v>
      </c>
      <c r="C602" s="864" t="s">
        <v>1439</v>
      </c>
      <c r="D602" s="888">
        <v>2</v>
      </c>
      <c r="E602" s="889">
        <v>0</v>
      </c>
      <c r="F602" s="889">
        <f t="shared" si="19"/>
        <v>2</v>
      </c>
      <c r="G602" s="888" t="s">
        <v>220</v>
      </c>
      <c r="H602" s="890">
        <v>4.9000000000000004</v>
      </c>
      <c r="I602" s="891">
        <f t="shared" si="20"/>
        <v>9.8000000000000007</v>
      </c>
      <c r="K602" s="892"/>
      <c r="L602" s="892"/>
    </row>
    <row r="603" spans="1:12" s="887" customFormat="1">
      <c r="A603" s="864" t="s">
        <v>1487</v>
      </c>
      <c r="B603" s="864" t="s">
        <v>1335</v>
      </c>
      <c r="C603" s="864" t="s">
        <v>1440</v>
      </c>
      <c r="D603" s="888">
        <v>16</v>
      </c>
      <c r="E603" s="889">
        <v>0</v>
      </c>
      <c r="F603" s="889">
        <f t="shared" si="19"/>
        <v>16</v>
      </c>
      <c r="G603" s="888" t="s">
        <v>220</v>
      </c>
      <c r="H603" s="890">
        <v>1.79</v>
      </c>
      <c r="I603" s="891">
        <f t="shared" si="20"/>
        <v>28.64</v>
      </c>
      <c r="K603" s="892"/>
      <c r="L603" s="892"/>
    </row>
    <row r="604" spans="1:12" s="887" customFormat="1">
      <c r="A604" s="864" t="s">
        <v>1487</v>
      </c>
      <c r="B604" s="864" t="s">
        <v>1335</v>
      </c>
      <c r="C604" s="864" t="s">
        <v>1336</v>
      </c>
      <c r="D604" s="888">
        <v>18</v>
      </c>
      <c r="E604" s="889">
        <v>0</v>
      </c>
      <c r="F604" s="889">
        <f t="shared" si="19"/>
        <v>18</v>
      </c>
      <c r="G604" s="888" t="s">
        <v>220</v>
      </c>
      <c r="H604" s="890">
        <v>2.02</v>
      </c>
      <c r="I604" s="891">
        <f t="shared" si="20"/>
        <v>36.36</v>
      </c>
      <c r="K604" s="892"/>
      <c r="L604" s="892"/>
    </row>
    <row r="605" spans="1:12" s="887" customFormat="1" ht="30">
      <c r="A605" s="864" t="s">
        <v>1487</v>
      </c>
      <c r="B605" s="864" t="s">
        <v>1337</v>
      </c>
      <c r="C605" s="864" t="s">
        <v>1338</v>
      </c>
      <c r="D605" s="888">
        <v>23</v>
      </c>
      <c r="E605" s="889">
        <v>0</v>
      </c>
      <c r="F605" s="889">
        <f t="shared" si="19"/>
        <v>23</v>
      </c>
      <c r="G605" s="888" t="s">
        <v>220</v>
      </c>
      <c r="H605" s="890">
        <v>1.26</v>
      </c>
      <c r="I605" s="891">
        <f t="shared" si="20"/>
        <v>28.98</v>
      </c>
      <c r="K605" s="892"/>
      <c r="L605" s="892"/>
    </row>
    <row r="606" spans="1:12" s="887" customFormat="1" ht="30">
      <c r="A606" s="864" t="s">
        <v>1487</v>
      </c>
      <c r="B606" s="864" t="s">
        <v>1337</v>
      </c>
      <c r="C606" s="864" t="s">
        <v>1339</v>
      </c>
      <c r="D606" s="888">
        <v>3</v>
      </c>
      <c r="E606" s="889">
        <v>0</v>
      </c>
      <c r="F606" s="889">
        <f t="shared" si="19"/>
        <v>3</v>
      </c>
      <c r="G606" s="888" t="s">
        <v>220</v>
      </c>
      <c r="H606" s="890">
        <v>2.56</v>
      </c>
      <c r="I606" s="891">
        <f t="shared" si="20"/>
        <v>7.68</v>
      </c>
      <c r="K606" s="892"/>
      <c r="L606" s="892"/>
    </row>
    <row r="607" spans="1:12" s="887" customFormat="1">
      <c r="A607" s="864" t="s">
        <v>1487</v>
      </c>
      <c r="B607" s="864" t="s">
        <v>1337</v>
      </c>
      <c r="C607" s="864" t="s">
        <v>1400</v>
      </c>
      <c r="D607" s="888">
        <v>4</v>
      </c>
      <c r="E607" s="889">
        <v>0</v>
      </c>
      <c r="F607" s="889">
        <f t="shared" si="19"/>
        <v>4</v>
      </c>
      <c r="G607" s="888" t="s">
        <v>220</v>
      </c>
      <c r="H607" s="890">
        <v>5</v>
      </c>
      <c r="I607" s="891">
        <f t="shared" si="20"/>
        <v>20</v>
      </c>
      <c r="K607" s="892"/>
      <c r="L607" s="892"/>
    </row>
    <row r="608" spans="1:12" s="887" customFormat="1">
      <c r="A608" s="864" t="s">
        <v>1487</v>
      </c>
      <c r="B608" s="864" t="s">
        <v>1337</v>
      </c>
      <c r="C608" s="864" t="s">
        <v>1441</v>
      </c>
      <c r="D608" s="888">
        <v>1</v>
      </c>
      <c r="E608" s="889">
        <v>0</v>
      </c>
      <c r="F608" s="889">
        <f t="shared" si="19"/>
        <v>1</v>
      </c>
      <c r="G608" s="888" t="s">
        <v>220</v>
      </c>
      <c r="H608" s="890">
        <v>1.6</v>
      </c>
      <c r="I608" s="891">
        <f t="shared" si="20"/>
        <v>1.6</v>
      </c>
      <c r="K608" s="892"/>
      <c r="L608" s="892"/>
    </row>
    <row r="609" spans="1:12" s="887" customFormat="1" ht="30">
      <c r="A609" s="864" t="s">
        <v>1487</v>
      </c>
      <c r="B609" s="864" t="s">
        <v>1337</v>
      </c>
      <c r="C609" s="864" t="s">
        <v>1442</v>
      </c>
      <c r="D609" s="888">
        <v>1</v>
      </c>
      <c r="E609" s="889">
        <v>0</v>
      </c>
      <c r="F609" s="889">
        <f t="shared" si="19"/>
        <v>1</v>
      </c>
      <c r="G609" s="888" t="s">
        <v>220</v>
      </c>
      <c r="H609" s="890">
        <v>2.81</v>
      </c>
      <c r="I609" s="891">
        <f t="shared" si="20"/>
        <v>2.81</v>
      </c>
      <c r="K609" s="892"/>
      <c r="L609" s="892"/>
    </row>
    <row r="610" spans="1:12" s="887" customFormat="1" ht="30">
      <c r="A610" s="864" t="s">
        <v>1487</v>
      </c>
      <c r="B610" s="864" t="s">
        <v>1337</v>
      </c>
      <c r="C610" s="864" t="s">
        <v>1477</v>
      </c>
      <c r="D610" s="888">
        <v>1</v>
      </c>
      <c r="E610" s="889">
        <v>0</v>
      </c>
      <c r="F610" s="889">
        <f t="shared" si="19"/>
        <v>1</v>
      </c>
      <c r="G610" s="888" t="s">
        <v>220</v>
      </c>
      <c r="H610" s="890">
        <v>3.36</v>
      </c>
      <c r="I610" s="891">
        <f t="shared" si="20"/>
        <v>3.36</v>
      </c>
      <c r="K610" s="892"/>
      <c r="L610" s="892"/>
    </row>
    <row r="611" spans="1:12" s="887" customFormat="1" ht="30">
      <c r="A611" s="864" t="s">
        <v>1487</v>
      </c>
      <c r="B611" s="864" t="s">
        <v>1337</v>
      </c>
      <c r="C611" s="864" t="s">
        <v>1401</v>
      </c>
      <c r="D611" s="888">
        <v>5</v>
      </c>
      <c r="E611" s="889">
        <v>0</v>
      </c>
      <c r="F611" s="889">
        <f t="shared" si="19"/>
        <v>5</v>
      </c>
      <c r="G611" s="888" t="s">
        <v>220</v>
      </c>
      <c r="H611" s="890">
        <v>11.49</v>
      </c>
      <c r="I611" s="891">
        <f t="shared" si="20"/>
        <v>57.45</v>
      </c>
      <c r="K611" s="892"/>
      <c r="L611" s="892"/>
    </row>
    <row r="612" spans="1:12" s="887" customFormat="1" ht="30">
      <c r="A612" s="864" t="s">
        <v>1487</v>
      </c>
      <c r="B612" s="864" t="s">
        <v>1337</v>
      </c>
      <c r="C612" s="864" t="s">
        <v>1443</v>
      </c>
      <c r="D612" s="888">
        <v>4</v>
      </c>
      <c r="E612" s="889">
        <v>0</v>
      </c>
      <c r="F612" s="889">
        <f t="shared" si="19"/>
        <v>4</v>
      </c>
      <c r="G612" s="888" t="s">
        <v>220</v>
      </c>
      <c r="H612" s="890">
        <v>16</v>
      </c>
      <c r="I612" s="891">
        <f t="shared" si="20"/>
        <v>64</v>
      </c>
      <c r="K612" s="892"/>
      <c r="L612" s="892"/>
    </row>
    <row r="613" spans="1:12" s="887" customFormat="1">
      <c r="A613" s="864" t="s">
        <v>1487</v>
      </c>
      <c r="B613" s="864" t="s">
        <v>1337</v>
      </c>
      <c r="C613" s="864" t="s">
        <v>1345</v>
      </c>
      <c r="D613" s="888">
        <v>3</v>
      </c>
      <c r="E613" s="889">
        <v>0</v>
      </c>
      <c r="F613" s="889">
        <f t="shared" si="19"/>
        <v>3</v>
      </c>
      <c r="G613" s="888" t="s">
        <v>220</v>
      </c>
      <c r="H613" s="890">
        <v>2.97</v>
      </c>
      <c r="I613" s="891">
        <f t="shared" si="20"/>
        <v>8.91</v>
      </c>
      <c r="K613" s="892"/>
      <c r="L613" s="892"/>
    </row>
    <row r="614" spans="1:12" s="887" customFormat="1">
      <c r="A614" s="864" t="s">
        <v>1487</v>
      </c>
      <c r="B614" s="864" t="s">
        <v>1337</v>
      </c>
      <c r="C614" s="864" t="s">
        <v>1402</v>
      </c>
      <c r="D614" s="888">
        <v>5</v>
      </c>
      <c r="E614" s="889">
        <v>0</v>
      </c>
      <c r="F614" s="889">
        <f t="shared" si="19"/>
        <v>5</v>
      </c>
      <c r="G614" s="888" t="s">
        <v>220</v>
      </c>
      <c r="H614" s="890">
        <v>4.41</v>
      </c>
      <c r="I614" s="891">
        <f t="shared" si="20"/>
        <v>22.05</v>
      </c>
      <c r="K614" s="892"/>
      <c r="L614" s="892"/>
    </row>
    <row r="615" spans="1:12" s="887" customFormat="1">
      <c r="A615" s="864" t="s">
        <v>1487</v>
      </c>
      <c r="B615" s="864" t="s">
        <v>1337</v>
      </c>
      <c r="C615" s="864" t="s">
        <v>1348</v>
      </c>
      <c r="D615" s="888">
        <v>66</v>
      </c>
      <c r="E615" s="889">
        <v>0</v>
      </c>
      <c r="F615" s="889">
        <f t="shared" si="19"/>
        <v>66</v>
      </c>
      <c r="G615" s="888" t="s">
        <v>220</v>
      </c>
      <c r="H615" s="890">
        <v>0.96</v>
      </c>
      <c r="I615" s="891">
        <f t="shared" si="20"/>
        <v>63.36</v>
      </c>
      <c r="K615" s="892"/>
      <c r="L615" s="892"/>
    </row>
    <row r="616" spans="1:12" s="887" customFormat="1">
      <c r="A616" s="864" t="s">
        <v>1487</v>
      </c>
      <c r="B616" s="864" t="s">
        <v>1337</v>
      </c>
      <c r="C616" s="864" t="s">
        <v>1349</v>
      </c>
      <c r="D616" s="888">
        <v>9</v>
      </c>
      <c r="E616" s="889">
        <v>0</v>
      </c>
      <c r="F616" s="889">
        <f t="shared" si="19"/>
        <v>9</v>
      </c>
      <c r="G616" s="888" t="s">
        <v>220</v>
      </c>
      <c r="H616" s="890">
        <v>4.9000000000000004</v>
      </c>
      <c r="I616" s="891">
        <f t="shared" si="20"/>
        <v>44.1</v>
      </c>
      <c r="K616" s="892"/>
      <c r="L616" s="892"/>
    </row>
    <row r="617" spans="1:12" s="887" customFormat="1">
      <c r="A617" s="864" t="s">
        <v>1487</v>
      </c>
      <c r="B617" s="864" t="s">
        <v>1337</v>
      </c>
      <c r="C617" s="864" t="s">
        <v>1444</v>
      </c>
      <c r="D617" s="888">
        <v>13</v>
      </c>
      <c r="E617" s="889">
        <v>0</v>
      </c>
      <c r="F617" s="889">
        <f t="shared" si="19"/>
        <v>13</v>
      </c>
      <c r="G617" s="888" t="s">
        <v>220</v>
      </c>
      <c r="H617" s="890">
        <v>5.98</v>
      </c>
      <c r="I617" s="891">
        <f t="shared" si="20"/>
        <v>77.740000000000009</v>
      </c>
      <c r="K617" s="892"/>
      <c r="L617" s="892"/>
    </row>
    <row r="618" spans="1:12" s="887" customFormat="1">
      <c r="A618" s="864" t="s">
        <v>1487</v>
      </c>
      <c r="B618" s="864" t="s">
        <v>1337</v>
      </c>
      <c r="C618" s="864" t="s">
        <v>1352</v>
      </c>
      <c r="D618" s="888">
        <v>9</v>
      </c>
      <c r="E618" s="889">
        <v>0</v>
      </c>
      <c r="F618" s="889">
        <f t="shared" si="19"/>
        <v>9</v>
      </c>
      <c r="G618" s="888" t="s">
        <v>220</v>
      </c>
      <c r="H618" s="890">
        <v>28.9</v>
      </c>
      <c r="I618" s="891">
        <f t="shared" si="20"/>
        <v>260.09999999999997</v>
      </c>
      <c r="K618" s="892"/>
      <c r="L618" s="892"/>
    </row>
    <row r="619" spans="1:12" s="887" customFormat="1">
      <c r="A619" s="864" t="s">
        <v>1487</v>
      </c>
      <c r="B619" s="864" t="s">
        <v>1337</v>
      </c>
      <c r="C619" s="864" t="s">
        <v>1445</v>
      </c>
      <c r="D619" s="888">
        <v>3</v>
      </c>
      <c r="E619" s="889">
        <v>0</v>
      </c>
      <c r="F619" s="889">
        <f t="shared" si="19"/>
        <v>3</v>
      </c>
      <c r="G619" s="888" t="s">
        <v>220</v>
      </c>
      <c r="H619" s="890">
        <v>1.17</v>
      </c>
      <c r="I619" s="891">
        <f t="shared" si="20"/>
        <v>3.51</v>
      </c>
      <c r="K619" s="892"/>
      <c r="L619" s="892"/>
    </row>
    <row r="620" spans="1:12" s="887" customFormat="1">
      <c r="A620" s="864" t="s">
        <v>1487</v>
      </c>
      <c r="B620" s="864" t="s">
        <v>1337</v>
      </c>
      <c r="C620" s="864" t="s">
        <v>1446</v>
      </c>
      <c r="D620" s="888">
        <v>3</v>
      </c>
      <c r="E620" s="889">
        <v>0</v>
      </c>
      <c r="F620" s="889">
        <f t="shared" si="19"/>
        <v>3</v>
      </c>
      <c r="G620" s="888" t="s">
        <v>220</v>
      </c>
      <c r="H620" s="890">
        <v>10.99</v>
      </c>
      <c r="I620" s="891">
        <f t="shared" si="20"/>
        <v>32.97</v>
      </c>
      <c r="K620" s="892"/>
      <c r="L620" s="892"/>
    </row>
    <row r="621" spans="1:12" s="887" customFormat="1">
      <c r="A621" s="864" t="s">
        <v>1487</v>
      </c>
      <c r="B621" s="864" t="s">
        <v>1337</v>
      </c>
      <c r="C621" s="864" t="s">
        <v>1478</v>
      </c>
      <c r="D621" s="888">
        <v>1</v>
      </c>
      <c r="E621" s="889">
        <v>0</v>
      </c>
      <c r="F621" s="889">
        <f t="shared" si="19"/>
        <v>1</v>
      </c>
      <c r="G621" s="888" t="s">
        <v>220</v>
      </c>
      <c r="H621" s="890">
        <v>24.51</v>
      </c>
      <c r="I621" s="891">
        <f t="shared" si="20"/>
        <v>24.51</v>
      </c>
      <c r="K621" s="892"/>
      <c r="L621" s="892"/>
    </row>
    <row r="622" spans="1:12" s="887" customFormat="1">
      <c r="A622" s="864" t="s">
        <v>1487</v>
      </c>
      <c r="B622" s="864" t="s">
        <v>1337</v>
      </c>
      <c r="C622" s="864" t="s">
        <v>1387</v>
      </c>
      <c r="D622" s="888">
        <v>6</v>
      </c>
      <c r="E622" s="889">
        <v>0</v>
      </c>
      <c r="F622" s="889">
        <f t="shared" si="19"/>
        <v>6</v>
      </c>
      <c r="G622" s="888" t="s">
        <v>220</v>
      </c>
      <c r="H622" s="890">
        <v>8.59</v>
      </c>
      <c r="I622" s="891">
        <f t="shared" si="20"/>
        <v>51.54</v>
      </c>
      <c r="K622" s="892"/>
      <c r="L622" s="892"/>
    </row>
    <row r="623" spans="1:12" s="887" customFormat="1">
      <c r="A623" s="864" t="s">
        <v>1487</v>
      </c>
      <c r="B623" s="864" t="s">
        <v>1337</v>
      </c>
      <c r="C623" s="864" t="s">
        <v>1490</v>
      </c>
      <c r="D623" s="888">
        <v>1</v>
      </c>
      <c r="E623" s="889">
        <v>0</v>
      </c>
      <c r="F623" s="889">
        <f t="shared" si="19"/>
        <v>1</v>
      </c>
      <c r="G623" s="888" t="s">
        <v>220</v>
      </c>
      <c r="H623" s="890">
        <v>4.72</v>
      </c>
      <c r="I623" s="891">
        <f t="shared" si="20"/>
        <v>4.72</v>
      </c>
      <c r="K623" s="892"/>
      <c r="L623" s="892"/>
    </row>
    <row r="624" spans="1:12" s="887" customFormat="1">
      <c r="A624" s="864" t="s">
        <v>1487</v>
      </c>
      <c r="B624" s="864" t="s">
        <v>1337</v>
      </c>
      <c r="C624" s="864" t="s">
        <v>1354</v>
      </c>
      <c r="D624" s="888">
        <v>13</v>
      </c>
      <c r="E624" s="889">
        <v>0</v>
      </c>
      <c r="F624" s="889">
        <f t="shared" si="19"/>
        <v>13</v>
      </c>
      <c r="G624" s="888" t="s">
        <v>220</v>
      </c>
      <c r="H624" s="890">
        <v>1.56</v>
      </c>
      <c r="I624" s="891">
        <f t="shared" si="20"/>
        <v>20.28</v>
      </c>
      <c r="K624" s="892"/>
      <c r="L624" s="892"/>
    </row>
    <row r="625" spans="1:12" s="887" customFormat="1">
      <c r="A625" s="864" t="s">
        <v>1487</v>
      </c>
      <c r="B625" s="864" t="s">
        <v>1337</v>
      </c>
      <c r="C625" s="864" t="s">
        <v>1403</v>
      </c>
      <c r="D625" s="888">
        <v>2</v>
      </c>
      <c r="E625" s="889">
        <v>0</v>
      </c>
      <c r="F625" s="889">
        <f t="shared" si="19"/>
        <v>2</v>
      </c>
      <c r="G625" s="888" t="s">
        <v>220</v>
      </c>
      <c r="H625" s="890">
        <v>3.31</v>
      </c>
      <c r="I625" s="891">
        <f t="shared" si="20"/>
        <v>6.62</v>
      </c>
      <c r="K625" s="892"/>
      <c r="L625" s="892"/>
    </row>
    <row r="626" spans="1:12" s="887" customFormat="1" ht="30">
      <c r="A626" s="864" t="s">
        <v>1487</v>
      </c>
      <c r="B626" s="864" t="s">
        <v>1357</v>
      </c>
      <c r="C626" s="864" t="s">
        <v>1447</v>
      </c>
      <c r="D626" s="888">
        <v>1</v>
      </c>
      <c r="E626" s="889">
        <v>0</v>
      </c>
      <c r="F626" s="889">
        <f t="shared" si="19"/>
        <v>1</v>
      </c>
      <c r="G626" s="888" t="s">
        <v>220</v>
      </c>
      <c r="H626" s="890">
        <v>10</v>
      </c>
      <c r="I626" s="891">
        <f t="shared" si="20"/>
        <v>10</v>
      </c>
      <c r="K626" s="892"/>
      <c r="L626" s="892"/>
    </row>
    <row r="627" spans="1:12" s="887" customFormat="1">
      <c r="A627" s="864" t="s">
        <v>1487</v>
      </c>
      <c r="B627" s="864" t="s">
        <v>1357</v>
      </c>
      <c r="C627" s="864" t="s">
        <v>1448</v>
      </c>
      <c r="D627" s="888">
        <v>3</v>
      </c>
      <c r="E627" s="889">
        <v>0</v>
      </c>
      <c r="F627" s="889">
        <f t="shared" si="19"/>
        <v>3</v>
      </c>
      <c r="G627" s="888" t="s">
        <v>220</v>
      </c>
      <c r="H627" s="890">
        <v>1.95</v>
      </c>
      <c r="I627" s="891">
        <f t="shared" si="20"/>
        <v>5.85</v>
      </c>
      <c r="K627" s="892"/>
      <c r="L627" s="892"/>
    </row>
    <row r="628" spans="1:12" s="887" customFormat="1">
      <c r="A628" s="864" t="s">
        <v>1487</v>
      </c>
      <c r="B628" s="864" t="s">
        <v>1357</v>
      </c>
      <c r="C628" s="864" t="s">
        <v>1449</v>
      </c>
      <c r="D628" s="888">
        <v>6</v>
      </c>
      <c r="E628" s="889">
        <v>0</v>
      </c>
      <c r="F628" s="889">
        <f t="shared" si="19"/>
        <v>6</v>
      </c>
      <c r="G628" s="888" t="s">
        <v>220</v>
      </c>
      <c r="H628" s="890">
        <v>1.44</v>
      </c>
      <c r="I628" s="891">
        <f t="shared" si="20"/>
        <v>8.64</v>
      </c>
      <c r="K628" s="892"/>
      <c r="L628" s="892"/>
    </row>
    <row r="629" spans="1:12" s="887" customFormat="1">
      <c r="A629" s="864" t="s">
        <v>1487</v>
      </c>
      <c r="B629" s="864" t="s">
        <v>1357</v>
      </c>
      <c r="C629" s="864" t="s">
        <v>1450</v>
      </c>
      <c r="D629" s="888">
        <v>6</v>
      </c>
      <c r="E629" s="889">
        <v>0</v>
      </c>
      <c r="F629" s="889">
        <f t="shared" si="19"/>
        <v>6</v>
      </c>
      <c r="G629" s="888" t="s">
        <v>220</v>
      </c>
      <c r="H629" s="890">
        <v>5.29</v>
      </c>
      <c r="I629" s="891">
        <f t="shared" si="20"/>
        <v>31.740000000000002</v>
      </c>
      <c r="K629" s="892"/>
      <c r="L629" s="892"/>
    </row>
    <row r="630" spans="1:12" s="887" customFormat="1">
      <c r="A630" s="864" t="s">
        <v>1487</v>
      </c>
      <c r="B630" s="864" t="s">
        <v>1357</v>
      </c>
      <c r="C630" s="864" t="s">
        <v>1388</v>
      </c>
      <c r="D630" s="888">
        <v>2</v>
      </c>
      <c r="E630" s="889">
        <v>0</v>
      </c>
      <c r="F630" s="889">
        <f t="shared" si="19"/>
        <v>2</v>
      </c>
      <c r="G630" s="888" t="s">
        <v>220</v>
      </c>
      <c r="H630" s="890">
        <v>5.4</v>
      </c>
      <c r="I630" s="891">
        <f t="shared" si="20"/>
        <v>10.8</v>
      </c>
      <c r="K630" s="892"/>
      <c r="L630" s="892"/>
    </row>
    <row r="631" spans="1:12" s="887" customFormat="1">
      <c r="A631" s="864" t="s">
        <v>1487</v>
      </c>
      <c r="B631" s="864" t="s">
        <v>1357</v>
      </c>
      <c r="C631" s="864" t="s">
        <v>1358</v>
      </c>
      <c r="D631" s="888">
        <v>5</v>
      </c>
      <c r="E631" s="889">
        <v>0</v>
      </c>
      <c r="F631" s="889">
        <f t="shared" si="19"/>
        <v>5</v>
      </c>
      <c r="G631" s="888" t="s">
        <v>220</v>
      </c>
      <c r="H631" s="890">
        <v>4.6500000000000004</v>
      </c>
      <c r="I631" s="891">
        <f t="shared" si="20"/>
        <v>23.25</v>
      </c>
      <c r="K631" s="892"/>
      <c r="L631" s="892"/>
    </row>
    <row r="632" spans="1:12" s="887" customFormat="1">
      <c r="A632" s="864" t="s">
        <v>1487</v>
      </c>
      <c r="B632" s="864" t="s">
        <v>1357</v>
      </c>
      <c r="C632" s="864" t="s">
        <v>1404</v>
      </c>
      <c r="D632" s="888">
        <v>4</v>
      </c>
      <c r="E632" s="889">
        <v>0</v>
      </c>
      <c r="F632" s="889">
        <f t="shared" si="19"/>
        <v>4</v>
      </c>
      <c r="G632" s="888" t="s">
        <v>220</v>
      </c>
      <c r="H632" s="890">
        <v>30.73</v>
      </c>
      <c r="I632" s="891">
        <f t="shared" si="20"/>
        <v>122.92</v>
      </c>
      <c r="K632" s="892"/>
      <c r="L632" s="892"/>
    </row>
    <row r="633" spans="1:12" s="887" customFormat="1">
      <c r="A633" s="864" t="s">
        <v>1487</v>
      </c>
      <c r="B633" s="864" t="s">
        <v>1357</v>
      </c>
      <c r="C633" s="864" t="s">
        <v>1451</v>
      </c>
      <c r="D633" s="888">
        <v>2</v>
      </c>
      <c r="E633" s="889">
        <v>0</v>
      </c>
      <c r="F633" s="889">
        <f t="shared" si="19"/>
        <v>2</v>
      </c>
      <c r="G633" s="888" t="s">
        <v>220</v>
      </c>
      <c r="H633" s="890">
        <v>10.19</v>
      </c>
      <c r="I633" s="891">
        <f t="shared" si="20"/>
        <v>20.38</v>
      </c>
      <c r="K633" s="892"/>
      <c r="L633" s="892"/>
    </row>
    <row r="634" spans="1:12" s="887" customFormat="1">
      <c r="A634" s="864" t="s">
        <v>1487</v>
      </c>
      <c r="B634" s="864" t="s">
        <v>1357</v>
      </c>
      <c r="C634" s="864" t="s">
        <v>1452</v>
      </c>
      <c r="D634" s="888">
        <v>27</v>
      </c>
      <c r="E634" s="889">
        <v>0</v>
      </c>
      <c r="F634" s="889">
        <f t="shared" si="19"/>
        <v>27</v>
      </c>
      <c r="G634" s="888" t="s">
        <v>220</v>
      </c>
      <c r="H634" s="890">
        <v>2.58</v>
      </c>
      <c r="I634" s="891">
        <f t="shared" si="20"/>
        <v>69.66</v>
      </c>
      <c r="K634" s="892"/>
      <c r="L634" s="892"/>
    </row>
    <row r="635" spans="1:12" s="887" customFormat="1">
      <c r="A635" s="864" t="s">
        <v>1487</v>
      </c>
      <c r="B635" s="864" t="s">
        <v>1357</v>
      </c>
      <c r="C635" s="864" t="s">
        <v>1359</v>
      </c>
      <c r="D635" s="888">
        <v>16</v>
      </c>
      <c r="E635" s="889">
        <v>0</v>
      </c>
      <c r="F635" s="889">
        <f t="shared" si="19"/>
        <v>16</v>
      </c>
      <c r="G635" s="888" t="s">
        <v>220</v>
      </c>
      <c r="H635" s="890">
        <v>3.39</v>
      </c>
      <c r="I635" s="891">
        <f t="shared" si="20"/>
        <v>54.24</v>
      </c>
      <c r="K635" s="892"/>
      <c r="L635" s="892"/>
    </row>
    <row r="636" spans="1:12" s="887" customFormat="1">
      <c r="A636" s="864" t="s">
        <v>1487</v>
      </c>
      <c r="B636" s="864" t="s">
        <v>1357</v>
      </c>
      <c r="C636" s="864" t="s">
        <v>1360</v>
      </c>
      <c r="D636" s="888">
        <v>23</v>
      </c>
      <c r="E636" s="889">
        <v>0</v>
      </c>
      <c r="F636" s="889">
        <f t="shared" si="19"/>
        <v>23</v>
      </c>
      <c r="G636" s="888" t="s">
        <v>220</v>
      </c>
      <c r="H636" s="890">
        <v>8.11</v>
      </c>
      <c r="I636" s="891">
        <f t="shared" si="20"/>
        <v>186.52999999999997</v>
      </c>
      <c r="K636" s="892"/>
      <c r="L636" s="892"/>
    </row>
    <row r="637" spans="1:12" s="887" customFormat="1">
      <c r="A637" s="864" t="s">
        <v>1487</v>
      </c>
      <c r="B637" s="864" t="s">
        <v>1357</v>
      </c>
      <c r="C637" s="864" t="s">
        <v>1389</v>
      </c>
      <c r="D637" s="888">
        <v>4</v>
      </c>
      <c r="E637" s="889">
        <v>0</v>
      </c>
      <c r="F637" s="889">
        <f t="shared" si="19"/>
        <v>4</v>
      </c>
      <c r="G637" s="888" t="s">
        <v>220</v>
      </c>
      <c r="H637" s="890">
        <v>7.21</v>
      </c>
      <c r="I637" s="891">
        <f t="shared" si="20"/>
        <v>28.84</v>
      </c>
      <c r="K637" s="892"/>
      <c r="L637" s="892"/>
    </row>
    <row r="638" spans="1:12" s="887" customFormat="1">
      <c r="A638" s="864" t="s">
        <v>1487</v>
      </c>
      <c r="B638" s="864" t="s">
        <v>1357</v>
      </c>
      <c r="C638" s="864" t="s">
        <v>1453</v>
      </c>
      <c r="D638" s="888">
        <v>10</v>
      </c>
      <c r="E638" s="889">
        <v>0</v>
      </c>
      <c r="F638" s="889">
        <f t="shared" si="19"/>
        <v>10</v>
      </c>
      <c r="G638" s="888" t="s">
        <v>220</v>
      </c>
      <c r="H638" s="890">
        <v>5.57</v>
      </c>
      <c r="I638" s="891">
        <f t="shared" si="20"/>
        <v>55.7</v>
      </c>
      <c r="K638" s="892"/>
      <c r="L638" s="892"/>
    </row>
    <row r="639" spans="1:12" s="887" customFormat="1">
      <c r="A639" s="864" t="s">
        <v>1487</v>
      </c>
      <c r="B639" s="864" t="s">
        <v>1357</v>
      </c>
      <c r="C639" s="864" t="s">
        <v>1406</v>
      </c>
      <c r="D639" s="888">
        <v>13</v>
      </c>
      <c r="E639" s="889">
        <v>0</v>
      </c>
      <c r="F639" s="889">
        <f t="shared" si="19"/>
        <v>13</v>
      </c>
      <c r="G639" s="888" t="s">
        <v>220</v>
      </c>
      <c r="H639" s="890">
        <v>5.0599999999999996</v>
      </c>
      <c r="I639" s="891">
        <f t="shared" si="20"/>
        <v>65.78</v>
      </c>
      <c r="K639" s="892"/>
      <c r="L639" s="892"/>
    </row>
    <row r="640" spans="1:12" s="887" customFormat="1">
      <c r="A640" s="864" t="s">
        <v>1487</v>
      </c>
      <c r="B640" s="864" t="s">
        <v>1357</v>
      </c>
      <c r="C640" s="864" t="s">
        <v>1454</v>
      </c>
      <c r="D640" s="888">
        <v>4</v>
      </c>
      <c r="E640" s="889">
        <v>0</v>
      </c>
      <c r="F640" s="889">
        <f t="shared" si="19"/>
        <v>4</v>
      </c>
      <c r="G640" s="888" t="s">
        <v>220</v>
      </c>
      <c r="H640" s="890">
        <v>13.79</v>
      </c>
      <c r="I640" s="891">
        <f t="shared" si="20"/>
        <v>55.16</v>
      </c>
      <c r="K640" s="892"/>
      <c r="L640" s="892"/>
    </row>
    <row r="641" spans="1:12" s="887" customFormat="1">
      <c r="A641" s="864" t="s">
        <v>1487</v>
      </c>
      <c r="B641" s="864" t="s">
        <v>1357</v>
      </c>
      <c r="C641" s="864" t="s">
        <v>1361</v>
      </c>
      <c r="D641" s="888">
        <v>28</v>
      </c>
      <c r="E641" s="889">
        <v>0</v>
      </c>
      <c r="F641" s="889">
        <f t="shared" si="19"/>
        <v>28</v>
      </c>
      <c r="G641" s="888" t="s">
        <v>220</v>
      </c>
      <c r="H641" s="890">
        <v>14.13</v>
      </c>
      <c r="I641" s="891">
        <f t="shared" si="20"/>
        <v>395.64000000000004</v>
      </c>
      <c r="K641" s="892"/>
      <c r="L641" s="892"/>
    </row>
    <row r="642" spans="1:12" s="887" customFormat="1">
      <c r="A642" s="864" t="s">
        <v>1487</v>
      </c>
      <c r="B642" s="864" t="s">
        <v>1357</v>
      </c>
      <c r="C642" s="864" t="s">
        <v>1455</v>
      </c>
      <c r="D642" s="888">
        <v>6</v>
      </c>
      <c r="E642" s="889">
        <v>0</v>
      </c>
      <c r="F642" s="889">
        <f t="shared" si="19"/>
        <v>6</v>
      </c>
      <c r="G642" s="888" t="s">
        <v>220</v>
      </c>
      <c r="H642" s="890">
        <v>6.68</v>
      </c>
      <c r="I642" s="891">
        <f t="shared" si="20"/>
        <v>40.08</v>
      </c>
      <c r="K642" s="892"/>
      <c r="L642" s="892"/>
    </row>
    <row r="643" spans="1:12" s="887" customFormat="1" ht="30">
      <c r="A643" s="864" t="s">
        <v>1487</v>
      </c>
      <c r="B643" s="864" t="s">
        <v>1357</v>
      </c>
      <c r="C643" s="864" t="s">
        <v>1482</v>
      </c>
      <c r="D643" s="888">
        <v>1</v>
      </c>
      <c r="E643" s="889">
        <v>0</v>
      </c>
      <c r="F643" s="889">
        <f t="shared" si="19"/>
        <v>1</v>
      </c>
      <c r="G643" s="888" t="s">
        <v>220</v>
      </c>
      <c r="H643" s="890">
        <v>47.4</v>
      </c>
      <c r="I643" s="891">
        <f t="shared" si="20"/>
        <v>47.4</v>
      </c>
      <c r="K643" s="892"/>
      <c r="L643" s="892"/>
    </row>
    <row r="644" spans="1:12" s="887" customFormat="1" ht="30">
      <c r="A644" s="864" t="s">
        <v>1487</v>
      </c>
      <c r="B644" s="864" t="s">
        <v>1357</v>
      </c>
      <c r="C644" s="864" t="s">
        <v>1456</v>
      </c>
      <c r="D644" s="888">
        <v>3</v>
      </c>
      <c r="E644" s="889">
        <v>0</v>
      </c>
      <c r="F644" s="889">
        <f t="shared" si="19"/>
        <v>3</v>
      </c>
      <c r="G644" s="888" t="s">
        <v>220</v>
      </c>
      <c r="H644" s="890">
        <v>20.9</v>
      </c>
      <c r="I644" s="891">
        <f t="shared" si="20"/>
        <v>62.699999999999996</v>
      </c>
      <c r="K644" s="892"/>
      <c r="L644" s="892"/>
    </row>
    <row r="645" spans="1:12" s="887" customFormat="1" ht="30">
      <c r="A645" s="864" t="s">
        <v>1487</v>
      </c>
      <c r="B645" s="864" t="s">
        <v>1357</v>
      </c>
      <c r="C645" s="864" t="s">
        <v>1491</v>
      </c>
      <c r="D645" s="888">
        <v>1</v>
      </c>
      <c r="E645" s="889">
        <v>0</v>
      </c>
      <c r="F645" s="889">
        <f t="shared" si="19"/>
        <v>1</v>
      </c>
      <c r="G645" s="888" t="s">
        <v>220</v>
      </c>
      <c r="H645" s="890">
        <v>17.96</v>
      </c>
      <c r="I645" s="891">
        <f t="shared" si="20"/>
        <v>17.96</v>
      </c>
      <c r="K645" s="892"/>
      <c r="L645" s="892"/>
    </row>
    <row r="646" spans="1:12" s="887" customFormat="1" ht="30">
      <c r="A646" s="864" t="s">
        <v>1487</v>
      </c>
      <c r="B646" s="864" t="s">
        <v>1357</v>
      </c>
      <c r="C646" s="864" t="s">
        <v>1492</v>
      </c>
      <c r="D646" s="888">
        <v>2</v>
      </c>
      <c r="E646" s="889">
        <v>0</v>
      </c>
      <c r="F646" s="889">
        <f t="shared" si="19"/>
        <v>2</v>
      </c>
      <c r="G646" s="888" t="s">
        <v>220</v>
      </c>
      <c r="H646" s="890">
        <v>64.47</v>
      </c>
      <c r="I646" s="891">
        <f t="shared" si="20"/>
        <v>128.94</v>
      </c>
      <c r="K646" s="892"/>
      <c r="L646" s="892"/>
    </row>
    <row r="647" spans="1:12" s="887" customFormat="1">
      <c r="A647" s="864" t="s">
        <v>1487</v>
      </c>
      <c r="B647" s="864" t="s">
        <v>1357</v>
      </c>
      <c r="C647" s="864" t="s">
        <v>1479</v>
      </c>
      <c r="D647" s="888">
        <v>1</v>
      </c>
      <c r="E647" s="889">
        <v>0</v>
      </c>
      <c r="F647" s="889">
        <f t="shared" si="19"/>
        <v>1</v>
      </c>
      <c r="G647" s="888" t="s">
        <v>220</v>
      </c>
      <c r="H647" s="890">
        <v>5.69</v>
      </c>
      <c r="I647" s="891">
        <f t="shared" si="20"/>
        <v>5.69</v>
      </c>
      <c r="K647" s="892"/>
      <c r="L647" s="892"/>
    </row>
    <row r="648" spans="1:12" s="887" customFormat="1">
      <c r="A648" s="864" t="s">
        <v>1487</v>
      </c>
      <c r="B648" s="864" t="s">
        <v>1357</v>
      </c>
      <c r="C648" s="864" t="s">
        <v>1457</v>
      </c>
      <c r="D648" s="888">
        <v>3</v>
      </c>
      <c r="E648" s="889">
        <v>0</v>
      </c>
      <c r="F648" s="889">
        <f t="shared" si="19"/>
        <v>3</v>
      </c>
      <c r="G648" s="888" t="s">
        <v>220</v>
      </c>
      <c r="H648" s="890">
        <v>10.66</v>
      </c>
      <c r="I648" s="891">
        <f t="shared" si="20"/>
        <v>31.98</v>
      </c>
      <c r="K648" s="892"/>
      <c r="L648" s="892"/>
    </row>
    <row r="649" spans="1:12" s="887" customFormat="1">
      <c r="A649" s="864" t="s">
        <v>1487</v>
      </c>
      <c r="B649" s="864" t="s">
        <v>1357</v>
      </c>
      <c r="C649" s="864" t="s">
        <v>1390</v>
      </c>
      <c r="D649" s="888">
        <v>1</v>
      </c>
      <c r="E649" s="889">
        <v>0</v>
      </c>
      <c r="F649" s="889">
        <f t="shared" si="19"/>
        <v>1</v>
      </c>
      <c r="G649" s="888" t="s">
        <v>220</v>
      </c>
      <c r="H649" s="890">
        <v>11.84</v>
      </c>
      <c r="I649" s="891">
        <f t="shared" si="20"/>
        <v>11.84</v>
      </c>
      <c r="K649" s="892"/>
      <c r="L649" s="892"/>
    </row>
    <row r="650" spans="1:12" s="887" customFormat="1">
      <c r="A650" s="864" t="s">
        <v>1487</v>
      </c>
      <c r="B650" s="864" t="s">
        <v>1357</v>
      </c>
      <c r="C650" s="864" t="s">
        <v>1363</v>
      </c>
      <c r="D650" s="888">
        <v>8</v>
      </c>
      <c r="E650" s="889">
        <v>0</v>
      </c>
      <c r="F650" s="889">
        <f t="shared" ref="F650:F713" si="21">D650+D650*E650</f>
        <v>8</v>
      </c>
      <c r="G650" s="888" t="s">
        <v>220</v>
      </c>
      <c r="H650" s="890">
        <v>21.99</v>
      </c>
      <c r="I650" s="891">
        <f t="shared" ref="I650:I713" si="22">F650*H650</f>
        <v>175.92</v>
      </c>
      <c r="K650" s="892"/>
      <c r="L650" s="892"/>
    </row>
    <row r="651" spans="1:12" s="887" customFormat="1">
      <c r="A651" s="864" t="s">
        <v>1487</v>
      </c>
      <c r="B651" s="864" t="s">
        <v>1357</v>
      </c>
      <c r="C651" s="864" t="s">
        <v>1391</v>
      </c>
      <c r="D651" s="888">
        <v>2</v>
      </c>
      <c r="E651" s="889">
        <v>0</v>
      </c>
      <c r="F651" s="889">
        <f t="shared" si="21"/>
        <v>2</v>
      </c>
      <c r="G651" s="888" t="s">
        <v>220</v>
      </c>
      <c r="H651" s="890">
        <v>24.99</v>
      </c>
      <c r="I651" s="891">
        <f t="shared" si="22"/>
        <v>49.98</v>
      </c>
      <c r="K651" s="892"/>
      <c r="L651" s="892"/>
    </row>
    <row r="652" spans="1:12" s="887" customFormat="1">
      <c r="A652" s="864" t="s">
        <v>1487</v>
      </c>
      <c r="B652" s="864" t="s">
        <v>1357</v>
      </c>
      <c r="C652" s="864" t="s">
        <v>1364</v>
      </c>
      <c r="D652" s="888">
        <v>6</v>
      </c>
      <c r="E652" s="889">
        <v>0</v>
      </c>
      <c r="F652" s="889">
        <f t="shared" si="21"/>
        <v>6</v>
      </c>
      <c r="G652" s="888" t="s">
        <v>220</v>
      </c>
      <c r="H652" s="890">
        <v>22.9</v>
      </c>
      <c r="I652" s="891">
        <f t="shared" si="22"/>
        <v>137.39999999999998</v>
      </c>
      <c r="K652" s="892"/>
      <c r="L652" s="892"/>
    </row>
    <row r="653" spans="1:12" s="887" customFormat="1">
      <c r="A653" s="864" t="s">
        <v>1487</v>
      </c>
      <c r="B653" s="864" t="s">
        <v>1357</v>
      </c>
      <c r="C653" s="864" t="s">
        <v>1365</v>
      </c>
      <c r="D653" s="888">
        <v>22</v>
      </c>
      <c r="E653" s="889">
        <v>0</v>
      </c>
      <c r="F653" s="889">
        <f t="shared" si="21"/>
        <v>22</v>
      </c>
      <c r="G653" s="888" t="s">
        <v>220</v>
      </c>
      <c r="H653" s="890">
        <v>2.71</v>
      </c>
      <c r="I653" s="891">
        <f t="shared" si="22"/>
        <v>59.62</v>
      </c>
      <c r="K653" s="892"/>
      <c r="L653" s="892"/>
    </row>
    <row r="654" spans="1:12" s="887" customFormat="1">
      <c r="A654" s="864" t="s">
        <v>1487</v>
      </c>
      <c r="B654" s="864" t="s">
        <v>1357</v>
      </c>
      <c r="C654" s="864" t="s">
        <v>1392</v>
      </c>
      <c r="D654" s="888">
        <v>5</v>
      </c>
      <c r="E654" s="889">
        <v>0</v>
      </c>
      <c r="F654" s="889">
        <f t="shared" si="21"/>
        <v>5</v>
      </c>
      <c r="G654" s="888" t="s">
        <v>220</v>
      </c>
      <c r="H654" s="890">
        <v>5.84</v>
      </c>
      <c r="I654" s="891">
        <f t="shared" si="22"/>
        <v>29.2</v>
      </c>
      <c r="K654" s="892"/>
      <c r="L654" s="892"/>
    </row>
    <row r="655" spans="1:12" s="887" customFormat="1">
      <c r="A655" s="864" t="s">
        <v>1487</v>
      </c>
      <c r="B655" s="864" t="s">
        <v>1357</v>
      </c>
      <c r="C655" s="864" t="s">
        <v>1366</v>
      </c>
      <c r="D655" s="888">
        <v>57</v>
      </c>
      <c r="E655" s="889">
        <v>0</v>
      </c>
      <c r="F655" s="889">
        <f t="shared" si="21"/>
        <v>57</v>
      </c>
      <c r="G655" s="888" t="s">
        <v>220</v>
      </c>
      <c r="H655" s="890">
        <v>5.04</v>
      </c>
      <c r="I655" s="891">
        <f t="shared" si="22"/>
        <v>287.28000000000003</v>
      </c>
      <c r="K655" s="892"/>
      <c r="L655" s="892"/>
    </row>
    <row r="656" spans="1:12" s="887" customFormat="1">
      <c r="A656" s="864" t="s">
        <v>1487</v>
      </c>
      <c r="B656" s="864" t="s">
        <v>1357</v>
      </c>
      <c r="C656" s="864" t="s">
        <v>1493</v>
      </c>
      <c r="D656" s="888">
        <v>1</v>
      </c>
      <c r="E656" s="889">
        <v>0</v>
      </c>
      <c r="F656" s="889">
        <f t="shared" si="21"/>
        <v>1</v>
      </c>
      <c r="G656" s="888" t="s">
        <v>220</v>
      </c>
      <c r="H656" s="890">
        <v>10.9</v>
      </c>
      <c r="I656" s="891">
        <f t="shared" si="22"/>
        <v>10.9</v>
      </c>
      <c r="K656" s="892"/>
      <c r="L656" s="892"/>
    </row>
    <row r="657" spans="1:12" s="887" customFormat="1">
      <c r="A657" s="864" t="s">
        <v>1487</v>
      </c>
      <c r="B657" s="864" t="s">
        <v>1357</v>
      </c>
      <c r="C657" s="864" t="s">
        <v>1458</v>
      </c>
      <c r="D657" s="888">
        <v>8</v>
      </c>
      <c r="E657" s="889">
        <v>0</v>
      </c>
      <c r="F657" s="889">
        <f t="shared" si="21"/>
        <v>8</v>
      </c>
      <c r="G657" s="888" t="s">
        <v>220</v>
      </c>
      <c r="H657" s="890">
        <v>6.69</v>
      </c>
      <c r="I657" s="891">
        <f t="shared" si="22"/>
        <v>53.52</v>
      </c>
      <c r="K657" s="892"/>
      <c r="L657" s="892"/>
    </row>
    <row r="658" spans="1:12" s="887" customFormat="1" ht="30">
      <c r="A658" s="864" t="s">
        <v>1487</v>
      </c>
      <c r="B658" s="864" t="s">
        <v>1368</v>
      </c>
      <c r="C658" s="864" t="s">
        <v>1494</v>
      </c>
      <c r="D658" s="888">
        <v>1</v>
      </c>
      <c r="E658" s="889">
        <v>0</v>
      </c>
      <c r="F658" s="889">
        <f t="shared" si="21"/>
        <v>1</v>
      </c>
      <c r="G658" s="888" t="s">
        <v>220</v>
      </c>
      <c r="H658" s="890">
        <v>3.9</v>
      </c>
      <c r="I658" s="891">
        <f t="shared" si="22"/>
        <v>3.9</v>
      </c>
      <c r="K658" s="892"/>
      <c r="L658" s="892"/>
    </row>
    <row r="659" spans="1:12" s="887" customFormat="1">
      <c r="A659" s="864" t="s">
        <v>1487</v>
      </c>
      <c r="B659" s="864" t="s">
        <v>1368</v>
      </c>
      <c r="C659" s="864" t="s">
        <v>1359</v>
      </c>
      <c r="D659" s="888">
        <v>13</v>
      </c>
      <c r="E659" s="889">
        <v>0</v>
      </c>
      <c r="F659" s="889">
        <f t="shared" si="21"/>
        <v>13</v>
      </c>
      <c r="G659" s="888" t="s">
        <v>220</v>
      </c>
      <c r="H659" s="890">
        <v>3.39</v>
      </c>
      <c r="I659" s="891">
        <f t="shared" si="22"/>
        <v>44.07</v>
      </c>
      <c r="K659" s="892"/>
      <c r="L659" s="892"/>
    </row>
    <row r="660" spans="1:12" s="887" customFormat="1">
      <c r="A660" s="864" t="s">
        <v>1487</v>
      </c>
      <c r="B660" s="864" t="s">
        <v>1368</v>
      </c>
      <c r="C660" s="864" t="s">
        <v>1495</v>
      </c>
      <c r="D660" s="888">
        <v>1</v>
      </c>
      <c r="E660" s="889">
        <v>0</v>
      </c>
      <c r="F660" s="889">
        <f t="shared" si="21"/>
        <v>1</v>
      </c>
      <c r="G660" s="888" t="s">
        <v>220</v>
      </c>
      <c r="H660" s="890">
        <v>7.21</v>
      </c>
      <c r="I660" s="891">
        <f t="shared" si="22"/>
        <v>7.21</v>
      </c>
      <c r="K660" s="892"/>
      <c r="L660" s="892"/>
    </row>
    <row r="661" spans="1:12" s="887" customFormat="1">
      <c r="A661" s="864" t="s">
        <v>1487</v>
      </c>
      <c r="B661" s="864" t="s">
        <v>1368</v>
      </c>
      <c r="C661" s="864" t="s">
        <v>1360</v>
      </c>
      <c r="D661" s="888">
        <v>12</v>
      </c>
      <c r="E661" s="889">
        <v>0</v>
      </c>
      <c r="F661" s="889">
        <f t="shared" si="21"/>
        <v>12</v>
      </c>
      <c r="G661" s="888" t="s">
        <v>220</v>
      </c>
      <c r="H661" s="890">
        <v>8.11</v>
      </c>
      <c r="I661" s="891">
        <f t="shared" si="22"/>
        <v>97.32</v>
      </c>
      <c r="K661" s="892"/>
      <c r="L661" s="892"/>
    </row>
    <row r="662" spans="1:12" s="887" customFormat="1">
      <c r="A662" s="864" t="s">
        <v>1487</v>
      </c>
      <c r="B662" s="864" t="s">
        <v>1368</v>
      </c>
      <c r="C662" s="864" t="s">
        <v>1453</v>
      </c>
      <c r="D662" s="888">
        <v>1</v>
      </c>
      <c r="E662" s="889">
        <v>0</v>
      </c>
      <c r="F662" s="889">
        <f t="shared" si="21"/>
        <v>1</v>
      </c>
      <c r="G662" s="888" t="s">
        <v>220</v>
      </c>
      <c r="H662" s="890">
        <v>5.57</v>
      </c>
      <c r="I662" s="891">
        <f t="shared" si="22"/>
        <v>5.57</v>
      </c>
      <c r="K662" s="892"/>
      <c r="L662" s="892"/>
    </row>
    <row r="663" spans="1:12" s="887" customFormat="1">
      <c r="A663" s="864" t="s">
        <v>1487</v>
      </c>
      <c r="B663" s="864" t="s">
        <v>1368</v>
      </c>
      <c r="C663" s="864" t="s">
        <v>1406</v>
      </c>
      <c r="D663" s="888">
        <v>16</v>
      </c>
      <c r="E663" s="889">
        <v>0</v>
      </c>
      <c r="F663" s="889">
        <f t="shared" si="21"/>
        <v>16</v>
      </c>
      <c r="G663" s="888" t="s">
        <v>220</v>
      </c>
      <c r="H663" s="890">
        <v>5.0599999999999996</v>
      </c>
      <c r="I663" s="891">
        <f t="shared" si="22"/>
        <v>80.959999999999994</v>
      </c>
      <c r="K663" s="892"/>
      <c r="L663" s="892"/>
    </row>
    <row r="664" spans="1:12" s="887" customFormat="1">
      <c r="A664" s="864" t="s">
        <v>1487</v>
      </c>
      <c r="B664" s="864" t="s">
        <v>1368</v>
      </c>
      <c r="C664" s="864" t="s">
        <v>1454</v>
      </c>
      <c r="D664" s="888">
        <v>2</v>
      </c>
      <c r="E664" s="889">
        <v>0</v>
      </c>
      <c r="F664" s="889">
        <f t="shared" si="21"/>
        <v>2</v>
      </c>
      <c r="G664" s="888" t="s">
        <v>220</v>
      </c>
      <c r="H664" s="890">
        <v>13.79</v>
      </c>
      <c r="I664" s="891">
        <f t="shared" si="22"/>
        <v>27.58</v>
      </c>
      <c r="K664" s="892"/>
      <c r="L664" s="892"/>
    </row>
    <row r="665" spans="1:12" s="887" customFormat="1">
      <c r="A665" s="864" t="s">
        <v>1487</v>
      </c>
      <c r="B665" s="864" t="s">
        <v>1368</v>
      </c>
      <c r="C665" s="864" t="s">
        <v>1361</v>
      </c>
      <c r="D665" s="888">
        <v>15</v>
      </c>
      <c r="E665" s="889">
        <v>0</v>
      </c>
      <c r="F665" s="889">
        <f t="shared" si="21"/>
        <v>15</v>
      </c>
      <c r="G665" s="888" t="s">
        <v>220</v>
      </c>
      <c r="H665" s="890">
        <v>14.13</v>
      </c>
      <c r="I665" s="891">
        <f t="shared" si="22"/>
        <v>211.95000000000002</v>
      </c>
      <c r="K665" s="892"/>
      <c r="L665" s="892"/>
    </row>
    <row r="666" spans="1:12" s="887" customFormat="1">
      <c r="A666" s="864" t="s">
        <v>1487</v>
      </c>
      <c r="B666" s="864" t="s">
        <v>1368</v>
      </c>
      <c r="C666" s="864" t="s">
        <v>1457</v>
      </c>
      <c r="D666" s="888">
        <v>2</v>
      </c>
      <c r="E666" s="889">
        <v>0</v>
      </c>
      <c r="F666" s="889">
        <f t="shared" si="21"/>
        <v>2</v>
      </c>
      <c r="G666" s="888" t="s">
        <v>220</v>
      </c>
      <c r="H666" s="890">
        <v>10.66</v>
      </c>
      <c r="I666" s="891">
        <f t="shared" si="22"/>
        <v>21.32</v>
      </c>
      <c r="K666" s="892"/>
      <c r="L666" s="892"/>
    </row>
    <row r="667" spans="1:12" s="887" customFormat="1">
      <c r="A667" s="864" t="s">
        <v>1487</v>
      </c>
      <c r="B667" s="864" t="s">
        <v>1368</v>
      </c>
      <c r="C667" s="864" t="s">
        <v>1390</v>
      </c>
      <c r="D667" s="888">
        <v>1</v>
      </c>
      <c r="E667" s="889">
        <v>0</v>
      </c>
      <c r="F667" s="889">
        <f t="shared" si="21"/>
        <v>1</v>
      </c>
      <c r="G667" s="888" t="s">
        <v>220</v>
      </c>
      <c r="H667" s="890">
        <v>11.84</v>
      </c>
      <c r="I667" s="891">
        <f t="shared" si="22"/>
        <v>11.84</v>
      </c>
      <c r="K667" s="892"/>
      <c r="L667" s="892"/>
    </row>
    <row r="668" spans="1:12" s="887" customFormat="1">
      <c r="A668" s="864" t="s">
        <v>1487</v>
      </c>
      <c r="B668" s="864" t="s">
        <v>1368</v>
      </c>
      <c r="C668" s="864" t="s">
        <v>1363</v>
      </c>
      <c r="D668" s="888">
        <v>1</v>
      </c>
      <c r="E668" s="889">
        <v>0</v>
      </c>
      <c r="F668" s="889">
        <f t="shared" si="21"/>
        <v>1</v>
      </c>
      <c r="G668" s="888" t="s">
        <v>220</v>
      </c>
      <c r="H668" s="890">
        <v>21.99</v>
      </c>
      <c r="I668" s="891">
        <f t="shared" si="22"/>
        <v>21.99</v>
      </c>
      <c r="K668" s="892"/>
      <c r="L668" s="892"/>
    </row>
    <row r="669" spans="1:12" s="887" customFormat="1">
      <c r="A669" s="864" t="s">
        <v>1487</v>
      </c>
      <c r="B669" s="864" t="s">
        <v>1368</v>
      </c>
      <c r="C669" s="864" t="s">
        <v>1364</v>
      </c>
      <c r="D669" s="888">
        <v>8</v>
      </c>
      <c r="E669" s="889">
        <v>0</v>
      </c>
      <c r="F669" s="889">
        <f t="shared" si="21"/>
        <v>8</v>
      </c>
      <c r="G669" s="888" t="s">
        <v>220</v>
      </c>
      <c r="H669" s="890">
        <v>22.9</v>
      </c>
      <c r="I669" s="891">
        <f t="shared" si="22"/>
        <v>183.2</v>
      </c>
      <c r="K669" s="892"/>
      <c r="L669" s="892"/>
    </row>
    <row r="670" spans="1:12" s="887" customFormat="1">
      <c r="A670" s="864" t="s">
        <v>1487</v>
      </c>
      <c r="B670" s="864" t="s">
        <v>1368</v>
      </c>
      <c r="C670" s="864" t="s">
        <v>1407</v>
      </c>
      <c r="D670" s="888">
        <v>27</v>
      </c>
      <c r="E670" s="889">
        <v>0</v>
      </c>
      <c r="F670" s="889">
        <f t="shared" si="21"/>
        <v>27</v>
      </c>
      <c r="G670" s="888" t="s">
        <v>220</v>
      </c>
      <c r="H670" s="890">
        <v>8.94</v>
      </c>
      <c r="I670" s="891">
        <f t="shared" si="22"/>
        <v>241.38</v>
      </c>
      <c r="K670" s="892"/>
      <c r="L670" s="892"/>
    </row>
    <row r="671" spans="1:12" s="887" customFormat="1">
      <c r="A671" s="864" t="s">
        <v>1487</v>
      </c>
      <c r="B671" s="864" t="s">
        <v>1368</v>
      </c>
      <c r="C671" s="864" t="s">
        <v>1480</v>
      </c>
      <c r="D671" s="888">
        <v>4</v>
      </c>
      <c r="E671" s="889">
        <v>0</v>
      </c>
      <c r="F671" s="889">
        <f t="shared" si="21"/>
        <v>4</v>
      </c>
      <c r="G671" s="888" t="s">
        <v>220</v>
      </c>
      <c r="H671" s="890">
        <v>5.95</v>
      </c>
      <c r="I671" s="891">
        <f t="shared" si="22"/>
        <v>23.8</v>
      </c>
      <c r="K671" s="892"/>
      <c r="L671" s="892"/>
    </row>
    <row r="672" spans="1:12" s="887" customFormat="1">
      <c r="A672" s="864" t="s">
        <v>1487</v>
      </c>
      <c r="B672" s="864" t="s">
        <v>1368</v>
      </c>
      <c r="C672" s="864" t="s">
        <v>1394</v>
      </c>
      <c r="D672" s="888">
        <v>31</v>
      </c>
      <c r="E672" s="889">
        <v>0</v>
      </c>
      <c r="F672" s="889">
        <f t="shared" si="21"/>
        <v>31</v>
      </c>
      <c r="G672" s="888" t="s">
        <v>220</v>
      </c>
      <c r="H672" s="890">
        <v>7.59</v>
      </c>
      <c r="I672" s="891">
        <f t="shared" si="22"/>
        <v>235.29</v>
      </c>
      <c r="K672" s="892"/>
      <c r="L672" s="892"/>
    </row>
    <row r="673" spans="1:12" s="887" customFormat="1">
      <c r="A673" s="864" t="s">
        <v>1487</v>
      </c>
      <c r="B673" s="864" t="s">
        <v>1368</v>
      </c>
      <c r="C673" s="864" t="s">
        <v>1409</v>
      </c>
      <c r="D673" s="888">
        <v>1</v>
      </c>
      <c r="E673" s="889">
        <v>0</v>
      </c>
      <c r="F673" s="889">
        <f t="shared" si="21"/>
        <v>1</v>
      </c>
      <c r="G673" s="888" t="s">
        <v>220</v>
      </c>
      <c r="H673" s="890">
        <v>10.99</v>
      </c>
      <c r="I673" s="891">
        <f t="shared" si="22"/>
        <v>10.99</v>
      </c>
      <c r="K673" s="892"/>
      <c r="L673" s="892"/>
    </row>
    <row r="674" spans="1:12" s="887" customFormat="1">
      <c r="A674" s="864" t="s">
        <v>1487</v>
      </c>
      <c r="B674" s="864" t="s">
        <v>1325</v>
      </c>
      <c r="C674" s="864" t="s">
        <v>1468</v>
      </c>
      <c r="D674" s="888">
        <v>32.130000000000003</v>
      </c>
      <c r="E674" s="889">
        <v>0.1</v>
      </c>
      <c r="F674" s="889">
        <f t="shared" si="21"/>
        <v>35.343000000000004</v>
      </c>
      <c r="G674" s="888" t="s">
        <v>3</v>
      </c>
      <c r="H674" s="890">
        <v>11.66</v>
      </c>
      <c r="I674" s="891">
        <f t="shared" si="22"/>
        <v>412.09938000000005</v>
      </c>
      <c r="K674" s="892"/>
      <c r="L674" s="892"/>
    </row>
    <row r="675" spans="1:12" s="887" customFormat="1">
      <c r="A675" s="864" t="s">
        <v>1487</v>
      </c>
      <c r="B675" s="864" t="s">
        <v>1325</v>
      </c>
      <c r="C675" s="864" t="s">
        <v>1469</v>
      </c>
      <c r="D675" s="888">
        <v>22.2</v>
      </c>
      <c r="E675" s="889">
        <v>0.1</v>
      </c>
      <c r="F675" s="889">
        <f t="shared" si="21"/>
        <v>24.419999999999998</v>
      </c>
      <c r="G675" s="888" t="s">
        <v>3</v>
      </c>
      <c r="H675" s="890">
        <v>20.55</v>
      </c>
      <c r="I675" s="891">
        <f t="shared" si="22"/>
        <v>501.83099999999996</v>
      </c>
      <c r="K675" s="892"/>
      <c r="L675" s="892"/>
    </row>
    <row r="676" spans="1:12" s="887" customFormat="1" ht="30">
      <c r="A676" s="864" t="s">
        <v>1487</v>
      </c>
      <c r="B676" s="864" t="s">
        <v>1374</v>
      </c>
      <c r="C676" s="864" t="s">
        <v>1470</v>
      </c>
      <c r="D676" s="888">
        <v>19.399999999999999</v>
      </c>
      <c r="E676" s="889">
        <v>0.15</v>
      </c>
      <c r="F676" s="889">
        <f t="shared" si="21"/>
        <v>22.31</v>
      </c>
      <c r="G676" s="888" t="s">
        <v>3</v>
      </c>
      <c r="H676" s="890">
        <v>6.63</v>
      </c>
      <c r="I676" s="891">
        <f t="shared" si="22"/>
        <v>147.9153</v>
      </c>
      <c r="K676" s="892"/>
      <c r="L676" s="892"/>
    </row>
    <row r="677" spans="1:12" s="887" customFormat="1" ht="30">
      <c r="A677" s="864" t="s">
        <v>1487</v>
      </c>
      <c r="B677" s="864" t="s">
        <v>1374</v>
      </c>
      <c r="C677" s="864" t="s">
        <v>1375</v>
      </c>
      <c r="D677" s="888">
        <v>30.3</v>
      </c>
      <c r="E677" s="889">
        <v>0.15</v>
      </c>
      <c r="F677" s="889">
        <f t="shared" si="21"/>
        <v>34.844999999999999</v>
      </c>
      <c r="G677" s="888" t="s">
        <v>3</v>
      </c>
      <c r="H677" s="890">
        <v>19.77</v>
      </c>
      <c r="I677" s="891">
        <f t="shared" si="22"/>
        <v>688.88564999999994</v>
      </c>
      <c r="K677" s="892"/>
      <c r="L677" s="892"/>
    </row>
    <row r="678" spans="1:12" s="887" customFormat="1" ht="30">
      <c r="A678" s="864" t="s">
        <v>1487</v>
      </c>
      <c r="B678" s="864" t="s">
        <v>1374</v>
      </c>
      <c r="C678" s="864" t="s">
        <v>1395</v>
      </c>
      <c r="D678" s="888">
        <v>11.96</v>
      </c>
      <c r="E678" s="889">
        <v>0.15</v>
      </c>
      <c r="F678" s="889">
        <f t="shared" si="21"/>
        <v>13.754000000000001</v>
      </c>
      <c r="G678" s="888" t="s">
        <v>3</v>
      </c>
      <c r="H678" s="890">
        <v>31.9</v>
      </c>
      <c r="I678" s="891">
        <f t="shared" si="22"/>
        <v>438.75260000000003</v>
      </c>
      <c r="K678" s="892"/>
      <c r="L678" s="892"/>
    </row>
    <row r="679" spans="1:12" s="887" customFormat="1" ht="30">
      <c r="A679" s="864" t="s">
        <v>1487</v>
      </c>
      <c r="B679" s="864" t="s">
        <v>1374</v>
      </c>
      <c r="C679" s="864" t="s">
        <v>1376</v>
      </c>
      <c r="D679" s="888">
        <v>91.89</v>
      </c>
      <c r="E679" s="889">
        <v>0.15</v>
      </c>
      <c r="F679" s="889">
        <f t="shared" si="21"/>
        <v>105.6735</v>
      </c>
      <c r="G679" s="888" t="s">
        <v>3</v>
      </c>
      <c r="H679" s="890">
        <v>18.329999999999998</v>
      </c>
      <c r="I679" s="891">
        <f t="shared" si="22"/>
        <v>1936.9952549999998</v>
      </c>
      <c r="K679" s="892"/>
      <c r="L679" s="892"/>
    </row>
    <row r="680" spans="1:12" s="887" customFormat="1" ht="30">
      <c r="A680" s="864" t="s">
        <v>1487</v>
      </c>
      <c r="B680" s="864" t="s">
        <v>1374</v>
      </c>
      <c r="C680" s="864" t="s">
        <v>1377</v>
      </c>
      <c r="D680" s="888">
        <v>0.69</v>
      </c>
      <c r="E680" s="889">
        <v>0.15</v>
      </c>
      <c r="F680" s="889">
        <f t="shared" si="21"/>
        <v>0.79349999999999998</v>
      </c>
      <c r="G680" s="888" t="s">
        <v>3</v>
      </c>
      <c r="H680" s="890">
        <v>45.06</v>
      </c>
      <c r="I680" s="891">
        <f t="shared" si="22"/>
        <v>35.755110000000002</v>
      </c>
      <c r="K680" s="892"/>
      <c r="L680" s="892"/>
    </row>
    <row r="681" spans="1:12" s="887" customFormat="1" ht="30">
      <c r="A681" s="864" t="s">
        <v>1487</v>
      </c>
      <c r="B681" s="864" t="s">
        <v>1378</v>
      </c>
      <c r="C681" s="864" t="s">
        <v>1410</v>
      </c>
      <c r="D681" s="888">
        <v>30.03</v>
      </c>
      <c r="E681" s="889">
        <v>0.15</v>
      </c>
      <c r="F681" s="889">
        <f t="shared" si="21"/>
        <v>34.534500000000001</v>
      </c>
      <c r="G681" s="888" t="s">
        <v>3</v>
      </c>
      <c r="H681" s="890">
        <v>9.2899999999999991</v>
      </c>
      <c r="I681" s="891">
        <f t="shared" si="22"/>
        <v>320.82550499999996</v>
      </c>
      <c r="K681" s="892"/>
      <c r="L681" s="892"/>
    </row>
    <row r="682" spans="1:12" s="887" customFormat="1" ht="30">
      <c r="A682" s="864" t="s">
        <v>1487</v>
      </c>
      <c r="B682" s="864" t="s">
        <v>1378</v>
      </c>
      <c r="C682" s="864" t="s">
        <v>1496</v>
      </c>
      <c r="D682" s="888">
        <v>3.65</v>
      </c>
      <c r="E682" s="889">
        <v>0.15</v>
      </c>
      <c r="F682" s="889">
        <f t="shared" si="21"/>
        <v>4.1974999999999998</v>
      </c>
      <c r="G682" s="888" t="s">
        <v>3</v>
      </c>
      <c r="H682" s="890">
        <v>15.99</v>
      </c>
      <c r="I682" s="891">
        <f t="shared" si="22"/>
        <v>67.118025000000003</v>
      </c>
      <c r="K682" s="892"/>
      <c r="L682" s="892"/>
    </row>
    <row r="683" spans="1:12" s="887" customFormat="1" ht="30">
      <c r="A683" s="864" t="s">
        <v>1487</v>
      </c>
      <c r="B683" s="864" t="s">
        <v>1378</v>
      </c>
      <c r="C683" s="864" t="s">
        <v>1396</v>
      </c>
      <c r="D683" s="888">
        <v>52.34</v>
      </c>
      <c r="E683" s="889">
        <v>0.15</v>
      </c>
      <c r="F683" s="889">
        <f t="shared" si="21"/>
        <v>60.191000000000003</v>
      </c>
      <c r="G683" s="888" t="s">
        <v>3</v>
      </c>
      <c r="H683" s="890">
        <v>8.99</v>
      </c>
      <c r="I683" s="891">
        <f t="shared" si="22"/>
        <v>541.11709000000008</v>
      </c>
      <c r="K683" s="892"/>
      <c r="L683" s="892"/>
    </row>
    <row r="684" spans="1:12" s="887" customFormat="1" ht="30">
      <c r="A684" s="864" t="s">
        <v>1487</v>
      </c>
      <c r="B684" s="864" t="s">
        <v>1380</v>
      </c>
      <c r="C684" s="864" t="s">
        <v>1381</v>
      </c>
      <c r="D684" s="888">
        <v>92.38</v>
      </c>
      <c r="E684" s="889">
        <v>0.15</v>
      </c>
      <c r="F684" s="889">
        <f t="shared" si="21"/>
        <v>106.23699999999999</v>
      </c>
      <c r="G684" s="888" t="s">
        <v>3</v>
      </c>
      <c r="H684" s="890">
        <v>4.28</v>
      </c>
      <c r="I684" s="891">
        <f t="shared" si="22"/>
        <v>454.69436000000002</v>
      </c>
      <c r="K684" s="892"/>
      <c r="L684" s="892"/>
    </row>
    <row r="685" spans="1:12" s="887" customFormat="1" ht="30">
      <c r="A685" s="864" t="s">
        <v>1487</v>
      </c>
      <c r="B685" s="864" t="s">
        <v>1380</v>
      </c>
      <c r="C685" s="864" t="s">
        <v>1382</v>
      </c>
      <c r="D685" s="888">
        <v>28.3</v>
      </c>
      <c r="E685" s="889">
        <v>0.15</v>
      </c>
      <c r="F685" s="889">
        <f t="shared" si="21"/>
        <v>32.545000000000002</v>
      </c>
      <c r="G685" s="888" t="s">
        <v>3</v>
      </c>
      <c r="H685" s="890">
        <v>9.1199999999999992</v>
      </c>
      <c r="I685" s="891">
        <f t="shared" si="22"/>
        <v>296.81040000000002</v>
      </c>
      <c r="K685" s="892"/>
      <c r="L685" s="892"/>
    </row>
    <row r="686" spans="1:12" s="887" customFormat="1" ht="30">
      <c r="A686" s="864" t="s">
        <v>1487</v>
      </c>
      <c r="B686" s="864" t="s">
        <v>1380</v>
      </c>
      <c r="C686" s="864" t="s">
        <v>1471</v>
      </c>
      <c r="D686" s="888">
        <v>0.02</v>
      </c>
      <c r="E686" s="889">
        <v>0.15</v>
      </c>
      <c r="F686" s="889">
        <f t="shared" si="21"/>
        <v>2.3E-2</v>
      </c>
      <c r="G686" s="888" t="s">
        <v>3</v>
      </c>
      <c r="H686" s="890">
        <v>13.95</v>
      </c>
      <c r="I686" s="891">
        <f t="shared" si="22"/>
        <v>0.32084999999999997</v>
      </c>
      <c r="K686" s="892"/>
      <c r="L686" s="892"/>
    </row>
    <row r="687" spans="1:12" s="887" customFormat="1" ht="30.75" thickBot="1">
      <c r="A687" s="878" t="s">
        <v>1487</v>
      </c>
      <c r="B687" s="878" t="s">
        <v>1411</v>
      </c>
      <c r="C687" s="878" t="s">
        <v>1412</v>
      </c>
      <c r="D687" s="893">
        <v>1.87</v>
      </c>
      <c r="E687" s="894">
        <v>0</v>
      </c>
      <c r="F687" s="894">
        <f t="shared" si="21"/>
        <v>1.87</v>
      </c>
      <c r="G687" s="893" t="s">
        <v>3</v>
      </c>
      <c r="H687" s="895">
        <v>52.69</v>
      </c>
      <c r="I687" s="896">
        <f t="shared" si="22"/>
        <v>98.530299999999997</v>
      </c>
      <c r="K687" s="892"/>
      <c r="L687" s="892"/>
    </row>
    <row r="688" spans="1:12" s="887" customFormat="1" ht="30.75" thickTop="1">
      <c r="A688" s="873" t="s">
        <v>1497</v>
      </c>
      <c r="B688" s="863" t="s">
        <v>1699</v>
      </c>
      <c r="C688" s="873" t="s">
        <v>1498</v>
      </c>
      <c r="D688" s="897">
        <v>1</v>
      </c>
      <c r="E688" s="898">
        <v>0</v>
      </c>
      <c r="F688" s="898">
        <f t="shared" si="21"/>
        <v>1</v>
      </c>
      <c r="G688" s="897" t="s">
        <v>220</v>
      </c>
      <c r="H688" s="890">
        <v>150</v>
      </c>
      <c r="I688" s="900">
        <f t="shared" si="22"/>
        <v>150</v>
      </c>
      <c r="K688" s="892"/>
      <c r="L688" s="892"/>
    </row>
    <row r="689" spans="1:12" s="887" customFormat="1">
      <c r="A689" s="864" t="s">
        <v>1497</v>
      </c>
      <c r="B689" s="864" t="s">
        <v>1398</v>
      </c>
      <c r="C689" s="864" t="s">
        <v>1399</v>
      </c>
      <c r="D689" s="888">
        <v>11</v>
      </c>
      <c r="E689" s="889">
        <v>0</v>
      </c>
      <c r="F689" s="889">
        <f t="shared" si="21"/>
        <v>11</v>
      </c>
      <c r="G689" s="888" t="s">
        <v>220</v>
      </c>
      <c r="H689" s="890">
        <v>31.5</v>
      </c>
      <c r="I689" s="891">
        <f t="shared" si="22"/>
        <v>346.5</v>
      </c>
      <c r="K689" s="892"/>
      <c r="L689" s="892"/>
    </row>
    <row r="690" spans="1:12" s="887" customFormat="1">
      <c r="A690" s="864" t="s">
        <v>1497</v>
      </c>
      <c r="B690" s="864" t="s">
        <v>1423</v>
      </c>
      <c r="C690" s="864" t="s">
        <v>1424</v>
      </c>
      <c r="D690" s="888">
        <v>2</v>
      </c>
      <c r="E690" s="889">
        <v>0</v>
      </c>
      <c r="F690" s="889">
        <f t="shared" si="21"/>
        <v>2</v>
      </c>
      <c r="G690" s="888" t="s">
        <v>220</v>
      </c>
      <c r="H690" s="890">
        <v>14.36</v>
      </c>
      <c r="I690" s="891">
        <f t="shared" si="22"/>
        <v>28.72</v>
      </c>
      <c r="K690" s="892"/>
      <c r="L690" s="892"/>
    </row>
    <row r="691" spans="1:12" s="887" customFormat="1">
      <c r="A691" s="864" t="s">
        <v>1497</v>
      </c>
      <c r="B691" s="864" t="s">
        <v>1337</v>
      </c>
      <c r="C691" s="864" t="s">
        <v>1348</v>
      </c>
      <c r="D691" s="888">
        <v>2</v>
      </c>
      <c r="E691" s="889">
        <v>0</v>
      </c>
      <c r="F691" s="889">
        <f t="shared" si="21"/>
        <v>2</v>
      </c>
      <c r="G691" s="888" t="s">
        <v>220</v>
      </c>
      <c r="H691" s="890">
        <v>0.96</v>
      </c>
      <c r="I691" s="891">
        <f t="shared" si="22"/>
        <v>1.92</v>
      </c>
      <c r="K691" s="892"/>
      <c r="L691" s="892"/>
    </row>
    <row r="692" spans="1:12" s="887" customFormat="1">
      <c r="A692" s="864" t="s">
        <v>1497</v>
      </c>
      <c r="B692" s="864" t="s">
        <v>1357</v>
      </c>
      <c r="C692" s="864" t="s">
        <v>1450</v>
      </c>
      <c r="D692" s="888">
        <v>1</v>
      </c>
      <c r="E692" s="889">
        <v>0</v>
      </c>
      <c r="F692" s="889">
        <f t="shared" si="21"/>
        <v>1</v>
      </c>
      <c r="G692" s="888" t="s">
        <v>220</v>
      </c>
      <c r="H692" s="890">
        <v>5.29</v>
      </c>
      <c r="I692" s="891">
        <f t="shared" si="22"/>
        <v>5.29</v>
      </c>
      <c r="K692" s="892"/>
      <c r="L692" s="892"/>
    </row>
    <row r="693" spans="1:12" s="887" customFormat="1">
      <c r="A693" s="864" t="s">
        <v>1497</v>
      </c>
      <c r="B693" s="864" t="s">
        <v>1357</v>
      </c>
      <c r="C693" s="864" t="s">
        <v>1359</v>
      </c>
      <c r="D693" s="888">
        <v>5</v>
      </c>
      <c r="E693" s="889">
        <v>0</v>
      </c>
      <c r="F693" s="889">
        <f t="shared" si="21"/>
        <v>5</v>
      </c>
      <c r="G693" s="888" t="s">
        <v>220</v>
      </c>
      <c r="H693" s="890">
        <v>3.39</v>
      </c>
      <c r="I693" s="891">
        <f t="shared" si="22"/>
        <v>16.95</v>
      </c>
      <c r="K693" s="892"/>
      <c r="L693" s="892"/>
    </row>
    <row r="694" spans="1:12" s="887" customFormat="1">
      <c r="A694" s="864" t="s">
        <v>1497</v>
      </c>
      <c r="B694" s="864" t="s">
        <v>1357</v>
      </c>
      <c r="C694" s="864" t="s">
        <v>1360</v>
      </c>
      <c r="D694" s="888">
        <v>3</v>
      </c>
      <c r="E694" s="889">
        <v>0</v>
      </c>
      <c r="F694" s="889">
        <f t="shared" si="21"/>
        <v>3</v>
      </c>
      <c r="G694" s="888" t="s">
        <v>220</v>
      </c>
      <c r="H694" s="890">
        <v>8.11</v>
      </c>
      <c r="I694" s="891">
        <f t="shared" si="22"/>
        <v>24.33</v>
      </c>
      <c r="K694" s="892"/>
      <c r="L694" s="892"/>
    </row>
    <row r="695" spans="1:12" s="887" customFormat="1">
      <c r="A695" s="864" t="s">
        <v>1497</v>
      </c>
      <c r="B695" s="864" t="s">
        <v>1357</v>
      </c>
      <c r="C695" s="864" t="s">
        <v>1389</v>
      </c>
      <c r="D695" s="888">
        <v>1</v>
      </c>
      <c r="E695" s="889">
        <v>0</v>
      </c>
      <c r="F695" s="889">
        <f t="shared" si="21"/>
        <v>1</v>
      </c>
      <c r="G695" s="888" t="s">
        <v>220</v>
      </c>
      <c r="H695" s="890">
        <v>7.21</v>
      </c>
      <c r="I695" s="891">
        <f t="shared" si="22"/>
        <v>7.21</v>
      </c>
      <c r="K695" s="892"/>
      <c r="L695" s="892"/>
    </row>
    <row r="696" spans="1:12" s="887" customFormat="1">
      <c r="A696" s="864" t="s">
        <v>1497</v>
      </c>
      <c r="B696" s="864" t="s">
        <v>1357</v>
      </c>
      <c r="C696" s="864" t="s">
        <v>1361</v>
      </c>
      <c r="D696" s="888">
        <v>13</v>
      </c>
      <c r="E696" s="889">
        <v>0</v>
      </c>
      <c r="F696" s="889">
        <f t="shared" si="21"/>
        <v>13</v>
      </c>
      <c r="G696" s="888" t="s">
        <v>220</v>
      </c>
      <c r="H696" s="890">
        <v>14.13</v>
      </c>
      <c r="I696" s="891">
        <f t="shared" si="22"/>
        <v>183.69</v>
      </c>
      <c r="K696" s="892"/>
      <c r="L696" s="892"/>
    </row>
    <row r="697" spans="1:12" s="887" customFormat="1" ht="30">
      <c r="A697" s="864" t="s">
        <v>1497</v>
      </c>
      <c r="B697" s="864" t="s">
        <v>1357</v>
      </c>
      <c r="C697" s="864" t="s">
        <v>1491</v>
      </c>
      <c r="D697" s="888">
        <v>1</v>
      </c>
      <c r="E697" s="889">
        <v>0</v>
      </c>
      <c r="F697" s="889">
        <f t="shared" si="21"/>
        <v>1</v>
      </c>
      <c r="G697" s="888" t="s">
        <v>220</v>
      </c>
      <c r="H697" s="890">
        <v>17.96</v>
      </c>
      <c r="I697" s="891">
        <f t="shared" si="22"/>
        <v>17.96</v>
      </c>
      <c r="K697" s="892"/>
      <c r="L697" s="892"/>
    </row>
    <row r="698" spans="1:12" s="887" customFormat="1" ht="30">
      <c r="A698" s="864" t="s">
        <v>1497</v>
      </c>
      <c r="B698" s="864" t="s">
        <v>1357</v>
      </c>
      <c r="C698" s="864" t="s">
        <v>1492</v>
      </c>
      <c r="D698" s="888">
        <v>2</v>
      </c>
      <c r="E698" s="889">
        <v>0</v>
      </c>
      <c r="F698" s="889">
        <f t="shared" si="21"/>
        <v>2</v>
      </c>
      <c r="G698" s="888" t="s">
        <v>220</v>
      </c>
      <c r="H698" s="890">
        <v>64.47</v>
      </c>
      <c r="I698" s="891">
        <f t="shared" si="22"/>
        <v>128.94</v>
      </c>
      <c r="K698" s="892"/>
      <c r="L698" s="892"/>
    </row>
    <row r="699" spans="1:12" s="887" customFormat="1">
      <c r="A699" s="864" t="s">
        <v>1497</v>
      </c>
      <c r="B699" s="864" t="s">
        <v>1357</v>
      </c>
      <c r="C699" s="864" t="s">
        <v>1457</v>
      </c>
      <c r="D699" s="888">
        <v>2</v>
      </c>
      <c r="E699" s="889">
        <v>0</v>
      </c>
      <c r="F699" s="889">
        <f t="shared" si="21"/>
        <v>2</v>
      </c>
      <c r="G699" s="888" t="s">
        <v>220</v>
      </c>
      <c r="H699" s="890">
        <v>10.66</v>
      </c>
      <c r="I699" s="891">
        <f t="shared" si="22"/>
        <v>21.32</v>
      </c>
      <c r="K699" s="892"/>
      <c r="L699" s="892"/>
    </row>
    <row r="700" spans="1:12" s="887" customFormat="1">
      <c r="A700" s="864" t="s">
        <v>1497</v>
      </c>
      <c r="B700" s="864" t="s">
        <v>1357</v>
      </c>
      <c r="C700" s="864" t="s">
        <v>1364</v>
      </c>
      <c r="D700" s="888">
        <v>2</v>
      </c>
      <c r="E700" s="889">
        <v>0</v>
      </c>
      <c r="F700" s="889">
        <f t="shared" si="21"/>
        <v>2</v>
      </c>
      <c r="G700" s="888" t="s">
        <v>220</v>
      </c>
      <c r="H700" s="890">
        <v>22.9</v>
      </c>
      <c r="I700" s="891">
        <f t="shared" si="22"/>
        <v>45.8</v>
      </c>
      <c r="K700" s="892"/>
      <c r="L700" s="892"/>
    </row>
    <row r="701" spans="1:12" s="887" customFormat="1">
      <c r="A701" s="864" t="s">
        <v>1497</v>
      </c>
      <c r="B701" s="864" t="s">
        <v>1357</v>
      </c>
      <c r="C701" s="864" t="s">
        <v>1365</v>
      </c>
      <c r="D701" s="888">
        <v>4</v>
      </c>
      <c r="E701" s="889">
        <v>0</v>
      </c>
      <c r="F701" s="889">
        <f t="shared" si="21"/>
        <v>4</v>
      </c>
      <c r="G701" s="888" t="s">
        <v>220</v>
      </c>
      <c r="H701" s="890">
        <v>2.71</v>
      </c>
      <c r="I701" s="891">
        <f t="shared" si="22"/>
        <v>10.84</v>
      </c>
      <c r="K701" s="892"/>
      <c r="L701" s="892"/>
    </row>
    <row r="702" spans="1:12" s="887" customFormat="1">
      <c r="A702" s="864" t="s">
        <v>1497</v>
      </c>
      <c r="B702" s="864" t="s">
        <v>1357</v>
      </c>
      <c r="C702" s="864" t="s">
        <v>1366</v>
      </c>
      <c r="D702" s="888">
        <v>18</v>
      </c>
      <c r="E702" s="889">
        <v>0</v>
      </c>
      <c r="F702" s="889">
        <f t="shared" si="21"/>
        <v>18</v>
      </c>
      <c r="G702" s="888" t="s">
        <v>220</v>
      </c>
      <c r="H702" s="890">
        <v>5.04</v>
      </c>
      <c r="I702" s="891">
        <f t="shared" si="22"/>
        <v>90.72</v>
      </c>
      <c r="K702" s="892"/>
      <c r="L702" s="892"/>
    </row>
    <row r="703" spans="1:12" s="887" customFormat="1">
      <c r="A703" s="864" t="s">
        <v>1497</v>
      </c>
      <c r="B703" s="864" t="s">
        <v>1368</v>
      </c>
      <c r="C703" s="864" t="s">
        <v>1461</v>
      </c>
      <c r="D703" s="888">
        <v>5</v>
      </c>
      <c r="E703" s="889">
        <v>0</v>
      </c>
      <c r="F703" s="889">
        <f t="shared" si="21"/>
        <v>5</v>
      </c>
      <c r="G703" s="888" t="s">
        <v>220</v>
      </c>
      <c r="H703" s="890">
        <v>8.8800000000000008</v>
      </c>
      <c r="I703" s="891">
        <f t="shared" si="22"/>
        <v>44.400000000000006</v>
      </c>
      <c r="K703" s="892"/>
      <c r="L703" s="892"/>
    </row>
    <row r="704" spans="1:12" s="887" customFormat="1">
      <c r="A704" s="864" t="s">
        <v>1497</v>
      </c>
      <c r="B704" s="864" t="s">
        <v>1368</v>
      </c>
      <c r="C704" s="864" t="s">
        <v>1360</v>
      </c>
      <c r="D704" s="888">
        <v>17</v>
      </c>
      <c r="E704" s="889">
        <v>0</v>
      </c>
      <c r="F704" s="889">
        <f t="shared" si="21"/>
        <v>17</v>
      </c>
      <c r="G704" s="888" t="s">
        <v>220</v>
      </c>
      <c r="H704" s="890">
        <v>8.11</v>
      </c>
      <c r="I704" s="891">
        <f t="shared" si="22"/>
        <v>137.87</v>
      </c>
      <c r="K704" s="892"/>
      <c r="L704" s="892"/>
    </row>
    <row r="705" spans="1:12" s="887" customFormat="1">
      <c r="A705" s="864" t="s">
        <v>1497</v>
      </c>
      <c r="B705" s="864" t="s">
        <v>1368</v>
      </c>
      <c r="C705" s="864" t="s">
        <v>1361</v>
      </c>
      <c r="D705" s="888">
        <v>17</v>
      </c>
      <c r="E705" s="889">
        <v>0</v>
      </c>
      <c r="F705" s="889">
        <f t="shared" si="21"/>
        <v>17</v>
      </c>
      <c r="G705" s="888" t="s">
        <v>220</v>
      </c>
      <c r="H705" s="890">
        <v>14.13</v>
      </c>
      <c r="I705" s="891">
        <f t="shared" si="22"/>
        <v>240.21</v>
      </c>
      <c r="K705" s="892"/>
      <c r="L705" s="892"/>
    </row>
    <row r="706" spans="1:12" s="887" customFormat="1">
      <c r="A706" s="864" t="s">
        <v>1497</v>
      </c>
      <c r="B706" s="864" t="s">
        <v>1368</v>
      </c>
      <c r="C706" s="864" t="s">
        <v>1362</v>
      </c>
      <c r="D706" s="888">
        <v>1</v>
      </c>
      <c r="E706" s="889">
        <v>0</v>
      </c>
      <c r="F706" s="889">
        <f t="shared" si="21"/>
        <v>1</v>
      </c>
      <c r="G706" s="888" t="s">
        <v>220</v>
      </c>
      <c r="H706" s="890">
        <v>60.59</v>
      </c>
      <c r="I706" s="891">
        <f t="shared" si="22"/>
        <v>60.59</v>
      </c>
      <c r="K706" s="892"/>
      <c r="L706" s="892"/>
    </row>
    <row r="707" spans="1:12" s="887" customFormat="1">
      <c r="A707" s="864" t="s">
        <v>1497</v>
      </c>
      <c r="B707" s="864" t="s">
        <v>1368</v>
      </c>
      <c r="C707" s="864" t="s">
        <v>1364</v>
      </c>
      <c r="D707" s="888">
        <v>14</v>
      </c>
      <c r="E707" s="889">
        <v>0</v>
      </c>
      <c r="F707" s="889">
        <f t="shared" si="21"/>
        <v>14</v>
      </c>
      <c r="G707" s="888" t="s">
        <v>220</v>
      </c>
      <c r="H707" s="890">
        <v>22.9</v>
      </c>
      <c r="I707" s="891">
        <f t="shared" si="22"/>
        <v>320.59999999999997</v>
      </c>
      <c r="K707" s="892"/>
      <c r="L707" s="892"/>
    </row>
    <row r="708" spans="1:12" s="887" customFormat="1">
      <c r="A708" s="864" t="s">
        <v>1497</v>
      </c>
      <c r="B708" s="864" t="s">
        <v>1368</v>
      </c>
      <c r="C708" s="864" t="s">
        <v>1394</v>
      </c>
      <c r="D708" s="888">
        <v>36</v>
      </c>
      <c r="E708" s="889">
        <v>0</v>
      </c>
      <c r="F708" s="889">
        <f t="shared" si="21"/>
        <v>36</v>
      </c>
      <c r="G708" s="888" t="s">
        <v>220</v>
      </c>
      <c r="H708" s="890">
        <v>7.59</v>
      </c>
      <c r="I708" s="891">
        <f t="shared" si="22"/>
        <v>273.24</v>
      </c>
      <c r="K708" s="892"/>
      <c r="L708" s="892"/>
    </row>
    <row r="709" spans="1:12" s="887" customFormat="1">
      <c r="A709" s="864" t="s">
        <v>1497</v>
      </c>
      <c r="B709" s="864" t="s">
        <v>1368</v>
      </c>
      <c r="C709" s="864" t="s">
        <v>1369</v>
      </c>
      <c r="D709" s="888">
        <v>1</v>
      </c>
      <c r="E709" s="889">
        <v>0</v>
      </c>
      <c r="F709" s="889">
        <f t="shared" si="21"/>
        <v>1</v>
      </c>
      <c r="G709" s="888" t="s">
        <v>220</v>
      </c>
      <c r="H709" s="890">
        <v>45.86</v>
      </c>
      <c r="I709" s="891">
        <f t="shared" si="22"/>
        <v>45.86</v>
      </c>
      <c r="K709" s="892"/>
      <c r="L709" s="892"/>
    </row>
    <row r="710" spans="1:12" s="887" customFormat="1" ht="30">
      <c r="A710" s="864" t="s">
        <v>1497</v>
      </c>
      <c r="B710" s="864" t="s">
        <v>1374</v>
      </c>
      <c r="C710" s="864" t="s">
        <v>1375</v>
      </c>
      <c r="D710" s="888">
        <v>6.9</v>
      </c>
      <c r="E710" s="889">
        <v>0.15</v>
      </c>
      <c r="F710" s="889">
        <f t="shared" si="21"/>
        <v>7.9350000000000005</v>
      </c>
      <c r="G710" s="888" t="s">
        <v>3</v>
      </c>
      <c r="H710" s="890">
        <v>19.77</v>
      </c>
      <c r="I710" s="891">
        <f t="shared" si="22"/>
        <v>156.87495000000001</v>
      </c>
      <c r="K710" s="892"/>
      <c r="L710" s="892"/>
    </row>
    <row r="711" spans="1:12" s="887" customFormat="1" ht="30">
      <c r="A711" s="864" t="s">
        <v>1497</v>
      </c>
      <c r="B711" s="864" t="s">
        <v>1374</v>
      </c>
      <c r="C711" s="864" t="s">
        <v>1395</v>
      </c>
      <c r="D711" s="888">
        <v>0.35</v>
      </c>
      <c r="E711" s="889">
        <v>0.15</v>
      </c>
      <c r="F711" s="889">
        <f t="shared" si="21"/>
        <v>0.40249999999999997</v>
      </c>
      <c r="G711" s="888" t="s">
        <v>3</v>
      </c>
      <c r="H711" s="890">
        <v>31.9</v>
      </c>
      <c r="I711" s="891">
        <f t="shared" si="22"/>
        <v>12.839749999999999</v>
      </c>
      <c r="K711" s="892"/>
      <c r="L711" s="892"/>
    </row>
    <row r="712" spans="1:12" s="887" customFormat="1" ht="30">
      <c r="A712" s="864" t="s">
        <v>1497</v>
      </c>
      <c r="B712" s="864" t="s">
        <v>1374</v>
      </c>
      <c r="C712" s="864" t="s">
        <v>1376</v>
      </c>
      <c r="D712" s="888">
        <v>34.130000000000003</v>
      </c>
      <c r="E712" s="889">
        <v>0.15</v>
      </c>
      <c r="F712" s="889">
        <f t="shared" si="21"/>
        <v>39.249500000000005</v>
      </c>
      <c r="G712" s="888" t="s">
        <v>3</v>
      </c>
      <c r="H712" s="890">
        <v>18.329999999999998</v>
      </c>
      <c r="I712" s="891">
        <f t="shared" si="22"/>
        <v>719.44333500000005</v>
      </c>
      <c r="K712" s="892"/>
      <c r="L712" s="892"/>
    </row>
    <row r="713" spans="1:12" s="887" customFormat="1" ht="30">
      <c r="A713" s="864" t="s">
        <v>1497</v>
      </c>
      <c r="B713" s="864" t="s">
        <v>1374</v>
      </c>
      <c r="C713" s="864" t="s">
        <v>1377</v>
      </c>
      <c r="D713" s="888">
        <v>0.32</v>
      </c>
      <c r="E713" s="889">
        <v>0.15</v>
      </c>
      <c r="F713" s="889">
        <f t="shared" si="21"/>
        <v>0.36799999999999999</v>
      </c>
      <c r="G713" s="888" t="s">
        <v>3</v>
      </c>
      <c r="H713" s="890">
        <v>45.06</v>
      </c>
      <c r="I713" s="891">
        <f t="shared" si="22"/>
        <v>16.582080000000001</v>
      </c>
      <c r="K713" s="892"/>
      <c r="L713" s="892"/>
    </row>
    <row r="714" spans="1:12" s="887" customFormat="1" ht="30">
      <c r="A714" s="864" t="s">
        <v>1497</v>
      </c>
      <c r="B714" s="864" t="s">
        <v>1378</v>
      </c>
      <c r="C714" s="864" t="s">
        <v>1396</v>
      </c>
      <c r="D714" s="888">
        <v>41.8</v>
      </c>
      <c r="E714" s="889">
        <v>0.15</v>
      </c>
      <c r="F714" s="889">
        <f t="shared" ref="F714:F777" si="23">D714+D714*E714</f>
        <v>48.069999999999993</v>
      </c>
      <c r="G714" s="888" t="s">
        <v>3</v>
      </c>
      <c r="H714" s="890">
        <v>8.99</v>
      </c>
      <c r="I714" s="891">
        <f t="shared" ref="I714:I777" si="24">F714*H714</f>
        <v>432.14929999999993</v>
      </c>
      <c r="K714" s="892"/>
      <c r="L714" s="892"/>
    </row>
    <row r="715" spans="1:12" s="887" customFormat="1" ht="30">
      <c r="A715" s="864" t="s">
        <v>1497</v>
      </c>
      <c r="B715" s="864" t="s">
        <v>1378</v>
      </c>
      <c r="C715" s="864" t="s">
        <v>1379</v>
      </c>
      <c r="D715" s="888">
        <v>0.33</v>
      </c>
      <c r="E715" s="889">
        <v>0.15</v>
      </c>
      <c r="F715" s="889">
        <f t="shared" si="23"/>
        <v>0.3795</v>
      </c>
      <c r="G715" s="888" t="s">
        <v>3</v>
      </c>
      <c r="H715" s="890">
        <v>29.99</v>
      </c>
      <c r="I715" s="891">
        <f t="shared" si="24"/>
        <v>11.381205</v>
      </c>
      <c r="K715" s="892"/>
      <c r="L715" s="892"/>
    </row>
    <row r="716" spans="1:12" s="887" customFormat="1" ht="30.75" thickBot="1">
      <c r="A716" s="878" t="s">
        <v>1497</v>
      </c>
      <c r="B716" s="878" t="s">
        <v>1380</v>
      </c>
      <c r="C716" s="878" t="s">
        <v>1381</v>
      </c>
      <c r="D716" s="893">
        <v>0.19</v>
      </c>
      <c r="E716" s="889">
        <v>0.15</v>
      </c>
      <c r="F716" s="894">
        <f t="shared" si="23"/>
        <v>0.2185</v>
      </c>
      <c r="G716" s="893" t="s">
        <v>3</v>
      </c>
      <c r="H716" s="895">
        <v>4.28</v>
      </c>
      <c r="I716" s="896">
        <f t="shared" si="24"/>
        <v>0.93518000000000001</v>
      </c>
      <c r="K716" s="892"/>
      <c r="L716" s="892"/>
    </row>
    <row r="717" spans="1:12" s="887" customFormat="1" ht="15.75" thickTop="1">
      <c r="A717" s="873" t="s">
        <v>1499</v>
      </c>
      <c r="B717" s="873" t="s">
        <v>1294</v>
      </c>
      <c r="C717" s="873" t="s">
        <v>1500</v>
      </c>
      <c r="D717" s="897">
        <v>2</v>
      </c>
      <c r="E717" s="898">
        <v>0</v>
      </c>
      <c r="F717" s="898">
        <f t="shared" si="23"/>
        <v>2</v>
      </c>
      <c r="G717" s="897" t="s">
        <v>220</v>
      </c>
      <c r="H717" s="899">
        <v>1500</v>
      </c>
      <c r="I717" s="900">
        <f t="shared" si="24"/>
        <v>3000</v>
      </c>
      <c r="K717" s="892"/>
      <c r="L717" s="892"/>
    </row>
    <row r="718" spans="1:12" s="887" customFormat="1">
      <c r="A718" s="864" t="s">
        <v>1499</v>
      </c>
      <c r="B718" s="864" t="s">
        <v>1296</v>
      </c>
      <c r="C718" s="864" t="s">
        <v>1297</v>
      </c>
      <c r="D718" s="888">
        <v>2</v>
      </c>
      <c r="E718" s="889">
        <v>0</v>
      </c>
      <c r="F718" s="889">
        <f t="shared" si="23"/>
        <v>2</v>
      </c>
      <c r="G718" s="888" t="s">
        <v>220</v>
      </c>
      <c r="H718" s="890">
        <v>4779.28</v>
      </c>
      <c r="I718" s="891">
        <f t="shared" si="24"/>
        <v>9558.56</v>
      </c>
      <c r="K718" s="892"/>
      <c r="L718" s="892"/>
    </row>
    <row r="719" spans="1:12" s="887" customFormat="1" ht="30">
      <c r="A719" s="864" t="s">
        <v>1499</v>
      </c>
      <c r="B719" s="864" t="s">
        <v>1299</v>
      </c>
      <c r="C719" s="864" t="s">
        <v>1501</v>
      </c>
      <c r="D719" s="888">
        <v>1</v>
      </c>
      <c r="E719" s="889">
        <v>0</v>
      </c>
      <c r="F719" s="889">
        <f t="shared" si="23"/>
        <v>1</v>
      </c>
      <c r="G719" s="888" t="s">
        <v>220</v>
      </c>
      <c r="H719" s="890">
        <v>442</v>
      </c>
      <c r="I719" s="891">
        <f t="shared" si="24"/>
        <v>442</v>
      </c>
      <c r="K719" s="892"/>
      <c r="L719" s="892"/>
    </row>
    <row r="720" spans="1:12" s="887" customFormat="1">
      <c r="A720" s="864" t="s">
        <v>1499</v>
      </c>
      <c r="B720" s="863" t="s">
        <v>1699</v>
      </c>
      <c r="C720" s="864" t="s">
        <v>1502</v>
      </c>
      <c r="D720" s="888">
        <v>1</v>
      </c>
      <c r="E720" s="889">
        <v>0</v>
      </c>
      <c r="F720" s="889">
        <f t="shared" si="23"/>
        <v>1</v>
      </c>
      <c r="G720" s="888" t="s">
        <v>220</v>
      </c>
      <c r="H720" s="890">
        <v>1980</v>
      </c>
      <c r="I720" s="891">
        <f t="shared" si="24"/>
        <v>1980</v>
      </c>
      <c r="K720" s="892"/>
      <c r="L720" s="892"/>
    </row>
    <row r="721" spans="1:12" s="887" customFormat="1">
      <c r="A721" s="864" t="s">
        <v>1499</v>
      </c>
      <c r="B721" s="864" t="s">
        <v>1299</v>
      </c>
      <c r="C721" s="864" t="s">
        <v>1304</v>
      </c>
      <c r="D721" s="888">
        <v>2</v>
      </c>
      <c r="E721" s="889">
        <v>0</v>
      </c>
      <c r="F721" s="889">
        <f t="shared" si="23"/>
        <v>2</v>
      </c>
      <c r="G721" s="888" t="s">
        <v>220</v>
      </c>
      <c r="H721" s="890">
        <v>99.9</v>
      </c>
      <c r="I721" s="891">
        <f t="shared" si="24"/>
        <v>199.8</v>
      </c>
      <c r="K721" s="892"/>
      <c r="L721" s="892"/>
    </row>
    <row r="722" spans="1:12" s="887" customFormat="1">
      <c r="A722" s="864" t="s">
        <v>1499</v>
      </c>
      <c r="B722" s="864" t="s">
        <v>1299</v>
      </c>
      <c r="C722" s="864" t="s">
        <v>1305</v>
      </c>
      <c r="D722" s="888">
        <v>2</v>
      </c>
      <c r="E722" s="889">
        <v>0</v>
      </c>
      <c r="F722" s="889">
        <f t="shared" si="23"/>
        <v>2</v>
      </c>
      <c r="G722" s="888" t="s">
        <v>220</v>
      </c>
      <c r="H722" s="890">
        <v>70.84</v>
      </c>
      <c r="I722" s="891">
        <f t="shared" si="24"/>
        <v>141.68</v>
      </c>
      <c r="K722" s="892"/>
      <c r="L722" s="892"/>
    </row>
    <row r="723" spans="1:12" s="887" customFormat="1">
      <c r="A723" s="864" t="s">
        <v>1499</v>
      </c>
      <c r="B723" s="864" t="s">
        <v>1299</v>
      </c>
      <c r="C723" s="864" t="s">
        <v>1306</v>
      </c>
      <c r="D723" s="888">
        <v>8</v>
      </c>
      <c r="E723" s="889">
        <v>0</v>
      </c>
      <c r="F723" s="889">
        <f t="shared" si="23"/>
        <v>8</v>
      </c>
      <c r="G723" s="888" t="s">
        <v>220</v>
      </c>
      <c r="H723" s="890">
        <v>269</v>
      </c>
      <c r="I723" s="891">
        <f t="shared" si="24"/>
        <v>2152</v>
      </c>
      <c r="K723" s="892"/>
      <c r="L723" s="892"/>
    </row>
    <row r="724" spans="1:12" s="887" customFormat="1">
      <c r="A724" s="864" t="s">
        <v>1499</v>
      </c>
      <c r="B724" s="864" t="s">
        <v>1299</v>
      </c>
      <c r="C724" s="864" t="s">
        <v>1503</v>
      </c>
      <c r="D724" s="888">
        <v>5</v>
      </c>
      <c r="E724" s="889">
        <v>0</v>
      </c>
      <c r="F724" s="889">
        <f t="shared" si="23"/>
        <v>5</v>
      </c>
      <c r="G724" s="888" t="s">
        <v>220</v>
      </c>
      <c r="H724" s="890">
        <v>225</v>
      </c>
      <c r="I724" s="891">
        <f t="shared" si="24"/>
        <v>1125</v>
      </c>
      <c r="K724" s="892"/>
      <c r="L724" s="892"/>
    </row>
    <row r="725" spans="1:12" s="887" customFormat="1">
      <c r="A725" s="864" t="s">
        <v>1499</v>
      </c>
      <c r="B725" s="864" t="s">
        <v>1313</v>
      </c>
      <c r="C725" s="864" t="s">
        <v>1504</v>
      </c>
      <c r="D725" s="888">
        <v>4</v>
      </c>
      <c r="E725" s="889">
        <v>0</v>
      </c>
      <c r="F725" s="889">
        <f t="shared" si="23"/>
        <v>4</v>
      </c>
      <c r="G725" s="888" t="s">
        <v>220</v>
      </c>
      <c r="H725" s="890">
        <v>30.71</v>
      </c>
      <c r="I725" s="891">
        <f t="shared" si="24"/>
        <v>122.84</v>
      </c>
      <c r="K725" s="892"/>
      <c r="L725" s="892"/>
    </row>
    <row r="726" spans="1:12" s="887" customFormat="1" ht="30">
      <c r="A726" s="864" t="s">
        <v>1499</v>
      </c>
      <c r="B726" s="864" t="s">
        <v>1313</v>
      </c>
      <c r="C726" s="864" t="s">
        <v>1505</v>
      </c>
      <c r="D726" s="888">
        <v>4</v>
      </c>
      <c r="E726" s="889">
        <v>0</v>
      </c>
      <c r="F726" s="889">
        <f t="shared" si="23"/>
        <v>4</v>
      </c>
      <c r="G726" s="888" t="s">
        <v>220</v>
      </c>
      <c r="H726" s="890">
        <v>149.38</v>
      </c>
      <c r="I726" s="891">
        <f t="shared" si="24"/>
        <v>597.52</v>
      </c>
      <c r="K726" s="892"/>
      <c r="L726" s="892"/>
    </row>
    <row r="727" spans="1:12" s="887" customFormat="1">
      <c r="A727" s="864" t="s">
        <v>1499</v>
      </c>
      <c r="B727" s="864" t="s">
        <v>1313</v>
      </c>
      <c r="C727" s="864" t="s">
        <v>1506</v>
      </c>
      <c r="D727" s="888">
        <v>2</v>
      </c>
      <c r="E727" s="889">
        <v>0</v>
      </c>
      <c r="F727" s="889">
        <f t="shared" si="23"/>
        <v>2</v>
      </c>
      <c r="G727" s="888" t="s">
        <v>220</v>
      </c>
      <c r="H727" s="890">
        <v>52.61</v>
      </c>
      <c r="I727" s="891">
        <f t="shared" si="24"/>
        <v>105.22</v>
      </c>
      <c r="K727" s="892"/>
      <c r="L727" s="892"/>
    </row>
    <row r="728" spans="1:12" s="887" customFormat="1">
      <c r="A728" s="864" t="s">
        <v>1499</v>
      </c>
      <c r="B728" s="864" t="s">
        <v>1313</v>
      </c>
      <c r="C728" s="864" t="s">
        <v>1507</v>
      </c>
      <c r="D728" s="888">
        <v>4</v>
      </c>
      <c r="E728" s="889">
        <v>0</v>
      </c>
      <c r="F728" s="889">
        <f t="shared" si="23"/>
        <v>4</v>
      </c>
      <c r="G728" s="888" t="s">
        <v>220</v>
      </c>
      <c r="H728" s="890">
        <v>92.77</v>
      </c>
      <c r="I728" s="891">
        <f t="shared" si="24"/>
        <v>371.08</v>
      </c>
      <c r="K728" s="892"/>
      <c r="L728" s="892"/>
    </row>
    <row r="729" spans="1:12" s="887" customFormat="1" ht="30">
      <c r="A729" s="864" t="s">
        <v>1499</v>
      </c>
      <c r="B729" s="864" t="s">
        <v>1337</v>
      </c>
      <c r="C729" s="864" t="s">
        <v>1339</v>
      </c>
      <c r="D729" s="888">
        <v>4</v>
      </c>
      <c r="E729" s="889">
        <v>0</v>
      </c>
      <c r="F729" s="889">
        <f t="shared" si="23"/>
        <v>4</v>
      </c>
      <c r="G729" s="888" t="s">
        <v>220</v>
      </c>
      <c r="H729" s="890">
        <v>2.56</v>
      </c>
      <c r="I729" s="891">
        <f t="shared" si="24"/>
        <v>10.24</v>
      </c>
      <c r="K729" s="892"/>
      <c r="L729" s="892"/>
    </row>
    <row r="730" spans="1:12" s="887" customFormat="1" ht="30">
      <c r="A730" s="864" t="s">
        <v>1499</v>
      </c>
      <c r="B730" s="864" t="s">
        <v>1337</v>
      </c>
      <c r="C730" s="864" t="s">
        <v>1340</v>
      </c>
      <c r="D730" s="888">
        <v>14</v>
      </c>
      <c r="E730" s="889">
        <v>0</v>
      </c>
      <c r="F730" s="889">
        <f t="shared" si="23"/>
        <v>14</v>
      </c>
      <c r="G730" s="888" t="s">
        <v>220</v>
      </c>
      <c r="H730" s="890">
        <v>6.42</v>
      </c>
      <c r="I730" s="891">
        <f t="shared" si="24"/>
        <v>89.88</v>
      </c>
      <c r="K730" s="892"/>
      <c r="L730" s="892"/>
    </row>
    <row r="731" spans="1:12" s="887" customFormat="1" ht="30">
      <c r="A731" s="864" t="s">
        <v>1499</v>
      </c>
      <c r="B731" s="864" t="s">
        <v>1337</v>
      </c>
      <c r="C731" s="864" t="s">
        <v>1341</v>
      </c>
      <c r="D731" s="888">
        <v>8</v>
      </c>
      <c r="E731" s="889">
        <v>0</v>
      </c>
      <c r="F731" s="889">
        <f t="shared" si="23"/>
        <v>8</v>
      </c>
      <c r="G731" s="888" t="s">
        <v>220</v>
      </c>
      <c r="H731" s="890">
        <v>16</v>
      </c>
      <c r="I731" s="891">
        <f t="shared" si="24"/>
        <v>128</v>
      </c>
      <c r="K731" s="892"/>
      <c r="L731" s="892"/>
    </row>
    <row r="732" spans="1:12" s="887" customFormat="1">
      <c r="A732" s="864" t="s">
        <v>1499</v>
      </c>
      <c r="B732" s="864" t="s">
        <v>1337</v>
      </c>
      <c r="C732" s="864" t="s">
        <v>1508</v>
      </c>
      <c r="D732" s="888">
        <v>8</v>
      </c>
      <c r="E732" s="889">
        <v>0</v>
      </c>
      <c r="F732" s="889">
        <f t="shared" si="23"/>
        <v>8</v>
      </c>
      <c r="G732" s="888" t="s">
        <v>220</v>
      </c>
      <c r="H732" s="890">
        <v>13.62</v>
      </c>
      <c r="I732" s="891">
        <f t="shared" si="24"/>
        <v>108.96</v>
      </c>
      <c r="K732" s="892"/>
      <c r="L732" s="892"/>
    </row>
    <row r="733" spans="1:12" s="887" customFormat="1">
      <c r="A733" s="864" t="s">
        <v>1499</v>
      </c>
      <c r="B733" s="864" t="s">
        <v>1337</v>
      </c>
      <c r="C733" s="864" t="s">
        <v>1509</v>
      </c>
      <c r="D733" s="888">
        <v>6</v>
      </c>
      <c r="E733" s="889">
        <v>0</v>
      </c>
      <c r="F733" s="889">
        <f t="shared" si="23"/>
        <v>6</v>
      </c>
      <c r="G733" s="888" t="s">
        <v>220</v>
      </c>
      <c r="H733" s="890">
        <v>34.75</v>
      </c>
      <c r="I733" s="891">
        <f t="shared" si="24"/>
        <v>208.5</v>
      </c>
      <c r="K733" s="892"/>
      <c r="L733" s="892"/>
    </row>
    <row r="734" spans="1:12" s="887" customFormat="1">
      <c r="A734" s="864" t="s">
        <v>1499</v>
      </c>
      <c r="B734" s="864" t="s">
        <v>1337</v>
      </c>
      <c r="C734" s="864" t="s">
        <v>1347</v>
      </c>
      <c r="D734" s="888">
        <v>1</v>
      </c>
      <c r="E734" s="889">
        <v>0</v>
      </c>
      <c r="F734" s="889">
        <f t="shared" si="23"/>
        <v>1</v>
      </c>
      <c r="G734" s="888" t="s">
        <v>220</v>
      </c>
      <c r="H734" s="890">
        <v>37.99</v>
      </c>
      <c r="I734" s="891">
        <f t="shared" si="24"/>
        <v>37.99</v>
      </c>
      <c r="K734" s="892"/>
      <c r="L734" s="892"/>
    </row>
    <row r="735" spans="1:12" s="887" customFormat="1">
      <c r="A735" s="864" t="s">
        <v>1499</v>
      </c>
      <c r="B735" s="864" t="s">
        <v>1337</v>
      </c>
      <c r="C735" s="864" t="s">
        <v>1349</v>
      </c>
      <c r="D735" s="888">
        <v>12</v>
      </c>
      <c r="E735" s="889">
        <v>0</v>
      </c>
      <c r="F735" s="889">
        <f t="shared" si="23"/>
        <v>12</v>
      </c>
      <c r="G735" s="888" t="s">
        <v>220</v>
      </c>
      <c r="H735" s="890">
        <v>4.9000000000000004</v>
      </c>
      <c r="I735" s="891">
        <f t="shared" si="24"/>
        <v>58.800000000000004</v>
      </c>
      <c r="K735" s="892"/>
      <c r="L735" s="892"/>
    </row>
    <row r="736" spans="1:12" s="887" customFormat="1">
      <c r="A736" s="864" t="s">
        <v>1499</v>
      </c>
      <c r="B736" s="864" t="s">
        <v>1337</v>
      </c>
      <c r="C736" s="864" t="s">
        <v>1350</v>
      </c>
      <c r="D736" s="888">
        <v>9</v>
      </c>
      <c r="E736" s="889">
        <v>0</v>
      </c>
      <c r="F736" s="889">
        <f t="shared" si="23"/>
        <v>9</v>
      </c>
      <c r="G736" s="888" t="s">
        <v>220</v>
      </c>
      <c r="H736" s="890">
        <v>7.49</v>
      </c>
      <c r="I736" s="891">
        <f t="shared" si="24"/>
        <v>67.41</v>
      </c>
      <c r="K736" s="892"/>
      <c r="L736" s="892"/>
    </row>
    <row r="737" spans="1:12" s="887" customFormat="1">
      <c r="A737" s="864" t="s">
        <v>1499</v>
      </c>
      <c r="B737" s="864" t="s">
        <v>1337</v>
      </c>
      <c r="C737" s="864" t="s">
        <v>1351</v>
      </c>
      <c r="D737" s="888">
        <v>10</v>
      </c>
      <c r="E737" s="889">
        <v>0</v>
      </c>
      <c r="F737" s="889">
        <f t="shared" si="23"/>
        <v>10</v>
      </c>
      <c r="G737" s="888" t="s">
        <v>220</v>
      </c>
      <c r="H737" s="890">
        <v>27.51</v>
      </c>
      <c r="I737" s="891">
        <f t="shared" si="24"/>
        <v>275.10000000000002</v>
      </c>
      <c r="K737" s="892"/>
      <c r="L737" s="892"/>
    </row>
    <row r="738" spans="1:12" s="887" customFormat="1">
      <c r="A738" s="864" t="s">
        <v>1499</v>
      </c>
      <c r="B738" s="864" t="s">
        <v>1337</v>
      </c>
      <c r="C738" s="864" t="s">
        <v>1403</v>
      </c>
      <c r="D738" s="888">
        <v>1</v>
      </c>
      <c r="E738" s="889">
        <v>0</v>
      </c>
      <c r="F738" s="889">
        <f t="shared" si="23"/>
        <v>1</v>
      </c>
      <c r="G738" s="888" t="s">
        <v>220</v>
      </c>
      <c r="H738" s="890">
        <v>3.31</v>
      </c>
      <c r="I738" s="891">
        <f t="shared" si="24"/>
        <v>3.31</v>
      </c>
      <c r="K738" s="892"/>
      <c r="L738" s="892"/>
    </row>
    <row r="739" spans="1:12" s="887" customFormat="1">
      <c r="A739" s="864" t="s">
        <v>1499</v>
      </c>
      <c r="B739" s="864" t="s">
        <v>1337</v>
      </c>
      <c r="C739" s="864" t="s">
        <v>1355</v>
      </c>
      <c r="D739" s="888">
        <v>7</v>
      </c>
      <c r="E739" s="889">
        <v>0</v>
      </c>
      <c r="F739" s="889">
        <f t="shared" si="23"/>
        <v>7</v>
      </c>
      <c r="G739" s="888" t="s">
        <v>220</v>
      </c>
      <c r="H739" s="890">
        <v>9.6</v>
      </c>
      <c r="I739" s="891">
        <f t="shared" si="24"/>
        <v>67.2</v>
      </c>
      <c r="K739" s="892"/>
      <c r="L739" s="892"/>
    </row>
    <row r="740" spans="1:12" s="887" customFormat="1">
      <c r="A740" s="864" t="s">
        <v>1499</v>
      </c>
      <c r="B740" s="864" t="s">
        <v>1337</v>
      </c>
      <c r="C740" s="864" t="s">
        <v>1356</v>
      </c>
      <c r="D740" s="888">
        <v>3</v>
      </c>
      <c r="E740" s="889">
        <v>0</v>
      </c>
      <c r="F740" s="889">
        <f t="shared" si="23"/>
        <v>3</v>
      </c>
      <c r="G740" s="888" t="s">
        <v>220</v>
      </c>
      <c r="H740" s="890">
        <v>32.39</v>
      </c>
      <c r="I740" s="891">
        <f t="shared" si="24"/>
        <v>97.17</v>
      </c>
      <c r="K740" s="892"/>
      <c r="L740" s="892"/>
    </row>
    <row r="741" spans="1:12" s="887" customFormat="1">
      <c r="A741" s="864" t="s">
        <v>1499</v>
      </c>
      <c r="B741" s="864" t="s">
        <v>1357</v>
      </c>
      <c r="C741" s="864" t="s">
        <v>1359</v>
      </c>
      <c r="D741" s="888">
        <v>5</v>
      </c>
      <c r="E741" s="889">
        <v>0</v>
      </c>
      <c r="F741" s="889">
        <f t="shared" si="23"/>
        <v>5</v>
      </c>
      <c r="G741" s="888" t="s">
        <v>220</v>
      </c>
      <c r="H741" s="890">
        <v>3.39</v>
      </c>
      <c r="I741" s="891">
        <f t="shared" si="24"/>
        <v>16.95</v>
      </c>
      <c r="K741" s="892"/>
      <c r="L741" s="892"/>
    </row>
    <row r="742" spans="1:12" s="887" customFormat="1">
      <c r="A742" s="864" t="s">
        <v>1499</v>
      </c>
      <c r="B742" s="864" t="s">
        <v>1357</v>
      </c>
      <c r="C742" s="864" t="s">
        <v>1406</v>
      </c>
      <c r="D742" s="888">
        <v>2</v>
      </c>
      <c r="E742" s="889">
        <v>0</v>
      </c>
      <c r="F742" s="889">
        <f t="shared" si="23"/>
        <v>2</v>
      </c>
      <c r="G742" s="888" t="s">
        <v>220</v>
      </c>
      <c r="H742" s="890">
        <v>5.0599999999999996</v>
      </c>
      <c r="I742" s="891">
        <f t="shared" si="24"/>
        <v>10.119999999999999</v>
      </c>
      <c r="K742" s="892"/>
      <c r="L742" s="892"/>
    </row>
    <row r="743" spans="1:12" s="887" customFormat="1">
      <c r="A743" s="864" t="s">
        <v>1499</v>
      </c>
      <c r="B743" s="864" t="s">
        <v>1357</v>
      </c>
      <c r="C743" s="864" t="s">
        <v>1365</v>
      </c>
      <c r="D743" s="888">
        <v>6</v>
      </c>
      <c r="E743" s="889">
        <v>0</v>
      </c>
      <c r="F743" s="889">
        <f t="shared" si="23"/>
        <v>6</v>
      </c>
      <c r="G743" s="888" t="s">
        <v>220</v>
      </c>
      <c r="H743" s="890">
        <v>2.71</v>
      </c>
      <c r="I743" s="891">
        <f t="shared" si="24"/>
        <v>16.259999999999998</v>
      </c>
      <c r="K743" s="892"/>
      <c r="L743" s="892"/>
    </row>
    <row r="744" spans="1:12" s="887" customFormat="1">
      <c r="A744" s="864" t="s">
        <v>1499</v>
      </c>
      <c r="B744" s="864" t="s">
        <v>1368</v>
      </c>
      <c r="C744" s="864" t="s">
        <v>1360</v>
      </c>
      <c r="D744" s="888">
        <v>5</v>
      </c>
      <c r="E744" s="889">
        <v>0</v>
      </c>
      <c r="F744" s="889">
        <f t="shared" si="23"/>
        <v>5</v>
      </c>
      <c r="G744" s="888" t="s">
        <v>220</v>
      </c>
      <c r="H744" s="890">
        <v>8.11</v>
      </c>
      <c r="I744" s="891">
        <f t="shared" si="24"/>
        <v>40.549999999999997</v>
      </c>
      <c r="K744" s="892"/>
      <c r="L744" s="892"/>
    </row>
    <row r="745" spans="1:12" s="887" customFormat="1">
      <c r="A745" s="864" t="s">
        <v>1499</v>
      </c>
      <c r="B745" s="864" t="s">
        <v>1368</v>
      </c>
      <c r="C745" s="864" t="s">
        <v>1361</v>
      </c>
      <c r="D745" s="888">
        <v>3</v>
      </c>
      <c r="E745" s="889">
        <v>0</v>
      </c>
      <c r="F745" s="889">
        <f t="shared" si="23"/>
        <v>3</v>
      </c>
      <c r="G745" s="888" t="s">
        <v>220</v>
      </c>
      <c r="H745" s="890">
        <v>14.13</v>
      </c>
      <c r="I745" s="891">
        <f t="shared" si="24"/>
        <v>42.39</v>
      </c>
      <c r="K745" s="892"/>
      <c r="L745" s="892"/>
    </row>
    <row r="746" spans="1:12" s="887" customFormat="1">
      <c r="A746" s="864" t="s">
        <v>1499</v>
      </c>
      <c r="B746" s="864" t="s">
        <v>1368</v>
      </c>
      <c r="C746" s="864" t="s">
        <v>1362</v>
      </c>
      <c r="D746" s="888">
        <v>3</v>
      </c>
      <c r="E746" s="889">
        <v>0</v>
      </c>
      <c r="F746" s="889">
        <f t="shared" si="23"/>
        <v>3</v>
      </c>
      <c r="G746" s="888" t="s">
        <v>220</v>
      </c>
      <c r="H746" s="890">
        <v>60.59</v>
      </c>
      <c r="I746" s="891">
        <f t="shared" si="24"/>
        <v>181.77</v>
      </c>
      <c r="K746" s="892"/>
      <c r="L746" s="892"/>
    </row>
    <row r="747" spans="1:12" s="887" customFormat="1">
      <c r="A747" s="864" t="s">
        <v>1499</v>
      </c>
      <c r="B747" s="864" t="s">
        <v>1368</v>
      </c>
      <c r="C747" s="864" t="s">
        <v>1394</v>
      </c>
      <c r="D747" s="888">
        <v>5</v>
      </c>
      <c r="E747" s="889">
        <v>0</v>
      </c>
      <c r="F747" s="889">
        <f t="shared" si="23"/>
        <v>5</v>
      </c>
      <c r="G747" s="888" t="s">
        <v>220</v>
      </c>
      <c r="H747" s="890">
        <v>7.59</v>
      </c>
      <c r="I747" s="891">
        <f t="shared" si="24"/>
        <v>37.950000000000003</v>
      </c>
      <c r="K747" s="892"/>
      <c r="L747" s="892"/>
    </row>
    <row r="748" spans="1:12" s="887" customFormat="1">
      <c r="A748" s="864" t="s">
        <v>1499</v>
      </c>
      <c r="B748" s="864" t="s">
        <v>1368</v>
      </c>
      <c r="C748" s="864" t="s">
        <v>1369</v>
      </c>
      <c r="D748" s="888">
        <v>3</v>
      </c>
      <c r="E748" s="889">
        <v>0</v>
      </c>
      <c r="F748" s="889">
        <f t="shared" si="23"/>
        <v>3</v>
      </c>
      <c r="G748" s="888" t="s">
        <v>220</v>
      </c>
      <c r="H748" s="890">
        <v>45.86</v>
      </c>
      <c r="I748" s="891">
        <f t="shared" si="24"/>
        <v>137.57999999999998</v>
      </c>
      <c r="K748" s="892"/>
      <c r="L748" s="892"/>
    </row>
    <row r="749" spans="1:12" s="887" customFormat="1">
      <c r="A749" s="864" t="s">
        <v>1499</v>
      </c>
      <c r="B749" s="864" t="s">
        <v>1368</v>
      </c>
      <c r="C749" s="864" t="s">
        <v>1510</v>
      </c>
      <c r="D749" s="888">
        <v>1</v>
      </c>
      <c r="E749" s="889">
        <v>0</v>
      </c>
      <c r="F749" s="889">
        <f t="shared" si="23"/>
        <v>1</v>
      </c>
      <c r="G749" s="888" t="s">
        <v>220</v>
      </c>
      <c r="H749" s="890">
        <v>27.99</v>
      </c>
      <c r="I749" s="891">
        <f t="shared" si="24"/>
        <v>27.99</v>
      </c>
      <c r="K749" s="892"/>
      <c r="L749" s="892"/>
    </row>
    <row r="750" spans="1:12" s="887" customFormat="1" ht="30">
      <c r="A750" s="864" t="s">
        <v>1499</v>
      </c>
      <c r="B750" s="864" t="s">
        <v>1374</v>
      </c>
      <c r="C750" s="864" t="s">
        <v>1375</v>
      </c>
      <c r="D750" s="888">
        <v>8.7799999999999994</v>
      </c>
      <c r="E750" s="889">
        <v>0.15</v>
      </c>
      <c r="F750" s="889">
        <f t="shared" si="23"/>
        <v>10.097</v>
      </c>
      <c r="G750" s="888" t="s">
        <v>3</v>
      </c>
      <c r="H750" s="890">
        <v>19.77</v>
      </c>
      <c r="I750" s="891">
        <f t="shared" si="24"/>
        <v>199.61768999999998</v>
      </c>
      <c r="K750" s="892"/>
      <c r="L750" s="892"/>
    </row>
    <row r="751" spans="1:12" s="887" customFormat="1" ht="30">
      <c r="A751" s="864" t="s">
        <v>1499</v>
      </c>
      <c r="B751" s="864" t="s">
        <v>1374</v>
      </c>
      <c r="C751" s="864" t="s">
        <v>1377</v>
      </c>
      <c r="D751" s="888">
        <v>0.72</v>
      </c>
      <c r="E751" s="889">
        <v>0.15</v>
      </c>
      <c r="F751" s="889">
        <f t="shared" si="23"/>
        <v>0.82799999999999996</v>
      </c>
      <c r="G751" s="888" t="s">
        <v>3</v>
      </c>
      <c r="H751" s="890">
        <v>45.06</v>
      </c>
      <c r="I751" s="891">
        <f t="shared" si="24"/>
        <v>37.30968</v>
      </c>
      <c r="K751" s="892"/>
      <c r="L751" s="892"/>
    </row>
    <row r="752" spans="1:12" s="887" customFormat="1" ht="30">
      <c r="A752" s="864" t="s">
        <v>1499</v>
      </c>
      <c r="B752" s="864" t="s">
        <v>1378</v>
      </c>
      <c r="C752" s="864" t="s">
        <v>1396</v>
      </c>
      <c r="D752" s="888">
        <v>2.96</v>
      </c>
      <c r="E752" s="889">
        <v>0.15</v>
      </c>
      <c r="F752" s="889">
        <f t="shared" si="23"/>
        <v>3.4039999999999999</v>
      </c>
      <c r="G752" s="888" t="s">
        <v>3</v>
      </c>
      <c r="H752" s="890">
        <v>8.99</v>
      </c>
      <c r="I752" s="891">
        <f t="shared" si="24"/>
        <v>30.601959999999998</v>
      </c>
      <c r="K752" s="892"/>
      <c r="L752" s="892"/>
    </row>
    <row r="753" spans="1:12" s="887" customFormat="1" ht="30">
      <c r="A753" s="864" t="s">
        <v>1499</v>
      </c>
      <c r="B753" s="864" t="s">
        <v>1378</v>
      </c>
      <c r="C753" s="864" t="s">
        <v>1379</v>
      </c>
      <c r="D753" s="888">
        <v>3.08</v>
      </c>
      <c r="E753" s="889">
        <v>0.15</v>
      </c>
      <c r="F753" s="889">
        <f t="shared" si="23"/>
        <v>3.5419999999999998</v>
      </c>
      <c r="G753" s="888" t="s">
        <v>3</v>
      </c>
      <c r="H753" s="890">
        <v>29.99</v>
      </c>
      <c r="I753" s="891">
        <f t="shared" si="24"/>
        <v>106.22457999999999</v>
      </c>
      <c r="K753" s="892"/>
      <c r="L753" s="892"/>
    </row>
    <row r="754" spans="1:12" s="887" customFormat="1" ht="30">
      <c r="A754" s="864" t="s">
        <v>1499</v>
      </c>
      <c r="B754" s="864" t="s">
        <v>1380</v>
      </c>
      <c r="C754" s="864" t="s">
        <v>1382</v>
      </c>
      <c r="D754" s="888">
        <v>13.18</v>
      </c>
      <c r="E754" s="889">
        <v>0.15</v>
      </c>
      <c r="F754" s="889">
        <f t="shared" si="23"/>
        <v>15.157</v>
      </c>
      <c r="G754" s="888" t="s">
        <v>3</v>
      </c>
      <c r="H754" s="890">
        <v>9.1199999999999992</v>
      </c>
      <c r="I754" s="891">
        <f t="shared" si="24"/>
        <v>138.23183999999998</v>
      </c>
      <c r="K754" s="892"/>
      <c r="L754" s="892"/>
    </row>
    <row r="755" spans="1:12" s="887" customFormat="1" ht="30">
      <c r="A755" s="864" t="s">
        <v>1499</v>
      </c>
      <c r="B755" s="864" t="s">
        <v>1380</v>
      </c>
      <c r="C755" s="864" t="s">
        <v>1383</v>
      </c>
      <c r="D755" s="888">
        <v>20.2</v>
      </c>
      <c r="E755" s="889">
        <v>0.15</v>
      </c>
      <c r="F755" s="889">
        <f t="shared" si="23"/>
        <v>23.23</v>
      </c>
      <c r="G755" s="888" t="s">
        <v>3</v>
      </c>
      <c r="H755" s="890">
        <v>14.63</v>
      </c>
      <c r="I755" s="891">
        <f t="shared" si="24"/>
        <v>339.85490000000004</v>
      </c>
      <c r="K755" s="892"/>
      <c r="L755" s="892"/>
    </row>
    <row r="756" spans="1:12" s="887" customFormat="1" ht="30.75" thickBot="1">
      <c r="A756" s="878" t="s">
        <v>1499</v>
      </c>
      <c r="B756" s="878" t="s">
        <v>1380</v>
      </c>
      <c r="C756" s="878" t="s">
        <v>1384</v>
      </c>
      <c r="D756" s="893">
        <v>17.98</v>
      </c>
      <c r="E756" s="889">
        <v>0.15</v>
      </c>
      <c r="F756" s="894">
        <f t="shared" si="23"/>
        <v>20.677</v>
      </c>
      <c r="G756" s="893" t="s">
        <v>3</v>
      </c>
      <c r="H756" s="895">
        <v>24.25</v>
      </c>
      <c r="I756" s="896">
        <f t="shared" si="24"/>
        <v>501.41724999999997</v>
      </c>
      <c r="K756" s="892"/>
      <c r="L756" s="892"/>
    </row>
    <row r="757" spans="1:12" s="887" customFormat="1" ht="15.75" thickTop="1">
      <c r="A757" s="873" t="s">
        <v>1511</v>
      </c>
      <c r="B757" s="873" t="s">
        <v>1299</v>
      </c>
      <c r="C757" s="873" t="s">
        <v>1304</v>
      </c>
      <c r="D757" s="897">
        <v>4</v>
      </c>
      <c r="E757" s="898">
        <v>0</v>
      </c>
      <c r="F757" s="898">
        <f t="shared" si="23"/>
        <v>4</v>
      </c>
      <c r="G757" s="897" t="s">
        <v>220</v>
      </c>
      <c r="H757" s="899">
        <v>99.9</v>
      </c>
      <c r="I757" s="900">
        <f t="shared" si="24"/>
        <v>399.6</v>
      </c>
      <c r="K757" s="892"/>
      <c r="L757" s="892"/>
    </row>
    <row r="758" spans="1:12" s="887" customFormat="1">
      <c r="A758" s="864" t="s">
        <v>1511</v>
      </c>
      <c r="B758" s="864" t="s">
        <v>1299</v>
      </c>
      <c r="C758" s="864" t="s">
        <v>1306</v>
      </c>
      <c r="D758" s="888">
        <v>1</v>
      </c>
      <c r="E758" s="889">
        <v>0</v>
      </c>
      <c r="F758" s="889">
        <f t="shared" si="23"/>
        <v>1</v>
      </c>
      <c r="G758" s="888" t="s">
        <v>220</v>
      </c>
      <c r="H758" s="890">
        <v>269</v>
      </c>
      <c r="I758" s="891">
        <f t="shared" si="24"/>
        <v>269</v>
      </c>
      <c r="K758" s="892"/>
      <c r="L758" s="892"/>
    </row>
    <row r="759" spans="1:12" s="887" customFormat="1">
      <c r="A759" s="864" t="s">
        <v>1511</v>
      </c>
      <c r="B759" s="864" t="s">
        <v>1313</v>
      </c>
      <c r="C759" s="864" t="s">
        <v>1512</v>
      </c>
      <c r="D759" s="888">
        <v>4</v>
      </c>
      <c r="E759" s="889">
        <v>0</v>
      </c>
      <c r="F759" s="889">
        <f t="shared" si="23"/>
        <v>4</v>
      </c>
      <c r="G759" s="888" t="s">
        <v>220</v>
      </c>
      <c r="H759" s="890">
        <v>25.98</v>
      </c>
      <c r="I759" s="891">
        <f t="shared" si="24"/>
        <v>103.92</v>
      </c>
      <c r="K759" s="892"/>
      <c r="L759" s="892"/>
    </row>
    <row r="760" spans="1:12" s="887" customFormat="1">
      <c r="A760" s="864" t="s">
        <v>1511</v>
      </c>
      <c r="B760" s="864" t="s">
        <v>1313</v>
      </c>
      <c r="C760" s="864" t="s">
        <v>1513</v>
      </c>
      <c r="D760" s="888">
        <v>4</v>
      </c>
      <c r="E760" s="889">
        <v>0</v>
      </c>
      <c r="F760" s="889">
        <f t="shared" si="23"/>
        <v>4</v>
      </c>
      <c r="G760" s="888" t="s">
        <v>220</v>
      </c>
      <c r="H760" s="890">
        <v>38</v>
      </c>
      <c r="I760" s="891">
        <f t="shared" si="24"/>
        <v>152</v>
      </c>
      <c r="K760" s="892"/>
      <c r="L760" s="892"/>
    </row>
    <row r="761" spans="1:12" s="887" customFormat="1">
      <c r="A761" s="864" t="s">
        <v>1511</v>
      </c>
      <c r="B761" s="864" t="s">
        <v>1313</v>
      </c>
      <c r="C761" s="864" t="s">
        <v>1514</v>
      </c>
      <c r="D761" s="888">
        <v>12</v>
      </c>
      <c r="E761" s="889">
        <v>0</v>
      </c>
      <c r="F761" s="889">
        <f t="shared" si="23"/>
        <v>12</v>
      </c>
      <c r="G761" s="888" t="s">
        <v>220</v>
      </c>
      <c r="H761" s="890">
        <v>52.67</v>
      </c>
      <c r="I761" s="891">
        <f t="shared" si="24"/>
        <v>632.04</v>
      </c>
      <c r="K761" s="892"/>
      <c r="L761" s="892"/>
    </row>
    <row r="762" spans="1:12" s="887" customFormat="1">
      <c r="A762" s="864" t="s">
        <v>1511</v>
      </c>
      <c r="B762" s="864" t="s">
        <v>1313</v>
      </c>
      <c r="C762" s="864" t="s">
        <v>1515</v>
      </c>
      <c r="D762" s="888">
        <v>16</v>
      </c>
      <c r="E762" s="889">
        <v>0</v>
      </c>
      <c r="F762" s="889">
        <f t="shared" si="23"/>
        <v>16</v>
      </c>
      <c r="G762" s="888" t="s">
        <v>220</v>
      </c>
      <c r="H762" s="890">
        <v>59.74</v>
      </c>
      <c r="I762" s="891">
        <f t="shared" si="24"/>
        <v>955.84</v>
      </c>
      <c r="K762" s="892"/>
      <c r="L762" s="892"/>
    </row>
    <row r="763" spans="1:12" s="887" customFormat="1" ht="30">
      <c r="A763" s="864" t="s">
        <v>1511</v>
      </c>
      <c r="B763" s="864" t="s">
        <v>1313</v>
      </c>
      <c r="C763" s="864" t="s">
        <v>1505</v>
      </c>
      <c r="D763" s="888">
        <v>6</v>
      </c>
      <c r="E763" s="889">
        <v>0</v>
      </c>
      <c r="F763" s="889">
        <f t="shared" si="23"/>
        <v>6</v>
      </c>
      <c r="G763" s="888" t="s">
        <v>220</v>
      </c>
      <c r="H763" s="890">
        <v>149.38</v>
      </c>
      <c r="I763" s="891">
        <f t="shared" si="24"/>
        <v>896.28</v>
      </c>
      <c r="K763" s="892"/>
      <c r="L763" s="892"/>
    </row>
    <row r="764" spans="1:12" s="887" customFormat="1" ht="30">
      <c r="A764" s="864" t="s">
        <v>1511</v>
      </c>
      <c r="B764" s="864" t="s">
        <v>1313</v>
      </c>
      <c r="C764" s="864" t="s">
        <v>1323</v>
      </c>
      <c r="D764" s="888">
        <v>4</v>
      </c>
      <c r="E764" s="889">
        <v>0</v>
      </c>
      <c r="F764" s="889">
        <f t="shared" si="23"/>
        <v>4</v>
      </c>
      <c r="G764" s="888" t="s">
        <v>220</v>
      </c>
      <c r="H764" s="890">
        <v>199.56</v>
      </c>
      <c r="I764" s="891">
        <f t="shared" si="24"/>
        <v>798.24</v>
      </c>
      <c r="K764" s="892"/>
      <c r="L764" s="892"/>
    </row>
    <row r="765" spans="1:12" s="887" customFormat="1">
      <c r="A765" s="864" t="s">
        <v>1511</v>
      </c>
      <c r="B765" s="864" t="s">
        <v>1325</v>
      </c>
      <c r="C765" s="864" t="s">
        <v>1516</v>
      </c>
      <c r="D765" s="888">
        <v>8</v>
      </c>
      <c r="E765" s="889">
        <v>0</v>
      </c>
      <c r="F765" s="889">
        <f t="shared" si="23"/>
        <v>8</v>
      </c>
      <c r="G765" s="888" t="s">
        <v>220</v>
      </c>
      <c r="H765" s="890">
        <v>85.58</v>
      </c>
      <c r="I765" s="891">
        <f t="shared" si="24"/>
        <v>684.64</v>
      </c>
      <c r="K765" s="892"/>
      <c r="L765" s="892"/>
    </row>
    <row r="766" spans="1:12" s="887" customFormat="1">
      <c r="A766" s="864" t="s">
        <v>1511</v>
      </c>
      <c r="B766" s="864" t="s">
        <v>1325</v>
      </c>
      <c r="C766" s="864" t="s">
        <v>1330</v>
      </c>
      <c r="D766" s="888">
        <v>3</v>
      </c>
      <c r="E766" s="889">
        <v>0</v>
      </c>
      <c r="F766" s="889">
        <f t="shared" si="23"/>
        <v>3</v>
      </c>
      <c r="G766" s="888" t="s">
        <v>220</v>
      </c>
      <c r="H766" s="890">
        <v>10.17</v>
      </c>
      <c r="I766" s="891">
        <f t="shared" si="24"/>
        <v>30.509999999999998</v>
      </c>
      <c r="K766" s="892"/>
      <c r="L766" s="892"/>
    </row>
    <row r="767" spans="1:12" s="887" customFormat="1" ht="30">
      <c r="A767" s="864" t="s">
        <v>1511</v>
      </c>
      <c r="B767" s="864" t="s">
        <v>1337</v>
      </c>
      <c r="C767" s="864" t="s">
        <v>1340</v>
      </c>
      <c r="D767" s="888">
        <v>4</v>
      </c>
      <c r="E767" s="889">
        <v>0</v>
      </c>
      <c r="F767" s="889">
        <f t="shared" si="23"/>
        <v>4</v>
      </c>
      <c r="G767" s="888" t="s">
        <v>220</v>
      </c>
      <c r="H767" s="890">
        <v>6.42</v>
      </c>
      <c r="I767" s="891">
        <f t="shared" si="24"/>
        <v>25.68</v>
      </c>
      <c r="K767" s="892"/>
      <c r="L767" s="892"/>
    </row>
    <row r="768" spans="1:12" s="887" customFormat="1" ht="30">
      <c r="A768" s="864" t="s">
        <v>1511</v>
      </c>
      <c r="B768" s="864" t="s">
        <v>1337</v>
      </c>
      <c r="C768" s="864" t="s">
        <v>1341</v>
      </c>
      <c r="D768" s="888">
        <v>4</v>
      </c>
      <c r="E768" s="889">
        <v>0</v>
      </c>
      <c r="F768" s="889">
        <f t="shared" si="23"/>
        <v>4</v>
      </c>
      <c r="G768" s="888" t="s">
        <v>220</v>
      </c>
      <c r="H768" s="890">
        <v>16</v>
      </c>
      <c r="I768" s="891">
        <f t="shared" si="24"/>
        <v>64</v>
      </c>
      <c r="K768" s="892"/>
      <c r="L768" s="892"/>
    </row>
    <row r="769" spans="1:12" s="887" customFormat="1">
      <c r="A769" s="864" t="s">
        <v>1511</v>
      </c>
      <c r="B769" s="864" t="s">
        <v>1337</v>
      </c>
      <c r="C769" s="864" t="s">
        <v>1342</v>
      </c>
      <c r="D769" s="888">
        <v>4</v>
      </c>
      <c r="E769" s="889">
        <v>0</v>
      </c>
      <c r="F769" s="889">
        <f t="shared" si="23"/>
        <v>4</v>
      </c>
      <c r="G769" s="888" t="s">
        <v>220</v>
      </c>
      <c r="H769" s="890">
        <v>5.2</v>
      </c>
      <c r="I769" s="891">
        <f t="shared" si="24"/>
        <v>20.8</v>
      </c>
      <c r="K769" s="892"/>
      <c r="L769" s="892"/>
    </row>
    <row r="770" spans="1:12" s="887" customFormat="1">
      <c r="A770" s="864" t="s">
        <v>1511</v>
      </c>
      <c r="B770" s="864" t="s">
        <v>1337</v>
      </c>
      <c r="C770" s="864" t="s">
        <v>1351</v>
      </c>
      <c r="D770" s="888">
        <v>2</v>
      </c>
      <c r="E770" s="889">
        <v>0</v>
      </c>
      <c r="F770" s="889">
        <f t="shared" si="23"/>
        <v>2</v>
      </c>
      <c r="G770" s="888" t="s">
        <v>220</v>
      </c>
      <c r="H770" s="890">
        <v>27.51</v>
      </c>
      <c r="I770" s="891">
        <f t="shared" si="24"/>
        <v>55.02</v>
      </c>
      <c r="K770" s="892"/>
      <c r="L770" s="892"/>
    </row>
    <row r="771" spans="1:12" s="887" customFormat="1">
      <c r="A771" s="864" t="s">
        <v>1511</v>
      </c>
      <c r="B771" s="864" t="s">
        <v>1337</v>
      </c>
      <c r="C771" s="864" t="s">
        <v>1355</v>
      </c>
      <c r="D771" s="888">
        <v>1</v>
      </c>
      <c r="E771" s="889">
        <v>0</v>
      </c>
      <c r="F771" s="889">
        <f t="shared" si="23"/>
        <v>1</v>
      </c>
      <c r="G771" s="888" t="s">
        <v>220</v>
      </c>
      <c r="H771" s="890">
        <v>9.6</v>
      </c>
      <c r="I771" s="891">
        <f t="shared" si="24"/>
        <v>9.6</v>
      </c>
      <c r="K771" s="892"/>
      <c r="L771" s="892"/>
    </row>
    <row r="772" spans="1:12" s="887" customFormat="1">
      <c r="A772" s="864" t="s">
        <v>1511</v>
      </c>
      <c r="B772" s="864" t="s">
        <v>1337</v>
      </c>
      <c r="C772" s="864" t="s">
        <v>1356</v>
      </c>
      <c r="D772" s="888">
        <v>1</v>
      </c>
      <c r="E772" s="889">
        <v>0</v>
      </c>
      <c r="F772" s="889">
        <f t="shared" si="23"/>
        <v>1</v>
      </c>
      <c r="G772" s="888" t="s">
        <v>220</v>
      </c>
      <c r="H772" s="890">
        <v>32.39</v>
      </c>
      <c r="I772" s="891">
        <f t="shared" si="24"/>
        <v>32.39</v>
      </c>
      <c r="K772" s="892"/>
      <c r="L772" s="892"/>
    </row>
    <row r="773" spans="1:12" s="887" customFormat="1">
      <c r="A773" s="864" t="s">
        <v>1511</v>
      </c>
      <c r="B773" s="864" t="s">
        <v>1313</v>
      </c>
      <c r="C773" s="864" t="s">
        <v>1517</v>
      </c>
      <c r="D773" s="888">
        <v>0.43</v>
      </c>
      <c r="E773" s="889">
        <v>0</v>
      </c>
      <c r="F773" s="889">
        <f t="shared" si="23"/>
        <v>0.43</v>
      </c>
      <c r="G773" s="888" t="s">
        <v>3</v>
      </c>
      <c r="H773" s="927">
        <f>239.09/6</f>
        <v>39.848333333333336</v>
      </c>
      <c r="I773" s="891">
        <f t="shared" si="24"/>
        <v>17.134783333333335</v>
      </c>
      <c r="K773" s="892"/>
      <c r="L773" s="892"/>
    </row>
    <row r="774" spans="1:12" s="887" customFormat="1">
      <c r="A774" s="864" t="s">
        <v>1511</v>
      </c>
      <c r="B774" s="864" t="s">
        <v>1313</v>
      </c>
      <c r="C774" s="864" t="s">
        <v>1518</v>
      </c>
      <c r="D774" s="888">
        <v>0.4</v>
      </c>
      <c r="E774" s="889">
        <v>0</v>
      </c>
      <c r="F774" s="889">
        <f t="shared" si="23"/>
        <v>0.4</v>
      </c>
      <c r="G774" s="888" t="s">
        <v>3</v>
      </c>
      <c r="H774" s="890">
        <v>27.96</v>
      </c>
      <c r="I774" s="891">
        <f t="shared" si="24"/>
        <v>11.184000000000001</v>
      </c>
      <c r="K774" s="892"/>
      <c r="L774" s="892"/>
    </row>
    <row r="775" spans="1:12" s="887" customFormat="1">
      <c r="A775" s="864" t="s">
        <v>1511</v>
      </c>
      <c r="B775" s="864" t="s">
        <v>1313</v>
      </c>
      <c r="C775" s="864" t="s">
        <v>1519</v>
      </c>
      <c r="D775" s="888">
        <v>0.44</v>
      </c>
      <c r="E775" s="889">
        <v>0</v>
      </c>
      <c r="F775" s="889">
        <f t="shared" si="23"/>
        <v>0.44</v>
      </c>
      <c r="G775" s="888" t="s">
        <v>3</v>
      </c>
      <c r="H775" s="890">
        <f>459.88/6</f>
        <v>76.646666666666661</v>
      </c>
      <c r="I775" s="891">
        <f t="shared" si="24"/>
        <v>33.724533333333333</v>
      </c>
      <c r="K775" s="892"/>
      <c r="L775" s="892"/>
    </row>
    <row r="776" spans="1:12" s="887" customFormat="1">
      <c r="A776" s="864" t="s">
        <v>1511</v>
      </c>
      <c r="B776" s="864" t="s">
        <v>1325</v>
      </c>
      <c r="C776" s="864" t="s">
        <v>1520</v>
      </c>
      <c r="D776" s="888">
        <v>0.41</v>
      </c>
      <c r="E776" s="889">
        <v>0.1</v>
      </c>
      <c r="F776" s="889">
        <f t="shared" si="23"/>
        <v>0.45099999999999996</v>
      </c>
      <c r="G776" s="888" t="s">
        <v>3</v>
      </c>
      <c r="H776" s="890">
        <v>29.71</v>
      </c>
      <c r="I776" s="891">
        <f t="shared" si="24"/>
        <v>13.399209999999998</v>
      </c>
      <c r="K776" s="892"/>
      <c r="L776" s="892"/>
    </row>
    <row r="777" spans="1:12" s="887" customFormat="1">
      <c r="A777" s="864" t="s">
        <v>1511</v>
      </c>
      <c r="B777" s="864" t="s">
        <v>1325</v>
      </c>
      <c r="C777" s="864" t="s">
        <v>1371</v>
      </c>
      <c r="D777" s="888">
        <v>8.69</v>
      </c>
      <c r="E777" s="889">
        <v>0.1</v>
      </c>
      <c r="F777" s="889">
        <f t="shared" si="23"/>
        <v>9.5589999999999993</v>
      </c>
      <c r="G777" s="888" t="s">
        <v>3</v>
      </c>
      <c r="H777" s="890">
        <v>30.16</v>
      </c>
      <c r="I777" s="891">
        <f t="shared" si="24"/>
        <v>288.29944</v>
      </c>
      <c r="K777" s="892"/>
      <c r="L777" s="892"/>
    </row>
    <row r="778" spans="1:12" s="887" customFormat="1" ht="30">
      <c r="A778" s="864" t="s">
        <v>1511</v>
      </c>
      <c r="B778" s="864" t="s">
        <v>1380</v>
      </c>
      <c r="C778" s="864" t="s">
        <v>1471</v>
      </c>
      <c r="D778" s="888">
        <v>0.41</v>
      </c>
      <c r="E778" s="889">
        <v>0.15</v>
      </c>
      <c r="F778" s="889">
        <f t="shared" ref="F778:F833" si="25">D778+D778*E778</f>
        <v>0.47149999999999997</v>
      </c>
      <c r="G778" s="888" t="s">
        <v>3</v>
      </c>
      <c r="H778" s="890">
        <v>13.95</v>
      </c>
      <c r="I778" s="891">
        <f t="shared" ref="I778:I833" si="26">F778*H778</f>
        <v>6.577424999999999</v>
      </c>
      <c r="K778" s="892"/>
      <c r="L778" s="892"/>
    </row>
    <row r="779" spans="1:12" s="887" customFormat="1" ht="30">
      <c r="A779" s="864" t="s">
        <v>1511</v>
      </c>
      <c r="B779" s="864" t="s">
        <v>1380</v>
      </c>
      <c r="C779" s="864" t="s">
        <v>1383</v>
      </c>
      <c r="D779" s="888">
        <v>1.08</v>
      </c>
      <c r="E779" s="889">
        <v>0.15</v>
      </c>
      <c r="F779" s="889">
        <f t="shared" si="25"/>
        <v>1.242</v>
      </c>
      <c r="G779" s="888" t="s">
        <v>3</v>
      </c>
      <c r="H779" s="890">
        <v>14.63</v>
      </c>
      <c r="I779" s="891">
        <f t="shared" si="26"/>
        <v>18.170460000000002</v>
      </c>
      <c r="K779" s="892"/>
      <c r="L779" s="892"/>
    </row>
    <row r="780" spans="1:12" s="887" customFormat="1" ht="30.75" thickBot="1">
      <c r="A780" s="878" t="s">
        <v>1511</v>
      </c>
      <c r="B780" s="878" t="s">
        <v>1380</v>
      </c>
      <c r="C780" s="878" t="s">
        <v>1384</v>
      </c>
      <c r="D780" s="893">
        <v>2.61</v>
      </c>
      <c r="E780" s="889">
        <v>0.15</v>
      </c>
      <c r="F780" s="894">
        <f t="shared" si="25"/>
        <v>3.0015000000000001</v>
      </c>
      <c r="G780" s="893" t="s">
        <v>3</v>
      </c>
      <c r="H780" s="895">
        <v>24.25</v>
      </c>
      <c r="I780" s="896">
        <f t="shared" si="26"/>
        <v>72.786375000000007</v>
      </c>
      <c r="K780" s="892"/>
      <c r="L780" s="892"/>
    </row>
    <row r="781" spans="1:12" s="887" customFormat="1" ht="30.75" thickTop="1">
      <c r="A781" s="873" t="s">
        <v>1521</v>
      </c>
      <c r="B781" s="863" t="s">
        <v>1699</v>
      </c>
      <c r="C781" s="873" t="s">
        <v>1300</v>
      </c>
      <c r="D781" s="897">
        <v>1</v>
      </c>
      <c r="E781" s="898">
        <v>0</v>
      </c>
      <c r="F781" s="898">
        <f t="shared" si="25"/>
        <v>1</v>
      </c>
      <c r="G781" s="897" t="s">
        <v>220</v>
      </c>
      <c r="H781" s="899">
        <v>68.849999999999994</v>
      </c>
      <c r="I781" s="900">
        <f t="shared" si="26"/>
        <v>68.849999999999994</v>
      </c>
      <c r="K781" s="892"/>
      <c r="L781" s="892"/>
    </row>
    <row r="782" spans="1:12" s="887" customFormat="1">
      <c r="A782" s="864" t="s">
        <v>1521</v>
      </c>
      <c r="B782" s="864" t="s">
        <v>1423</v>
      </c>
      <c r="C782" s="864" t="s">
        <v>1424</v>
      </c>
      <c r="D782" s="888">
        <v>2</v>
      </c>
      <c r="E782" s="889">
        <v>0</v>
      </c>
      <c r="F782" s="889">
        <f t="shared" si="25"/>
        <v>2</v>
      </c>
      <c r="G782" s="888" t="s">
        <v>220</v>
      </c>
      <c r="H782" s="890">
        <v>14.36</v>
      </c>
      <c r="I782" s="891">
        <f t="shared" si="26"/>
        <v>28.72</v>
      </c>
      <c r="K782" s="892"/>
      <c r="L782" s="892"/>
    </row>
    <row r="783" spans="1:12" s="887" customFormat="1">
      <c r="A783" s="864" t="s">
        <v>1521</v>
      </c>
      <c r="B783" s="864" t="s">
        <v>1337</v>
      </c>
      <c r="C783" s="864" t="s">
        <v>1351</v>
      </c>
      <c r="D783" s="888">
        <v>4</v>
      </c>
      <c r="E783" s="889">
        <v>0</v>
      </c>
      <c r="F783" s="889">
        <f t="shared" si="25"/>
        <v>4</v>
      </c>
      <c r="G783" s="888" t="s">
        <v>220</v>
      </c>
      <c r="H783" s="890">
        <v>27.51</v>
      </c>
      <c r="I783" s="891">
        <f t="shared" si="26"/>
        <v>110.04</v>
      </c>
      <c r="K783" s="892"/>
      <c r="L783" s="892"/>
    </row>
    <row r="784" spans="1:12" s="887" customFormat="1">
      <c r="A784" s="864" t="s">
        <v>1521</v>
      </c>
      <c r="B784" s="864" t="s">
        <v>1357</v>
      </c>
      <c r="C784" s="864" t="s">
        <v>1359</v>
      </c>
      <c r="D784" s="888">
        <v>2</v>
      </c>
      <c r="E784" s="889">
        <v>0</v>
      </c>
      <c r="F784" s="889">
        <f t="shared" si="25"/>
        <v>2</v>
      </c>
      <c r="G784" s="888" t="s">
        <v>220</v>
      </c>
      <c r="H784" s="890">
        <v>3.39</v>
      </c>
      <c r="I784" s="891">
        <f t="shared" si="26"/>
        <v>6.78</v>
      </c>
      <c r="K784" s="892"/>
      <c r="L784" s="892"/>
    </row>
    <row r="785" spans="1:12" s="887" customFormat="1">
      <c r="A785" s="864" t="s">
        <v>1521</v>
      </c>
      <c r="B785" s="864" t="s">
        <v>1357</v>
      </c>
      <c r="C785" s="864" t="s">
        <v>1457</v>
      </c>
      <c r="D785" s="888">
        <v>1</v>
      </c>
      <c r="E785" s="889">
        <v>0</v>
      </c>
      <c r="F785" s="889">
        <f t="shared" si="25"/>
        <v>1</v>
      </c>
      <c r="G785" s="888" t="s">
        <v>220</v>
      </c>
      <c r="H785" s="890">
        <v>10.66</v>
      </c>
      <c r="I785" s="891">
        <f t="shared" si="26"/>
        <v>10.66</v>
      </c>
      <c r="K785" s="892"/>
      <c r="L785" s="892"/>
    </row>
    <row r="786" spans="1:12" s="887" customFormat="1">
      <c r="A786" s="864" t="s">
        <v>1521</v>
      </c>
      <c r="B786" s="864" t="s">
        <v>1357</v>
      </c>
      <c r="C786" s="864" t="s">
        <v>1365</v>
      </c>
      <c r="D786" s="888">
        <v>2</v>
      </c>
      <c r="E786" s="889">
        <v>0</v>
      </c>
      <c r="F786" s="889">
        <f t="shared" si="25"/>
        <v>2</v>
      </c>
      <c r="G786" s="888" t="s">
        <v>220</v>
      </c>
      <c r="H786" s="890">
        <v>2.71</v>
      </c>
      <c r="I786" s="891">
        <f t="shared" si="26"/>
        <v>5.42</v>
      </c>
      <c r="K786" s="892"/>
      <c r="L786" s="892"/>
    </row>
    <row r="787" spans="1:12" s="887" customFormat="1">
      <c r="A787" s="864" t="s">
        <v>1521</v>
      </c>
      <c r="B787" s="864" t="s">
        <v>1368</v>
      </c>
      <c r="C787" s="864" t="s">
        <v>1461</v>
      </c>
      <c r="D787" s="888">
        <v>1</v>
      </c>
      <c r="E787" s="889">
        <v>0</v>
      </c>
      <c r="F787" s="889">
        <f t="shared" si="25"/>
        <v>1</v>
      </c>
      <c r="G787" s="888" t="s">
        <v>220</v>
      </c>
      <c r="H787" s="890">
        <v>8.8800000000000008</v>
      </c>
      <c r="I787" s="891">
        <f t="shared" si="26"/>
        <v>8.8800000000000008</v>
      </c>
      <c r="K787" s="892"/>
      <c r="L787" s="892"/>
    </row>
    <row r="788" spans="1:12" s="887" customFormat="1">
      <c r="A788" s="864" t="s">
        <v>1521</v>
      </c>
      <c r="B788" s="864" t="s">
        <v>1368</v>
      </c>
      <c r="C788" s="864" t="s">
        <v>1360</v>
      </c>
      <c r="D788" s="888">
        <v>4</v>
      </c>
      <c r="E788" s="889">
        <v>0</v>
      </c>
      <c r="F788" s="889">
        <f t="shared" si="25"/>
        <v>4</v>
      </c>
      <c r="G788" s="888" t="s">
        <v>220</v>
      </c>
      <c r="H788" s="890">
        <v>8.11</v>
      </c>
      <c r="I788" s="891">
        <f t="shared" si="26"/>
        <v>32.44</v>
      </c>
      <c r="K788" s="892"/>
      <c r="L788" s="892"/>
    </row>
    <row r="789" spans="1:12" s="887" customFormat="1">
      <c r="A789" s="864" t="s">
        <v>1521</v>
      </c>
      <c r="B789" s="864" t="s">
        <v>1368</v>
      </c>
      <c r="C789" s="864" t="s">
        <v>1361</v>
      </c>
      <c r="D789" s="888">
        <v>5</v>
      </c>
      <c r="E789" s="889">
        <v>0</v>
      </c>
      <c r="F789" s="889">
        <f t="shared" si="25"/>
        <v>5</v>
      </c>
      <c r="G789" s="888" t="s">
        <v>220</v>
      </c>
      <c r="H789" s="890">
        <v>14.13</v>
      </c>
      <c r="I789" s="891">
        <f t="shared" si="26"/>
        <v>70.650000000000006</v>
      </c>
      <c r="K789" s="892"/>
      <c r="L789" s="892"/>
    </row>
    <row r="790" spans="1:12" s="887" customFormat="1" ht="30">
      <c r="A790" s="864" t="s">
        <v>1521</v>
      </c>
      <c r="B790" s="864" t="s">
        <v>1368</v>
      </c>
      <c r="C790" s="864" t="s">
        <v>1465</v>
      </c>
      <c r="D790" s="888">
        <v>1</v>
      </c>
      <c r="E790" s="889">
        <v>0</v>
      </c>
      <c r="F790" s="889">
        <f t="shared" si="25"/>
        <v>1</v>
      </c>
      <c r="G790" s="888" t="s">
        <v>220</v>
      </c>
      <c r="H790" s="890">
        <v>97.9</v>
      </c>
      <c r="I790" s="891">
        <f t="shared" si="26"/>
        <v>97.9</v>
      </c>
      <c r="K790" s="892"/>
      <c r="L790" s="892"/>
    </row>
    <row r="791" spans="1:12" s="887" customFormat="1">
      <c r="A791" s="864" t="s">
        <v>1521</v>
      </c>
      <c r="B791" s="864" t="s">
        <v>1368</v>
      </c>
      <c r="C791" s="864" t="s">
        <v>1394</v>
      </c>
      <c r="D791" s="888">
        <v>8</v>
      </c>
      <c r="E791" s="889">
        <v>0</v>
      </c>
      <c r="F791" s="889">
        <f t="shared" si="25"/>
        <v>8</v>
      </c>
      <c r="G791" s="888" t="s">
        <v>220</v>
      </c>
      <c r="H791" s="890">
        <v>7.59</v>
      </c>
      <c r="I791" s="891">
        <f t="shared" si="26"/>
        <v>60.72</v>
      </c>
      <c r="K791" s="892"/>
      <c r="L791" s="892"/>
    </row>
    <row r="792" spans="1:12" s="887" customFormat="1">
      <c r="A792" s="864" t="s">
        <v>1521</v>
      </c>
      <c r="B792" s="864" t="s">
        <v>1313</v>
      </c>
      <c r="C792" s="864" t="s">
        <v>1518</v>
      </c>
      <c r="D792" s="888">
        <v>0.78</v>
      </c>
      <c r="E792" s="889">
        <v>0</v>
      </c>
      <c r="F792" s="889">
        <f t="shared" si="25"/>
        <v>0.78</v>
      </c>
      <c r="G792" s="888" t="s">
        <v>3</v>
      </c>
      <c r="H792" s="890">
        <v>27.96</v>
      </c>
      <c r="I792" s="891">
        <f t="shared" si="26"/>
        <v>21.808800000000002</v>
      </c>
      <c r="K792" s="892"/>
      <c r="L792" s="892"/>
    </row>
    <row r="793" spans="1:12" s="887" customFormat="1" ht="30">
      <c r="A793" s="864" t="s">
        <v>1521</v>
      </c>
      <c r="B793" s="864" t="s">
        <v>1374</v>
      </c>
      <c r="C793" s="864" t="s">
        <v>1375</v>
      </c>
      <c r="D793" s="888">
        <v>3.51</v>
      </c>
      <c r="E793" s="889">
        <v>0.15</v>
      </c>
      <c r="F793" s="889">
        <f t="shared" si="25"/>
        <v>4.0365000000000002</v>
      </c>
      <c r="G793" s="888" t="s">
        <v>3</v>
      </c>
      <c r="H793" s="890">
        <v>19.77</v>
      </c>
      <c r="I793" s="891">
        <f t="shared" si="26"/>
        <v>79.801605000000009</v>
      </c>
      <c r="K793" s="892"/>
      <c r="L793" s="892"/>
    </row>
    <row r="794" spans="1:12" s="887" customFormat="1" ht="30">
      <c r="A794" s="864" t="s">
        <v>1521</v>
      </c>
      <c r="B794" s="864" t="s">
        <v>1374</v>
      </c>
      <c r="C794" s="864" t="s">
        <v>1376</v>
      </c>
      <c r="D794" s="888">
        <v>0.27</v>
      </c>
      <c r="E794" s="889">
        <v>0.15</v>
      </c>
      <c r="F794" s="889">
        <f t="shared" si="25"/>
        <v>0.3105</v>
      </c>
      <c r="G794" s="888" t="s">
        <v>3</v>
      </c>
      <c r="H794" s="890">
        <v>18.329999999999998</v>
      </c>
      <c r="I794" s="891">
        <f t="shared" si="26"/>
        <v>5.6914649999999991</v>
      </c>
      <c r="K794" s="892"/>
      <c r="L794" s="892"/>
    </row>
    <row r="795" spans="1:12" s="887" customFormat="1" ht="30">
      <c r="A795" s="864" t="s">
        <v>1521</v>
      </c>
      <c r="B795" s="864" t="s">
        <v>1378</v>
      </c>
      <c r="C795" s="864" t="s">
        <v>1396</v>
      </c>
      <c r="D795" s="888">
        <v>6.24</v>
      </c>
      <c r="E795" s="889">
        <v>0.15</v>
      </c>
      <c r="F795" s="889">
        <f t="shared" si="25"/>
        <v>7.1760000000000002</v>
      </c>
      <c r="G795" s="888" t="s">
        <v>3</v>
      </c>
      <c r="H795" s="890">
        <v>8.99</v>
      </c>
      <c r="I795" s="891">
        <f t="shared" si="26"/>
        <v>64.512240000000006</v>
      </c>
      <c r="K795" s="892"/>
      <c r="L795" s="892"/>
    </row>
    <row r="796" spans="1:12" s="887" customFormat="1" ht="30.75" thickBot="1">
      <c r="A796" s="878" t="s">
        <v>1521</v>
      </c>
      <c r="B796" s="878" t="s">
        <v>1380</v>
      </c>
      <c r="C796" s="878" t="s">
        <v>1384</v>
      </c>
      <c r="D796" s="893">
        <v>0.46</v>
      </c>
      <c r="E796" s="889">
        <v>0.15</v>
      </c>
      <c r="F796" s="894">
        <f t="shared" si="25"/>
        <v>0.52900000000000003</v>
      </c>
      <c r="G796" s="893" t="s">
        <v>3</v>
      </c>
      <c r="H796" s="895">
        <v>24.25</v>
      </c>
      <c r="I796" s="896">
        <f t="shared" si="26"/>
        <v>12.828250000000001</v>
      </c>
      <c r="K796" s="892"/>
      <c r="L796" s="892"/>
    </row>
    <row r="797" spans="1:12" s="887" customFormat="1" ht="15.75" thickTop="1">
      <c r="A797" s="873" t="s">
        <v>1522</v>
      </c>
      <c r="B797" s="873" t="s">
        <v>1296</v>
      </c>
      <c r="C797" s="873" t="s">
        <v>1523</v>
      </c>
      <c r="D797" s="897">
        <v>1</v>
      </c>
      <c r="E797" s="898">
        <v>0</v>
      </c>
      <c r="F797" s="898">
        <f t="shared" si="25"/>
        <v>1</v>
      </c>
      <c r="G797" s="897" t="s">
        <v>220</v>
      </c>
      <c r="H797" s="899">
        <v>965.06</v>
      </c>
      <c r="I797" s="900">
        <f t="shared" si="26"/>
        <v>965.06</v>
      </c>
      <c r="K797" s="892"/>
      <c r="L797" s="892"/>
    </row>
    <row r="798" spans="1:12" s="887" customFormat="1">
      <c r="A798" s="864" t="s">
        <v>1522</v>
      </c>
      <c r="B798" s="864" t="s">
        <v>1296</v>
      </c>
      <c r="C798" s="864" t="s">
        <v>1524</v>
      </c>
      <c r="D798" s="888">
        <v>2</v>
      </c>
      <c r="E798" s="889">
        <v>0</v>
      </c>
      <c r="F798" s="889">
        <f t="shared" si="25"/>
        <v>2</v>
      </c>
      <c r="G798" s="888" t="s">
        <v>220</v>
      </c>
      <c r="H798" s="890">
        <v>4738</v>
      </c>
      <c r="I798" s="891">
        <f t="shared" si="26"/>
        <v>9476</v>
      </c>
      <c r="K798" s="892"/>
      <c r="L798" s="892"/>
    </row>
    <row r="799" spans="1:12" s="887" customFormat="1">
      <c r="A799" s="864" t="s">
        <v>1522</v>
      </c>
      <c r="B799" s="864" t="s">
        <v>1299</v>
      </c>
      <c r="C799" s="864" t="s">
        <v>1417</v>
      </c>
      <c r="D799" s="888">
        <v>4</v>
      </c>
      <c r="E799" s="889">
        <v>0</v>
      </c>
      <c r="F799" s="889">
        <f t="shared" si="25"/>
        <v>4</v>
      </c>
      <c r="G799" s="888" t="s">
        <v>220</v>
      </c>
      <c r="H799" s="890">
        <v>244.68</v>
      </c>
      <c r="I799" s="891">
        <f t="shared" si="26"/>
        <v>978.72</v>
      </c>
      <c r="K799" s="892"/>
      <c r="L799" s="892"/>
    </row>
    <row r="800" spans="1:12" s="887" customFormat="1">
      <c r="A800" s="864" t="s">
        <v>1522</v>
      </c>
      <c r="B800" s="864" t="s">
        <v>1299</v>
      </c>
      <c r="C800" s="864" t="s">
        <v>1421</v>
      </c>
      <c r="D800" s="888">
        <v>8</v>
      </c>
      <c r="E800" s="889">
        <v>0</v>
      </c>
      <c r="F800" s="889">
        <f t="shared" si="25"/>
        <v>8</v>
      </c>
      <c r="G800" s="888" t="s">
        <v>220</v>
      </c>
      <c r="H800" s="890">
        <v>20.170000000000002</v>
      </c>
      <c r="I800" s="891">
        <f t="shared" si="26"/>
        <v>161.36000000000001</v>
      </c>
      <c r="K800" s="892"/>
      <c r="L800" s="892"/>
    </row>
    <row r="801" spans="1:12" s="887" customFormat="1">
      <c r="A801" s="864" t="s">
        <v>1522</v>
      </c>
      <c r="B801" s="864" t="s">
        <v>1299</v>
      </c>
      <c r="C801" s="864" t="s">
        <v>1311</v>
      </c>
      <c r="D801" s="888">
        <v>4</v>
      </c>
      <c r="E801" s="889">
        <v>0</v>
      </c>
      <c r="F801" s="889">
        <f t="shared" si="25"/>
        <v>4</v>
      </c>
      <c r="G801" s="888" t="s">
        <v>220</v>
      </c>
      <c r="H801" s="890">
        <v>117.8</v>
      </c>
      <c r="I801" s="891">
        <f t="shared" si="26"/>
        <v>471.2</v>
      </c>
      <c r="K801" s="892"/>
      <c r="L801" s="892"/>
    </row>
    <row r="802" spans="1:12" s="887" customFormat="1">
      <c r="A802" s="864" t="s">
        <v>1522</v>
      </c>
      <c r="B802" s="864" t="s">
        <v>1299</v>
      </c>
      <c r="C802" s="864" t="s">
        <v>1422</v>
      </c>
      <c r="D802" s="888">
        <v>9</v>
      </c>
      <c r="E802" s="889">
        <v>0</v>
      </c>
      <c r="F802" s="889">
        <f t="shared" si="25"/>
        <v>9</v>
      </c>
      <c r="G802" s="888" t="s">
        <v>220</v>
      </c>
      <c r="H802" s="890">
        <v>123</v>
      </c>
      <c r="I802" s="891">
        <f t="shared" si="26"/>
        <v>1107</v>
      </c>
      <c r="K802" s="892"/>
      <c r="L802" s="892"/>
    </row>
    <row r="803" spans="1:12" s="887" customFormat="1">
      <c r="A803" s="864" t="s">
        <v>1522</v>
      </c>
      <c r="B803" s="864" t="s">
        <v>1299</v>
      </c>
      <c r="C803" s="864" t="s">
        <v>1525</v>
      </c>
      <c r="D803" s="888">
        <v>1</v>
      </c>
      <c r="E803" s="889">
        <v>0</v>
      </c>
      <c r="F803" s="889">
        <f t="shared" si="25"/>
        <v>1</v>
      </c>
      <c r="G803" s="888" t="s">
        <v>220</v>
      </c>
      <c r="H803" s="890">
        <v>69.72</v>
      </c>
      <c r="I803" s="891">
        <f t="shared" si="26"/>
        <v>69.72</v>
      </c>
      <c r="K803" s="892"/>
      <c r="L803" s="892"/>
    </row>
    <row r="804" spans="1:12" s="887" customFormat="1">
      <c r="A804" s="864" t="s">
        <v>1522</v>
      </c>
      <c r="B804" s="864" t="s">
        <v>1299</v>
      </c>
      <c r="C804" s="864" t="s">
        <v>1526</v>
      </c>
      <c r="D804" s="888">
        <v>1</v>
      </c>
      <c r="E804" s="889">
        <v>0</v>
      </c>
      <c r="F804" s="889">
        <f t="shared" si="25"/>
        <v>1</v>
      </c>
      <c r="G804" s="888" t="s">
        <v>220</v>
      </c>
      <c r="H804" s="890">
        <v>1984.85</v>
      </c>
      <c r="I804" s="891">
        <f t="shared" si="26"/>
        <v>1984.85</v>
      </c>
      <c r="K804" s="892"/>
      <c r="L804" s="892"/>
    </row>
    <row r="805" spans="1:12" s="887" customFormat="1">
      <c r="A805" s="864" t="s">
        <v>1522</v>
      </c>
      <c r="B805" s="864" t="s">
        <v>1299</v>
      </c>
      <c r="C805" s="864" t="s">
        <v>1527</v>
      </c>
      <c r="D805" s="888">
        <v>1</v>
      </c>
      <c r="E805" s="889">
        <v>0</v>
      </c>
      <c r="F805" s="889">
        <f t="shared" si="25"/>
        <v>1</v>
      </c>
      <c r="G805" s="888" t="s">
        <v>220</v>
      </c>
      <c r="H805" s="890">
        <v>305.55</v>
      </c>
      <c r="I805" s="891">
        <f t="shared" si="26"/>
        <v>305.55</v>
      </c>
      <c r="K805" s="892"/>
      <c r="L805" s="892"/>
    </row>
    <row r="806" spans="1:12" s="887" customFormat="1" ht="30">
      <c r="A806" s="864" t="s">
        <v>1522</v>
      </c>
      <c r="B806" s="864" t="s">
        <v>1313</v>
      </c>
      <c r="C806" s="864" t="s">
        <v>1528</v>
      </c>
      <c r="D806" s="888">
        <v>2</v>
      </c>
      <c r="E806" s="889">
        <v>0</v>
      </c>
      <c r="F806" s="889">
        <f t="shared" si="25"/>
        <v>2</v>
      </c>
      <c r="G806" s="888" t="s">
        <v>220</v>
      </c>
      <c r="H806" s="890">
        <v>37.14</v>
      </c>
      <c r="I806" s="891">
        <f t="shared" si="26"/>
        <v>74.28</v>
      </c>
      <c r="K806" s="892"/>
      <c r="L806" s="892"/>
    </row>
    <row r="807" spans="1:12" s="887" customFormat="1" ht="30">
      <c r="A807" s="864" t="s">
        <v>1522</v>
      </c>
      <c r="B807" s="864" t="s">
        <v>1313</v>
      </c>
      <c r="C807" s="864" t="s">
        <v>1529</v>
      </c>
      <c r="D807" s="888">
        <v>4</v>
      </c>
      <c r="E807" s="889">
        <v>0</v>
      </c>
      <c r="F807" s="889">
        <f t="shared" si="25"/>
        <v>4</v>
      </c>
      <c r="G807" s="888" t="s">
        <v>220</v>
      </c>
      <c r="H807" s="890">
        <v>60.43</v>
      </c>
      <c r="I807" s="891">
        <f t="shared" si="26"/>
        <v>241.72</v>
      </c>
      <c r="K807" s="892"/>
      <c r="L807" s="892"/>
    </row>
    <row r="808" spans="1:12" s="887" customFormat="1">
      <c r="A808" s="864" t="s">
        <v>1522</v>
      </c>
      <c r="B808" s="864" t="s">
        <v>1325</v>
      </c>
      <c r="C808" s="864" t="s">
        <v>1516</v>
      </c>
      <c r="D808" s="888">
        <v>2</v>
      </c>
      <c r="E808" s="889">
        <v>0</v>
      </c>
      <c r="F808" s="889">
        <f t="shared" si="25"/>
        <v>2</v>
      </c>
      <c r="G808" s="888" t="s">
        <v>220</v>
      </c>
      <c r="H808" s="890">
        <v>85.58</v>
      </c>
      <c r="I808" s="891">
        <f t="shared" si="26"/>
        <v>171.16</v>
      </c>
      <c r="K808" s="892"/>
      <c r="L808" s="892"/>
    </row>
    <row r="809" spans="1:12" s="887" customFormat="1">
      <c r="A809" s="864" t="s">
        <v>1522</v>
      </c>
      <c r="B809" s="864" t="s">
        <v>1325</v>
      </c>
      <c r="C809" s="864" t="s">
        <v>1530</v>
      </c>
      <c r="D809" s="888">
        <v>3</v>
      </c>
      <c r="E809" s="889">
        <v>0</v>
      </c>
      <c r="F809" s="889">
        <f t="shared" si="25"/>
        <v>3</v>
      </c>
      <c r="G809" s="888" t="s">
        <v>220</v>
      </c>
      <c r="H809" s="890">
        <v>26.69</v>
      </c>
      <c r="I809" s="891">
        <f t="shared" si="26"/>
        <v>80.070000000000007</v>
      </c>
      <c r="K809" s="892"/>
      <c r="L809" s="892"/>
    </row>
    <row r="810" spans="1:12" s="887" customFormat="1">
      <c r="A810" s="864" t="s">
        <v>1522</v>
      </c>
      <c r="B810" s="864" t="s">
        <v>1325</v>
      </c>
      <c r="C810" s="864" t="s">
        <v>1330</v>
      </c>
      <c r="D810" s="888">
        <v>18</v>
      </c>
      <c r="E810" s="889">
        <v>0</v>
      </c>
      <c r="F810" s="889">
        <f t="shared" si="25"/>
        <v>18</v>
      </c>
      <c r="G810" s="888" t="s">
        <v>220</v>
      </c>
      <c r="H810" s="890">
        <v>10.17</v>
      </c>
      <c r="I810" s="891">
        <f t="shared" si="26"/>
        <v>183.06</v>
      </c>
      <c r="K810" s="892"/>
      <c r="L810" s="892"/>
    </row>
    <row r="811" spans="1:12" s="887" customFormat="1">
      <c r="A811" s="864" t="s">
        <v>1522</v>
      </c>
      <c r="B811" s="864" t="s">
        <v>1325</v>
      </c>
      <c r="C811" s="864" t="s">
        <v>1531</v>
      </c>
      <c r="D811" s="888">
        <v>2</v>
      </c>
      <c r="E811" s="889">
        <v>0</v>
      </c>
      <c r="F811" s="889">
        <f t="shared" si="25"/>
        <v>2</v>
      </c>
      <c r="G811" s="888" t="s">
        <v>220</v>
      </c>
      <c r="H811" s="890">
        <v>32.31</v>
      </c>
      <c r="I811" s="891">
        <f t="shared" si="26"/>
        <v>64.62</v>
      </c>
      <c r="K811" s="892"/>
      <c r="L811" s="892"/>
    </row>
    <row r="812" spans="1:12" s="887" customFormat="1" ht="30">
      <c r="A812" s="864" t="s">
        <v>1522</v>
      </c>
      <c r="B812" s="864" t="s">
        <v>1335</v>
      </c>
      <c r="C812" s="864" t="s">
        <v>1439</v>
      </c>
      <c r="D812" s="888">
        <v>8</v>
      </c>
      <c r="E812" s="889">
        <v>0</v>
      </c>
      <c r="F812" s="889">
        <f t="shared" si="25"/>
        <v>8</v>
      </c>
      <c r="G812" s="888" t="s">
        <v>220</v>
      </c>
      <c r="H812" s="890">
        <v>4.9000000000000004</v>
      </c>
      <c r="I812" s="891">
        <f t="shared" si="26"/>
        <v>39.200000000000003</v>
      </c>
      <c r="K812" s="892"/>
      <c r="L812" s="892"/>
    </row>
    <row r="813" spans="1:12" s="887" customFormat="1" ht="30">
      <c r="A813" s="864" t="s">
        <v>1522</v>
      </c>
      <c r="B813" s="864" t="s">
        <v>1337</v>
      </c>
      <c r="C813" s="864" t="s">
        <v>1339</v>
      </c>
      <c r="D813" s="888">
        <v>18</v>
      </c>
      <c r="E813" s="889">
        <v>0</v>
      </c>
      <c r="F813" s="889">
        <f t="shared" si="25"/>
        <v>18</v>
      </c>
      <c r="G813" s="888" t="s">
        <v>220</v>
      </c>
      <c r="H813" s="890">
        <v>2.56</v>
      </c>
      <c r="I813" s="891">
        <f t="shared" si="26"/>
        <v>46.08</v>
      </c>
      <c r="K813" s="892"/>
      <c r="L813" s="892"/>
    </row>
    <row r="814" spans="1:12" s="887" customFormat="1" ht="30">
      <c r="A814" s="864" t="s">
        <v>1522</v>
      </c>
      <c r="B814" s="864" t="s">
        <v>1337</v>
      </c>
      <c r="C814" s="864" t="s">
        <v>1340</v>
      </c>
      <c r="D814" s="888">
        <v>4</v>
      </c>
      <c r="E814" s="889">
        <v>0</v>
      </c>
      <c r="F814" s="889">
        <f t="shared" si="25"/>
        <v>4</v>
      </c>
      <c r="G814" s="888" t="s">
        <v>220</v>
      </c>
      <c r="H814" s="890">
        <v>6.42</v>
      </c>
      <c r="I814" s="891">
        <f t="shared" si="26"/>
        <v>25.68</v>
      </c>
      <c r="K814" s="892"/>
      <c r="L814" s="892"/>
    </row>
    <row r="815" spans="1:12" s="887" customFormat="1">
      <c r="A815" s="864" t="s">
        <v>1522</v>
      </c>
      <c r="B815" s="864" t="s">
        <v>1337</v>
      </c>
      <c r="C815" s="864" t="s">
        <v>1400</v>
      </c>
      <c r="D815" s="888">
        <v>1</v>
      </c>
      <c r="E815" s="889">
        <v>0</v>
      </c>
      <c r="F815" s="889">
        <f t="shared" si="25"/>
        <v>1</v>
      </c>
      <c r="G815" s="888" t="s">
        <v>220</v>
      </c>
      <c r="H815" s="890">
        <v>5</v>
      </c>
      <c r="I815" s="891">
        <f t="shared" si="26"/>
        <v>5</v>
      </c>
      <c r="K815" s="892"/>
      <c r="L815" s="892"/>
    </row>
    <row r="816" spans="1:12" s="887" customFormat="1">
      <c r="A816" s="864" t="s">
        <v>1522</v>
      </c>
      <c r="B816" s="864" t="s">
        <v>1337</v>
      </c>
      <c r="C816" s="864" t="s">
        <v>1441</v>
      </c>
      <c r="D816" s="888">
        <v>1</v>
      </c>
      <c r="E816" s="889">
        <v>0</v>
      </c>
      <c r="F816" s="889">
        <f t="shared" si="25"/>
        <v>1</v>
      </c>
      <c r="G816" s="888" t="s">
        <v>220</v>
      </c>
      <c r="H816" s="890">
        <v>1.6</v>
      </c>
      <c r="I816" s="891">
        <f t="shared" si="26"/>
        <v>1.6</v>
      </c>
      <c r="K816" s="892"/>
      <c r="L816" s="892"/>
    </row>
    <row r="817" spans="1:12" s="887" customFormat="1">
      <c r="A817" s="864" t="s">
        <v>1522</v>
      </c>
      <c r="B817" s="864" t="s">
        <v>1337</v>
      </c>
      <c r="C817" s="864" t="s">
        <v>1532</v>
      </c>
      <c r="D817" s="888">
        <v>1</v>
      </c>
      <c r="E817" s="889">
        <v>0</v>
      </c>
      <c r="F817" s="889">
        <f t="shared" si="25"/>
        <v>1</v>
      </c>
      <c r="G817" s="888" t="s">
        <v>220</v>
      </c>
      <c r="H817" s="890">
        <v>2.81</v>
      </c>
      <c r="I817" s="891">
        <f t="shared" si="26"/>
        <v>2.81</v>
      </c>
      <c r="K817" s="892"/>
      <c r="L817" s="892"/>
    </row>
    <row r="818" spans="1:12" s="887" customFormat="1">
      <c r="A818" s="864" t="s">
        <v>1522</v>
      </c>
      <c r="B818" s="864" t="s">
        <v>1337</v>
      </c>
      <c r="C818" s="864" t="s">
        <v>1342</v>
      </c>
      <c r="D818" s="888">
        <v>1</v>
      </c>
      <c r="E818" s="889">
        <v>0</v>
      </c>
      <c r="F818" s="889">
        <f t="shared" si="25"/>
        <v>1</v>
      </c>
      <c r="G818" s="888" t="s">
        <v>220</v>
      </c>
      <c r="H818" s="890">
        <v>5.2</v>
      </c>
      <c r="I818" s="891">
        <f t="shared" si="26"/>
        <v>5.2</v>
      </c>
      <c r="K818" s="892"/>
      <c r="L818" s="892"/>
    </row>
    <row r="819" spans="1:12" s="887" customFormat="1" ht="30">
      <c r="A819" s="864" t="s">
        <v>1522</v>
      </c>
      <c r="B819" s="864" t="s">
        <v>1337</v>
      </c>
      <c r="C819" s="864" t="s">
        <v>1344</v>
      </c>
      <c r="D819" s="888">
        <v>1</v>
      </c>
      <c r="E819" s="889">
        <v>0</v>
      </c>
      <c r="F819" s="889">
        <f t="shared" si="25"/>
        <v>1</v>
      </c>
      <c r="G819" s="888" t="s">
        <v>220</v>
      </c>
      <c r="H819" s="890">
        <v>4.32</v>
      </c>
      <c r="I819" s="891">
        <f t="shared" si="26"/>
        <v>4.32</v>
      </c>
      <c r="K819" s="892"/>
      <c r="L819" s="892"/>
    </row>
    <row r="820" spans="1:12" s="887" customFormat="1" ht="30">
      <c r="A820" s="864" t="s">
        <v>1522</v>
      </c>
      <c r="B820" s="864" t="s">
        <v>1337</v>
      </c>
      <c r="C820" s="864" t="s">
        <v>1533</v>
      </c>
      <c r="D820" s="888">
        <v>6</v>
      </c>
      <c r="E820" s="889">
        <v>0</v>
      </c>
      <c r="F820" s="889">
        <f t="shared" si="25"/>
        <v>6</v>
      </c>
      <c r="G820" s="888" t="s">
        <v>220</v>
      </c>
      <c r="H820" s="890">
        <v>9.4</v>
      </c>
      <c r="I820" s="891">
        <f t="shared" si="26"/>
        <v>56.400000000000006</v>
      </c>
      <c r="K820" s="892"/>
      <c r="L820" s="892"/>
    </row>
    <row r="821" spans="1:12" s="887" customFormat="1">
      <c r="A821" s="864" t="s">
        <v>1522</v>
      </c>
      <c r="B821" s="864" t="s">
        <v>1337</v>
      </c>
      <c r="C821" s="864" t="s">
        <v>1349</v>
      </c>
      <c r="D821" s="888">
        <v>9</v>
      </c>
      <c r="E821" s="889">
        <v>0</v>
      </c>
      <c r="F821" s="889">
        <f t="shared" si="25"/>
        <v>9</v>
      </c>
      <c r="G821" s="888" t="s">
        <v>220</v>
      </c>
      <c r="H821" s="890">
        <v>4.9000000000000004</v>
      </c>
      <c r="I821" s="891">
        <f t="shared" si="26"/>
        <v>44.1</v>
      </c>
      <c r="K821" s="892"/>
      <c r="L821" s="892"/>
    </row>
    <row r="822" spans="1:12" s="887" customFormat="1">
      <c r="A822" s="864" t="s">
        <v>1522</v>
      </c>
      <c r="B822" s="864" t="s">
        <v>1337</v>
      </c>
      <c r="C822" s="864" t="s">
        <v>1350</v>
      </c>
      <c r="D822" s="888">
        <v>2</v>
      </c>
      <c r="E822" s="889">
        <v>0</v>
      </c>
      <c r="F822" s="889">
        <f t="shared" si="25"/>
        <v>2</v>
      </c>
      <c r="G822" s="888" t="s">
        <v>220</v>
      </c>
      <c r="H822" s="890">
        <v>7.49</v>
      </c>
      <c r="I822" s="891">
        <f t="shared" si="26"/>
        <v>14.98</v>
      </c>
      <c r="K822" s="892"/>
      <c r="L822" s="892"/>
    </row>
    <row r="823" spans="1:12" s="887" customFormat="1">
      <c r="A823" s="864" t="s">
        <v>1522</v>
      </c>
      <c r="B823" s="864" t="s">
        <v>1337</v>
      </c>
      <c r="C823" s="864" t="s">
        <v>1490</v>
      </c>
      <c r="D823" s="888">
        <v>3</v>
      </c>
      <c r="E823" s="889">
        <v>0</v>
      </c>
      <c r="F823" s="889">
        <f t="shared" si="25"/>
        <v>3</v>
      </c>
      <c r="G823" s="888" t="s">
        <v>220</v>
      </c>
      <c r="H823" s="890">
        <v>4.72</v>
      </c>
      <c r="I823" s="891">
        <f t="shared" si="26"/>
        <v>14.16</v>
      </c>
      <c r="K823" s="892"/>
      <c r="L823" s="892"/>
    </row>
    <row r="824" spans="1:12" s="887" customFormat="1">
      <c r="A824" s="864" t="s">
        <v>1522</v>
      </c>
      <c r="B824" s="864" t="s">
        <v>1337</v>
      </c>
      <c r="C824" s="864" t="s">
        <v>1534</v>
      </c>
      <c r="D824" s="888">
        <v>2</v>
      </c>
      <c r="E824" s="889">
        <v>0</v>
      </c>
      <c r="F824" s="889">
        <f t="shared" si="25"/>
        <v>2</v>
      </c>
      <c r="G824" s="888" t="s">
        <v>220</v>
      </c>
      <c r="H824" s="890">
        <v>18.899999999999999</v>
      </c>
      <c r="I824" s="891">
        <f t="shared" si="26"/>
        <v>37.799999999999997</v>
      </c>
      <c r="K824" s="892"/>
      <c r="L824" s="892"/>
    </row>
    <row r="825" spans="1:12" s="887" customFormat="1">
      <c r="A825" s="864" t="s">
        <v>1522</v>
      </c>
      <c r="B825" s="864" t="s">
        <v>1337</v>
      </c>
      <c r="C825" s="864" t="s">
        <v>1403</v>
      </c>
      <c r="D825" s="888">
        <v>2</v>
      </c>
      <c r="E825" s="889">
        <v>0</v>
      </c>
      <c r="F825" s="889">
        <f t="shared" si="25"/>
        <v>2</v>
      </c>
      <c r="G825" s="888" t="s">
        <v>220</v>
      </c>
      <c r="H825" s="890">
        <v>3.31</v>
      </c>
      <c r="I825" s="891">
        <f t="shared" si="26"/>
        <v>6.62</v>
      </c>
      <c r="K825" s="892"/>
      <c r="L825" s="892"/>
    </row>
    <row r="826" spans="1:12" s="887" customFormat="1">
      <c r="A826" s="864" t="s">
        <v>1522</v>
      </c>
      <c r="B826" s="864" t="s">
        <v>1337</v>
      </c>
      <c r="C826" s="864" t="s">
        <v>1355</v>
      </c>
      <c r="D826" s="888">
        <v>2</v>
      </c>
      <c r="E826" s="889">
        <v>0</v>
      </c>
      <c r="F826" s="889">
        <f t="shared" si="25"/>
        <v>2</v>
      </c>
      <c r="G826" s="888" t="s">
        <v>220</v>
      </c>
      <c r="H826" s="890">
        <v>9.6</v>
      </c>
      <c r="I826" s="891">
        <f t="shared" si="26"/>
        <v>19.2</v>
      </c>
      <c r="K826" s="892"/>
      <c r="L826" s="892"/>
    </row>
    <row r="827" spans="1:12" s="887" customFormat="1">
      <c r="A827" s="864" t="s">
        <v>1522</v>
      </c>
      <c r="B827" s="864" t="s">
        <v>1337</v>
      </c>
      <c r="C827" s="864" t="s">
        <v>1356</v>
      </c>
      <c r="D827" s="888">
        <v>6</v>
      </c>
      <c r="E827" s="889">
        <v>0</v>
      </c>
      <c r="F827" s="889">
        <f t="shared" si="25"/>
        <v>6</v>
      </c>
      <c r="G827" s="888" t="s">
        <v>220</v>
      </c>
      <c r="H827" s="890">
        <v>32.39</v>
      </c>
      <c r="I827" s="891">
        <f t="shared" si="26"/>
        <v>194.34</v>
      </c>
      <c r="K827" s="892"/>
      <c r="L827" s="892"/>
    </row>
    <row r="828" spans="1:12" s="887" customFormat="1">
      <c r="A828" s="864" t="s">
        <v>1522</v>
      </c>
      <c r="B828" s="864" t="s">
        <v>1325</v>
      </c>
      <c r="C828" s="864" t="s">
        <v>1371</v>
      </c>
      <c r="D828" s="888">
        <v>78.17</v>
      </c>
      <c r="E828" s="889">
        <v>0.1</v>
      </c>
      <c r="F828" s="889">
        <f t="shared" si="25"/>
        <v>85.986999999999995</v>
      </c>
      <c r="G828" s="888" t="s">
        <v>3</v>
      </c>
      <c r="H828" s="890">
        <v>30.16</v>
      </c>
      <c r="I828" s="891">
        <f t="shared" si="26"/>
        <v>2593.3679199999997</v>
      </c>
      <c r="K828" s="892"/>
      <c r="L828" s="892"/>
    </row>
    <row r="829" spans="1:12" s="887" customFormat="1" ht="30">
      <c r="A829" s="864" t="s">
        <v>1522</v>
      </c>
      <c r="B829" s="864" t="s">
        <v>1380</v>
      </c>
      <c r="C829" s="864" t="s">
        <v>1381</v>
      </c>
      <c r="D829" s="888">
        <v>0.1</v>
      </c>
      <c r="E829" s="889">
        <v>0.15</v>
      </c>
      <c r="F829" s="889">
        <f t="shared" si="25"/>
        <v>0.115</v>
      </c>
      <c r="G829" s="888" t="s">
        <v>3</v>
      </c>
      <c r="H829" s="890">
        <v>4.28</v>
      </c>
      <c r="I829" s="891">
        <f t="shared" si="26"/>
        <v>0.49220000000000003</v>
      </c>
      <c r="K829" s="892"/>
      <c r="L829" s="892"/>
    </row>
    <row r="830" spans="1:12" s="887" customFormat="1" ht="30">
      <c r="A830" s="864" t="s">
        <v>1522</v>
      </c>
      <c r="B830" s="864" t="s">
        <v>1380</v>
      </c>
      <c r="C830" s="864" t="s">
        <v>1382</v>
      </c>
      <c r="D830" s="888">
        <v>48.57</v>
      </c>
      <c r="E830" s="889">
        <v>0.15</v>
      </c>
      <c r="F830" s="889">
        <f t="shared" si="25"/>
        <v>55.855499999999999</v>
      </c>
      <c r="G830" s="888" t="s">
        <v>3</v>
      </c>
      <c r="H830" s="890">
        <v>9.1199999999999992</v>
      </c>
      <c r="I830" s="891">
        <f t="shared" si="26"/>
        <v>509.40215999999992</v>
      </c>
      <c r="K830" s="892"/>
      <c r="L830" s="892"/>
    </row>
    <row r="831" spans="1:12" s="887" customFormat="1" ht="30">
      <c r="A831" s="864" t="s">
        <v>1522</v>
      </c>
      <c r="B831" s="864" t="s">
        <v>1380</v>
      </c>
      <c r="C831" s="864" t="s">
        <v>1471</v>
      </c>
      <c r="D831" s="888">
        <v>7.79</v>
      </c>
      <c r="E831" s="889">
        <v>0.15</v>
      </c>
      <c r="F831" s="889">
        <f t="shared" si="25"/>
        <v>8.9585000000000008</v>
      </c>
      <c r="G831" s="888" t="s">
        <v>3</v>
      </c>
      <c r="H831" s="890">
        <v>13.95</v>
      </c>
      <c r="I831" s="891">
        <f t="shared" si="26"/>
        <v>124.971075</v>
      </c>
      <c r="K831" s="892"/>
      <c r="L831" s="892"/>
    </row>
    <row r="832" spans="1:12" s="887" customFormat="1" ht="30">
      <c r="A832" s="864" t="s">
        <v>1522</v>
      </c>
      <c r="B832" s="864" t="s">
        <v>1380</v>
      </c>
      <c r="C832" s="864" t="s">
        <v>1383</v>
      </c>
      <c r="D832" s="888">
        <v>7.4</v>
      </c>
      <c r="E832" s="889">
        <v>0.15</v>
      </c>
      <c r="F832" s="889">
        <f t="shared" si="25"/>
        <v>8.51</v>
      </c>
      <c r="G832" s="888" t="s">
        <v>3</v>
      </c>
      <c r="H832" s="890">
        <v>14.63</v>
      </c>
      <c r="I832" s="891">
        <f t="shared" si="26"/>
        <v>124.5013</v>
      </c>
      <c r="K832" s="892"/>
      <c r="L832" s="892"/>
    </row>
    <row r="833" spans="1:12" s="887" customFormat="1" ht="30">
      <c r="A833" s="864" t="s">
        <v>1522</v>
      </c>
      <c r="B833" s="864" t="s">
        <v>1380</v>
      </c>
      <c r="C833" s="864" t="s">
        <v>1384</v>
      </c>
      <c r="D833" s="888">
        <v>34</v>
      </c>
      <c r="E833" s="889">
        <v>0.15</v>
      </c>
      <c r="F833" s="889">
        <f t="shared" si="25"/>
        <v>39.1</v>
      </c>
      <c r="G833" s="888" t="s">
        <v>3</v>
      </c>
      <c r="H833" s="890">
        <v>24.25</v>
      </c>
      <c r="I833" s="891">
        <f t="shared" si="26"/>
        <v>948.17500000000007</v>
      </c>
      <c r="K833" s="892"/>
      <c r="L833" s="892"/>
    </row>
    <row r="834" spans="1:12">
      <c r="A834" s="884"/>
      <c r="B834" s="884"/>
      <c r="C834" s="884"/>
      <c r="D834" s="884"/>
      <c r="E834" s="884"/>
      <c r="F834" s="884"/>
      <c r="G834" s="884"/>
      <c r="H834" s="886" t="s">
        <v>1535</v>
      </c>
      <c r="I834" s="886">
        <f>SUMPRODUCT(F8:F833,H8:H833)</f>
        <v>295710.54354666645</v>
      </c>
    </row>
    <row r="835" spans="1:12">
      <c r="E835" s="889"/>
      <c r="I835" s="886"/>
    </row>
    <row r="1498" spans="1:10">
      <c r="A1498" s="884"/>
      <c r="B1498" s="884"/>
      <c r="C1498" s="884"/>
      <c r="D1498" s="884"/>
      <c r="E1498" s="884"/>
      <c r="F1498" s="884"/>
      <c r="G1498" s="884"/>
      <c r="H1498" s="884"/>
      <c r="I1498" s="903"/>
      <c r="J1498" s="886"/>
    </row>
  </sheetData>
  <autoFilter ref="A8:K834" xr:uid="{C1CB23AC-E1EC-4E62-80B1-DF5421E7F0F4}"/>
  <mergeCells count="6">
    <mergeCell ref="Y1:Y8"/>
    <mergeCell ref="D3:E3"/>
    <mergeCell ref="A7:O7"/>
    <mergeCell ref="P1:P8"/>
    <mergeCell ref="S1:S8"/>
    <mergeCell ref="V1:V8"/>
  </mergeCells>
  <conditionalFormatting sqref="L9:L23">
    <cfRule type="dataBar" priority="1">
      <dataBar>
        <cfvo type="min"/>
        <cfvo type="max"/>
        <color rgb="FF638EC6"/>
      </dataBar>
      <extLst>
        <ext xmlns:x14="http://schemas.microsoft.com/office/spreadsheetml/2009/9/main" uri="{B025F937-C7B1-47D3-B67F-A62EFF666E3E}">
          <x14:id>{B8591642-9786-4D08-BF21-642320258D28}</x14:id>
        </ext>
      </extLst>
    </cfRule>
  </conditionalFormatting>
  <pageMargins left="0.511811024" right="0.511811024" top="0.78740157499999996" bottom="0.78740157499999996" header="0.31496062000000002" footer="0.31496062000000002"/>
  <pageSetup paperSize="9" scale="31"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dataBar" id="{B8591642-9786-4D08-BF21-642320258D28}">
            <x14:dataBar minLength="0" maxLength="100" border="1" negativeBarBorderColorSameAsPositive="0">
              <x14:cfvo type="autoMin"/>
              <x14:cfvo type="autoMax"/>
              <x14:borderColor rgb="FF638EC6"/>
              <x14:negativeFillColor rgb="FFFF0000"/>
              <x14:negativeBorderColor rgb="FFFF0000"/>
              <x14:axisColor rgb="FF000000"/>
            </x14:dataBar>
          </x14:cfRule>
          <xm:sqref>L9:L23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66D99-6F3B-48E2-9618-78BC7EB930C0}">
  <sheetPr codeName="Planilha12">
    <tabColor rgb="FF1851D6"/>
  </sheetPr>
  <dimension ref="A1:AS1016"/>
  <sheetViews>
    <sheetView showGridLines="0" view="pageBreakPreview" zoomScale="85" zoomScaleNormal="85" zoomScaleSheetLayoutView="85" workbookViewId="0">
      <pane ySplit="7" topLeftCell="A586" activePane="bottomLeft" state="frozen"/>
      <selection activeCell="E107" sqref="E107"/>
      <selection pane="bottomLeft" activeCell="D390" sqref="D390"/>
    </sheetView>
  </sheetViews>
  <sheetFormatPr defaultRowHeight="15"/>
  <cols>
    <col min="1" max="1" width="19.85546875" style="860" customWidth="1"/>
    <col min="2" max="2" width="26.42578125" style="860" customWidth="1"/>
    <col min="3" max="3" width="27.5703125" style="860" customWidth="1"/>
    <col min="4" max="4" width="110" style="887" customWidth="1"/>
    <col min="5" max="5" width="18.5703125" style="860" customWidth="1"/>
    <col min="6" max="6" width="15.42578125" style="860" customWidth="1"/>
    <col min="7" max="7" width="21.7109375" style="860" customWidth="1"/>
    <col min="8" max="8" width="15.140625" style="860" customWidth="1"/>
    <col min="9" max="9" width="13.28515625" style="860" customWidth="1"/>
    <col min="10" max="10" width="15.140625" style="860" bestFit="1" customWidth="1"/>
    <col min="11" max="11" width="7.42578125" style="860" customWidth="1"/>
    <col min="12" max="12" width="25.85546875" style="860" customWidth="1"/>
    <col min="13" max="13" width="14.85546875" style="860" customWidth="1"/>
    <col min="14" max="14" width="16.42578125" style="860" customWidth="1"/>
    <col min="15" max="16" width="9.140625" style="860" customWidth="1"/>
    <col min="17" max="17" width="13.42578125" style="860" customWidth="1"/>
    <col min="18" max="18" width="10.28515625" style="860" customWidth="1"/>
    <col min="19" max="20" width="9.140625" style="860" customWidth="1"/>
    <col min="21" max="21" width="10.28515625" style="860" customWidth="1"/>
    <col min="22" max="23" width="9.140625" style="860" customWidth="1"/>
    <col min="24" max="24" width="10.28515625" style="860" customWidth="1"/>
    <col min="25" max="25" width="9.140625" style="860" customWidth="1"/>
    <col min="26" max="26" width="13.42578125" style="860" customWidth="1"/>
    <col min="27" max="27" width="9.5703125" style="860" customWidth="1"/>
    <col min="28" max="29" width="9.140625" style="860" customWidth="1"/>
    <col min="30" max="30" width="9.85546875" style="860" customWidth="1"/>
    <col min="31" max="32" width="9.140625" style="860" customWidth="1"/>
    <col min="33" max="33" width="10.28515625" style="860" customWidth="1"/>
    <col min="34" max="35" width="9.140625" style="860" customWidth="1"/>
    <col min="36" max="36" width="10.28515625" style="860" customWidth="1"/>
    <col min="37" max="38" width="9.140625" style="860" customWidth="1"/>
    <col min="39" max="39" width="10.28515625" style="860" customWidth="1"/>
    <col min="40" max="41" width="9.140625" style="860" customWidth="1"/>
    <col min="42" max="42" width="11.28515625" style="860" customWidth="1"/>
    <col min="43" max="16384" width="9.140625" style="860"/>
  </cols>
  <sheetData>
    <row r="1" spans="1:45" s="30" customFormat="1" ht="15" customHeight="1">
      <c r="A1" s="189"/>
      <c r="B1" s="851"/>
      <c r="C1" s="208" t="s">
        <v>149</v>
      </c>
      <c r="D1" s="852" t="s">
        <v>791</v>
      </c>
      <c r="E1" s="182"/>
      <c r="F1" s="178"/>
      <c r="G1" s="178"/>
      <c r="H1" s="178"/>
      <c r="I1" s="178"/>
      <c r="J1" s="178"/>
      <c r="K1" s="178"/>
      <c r="L1" s="178"/>
      <c r="M1" s="178"/>
      <c r="N1" s="178"/>
      <c r="O1" s="178"/>
      <c r="P1" s="1334" t="s">
        <v>1665</v>
      </c>
      <c r="Q1" s="931" t="s">
        <v>910</v>
      </c>
      <c r="R1" s="932">
        <f>SUM(J27:J29,J44:J46,J110:J130)</f>
        <v>18170.287243999996</v>
      </c>
      <c r="S1" s="1334" t="s">
        <v>1669</v>
      </c>
      <c r="T1" s="931" t="s">
        <v>910</v>
      </c>
      <c r="U1" s="932">
        <f>SUM(J8:J26)</f>
        <v>24097.439100000007</v>
      </c>
      <c r="V1" s="1334" t="s">
        <v>1670</v>
      </c>
      <c r="W1" s="931" t="s">
        <v>910</v>
      </c>
      <c r="X1" s="932">
        <f>SUM(J30:J43)</f>
        <v>25677.007050000004</v>
      </c>
      <c r="Y1" s="1337" t="s">
        <v>1671</v>
      </c>
      <c r="Z1" s="936" t="s">
        <v>910</v>
      </c>
      <c r="AA1" s="937">
        <f>SUM(J131:J140)</f>
        <v>2380.58</v>
      </c>
      <c r="AB1" s="1334" t="s">
        <v>1684</v>
      </c>
      <c r="AC1" s="931" t="s">
        <v>910</v>
      </c>
      <c r="AD1" s="932">
        <f>SUM(J90:J100,J47:J49)</f>
        <v>1836.4468836000003</v>
      </c>
      <c r="AE1" s="1334" t="s">
        <v>1681</v>
      </c>
      <c r="AF1" s="931" t="s">
        <v>910</v>
      </c>
      <c r="AG1" s="932">
        <f>SUM(J57:J77)</f>
        <v>6325.2910499999998</v>
      </c>
      <c r="AH1" s="1334" t="s">
        <v>1682</v>
      </c>
      <c r="AI1" s="931" t="s">
        <v>910</v>
      </c>
      <c r="AJ1" s="932">
        <f>SUM(J103:J109,J52:J56)</f>
        <v>1537.5800000000002</v>
      </c>
      <c r="AK1" s="1334" t="s">
        <v>1683</v>
      </c>
      <c r="AL1" s="931" t="s">
        <v>910</v>
      </c>
      <c r="AM1" s="932">
        <f>SUM(J50:J51,J78:J89)</f>
        <v>1542.24</v>
      </c>
      <c r="AN1" s="1334" t="s">
        <v>1685</v>
      </c>
      <c r="AO1" s="931" t="s">
        <v>910</v>
      </c>
      <c r="AP1" s="932">
        <f>SUM(M50:M51,M78:M89)</f>
        <v>0</v>
      </c>
      <c r="AQ1" s="1334" t="s">
        <v>1687</v>
      </c>
      <c r="AR1" s="931" t="s">
        <v>910</v>
      </c>
      <c r="AS1" s="932">
        <f>SUM(J101:J102)</f>
        <v>994.04</v>
      </c>
    </row>
    <row r="2" spans="1:45" s="113" customFormat="1" ht="15" customHeight="1">
      <c r="A2" s="191"/>
      <c r="B2" s="30"/>
      <c r="C2" s="208" t="s">
        <v>123</v>
      </c>
      <c r="D2" s="854" t="s">
        <v>792</v>
      </c>
      <c r="E2" s="220"/>
      <c r="F2" s="182"/>
      <c r="G2" s="182"/>
      <c r="H2" s="182"/>
      <c r="I2" s="182"/>
      <c r="J2" s="182"/>
      <c r="K2" s="182"/>
      <c r="L2" s="182"/>
      <c r="M2" s="182"/>
      <c r="N2" s="182"/>
      <c r="O2" s="182"/>
      <c r="P2" s="1335"/>
      <c r="Q2" s="30" t="s">
        <v>891</v>
      </c>
      <c r="R2" s="924">
        <f>SUM(J211:J220)</f>
        <v>760.9384</v>
      </c>
      <c r="S2" s="1335"/>
      <c r="T2" s="30" t="s">
        <v>891</v>
      </c>
      <c r="U2" s="924">
        <f>SUM(M211:M220)</f>
        <v>0</v>
      </c>
      <c r="V2" s="1335"/>
      <c r="W2" s="30" t="s">
        <v>891</v>
      </c>
      <c r="X2" s="924">
        <f>SUM(J200:J210)</f>
        <v>14902.657899999998</v>
      </c>
      <c r="Y2" s="1338"/>
      <c r="Z2" s="938" t="s">
        <v>891</v>
      </c>
      <c r="AA2" s="939">
        <f>SUM(J221:J228)</f>
        <v>1076.904</v>
      </c>
      <c r="AB2" s="1335"/>
      <c r="AC2" s="30" t="s">
        <v>891</v>
      </c>
      <c r="AD2" s="924">
        <f>SUM(J186:J192,J151:J153)</f>
        <v>746.53587939999989</v>
      </c>
      <c r="AE2" s="1335"/>
      <c r="AF2" s="30" t="s">
        <v>891</v>
      </c>
      <c r="AG2" s="924">
        <f>SUM(J159:J179)</f>
        <v>6776.9883999999975</v>
      </c>
      <c r="AH2" s="1335"/>
      <c r="AI2" s="30" t="s">
        <v>891</v>
      </c>
      <c r="AJ2" s="924">
        <f>SUM(J195:J199,J155:J158)</f>
        <v>630.09999999999991</v>
      </c>
      <c r="AK2" s="1335"/>
      <c r="AL2" s="30" t="s">
        <v>891</v>
      </c>
      <c r="AM2" s="924">
        <f>SUM(J154,J180:J185)</f>
        <v>625.93999999999994</v>
      </c>
      <c r="AN2" s="1335"/>
      <c r="AO2" s="30" t="s">
        <v>891</v>
      </c>
      <c r="AP2" s="924">
        <f>SUM(M154,M180:M185)</f>
        <v>0</v>
      </c>
      <c r="AQ2" s="1335"/>
      <c r="AR2" s="30" t="s">
        <v>891</v>
      </c>
      <c r="AS2" s="924">
        <f>SUM(J193:J194)</f>
        <v>957.15</v>
      </c>
    </row>
    <row r="3" spans="1:45" s="113" customFormat="1" ht="15" customHeight="1">
      <c r="A3" s="191"/>
      <c r="B3" s="30"/>
      <c r="C3" s="208" t="s">
        <v>272</v>
      </c>
      <c r="D3" s="1324" t="s">
        <v>1085</v>
      </c>
      <c r="E3" s="1324"/>
      <c r="F3" s="182"/>
      <c r="G3" s="182"/>
      <c r="H3" s="182"/>
      <c r="I3" s="182"/>
      <c r="J3" s="182"/>
      <c r="K3" s="182"/>
      <c r="L3" s="182"/>
      <c r="M3" s="182"/>
      <c r="N3" s="182"/>
      <c r="O3" s="182"/>
      <c r="P3" s="1335"/>
      <c r="Q3" s="30" t="s">
        <v>1666</v>
      </c>
      <c r="R3" s="924">
        <f>SUM(J303:J310)</f>
        <v>1063.3418999999999</v>
      </c>
      <c r="S3" s="1335"/>
      <c r="T3" s="30" t="s">
        <v>1666</v>
      </c>
      <c r="U3" s="924">
        <f>SUM(M303:M310)</f>
        <v>0</v>
      </c>
      <c r="V3" s="1335"/>
      <c r="W3" s="30" t="s">
        <v>1666</v>
      </c>
      <c r="X3" s="924">
        <f>SUM(J293:J302)</f>
        <v>11567.83375</v>
      </c>
      <c r="Y3" s="1338"/>
      <c r="Z3" s="938" t="s">
        <v>1666</v>
      </c>
      <c r="AA3" s="939">
        <f>SUM(J311:J318)</f>
        <v>1075.2720000000002</v>
      </c>
      <c r="AB3" s="1335"/>
      <c r="AC3" s="30" t="s">
        <v>1666</v>
      </c>
      <c r="AD3" s="924">
        <f>SUM(J278:J284,J242:J244)</f>
        <v>844.81553240000005</v>
      </c>
      <c r="AE3" s="1335"/>
      <c r="AF3" s="30" t="s">
        <v>1666</v>
      </c>
      <c r="AG3" s="924">
        <f>SUM(J251:J271)</f>
        <v>5592.4060400000008</v>
      </c>
      <c r="AH3" s="1335"/>
      <c r="AI3" s="30" t="s">
        <v>1666</v>
      </c>
      <c r="AJ3" s="924">
        <f>SUM(J287:J292,J246:J250)</f>
        <v>934.8599999999999</v>
      </c>
      <c r="AK3" s="1335"/>
      <c r="AL3" s="30" t="s">
        <v>1666</v>
      </c>
      <c r="AM3" s="924">
        <f>SUM(J274:J277)</f>
        <v>474.51</v>
      </c>
      <c r="AN3" s="1335"/>
      <c r="AO3" s="30" t="s">
        <v>1666</v>
      </c>
      <c r="AP3" s="924">
        <f>SUM(M274:M277)</f>
        <v>0</v>
      </c>
      <c r="AQ3" s="1335"/>
      <c r="AR3" s="30" t="s">
        <v>1666</v>
      </c>
      <c r="AS3" s="924">
        <f>SUM(J285:J286)</f>
        <v>994.04</v>
      </c>
    </row>
    <row r="4" spans="1:45" s="113" customFormat="1" ht="15" customHeight="1">
      <c r="A4" s="191"/>
      <c r="B4" s="30"/>
      <c r="C4" s="208"/>
      <c r="D4" s="850"/>
      <c r="E4" s="850"/>
      <c r="F4" s="182"/>
      <c r="G4" s="182"/>
      <c r="H4" s="182"/>
      <c r="I4" s="182"/>
      <c r="J4" s="182"/>
      <c r="K4" s="182"/>
      <c r="L4" s="182"/>
      <c r="M4" s="182"/>
      <c r="N4" s="182"/>
      <c r="O4" s="198"/>
      <c r="P4" s="1335"/>
      <c r="Q4" s="30" t="s">
        <v>1668</v>
      </c>
      <c r="R4" s="924">
        <f>SUM(J413:J439)</f>
        <v>6875.8794439999992</v>
      </c>
      <c r="S4" s="1335"/>
      <c r="T4" s="30" t="s">
        <v>1668</v>
      </c>
      <c r="U4" s="924">
        <f>SUM(M413:M439)</f>
        <v>0</v>
      </c>
      <c r="V4" s="1335"/>
      <c r="W4" s="30" t="s">
        <v>1668</v>
      </c>
      <c r="X4" s="924">
        <f>SUM(J404:J412)</f>
        <v>3872.5898999999999</v>
      </c>
      <c r="Y4" s="1338"/>
      <c r="Z4" s="938" t="s">
        <v>1668</v>
      </c>
      <c r="AA4" s="939">
        <f>SUM(J440:J453)</f>
        <v>1286.7771999999998</v>
      </c>
      <c r="AB4" s="1335"/>
      <c r="AC4" s="30" t="s">
        <v>1668</v>
      </c>
      <c r="AD4" s="924">
        <f>SUM(J377:J385)</f>
        <v>1101.7633527999999</v>
      </c>
      <c r="AE4" s="1335"/>
      <c r="AF4" s="30" t="s">
        <v>1668</v>
      </c>
      <c r="AG4" s="924">
        <f>SUM(J343:J368)</f>
        <v>11390.765360000001</v>
      </c>
      <c r="AH4" s="1335"/>
      <c r="AI4" s="30" t="s">
        <v>1668</v>
      </c>
      <c r="AJ4" s="924">
        <f>SUM(J393:J403,J335:J342,J329:J333)</f>
        <v>4216.8899999999994</v>
      </c>
      <c r="AK4" s="1335"/>
      <c r="AL4" s="30" t="s">
        <v>1668</v>
      </c>
      <c r="AM4" s="924">
        <f>SUM(J334,J370:J376)</f>
        <v>1757.4799999999998</v>
      </c>
      <c r="AN4" s="1335"/>
      <c r="AO4" s="30" t="s">
        <v>1668</v>
      </c>
      <c r="AP4" s="924">
        <f>J369</f>
        <v>9065.4000000000015</v>
      </c>
      <c r="AQ4" s="1335"/>
      <c r="AR4" s="30" t="s">
        <v>1668</v>
      </c>
      <c r="AS4" s="924">
        <f>SUM(J386:J392)</f>
        <v>1039.83</v>
      </c>
    </row>
    <row r="5" spans="1:45" s="113" customFormat="1" ht="15" customHeight="1">
      <c r="A5" s="199"/>
      <c r="B5" s="856"/>
      <c r="C5" s="208" t="s">
        <v>124</v>
      </c>
      <c r="D5" s="852" t="s">
        <v>970</v>
      </c>
      <c r="E5" s="182"/>
      <c r="F5" s="182"/>
      <c r="G5" s="182"/>
      <c r="H5" s="182"/>
      <c r="I5" s="182"/>
      <c r="J5" s="182"/>
      <c r="K5" s="182"/>
      <c r="L5" s="182"/>
      <c r="M5" s="182"/>
      <c r="N5" s="182"/>
      <c r="O5" s="930"/>
      <c r="P5" s="1335"/>
      <c r="Q5" s="30" t="s">
        <v>1667</v>
      </c>
      <c r="R5" s="924">
        <f>SUM(J533:J550)*9</f>
        <v>17314.446643200001</v>
      </c>
      <c r="S5" s="1335"/>
      <c r="T5" s="30" t="s">
        <v>1667</v>
      </c>
      <c r="U5" s="924">
        <f>SUM(M533:M550)</f>
        <v>0</v>
      </c>
      <c r="V5" s="1335"/>
      <c r="W5" s="30" t="s">
        <v>1667</v>
      </c>
      <c r="X5" s="924">
        <f>SUM(J523:J532)*9</f>
        <v>45011.638710000014</v>
      </c>
      <c r="Y5" s="1338"/>
      <c r="Z5" s="938" t="s">
        <v>1667</v>
      </c>
      <c r="AA5" s="939">
        <f>SUM(J551:J559)*9</f>
        <v>8408.5632000000005</v>
      </c>
      <c r="AB5" s="1335"/>
      <c r="AC5" s="30" t="s">
        <v>1667</v>
      </c>
      <c r="AD5" s="924">
        <f>SUM(J502:J507,J454:J459)*9</f>
        <v>16841.028131999999</v>
      </c>
      <c r="AE5" s="1335"/>
      <c r="AF5" s="30" t="s">
        <v>1667</v>
      </c>
      <c r="AG5" s="924">
        <f>SUM(J467:J491)*9</f>
        <v>90771.453630000004</v>
      </c>
      <c r="AH5" s="1335"/>
      <c r="AI5" s="30" t="s">
        <v>1667</v>
      </c>
      <c r="AJ5" s="924">
        <f>SUM(J513:J522,J461:J466)*9</f>
        <v>27865.71</v>
      </c>
      <c r="AK5" s="1335"/>
      <c r="AL5" s="30" t="s">
        <v>1667</v>
      </c>
      <c r="AM5" s="924">
        <f>SUM(J460,J493:J501)*9</f>
        <v>17095.5</v>
      </c>
      <c r="AN5" s="1335"/>
      <c r="AO5" s="30" t="s">
        <v>1667</v>
      </c>
      <c r="AP5" s="924">
        <f>J492*9</f>
        <v>135981</v>
      </c>
      <c r="AQ5" s="1335"/>
      <c r="AR5" s="30" t="s">
        <v>1667</v>
      </c>
      <c r="AS5" s="924">
        <f>SUM(J508:J512)*9</f>
        <v>2401.11</v>
      </c>
    </row>
    <row r="6" spans="1:45" s="31" customFormat="1" ht="22.15" customHeight="1" thickBot="1">
      <c r="A6" s="1331" t="s">
        <v>1086</v>
      </c>
      <c r="B6" s="1332"/>
      <c r="C6" s="1332"/>
      <c r="D6" s="1332"/>
      <c r="E6" s="1332"/>
      <c r="F6" s="1332"/>
      <c r="G6" s="1332"/>
      <c r="H6" s="1332"/>
      <c r="I6" s="1332"/>
      <c r="J6" s="1332"/>
      <c r="K6" s="1332"/>
      <c r="L6" s="1332"/>
      <c r="M6" s="1332"/>
      <c r="N6" s="1332"/>
      <c r="O6" s="1332"/>
      <c r="P6" s="1335"/>
      <c r="Q6" s="31" t="s">
        <v>868</v>
      </c>
      <c r="R6" s="933">
        <f>SUM(J859:J886)</f>
        <v>3202.6316256</v>
      </c>
      <c r="S6" s="1335"/>
      <c r="T6" s="31" t="s">
        <v>868</v>
      </c>
      <c r="U6" s="933">
        <f>SUM(M859:M886)</f>
        <v>0</v>
      </c>
      <c r="V6" s="1335"/>
      <c r="W6" s="31" t="s">
        <v>868</v>
      </c>
      <c r="X6" s="933">
        <f>SUM(J849:J858)</f>
        <v>882.48889999999994</v>
      </c>
      <c r="Y6" s="1338"/>
      <c r="Z6" s="940" t="s">
        <v>868</v>
      </c>
      <c r="AA6" s="941">
        <f>SUM(J887:J899)</f>
        <v>1336.3705999999997</v>
      </c>
      <c r="AB6" s="1335"/>
      <c r="AC6" s="31" t="s">
        <v>868</v>
      </c>
      <c r="AD6" s="933">
        <f>SUM(J824:J831,J777:J781)</f>
        <v>1819.2237748</v>
      </c>
      <c r="AE6" s="1335"/>
      <c r="AF6" s="31" t="s">
        <v>868</v>
      </c>
      <c r="AG6" s="933">
        <f>SUM(J791:J815)</f>
        <v>10002.139549999998</v>
      </c>
      <c r="AH6" s="1335"/>
      <c r="AI6" s="31" t="s">
        <v>868</v>
      </c>
      <c r="AJ6" s="933">
        <f>SUM(J839:J848,J783:J790)</f>
        <v>2234.1699999999996</v>
      </c>
      <c r="AK6" s="1335"/>
      <c r="AL6" s="31" t="s">
        <v>868</v>
      </c>
      <c r="AM6" s="933">
        <f>SUM(J782,J817:J823)</f>
        <v>1679.5400000000002</v>
      </c>
      <c r="AN6" s="1335"/>
      <c r="AO6" s="31" t="s">
        <v>868</v>
      </c>
      <c r="AP6" s="933">
        <f>J816</f>
        <v>6043.6</v>
      </c>
      <c r="AQ6" s="1335"/>
      <c r="AR6" s="31" t="s">
        <v>868</v>
      </c>
      <c r="AS6" s="933">
        <f>SUM(J832:J838)</f>
        <v>920.02999999999986</v>
      </c>
    </row>
    <row r="7" spans="1:45" ht="19.5">
      <c r="A7" s="858" t="s">
        <v>293</v>
      </c>
      <c r="B7" s="858" t="s">
        <v>1087</v>
      </c>
      <c r="C7" s="858" t="s">
        <v>1088</v>
      </c>
      <c r="D7" s="859" t="s">
        <v>0</v>
      </c>
      <c r="E7" s="858" t="s">
        <v>65</v>
      </c>
      <c r="F7" s="858" t="s">
        <v>1089</v>
      </c>
      <c r="G7" s="858" t="s">
        <v>1090</v>
      </c>
      <c r="H7" s="858" t="s">
        <v>62</v>
      </c>
      <c r="I7" s="858" t="s">
        <v>448</v>
      </c>
      <c r="J7" s="858" t="s">
        <v>976</v>
      </c>
      <c r="L7" s="861" t="s">
        <v>1087</v>
      </c>
      <c r="M7" s="861" t="s">
        <v>8</v>
      </c>
      <c r="P7" s="1336"/>
      <c r="Q7" s="934" t="s">
        <v>60</v>
      </c>
      <c r="R7" s="935">
        <f>SUM(J927,J1003:J1009)</f>
        <v>552.82137999999998</v>
      </c>
      <c r="S7" s="1336"/>
      <c r="T7" s="934" t="s">
        <v>60</v>
      </c>
      <c r="U7" s="935">
        <f>SUM(M927,M1003:M1009)</f>
        <v>0</v>
      </c>
      <c r="V7" s="1336"/>
      <c r="W7" s="934" t="s">
        <v>60</v>
      </c>
      <c r="X7" s="935">
        <f>SUM(P927,P1003:P1009)</f>
        <v>0</v>
      </c>
      <c r="Y7" s="1339"/>
      <c r="Z7" s="942" t="s">
        <v>60</v>
      </c>
      <c r="AA7" s="943">
        <f>SUM(J1010:J1015)</f>
        <v>419.50839999999994</v>
      </c>
      <c r="AB7" s="1336"/>
      <c r="AC7" s="934" t="s">
        <v>60</v>
      </c>
      <c r="AD7" s="935">
        <f>SUM(J918:J923,J940:J941,J986:J992,J900,J931:J932,J945:J948)</f>
        <v>893.66210400000011</v>
      </c>
      <c r="AE7" s="1336"/>
      <c r="AF7" s="934" t="s">
        <v>60</v>
      </c>
      <c r="AG7" s="935">
        <f>SUM(J904:J913,J935:J939,J958:J978)</f>
        <v>2667.34078</v>
      </c>
      <c r="AH7" s="1336"/>
      <c r="AI7" s="934" t="s">
        <v>60</v>
      </c>
      <c r="AJ7" s="935">
        <f>SUM(J997:J1002,J925:J926,J943:J944,J902:J903,J933:J934,J951:J957)</f>
        <v>756.38000000000022</v>
      </c>
      <c r="AK7" s="1336"/>
      <c r="AL7" s="934" t="s">
        <v>60</v>
      </c>
      <c r="AM7" s="935">
        <f>SUM(J901,J914:J917,J949:J950,J980:J985)</f>
        <v>1212.3700000000001</v>
      </c>
      <c r="AN7" s="1336"/>
      <c r="AO7" s="934" t="s">
        <v>60</v>
      </c>
      <c r="AP7" s="935">
        <f>SUM(M901,M914:M917,M949:M950,M980:M985)</f>
        <v>0</v>
      </c>
      <c r="AQ7" s="1336"/>
      <c r="AR7" s="934" t="s">
        <v>60</v>
      </c>
      <c r="AS7" s="935">
        <f>SUM(J924,J942,J993:J996)</f>
        <v>979.88</v>
      </c>
    </row>
    <row r="8" spans="1:45" ht="15" customHeight="1">
      <c r="A8" s="862" t="s">
        <v>297</v>
      </c>
      <c r="B8" s="863" t="s">
        <v>1091</v>
      </c>
      <c r="C8" s="863" t="s">
        <v>1092</v>
      </c>
      <c r="D8" s="864" t="s">
        <v>1093</v>
      </c>
      <c r="E8" s="865">
        <v>4</v>
      </c>
      <c r="F8" s="866">
        <v>0</v>
      </c>
      <c r="G8" s="866">
        <f>E8+E8*F8</f>
        <v>4</v>
      </c>
      <c r="H8" s="866" t="s">
        <v>220</v>
      </c>
      <c r="I8" s="867">
        <v>1640.4</v>
      </c>
      <c r="J8" s="868">
        <f>G8*I8</f>
        <v>6561.6</v>
      </c>
      <c r="L8" s="869" t="str" cm="1">
        <f t="array" ref="L8:L15">_xlfn.UNIQUE($B$8:$B$1015)</f>
        <v>Elétrica (Ramal de Entrada)</v>
      </c>
      <c r="M8" s="870">
        <f>SUMIFS($J$7:$J$1016,$B$7:$B$1016,$L8)</f>
        <v>24097.439100000007</v>
      </c>
    </row>
    <row r="9" spans="1:45" ht="15" customHeight="1">
      <c r="A9" s="862" t="s">
        <v>297</v>
      </c>
      <c r="B9" s="863" t="s">
        <v>1091</v>
      </c>
      <c r="C9" s="863" t="s">
        <v>1094</v>
      </c>
      <c r="D9" s="864" t="s">
        <v>1095</v>
      </c>
      <c r="E9" s="865">
        <v>1</v>
      </c>
      <c r="F9" s="865">
        <v>0</v>
      </c>
      <c r="G9" s="871">
        <f>E9+E9*F9</f>
        <v>1</v>
      </c>
      <c r="H9" s="865" t="s">
        <v>220</v>
      </c>
      <c r="I9" s="867">
        <v>178.42</v>
      </c>
      <c r="J9" s="868">
        <f t="shared" ref="J9:J72" si="0">G9*I9</f>
        <v>178.42</v>
      </c>
      <c r="L9" s="869" t="str">
        <v>Lógica (Ramal de Entrada)</v>
      </c>
      <c r="M9" s="870">
        <f>SUMIFS($J$7:$J$1016,$B$7:$B$1016,$L9)</f>
        <v>7549.4711999999981</v>
      </c>
    </row>
    <row r="10" spans="1:45">
      <c r="A10" s="862" t="s">
        <v>297</v>
      </c>
      <c r="B10" s="863" t="s">
        <v>1091</v>
      </c>
      <c r="C10" s="863" t="s">
        <v>1096</v>
      </c>
      <c r="D10" s="864" t="s">
        <v>1097</v>
      </c>
      <c r="E10" s="865">
        <v>78.400000000000006</v>
      </c>
      <c r="F10" s="865">
        <v>0.3</v>
      </c>
      <c r="G10" s="871">
        <f t="shared" ref="G10:G73" si="1">E10+E10*F10</f>
        <v>101.92</v>
      </c>
      <c r="H10" s="865" t="s">
        <v>3</v>
      </c>
      <c r="I10" s="867">
        <v>24.84</v>
      </c>
      <c r="J10" s="868">
        <f t="shared" si="0"/>
        <v>2531.6927999999998</v>
      </c>
      <c r="L10" s="869" t="str">
        <v>Elétrica (Ramal de Saída)</v>
      </c>
      <c r="M10" s="870">
        <f>SUMIFS($J$7:$J$1016,$B$7:$B$1016,$L10)</f>
        <v>64648.255290000008</v>
      </c>
    </row>
    <row r="11" spans="1:45">
      <c r="A11" s="862" t="s">
        <v>297</v>
      </c>
      <c r="B11" s="863" t="s">
        <v>1091</v>
      </c>
      <c r="C11" s="863" t="s">
        <v>1096</v>
      </c>
      <c r="D11" s="864" t="s">
        <v>1098</v>
      </c>
      <c r="E11" s="865">
        <v>78.400000000000006</v>
      </c>
      <c r="F11" s="865">
        <v>0.3</v>
      </c>
      <c r="G11" s="871">
        <f t="shared" si="1"/>
        <v>101.92</v>
      </c>
      <c r="H11" s="865" t="s">
        <v>3</v>
      </c>
      <c r="I11" s="867">
        <v>24.84</v>
      </c>
      <c r="J11" s="868">
        <f t="shared" si="0"/>
        <v>2531.6927999999998</v>
      </c>
      <c r="L11" s="869" t="str">
        <v>Lógica (Ramal de Saída)</v>
      </c>
      <c r="M11" s="870">
        <f>SUMIFS($J$7:$J$1016,$B$7:$B$1016,$L11)</f>
        <v>12521.468099999996</v>
      </c>
    </row>
    <row r="12" spans="1:45">
      <c r="A12" s="862" t="s">
        <v>297</v>
      </c>
      <c r="B12" s="863" t="s">
        <v>1091</v>
      </c>
      <c r="C12" s="863" t="s">
        <v>1096</v>
      </c>
      <c r="D12" s="864" t="s">
        <v>1099</v>
      </c>
      <c r="E12" s="865">
        <v>78.400000000000006</v>
      </c>
      <c r="F12" s="865">
        <v>0.3</v>
      </c>
      <c r="G12" s="871">
        <f t="shared" si="1"/>
        <v>101.92</v>
      </c>
      <c r="H12" s="865" t="s">
        <v>3</v>
      </c>
      <c r="I12" s="867">
        <v>24.84</v>
      </c>
      <c r="J12" s="868">
        <f t="shared" si="0"/>
        <v>2531.6927999999998</v>
      </c>
      <c r="L12" s="869" t="str">
        <v>Elétrica</v>
      </c>
      <c r="M12" s="870">
        <f>SUMIFS($J$7:$J$1016,$B$7:$B$1016,$L12)</f>
        <v>182474.93200899995</v>
      </c>
    </row>
    <row r="13" spans="1:45">
      <c r="A13" s="862" t="s">
        <v>297</v>
      </c>
      <c r="B13" s="863" t="s">
        <v>1091</v>
      </c>
      <c r="C13" s="863" t="s">
        <v>1096</v>
      </c>
      <c r="D13" s="864" t="s">
        <v>1100</v>
      </c>
      <c r="E13" s="865">
        <v>78.400000000000006</v>
      </c>
      <c r="F13" s="865">
        <v>0.3</v>
      </c>
      <c r="G13" s="871">
        <f t="shared" si="1"/>
        <v>101.92</v>
      </c>
      <c r="H13" s="865" t="s">
        <v>3</v>
      </c>
      <c r="I13" s="867">
        <v>24.84</v>
      </c>
      <c r="J13" s="868">
        <f t="shared" si="0"/>
        <v>2531.6927999999998</v>
      </c>
      <c r="L13" s="869" t="str">
        <v>Lógica</v>
      </c>
      <c r="M13" s="870">
        <f t="shared" ref="M13:M15" si="2">SUMIFS($J$7:$J$1016,$B$7:$B$1016,$L13)</f>
        <v>16098.539082399995</v>
      </c>
    </row>
    <row r="14" spans="1:45">
      <c r="A14" s="862" t="s">
        <v>297</v>
      </c>
      <c r="B14" s="863" t="s">
        <v>1091</v>
      </c>
      <c r="C14" s="863" t="s">
        <v>1101</v>
      </c>
      <c r="D14" s="864" t="s">
        <v>1102</v>
      </c>
      <c r="E14" s="865">
        <v>20</v>
      </c>
      <c r="F14" s="865">
        <v>0</v>
      </c>
      <c r="G14" s="871">
        <f t="shared" si="1"/>
        <v>20</v>
      </c>
      <c r="H14" s="865" t="s">
        <v>220</v>
      </c>
      <c r="I14" s="867">
        <v>63.99</v>
      </c>
      <c r="J14" s="868">
        <f t="shared" si="0"/>
        <v>1279.8</v>
      </c>
      <c r="L14" s="869" t="str">
        <v>Elétrica (Emergência)</v>
      </c>
      <c r="M14" s="870">
        <f t="shared" si="2"/>
        <v>10534.11219999999</v>
      </c>
    </row>
    <row r="15" spans="1:45">
      <c r="A15" s="862" t="s">
        <v>297</v>
      </c>
      <c r="B15" s="863" t="s">
        <v>1091</v>
      </c>
      <c r="C15" s="863" t="s">
        <v>1101</v>
      </c>
      <c r="D15" s="864" t="s">
        <v>1103</v>
      </c>
      <c r="E15" s="865">
        <v>1</v>
      </c>
      <c r="F15" s="865">
        <v>0</v>
      </c>
      <c r="G15" s="871">
        <f t="shared" si="1"/>
        <v>1</v>
      </c>
      <c r="H15" s="865" t="s">
        <v>220</v>
      </c>
      <c r="I15" s="867">
        <v>89.9</v>
      </c>
      <c r="J15" s="868">
        <f t="shared" si="0"/>
        <v>89.9</v>
      </c>
      <c r="L15" s="869" t="str">
        <v>Elétrica (Carros Elétricos)</v>
      </c>
      <c r="M15" s="870">
        <f t="shared" si="2"/>
        <v>6557.8589499999989</v>
      </c>
    </row>
    <row r="16" spans="1:45">
      <c r="A16" s="862" t="s">
        <v>297</v>
      </c>
      <c r="B16" s="863" t="s">
        <v>1091</v>
      </c>
      <c r="C16" s="863" t="s">
        <v>1101</v>
      </c>
      <c r="D16" s="864" t="s">
        <v>1104</v>
      </c>
      <c r="E16" s="865">
        <v>1</v>
      </c>
      <c r="F16" s="865">
        <v>0</v>
      </c>
      <c r="G16" s="871">
        <f t="shared" si="1"/>
        <v>1</v>
      </c>
      <c r="H16" s="865" t="s">
        <v>220</v>
      </c>
      <c r="I16" s="867">
        <v>893.77</v>
      </c>
      <c r="J16" s="868">
        <f t="shared" si="0"/>
        <v>893.77</v>
      </c>
      <c r="L16" s="872"/>
      <c r="M16" s="394"/>
    </row>
    <row r="17" spans="1:13">
      <c r="A17" s="862" t="s">
        <v>297</v>
      </c>
      <c r="B17" s="863" t="s">
        <v>1091</v>
      </c>
      <c r="C17" s="863" t="s">
        <v>1105</v>
      </c>
      <c r="D17" s="864" t="s">
        <v>1106</v>
      </c>
      <c r="E17" s="865">
        <v>63.4</v>
      </c>
      <c r="F17" s="865">
        <v>0.1</v>
      </c>
      <c r="G17" s="871">
        <f t="shared" si="1"/>
        <v>69.739999999999995</v>
      </c>
      <c r="H17" s="865" t="s">
        <v>3</v>
      </c>
      <c r="I17" s="867">
        <v>11.38</v>
      </c>
      <c r="J17" s="868">
        <f t="shared" si="0"/>
        <v>793.64120000000003</v>
      </c>
      <c r="L17" s="872"/>
      <c r="M17" s="394"/>
    </row>
    <row r="18" spans="1:13">
      <c r="A18" s="862" t="s">
        <v>297</v>
      </c>
      <c r="B18" s="863" t="s">
        <v>1091</v>
      </c>
      <c r="C18" s="863" t="s">
        <v>1105</v>
      </c>
      <c r="D18" s="864" t="s">
        <v>1107</v>
      </c>
      <c r="E18" s="865">
        <v>63.4</v>
      </c>
      <c r="F18" s="865">
        <v>0.1</v>
      </c>
      <c r="G18" s="871">
        <f t="shared" si="1"/>
        <v>69.739999999999995</v>
      </c>
      <c r="H18" s="865" t="s">
        <v>3</v>
      </c>
      <c r="I18" s="867">
        <v>23.3</v>
      </c>
      <c r="J18" s="868">
        <f t="shared" si="0"/>
        <v>1624.942</v>
      </c>
      <c r="L18" s="872"/>
      <c r="M18" s="394"/>
    </row>
    <row r="19" spans="1:13">
      <c r="A19" s="862" t="s">
        <v>297</v>
      </c>
      <c r="B19" s="863" t="s">
        <v>1091</v>
      </c>
      <c r="C19" s="863" t="s">
        <v>1105</v>
      </c>
      <c r="D19" s="864" t="s">
        <v>1108</v>
      </c>
      <c r="E19" s="865">
        <v>5</v>
      </c>
      <c r="F19" s="865">
        <v>0</v>
      </c>
      <c r="G19" s="871">
        <f t="shared" si="1"/>
        <v>5</v>
      </c>
      <c r="H19" s="865" t="s">
        <v>220</v>
      </c>
      <c r="I19" s="867">
        <v>89.11</v>
      </c>
      <c r="J19" s="868">
        <f t="shared" si="0"/>
        <v>445.55</v>
      </c>
      <c r="L19" s="872"/>
      <c r="M19" s="394"/>
    </row>
    <row r="20" spans="1:13">
      <c r="A20" s="862" t="s">
        <v>297</v>
      </c>
      <c r="B20" s="863" t="s">
        <v>1091</v>
      </c>
      <c r="C20" s="863" t="s">
        <v>1105</v>
      </c>
      <c r="D20" s="864" t="s">
        <v>1109</v>
      </c>
      <c r="E20" s="865">
        <v>1</v>
      </c>
      <c r="F20" s="865">
        <v>0</v>
      </c>
      <c r="G20" s="871">
        <f t="shared" si="1"/>
        <v>1</v>
      </c>
      <c r="H20" s="865" t="s">
        <v>220</v>
      </c>
      <c r="I20" s="867">
        <v>3.71</v>
      </c>
      <c r="J20" s="868">
        <f t="shared" si="0"/>
        <v>3.71</v>
      </c>
      <c r="L20" s="872"/>
      <c r="M20" s="394"/>
    </row>
    <row r="21" spans="1:13">
      <c r="A21" s="862" t="s">
        <v>297</v>
      </c>
      <c r="B21" s="863" t="s">
        <v>1091</v>
      </c>
      <c r="C21" s="863" t="s">
        <v>1105</v>
      </c>
      <c r="D21" s="864" t="s">
        <v>1110</v>
      </c>
      <c r="E21" s="865">
        <v>12</v>
      </c>
      <c r="F21" s="865">
        <v>0</v>
      </c>
      <c r="G21" s="871">
        <f t="shared" si="1"/>
        <v>12</v>
      </c>
      <c r="H21" s="865" t="s">
        <v>3</v>
      </c>
      <c r="I21" s="867">
        <v>87.74</v>
      </c>
      <c r="J21" s="868">
        <f t="shared" si="0"/>
        <v>1052.8799999999999</v>
      </c>
      <c r="L21" s="872"/>
      <c r="M21" s="394"/>
    </row>
    <row r="22" spans="1:13">
      <c r="A22" s="862" t="s">
        <v>297</v>
      </c>
      <c r="B22" s="863" t="s">
        <v>1091</v>
      </c>
      <c r="C22" s="863" t="s">
        <v>1105</v>
      </c>
      <c r="D22" s="864" t="s">
        <v>1111</v>
      </c>
      <c r="E22" s="865">
        <v>2</v>
      </c>
      <c r="F22" s="865">
        <v>0</v>
      </c>
      <c r="G22" s="871">
        <f t="shared" si="1"/>
        <v>2</v>
      </c>
      <c r="H22" s="865" t="s">
        <v>220</v>
      </c>
      <c r="I22" s="867">
        <v>32.6</v>
      </c>
      <c r="J22" s="868">
        <f t="shared" si="0"/>
        <v>65.2</v>
      </c>
      <c r="L22" s="872"/>
      <c r="M22" s="394"/>
    </row>
    <row r="23" spans="1:13">
      <c r="A23" s="862" t="s">
        <v>297</v>
      </c>
      <c r="B23" s="863" t="s">
        <v>1091</v>
      </c>
      <c r="C23" s="863" t="s">
        <v>1105</v>
      </c>
      <c r="D23" s="864" t="s">
        <v>1112</v>
      </c>
      <c r="E23" s="865">
        <v>2</v>
      </c>
      <c r="F23" s="865">
        <v>0</v>
      </c>
      <c r="G23" s="871">
        <f t="shared" si="1"/>
        <v>2</v>
      </c>
      <c r="H23" s="865" t="s">
        <v>220</v>
      </c>
      <c r="I23" s="867">
        <v>167.76</v>
      </c>
      <c r="J23" s="868">
        <f t="shared" si="0"/>
        <v>335.52</v>
      </c>
      <c r="L23" s="872"/>
      <c r="M23" s="394"/>
    </row>
    <row r="24" spans="1:13">
      <c r="A24" s="862" t="s">
        <v>297</v>
      </c>
      <c r="B24" s="863" t="s">
        <v>1091</v>
      </c>
      <c r="C24" s="863" t="s">
        <v>1113</v>
      </c>
      <c r="D24" s="864" t="s">
        <v>1114</v>
      </c>
      <c r="E24" s="865">
        <v>6.53</v>
      </c>
      <c r="F24" s="865">
        <v>0</v>
      </c>
      <c r="G24" s="871">
        <f t="shared" si="1"/>
        <v>6.53</v>
      </c>
      <c r="H24" s="865" t="s">
        <v>3</v>
      </c>
      <c r="I24" s="867">
        <v>75.989999999999995</v>
      </c>
      <c r="J24" s="868">
        <f t="shared" si="0"/>
        <v>496.21469999999999</v>
      </c>
      <c r="L24" s="872"/>
      <c r="M24" s="394"/>
    </row>
    <row r="25" spans="1:13">
      <c r="A25" s="862" t="s">
        <v>297</v>
      </c>
      <c r="B25" s="863" t="s">
        <v>1091</v>
      </c>
      <c r="C25" s="863" t="s">
        <v>1113</v>
      </c>
      <c r="D25" s="864" t="s">
        <v>1115</v>
      </c>
      <c r="E25" s="865">
        <v>1</v>
      </c>
      <c r="F25" s="865">
        <v>0</v>
      </c>
      <c r="G25" s="871">
        <f t="shared" si="1"/>
        <v>1</v>
      </c>
      <c r="H25" s="865" t="s">
        <v>220</v>
      </c>
      <c r="I25" s="867">
        <v>93.87</v>
      </c>
      <c r="J25" s="868">
        <f t="shared" si="0"/>
        <v>93.87</v>
      </c>
      <c r="L25" s="872"/>
      <c r="M25" s="394"/>
    </row>
    <row r="26" spans="1:13">
      <c r="A26" s="862" t="s">
        <v>297</v>
      </c>
      <c r="B26" s="863" t="s">
        <v>1091</v>
      </c>
      <c r="C26" s="863" t="s">
        <v>1113</v>
      </c>
      <c r="D26" s="864" t="s">
        <v>1116</v>
      </c>
      <c r="E26" s="865">
        <v>3</v>
      </c>
      <c r="F26" s="865">
        <v>0</v>
      </c>
      <c r="G26" s="871">
        <f t="shared" si="1"/>
        <v>3</v>
      </c>
      <c r="H26" s="865" t="s">
        <v>220</v>
      </c>
      <c r="I26" s="867">
        <v>18.55</v>
      </c>
      <c r="J26" s="868">
        <f t="shared" si="0"/>
        <v>55.650000000000006</v>
      </c>
      <c r="L26" s="872"/>
      <c r="M26" s="394"/>
    </row>
    <row r="27" spans="1:13">
      <c r="A27" s="862" t="s">
        <v>297</v>
      </c>
      <c r="B27" s="863" t="s">
        <v>1117</v>
      </c>
      <c r="C27" s="863" t="s">
        <v>1118</v>
      </c>
      <c r="D27" s="864" t="s">
        <v>1119</v>
      </c>
      <c r="E27" s="865">
        <v>1</v>
      </c>
      <c r="F27" s="865">
        <v>0</v>
      </c>
      <c r="G27" s="871">
        <f t="shared" si="1"/>
        <v>1</v>
      </c>
      <c r="H27" s="865" t="s">
        <v>220</v>
      </c>
      <c r="I27" s="867">
        <v>943.41</v>
      </c>
      <c r="J27" s="868">
        <f t="shared" si="0"/>
        <v>943.41</v>
      </c>
      <c r="L27" s="872"/>
      <c r="M27" s="394"/>
    </row>
    <row r="28" spans="1:13">
      <c r="A28" s="862" t="s">
        <v>297</v>
      </c>
      <c r="B28" s="863" t="s">
        <v>1117</v>
      </c>
      <c r="C28" s="863" t="s">
        <v>1092</v>
      </c>
      <c r="D28" s="864" t="s">
        <v>1120</v>
      </c>
      <c r="E28" s="865">
        <v>4</v>
      </c>
      <c r="F28" s="865">
        <v>0</v>
      </c>
      <c r="G28" s="871">
        <f t="shared" si="1"/>
        <v>4</v>
      </c>
      <c r="H28" s="865" t="s">
        <v>220</v>
      </c>
      <c r="I28" s="867">
        <v>560.17999999999995</v>
      </c>
      <c r="J28" s="868">
        <f t="shared" si="0"/>
        <v>2240.7199999999998</v>
      </c>
      <c r="L28" s="872"/>
      <c r="M28" s="394"/>
    </row>
    <row r="29" spans="1:13">
      <c r="A29" s="862" t="s">
        <v>297</v>
      </c>
      <c r="B29" s="863" t="s">
        <v>1117</v>
      </c>
      <c r="C29" s="863" t="s">
        <v>1105</v>
      </c>
      <c r="D29" s="864" t="s">
        <v>1121</v>
      </c>
      <c r="E29" s="865">
        <v>89.3</v>
      </c>
      <c r="F29" s="865">
        <v>0.1</v>
      </c>
      <c r="G29" s="871">
        <f t="shared" si="1"/>
        <v>98.22999999999999</v>
      </c>
      <c r="H29" s="865" t="s">
        <v>3</v>
      </c>
      <c r="I29" s="867">
        <v>44.44</v>
      </c>
      <c r="J29" s="868">
        <f t="shared" si="0"/>
        <v>4365.3411999999989</v>
      </c>
      <c r="L29" s="872"/>
      <c r="M29" s="394"/>
    </row>
    <row r="30" spans="1:13">
      <c r="A30" s="862" t="s">
        <v>297</v>
      </c>
      <c r="B30" s="862" t="s">
        <v>1122</v>
      </c>
      <c r="C30" s="862" t="s">
        <v>1092</v>
      </c>
      <c r="D30" s="873" t="s">
        <v>1093</v>
      </c>
      <c r="E30" s="874">
        <v>1</v>
      </c>
      <c r="F30" s="874">
        <v>0</v>
      </c>
      <c r="G30" s="875">
        <f t="shared" si="1"/>
        <v>1</v>
      </c>
      <c r="H30" s="874" t="s">
        <v>220</v>
      </c>
      <c r="I30" s="867">
        <v>1640.4</v>
      </c>
      <c r="J30" s="876">
        <f t="shared" si="0"/>
        <v>1640.4</v>
      </c>
      <c r="L30" s="872"/>
      <c r="M30" s="394"/>
    </row>
    <row r="31" spans="1:13">
      <c r="A31" s="862" t="s">
        <v>297</v>
      </c>
      <c r="B31" s="862" t="s">
        <v>1122</v>
      </c>
      <c r="C31" s="863" t="s">
        <v>1096</v>
      </c>
      <c r="D31" s="864" t="s">
        <v>1123</v>
      </c>
      <c r="E31" s="865">
        <v>283.86</v>
      </c>
      <c r="F31" s="865">
        <v>0.3</v>
      </c>
      <c r="G31" s="871">
        <f t="shared" si="1"/>
        <v>369.01800000000003</v>
      </c>
      <c r="H31" s="865" t="s">
        <v>3</v>
      </c>
      <c r="I31" s="867">
        <v>7.45</v>
      </c>
      <c r="J31" s="868">
        <f t="shared" si="0"/>
        <v>2749.1841000000004</v>
      </c>
      <c r="L31" s="872"/>
      <c r="M31" s="394"/>
    </row>
    <row r="32" spans="1:13">
      <c r="A32" s="862" t="s">
        <v>297</v>
      </c>
      <c r="B32" s="862" t="s">
        <v>1122</v>
      </c>
      <c r="C32" s="863" t="s">
        <v>1096</v>
      </c>
      <c r="D32" s="864" t="s">
        <v>1124</v>
      </c>
      <c r="E32" s="865">
        <v>283.86</v>
      </c>
      <c r="F32" s="865">
        <v>0.3</v>
      </c>
      <c r="G32" s="871">
        <f t="shared" si="1"/>
        <v>369.01800000000003</v>
      </c>
      <c r="H32" s="865" t="s">
        <v>3</v>
      </c>
      <c r="I32" s="867">
        <v>7.45</v>
      </c>
      <c r="J32" s="868">
        <f t="shared" si="0"/>
        <v>2749.1841000000004</v>
      </c>
      <c r="L32" s="872"/>
      <c r="M32" s="394"/>
    </row>
    <row r="33" spans="1:13">
      <c r="A33" s="862" t="s">
        <v>297</v>
      </c>
      <c r="B33" s="862" t="s">
        <v>1122</v>
      </c>
      <c r="C33" s="863" t="s">
        <v>1096</v>
      </c>
      <c r="D33" s="864" t="s">
        <v>1125</v>
      </c>
      <c r="E33" s="865">
        <v>283.86</v>
      </c>
      <c r="F33" s="865">
        <v>0.3</v>
      </c>
      <c r="G33" s="871">
        <f t="shared" si="1"/>
        <v>369.01800000000003</v>
      </c>
      <c r="H33" s="865" t="s">
        <v>3</v>
      </c>
      <c r="I33" s="867">
        <v>7.45</v>
      </c>
      <c r="J33" s="868">
        <f t="shared" si="0"/>
        <v>2749.1841000000004</v>
      </c>
      <c r="L33" s="872"/>
      <c r="M33" s="394"/>
    </row>
    <row r="34" spans="1:13">
      <c r="A34" s="862" t="s">
        <v>297</v>
      </c>
      <c r="B34" s="862" t="s">
        <v>1122</v>
      </c>
      <c r="C34" s="863" t="s">
        <v>1096</v>
      </c>
      <c r="D34" s="864" t="s">
        <v>1126</v>
      </c>
      <c r="E34" s="865">
        <v>283.86</v>
      </c>
      <c r="F34" s="865">
        <v>0.3</v>
      </c>
      <c r="G34" s="871">
        <f t="shared" si="1"/>
        <v>369.01800000000003</v>
      </c>
      <c r="H34" s="865" t="s">
        <v>3</v>
      </c>
      <c r="I34" s="867">
        <v>7.45</v>
      </c>
      <c r="J34" s="868">
        <f t="shared" si="0"/>
        <v>2749.1841000000004</v>
      </c>
      <c r="L34" s="872"/>
      <c r="M34" s="394"/>
    </row>
    <row r="35" spans="1:13">
      <c r="A35" s="862" t="s">
        <v>297</v>
      </c>
      <c r="B35" s="862" t="s">
        <v>1122</v>
      </c>
      <c r="C35" s="863" t="s">
        <v>1096</v>
      </c>
      <c r="D35" s="864" t="s">
        <v>1127</v>
      </c>
      <c r="E35" s="865">
        <v>283.86</v>
      </c>
      <c r="F35" s="865">
        <v>0.3</v>
      </c>
      <c r="G35" s="871">
        <f t="shared" si="1"/>
        <v>369.01800000000003</v>
      </c>
      <c r="H35" s="865" t="s">
        <v>3</v>
      </c>
      <c r="I35" s="867">
        <v>7.45</v>
      </c>
      <c r="J35" s="868">
        <f t="shared" si="0"/>
        <v>2749.1841000000004</v>
      </c>
      <c r="L35" s="872"/>
      <c r="M35" s="394"/>
    </row>
    <row r="36" spans="1:13">
      <c r="A36" s="862" t="s">
        <v>297</v>
      </c>
      <c r="B36" s="862" t="s">
        <v>1122</v>
      </c>
      <c r="C36" s="863" t="s">
        <v>1096</v>
      </c>
      <c r="D36" s="864" t="s">
        <v>1128</v>
      </c>
      <c r="E36" s="865">
        <v>22.66</v>
      </c>
      <c r="F36" s="865">
        <v>0.3</v>
      </c>
      <c r="G36" s="871">
        <f t="shared" si="1"/>
        <v>29.457999999999998</v>
      </c>
      <c r="H36" s="865" t="s">
        <v>3</v>
      </c>
      <c r="I36" s="867">
        <v>3.84</v>
      </c>
      <c r="J36" s="868">
        <f t="shared" si="0"/>
        <v>113.11872</v>
      </c>
      <c r="L36" s="872"/>
      <c r="M36" s="394"/>
    </row>
    <row r="37" spans="1:13">
      <c r="A37" s="862" t="s">
        <v>297</v>
      </c>
      <c r="B37" s="862" t="s">
        <v>1122</v>
      </c>
      <c r="C37" s="863" t="s">
        <v>1096</v>
      </c>
      <c r="D37" s="864" t="s">
        <v>1129</v>
      </c>
      <c r="E37" s="865">
        <v>22.66</v>
      </c>
      <c r="F37" s="865">
        <v>0.3</v>
      </c>
      <c r="G37" s="871">
        <f t="shared" si="1"/>
        <v>29.457999999999998</v>
      </c>
      <c r="H37" s="865" t="s">
        <v>3</v>
      </c>
      <c r="I37" s="867">
        <v>5.82</v>
      </c>
      <c r="J37" s="868">
        <f t="shared" si="0"/>
        <v>171.44556</v>
      </c>
      <c r="L37" s="872"/>
      <c r="M37" s="394"/>
    </row>
    <row r="38" spans="1:13">
      <c r="A38" s="862" t="s">
        <v>297</v>
      </c>
      <c r="B38" s="862" t="s">
        <v>1122</v>
      </c>
      <c r="C38" s="863" t="s">
        <v>1096</v>
      </c>
      <c r="D38" s="864" t="s">
        <v>1130</v>
      </c>
      <c r="E38" s="865">
        <v>22.66</v>
      </c>
      <c r="F38" s="865">
        <v>0.3</v>
      </c>
      <c r="G38" s="871">
        <f t="shared" si="1"/>
        <v>29.457999999999998</v>
      </c>
      <c r="H38" s="865" t="s">
        <v>3</v>
      </c>
      <c r="I38" s="867">
        <v>5.82</v>
      </c>
      <c r="J38" s="868">
        <f t="shared" si="0"/>
        <v>171.44556</v>
      </c>
      <c r="L38" s="872"/>
      <c r="M38" s="394"/>
    </row>
    <row r="39" spans="1:13">
      <c r="A39" s="862" t="s">
        <v>297</v>
      </c>
      <c r="B39" s="862" t="s">
        <v>1122</v>
      </c>
      <c r="C39" s="863" t="s">
        <v>1096</v>
      </c>
      <c r="D39" s="864" t="s">
        <v>1131</v>
      </c>
      <c r="E39" s="865">
        <v>22.66</v>
      </c>
      <c r="F39" s="865">
        <v>0.3</v>
      </c>
      <c r="G39" s="871">
        <f t="shared" si="1"/>
        <v>29.457999999999998</v>
      </c>
      <c r="H39" s="865" t="s">
        <v>3</v>
      </c>
      <c r="I39" s="867">
        <v>5.82</v>
      </c>
      <c r="J39" s="868">
        <f t="shared" si="0"/>
        <v>171.44556</v>
      </c>
      <c r="L39" s="394"/>
      <c r="M39" s="394"/>
    </row>
    <row r="40" spans="1:13">
      <c r="A40" s="862" t="s">
        <v>297</v>
      </c>
      <c r="B40" s="862" t="s">
        <v>1122</v>
      </c>
      <c r="C40" s="863" t="s">
        <v>1096</v>
      </c>
      <c r="D40" s="864" t="s">
        <v>1132</v>
      </c>
      <c r="E40" s="865">
        <v>22.66</v>
      </c>
      <c r="F40" s="865">
        <v>0.3</v>
      </c>
      <c r="G40" s="871">
        <f t="shared" si="1"/>
        <v>29.457999999999998</v>
      </c>
      <c r="H40" s="865" t="s">
        <v>3</v>
      </c>
      <c r="I40" s="867">
        <v>5.82</v>
      </c>
      <c r="J40" s="868">
        <f t="shared" si="0"/>
        <v>171.44556</v>
      </c>
      <c r="L40" s="394"/>
      <c r="M40" s="394"/>
    </row>
    <row r="41" spans="1:13">
      <c r="A41" s="862" t="s">
        <v>297</v>
      </c>
      <c r="B41" s="862" t="s">
        <v>1122</v>
      </c>
      <c r="C41" s="863" t="s">
        <v>1105</v>
      </c>
      <c r="D41" s="864" t="s">
        <v>1133</v>
      </c>
      <c r="E41" s="865">
        <v>20</v>
      </c>
      <c r="F41" s="865">
        <v>0</v>
      </c>
      <c r="G41" s="871">
        <f t="shared" si="1"/>
        <v>20</v>
      </c>
      <c r="H41" s="865" t="s">
        <v>220</v>
      </c>
      <c r="I41" s="867">
        <v>6.98</v>
      </c>
      <c r="J41" s="868">
        <f t="shared" si="0"/>
        <v>139.60000000000002</v>
      </c>
      <c r="L41" s="394"/>
      <c r="M41" s="394"/>
    </row>
    <row r="42" spans="1:13">
      <c r="A42" s="862" t="s">
        <v>297</v>
      </c>
      <c r="B42" s="862" t="s">
        <v>1122</v>
      </c>
      <c r="C42" s="863" t="s">
        <v>1105</v>
      </c>
      <c r="D42" s="864" t="s">
        <v>1134</v>
      </c>
      <c r="E42" s="865">
        <v>261.31</v>
      </c>
      <c r="F42" s="865">
        <v>0.1</v>
      </c>
      <c r="G42" s="871">
        <f t="shared" si="1"/>
        <v>287.44100000000003</v>
      </c>
      <c r="H42" s="865" t="s">
        <v>3</v>
      </c>
      <c r="I42" s="867">
        <v>29.15</v>
      </c>
      <c r="J42" s="868">
        <f t="shared" si="0"/>
        <v>8378.9051500000005</v>
      </c>
      <c r="L42" s="394"/>
      <c r="M42" s="394"/>
    </row>
    <row r="43" spans="1:13">
      <c r="A43" s="862" t="s">
        <v>297</v>
      </c>
      <c r="B43" s="862" t="s">
        <v>1122</v>
      </c>
      <c r="C43" s="863" t="s">
        <v>1105</v>
      </c>
      <c r="D43" s="864" t="s">
        <v>1121</v>
      </c>
      <c r="E43" s="865">
        <v>19.91</v>
      </c>
      <c r="F43" s="865">
        <v>0.1</v>
      </c>
      <c r="G43" s="871">
        <f t="shared" si="1"/>
        <v>21.901</v>
      </c>
      <c r="H43" s="865" t="s">
        <v>3</v>
      </c>
      <c r="I43" s="867">
        <v>44.44</v>
      </c>
      <c r="J43" s="868">
        <f t="shared" si="0"/>
        <v>973.28043999999989</v>
      </c>
      <c r="L43" s="394"/>
      <c r="M43" s="394"/>
    </row>
    <row r="44" spans="1:13">
      <c r="A44" s="862" t="s">
        <v>297</v>
      </c>
      <c r="B44" s="863" t="s">
        <v>1135</v>
      </c>
      <c r="C44" s="863" t="s">
        <v>1092</v>
      </c>
      <c r="D44" s="864" t="s">
        <v>1120</v>
      </c>
      <c r="E44" s="865">
        <v>4</v>
      </c>
      <c r="F44" s="865">
        <v>0</v>
      </c>
      <c r="G44" s="871">
        <f t="shared" si="1"/>
        <v>4</v>
      </c>
      <c r="H44" s="865" t="s">
        <v>220</v>
      </c>
      <c r="I44" s="867">
        <v>560.17999999999995</v>
      </c>
      <c r="J44" s="868">
        <f t="shared" si="0"/>
        <v>2240.7199999999998</v>
      </c>
      <c r="L44" s="394"/>
      <c r="M44" s="394"/>
    </row>
    <row r="45" spans="1:13">
      <c r="A45" s="862" t="s">
        <v>297</v>
      </c>
      <c r="B45" s="863" t="s">
        <v>1135</v>
      </c>
      <c r="C45" s="863" t="s">
        <v>1118</v>
      </c>
      <c r="D45" s="864" t="s">
        <v>1119</v>
      </c>
      <c r="E45" s="865">
        <v>1</v>
      </c>
      <c r="F45" s="865">
        <v>0</v>
      </c>
      <c r="G45" s="871">
        <f t="shared" si="1"/>
        <v>1</v>
      </c>
      <c r="H45" s="865" t="s">
        <v>220</v>
      </c>
      <c r="I45" s="867">
        <v>943.41</v>
      </c>
      <c r="J45" s="868">
        <f t="shared" si="0"/>
        <v>943.41</v>
      </c>
      <c r="L45" s="394"/>
      <c r="M45" s="394"/>
    </row>
    <row r="46" spans="1:13">
      <c r="A46" s="862" t="s">
        <v>297</v>
      </c>
      <c r="B46" s="863" t="s">
        <v>1135</v>
      </c>
      <c r="C46" s="863" t="s">
        <v>1105</v>
      </c>
      <c r="D46" s="864" t="s">
        <v>1121</v>
      </c>
      <c r="E46" s="865">
        <v>89.3</v>
      </c>
      <c r="F46" s="865">
        <v>0.1</v>
      </c>
      <c r="G46" s="871">
        <f t="shared" si="1"/>
        <v>98.22999999999999</v>
      </c>
      <c r="H46" s="865" t="s">
        <v>220</v>
      </c>
      <c r="I46" s="867">
        <v>44.44</v>
      </c>
      <c r="J46" s="868">
        <f t="shared" si="0"/>
        <v>4365.3411999999989</v>
      </c>
      <c r="L46" s="394"/>
      <c r="M46" s="394"/>
    </row>
    <row r="47" spans="1:13">
      <c r="A47" s="862" t="s">
        <v>297</v>
      </c>
      <c r="B47" s="862" t="s">
        <v>1136</v>
      </c>
      <c r="C47" s="862" t="s">
        <v>1092</v>
      </c>
      <c r="D47" s="873" t="s">
        <v>1137</v>
      </c>
      <c r="E47" s="874">
        <v>2</v>
      </c>
      <c r="F47" s="874">
        <v>0</v>
      </c>
      <c r="G47" s="875">
        <f t="shared" si="1"/>
        <v>2</v>
      </c>
      <c r="H47" s="874" t="s">
        <v>220</v>
      </c>
      <c r="I47" s="867">
        <v>25.95</v>
      </c>
      <c r="J47" s="876">
        <f t="shared" si="0"/>
        <v>51.9</v>
      </c>
      <c r="L47" s="394"/>
      <c r="M47" s="394"/>
    </row>
    <row r="48" spans="1:13">
      <c r="A48" s="862" t="s">
        <v>297</v>
      </c>
      <c r="B48" s="862" t="s">
        <v>1136</v>
      </c>
      <c r="C48" s="862" t="s">
        <v>1092</v>
      </c>
      <c r="D48" s="864" t="s">
        <v>1138</v>
      </c>
      <c r="E48" s="865">
        <v>45</v>
      </c>
      <c r="F48" s="865">
        <v>0</v>
      </c>
      <c r="G48" s="871">
        <f t="shared" si="1"/>
        <v>45</v>
      </c>
      <c r="H48" s="865" t="s">
        <v>220</v>
      </c>
      <c r="I48" s="867">
        <v>2.64</v>
      </c>
      <c r="J48" s="868">
        <f t="shared" si="0"/>
        <v>118.80000000000001</v>
      </c>
      <c r="L48" s="394"/>
      <c r="M48" s="394"/>
    </row>
    <row r="49" spans="1:13">
      <c r="A49" s="862" t="s">
        <v>297</v>
      </c>
      <c r="B49" s="862" t="s">
        <v>1136</v>
      </c>
      <c r="C49" s="862" t="s">
        <v>1092</v>
      </c>
      <c r="D49" s="864" t="s">
        <v>1139</v>
      </c>
      <c r="E49" s="865">
        <v>60</v>
      </c>
      <c r="F49" s="865">
        <v>0</v>
      </c>
      <c r="G49" s="871">
        <f t="shared" si="1"/>
        <v>60</v>
      </c>
      <c r="H49" s="865" t="s">
        <v>220</v>
      </c>
      <c r="I49" s="867">
        <v>7.1</v>
      </c>
      <c r="J49" s="868">
        <f t="shared" si="0"/>
        <v>426</v>
      </c>
      <c r="L49" s="394"/>
      <c r="M49" s="394"/>
    </row>
    <row r="50" spans="1:13">
      <c r="A50" s="862" t="s">
        <v>297</v>
      </c>
      <c r="B50" s="862" t="s">
        <v>1136</v>
      </c>
      <c r="C50" s="863" t="s">
        <v>1094</v>
      </c>
      <c r="D50" s="864" t="s">
        <v>1140</v>
      </c>
      <c r="E50" s="865">
        <v>1</v>
      </c>
      <c r="F50" s="865">
        <v>0</v>
      </c>
      <c r="G50" s="871">
        <f t="shared" si="1"/>
        <v>1</v>
      </c>
      <c r="H50" s="865" t="s">
        <v>220</v>
      </c>
      <c r="I50" s="867">
        <v>55.79</v>
      </c>
      <c r="J50" s="868">
        <f t="shared" si="0"/>
        <v>55.79</v>
      </c>
      <c r="L50" s="394"/>
      <c r="M50" s="394"/>
    </row>
    <row r="51" spans="1:13">
      <c r="A51" s="862" t="s">
        <v>297</v>
      </c>
      <c r="B51" s="862" t="s">
        <v>1136</v>
      </c>
      <c r="C51" s="863" t="s">
        <v>1094</v>
      </c>
      <c r="D51" s="864" t="s">
        <v>1141</v>
      </c>
      <c r="E51" s="865">
        <v>1</v>
      </c>
      <c r="F51" s="865">
        <v>0</v>
      </c>
      <c r="G51" s="871">
        <f t="shared" si="1"/>
        <v>1</v>
      </c>
      <c r="H51" s="865" t="s">
        <v>220</v>
      </c>
      <c r="I51" s="867">
        <v>314.08999999999997</v>
      </c>
      <c r="J51" s="868">
        <f t="shared" si="0"/>
        <v>314.08999999999997</v>
      </c>
      <c r="L51" s="394"/>
      <c r="M51" s="394"/>
    </row>
    <row r="52" spans="1:13">
      <c r="A52" s="862" t="s">
        <v>297</v>
      </c>
      <c r="B52" s="862" t="s">
        <v>1136</v>
      </c>
      <c r="C52" s="863" t="s">
        <v>1142</v>
      </c>
      <c r="D52" s="864" t="s">
        <v>1143</v>
      </c>
      <c r="E52" s="865">
        <v>4</v>
      </c>
      <c r="F52" s="865">
        <v>0</v>
      </c>
      <c r="G52" s="871">
        <f t="shared" si="1"/>
        <v>4</v>
      </c>
      <c r="H52" s="865" t="s">
        <v>220</v>
      </c>
      <c r="I52" s="867">
        <v>4.99</v>
      </c>
      <c r="J52" s="868">
        <f t="shared" si="0"/>
        <v>19.96</v>
      </c>
      <c r="L52" s="394"/>
      <c r="M52" s="394"/>
    </row>
    <row r="53" spans="1:13">
      <c r="A53" s="862" t="s">
        <v>297</v>
      </c>
      <c r="B53" s="862" t="s">
        <v>1136</v>
      </c>
      <c r="C53" s="863" t="s">
        <v>1142</v>
      </c>
      <c r="D53" s="864" t="s">
        <v>1144</v>
      </c>
      <c r="E53" s="865">
        <v>34</v>
      </c>
      <c r="F53" s="865">
        <v>0</v>
      </c>
      <c r="G53" s="871">
        <f t="shared" si="1"/>
        <v>34</v>
      </c>
      <c r="H53" s="865" t="s">
        <v>220</v>
      </c>
      <c r="I53" s="867">
        <v>4.9000000000000004</v>
      </c>
      <c r="J53" s="868">
        <f t="shared" si="0"/>
        <v>166.60000000000002</v>
      </c>
      <c r="L53" s="394"/>
      <c r="M53" s="394"/>
    </row>
    <row r="54" spans="1:13">
      <c r="A54" s="862" t="s">
        <v>297</v>
      </c>
      <c r="B54" s="862" t="s">
        <v>1136</v>
      </c>
      <c r="C54" s="863" t="s">
        <v>1142</v>
      </c>
      <c r="D54" s="864" t="s">
        <v>1145</v>
      </c>
      <c r="E54" s="865">
        <v>38</v>
      </c>
      <c r="F54" s="865">
        <v>0</v>
      </c>
      <c r="G54" s="871">
        <f t="shared" si="1"/>
        <v>38</v>
      </c>
      <c r="H54" s="865" t="s">
        <v>220</v>
      </c>
      <c r="I54" s="867">
        <v>2.33</v>
      </c>
      <c r="J54" s="868">
        <f t="shared" si="0"/>
        <v>88.54</v>
      </c>
      <c r="L54" s="394"/>
      <c r="M54" s="394"/>
    </row>
    <row r="55" spans="1:13">
      <c r="A55" s="862" t="s">
        <v>297</v>
      </c>
      <c r="B55" s="862" t="s">
        <v>1136</v>
      </c>
      <c r="C55" s="863" t="s">
        <v>1142</v>
      </c>
      <c r="D55" s="864" t="s">
        <v>1146</v>
      </c>
      <c r="E55" s="865">
        <v>1</v>
      </c>
      <c r="F55" s="865">
        <v>0</v>
      </c>
      <c r="G55" s="871">
        <f t="shared" si="1"/>
        <v>1</v>
      </c>
      <c r="H55" s="865" t="s">
        <v>220</v>
      </c>
      <c r="I55" s="867">
        <v>1.53</v>
      </c>
      <c r="J55" s="868">
        <f t="shared" si="0"/>
        <v>1.53</v>
      </c>
      <c r="L55" s="394"/>
      <c r="M55" s="394"/>
    </row>
    <row r="56" spans="1:13">
      <c r="A56" s="862" t="s">
        <v>297</v>
      </c>
      <c r="B56" s="862" t="s">
        <v>1136</v>
      </c>
      <c r="C56" s="863" t="s">
        <v>1142</v>
      </c>
      <c r="D56" s="864" t="s">
        <v>1147</v>
      </c>
      <c r="E56" s="865">
        <v>6</v>
      </c>
      <c r="F56" s="865">
        <v>0</v>
      </c>
      <c r="G56" s="871">
        <f t="shared" si="1"/>
        <v>6</v>
      </c>
      <c r="H56" s="865" t="s">
        <v>220</v>
      </c>
      <c r="I56" s="867">
        <v>0.49</v>
      </c>
      <c r="J56" s="868">
        <f t="shared" si="0"/>
        <v>2.94</v>
      </c>
      <c r="L56" s="394"/>
      <c r="M56" s="394"/>
    </row>
    <row r="57" spans="1:13">
      <c r="A57" s="862" t="s">
        <v>297</v>
      </c>
      <c r="B57" s="862" t="s">
        <v>1136</v>
      </c>
      <c r="C57" s="863" t="s">
        <v>1096</v>
      </c>
      <c r="D57" s="864" t="s">
        <v>1123</v>
      </c>
      <c r="E57" s="865">
        <v>0.6</v>
      </c>
      <c r="F57" s="865">
        <v>0.3</v>
      </c>
      <c r="G57" s="871">
        <f t="shared" si="1"/>
        <v>0.78</v>
      </c>
      <c r="H57" s="865" t="s">
        <v>3</v>
      </c>
      <c r="I57" s="867">
        <v>7.45</v>
      </c>
      <c r="J57" s="868">
        <f t="shared" si="0"/>
        <v>5.8109999999999999</v>
      </c>
      <c r="L57" s="394"/>
      <c r="M57" s="394"/>
    </row>
    <row r="58" spans="1:13">
      <c r="A58" s="862" t="s">
        <v>297</v>
      </c>
      <c r="B58" s="862" t="s">
        <v>1136</v>
      </c>
      <c r="C58" s="863" t="s">
        <v>1096</v>
      </c>
      <c r="D58" s="864" t="s">
        <v>1124</v>
      </c>
      <c r="E58" s="865">
        <v>0.6</v>
      </c>
      <c r="F58" s="865">
        <v>0.3</v>
      </c>
      <c r="G58" s="871">
        <f t="shared" si="1"/>
        <v>0.78</v>
      </c>
      <c r="H58" s="865" t="s">
        <v>3</v>
      </c>
      <c r="I58" s="867">
        <v>7.45</v>
      </c>
      <c r="J58" s="868">
        <f t="shared" si="0"/>
        <v>5.8109999999999999</v>
      </c>
      <c r="L58" s="394"/>
      <c r="M58" s="394"/>
    </row>
    <row r="59" spans="1:13">
      <c r="A59" s="862" t="s">
        <v>297</v>
      </c>
      <c r="B59" s="862" t="s">
        <v>1136</v>
      </c>
      <c r="C59" s="863" t="s">
        <v>1096</v>
      </c>
      <c r="D59" s="864" t="s">
        <v>1125</v>
      </c>
      <c r="E59" s="865">
        <v>0.6</v>
      </c>
      <c r="F59" s="865">
        <v>0.3</v>
      </c>
      <c r="G59" s="871">
        <f t="shared" si="1"/>
        <v>0.78</v>
      </c>
      <c r="H59" s="865" t="s">
        <v>3</v>
      </c>
      <c r="I59" s="867">
        <v>7.45</v>
      </c>
      <c r="J59" s="868">
        <f t="shared" si="0"/>
        <v>5.8109999999999999</v>
      </c>
      <c r="L59" s="394"/>
      <c r="M59" s="394"/>
    </row>
    <row r="60" spans="1:13">
      <c r="A60" s="862" t="s">
        <v>297</v>
      </c>
      <c r="B60" s="862" t="s">
        <v>1136</v>
      </c>
      <c r="C60" s="863" t="s">
        <v>1096</v>
      </c>
      <c r="D60" s="864" t="s">
        <v>1126</v>
      </c>
      <c r="E60" s="865">
        <v>0.6</v>
      </c>
      <c r="F60" s="865">
        <v>0.3</v>
      </c>
      <c r="G60" s="871">
        <f t="shared" si="1"/>
        <v>0.78</v>
      </c>
      <c r="H60" s="865" t="s">
        <v>3</v>
      </c>
      <c r="I60" s="867">
        <v>7.45</v>
      </c>
      <c r="J60" s="868">
        <f t="shared" si="0"/>
        <v>5.8109999999999999</v>
      </c>
      <c r="L60" s="394"/>
      <c r="M60" s="394"/>
    </row>
    <row r="61" spans="1:13">
      <c r="A61" s="862" t="s">
        <v>297</v>
      </c>
      <c r="B61" s="862" t="s">
        <v>1136</v>
      </c>
      <c r="C61" s="863" t="s">
        <v>1096</v>
      </c>
      <c r="D61" s="864" t="s">
        <v>1127</v>
      </c>
      <c r="E61" s="865">
        <v>0.6</v>
      </c>
      <c r="F61" s="865">
        <v>0.3</v>
      </c>
      <c r="G61" s="871">
        <f t="shared" si="1"/>
        <v>0.78</v>
      </c>
      <c r="H61" s="865" t="s">
        <v>3</v>
      </c>
      <c r="I61" s="867">
        <v>7.45</v>
      </c>
      <c r="J61" s="868">
        <f t="shared" si="0"/>
        <v>5.8109999999999999</v>
      </c>
      <c r="L61" s="394"/>
      <c r="M61" s="394"/>
    </row>
    <row r="62" spans="1:13">
      <c r="A62" s="862" t="s">
        <v>297</v>
      </c>
      <c r="B62" s="862" t="s">
        <v>1136</v>
      </c>
      <c r="C62" s="863" t="s">
        <v>1096</v>
      </c>
      <c r="D62" s="864" t="s">
        <v>1148</v>
      </c>
      <c r="E62" s="865">
        <v>120.19</v>
      </c>
      <c r="F62" s="865">
        <v>0.3</v>
      </c>
      <c r="G62" s="871">
        <f t="shared" si="1"/>
        <v>156.24699999999999</v>
      </c>
      <c r="H62" s="865" t="s">
        <v>3</v>
      </c>
      <c r="I62" s="867">
        <v>3.09</v>
      </c>
      <c r="J62" s="868">
        <f t="shared" si="0"/>
        <v>482.80322999999993</v>
      </c>
      <c r="L62" s="394"/>
      <c r="M62" s="394"/>
    </row>
    <row r="63" spans="1:13">
      <c r="A63" s="862" t="s">
        <v>297</v>
      </c>
      <c r="B63" s="862" t="s">
        <v>1136</v>
      </c>
      <c r="C63" s="863" t="s">
        <v>1096</v>
      </c>
      <c r="D63" s="864" t="s">
        <v>1149</v>
      </c>
      <c r="E63" s="865">
        <v>418.94</v>
      </c>
      <c r="F63" s="865">
        <v>0.3</v>
      </c>
      <c r="G63" s="871">
        <f t="shared" si="1"/>
        <v>544.62199999999996</v>
      </c>
      <c r="H63" s="865" t="s">
        <v>3</v>
      </c>
      <c r="I63" s="867">
        <v>3.09</v>
      </c>
      <c r="J63" s="868">
        <f t="shared" si="0"/>
        <v>1682.8819799999999</v>
      </c>
      <c r="L63" s="394"/>
      <c r="M63" s="394"/>
    </row>
    <row r="64" spans="1:13">
      <c r="A64" s="862" t="s">
        <v>297</v>
      </c>
      <c r="B64" s="862" t="s">
        <v>1136</v>
      </c>
      <c r="C64" s="863" t="s">
        <v>1096</v>
      </c>
      <c r="D64" s="864" t="s">
        <v>1150</v>
      </c>
      <c r="E64" s="865">
        <v>175.41</v>
      </c>
      <c r="F64" s="865">
        <v>0.3</v>
      </c>
      <c r="G64" s="871">
        <f t="shared" si="1"/>
        <v>228.03299999999999</v>
      </c>
      <c r="H64" s="865" t="s">
        <v>3</v>
      </c>
      <c r="I64" s="867">
        <v>3.09</v>
      </c>
      <c r="J64" s="868">
        <f t="shared" si="0"/>
        <v>704.62196999999992</v>
      </c>
      <c r="L64" s="394"/>
      <c r="M64" s="394"/>
    </row>
    <row r="65" spans="1:13">
      <c r="A65" s="862" t="s">
        <v>297</v>
      </c>
      <c r="B65" s="862" t="s">
        <v>1136</v>
      </c>
      <c r="C65" s="863" t="s">
        <v>1096</v>
      </c>
      <c r="D65" s="864" t="s">
        <v>1151</v>
      </c>
      <c r="E65" s="865">
        <v>118.15</v>
      </c>
      <c r="F65" s="865">
        <v>0.3</v>
      </c>
      <c r="G65" s="871">
        <f t="shared" si="1"/>
        <v>153.595</v>
      </c>
      <c r="H65" s="865" t="s">
        <v>3</v>
      </c>
      <c r="I65" s="867">
        <v>3.09</v>
      </c>
      <c r="J65" s="868">
        <f t="shared" si="0"/>
        <v>474.60854999999998</v>
      </c>
      <c r="L65" s="394"/>
      <c r="M65" s="394"/>
    </row>
    <row r="66" spans="1:13">
      <c r="A66" s="862" t="s">
        <v>297</v>
      </c>
      <c r="B66" s="862" t="s">
        <v>1136</v>
      </c>
      <c r="C66" s="863" t="s">
        <v>1096</v>
      </c>
      <c r="D66" s="864" t="s">
        <v>1152</v>
      </c>
      <c r="E66" s="865">
        <v>200.45</v>
      </c>
      <c r="F66" s="865">
        <v>0.3</v>
      </c>
      <c r="G66" s="871">
        <f t="shared" si="1"/>
        <v>260.58499999999998</v>
      </c>
      <c r="H66" s="865" t="s">
        <v>3</v>
      </c>
      <c r="I66" s="867">
        <v>3.09</v>
      </c>
      <c r="J66" s="868">
        <f t="shared" si="0"/>
        <v>805.20764999999994</v>
      </c>
      <c r="L66" s="394"/>
      <c r="M66" s="394"/>
    </row>
    <row r="67" spans="1:13">
      <c r="A67" s="862" t="s">
        <v>297</v>
      </c>
      <c r="B67" s="862" t="s">
        <v>1136</v>
      </c>
      <c r="C67" s="863" t="s">
        <v>1096</v>
      </c>
      <c r="D67" s="864" t="s">
        <v>1153</v>
      </c>
      <c r="E67" s="865">
        <v>136.47999999999999</v>
      </c>
      <c r="F67" s="865">
        <v>0.3</v>
      </c>
      <c r="G67" s="871">
        <f t="shared" si="1"/>
        <v>177.42399999999998</v>
      </c>
      <c r="H67" s="865" t="s">
        <v>3</v>
      </c>
      <c r="I67" s="867">
        <v>3.09</v>
      </c>
      <c r="J67" s="868">
        <f t="shared" si="0"/>
        <v>548.24015999999995</v>
      </c>
      <c r="L67" s="394"/>
      <c r="M67" s="394"/>
    </row>
    <row r="68" spans="1:13">
      <c r="A68" s="862" t="s">
        <v>297</v>
      </c>
      <c r="B68" s="862" t="s">
        <v>1136</v>
      </c>
      <c r="C68" s="863" t="s">
        <v>1096</v>
      </c>
      <c r="D68" s="864" t="s">
        <v>1154</v>
      </c>
      <c r="E68" s="865">
        <v>33.51</v>
      </c>
      <c r="F68" s="865">
        <v>0.3</v>
      </c>
      <c r="G68" s="871">
        <f t="shared" si="1"/>
        <v>43.562999999999995</v>
      </c>
      <c r="H68" s="865" t="s">
        <v>3</v>
      </c>
      <c r="I68" s="867">
        <v>4.99</v>
      </c>
      <c r="J68" s="868">
        <f t="shared" si="0"/>
        <v>217.37936999999999</v>
      </c>
      <c r="L68" s="394"/>
      <c r="M68" s="394"/>
    </row>
    <row r="69" spans="1:13">
      <c r="A69" s="862" t="s">
        <v>297</v>
      </c>
      <c r="B69" s="862" t="s">
        <v>1136</v>
      </c>
      <c r="C69" s="863" t="s">
        <v>1096</v>
      </c>
      <c r="D69" s="864" t="s">
        <v>1155</v>
      </c>
      <c r="E69" s="865">
        <v>0.2</v>
      </c>
      <c r="F69" s="865">
        <v>0.3</v>
      </c>
      <c r="G69" s="871">
        <f t="shared" si="1"/>
        <v>0.26</v>
      </c>
      <c r="H69" s="865" t="s">
        <v>3</v>
      </c>
      <c r="I69" s="867">
        <v>4.99</v>
      </c>
      <c r="J69" s="868">
        <f t="shared" si="0"/>
        <v>1.2974000000000001</v>
      </c>
      <c r="L69" s="394"/>
      <c r="M69" s="394"/>
    </row>
    <row r="70" spans="1:13">
      <c r="A70" s="862" t="s">
        <v>297</v>
      </c>
      <c r="B70" s="862" t="s">
        <v>1136</v>
      </c>
      <c r="C70" s="863" t="s">
        <v>1096</v>
      </c>
      <c r="D70" s="864" t="s">
        <v>1156</v>
      </c>
      <c r="E70" s="865">
        <v>33.51</v>
      </c>
      <c r="F70" s="865">
        <v>0.3</v>
      </c>
      <c r="G70" s="871">
        <f t="shared" si="1"/>
        <v>43.562999999999995</v>
      </c>
      <c r="H70" s="865" t="s">
        <v>3</v>
      </c>
      <c r="I70" s="867">
        <v>4.99</v>
      </c>
      <c r="J70" s="868">
        <f t="shared" si="0"/>
        <v>217.37936999999999</v>
      </c>
      <c r="L70" s="394"/>
      <c r="M70" s="394"/>
    </row>
    <row r="71" spans="1:13">
      <c r="A71" s="862" t="s">
        <v>297</v>
      </c>
      <c r="B71" s="862" t="s">
        <v>1136</v>
      </c>
      <c r="C71" s="863" t="s">
        <v>1096</v>
      </c>
      <c r="D71" s="864" t="s">
        <v>1157</v>
      </c>
      <c r="E71" s="865">
        <v>33.51</v>
      </c>
      <c r="F71" s="865">
        <v>0.3</v>
      </c>
      <c r="G71" s="871">
        <f t="shared" si="1"/>
        <v>43.562999999999995</v>
      </c>
      <c r="H71" s="865" t="s">
        <v>3</v>
      </c>
      <c r="I71" s="867">
        <v>4.99</v>
      </c>
      <c r="J71" s="868">
        <f t="shared" si="0"/>
        <v>217.37936999999999</v>
      </c>
      <c r="L71" s="394"/>
      <c r="M71" s="394"/>
    </row>
    <row r="72" spans="1:13">
      <c r="A72" s="862" t="s">
        <v>297</v>
      </c>
      <c r="B72" s="862" t="s">
        <v>1136</v>
      </c>
      <c r="C72" s="863" t="s">
        <v>1096</v>
      </c>
      <c r="D72" s="864" t="s">
        <v>1158</v>
      </c>
      <c r="E72" s="865">
        <v>0.2</v>
      </c>
      <c r="F72" s="865">
        <v>0.3</v>
      </c>
      <c r="G72" s="871">
        <f t="shared" si="1"/>
        <v>0.26</v>
      </c>
      <c r="H72" s="865" t="s">
        <v>3</v>
      </c>
      <c r="I72" s="867">
        <v>4.99</v>
      </c>
      <c r="J72" s="868">
        <f t="shared" si="0"/>
        <v>1.2974000000000001</v>
      </c>
      <c r="L72" s="394"/>
      <c r="M72" s="394"/>
    </row>
    <row r="73" spans="1:13">
      <c r="A73" s="862" t="s">
        <v>297</v>
      </c>
      <c r="B73" s="862" t="s">
        <v>1136</v>
      </c>
      <c r="C73" s="863" t="s">
        <v>1096</v>
      </c>
      <c r="D73" s="864" t="s">
        <v>1159</v>
      </c>
      <c r="E73" s="865">
        <v>18.16</v>
      </c>
      <c r="F73" s="865">
        <v>0.3</v>
      </c>
      <c r="G73" s="871">
        <f t="shared" si="1"/>
        <v>23.608000000000001</v>
      </c>
      <c r="H73" s="865" t="s">
        <v>3</v>
      </c>
      <c r="I73" s="867">
        <v>7.99</v>
      </c>
      <c r="J73" s="868">
        <f t="shared" ref="J73:J136" si="3">G73*I73</f>
        <v>188.62792000000002</v>
      </c>
      <c r="L73" s="394"/>
      <c r="M73" s="394"/>
    </row>
    <row r="74" spans="1:13">
      <c r="A74" s="862" t="s">
        <v>297</v>
      </c>
      <c r="B74" s="862" t="s">
        <v>1136</v>
      </c>
      <c r="C74" s="863" t="s">
        <v>1096</v>
      </c>
      <c r="D74" s="864" t="s">
        <v>1160</v>
      </c>
      <c r="E74" s="865">
        <v>18.16</v>
      </c>
      <c r="F74" s="865">
        <v>0.3</v>
      </c>
      <c r="G74" s="871">
        <f t="shared" ref="G74:G137" si="4">E74+E74*F74</f>
        <v>23.608000000000001</v>
      </c>
      <c r="H74" s="865" t="s">
        <v>3</v>
      </c>
      <c r="I74" s="867">
        <v>7.99</v>
      </c>
      <c r="J74" s="868">
        <f t="shared" si="3"/>
        <v>188.62792000000002</v>
      </c>
      <c r="L74" s="394"/>
      <c r="M74" s="394"/>
    </row>
    <row r="75" spans="1:13">
      <c r="A75" s="862" t="s">
        <v>297</v>
      </c>
      <c r="B75" s="862" t="s">
        <v>1136</v>
      </c>
      <c r="C75" s="863" t="s">
        <v>1096</v>
      </c>
      <c r="D75" s="864" t="s">
        <v>1161</v>
      </c>
      <c r="E75" s="865">
        <v>18.16</v>
      </c>
      <c r="F75" s="865">
        <v>0.3</v>
      </c>
      <c r="G75" s="871">
        <f t="shared" si="4"/>
        <v>23.608000000000001</v>
      </c>
      <c r="H75" s="865" t="s">
        <v>3</v>
      </c>
      <c r="I75" s="867">
        <v>7.99</v>
      </c>
      <c r="J75" s="868">
        <f t="shared" si="3"/>
        <v>188.62792000000002</v>
      </c>
      <c r="L75" s="394"/>
      <c r="M75" s="394"/>
    </row>
    <row r="76" spans="1:13">
      <c r="A76" s="862" t="s">
        <v>297</v>
      </c>
      <c r="B76" s="862" t="s">
        <v>1136</v>
      </c>
      <c r="C76" s="863" t="s">
        <v>1096</v>
      </c>
      <c r="D76" s="864" t="s">
        <v>1162</v>
      </c>
      <c r="E76" s="865">
        <v>18.16</v>
      </c>
      <c r="F76" s="865">
        <v>0.3</v>
      </c>
      <c r="G76" s="871">
        <f t="shared" si="4"/>
        <v>23.608000000000001</v>
      </c>
      <c r="H76" s="865" t="s">
        <v>3</v>
      </c>
      <c r="I76" s="867">
        <v>7.99</v>
      </c>
      <c r="J76" s="868">
        <f t="shared" si="3"/>
        <v>188.62792000000002</v>
      </c>
      <c r="L76" s="394"/>
      <c r="M76" s="394"/>
    </row>
    <row r="77" spans="1:13">
      <c r="A77" s="862" t="s">
        <v>297</v>
      </c>
      <c r="B77" s="862" t="s">
        <v>1136</v>
      </c>
      <c r="C77" s="863" t="s">
        <v>1096</v>
      </c>
      <c r="D77" s="864" t="s">
        <v>1163</v>
      </c>
      <c r="E77" s="865">
        <v>18.16</v>
      </c>
      <c r="F77" s="865">
        <v>0.3</v>
      </c>
      <c r="G77" s="871">
        <f t="shared" si="4"/>
        <v>23.608000000000001</v>
      </c>
      <c r="H77" s="865" t="s">
        <v>3</v>
      </c>
      <c r="I77" s="867">
        <v>7.99</v>
      </c>
      <c r="J77" s="868">
        <f t="shared" si="3"/>
        <v>188.62792000000002</v>
      </c>
      <c r="L77" s="394"/>
      <c r="M77" s="394"/>
    </row>
    <row r="78" spans="1:13">
      <c r="A78" s="862" t="s">
        <v>297</v>
      </c>
      <c r="B78" s="862" t="s">
        <v>1136</v>
      </c>
      <c r="C78" s="863" t="s">
        <v>1101</v>
      </c>
      <c r="D78" s="864" t="s">
        <v>1164</v>
      </c>
      <c r="E78" s="865">
        <v>13</v>
      </c>
      <c r="F78" s="865">
        <v>0</v>
      </c>
      <c r="G78" s="871">
        <f t="shared" si="4"/>
        <v>13</v>
      </c>
      <c r="H78" s="865" t="s">
        <v>220</v>
      </c>
      <c r="I78" s="867">
        <v>12.99</v>
      </c>
      <c r="J78" s="868">
        <f t="shared" si="3"/>
        <v>168.87</v>
      </c>
      <c r="L78" s="394"/>
      <c r="M78" s="394"/>
    </row>
    <row r="79" spans="1:13">
      <c r="A79" s="862" t="s">
        <v>297</v>
      </c>
      <c r="B79" s="862" t="s">
        <v>1136</v>
      </c>
      <c r="C79" s="863" t="s">
        <v>1101</v>
      </c>
      <c r="D79" s="864" t="s">
        <v>1165</v>
      </c>
      <c r="E79" s="865">
        <v>1</v>
      </c>
      <c r="F79" s="865">
        <v>0</v>
      </c>
      <c r="G79" s="871">
        <f t="shared" si="4"/>
        <v>1</v>
      </c>
      <c r="H79" s="865" t="s">
        <v>220</v>
      </c>
      <c r="I79" s="867">
        <v>9.89</v>
      </c>
      <c r="J79" s="868">
        <f t="shared" si="3"/>
        <v>9.89</v>
      </c>
      <c r="L79" s="394"/>
      <c r="M79" s="394"/>
    </row>
    <row r="80" spans="1:13">
      <c r="A80" s="862" t="s">
        <v>297</v>
      </c>
      <c r="B80" s="862" t="s">
        <v>1136</v>
      </c>
      <c r="C80" s="863" t="s">
        <v>1101</v>
      </c>
      <c r="D80" s="864" t="s">
        <v>1166</v>
      </c>
      <c r="E80" s="865">
        <v>3</v>
      </c>
      <c r="F80" s="865">
        <v>0</v>
      </c>
      <c r="G80" s="871">
        <f t="shared" si="4"/>
        <v>3</v>
      </c>
      <c r="H80" s="865" t="s">
        <v>220</v>
      </c>
      <c r="I80" s="867">
        <v>46.79</v>
      </c>
      <c r="J80" s="868">
        <f t="shared" si="3"/>
        <v>140.37</v>
      </c>
      <c r="L80" s="394"/>
      <c r="M80" s="394"/>
    </row>
    <row r="81" spans="1:13">
      <c r="A81" s="862" t="s">
        <v>297</v>
      </c>
      <c r="B81" s="862" t="s">
        <v>1136</v>
      </c>
      <c r="C81" s="863" t="s">
        <v>1101</v>
      </c>
      <c r="D81" s="864" t="s">
        <v>1167</v>
      </c>
      <c r="E81" s="865">
        <v>1</v>
      </c>
      <c r="F81" s="865">
        <v>0</v>
      </c>
      <c r="G81" s="871">
        <f t="shared" si="4"/>
        <v>1</v>
      </c>
      <c r="H81" s="865" t="s">
        <v>220</v>
      </c>
      <c r="I81" s="867">
        <v>43.99</v>
      </c>
      <c r="J81" s="868">
        <f t="shared" si="3"/>
        <v>43.99</v>
      </c>
      <c r="L81" s="394"/>
      <c r="M81" s="394"/>
    </row>
    <row r="82" spans="1:13">
      <c r="A82" s="862" t="s">
        <v>297</v>
      </c>
      <c r="B82" s="862" t="s">
        <v>1136</v>
      </c>
      <c r="C82" s="863" t="s">
        <v>1101</v>
      </c>
      <c r="D82" s="864" t="s">
        <v>1168</v>
      </c>
      <c r="E82" s="865">
        <v>1</v>
      </c>
      <c r="F82" s="865">
        <v>0</v>
      </c>
      <c r="G82" s="871">
        <f t="shared" si="4"/>
        <v>1</v>
      </c>
      <c r="H82" s="865" t="s">
        <v>220</v>
      </c>
      <c r="I82" s="867">
        <v>45.6</v>
      </c>
      <c r="J82" s="868">
        <f t="shared" si="3"/>
        <v>45.6</v>
      </c>
      <c r="L82" s="394"/>
      <c r="M82" s="394"/>
    </row>
    <row r="83" spans="1:13">
      <c r="A83" s="862" t="s">
        <v>297</v>
      </c>
      <c r="B83" s="862" t="s">
        <v>1136</v>
      </c>
      <c r="C83" s="863" t="s">
        <v>1101</v>
      </c>
      <c r="D83" s="864" t="s">
        <v>1169</v>
      </c>
      <c r="E83" s="865">
        <v>2</v>
      </c>
      <c r="F83" s="865">
        <v>0</v>
      </c>
      <c r="G83" s="871">
        <f t="shared" si="4"/>
        <v>2</v>
      </c>
      <c r="H83" s="865" t="s">
        <v>220</v>
      </c>
      <c r="I83" s="867">
        <v>40.99</v>
      </c>
      <c r="J83" s="868">
        <f t="shared" si="3"/>
        <v>81.98</v>
      </c>
      <c r="L83" s="394"/>
      <c r="M83" s="394"/>
    </row>
    <row r="84" spans="1:13">
      <c r="A84" s="862" t="s">
        <v>297</v>
      </c>
      <c r="B84" s="862" t="s">
        <v>1136</v>
      </c>
      <c r="C84" s="863" t="s">
        <v>1101</v>
      </c>
      <c r="D84" s="864" t="s">
        <v>1170</v>
      </c>
      <c r="E84" s="865">
        <v>1</v>
      </c>
      <c r="F84" s="865">
        <v>0</v>
      </c>
      <c r="G84" s="871">
        <f t="shared" si="4"/>
        <v>1</v>
      </c>
      <c r="H84" s="865" t="s">
        <v>220</v>
      </c>
      <c r="I84" s="867">
        <v>60.71</v>
      </c>
      <c r="J84" s="868">
        <f t="shared" si="3"/>
        <v>60.71</v>
      </c>
      <c r="L84" s="394"/>
      <c r="M84" s="394"/>
    </row>
    <row r="85" spans="1:13">
      <c r="A85" s="862" t="s">
        <v>297</v>
      </c>
      <c r="B85" s="862" t="s">
        <v>1136</v>
      </c>
      <c r="C85" s="863" t="s">
        <v>1101</v>
      </c>
      <c r="D85" s="864" t="s">
        <v>1171</v>
      </c>
      <c r="E85" s="865">
        <v>1</v>
      </c>
      <c r="F85" s="865">
        <v>0</v>
      </c>
      <c r="G85" s="871">
        <f t="shared" si="4"/>
        <v>1</v>
      </c>
      <c r="H85" s="865" t="s">
        <v>220</v>
      </c>
      <c r="I85" s="867">
        <v>60.29</v>
      </c>
      <c r="J85" s="868">
        <f t="shared" si="3"/>
        <v>60.29</v>
      </c>
      <c r="L85" s="394"/>
      <c r="M85" s="394"/>
    </row>
    <row r="86" spans="1:13">
      <c r="A86" s="862" t="s">
        <v>297</v>
      </c>
      <c r="B86" s="862" t="s">
        <v>1136</v>
      </c>
      <c r="C86" s="863" t="s">
        <v>1101</v>
      </c>
      <c r="D86" s="864" t="s">
        <v>1172</v>
      </c>
      <c r="E86" s="865">
        <v>1</v>
      </c>
      <c r="F86" s="865">
        <v>0</v>
      </c>
      <c r="G86" s="871">
        <f t="shared" si="4"/>
        <v>1</v>
      </c>
      <c r="H86" s="865" t="s">
        <v>220</v>
      </c>
      <c r="I86" s="867">
        <v>42.98</v>
      </c>
      <c r="J86" s="868">
        <f t="shared" si="3"/>
        <v>42.98</v>
      </c>
      <c r="L86" s="394"/>
      <c r="M86" s="394"/>
    </row>
    <row r="87" spans="1:13">
      <c r="A87" s="862" t="s">
        <v>297</v>
      </c>
      <c r="B87" s="862" t="s">
        <v>1136</v>
      </c>
      <c r="C87" s="863" t="s">
        <v>1101</v>
      </c>
      <c r="D87" s="864" t="s">
        <v>1102</v>
      </c>
      <c r="E87" s="865">
        <v>2</v>
      </c>
      <c r="F87" s="865">
        <v>0</v>
      </c>
      <c r="G87" s="871">
        <f t="shared" si="4"/>
        <v>2</v>
      </c>
      <c r="H87" s="865" t="s">
        <v>220</v>
      </c>
      <c r="I87" s="867">
        <v>63.99</v>
      </c>
      <c r="J87" s="868">
        <f t="shared" si="3"/>
        <v>127.98</v>
      </c>
      <c r="L87" s="394"/>
      <c r="M87" s="394"/>
    </row>
    <row r="88" spans="1:13">
      <c r="A88" s="862" t="s">
        <v>297</v>
      </c>
      <c r="B88" s="862" t="s">
        <v>1136</v>
      </c>
      <c r="C88" s="863" t="s">
        <v>1101</v>
      </c>
      <c r="D88" s="864" t="s">
        <v>1103</v>
      </c>
      <c r="E88" s="865">
        <v>1</v>
      </c>
      <c r="F88" s="865">
        <v>0</v>
      </c>
      <c r="G88" s="871">
        <f t="shared" si="4"/>
        <v>1</v>
      </c>
      <c r="H88" s="865" t="s">
        <v>220</v>
      </c>
      <c r="I88" s="867">
        <v>89.9</v>
      </c>
      <c r="J88" s="868">
        <f t="shared" si="3"/>
        <v>89.9</v>
      </c>
      <c r="L88" s="394"/>
      <c r="M88" s="394"/>
    </row>
    <row r="89" spans="1:13">
      <c r="A89" s="862" t="s">
        <v>297</v>
      </c>
      <c r="B89" s="862" t="s">
        <v>1136</v>
      </c>
      <c r="C89" s="863" t="s">
        <v>1101</v>
      </c>
      <c r="D89" s="864" t="s">
        <v>1173</v>
      </c>
      <c r="E89" s="865">
        <v>4</v>
      </c>
      <c r="F89" s="865">
        <v>0</v>
      </c>
      <c r="G89" s="871">
        <f t="shared" si="4"/>
        <v>4</v>
      </c>
      <c r="H89" s="865" t="s">
        <v>220</v>
      </c>
      <c r="I89" s="867">
        <v>74.95</v>
      </c>
      <c r="J89" s="868">
        <f t="shared" si="3"/>
        <v>299.8</v>
      </c>
      <c r="L89" s="394"/>
      <c r="M89" s="394"/>
    </row>
    <row r="90" spans="1:13">
      <c r="A90" s="862" t="s">
        <v>297</v>
      </c>
      <c r="B90" s="862" t="s">
        <v>1136</v>
      </c>
      <c r="C90" s="863" t="s">
        <v>1174</v>
      </c>
      <c r="D90" s="864" t="s">
        <v>1175</v>
      </c>
      <c r="E90" s="865">
        <v>23.5</v>
      </c>
      <c r="F90" s="865">
        <v>0</v>
      </c>
      <c r="G90" s="871">
        <f t="shared" si="4"/>
        <v>23.5</v>
      </c>
      <c r="H90" s="865" t="s">
        <v>3</v>
      </c>
      <c r="I90" s="867">
        <v>28.3</v>
      </c>
      <c r="J90" s="868">
        <f t="shared" si="3"/>
        <v>665.05000000000007</v>
      </c>
      <c r="L90" s="394"/>
      <c r="M90" s="394"/>
    </row>
    <row r="91" spans="1:13">
      <c r="A91" s="862" t="s">
        <v>297</v>
      </c>
      <c r="B91" s="862" t="s">
        <v>1136</v>
      </c>
      <c r="C91" s="863" t="s">
        <v>1174</v>
      </c>
      <c r="D91" s="864" t="s">
        <v>1176</v>
      </c>
      <c r="E91" s="865">
        <v>1</v>
      </c>
      <c r="F91" s="865">
        <v>0</v>
      </c>
      <c r="G91" s="871">
        <f t="shared" si="4"/>
        <v>1</v>
      </c>
      <c r="H91" s="865" t="s">
        <v>220</v>
      </c>
      <c r="I91" s="867">
        <v>40.43</v>
      </c>
      <c r="J91" s="868">
        <f t="shared" si="3"/>
        <v>40.43</v>
      </c>
      <c r="L91" s="394"/>
      <c r="M91" s="394"/>
    </row>
    <row r="92" spans="1:13">
      <c r="A92" s="862" t="s">
        <v>297</v>
      </c>
      <c r="B92" s="862" t="s">
        <v>1136</v>
      </c>
      <c r="C92" s="863" t="s">
        <v>1174</v>
      </c>
      <c r="D92" s="864" t="s">
        <v>1177</v>
      </c>
      <c r="E92" s="865">
        <v>1</v>
      </c>
      <c r="F92" s="865">
        <v>0</v>
      </c>
      <c r="G92" s="871">
        <f t="shared" si="4"/>
        <v>1</v>
      </c>
      <c r="H92" s="865" t="s">
        <v>220</v>
      </c>
      <c r="I92" s="867">
        <v>13.6</v>
      </c>
      <c r="J92" s="868">
        <f t="shared" si="3"/>
        <v>13.6</v>
      </c>
      <c r="L92" s="394"/>
      <c r="M92" s="394"/>
    </row>
    <row r="93" spans="1:13">
      <c r="A93" s="862" t="s">
        <v>297</v>
      </c>
      <c r="B93" s="862" t="s">
        <v>1136</v>
      </c>
      <c r="C93" s="863" t="s">
        <v>1105</v>
      </c>
      <c r="D93" s="864" t="s">
        <v>1178</v>
      </c>
      <c r="E93" s="865">
        <v>1</v>
      </c>
      <c r="F93" s="865">
        <v>0</v>
      </c>
      <c r="G93" s="871">
        <f t="shared" si="4"/>
        <v>1</v>
      </c>
      <c r="H93" s="865" t="s">
        <v>220</v>
      </c>
      <c r="I93" s="867">
        <v>0.65</v>
      </c>
      <c r="J93" s="868">
        <f t="shared" si="3"/>
        <v>0.65</v>
      </c>
      <c r="L93" s="394"/>
      <c r="M93" s="394"/>
    </row>
    <row r="94" spans="1:13">
      <c r="A94" s="862" t="s">
        <v>297</v>
      </c>
      <c r="B94" s="862" t="s">
        <v>1136</v>
      </c>
      <c r="C94" s="863" t="s">
        <v>1105</v>
      </c>
      <c r="D94" s="864" t="s">
        <v>1179</v>
      </c>
      <c r="E94" s="865">
        <v>15</v>
      </c>
      <c r="F94" s="865">
        <v>0</v>
      </c>
      <c r="G94" s="871">
        <f t="shared" si="4"/>
        <v>15</v>
      </c>
      <c r="H94" s="865" t="s">
        <v>220</v>
      </c>
      <c r="I94" s="867">
        <v>10</v>
      </c>
      <c r="J94" s="868">
        <f t="shared" si="3"/>
        <v>150</v>
      </c>
      <c r="L94" s="394"/>
      <c r="M94" s="394"/>
    </row>
    <row r="95" spans="1:13">
      <c r="A95" s="862" t="s">
        <v>297</v>
      </c>
      <c r="B95" s="862" t="s">
        <v>1136</v>
      </c>
      <c r="C95" s="863" t="s">
        <v>1105</v>
      </c>
      <c r="D95" s="864" t="s">
        <v>1180</v>
      </c>
      <c r="E95" s="865">
        <v>6.11</v>
      </c>
      <c r="F95" s="865">
        <v>0.2</v>
      </c>
      <c r="G95" s="871">
        <f t="shared" si="4"/>
        <v>7.3320000000000007</v>
      </c>
      <c r="H95" s="865" t="s">
        <v>3</v>
      </c>
      <c r="I95" s="867">
        <v>3.4</v>
      </c>
      <c r="J95" s="868">
        <f t="shared" si="3"/>
        <v>24.928800000000003</v>
      </c>
      <c r="L95" s="394"/>
      <c r="M95" s="394"/>
    </row>
    <row r="96" spans="1:13">
      <c r="A96" s="862" t="s">
        <v>297</v>
      </c>
      <c r="B96" s="862" t="s">
        <v>1136</v>
      </c>
      <c r="C96" s="863" t="s">
        <v>1105</v>
      </c>
      <c r="D96" s="864" t="s">
        <v>1181</v>
      </c>
      <c r="E96" s="865">
        <v>6.02</v>
      </c>
      <c r="F96" s="865">
        <v>0.2</v>
      </c>
      <c r="G96" s="871">
        <f t="shared" si="4"/>
        <v>7.2239999999999993</v>
      </c>
      <c r="H96" s="865" t="s">
        <v>3</v>
      </c>
      <c r="I96" s="867">
        <v>5</v>
      </c>
      <c r="J96" s="868">
        <f t="shared" si="3"/>
        <v>36.119999999999997</v>
      </c>
      <c r="L96" s="394"/>
      <c r="M96" s="394"/>
    </row>
    <row r="97" spans="1:13">
      <c r="A97" s="862" t="s">
        <v>297</v>
      </c>
      <c r="B97" s="862" t="s">
        <v>1136</v>
      </c>
      <c r="C97" s="863" t="s">
        <v>1105</v>
      </c>
      <c r="D97" s="864" t="s">
        <v>1182</v>
      </c>
      <c r="E97" s="865">
        <v>30.74</v>
      </c>
      <c r="F97" s="865">
        <v>0.2</v>
      </c>
      <c r="G97" s="871">
        <f t="shared" si="4"/>
        <v>36.887999999999998</v>
      </c>
      <c r="H97" s="865" t="s">
        <v>3</v>
      </c>
      <c r="I97" s="867">
        <v>0.78220000000000001</v>
      </c>
      <c r="J97" s="868">
        <f t="shared" si="3"/>
        <v>28.853793599999999</v>
      </c>
      <c r="L97" s="394"/>
      <c r="M97" s="394"/>
    </row>
    <row r="98" spans="1:13">
      <c r="A98" s="862" t="s">
        <v>297</v>
      </c>
      <c r="B98" s="862" t="s">
        <v>1136</v>
      </c>
      <c r="C98" s="863" t="s">
        <v>1105</v>
      </c>
      <c r="D98" s="864" t="s">
        <v>1183</v>
      </c>
      <c r="E98" s="865">
        <v>18.579999999999998</v>
      </c>
      <c r="F98" s="865">
        <v>0.2</v>
      </c>
      <c r="G98" s="871">
        <f t="shared" si="4"/>
        <v>22.295999999999999</v>
      </c>
      <c r="H98" s="865" t="s">
        <v>3</v>
      </c>
      <c r="I98" s="926">
        <v>2.27</v>
      </c>
      <c r="J98" s="868">
        <f t="shared" si="3"/>
        <v>50.611919999999998</v>
      </c>
      <c r="L98" s="394"/>
      <c r="M98" s="394"/>
    </row>
    <row r="99" spans="1:13">
      <c r="A99" s="862" t="s">
        <v>297</v>
      </c>
      <c r="B99" s="862" t="s">
        <v>1136</v>
      </c>
      <c r="C99" s="863" t="s">
        <v>1105</v>
      </c>
      <c r="D99" s="864" t="s">
        <v>1184</v>
      </c>
      <c r="E99" s="865">
        <v>236.52</v>
      </c>
      <c r="F99" s="865">
        <v>0.2</v>
      </c>
      <c r="G99" s="871">
        <f t="shared" si="4"/>
        <v>283.82400000000001</v>
      </c>
      <c r="H99" s="865" t="s">
        <v>3</v>
      </c>
      <c r="I99" s="867">
        <v>0.78</v>
      </c>
      <c r="J99" s="868">
        <f t="shared" si="3"/>
        <v>221.38272000000001</v>
      </c>
      <c r="L99" s="394"/>
      <c r="M99" s="394"/>
    </row>
    <row r="100" spans="1:13">
      <c r="A100" s="862" t="s">
        <v>297</v>
      </c>
      <c r="B100" s="862" t="s">
        <v>1136</v>
      </c>
      <c r="C100" s="863" t="s">
        <v>1105</v>
      </c>
      <c r="D100" s="864" t="s">
        <v>1185</v>
      </c>
      <c r="E100" s="865">
        <v>1.1000000000000001</v>
      </c>
      <c r="F100" s="865">
        <v>0.05</v>
      </c>
      <c r="G100" s="871">
        <f t="shared" si="4"/>
        <v>1.155</v>
      </c>
      <c r="H100" s="865" t="s">
        <v>3</v>
      </c>
      <c r="I100" s="867">
        <v>7.03</v>
      </c>
      <c r="J100" s="868">
        <f t="shared" si="3"/>
        <v>8.11965</v>
      </c>
      <c r="L100" s="394"/>
      <c r="M100" s="394"/>
    </row>
    <row r="101" spans="1:13">
      <c r="A101" s="862" t="s">
        <v>297</v>
      </c>
      <c r="B101" s="862" t="s">
        <v>1136</v>
      </c>
      <c r="C101" s="863" t="s">
        <v>1186</v>
      </c>
      <c r="D101" s="864" t="s">
        <v>1187</v>
      </c>
      <c r="E101" s="865">
        <v>1</v>
      </c>
      <c r="F101" s="865">
        <v>0</v>
      </c>
      <c r="G101" s="871">
        <f t="shared" si="4"/>
        <v>1</v>
      </c>
      <c r="H101" s="865" t="s">
        <v>220</v>
      </c>
      <c r="I101" s="867">
        <v>34.9</v>
      </c>
      <c r="J101" s="868">
        <f t="shared" si="3"/>
        <v>34.9</v>
      </c>
      <c r="L101" s="394"/>
      <c r="M101" s="394"/>
    </row>
    <row r="102" spans="1:13">
      <c r="A102" s="862" t="s">
        <v>297</v>
      </c>
      <c r="B102" s="862" t="s">
        <v>1136</v>
      </c>
      <c r="C102" s="863" t="s">
        <v>1186</v>
      </c>
      <c r="D102" s="864" t="s">
        <v>1188</v>
      </c>
      <c r="E102" s="865">
        <v>26</v>
      </c>
      <c r="F102" s="865">
        <v>0</v>
      </c>
      <c r="G102" s="871">
        <f t="shared" si="4"/>
        <v>26</v>
      </c>
      <c r="H102" s="865" t="s">
        <v>220</v>
      </c>
      <c r="I102" s="867">
        <v>36.89</v>
      </c>
      <c r="J102" s="868">
        <f t="shared" si="3"/>
        <v>959.14</v>
      </c>
      <c r="L102" s="394"/>
      <c r="M102" s="394"/>
    </row>
    <row r="103" spans="1:13">
      <c r="A103" s="862" t="s">
        <v>297</v>
      </c>
      <c r="B103" s="862" t="s">
        <v>1136</v>
      </c>
      <c r="C103" s="863" t="s">
        <v>1189</v>
      </c>
      <c r="D103" s="864" t="s">
        <v>1190</v>
      </c>
      <c r="E103" s="865">
        <v>1</v>
      </c>
      <c r="F103" s="865">
        <v>0</v>
      </c>
      <c r="G103" s="871">
        <f t="shared" si="4"/>
        <v>1</v>
      </c>
      <c r="H103" s="865" t="s">
        <v>220</v>
      </c>
      <c r="I103" s="867">
        <v>10.62</v>
      </c>
      <c r="J103" s="868">
        <f t="shared" si="3"/>
        <v>10.62</v>
      </c>
      <c r="L103" s="394"/>
      <c r="M103" s="394"/>
    </row>
    <row r="104" spans="1:13">
      <c r="A104" s="862" t="s">
        <v>297</v>
      </c>
      <c r="B104" s="862" t="s">
        <v>1136</v>
      </c>
      <c r="C104" s="863" t="s">
        <v>1189</v>
      </c>
      <c r="D104" s="864" t="s">
        <v>1191</v>
      </c>
      <c r="E104" s="865">
        <v>19</v>
      </c>
      <c r="F104" s="865">
        <v>0</v>
      </c>
      <c r="G104" s="871">
        <f t="shared" si="4"/>
        <v>19</v>
      </c>
      <c r="H104" s="865" t="s">
        <v>220</v>
      </c>
      <c r="I104" s="867">
        <v>9.59</v>
      </c>
      <c r="J104" s="868">
        <f t="shared" si="3"/>
        <v>182.21</v>
      </c>
      <c r="L104" s="394"/>
      <c r="M104" s="394"/>
    </row>
    <row r="105" spans="1:13">
      <c r="A105" s="862" t="s">
        <v>297</v>
      </c>
      <c r="B105" s="862" t="s">
        <v>1136</v>
      </c>
      <c r="C105" s="863" t="s">
        <v>1189</v>
      </c>
      <c r="D105" s="864" t="s">
        <v>1192</v>
      </c>
      <c r="E105" s="865">
        <v>14</v>
      </c>
      <c r="F105" s="865">
        <v>0</v>
      </c>
      <c r="G105" s="871">
        <f t="shared" si="4"/>
        <v>14</v>
      </c>
      <c r="H105" s="865" t="s">
        <v>220</v>
      </c>
      <c r="I105" s="867">
        <v>37.97</v>
      </c>
      <c r="J105" s="868">
        <f t="shared" si="3"/>
        <v>531.57999999999993</v>
      </c>
      <c r="L105" s="394"/>
      <c r="M105" s="394"/>
    </row>
    <row r="106" spans="1:13">
      <c r="A106" s="862" t="s">
        <v>297</v>
      </c>
      <c r="B106" s="862" t="s">
        <v>1136</v>
      </c>
      <c r="C106" s="863" t="s">
        <v>1189</v>
      </c>
      <c r="D106" s="864" t="s">
        <v>1193</v>
      </c>
      <c r="E106" s="865">
        <v>1</v>
      </c>
      <c r="F106" s="865">
        <v>0</v>
      </c>
      <c r="G106" s="871">
        <f t="shared" si="4"/>
        <v>1</v>
      </c>
      <c r="H106" s="865" t="s">
        <v>220</v>
      </c>
      <c r="I106" s="867">
        <v>391.4</v>
      </c>
      <c r="J106" s="868">
        <f t="shared" si="3"/>
        <v>391.4</v>
      </c>
      <c r="L106" s="394"/>
      <c r="M106" s="394"/>
    </row>
    <row r="107" spans="1:13">
      <c r="A107" s="862" t="s">
        <v>297</v>
      </c>
      <c r="B107" s="862" t="s">
        <v>1136</v>
      </c>
      <c r="C107" s="863" t="s">
        <v>1189</v>
      </c>
      <c r="D107" s="864" t="s">
        <v>1194</v>
      </c>
      <c r="E107" s="865">
        <v>13</v>
      </c>
      <c r="F107" s="865">
        <v>0</v>
      </c>
      <c r="G107" s="871">
        <f t="shared" si="4"/>
        <v>13</v>
      </c>
      <c r="H107" s="865" t="s">
        <v>220</v>
      </c>
      <c r="I107" s="867">
        <v>8.19</v>
      </c>
      <c r="J107" s="868">
        <f t="shared" si="3"/>
        <v>106.47</v>
      </c>
      <c r="L107" s="394"/>
      <c r="M107" s="394"/>
    </row>
    <row r="108" spans="1:13">
      <c r="A108" s="862" t="s">
        <v>297</v>
      </c>
      <c r="B108" s="862" t="s">
        <v>1136</v>
      </c>
      <c r="C108" s="863" t="s">
        <v>1189</v>
      </c>
      <c r="D108" s="864" t="s">
        <v>1195</v>
      </c>
      <c r="E108" s="865">
        <v>2</v>
      </c>
      <c r="F108" s="865">
        <v>0</v>
      </c>
      <c r="G108" s="871">
        <f t="shared" si="4"/>
        <v>2</v>
      </c>
      <c r="H108" s="865" t="s">
        <v>220</v>
      </c>
      <c r="I108" s="867">
        <v>10.79</v>
      </c>
      <c r="J108" s="868">
        <f t="shared" si="3"/>
        <v>21.58</v>
      </c>
      <c r="L108" s="394"/>
      <c r="M108" s="394"/>
    </row>
    <row r="109" spans="1:13">
      <c r="A109" s="862" t="s">
        <v>297</v>
      </c>
      <c r="B109" s="862" t="s">
        <v>1136</v>
      </c>
      <c r="C109" s="863" t="s">
        <v>1189</v>
      </c>
      <c r="D109" s="864" t="s">
        <v>1196</v>
      </c>
      <c r="E109" s="865">
        <v>1</v>
      </c>
      <c r="F109" s="865">
        <v>0</v>
      </c>
      <c r="G109" s="871">
        <f t="shared" si="4"/>
        <v>1</v>
      </c>
      <c r="H109" s="865" t="s">
        <v>220</v>
      </c>
      <c r="I109" s="867">
        <v>14.15</v>
      </c>
      <c r="J109" s="868">
        <f t="shared" si="3"/>
        <v>14.15</v>
      </c>
      <c r="L109" s="394"/>
      <c r="M109" s="394"/>
    </row>
    <row r="110" spans="1:13">
      <c r="A110" s="862" t="s">
        <v>297</v>
      </c>
      <c r="B110" s="863" t="s">
        <v>1197</v>
      </c>
      <c r="C110" s="863" t="s">
        <v>1092</v>
      </c>
      <c r="D110" s="864" t="s">
        <v>1138</v>
      </c>
      <c r="E110" s="865">
        <v>12</v>
      </c>
      <c r="F110" s="865">
        <v>0</v>
      </c>
      <c r="G110" s="871">
        <f t="shared" si="4"/>
        <v>12</v>
      </c>
      <c r="H110" s="865" t="s">
        <v>220</v>
      </c>
      <c r="I110" s="867">
        <v>2.64</v>
      </c>
      <c r="J110" s="868">
        <f t="shared" si="3"/>
        <v>31.68</v>
      </c>
      <c r="L110" s="394"/>
      <c r="M110" s="394"/>
    </row>
    <row r="111" spans="1:13">
      <c r="A111" s="862" t="s">
        <v>297</v>
      </c>
      <c r="B111" s="863" t="s">
        <v>1197</v>
      </c>
      <c r="C111" s="863" t="s">
        <v>1092</v>
      </c>
      <c r="D111" s="864" t="s">
        <v>1198</v>
      </c>
      <c r="E111" s="865">
        <v>1</v>
      </c>
      <c r="F111" s="865">
        <v>0</v>
      </c>
      <c r="G111" s="871">
        <f t="shared" si="4"/>
        <v>1</v>
      </c>
      <c r="H111" s="865" t="s">
        <v>220</v>
      </c>
      <c r="I111" s="867">
        <v>5.25</v>
      </c>
      <c r="J111" s="868">
        <f t="shared" si="3"/>
        <v>5.25</v>
      </c>
      <c r="L111" s="394"/>
      <c r="M111" s="394"/>
    </row>
    <row r="112" spans="1:13">
      <c r="A112" s="862" t="s">
        <v>297</v>
      </c>
      <c r="B112" s="863" t="s">
        <v>1197</v>
      </c>
      <c r="C112" s="863" t="s">
        <v>1092</v>
      </c>
      <c r="D112" s="864" t="s">
        <v>1139</v>
      </c>
      <c r="E112" s="865">
        <v>17</v>
      </c>
      <c r="F112" s="865">
        <v>0</v>
      </c>
      <c r="G112" s="871">
        <f t="shared" si="4"/>
        <v>17</v>
      </c>
      <c r="H112" s="865" t="s">
        <v>220</v>
      </c>
      <c r="I112" s="867">
        <v>7.1</v>
      </c>
      <c r="J112" s="868">
        <f t="shared" si="3"/>
        <v>120.69999999999999</v>
      </c>
      <c r="L112" s="394"/>
      <c r="M112" s="394"/>
    </row>
    <row r="113" spans="1:13">
      <c r="A113" s="862" t="s">
        <v>297</v>
      </c>
      <c r="B113" s="863" t="s">
        <v>1197</v>
      </c>
      <c r="C113" s="863" t="s">
        <v>1142</v>
      </c>
      <c r="D113" s="864" t="s">
        <v>1199</v>
      </c>
      <c r="E113" s="865">
        <v>4</v>
      </c>
      <c r="F113" s="865">
        <v>0</v>
      </c>
      <c r="G113" s="871">
        <f t="shared" si="4"/>
        <v>4</v>
      </c>
      <c r="H113" s="865" t="s">
        <v>220</v>
      </c>
      <c r="I113" s="867">
        <v>8.9</v>
      </c>
      <c r="J113" s="868">
        <f t="shared" si="3"/>
        <v>35.6</v>
      </c>
      <c r="L113" s="394"/>
      <c r="M113" s="394"/>
    </row>
    <row r="114" spans="1:13">
      <c r="A114" s="862" t="s">
        <v>297</v>
      </c>
      <c r="B114" s="863" t="s">
        <v>1197</v>
      </c>
      <c r="C114" s="863" t="s">
        <v>1142</v>
      </c>
      <c r="D114" s="864" t="s">
        <v>1200</v>
      </c>
      <c r="E114" s="865">
        <v>1</v>
      </c>
      <c r="F114" s="865">
        <v>0</v>
      </c>
      <c r="G114" s="871">
        <f t="shared" si="4"/>
        <v>1</v>
      </c>
      <c r="H114" s="865" t="s">
        <v>220</v>
      </c>
      <c r="I114" s="867">
        <v>9.99</v>
      </c>
      <c r="J114" s="868">
        <f t="shared" si="3"/>
        <v>9.99</v>
      </c>
      <c r="L114" s="394"/>
      <c r="M114" s="394"/>
    </row>
    <row r="115" spans="1:13">
      <c r="A115" s="862" t="s">
        <v>297</v>
      </c>
      <c r="B115" s="863" t="s">
        <v>1197</v>
      </c>
      <c r="C115" s="863" t="s">
        <v>1142</v>
      </c>
      <c r="D115" s="864" t="s">
        <v>1144</v>
      </c>
      <c r="E115" s="865">
        <v>4</v>
      </c>
      <c r="F115" s="865">
        <v>0</v>
      </c>
      <c r="G115" s="871">
        <f t="shared" si="4"/>
        <v>4</v>
      </c>
      <c r="H115" s="865" t="s">
        <v>220</v>
      </c>
      <c r="I115" s="867">
        <v>4.9000000000000004</v>
      </c>
      <c r="J115" s="868">
        <f t="shared" si="3"/>
        <v>19.600000000000001</v>
      </c>
      <c r="L115" s="394"/>
      <c r="M115" s="394"/>
    </row>
    <row r="116" spans="1:13">
      <c r="A116" s="862" t="s">
        <v>297</v>
      </c>
      <c r="B116" s="863" t="s">
        <v>1197</v>
      </c>
      <c r="C116" s="863" t="s">
        <v>1142</v>
      </c>
      <c r="D116" s="864" t="s">
        <v>1145</v>
      </c>
      <c r="E116" s="865">
        <v>8</v>
      </c>
      <c r="F116" s="865">
        <v>0</v>
      </c>
      <c r="G116" s="871">
        <f t="shared" si="4"/>
        <v>8</v>
      </c>
      <c r="H116" s="865" t="s">
        <v>220</v>
      </c>
      <c r="I116" s="867">
        <v>2.33</v>
      </c>
      <c r="J116" s="868">
        <f t="shared" si="3"/>
        <v>18.64</v>
      </c>
      <c r="L116" s="394"/>
      <c r="M116" s="394"/>
    </row>
    <row r="117" spans="1:13">
      <c r="A117" s="862" t="s">
        <v>297</v>
      </c>
      <c r="B117" s="863" t="s">
        <v>1197</v>
      </c>
      <c r="C117" s="863" t="s">
        <v>1142</v>
      </c>
      <c r="D117" s="864" t="s">
        <v>1201</v>
      </c>
      <c r="E117" s="865">
        <v>1</v>
      </c>
      <c r="F117" s="865">
        <v>0</v>
      </c>
      <c r="G117" s="871">
        <f t="shared" si="4"/>
        <v>1</v>
      </c>
      <c r="H117" s="865" t="s">
        <v>220</v>
      </c>
      <c r="I117" s="867">
        <v>3.93</v>
      </c>
      <c r="J117" s="868">
        <f t="shared" si="3"/>
        <v>3.93</v>
      </c>
      <c r="L117" s="394"/>
      <c r="M117" s="394"/>
    </row>
    <row r="118" spans="1:13">
      <c r="A118" s="862" t="s">
        <v>297</v>
      </c>
      <c r="B118" s="863" t="s">
        <v>1197</v>
      </c>
      <c r="C118" s="863" t="s">
        <v>1202</v>
      </c>
      <c r="D118" s="864" t="s">
        <v>1203</v>
      </c>
      <c r="E118" s="865">
        <v>137.19</v>
      </c>
      <c r="F118" s="865">
        <v>0</v>
      </c>
      <c r="G118" s="871">
        <f t="shared" si="4"/>
        <v>137.19</v>
      </c>
      <c r="H118" s="865" t="s">
        <v>3</v>
      </c>
      <c r="I118" s="867">
        <v>1.5</v>
      </c>
      <c r="J118" s="868">
        <f t="shared" si="3"/>
        <v>205.785</v>
      </c>
      <c r="L118" s="394"/>
      <c r="M118" s="394"/>
    </row>
    <row r="119" spans="1:13">
      <c r="A119" s="862" t="s">
        <v>297</v>
      </c>
      <c r="B119" s="863" t="s">
        <v>1197</v>
      </c>
      <c r="C119" s="863" t="s">
        <v>1202</v>
      </c>
      <c r="D119" s="864" t="s">
        <v>1204</v>
      </c>
      <c r="E119" s="865">
        <v>7.94</v>
      </c>
      <c r="F119" s="865">
        <v>0</v>
      </c>
      <c r="G119" s="871">
        <f t="shared" si="4"/>
        <v>7.94</v>
      </c>
      <c r="H119" s="865" t="s">
        <v>3</v>
      </c>
      <c r="I119" s="867">
        <v>6.16</v>
      </c>
      <c r="J119" s="868">
        <f t="shared" si="3"/>
        <v>48.910400000000003</v>
      </c>
      <c r="L119" s="394"/>
      <c r="M119" s="394"/>
    </row>
    <row r="120" spans="1:13">
      <c r="A120" s="862" t="s">
        <v>297</v>
      </c>
      <c r="B120" s="863" t="s">
        <v>1197</v>
      </c>
      <c r="C120" s="863" t="s">
        <v>1202</v>
      </c>
      <c r="D120" s="864" t="s">
        <v>1205</v>
      </c>
      <c r="E120" s="865">
        <v>7.94</v>
      </c>
      <c r="F120" s="865">
        <v>0</v>
      </c>
      <c r="G120" s="871">
        <f t="shared" si="4"/>
        <v>7.94</v>
      </c>
      <c r="H120" s="865" t="s">
        <v>3</v>
      </c>
      <c r="I120" s="867">
        <v>1.62</v>
      </c>
      <c r="J120" s="868">
        <f t="shared" si="3"/>
        <v>12.862800000000002</v>
      </c>
      <c r="L120" s="394"/>
      <c r="M120" s="394"/>
    </row>
    <row r="121" spans="1:13">
      <c r="A121" s="862" t="s">
        <v>297</v>
      </c>
      <c r="B121" s="863" t="s">
        <v>1197</v>
      </c>
      <c r="C121" s="863" t="s">
        <v>1206</v>
      </c>
      <c r="D121" s="864" t="s">
        <v>1207</v>
      </c>
      <c r="E121" s="865">
        <v>3</v>
      </c>
      <c r="F121" s="865">
        <v>0</v>
      </c>
      <c r="G121" s="871">
        <f t="shared" si="4"/>
        <v>3</v>
      </c>
      <c r="H121" s="865" t="s">
        <v>220</v>
      </c>
      <c r="I121" s="867">
        <v>313.41000000000003</v>
      </c>
      <c r="J121" s="868">
        <f t="shared" si="3"/>
        <v>940.23</v>
      </c>
      <c r="L121" s="394"/>
      <c r="M121" s="394"/>
    </row>
    <row r="122" spans="1:13">
      <c r="A122" s="862" t="s">
        <v>297</v>
      </c>
      <c r="B122" s="863" t="s">
        <v>1197</v>
      </c>
      <c r="C122" s="863" t="s">
        <v>1208</v>
      </c>
      <c r="D122" s="864" t="s">
        <v>1209</v>
      </c>
      <c r="E122" s="865">
        <v>4</v>
      </c>
      <c r="F122" s="865">
        <v>0</v>
      </c>
      <c r="G122" s="871">
        <f t="shared" si="4"/>
        <v>4</v>
      </c>
      <c r="H122" s="865" t="s">
        <v>220</v>
      </c>
      <c r="I122" s="867">
        <v>10</v>
      </c>
      <c r="J122" s="868">
        <f t="shared" si="3"/>
        <v>40</v>
      </c>
      <c r="L122" s="394"/>
      <c r="M122" s="394"/>
    </row>
    <row r="123" spans="1:13">
      <c r="A123" s="862" t="s">
        <v>297</v>
      </c>
      <c r="B123" s="863" t="s">
        <v>1197</v>
      </c>
      <c r="C123" s="863" t="s">
        <v>1208</v>
      </c>
      <c r="D123" s="864" t="s">
        <v>1210</v>
      </c>
      <c r="E123" s="865">
        <v>10</v>
      </c>
      <c r="F123" s="865">
        <v>0</v>
      </c>
      <c r="G123" s="871">
        <f t="shared" si="4"/>
        <v>10</v>
      </c>
      <c r="H123" s="865" t="s">
        <v>220</v>
      </c>
      <c r="I123" s="867">
        <v>15</v>
      </c>
      <c r="J123" s="868">
        <f t="shared" si="3"/>
        <v>150</v>
      </c>
      <c r="L123" s="394"/>
      <c r="M123" s="394"/>
    </row>
    <row r="124" spans="1:13">
      <c r="A124" s="862" t="s">
        <v>297</v>
      </c>
      <c r="B124" s="863" t="s">
        <v>1197</v>
      </c>
      <c r="C124" s="863" t="s">
        <v>1208</v>
      </c>
      <c r="D124" s="864" t="s">
        <v>1211</v>
      </c>
      <c r="E124" s="865">
        <v>4</v>
      </c>
      <c r="F124" s="865">
        <v>0</v>
      </c>
      <c r="G124" s="871">
        <f t="shared" si="4"/>
        <v>4</v>
      </c>
      <c r="H124" s="865" t="s">
        <v>220</v>
      </c>
      <c r="I124" s="867">
        <v>249.9</v>
      </c>
      <c r="J124" s="868">
        <f t="shared" si="3"/>
        <v>999.6</v>
      </c>
      <c r="L124" s="394"/>
      <c r="M124" s="394"/>
    </row>
    <row r="125" spans="1:13">
      <c r="A125" s="862" t="s">
        <v>297</v>
      </c>
      <c r="B125" s="863" t="s">
        <v>1197</v>
      </c>
      <c r="C125" s="863" t="s">
        <v>1208</v>
      </c>
      <c r="D125" s="864" t="s">
        <v>1212</v>
      </c>
      <c r="E125" s="865">
        <v>1</v>
      </c>
      <c r="F125" s="865">
        <v>0</v>
      </c>
      <c r="G125" s="871">
        <f t="shared" si="4"/>
        <v>1</v>
      </c>
      <c r="H125" s="865" t="s">
        <v>220</v>
      </c>
      <c r="I125" s="867">
        <v>8.5</v>
      </c>
      <c r="J125" s="868">
        <f t="shared" si="3"/>
        <v>8.5</v>
      </c>
      <c r="L125" s="394"/>
      <c r="M125" s="394"/>
    </row>
    <row r="126" spans="1:13">
      <c r="A126" s="862" t="s">
        <v>297</v>
      </c>
      <c r="B126" s="863" t="s">
        <v>1197</v>
      </c>
      <c r="C126" s="863" t="s">
        <v>1105</v>
      </c>
      <c r="D126" s="864" t="s">
        <v>1179</v>
      </c>
      <c r="E126" s="865">
        <v>52</v>
      </c>
      <c r="F126" s="865">
        <v>0</v>
      </c>
      <c r="G126" s="871">
        <f t="shared" si="4"/>
        <v>52</v>
      </c>
      <c r="H126" s="865" t="s">
        <v>220</v>
      </c>
      <c r="I126" s="867">
        <v>0.5</v>
      </c>
      <c r="J126" s="868">
        <f t="shared" si="3"/>
        <v>26</v>
      </c>
      <c r="L126" s="394"/>
      <c r="M126" s="394"/>
    </row>
    <row r="127" spans="1:13">
      <c r="A127" s="862" t="s">
        <v>297</v>
      </c>
      <c r="B127" s="863" t="s">
        <v>1197</v>
      </c>
      <c r="C127" s="863" t="s">
        <v>1105</v>
      </c>
      <c r="D127" s="864" t="s">
        <v>1180</v>
      </c>
      <c r="E127" s="865">
        <v>27.85</v>
      </c>
      <c r="F127" s="865">
        <v>0.2</v>
      </c>
      <c r="G127" s="871">
        <f t="shared" si="4"/>
        <v>33.42</v>
      </c>
      <c r="H127" s="865" t="s">
        <v>3</v>
      </c>
      <c r="I127" s="867">
        <v>3.4</v>
      </c>
      <c r="J127" s="868">
        <f t="shared" si="3"/>
        <v>113.628</v>
      </c>
      <c r="L127" s="394"/>
      <c r="M127" s="394"/>
    </row>
    <row r="128" spans="1:13">
      <c r="A128" s="862" t="s">
        <v>297</v>
      </c>
      <c r="B128" s="863" t="s">
        <v>1197</v>
      </c>
      <c r="C128" s="863" t="s">
        <v>1105</v>
      </c>
      <c r="D128" s="864" t="s">
        <v>1182</v>
      </c>
      <c r="E128" s="865">
        <v>31.35</v>
      </c>
      <c r="F128" s="865">
        <v>0.2</v>
      </c>
      <c r="G128" s="871">
        <f t="shared" si="4"/>
        <v>37.620000000000005</v>
      </c>
      <c r="H128" s="865" t="s">
        <v>3</v>
      </c>
      <c r="I128" s="867">
        <v>0.78220000000000001</v>
      </c>
      <c r="J128" s="868">
        <f t="shared" si="3"/>
        <v>29.426364000000003</v>
      </c>
      <c r="L128" s="394"/>
      <c r="M128" s="394"/>
    </row>
    <row r="129" spans="1:13">
      <c r="A129" s="862" t="s">
        <v>297</v>
      </c>
      <c r="B129" s="863" t="s">
        <v>1197</v>
      </c>
      <c r="C129" s="863" t="s">
        <v>1105</v>
      </c>
      <c r="D129" s="864" t="s">
        <v>1183</v>
      </c>
      <c r="E129" s="865">
        <v>64.790000000000006</v>
      </c>
      <c r="F129" s="865">
        <v>0.2</v>
      </c>
      <c r="G129" s="871">
        <f t="shared" si="4"/>
        <v>77.748000000000005</v>
      </c>
      <c r="H129" s="865" t="s">
        <v>3</v>
      </c>
      <c r="I129" s="867">
        <v>2.27</v>
      </c>
      <c r="J129" s="868">
        <f>G129*I140</f>
        <v>176.48796000000002</v>
      </c>
      <c r="L129" s="394"/>
      <c r="M129" s="394"/>
    </row>
    <row r="130" spans="1:13">
      <c r="A130" s="862" t="s">
        <v>297</v>
      </c>
      <c r="B130" s="863" t="s">
        <v>1197</v>
      </c>
      <c r="C130" s="863" t="s">
        <v>1105</v>
      </c>
      <c r="D130" s="864" t="s">
        <v>1184</v>
      </c>
      <c r="E130" s="865">
        <v>79.62</v>
      </c>
      <c r="F130" s="865">
        <v>0.2</v>
      </c>
      <c r="G130" s="871">
        <f t="shared" si="4"/>
        <v>95.544000000000011</v>
      </c>
      <c r="H130" s="865" t="s">
        <v>3</v>
      </c>
      <c r="I130" s="867">
        <v>0.78</v>
      </c>
      <c r="J130" s="868">
        <f t="shared" si="3"/>
        <v>74.524320000000017</v>
      </c>
      <c r="L130" s="394"/>
      <c r="M130" s="394"/>
    </row>
    <row r="131" spans="1:13">
      <c r="A131" s="862" t="s">
        <v>297</v>
      </c>
      <c r="B131" s="863" t="s">
        <v>1213</v>
      </c>
      <c r="C131" s="863" t="s">
        <v>1092</v>
      </c>
      <c r="D131" s="864" t="s">
        <v>1138</v>
      </c>
      <c r="E131" s="865">
        <v>2</v>
      </c>
      <c r="F131" s="865">
        <v>0</v>
      </c>
      <c r="G131" s="871">
        <f t="shared" si="4"/>
        <v>2</v>
      </c>
      <c r="H131" s="865" t="s">
        <v>220</v>
      </c>
      <c r="I131" s="867">
        <v>2.64</v>
      </c>
      <c r="J131" s="868">
        <f t="shared" si="3"/>
        <v>5.28</v>
      </c>
      <c r="L131" s="394"/>
      <c r="M131" s="394"/>
    </row>
    <row r="132" spans="1:13">
      <c r="A132" s="862" t="s">
        <v>297</v>
      </c>
      <c r="B132" s="863" t="s">
        <v>1213</v>
      </c>
      <c r="C132" s="863" t="s">
        <v>1092</v>
      </c>
      <c r="D132" s="864" t="s">
        <v>1198</v>
      </c>
      <c r="E132" s="865">
        <v>1</v>
      </c>
      <c r="F132" s="865">
        <v>0</v>
      </c>
      <c r="G132" s="871">
        <f t="shared" si="4"/>
        <v>1</v>
      </c>
      <c r="H132" s="865" t="s">
        <v>220</v>
      </c>
      <c r="I132" s="867">
        <v>5.25</v>
      </c>
      <c r="J132" s="868">
        <f t="shared" si="3"/>
        <v>5.25</v>
      </c>
      <c r="L132" s="394"/>
      <c r="M132" s="394"/>
    </row>
    <row r="133" spans="1:13">
      <c r="A133" s="862" t="s">
        <v>297</v>
      </c>
      <c r="B133" s="863" t="s">
        <v>1213</v>
      </c>
      <c r="C133" s="863" t="s">
        <v>1214</v>
      </c>
      <c r="D133" s="864" t="s">
        <v>1215</v>
      </c>
      <c r="E133" s="865">
        <v>1</v>
      </c>
      <c r="F133" s="865">
        <v>0</v>
      </c>
      <c r="G133" s="871">
        <f t="shared" si="4"/>
        <v>1</v>
      </c>
      <c r="H133" s="865" t="s">
        <v>220</v>
      </c>
      <c r="I133" s="867">
        <v>105.66</v>
      </c>
      <c r="J133" s="868">
        <f t="shared" si="3"/>
        <v>105.66</v>
      </c>
      <c r="L133" s="394"/>
      <c r="M133" s="394"/>
    </row>
    <row r="134" spans="1:13">
      <c r="A134" s="862" t="s">
        <v>297</v>
      </c>
      <c r="B134" s="863" t="s">
        <v>1213</v>
      </c>
      <c r="C134" s="863" t="s">
        <v>1214</v>
      </c>
      <c r="D134" s="864" t="s">
        <v>1216</v>
      </c>
      <c r="E134" s="865">
        <v>1</v>
      </c>
      <c r="F134" s="865">
        <v>0</v>
      </c>
      <c r="G134" s="871">
        <f t="shared" si="4"/>
        <v>1</v>
      </c>
      <c r="H134" s="865" t="s">
        <v>220</v>
      </c>
      <c r="I134" s="867">
        <v>1348.75</v>
      </c>
      <c r="J134" s="868">
        <f t="shared" si="3"/>
        <v>1348.75</v>
      </c>
      <c r="L134" s="394"/>
      <c r="M134" s="394"/>
    </row>
    <row r="135" spans="1:13">
      <c r="A135" s="862" t="s">
        <v>297</v>
      </c>
      <c r="B135" s="863" t="s">
        <v>1213</v>
      </c>
      <c r="C135" s="863" t="s">
        <v>1214</v>
      </c>
      <c r="D135" s="864" t="s">
        <v>1217</v>
      </c>
      <c r="E135" s="865">
        <v>1</v>
      </c>
      <c r="F135" s="865">
        <v>0</v>
      </c>
      <c r="G135" s="871">
        <f t="shared" si="4"/>
        <v>1</v>
      </c>
      <c r="H135" s="865" t="s">
        <v>220</v>
      </c>
      <c r="I135" s="867">
        <v>87.8</v>
      </c>
      <c r="J135" s="868">
        <f t="shared" si="3"/>
        <v>87.8</v>
      </c>
      <c r="L135" s="394"/>
      <c r="M135" s="394"/>
    </row>
    <row r="136" spans="1:13">
      <c r="A136" s="862" t="s">
        <v>297</v>
      </c>
      <c r="B136" s="863" t="s">
        <v>1213</v>
      </c>
      <c r="C136" s="863" t="s">
        <v>1214</v>
      </c>
      <c r="D136" s="864" t="s">
        <v>1218</v>
      </c>
      <c r="E136" s="865">
        <v>1</v>
      </c>
      <c r="F136" s="865">
        <v>0</v>
      </c>
      <c r="G136" s="871">
        <f t="shared" si="4"/>
        <v>1</v>
      </c>
      <c r="H136" s="865" t="s">
        <v>220</v>
      </c>
      <c r="I136" s="867">
        <v>180.4</v>
      </c>
      <c r="J136" s="868">
        <f t="shared" si="3"/>
        <v>180.4</v>
      </c>
      <c r="L136" s="394"/>
      <c r="M136" s="394"/>
    </row>
    <row r="137" spans="1:13">
      <c r="A137" s="862" t="s">
        <v>297</v>
      </c>
      <c r="B137" s="863" t="s">
        <v>1213</v>
      </c>
      <c r="C137" s="863" t="s">
        <v>1214</v>
      </c>
      <c r="D137" s="864" t="s">
        <v>1219</v>
      </c>
      <c r="E137" s="865">
        <v>7</v>
      </c>
      <c r="F137" s="865">
        <v>0</v>
      </c>
      <c r="G137" s="871">
        <f t="shared" si="4"/>
        <v>7</v>
      </c>
      <c r="H137" s="865" t="s">
        <v>220</v>
      </c>
      <c r="I137" s="867">
        <v>20.99</v>
      </c>
      <c r="J137" s="868">
        <f t="shared" ref="J137:J391" si="5">G137*I137</f>
        <v>146.92999999999998</v>
      </c>
      <c r="L137" s="394"/>
      <c r="M137" s="394"/>
    </row>
    <row r="138" spans="1:13">
      <c r="A138" s="862" t="s">
        <v>297</v>
      </c>
      <c r="B138" s="863" t="s">
        <v>1213</v>
      </c>
      <c r="C138" s="863" t="s">
        <v>1214</v>
      </c>
      <c r="D138" s="864" t="s">
        <v>1220</v>
      </c>
      <c r="E138" s="865">
        <v>5</v>
      </c>
      <c r="F138" s="865">
        <v>0</v>
      </c>
      <c r="G138" s="871">
        <f t="shared" ref="G138:G405" si="6">E138+E138*F138</f>
        <v>5</v>
      </c>
      <c r="H138" s="865" t="s">
        <v>220</v>
      </c>
      <c r="I138" s="867">
        <v>67.61</v>
      </c>
      <c r="J138" s="868">
        <f t="shared" si="5"/>
        <v>338.05</v>
      </c>
      <c r="L138" s="394"/>
      <c r="M138" s="394"/>
    </row>
    <row r="139" spans="1:13">
      <c r="A139" s="862" t="s">
        <v>297</v>
      </c>
      <c r="B139" s="863" t="s">
        <v>1213</v>
      </c>
      <c r="C139" s="863" t="s">
        <v>1214</v>
      </c>
      <c r="D139" s="864" t="s">
        <v>1221</v>
      </c>
      <c r="E139" s="865">
        <v>2</v>
      </c>
      <c r="F139" s="865">
        <v>0</v>
      </c>
      <c r="G139" s="871">
        <f t="shared" si="6"/>
        <v>2</v>
      </c>
      <c r="H139" s="865" t="s">
        <v>220</v>
      </c>
      <c r="I139" s="867">
        <v>67.61</v>
      </c>
      <c r="J139" s="868">
        <f t="shared" si="5"/>
        <v>135.22</v>
      </c>
      <c r="L139" s="394"/>
      <c r="M139" s="394"/>
    </row>
    <row r="140" spans="1:13">
      <c r="A140" s="862" t="s">
        <v>297</v>
      </c>
      <c r="B140" s="863" t="s">
        <v>1213</v>
      </c>
      <c r="C140" s="863" t="s">
        <v>1105</v>
      </c>
      <c r="D140" s="864" t="s">
        <v>1183</v>
      </c>
      <c r="E140" s="865">
        <v>10</v>
      </c>
      <c r="F140" s="865">
        <v>0.2</v>
      </c>
      <c r="G140" s="871">
        <f t="shared" si="6"/>
        <v>12</v>
      </c>
      <c r="H140" s="865" t="s">
        <v>3</v>
      </c>
      <c r="I140" s="867">
        <v>2.27</v>
      </c>
      <c r="J140" s="868">
        <f>G140*I140</f>
        <v>27.240000000000002</v>
      </c>
      <c r="L140" s="394"/>
      <c r="M140" s="394"/>
    </row>
    <row r="141" spans="1:13">
      <c r="A141" s="862" t="s">
        <v>297</v>
      </c>
      <c r="B141" s="863" t="s">
        <v>1222</v>
      </c>
      <c r="C141" s="863" t="s">
        <v>1092</v>
      </c>
      <c r="D141" s="864" t="s">
        <v>1138</v>
      </c>
      <c r="E141" s="865">
        <v>9</v>
      </c>
      <c r="F141" s="865">
        <v>0</v>
      </c>
      <c r="G141" s="871">
        <f t="shared" si="6"/>
        <v>9</v>
      </c>
      <c r="H141" s="865" t="s">
        <v>220</v>
      </c>
      <c r="I141" s="867">
        <v>2.64</v>
      </c>
      <c r="J141" s="868">
        <f t="shared" si="5"/>
        <v>23.76</v>
      </c>
      <c r="L141" s="394"/>
      <c r="M141" s="394"/>
    </row>
    <row r="142" spans="1:13">
      <c r="A142" s="862" t="s">
        <v>297</v>
      </c>
      <c r="B142" s="863" t="s">
        <v>1222</v>
      </c>
      <c r="C142" s="863" t="s">
        <v>1142</v>
      </c>
      <c r="D142" s="864" t="s">
        <v>1223</v>
      </c>
      <c r="E142" s="865">
        <v>9</v>
      </c>
      <c r="F142" s="865">
        <v>0</v>
      </c>
      <c r="G142" s="871">
        <f t="shared" si="6"/>
        <v>9</v>
      </c>
      <c r="H142" s="865" t="s">
        <v>220</v>
      </c>
      <c r="I142" s="867">
        <v>4.6500000000000004</v>
      </c>
      <c r="J142" s="868">
        <f t="shared" si="5"/>
        <v>41.85</v>
      </c>
      <c r="L142" s="394"/>
      <c r="M142" s="394"/>
    </row>
    <row r="143" spans="1:13">
      <c r="A143" s="862" t="s">
        <v>297</v>
      </c>
      <c r="B143" s="863" t="s">
        <v>1222</v>
      </c>
      <c r="C143" s="863" t="s">
        <v>1142</v>
      </c>
      <c r="D143" s="864" t="s">
        <v>1143</v>
      </c>
      <c r="E143" s="865">
        <v>9</v>
      </c>
      <c r="F143" s="865">
        <v>0</v>
      </c>
      <c r="G143" s="871">
        <f t="shared" si="6"/>
        <v>9</v>
      </c>
      <c r="H143" s="865" t="s">
        <v>220</v>
      </c>
      <c r="I143" s="867">
        <v>4.99</v>
      </c>
      <c r="J143" s="868">
        <f t="shared" si="5"/>
        <v>44.910000000000004</v>
      </c>
      <c r="L143" s="394"/>
      <c r="M143" s="394"/>
    </row>
    <row r="144" spans="1:13">
      <c r="A144" s="862" t="s">
        <v>297</v>
      </c>
      <c r="B144" s="863" t="s">
        <v>1222</v>
      </c>
      <c r="C144" s="863" t="s">
        <v>1142</v>
      </c>
      <c r="D144" s="864" t="s">
        <v>1145</v>
      </c>
      <c r="E144" s="865">
        <v>9</v>
      </c>
      <c r="F144" s="865">
        <v>0</v>
      </c>
      <c r="G144" s="871">
        <f t="shared" si="6"/>
        <v>9</v>
      </c>
      <c r="H144" s="865" t="s">
        <v>220</v>
      </c>
      <c r="I144" s="867">
        <v>2.33</v>
      </c>
      <c r="J144" s="868">
        <f t="shared" si="5"/>
        <v>20.97</v>
      </c>
      <c r="L144" s="394"/>
      <c r="M144" s="394"/>
    </row>
    <row r="145" spans="1:13">
      <c r="A145" s="862" t="s">
        <v>297</v>
      </c>
      <c r="B145" s="863" t="s">
        <v>1222</v>
      </c>
      <c r="C145" s="863" t="s">
        <v>1174</v>
      </c>
      <c r="D145" s="864" t="s">
        <v>1175</v>
      </c>
      <c r="E145" s="865">
        <v>23.9</v>
      </c>
      <c r="F145" s="865">
        <v>0</v>
      </c>
      <c r="G145" s="871">
        <f t="shared" si="6"/>
        <v>23.9</v>
      </c>
      <c r="H145" s="865" t="s">
        <v>3</v>
      </c>
      <c r="I145" s="867">
        <v>28.3</v>
      </c>
      <c r="J145" s="868">
        <f t="shared" si="5"/>
        <v>676.37</v>
      </c>
      <c r="L145" s="394"/>
      <c r="M145" s="394"/>
    </row>
    <row r="146" spans="1:13">
      <c r="A146" s="862" t="s">
        <v>297</v>
      </c>
      <c r="B146" s="863" t="s">
        <v>1222</v>
      </c>
      <c r="C146" s="863" t="s">
        <v>1174</v>
      </c>
      <c r="D146" s="864" t="s">
        <v>1176</v>
      </c>
      <c r="E146" s="865">
        <v>1</v>
      </c>
      <c r="F146" s="865">
        <v>0</v>
      </c>
      <c r="G146" s="871">
        <f t="shared" si="6"/>
        <v>1</v>
      </c>
      <c r="H146" s="865" t="s">
        <v>220</v>
      </c>
      <c r="I146" s="867">
        <v>40.43</v>
      </c>
      <c r="J146" s="868">
        <f t="shared" si="5"/>
        <v>40.43</v>
      </c>
      <c r="L146" s="394"/>
      <c r="M146" s="394"/>
    </row>
    <row r="147" spans="1:13">
      <c r="A147" s="862" t="s">
        <v>297</v>
      </c>
      <c r="B147" s="863" t="s">
        <v>1222</v>
      </c>
      <c r="C147" s="863" t="s">
        <v>1174</v>
      </c>
      <c r="D147" s="864" t="s">
        <v>1177</v>
      </c>
      <c r="E147" s="865">
        <v>1</v>
      </c>
      <c r="F147" s="865">
        <v>0</v>
      </c>
      <c r="G147" s="871">
        <f t="shared" si="6"/>
        <v>1</v>
      </c>
      <c r="H147" s="865" t="s">
        <v>220</v>
      </c>
      <c r="I147" s="867">
        <v>13.6</v>
      </c>
      <c r="J147" s="868">
        <f t="shared" si="5"/>
        <v>13.6</v>
      </c>
      <c r="L147" s="394"/>
      <c r="M147" s="394"/>
    </row>
    <row r="148" spans="1:13">
      <c r="A148" s="862" t="s">
        <v>297</v>
      </c>
      <c r="B148" s="863" t="s">
        <v>1222</v>
      </c>
      <c r="C148" s="863" t="s">
        <v>1105</v>
      </c>
      <c r="D148" s="864" t="s">
        <v>1179</v>
      </c>
      <c r="E148" s="865">
        <v>8</v>
      </c>
      <c r="F148" s="865"/>
      <c r="G148" s="871">
        <f t="shared" si="6"/>
        <v>8</v>
      </c>
      <c r="H148" s="865" t="s">
        <v>220</v>
      </c>
      <c r="I148" s="867">
        <v>0.5</v>
      </c>
      <c r="J148" s="868">
        <f t="shared" si="5"/>
        <v>4</v>
      </c>
      <c r="L148" s="394"/>
      <c r="M148" s="394"/>
    </row>
    <row r="149" spans="1:13">
      <c r="A149" s="862" t="s">
        <v>297</v>
      </c>
      <c r="B149" s="863" t="s">
        <v>1222</v>
      </c>
      <c r="C149" s="863" t="s">
        <v>1105</v>
      </c>
      <c r="D149" s="864" t="s">
        <v>1180</v>
      </c>
      <c r="E149" s="865">
        <v>14.5</v>
      </c>
      <c r="F149" s="865">
        <v>0.2</v>
      </c>
      <c r="G149" s="871">
        <f t="shared" si="6"/>
        <v>17.399999999999999</v>
      </c>
      <c r="H149" s="865" t="s">
        <v>3</v>
      </c>
      <c r="I149" s="867">
        <v>3.4</v>
      </c>
      <c r="J149" s="868">
        <f t="shared" si="5"/>
        <v>59.16</v>
      </c>
      <c r="L149" s="394"/>
      <c r="M149" s="394"/>
    </row>
    <row r="150" spans="1:13" ht="15.75" thickBot="1">
      <c r="A150" s="877" t="s">
        <v>297</v>
      </c>
      <c r="B150" s="877" t="s">
        <v>1222</v>
      </c>
      <c r="C150" s="877" t="s">
        <v>1105</v>
      </c>
      <c r="D150" s="878" t="s">
        <v>1183</v>
      </c>
      <c r="E150" s="879">
        <v>79.099999999999994</v>
      </c>
      <c r="F150" s="865">
        <v>0.2</v>
      </c>
      <c r="G150" s="880">
        <f t="shared" si="6"/>
        <v>94.919999999999987</v>
      </c>
      <c r="H150" s="879" t="s">
        <v>3</v>
      </c>
      <c r="I150" s="867">
        <v>2.27</v>
      </c>
      <c r="J150" s="881">
        <f>G150*I150</f>
        <v>215.46839999999997</v>
      </c>
      <c r="L150" s="394"/>
      <c r="M150" s="394"/>
    </row>
    <row r="151" spans="1:13" ht="15.75" thickTop="1">
      <c r="A151" s="862" t="s">
        <v>1224</v>
      </c>
      <c r="B151" s="862" t="s">
        <v>1136</v>
      </c>
      <c r="C151" s="862" t="s">
        <v>1092</v>
      </c>
      <c r="D151" s="873" t="s">
        <v>1137</v>
      </c>
      <c r="E151" s="874">
        <v>2</v>
      </c>
      <c r="F151" s="874">
        <v>0</v>
      </c>
      <c r="G151" s="875">
        <f t="shared" si="6"/>
        <v>2</v>
      </c>
      <c r="H151" s="874" t="s">
        <v>220</v>
      </c>
      <c r="I151" s="882">
        <v>25.95</v>
      </c>
      <c r="J151" s="876">
        <f t="shared" si="5"/>
        <v>51.9</v>
      </c>
      <c r="L151" s="394"/>
      <c r="M151" s="394"/>
    </row>
    <row r="152" spans="1:13">
      <c r="A152" s="862" t="str">
        <f>A151</f>
        <v>Garagem 2</v>
      </c>
      <c r="B152" s="863" t="s">
        <v>1136</v>
      </c>
      <c r="C152" s="863" t="s">
        <v>1092</v>
      </c>
      <c r="D152" s="864" t="s">
        <v>1138</v>
      </c>
      <c r="E152" s="865">
        <v>12</v>
      </c>
      <c r="F152" s="865">
        <v>0</v>
      </c>
      <c r="G152" s="871">
        <f t="shared" si="6"/>
        <v>12</v>
      </c>
      <c r="H152" s="865" t="s">
        <v>220</v>
      </c>
      <c r="I152" s="867">
        <v>2.64</v>
      </c>
      <c r="J152" s="868">
        <f t="shared" si="5"/>
        <v>31.68</v>
      </c>
      <c r="L152" s="394"/>
      <c r="M152" s="394"/>
    </row>
    <row r="153" spans="1:13">
      <c r="A153" s="862" t="str">
        <f t="shared" ref="A153:A216" si="7">A152</f>
        <v>Garagem 2</v>
      </c>
      <c r="B153" s="863" t="s">
        <v>1136</v>
      </c>
      <c r="C153" s="863" t="s">
        <v>1092</v>
      </c>
      <c r="D153" s="864" t="s">
        <v>1139</v>
      </c>
      <c r="E153" s="865">
        <v>41</v>
      </c>
      <c r="F153" s="865">
        <v>0</v>
      </c>
      <c r="G153" s="871">
        <f t="shared" si="6"/>
        <v>41</v>
      </c>
      <c r="H153" s="865" t="s">
        <v>220</v>
      </c>
      <c r="I153" s="867">
        <v>7.1</v>
      </c>
      <c r="J153" s="868">
        <f t="shared" si="5"/>
        <v>291.09999999999997</v>
      </c>
      <c r="L153" s="394"/>
      <c r="M153" s="394"/>
    </row>
    <row r="154" spans="1:13">
      <c r="A154" s="862" t="str">
        <f t="shared" si="7"/>
        <v>Garagem 2</v>
      </c>
      <c r="B154" s="863" t="s">
        <v>1136</v>
      </c>
      <c r="C154" s="863" t="s">
        <v>1094</v>
      </c>
      <c r="D154" s="864" t="s">
        <v>1225</v>
      </c>
      <c r="E154" s="865">
        <v>1</v>
      </c>
      <c r="F154" s="865">
        <v>0</v>
      </c>
      <c r="G154" s="871">
        <f t="shared" si="6"/>
        <v>1</v>
      </c>
      <c r="H154" s="865" t="s">
        <v>220</v>
      </c>
      <c r="I154" s="867">
        <v>102.99</v>
      </c>
      <c r="J154" s="868">
        <f t="shared" si="5"/>
        <v>102.99</v>
      </c>
      <c r="L154" s="394"/>
      <c r="M154" s="394"/>
    </row>
    <row r="155" spans="1:13">
      <c r="A155" s="862" t="str">
        <f t="shared" si="7"/>
        <v>Garagem 2</v>
      </c>
      <c r="B155" s="863" t="s">
        <v>1136</v>
      </c>
      <c r="C155" s="863" t="s">
        <v>1142</v>
      </c>
      <c r="D155" s="864" t="s">
        <v>1144</v>
      </c>
      <c r="E155" s="865">
        <v>7</v>
      </c>
      <c r="F155" s="865">
        <v>0</v>
      </c>
      <c r="G155" s="871">
        <f t="shared" si="6"/>
        <v>7</v>
      </c>
      <c r="H155" s="865" t="s">
        <v>220</v>
      </c>
      <c r="I155" s="867">
        <v>4.9000000000000004</v>
      </c>
      <c r="J155" s="868">
        <f t="shared" si="5"/>
        <v>34.300000000000004</v>
      </c>
      <c r="L155" s="394"/>
      <c r="M155" s="394"/>
    </row>
    <row r="156" spans="1:13">
      <c r="A156" s="862" t="str">
        <f t="shared" si="7"/>
        <v>Garagem 2</v>
      </c>
      <c r="B156" s="863" t="s">
        <v>1136</v>
      </c>
      <c r="C156" s="863" t="s">
        <v>1142</v>
      </c>
      <c r="D156" s="864" t="s">
        <v>1145</v>
      </c>
      <c r="E156" s="865">
        <v>7</v>
      </c>
      <c r="F156" s="865">
        <v>0</v>
      </c>
      <c r="G156" s="871">
        <f t="shared" si="6"/>
        <v>7</v>
      </c>
      <c r="H156" s="865" t="s">
        <v>220</v>
      </c>
      <c r="I156" s="867">
        <v>2.33</v>
      </c>
      <c r="J156" s="868">
        <f t="shared" si="5"/>
        <v>16.310000000000002</v>
      </c>
      <c r="L156" s="394"/>
      <c r="M156" s="394"/>
    </row>
    <row r="157" spans="1:13">
      <c r="A157" s="862" t="str">
        <f t="shared" si="7"/>
        <v>Garagem 2</v>
      </c>
      <c r="B157" s="863" t="s">
        <v>1136</v>
      </c>
      <c r="C157" s="863" t="s">
        <v>1142</v>
      </c>
      <c r="D157" s="864" t="s">
        <v>1146</v>
      </c>
      <c r="E157" s="865">
        <v>1</v>
      </c>
      <c r="F157" s="865">
        <v>0</v>
      </c>
      <c r="G157" s="871">
        <f t="shared" si="6"/>
        <v>1</v>
      </c>
      <c r="H157" s="865" t="s">
        <v>220</v>
      </c>
      <c r="I157" s="867">
        <v>1.53</v>
      </c>
      <c r="J157" s="868">
        <f t="shared" si="5"/>
        <v>1.53</v>
      </c>
      <c r="L157" s="394"/>
      <c r="M157" s="394"/>
    </row>
    <row r="158" spans="1:13">
      <c r="A158" s="862" t="str">
        <f t="shared" si="7"/>
        <v>Garagem 2</v>
      </c>
      <c r="B158" s="863" t="s">
        <v>1136</v>
      </c>
      <c r="C158" s="863" t="s">
        <v>1142</v>
      </c>
      <c r="D158" s="864" t="s">
        <v>1147</v>
      </c>
      <c r="E158" s="865">
        <v>6</v>
      </c>
      <c r="F158" s="865">
        <v>0</v>
      </c>
      <c r="G158" s="871">
        <f t="shared" si="6"/>
        <v>6</v>
      </c>
      <c r="H158" s="865" t="s">
        <v>220</v>
      </c>
      <c r="I158" s="867">
        <v>0.49</v>
      </c>
      <c r="J158" s="868">
        <f t="shared" si="5"/>
        <v>2.94</v>
      </c>
      <c r="L158" s="394"/>
      <c r="M158" s="394"/>
    </row>
    <row r="159" spans="1:13">
      <c r="A159" s="862" t="str">
        <f t="shared" si="7"/>
        <v>Garagem 2</v>
      </c>
      <c r="B159" s="863" t="s">
        <v>1136</v>
      </c>
      <c r="C159" s="863" t="s">
        <v>1096</v>
      </c>
      <c r="D159" s="864" t="s">
        <v>1123</v>
      </c>
      <c r="E159" s="865">
        <v>54.2</v>
      </c>
      <c r="F159" s="865">
        <v>0.3</v>
      </c>
      <c r="G159" s="871">
        <f>E159+E159*F159</f>
        <v>70.460000000000008</v>
      </c>
      <c r="H159" s="865" t="s">
        <v>3</v>
      </c>
      <c r="I159" s="867">
        <v>7.45</v>
      </c>
      <c r="J159" s="868">
        <f t="shared" si="5"/>
        <v>524.92700000000002</v>
      </c>
      <c r="L159" s="394"/>
      <c r="M159" s="394"/>
    </row>
    <row r="160" spans="1:13">
      <c r="A160" s="862" t="str">
        <f t="shared" si="7"/>
        <v>Garagem 2</v>
      </c>
      <c r="B160" s="863" t="s">
        <v>1136</v>
      </c>
      <c r="C160" s="863" t="s">
        <v>1096</v>
      </c>
      <c r="D160" s="864" t="s">
        <v>1124</v>
      </c>
      <c r="E160" s="865">
        <v>54.2</v>
      </c>
      <c r="F160" s="865">
        <v>0.3</v>
      </c>
      <c r="G160" s="871">
        <f t="shared" ref="G160:G211" si="8">E160+E160*F160</f>
        <v>70.460000000000008</v>
      </c>
      <c r="H160" s="865" t="s">
        <v>3</v>
      </c>
      <c r="I160" s="867">
        <v>7.45</v>
      </c>
      <c r="J160" s="868">
        <f t="shared" si="5"/>
        <v>524.92700000000002</v>
      </c>
      <c r="L160" s="394"/>
      <c r="M160" s="394"/>
    </row>
    <row r="161" spans="1:13">
      <c r="A161" s="862" t="str">
        <f t="shared" si="7"/>
        <v>Garagem 2</v>
      </c>
      <c r="B161" s="863" t="s">
        <v>1136</v>
      </c>
      <c r="C161" s="863" t="s">
        <v>1096</v>
      </c>
      <c r="D161" s="864" t="s">
        <v>1125</v>
      </c>
      <c r="E161" s="865">
        <v>54.2</v>
      </c>
      <c r="F161" s="865">
        <v>0.3</v>
      </c>
      <c r="G161" s="871">
        <f t="shared" si="8"/>
        <v>70.460000000000008</v>
      </c>
      <c r="H161" s="865" t="s">
        <v>3</v>
      </c>
      <c r="I161" s="867">
        <v>7.45</v>
      </c>
      <c r="J161" s="868">
        <f t="shared" si="5"/>
        <v>524.92700000000002</v>
      </c>
      <c r="L161" s="394"/>
      <c r="M161" s="394"/>
    </row>
    <row r="162" spans="1:13">
      <c r="A162" s="862" t="str">
        <f t="shared" si="7"/>
        <v>Garagem 2</v>
      </c>
      <c r="B162" s="863" t="s">
        <v>1136</v>
      </c>
      <c r="C162" s="863" t="s">
        <v>1096</v>
      </c>
      <c r="D162" s="864" t="s">
        <v>1126</v>
      </c>
      <c r="E162" s="865">
        <v>54.2</v>
      </c>
      <c r="F162" s="865">
        <v>0.3</v>
      </c>
      <c r="G162" s="871">
        <f t="shared" si="8"/>
        <v>70.460000000000008</v>
      </c>
      <c r="H162" s="865" t="s">
        <v>3</v>
      </c>
      <c r="I162" s="867">
        <v>7.45</v>
      </c>
      <c r="J162" s="868">
        <f t="shared" si="5"/>
        <v>524.92700000000002</v>
      </c>
      <c r="L162" s="394"/>
      <c r="M162" s="394"/>
    </row>
    <row r="163" spans="1:13">
      <c r="A163" s="862" t="str">
        <f t="shared" si="7"/>
        <v>Garagem 2</v>
      </c>
      <c r="B163" s="863" t="s">
        <v>1136</v>
      </c>
      <c r="C163" s="863" t="s">
        <v>1096</v>
      </c>
      <c r="D163" s="864" t="s">
        <v>1127</v>
      </c>
      <c r="E163" s="865">
        <v>54.2</v>
      </c>
      <c r="F163" s="865">
        <v>0.3</v>
      </c>
      <c r="G163" s="871">
        <f t="shared" si="8"/>
        <v>70.460000000000008</v>
      </c>
      <c r="H163" s="865" t="s">
        <v>3</v>
      </c>
      <c r="I163" s="867">
        <v>7.45</v>
      </c>
      <c r="J163" s="868">
        <f t="shared" si="5"/>
        <v>524.92700000000002</v>
      </c>
      <c r="L163" s="394"/>
      <c r="M163" s="394"/>
    </row>
    <row r="164" spans="1:13">
      <c r="A164" s="862" t="str">
        <f t="shared" si="7"/>
        <v>Garagem 2</v>
      </c>
      <c r="B164" s="863" t="s">
        <v>1136</v>
      </c>
      <c r="C164" s="863" t="s">
        <v>1096</v>
      </c>
      <c r="D164" s="864" t="s">
        <v>1148</v>
      </c>
      <c r="E164" s="865">
        <v>99.5</v>
      </c>
      <c r="F164" s="865">
        <v>0.3</v>
      </c>
      <c r="G164" s="871">
        <f t="shared" si="8"/>
        <v>129.35</v>
      </c>
      <c r="H164" s="865" t="s">
        <v>3</v>
      </c>
      <c r="I164" s="867">
        <v>3.09</v>
      </c>
      <c r="J164" s="868">
        <f t="shared" si="5"/>
        <v>399.69149999999996</v>
      </c>
      <c r="L164" s="394"/>
      <c r="M164" s="394"/>
    </row>
    <row r="165" spans="1:13">
      <c r="A165" s="862" t="str">
        <f t="shared" si="7"/>
        <v>Garagem 2</v>
      </c>
      <c r="B165" s="863" t="s">
        <v>1136</v>
      </c>
      <c r="C165" s="863" t="s">
        <v>1096</v>
      </c>
      <c r="D165" s="864" t="s">
        <v>1149</v>
      </c>
      <c r="E165" s="865">
        <v>195.54</v>
      </c>
      <c r="F165" s="865">
        <v>0.3</v>
      </c>
      <c r="G165" s="871">
        <f t="shared" si="8"/>
        <v>254.202</v>
      </c>
      <c r="H165" s="865" t="s">
        <v>3</v>
      </c>
      <c r="I165" s="867">
        <v>3.09</v>
      </c>
      <c r="J165" s="868">
        <f t="shared" si="5"/>
        <v>785.48417999999992</v>
      </c>
      <c r="L165" s="394"/>
      <c r="M165" s="394"/>
    </row>
    <row r="166" spans="1:13">
      <c r="A166" s="862" t="str">
        <f t="shared" si="7"/>
        <v>Garagem 2</v>
      </c>
      <c r="B166" s="863" t="s">
        <v>1136</v>
      </c>
      <c r="C166" s="863" t="s">
        <v>1096</v>
      </c>
      <c r="D166" s="864" t="s">
        <v>1150</v>
      </c>
      <c r="E166" s="865">
        <v>76.16</v>
      </c>
      <c r="F166" s="865">
        <v>0.3</v>
      </c>
      <c r="G166" s="871">
        <f t="shared" si="8"/>
        <v>99.007999999999996</v>
      </c>
      <c r="H166" s="865" t="s">
        <v>3</v>
      </c>
      <c r="I166" s="867">
        <v>3.09</v>
      </c>
      <c r="J166" s="868">
        <f t="shared" si="5"/>
        <v>305.93471999999997</v>
      </c>
      <c r="L166" s="394"/>
      <c r="M166" s="394"/>
    </row>
    <row r="167" spans="1:13">
      <c r="A167" s="862" t="str">
        <f t="shared" si="7"/>
        <v>Garagem 2</v>
      </c>
      <c r="B167" s="863" t="s">
        <v>1136</v>
      </c>
      <c r="C167" s="863" t="s">
        <v>1096</v>
      </c>
      <c r="D167" s="864" t="s">
        <v>1151</v>
      </c>
      <c r="E167" s="865">
        <v>30.33</v>
      </c>
      <c r="F167" s="865">
        <v>0.3</v>
      </c>
      <c r="G167" s="871">
        <f t="shared" si="8"/>
        <v>39.428999999999995</v>
      </c>
      <c r="H167" s="865" t="s">
        <v>3</v>
      </c>
      <c r="I167" s="867">
        <v>3.09</v>
      </c>
      <c r="J167" s="868">
        <f t="shared" si="5"/>
        <v>121.83560999999997</v>
      </c>
      <c r="L167" s="394"/>
      <c r="M167" s="394"/>
    </row>
    <row r="168" spans="1:13">
      <c r="A168" s="862" t="str">
        <f t="shared" si="7"/>
        <v>Garagem 2</v>
      </c>
      <c r="B168" s="863" t="s">
        <v>1136</v>
      </c>
      <c r="C168" s="863" t="s">
        <v>1096</v>
      </c>
      <c r="D168" s="864" t="s">
        <v>1152</v>
      </c>
      <c r="E168" s="865">
        <v>95.52</v>
      </c>
      <c r="F168" s="865">
        <v>0.3</v>
      </c>
      <c r="G168" s="871">
        <f t="shared" si="8"/>
        <v>124.17599999999999</v>
      </c>
      <c r="H168" s="865" t="s">
        <v>3</v>
      </c>
      <c r="I168" s="867">
        <v>3.09</v>
      </c>
      <c r="J168" s="868">
        <f t="shared" si="5"/>
        <v>383.70383999999996</v>
      </c>
      <c r="L168" s="394"/>
      <c r="M168" s="394"/>
    </row>
    <row r="169" spans="1:13">
      <c r="A169" s="862" t="str">
        <f t="shared" si="7"/>
        <v>Garagem 2</v>
      </c>
      <c r="B169" s="863" t="s">
        <v>1136</v>
      </c>
      <c r="C169" s="863" t="s">
        <v>1096</v>
      </c>
      <c r="D169" s="864" t="s">
        <v>1153</v>
      </c>
      <c r="E169" s="865">
        <v>57.55</v>
      </c>
      <c r="F169" s="865">
        <v>0.3</v>
      </c>
      <c r="G169" s="871">
        <f t="shared" si="8"/>
        <v>74.814999999999998</v>
      </c>
      <c r="H169" s="865" t="s">
        <v>3</v>
      </c>
      <c r="I169" s="867">
        <v>3.09</v>
      </c>
      <c r="J169" s="868">
        <f t="shared" si="5"/>
        <v>231.17834999999999</v>
      </c>
      <c r="L169" s="394"/>
      <c r="M169" s="394"/>
    </row>
    <row r="170" spans="1:13">
      <c r="A170" s="862" t="str">
        <f t="shared" si="7"/>
        <v>Garagem 2</v>
      </c>
      <c r="B170" s="863" t="s">
        <v>1136</v>
      </c>
      <c r="C170" s="863" t="s">
        <v>1096</v>
      </c>
      <c r="D170" s="864" t="s">
        <v>1154</v>
      </c>
      <c r="E170" s="865">
        <v>68.150000000000006</v>
      </c>
      <c r="F170" s="865">
        <v>0.3</v>
      </c>
      <c r="G170" s="871">
        <f t="shared" si="8"/>
        <v>88.594999999999999</v>
      </c>
      <c r="H170" s="865" t="s">
        <v>3</v>
      </c>
      <c r="I170" s="867">
        <v>4.99</v>
      </c>
      <c r="J170" s="868">
        <f t="shared" si="5"/>
        <v>442.08904999999999</v>
      </c>
      <c r="L170" s="394"/>
      <c r="M170" s="394"/>
    </row>
    <row r="171" spans="1:13">
      <c r="A171" s="862" t="str">
        <f t="shared" si="7"/>
        <v>Garagem 2</v>
      </c>
      <c r="B171" s="863" t="s">
        <v>1136</v>
      </c>
      <c r="C171" s="863" t="s">
        <v>1096</v>
      </c>
      <c r="D171" s="864" t="s">
        <v>1155</v>
      </c>
      <c r="E171" s="865">
        <v>3.4</v>
      </c>
      <c r="F171" s="865">
        <v>0.3</v>
      </c>
      <c r="G171" s="871">
        <f t="shared" si="8"/>
        <v>4.42</v>
      </c>
      <c r="H171" s="865" t="s">
        <v>3</v>
      </c>
      <c r="I171" s="867">
        <v>4.99</v>
      </c>
      <c r="J171" s="868">
        <f t="shared" si="5"/>
        <v>22.055800000000001</v>
      </c>
      <c r="L171" s="394"/>
      <c r="M171" s="394"/>
    </row>
    <row r="172" spans="1:13">
      <c r="A172" s="862" t="str">
        <f t="shared" si="7"/>
        <v>Garagem 2</v>
      </c>
      <c r="B172" s="863" t="s">
        <v>1136</v>
      </c>
      <c r="C172" s="863" t="s">
        <v>1096</v>
      </c>
      <c r="D172" s="864" t="s">
        <v>1156</v>
      </c>
      <c r="E172" s="865">
        <v>68.150000000000006</v>
      </c>
      <c r="F172" s="865">
        <v>0.3</v>
      </c>
      <c r="G172" s="871">
        <f t="shared" si="8"/>
        <v>88.594999999999999</v>
      </c>
      <c r="H172" s="865" t="s">
        <v>3</v>
      </c>
      <c r="I172" s="867">
        <v>4.99</v>
      </c>
      <c r="J172" s="868">
        <f t="shared" si="5"/>
        <v>442.08904999999999</v>
      </c>
      <c r="L172" s="394"/>
      <c r="M172" s="394"/>
    </row>
    <row r="173" spans="1:13">
      <c r="A173" s="862" t="str">
        <f t="shared" si="7"/>
        <v>Garagem 2</v>
      </c>
      <c r="B173" s="863" t="s">
        <v>1136</v>
      </c>
      <c r="C173" s="863" t="s">
        <v>1096</v>
      </c>
      <c r="D173" s="864" t="s">
        <v>1157</v>
      </c>
      <c r="E173" s="865">
        <v>68.150000000000006</v>
      </c>
      <c r="F173" s="865">
        <v>0.3</v>
      </c>
      <c r="G173" s="871">
        <f t="shared" si="8"/>
        <v>88.594999999999999</v>
      </c>
      <c r="H173" s="865" t="s">
        <v>3</v>
      </c>
      <c r="I173" s="867">
        <v>4.99</v>
      </c>
      <c r="J173" s="868">
        <f t="shared" si="5"/>
        <v>442.08904999999999</v>
      </c>
      <c r="L173" s="394"/>
      <c r="M173" s="394"/>
    </row>
    <row r="174" spans="1:13">
      <c r="A174" s="862" t="str">
        <f t="shared" si="7"/>
        <v>Garagem 2</v>
      </c>
      <c r="B174" s="863" t="s">
        <v>1136</v>
      </c>
      <c r="C174" s="863" t="s">
        <v>1096</v>
      </c>
      <c r="D174" s="864" t="s">
        <v>1158</v>
      </c>
      <c r="E174" s="865">
        <v>3.4</v>
      </c>
      <c r="F174" s="865">
        <v>0.3</v>
      </c>
      <c r="G174" s="871">
        <f t="shared" si="8"/>
        <v>4.42</v>
      </c>
      <c r="H174" s="865" t="s">
        <v>3</v>
      </c>
      <c r="I174" s="867">
        <v>4.99</v>
      </c>
      <c r="J174" s="868">
        <f t="shared" si="5"/>
        <v>22.055800000000001</v>
      </c>
      <c r="L174" s="394"/>
      <c r="M174" s="394"/>
    </row>
    <row r="175" spans="1:13">
      <c r="A175" s="862" t="str">
        <f t="shared" si="7"/>
        <v>Garagem 2</v>
      </c>
      <c r="B175" s="863" t="s">
        <v>1136</v>
      </c>
      <c r="C175" s="863" t="s">
        <v>1096</v>
      </c>
      <c r="D175" s="864" t="s">
        <v>1159</v>
      </c>
      <c r="E175" s="865">
        <v>10.67</v>
      </c>
      <c r="F175" s="865">
        <v>0.3</v>
      </c>
      <c r="G175" s="871">
        <f t="shared" si="8"/>
        <v>13.871</v>
      </c>
      <c r="H175" s="865" t="s">
        <v>3</v>
      </c>
      <c r="I175" s="867">
        <v>7.99</v>
      </c>
      <c r="J175" s="868">
        <f t="shared" si="5"/>
        <v>110.82929</v>
      </c>
      <c r="L175" s="394"/>
      <c r="M175" s="394"/>
    </row>
    <row r="176" spans="1:13">
      <c r="A176" s="862" t="str">
        <f t="shared" si="7"/>
        <v>Garagem 2</v>
      </c>
      <c r="B176" s="863" t="s">
        <v>1136</v>
      </c>
      <c r="C176" s="863" t="s">
        <v>1096</v>
      </c>
      <c r="D176" s="864" t="s">
        <v>1160</v>
      </c>
      <c r="E176" s="865">
        <v>10.67</v>
      </c>
      <c r="F176" s="865">
        <v>0.3</v>
      </c>
      <c r="G176" s="871">
        <f t="shared" si="8"/>
        <v>13.871</v>
      </c>
      <c r="H176" s="865" t="s">
        <v>3</v>
      </c>
      <c r="I176" s="867">
        <v>7.99</v>
      </c>
      <c r="J176" s="868">
        <f t="shared" si="5"/>
        <v>110.82929</v>
      </c>
      <c r="L176" s="394"/>
      <c r="M176" s="394"/>
    </row>
    <row r="177" spans="1:13">
      <c r="A177" s="862" t="str">
        <f t="shared" si="7"/>
        <v>Garagem 2</v>
      </c>
      <c r="B177" s="863" t="s">
        <v>1136</v>
      </c>
      <c r="C177" s="863" t="s">
        <v>1096</v>
      </c>
      <c r="D177" s="864" t="s">
        <v>1161</v>
      </c>
      <c r="E177" s="865">
        <v>10.67</v>
      </c>
      <c r="F177" s="865">
        <v>0.3</v>
      </c>
      <c r="G177" s="871">
        <f t="shared" si="8"/>
        <v>13.871</v>
      </c>
      <c r="H177" s="865" t="s">
        <v>3</v>
      </c>
      <c r="I177" s="867">
        <v>7.99</v>
      </c>
      <c r="J177" s="868">
        <f t="shared" si="5"/>
        <v>110.82929</v>
      </c>
      <c r="L177" s="394"/>
      <c r="M177" s="394"/>
    </row>
    <row r="178" spans="1:13">
      <c r="A178" s="862" t="str">
        <f t="shared" si="7"/>
        <v>Garagem 2</v>
      </c>
      <c r="B178" s="863" t="s">
        <v>1136</v>
      </c>
      <c r="C178" s="863" t="s">
        <v>1096</v>
      </c>
      <c r="D178" s="864" t="s">
        <v>1162</v>
      </c>
      <c r="E178" s="865">
        <v>10.67</v>
      </c>
      <c r="F178" s="865">
        <v>0.3</v>
      </c>
      <c r="G178" s="871">
        <f t="shared" si="8"/>
        <v>13.871</v>
      </c>
      <c r="H178" s="865" t="s">
        <v>3</v>
      </c>
      <c r="I178" s="867">
        <v>7.99</v>
      </c>
      <c r="J178" s="868">
        <f t="shared" si="5"/>
        <v>110.82929</v>
      </c>
      <c r="L178" s="394"/>
      <c r="M178" s="394"/>
    </row>
    <row r="179" spans="1:13">
      <c r="A179" s="862" t="str">
        <f t="shared" si="7"/>
        <v>Garagem 2</v>
      </c>
      <c r="B179" s="863" t="s">
        <v>1136</v>
      </c>
      <c r="C179" s="863" t="s">
        <v>1096</v>
      </c>
      <c r="D179" s="864" t="s">
        <v>1163</v>
      </c>
      <c r="E179" s="865">
        <v>10.67</v>
      </c>
      <c r="F179" s="865">
        <v>0.3</v>
      </c>
      <c r="G179" s="871">
        <f t="shared" si="8"/>
        <v>13.871</v>
      </c>
      <c r="H179" s="865" t="s">
        <v>3</v>
      </c>
      <c r="I179" s="867">
        <v>7.99</v>
      </c>
      <c r="J179" s="868">
        <f t="shared" si="5"/>
        <v>110.82929</v>
      </c>
      <c r="L179" s="394"/>
      <c r="M179" s="394"/>
    </row>
    <row r="180" spans="1:13">
      <c r="A180" s="862" t="str">
        <f t="shared" si="7"/>
        <v>Garagem 2</v>
      </c>
      <c r="B180" s="863" t="s">
        <v>1136</v>
      </c>
      <c r="C180" s="863" t="s">
        <v>1101</v>
      </c>
      <c r="D180" s="864" t="s">
        <v>1164</v>
      </c>
      <c r="E180" s="865">
        <v>3</v>
      </c>
      <c r="F180" s="865">
        <v>0</v>
      </c>
      <c r="G180" s="871">
        <f t="shared" si="8"/>
        <v>3</v>
      </c>
      <c r="H180" s="865" t="s">
        <v>220</v>
      </c>
      <c r="I180" s="867">
        <v>12.99</v>
      </c>
      <c r="J180" s="868">
        <f t="shared" si="5"/>
        <v>38.97</v>
      </c>
      <c r="L180" s="394"/>
      <c r="M180" s="394"/>
    </row>
    <row r="181" spans="1:13">
      <c r="A181" s="862" t="str">
        <f t="shared" si="7"/>
        <v>Garagem 2</v>
      </c>
      <c r="B181" s="863" t="s">
        <v>1136</v>
      </c>
      <c r="C181" s="863" t="s">
        <v>1101</v>
      </c>
      <c r="D181" s="864" t="s">
        <v>1165</v>
      </c>
      <c r="E181" s="865">
        <v>1</v>
      </c>
      <c r="F181" s="865">
        <v>0</v>
      </c>
      <c r="G181" s="871">
        <f t="shared" si="8"/>
        <v>1</v>
      </c>
      <c r="H181" s="865" t="s">
        <v>220</v>
      </c>
      <c r="I181" s="867">
        <v>9.89</v>
      </c>
      <c r="J181" s="868">
        <f t="shared" si="5"/>
        <v>9.89</v>
      </c>
      <c r="L181" s="394"/>
      <c r="M181" s="394"/>
    </row>
    <row r="182" spans="1:13">
      <c r="A182" s="862" t="str">
        <f t="shared" si="7"/>
        <v>Garagem 2</v>
      </c>
      <c r="B182" s="863" t="s">
        <v>1136</v>
      </c>
      <c r="C182" s="863" t="s">
        <v>1101</v>
      </c>
      <c r="D182" s="864" t="s">
        <v>1226</v>
      </c>
      <c r="E182" s="865">
        <v>3</v>
      </c>
      <c r="F182" s="865">
        <v>0</v>
      </c>
      <c r="G182" s="871">
        <f t="shared" si="8"/>
        <v>3</v>
      </c>
      <c r="H182" s="865" t="s">
        <v>220</v>
      </c>
      <c r="I182" s="867">
        <v>8.99</v>
      </c>
      <c r="J182" s="868">
        <f t="shared" si="5"/>
        <v>26.97</v>
      </c>
      <c r="L182" s="394"/>
      <c r="M182" s="394"/>
    </row>
    <row r="183" spans="1:13">
      <c r="A183" s="862" t="str">
        <f t="shared" si="7"/>
        <v>Garagem 2</v>
      </c>
      <c r="B183" s="863" t="s">
        <v>1136</v>
      </c>
      <c r="C183" s="863" t="s">
        <v>1101</v>
      </c>
      <c r="D183" s="864" t="s">
        <v>1171</v>
      </c>
      <c r="E183" s="865">
        <v>1</v>
      </c>
      <c r="F183" s="865">
        <v>0</v>
      </c>
      <c r="G183" s="871">
        <f t="shared" si="8"/>
        <v>1</v>
      </c>
      <c r="H183" s="865" t="s">
        <v>220</v>
      </c>
      <c r="I183" s="867">
        <v>60.29</v>
      </c>
      <c r="J183" s="868">
        <f t="shared" si="5"/>
        <v>60.29</v>
      </c>
      <c r="L183" s="394"/>
      <c r="M183" s="394"/>
    </row>
    <row r="184" spans="1:13">
      <c r="A184" s="862" t="str">
        <f t="shared" si="7"/>
        <v>Garagem 2</v>
      </c>
      <c r="B184" s="863" t="s">
        <v>1136</v>
      </c>
      <c r="C184" s="863" t="s">
        <v>1101</v>
      </c>
      <c r="D184" s="864" t="s">
        <v>1173</v>
      </c>
      <c r="E184" s="865">
        <v>4</v>
      </c>
      <c r="F184" s="865">
        <v>0</v>
      </c>
      <c r="G184" s="871">
        <f t="shared" si="8"/>
        <v>4</v>
      </c>
      <c r="H184" s="865" t="s">
        <v>220</v>
      </c>
      <c r="I184" s="867">
        <v>74.95</v>
      </c>
      <c r="J184" s="868">
        <f t="shared" si="5"/>
        <v>299.8</v>
      </c>
      <c r="L184" s="394"/>
      <c r="M184" s="394"/>
    </row>
    <row r="185" spans="1:13">
      <c r="A185" s="862" t="str">
        <f t="shared" si="7"/>
        <v>Garagem 2</v>
      </c>
      <c r="B185" s="863" t="s">
        <v>1136</v>
      </c>
      <c r="C185" s="863" t="s">
        <v>1101</v>
      </c>
      <c r="D185" s="864" t="s">
        <v>1227</v>
      </c>
      <c r="E185" s="865">
        <v>1</v>
      </c>
      <c r="F185" s="865">
        <v>0</v>
      </c>
      <c r="G185" s="871">
        <f t="shared" si="8"/>
        <v>1</v>
      </c>
      <c r="H185" s="865" t="s">
        <v>220</v>
      </c>
      <c r="I185" s="867">
        <v>87.03</v>
      </c>
      <c r="J185" s="868">
        <f t="shared" si="5"/>
        <v>87.03</v>
      </c>
      <c r="L185" s="394"/>
      <c r="M185" s="394"/>
    </row>
    <row r="186" spans="1:13">
      <c r="A186" s="862" t="str">
        <f t="shared" si="7"/>
        <v>Garagem 2</v>
      </c>
      <c r="B186" s="863" t="s">
        <v>1136</v>
      </c>
      <c r="C186" s="863" t="s">
        <v>1105</v>
      </c>
      <c r="D186" s="864" t="s">
        <v>1178</v>
      </c>
      <c r="E186" s="865">
        <v>21</v>
      </c>
      <c r="F186" s="865">
        <v>0</v>
      </c>
      <c r="G186" s="871">
        <f t="shared" si="8"/>
        <v>21</v>
      </c>
      <c r="H186" s="865" t="s">
        <v>220</v>
      </c>
      <c r="I186" s="867">
        <v>0.65</v>
      </c>
      <c r="J186" s="868">
        <f t="shared" si="5"/>
        <v>13.65</v>
      </c>
      <c r="L186" s="394"/>
      <c r="M186" s="394"/>
    </row>
    <row r="187" spans="1:13">
      <c r="A187" s="862" t="str">
        <f t="shared" si="7"/>
        <v>Garagem 2</v>
      </c>
      <c r="B187" s="863" t="s">
        <v>1136</v>
      </c>
      <c r="C187" s="863" t="s">
        <v>1105</v>
      </c>
      <c r="D187" s="864" t="s">
        <v>1180</v>
      </c>
      <c r="E187" s="865">
        <v>6.8</v>
      </c>
      <c r="F187" s="865">
        <v>0.2</v>
      </c>
      <c r="G187" s="871">
        <f t="shared" si="8"/>
        <v>8.16</v>
      </c>
      <c r="H187" s="865" t="s">
        <v>3</v>
      </c>
      <c r="I187" s="867">
        <v>3.4</v>
      </c>
      <c r="J187" s="868">
        <f t="shared" si="5"/>
        <v>27.744</v>
      </c>
      <c r="L187" s="394"/>
      <c r="M187" s="394"/>
    </row>
    <row r="188" spans="1:13">
      <c r="A188" s="862" t="str">
        <f t="shared" si="7"/>
        <v>Garagem 2</v>
      </c>
      <c r="B188" s="863" t="s">
        <v>1136</v>
      </c>
      <c r="C188" s="863" t="s">
        <v>1105</v>
      </c>
      <c r="D188" s="864" t="s">
        <v>1182</v>
      </c>
      <c r="E188" s="865">
        <v>8.2100000000000009</v>
      </c>
      <c r="F188" s="865">
        <v>0.2</v>
      </c>
      <c r="G188" s="871">
        <f t="shared" si="8"/>
        <v>9.8520000000000003</v>
      </c>
      <c r="H188" s="865" t="s">
        <v>3</v>
      </c>
      <c r="I188" s="867">
        <v>0.78220000000000001</v>
      </c>
      <c r="J188" s="868">
        <f t="shared" si="5"/>
        <v>7.7062344000000005</v>
      </c>
      <c r="L188" s="394"/>
      <c r="M188" s="394"/>
    </row>
    <row r="189" spans="1:13">
      <c r="A189" s="862" t="str">
        <f t="shared" si="7"/>
        <v>Garagem 2</v>
      </c>
      <c r="B189" s="863" t="s">
        <v>1136</v>
      </c>
      <c r="C189" s="863" t="s">
        <v>1105</v>
      </c>
      <c r="D189" s="864" t="s">
        <v>1183</v>
      </c>
      <c r="E189" s="865">
        <v>2.2599999999999998</v>
      </c>
      <c r="F189" s="865">
        <v>0.2</v>
      </c>
      <c r="G189" s="871">
        <f t="shared" si="8"/>
        <v>2.7119999999999997</v>
      </c>
      <c r="H189" s="865" t="s">
        <v>3</v>
      </c>
      <c r="I189" s="867">
        <v>2.27</v>
      </c>
      <c r="J189" s="868">
        <f t="shared" si="5"/>
        <v>6.1562399999999995</v>
      </c>
      <c r="L189" s="394"/>
      <c r="M189" s="394"/>
    </row>
    <row r="190" spans="1:13">
      <c r="A190" s="862" t="str">
        <f t="shared" si="7"/>
        <v>Garagem 2</v>
      </c>
      <c r="B190" s="863" t="s">
        <v>1136</v>
      </c>
      <c r="C190" s="863" t="s">
        <v>1105</v>
      </c>
      <c r="D190" s="864" t="s">
        <v>1184</v>
      </c>
      <c r="E190" s="865">
        <v>142.19999999999999</v>
      </c>
      <c r="F190" s="865">
        <v>0.2</v>
      </c>
      <c r="G190" s="871">
        <f t="shared" si="8"/>
        <v>170.64</v>
      </c>
      <c r="H190" s="865" t="s">
        <v>3</v>
      </c>
      <c r="I190" s="867">
        <v>0.78</v>
      </c>
      <c r="J190" s="868">
        <f t="shared" si="5"/>
        <v>133.0992</v>
      </c>
      <c r="L190" s="394"/>
      <c r="M190" s="394"/>
    </row>
    <row r="191" spans="1:13">
      <c r="A191" s="862" t="str">
        <f t="shared" si="7"/>
        <v>Garagem 2</v>
      </c>
      <c r="B191" s="863" t="s">
        <v>1136</v>
      </c>
      <c r="C191" s="863" t="s">
        <v>1105</v>
      </c>
      <c r="D191" s="864" t="s">
        <v>1185</v>
      </c>
      <c r="E191" s="865">
        <v>24.27</v>
      </c>
      <c r="F191" s="865">
        <v>0.05</v>
      </c>
      <c r="G191" s="871">
        <f t="shared" si="8"/>
        <v>25.483499999999999</v>
      </c>
      <c r="H191" s="865" t="s">
        <v>3</v>
      </c>
      <c r="I191" s="867">
        <v>7.03</v>
      </c>
      <c r="J191" s="868">
        <f t="shared" si="5"/>
        <v>179.14900499999999</v>
      </c>
      <c r="L191" s="394"/>
      <c r="M191" s="394"/>
    </row>
    <row r="192" spans="1:13">
      <c r="A192" s="862" t="str">
        <f t="shared" si="7"/>
        <v>Garagem 2</v>
      </c>
      <c r="B192" s="863" t="s">
        <v>1136</v>
      </c>
      <c r="C192" s="863" t="s">
        <v>1105</v>
      </c>
      <c r="D192" s="864" t="s">
        <v>1228</v>
      </c>
      <c r="E192" s="865">
        <v>0.8</v>
      </c>
      <c r="F192" s="865">
        <v>0.05</v>
      </c>
      <c r="G192" s="871">
        <f t="shared" si="8"/>
        <v>0.84000000000000008</v>
      </c>
      <c r="H192" s="865" t="s">
        <v>3</v>
      </c>
      <c r="I192" s="867">
        <v>5.18</v>
      </c>
      <c r="J192" s="868">
        <f t="shared" si="5"/>
        <v>4.3512000000000004</v>
      </c>
      <c r="L192" s="394"/>
      <c r="M192" s="394"/>
    </row>
    <row r="193" spans="1:13">
      <c r="A193" s="862" t="str">
        <f t="shared" si="7"/>
        <v>Garagem 2</v>
      </c>
      <c r="B193" s="863" t="s">
        <v>1136</v>
      </c>
      <c r="C193" s="863" t="s">
        <v>1186</v>
      </c>
      <c r="D193" s="864" t="s">
        <v>1187</v>
      </c>
      <c r="E193" s="865">
        <v>1</v>
      </c>
      <c r="F193" s="865">
        <v>0</v>
      </c>
      <c r="G193" s="871">
        <f t="shared" si="8"/>
        <v>1</v>
      </c>
      <c r="H193" s="865" t="s">
        <v>220</v>
      </c>
      <c r="I193" s="867">
        <v>34.9</v>
      </c>
      <c r="J193" s="868">
        <f t="shared" si="5"/>
        <v>34.9</v>
      </c>
      <c r="L193" s="394"/>
      <c r="M193" s="394"/>
    </row>
    <row r="194" spans="1:13">
      <c r="A194" s="862" t="str">
        <f t="shared" si="7"/>
        <v>Garagem 2</v>
      </c>
      <c r="B194" s="863" t="s">
        <v>1136</v>
      </c>
      <c r="C194" s="863" t="s">
        <v>1186</v>
      </c>
      <c r="D194" s="864" t="s">
        <v>1188</v>
      </c>
      <c r="E194" s="865">
        <v>25</v>
      </c>
      <c r="F194" s="865">
        <v>0</v>
      </c>
      <c r="G194" s="871">
        <f t="shared" si="8"/>
        <v>25</v>
      </c>
      <c r="H194" s="865" t="s">
        <v>220</v>
      </c>
      <c r="I194" s="867">
        <v>36.89</v>
      </c>
      <c r="J194" s="868">
        <f t="shared" si="5"/>
        <v>922.25</v>
      </c>
      <c r="L194" s="394"/>
      <c r="M194" s="394"/>
    </row>
    <row r="195" spans="1:13">
      <c r="A195" s="862" t="str">
        <f t="shared" si="7"/>
        <v>Garagem 2</v>
      </c>
      <c r="B195" s="863" t="s">
        <v>1136</v>
      </c>
      <c r="C195" s="863" t="s">
        <v>1189</v>
      </c>
      <c r="D195" s="864" t="s">
        <v>1192</v>
      </c>
      <c r="E195" s="865">
        <v>12</v>
      </c>
      <c r="F195" s="865">
        <v>0</v>
      </c>
      <c r="G195" s="871">
        <f t="shared" si="8"/>
        <v>12</v>
      </c>
      <c r="H195" s="865" t="s">
        <v>220</v>
      </c>
      <c r="I195" s="867">
        <v>37.97</v>
      </c>
      <c r="J195" s="868">
        <f t="shared" si="5"/>
        <v>455.64</v>
      </c>
      <c r="L195" s="394"/>
      <c r="M195" s="394"/>
    </row>
    <row r="196" spans="1:13">
      <c r="A196" s="862" t="str">
        <f t="shared" si="7"/>
        <v>Garagem 2</v>
      </c>
      <c r="B196" s="863" t="s">
        <v>1136</v>
      </c>
      <c r="C196" s="863" t="s">
        <v>1189</v>
      </c>
      <c r="D196" s="864" t="s">
        <v>1194</v>
      </c>
      <c r="E196" s="865">
        <v>3</v>
      </c>
      <c r="F196" s="865">
        <v>0</v>
      </c>
      <c r="G196" s="871">
        <f t="shared" si="8"/>
        <v>3</v>
      </c>
      <c r="H196" s="865" t="s">
        <v>220</v>
      </c>
      <c r="I196" s="867">
        <v>8.19</v>
      </c>
      <c r="J196" s="868">
        <f t="shared" si="5"/>
        <v>24.57</v>
      </c>
      <c r="L196" s="394"/>
      <c r="M196" s="394"/>
    </row>
    <row r="197" spans="1:13">
      <c r="A197" s="862" t="str">
        <f t="shared" si="7"/>
        <v>Garagem 2</v>
      </c>
      <c r="B197" s="863" t="s">
        <v>1136</v>
      </c>
      <c r="C197" s="863" t="s">
        <v>1189</v>
      </c>
      <c r="D197" s="864" t="s">
        <v>1229</v>
      </c>
      <c r="E197" s="865">
        <v>1</v>
      </c>
      <c r="F197" s="865">
        <v>0</v>
      </c>
      <c r="G197" s="871">
        <f t="shared" si="8"/>
        <v>1</v>
      </c>
      <c r="H197" s="865" t="s">
        <v>220</v>
      </c>
      <c r="I197" s="867">
        <v>37.5</v>
      </c>
      <c r="J197" s="868">
        <f t="shared" si="5"/>
        <v>37.5</v>
      </c>
      <c r="L197" s="394"/>
      <c r="M197" s="394"/>
    </row>
    <row r="198" spans="1:13">
      <c r="A198" s="862" t="str">
        <f t="shared" si="7"/>
        <v>Garagem 2</v>
      </c>
      <c r="B198" s="863" t="s">
        <v>1136</v>
      </c>
      <c r="C198" s="863" t="s">
        <v>1189</v>
      </c>
      <c r="D198" s="864" t="s">
        <v>1195</v>
      </c>
      <c r="E198" s="865">
        <v>4</v>
      </c>
      <c r="F198" s="865">
        <v>0</v>
      </c>
      <c r="G198" s="871">
        <f t="shared" si="8"/>
        <v>4</v>
      </c>
      <c r="H198" s="865" t="s">
        <v>220</v>
      </c>
      <c r="I198" s="867">
        <v>10.79</v>
      </c>
      <c r="J198" s="868">
        <f t="shared" si="5"/>
        <v>43.16</v>
      </c>
      <c r="L198" s="394"/>
      <c r="M198" s="394"/>
    </row>
    <row r="199" spans="1:13">
      <c r="A199" s="862" t="str">
        <f t="shared" si="7"/>
        <v>Garagem 2</v>
      </c>
      <c r="B199" s="863" t="s">
        <v>1136</v>
      </c>
      <c r="C199" s="863" t="s">
        <v>1189</v>
      </c>
      <c r="D199" s="864" t="s">
        <v>1196</v>
      </c>
      <c r="E199" s="865">
        <v>1</v>
      </c>
      <c r="F199" s="865">
        <v>0</v>
      </c>
      <c r="G199" s="871">
        <f t="shared" si="8"/>
        <v>1</v>
      </c>
      <c r="H199" s="865" t="s">
        <v>220</v>
      </c>
      <c r="I199" s="867">
        <v>14.15</v>
      </c>
      <c r="J199" s="868">
        <f t="shared" si="5"/>
        <v>14.15</v>
      </c>
      <c r="L199" s="394"/>
      <c r="M199" s="394"/>
    </row>
    <row r="200" spans="1:13">
      <c r="A200" s="862" t="str">
        <f t="shared" si="7"/>
        <v>Garagem 2</v>
      </c>
      <c r="B200" s="863" t="s">
        <v>1122</v>
      </c>
      <c r="C200" s="863" t="s">
        <v>1094</v>
      </c>
      <c r="D200" s="864" t="s">
        <v>1230</v>
      </c>
      <c r="E200" s="865">
        <v>1</v>
      </c>
      <c r="F200" s="865">
        <v>0</v>
      </c>
      <c r="G200" s="871">
        <f t="shared" si="8"/>
        <v>1</v>
      </c>
      <c r="H200" s="865" t="s">
        <v>220</v>
      </c>
      <c r="I200" s="867">
        <v>2500</v>
      </c>
      <c r="J200" s="868">
        <f t="shared" si="5"/>
        <v>2500</v>
      </c>
      <c r="L200" s="394"/>
      <c r="M200" s="394"/>
    </row>
    <row r="201" spans="1:13">
      <c r="A201" s="862" t="str">
        <f t="shared" si="7"/>
        <v>Garagem 2</v>
      </c>
      <c r="B201" s="863" t="s">
        <v>1122</v>
      </c>
      <c r="C201" s="863" t="s">
        <v>1096</v>
      </c>
      <c r="D201" s="864" t="s">
        <v>1123</v>
      </c>
      <c r="E201" s="865">
        <v>222.6</v>
      </c>
      <c r="F201" s="865">
        <v>0.3</v>
      </c>
      <c r="G201" s="871">
        <f t="shared" si="8"/>
        <v>289.38</v>
      </c>
      <c r="H201" s="865" t="s">
        <v>3</v>
      </c>
      <c r="I201" s="867">
        <v>7.45</v>
      </c>
      <c r="J201" s="868">
        <f t="shared" si="5"/>
        <v>2155.8809999999999</v>
      </c>
      <c r="L201" s="394"/>
      <c r="M201" s="394"/>
    </row>
    <row r="202" spans="1:13">
      <c r="A202" s="862" t="str">
        <f t="shared" si="7"/>
        <v>Garagem 2</v>
      </c>
      <c r="B202" s="863" t="s">
        <v>1122</v>
      </c>
      <c r="C202" s="863" t="s">
        <v>1096</v>
      </c>
      <c r="D202" s="864" t="s">
        <v>1124</v>
      </c>
      <c r="E202" s="865">
        <v>222.6</v>
      </c>
      <c r="F202" s="865">
        <v>0.3</v>
      </c>
      <c r="G202" s="871">
        <f t="shared" si="8"/>
        <v>289.38</v>
      </c>
      <c r="H202" s="865" t="s">
        <v>3</v>
      </c>
      <c r="I202" s="867">
        <v>7.45</v>
      </c>
      <c r="J202" s="868">
        <f t="shared" si="5"/>
        <v>2155.8809999999999</v>
      </c>
      <c r="L202" s="394"/>
      <c r="M202" s="394"/>
    </row>
    <row r="203" spans="1:13">
      <c r="A203" s="862" t="str">
        <f t="shared" si="7"/>
        <v>Garagem 2</v>
      </c>
      <c r="B203" s="863" t="s">
        <v>1122</v>
      </c>
      <c r="C203" s="863" t="s">
        <v>1096</v>
      </c>
      <c r="D203" s="864" t="s">
        <v>1125</v>
      </c>
      <c r="E203" s="865">
        <v>222.6</v>
      </c>
      <c r="F203" s="865">
        <v>0.3</v>
      </c>
      <c r="G203" s="871">
        <f t="shared" si="8"/>
        <v>289.38</v>
      </c>
      <c r="H203" s="865" t="s">
        <v>3</v>
      </c>
      <c r="I203" s="867">
        <v>7.45</v>
      </c>
      <c r="J203" s="868">
        <f t="shared" si="5"/>
        <v>2155.8809999999999</v>
      </c>
      <c r="L203" s="394"/>
      <c r="M203" s="394"/>
    </row>
    <row r="204" spans="1:13">
      <c r="A204" s="862" t="str">
        <f t="shared" si="7"/>
        <v>Garagem 2</v>
      </c>
      <c r="B204" s="863" t="s">
        <v>1122</v>
      </c>
      <c r="C204" s="863" t="s">
        <v>1096</v>
      </c>
      <c r="D204" s="864" t="s">
        <v>1126</v>
      </c>
      <c r="E204" s="865">
        <v>222.6</v>
      </c>
      <c r="F204" s="865">
        <v>0.3</v>
      </c>
      <c r="G204" s="871">
        <f t="shared" si="8"/>
        <v>289.38</v>
      </c>
      <c r="H204" s="865" t="s">
        <v>3</v>
      </c>
      <c r="I204" s="867">
        <v>7.45</v>
      </c>
      <c r="J204" s="868">
        <f t="shared" si="5"/>
        <v>2155.8809999999999</v>
      </c>
      <c r="L204" s="394"/>
      <c r="M204" s="394"/>
    </row>
    <row r="205" spans="1:13">
      <c r="A205" s="862" t="str">
        <f t="shared" si="7"/>
        <v>Garagem 2</v>
      </c>
      <c r="B205" s="863" t="s">
        <v>1122</v>
      </c>
      <c r="C205" s="863" t="s">
        <v>1096</v>
      </c>
      <c r="D205" s="864" t="s">
        <v>1127</v>
      </c>
      <c r="E205" s="865">
        <v>222.6</v>
      </c>
      <c r="F205" s="865">
        <v>0.3</v>
      </c>
      <c r="G205" s="871">
        <f t="shared" si="8"/>
        <v>289.38</v>
      </c>
      <c r="H205" s="865" t="s">
        <v>3</v>
      </c>
      <c r="I205" s="867">
        <v>7.45</v>
      </c>
      <c r="J205" s="868">
        <f t="shared" si="5"/>
        <v>2155.8809999999999</v>
      </c>
      <c r="L205" s="394"/>
      <c r="M205" s="394"/>
    </row>
    <row r="206" spans="1:13">
      <c r="A206" s="862" t="str">
        <f t="shared" si="7"/>
        <v>Garagem 2</v>
      </c>
      <c r="B206" s="863" t="s">
        <v>1122</v>
      </c>
      <c r="C206" s="863" t="s">
        <v>1174</v>
      </c>
      <c r="D206" s="864" t="s">
        <v>1231</v>
      </c>
      <c r="E206" s="865">
        <v>1</v>
      </c>
      <c r="F206" s="865">
        <v>0</v>
      </c>
      <c r="G206" s="871">
        <f t="shared" si="8"/>
        <v>1</v>
      </c>
      <c r="H206" s="865" t="s">
        <v>220</v>
      </c>
      <c r="I206" s="867">
        <v>41.28</v>
      </c>
      <c r="J206" s="868">
        <f t="shared" si="5"/>
        <v>41.28</v>
      </c>
      <c r="L206" s="394"/>
      <c r="M206" s="394"/>
    </row>
    <row r="207" spans="1:13">
      <c r="A207" s="862" t="str">
        <f t="shared" si="7"/>
        <v>Garagem 2</v>
      </c>
      <c r="B207" s="863" t="s">
        <v>1122</v>
      </c>
      <c r="C207" s="863" t="s">
        <v>1174</v>
      </c>
      <c r="D207" s="864" t="s">
        <v>1232</v>
      </c>
      <c r="E207" s="865">
        <v>6.4</v>
      </c>
      <c r="F207" s="865">
        <v>0</v>
      </c>
      <c r="G207" s="871">
        <f t="shared" si="8"/>
        <v>6.4</v>
      </c>
      <c r="H207" s="865" t="s">
        <v>3</v>
      </c>
      <c r="I207" s="867">
        <v>39.61</v>
      </c>
      <c r="J207" s="868">
        <f t="shared" si="5"/>
        <v>253.50400000000002</v>
      </c>
      <c r="L207" s="394"/>
      <c r="M207" s="394"/>
    </row>
    <row r="208" spans="1:13">
      <c r="A208" s="862" t="str">
        <f t="shared" si="7"/>
        <v>Garagem 2</v>
      </c>
      <c r="B208" s="863" t="s">
        <v>1122</v>
      </c>
      <c r="C208" s="863" t="s">
        <v>1105</v>
      </c>
      <c r="D208" s="864" t="s">
        <v>1178</v>
      </c>
      <c r="E208" s="865">
        <v>140</v>
      </c>
      <c r="F208" s="865">
        <v>0</v>
      </c>
      <c r="G208" s="871">
        <f t="shared" si="8"/>
        <v>140</v>
      </c>
      <c r="H208" s="865" t="s">
        <v>220</v>
      </c>
      <c r="I208" s="867">
        <v>0.65</v>
      </c>
      <c r="J208" s="868">
        <f t="shared" si="5"/>
        <v>91</v>
      </c>
      <c r="L208" s="394"/>
      <c r="M208" s="394"/>
    </row>
    <row r="209" spans="1:13">
      <c r="A209" s="862" t="str">
        <f t="shared" si="7"/>
        <v>Garagem 2</v>
      </c>
      <c r="B209" s="863" t="s">
        <v>1122</v>
      </c>
      <c r="C209" s="863" t="s">
        <v>1105</v>
      </c>
      <c r="D209" s="864" t="s">
        <v>1233</v>
      </c>
      <c r="E209" s="865">
        <v>20</v>
      </c>
      <c r="F209" s="865">
        <v>0</v>
      </c>
      <c r="G209" s="871">
        <f t="shared" si="8"/>
        <v>20</v>
      </c>
      <c r="H209" s="865" t="s">
        <v>220</v>
      </c>
      <c r="I209" s="867">
        <v>2.6</v>
      </c>
      <c r="J209" s="868">
        <f t="shared" si="5"/>
        <v>52</v>
      </c>
      <c r="L209" s="394"/>
      <c r="M209" s="394"/>
    </row>
    <row r="210" spans="1:13">
      <c r="A210" s="862" t="str">
        <f t="shared" si="7"/>
        <v>Garagem 2</v>
      </c>
      <c r="B210" s="863" t="s">
        <v>1122</v>
      </c>
      <c r="C210" s="863" t="s">
        <v>1105</v>
      </c>
      <c r="D210" s="864" t="s">
        <v>1185</v>
      </c>
      <c r="E210" s="865">
        <v>160.6</v>
      </c>
      <c r="F210" s="865">
        <v>0.05</v>
      </c>
      <c r="G210" s="871">
        <f t="shared" si="8"/>
        <v>168.63</v>
      </c>
      <c r="H210" s="865" t="s">
        <v>3</v>
      </c>
      <c r="I210" s="867">
        <v>7.03</v>
      </c>
      <c r="J210" s="868">
        <f t="shared" si="5"/>
        <v>1185.4689000000001</v>
      </c>
      <c r="L210" s="394"/>
      <c r="M210" s="394"/>
    </row>
    <row r="211" spans="1:13">
      <c r="A211" s="862" t="str">
        <f t="shared" si="7"/>
        <v>Garagem 2</v>
      </c>
      <c r="B211" s="863" t="s">
        <v>1197</v>
      </c>
      <c r="C211" s="863" t="s">
        <v>1092</v>
      </c>
      <c r="D211" s="864" t="s">
        <v>1138</v>
      </c>
      <c r="E211" s="865">
        <v>1</v>
      </c>
      <c r="F211" s="865">
        <v>0</v>
      </c>
      <c r="G211" s="871">
        <f t="shared" si="8"/>
        <v>1</v>
      </c>
      <c r="H211" s="865" t="s">
        <v>220</v>
      </c>
      <c r="I211" s="867">
        <v>2.64</v>
      </c>
      <c r="J211" s="868">
        <f t="shared" si="5"/>
        <v>2.64</v>
      </c>
      <c r="L211" s="394"/>
      <c r="M211" s="394"/>
    </row>
    <row r="212" spans="1:13">
      <c r="A212" s="862" t="str">
        <f t="shared" si="7"/>
        <v>Garagem 2</v>
      </c>
      <c r="B212" s="863" t="s">
        <v>1197</v>
      </c>
      <c r="C212" s="863" t="s">
        <v>1092</v>
      </c>
      <c r="D212" s="864" t="s">
        <v>1139</v>
      </c>
      <c r="E212" s="865">
        <v>3</v>
      </c>
      <c r="F212" s="865">
        <v>0</v>
      </c>
      <c r="G212" s="871">
        <f t="shared" si="6"/>
        <v>3</v>
      </c>
      <c r="H212" s="865" t="s">
        <v>220</v>
      </c>
      <c r="I212" s="867">
        <v>7.1</v>
      </c>
      <c r="J212" s="868">
        <f t="shared" si="5"/>
        <v>21.299999999999997</v>
      </c>
      <c r="L212" s="394"/>
      <c r="M212" s="394"/>
    </row>
    <row r="213" spans="1:13">
      <c r="A213" s="862" t="str">
        <f t="shared" si="7"/>
        <v>Garagem 2</v>
      </c>
      <c r="B213" s="863" t="s">
        <v>1197</v>
      </c>
      <c r="C213" s="863" t="s">
        <v>1202</v>
      </c>
      <c r="D213" s="864" t="s">
        <v>1234</v>
      </c>
      <c r="E213" s="865">
        <v>39.5</v>
      </c>
      <c r="F213" s="865">
        <v>0</v>
      </c>
      <c r="G213" s="871">
        <f t="shared" si="6"/>
        <v>39.5</v>
      </c>
      <c r="H213" s="865" t="s">
        <v>3</v>
      </c>
      <c r="I213" s="867">
        <v>1.5</v>
      </c>
      <c r="J213" s="868">
        <f t="shared" si="5"/>
        <v>59.25</v>
      </c>
      <c r="L213" s="394"/>
      <c r="M213" s="394"/>
    </row>
    <row r="214" spans="1:13">
      <c r="A214" s="862" t="str">
        <f t="shared" si="7"/>
        <v>Garagem 2</v>
      </c>
      <c r="B214" s="863" t="s">
        <v>1197</v>
      </c>
      <c r="C214" s="863" t="s">
        <v>1235</v>
      </c>
      <c r="D214" s="864" t="s">
        <v>1236</v>
      </c>
      <c r="E214" s="865">
        <v>4</v>
      </c>
      <c r="F214" s="865">
        <v>0</v>
      </c>
      <c r="G214" s="871">
        <f t="shared" si="6"/>
        <v>4</v>
      </c>
      <c r="H214" s="865" t="s">
        <v>220</v>
      </c>
      <c r="I214" s="867">
        <v>3.29</v>
      </c>
      <c r="J214" s="868">
        <f t="shared" si="5"/>
        <v>13.16</v>
      </c>
      <c r="L214" s="394"/>
      <c r="M214" s="394"/>
    </row>
    <row r="215" spans="1:13">
      <c r="A215" s="862" t="str">
        <f t="shared" si="7"/>
        <v>Garagem 2</v>
      </c>
      <c r="B215" s="863" t="s">
        <v>1197</v>
      </c>
      <c r="C215" s="863" t="s">
        <v>1208</v>
      </c>
      <c r="D215" s="864" t="s">
        <v>1210</v>
      </c>
      <c r="E215" s="865">
        <v>2</v>
      </c>
      <c r="F215" s="865">
        <v>0</v>
      </c>
      <c r="G215" s="871">
        <f t="shared" si="6"/>
        <v>2</v>
      </c>
      <c r="H215" s="865" t="s">
        <v>220</v>
      </c>
      <c r="I215" s="867">
        <v>15</v>
      </c>
      <c r="J215" s="868">
        <f t="shared" si="5"/>
        <v>30</v>
      </c>
      <c r="L215" s="394"/>
      <c r="M215" s="394"/>
    </row>
    <row r="216" spans="1:13">
      <c r="A216" s="862" t="str">
        <f t="shared" si="7"/>
        <v>Garagem 2</v>
      </c>
      <c r="B216" s="863" t="s">
        <v>1197</v>
      </c>
      <c r="C216" s="863" t="s">
        <v>1208</v>
      </c>
      <c r="D216" s="864" t="s">
        <v>1212</v>
      </c>
      <c r="E216" s="865">
        <v>1</v>
      </c>
      <c r="F216" s="865">
        <v>0</v>
      </c>
      <c r="G216" s="871">
        <f t="shared" si="6"/>
        <v>1</v>
      </c>
      <c r="H216" s="865" t="s">
        <v>220</v>
      </c>
      <c r="I216" s="867">
        <v>8.5</v>
      </c>
      <c r="J216" s="868">
        <f t="shared" si="5"/>
        <v>8.5</v>
      </c>
      <c r="L216" s="394"/>
      <c r="M216" s="394"/>
    </row>
    <row r="217" spans="1:13">
      <c r="A217" s="862" t="str">
        <f t="shared" ref="A217:A241" si="9">A216</f>
        <v>Garagem 2</v>
      </c>
      <c r="B217" s="863" t="s">
        <v>1197</v>
      </c>
      <c r="C217" s="863" t="s">
        <v>1105</v>
      </c>
      <c r="D217" s="864" t="s">
        <v>1180</v>
      </c>
      <c r="E217" s="865">
        <v>1.3</v>
      </c>
      <c r="F217" s="865">
        <v>0.2</v>
      </c>
      <c r="G217" s="871">
        <f t="shared" si="6"/>
        <v>1.56</v>
      </c>
      <c r="H217" s="865" t="s">
        <v>3</v>
      </c>
      <c r="I217" s="867">
        <v>3.4</v>
      </c>
      <c r="J217" s="868">
        <f t="shared" si="5"/>
        <v>5.3040000000000003</v>
      </c>
      <c r="L217" s="394"/>
      <c r="M217" s="394"/>
    </row>
    <row r="218" spans="1:13">
      <c r="A218" s="863" t="str">
        <f t="shared" si="9"/>
        <v>Garagem 2</v>
      </c>
      <c r="B218" s="863" t="s">
        <v>1197</v>
      </c>
      <c r="C218" s="863" t="s">
        <v>1105</v>
      </c>
      <c r="D218" s="864" t="s">
        <v>1183</v>
      </c>
      <c r="E218" s="865">
        <v>72.900000000000006</v>
      </c>
      <c r="F218" s="865">
        <v>0.2</v>
      </c>
      <c r="G218" s="871">
        <f t="shared" si="6"/>
        <v>87.48</v>
      </c>
      <c r="H218" s="865" t="s">
        <v>3</v>
      </c>
      <c r="I218" s="867">
        <v>2.27</v>
      </c>
      <c r="J218" s="868">
        <f t="shared" si="5"/>
        <v>198.5796</v>
      </c>
      <c r="L218" s="394"/>
      <c r="M218" s="394"/>
    </row>
    <row r="219" spans="1:13">
      <c r="A219" s="863" t="str">
        <f t="shared" si="9"/>
        <v>Garagem 2</v>
      </c>
      <c r="B219" s="863" t="s">
        <v>1135</v>
      </c>
      <c r="C219" s="863" t="s">
        <v>1092</v>
      </c>
      <c r="D219" s="864" t="s">
        <v>1237</v>
      </c>
      <c r="E219" s="865">
        <v>1</v>
      </c>
      <c r="F219" s="865">
        <v>0</v>
      </c>
      <c r="G219" s="871">
        <f t="shared" si="6"/>
        <v>1</v>
      </c>
      <c r="H219" s="865" t="s">
        <v>220</v>
      </c>
      <c r="I219" s="867">
        <v>184.3</v>
      </c>
      <c r="J219" s="868">
        <f t="shared" si="5"/>
        <v>184.3</v>
      </c>
      <c r="L219" s="394"/>
      <c r="M219" s="394"/>
    </row>
    <row r="220" spans="1:13">
      <c r="A220" s="863" t="str">
        <f t="shared" si="9"/>
        <v>Garagem 2</v>
      </c>
      <c r="B220" s="863" t="s">
        <v>1135</v>
      </c>
      <c r="C220" s="863" t="s">
        <v>1105</v>
      </c>
      <c r="D220" s="864" t="s">
        <v>1238</v>
      </c>
      <c r="E220" s="865">
        <v>13.6</v>
      </c>
      <c r="F220" s="865">
        <v>0.05</v>
      </c>
      <c r="G220" s="871">
        <f t="shared" si="6"/>
        <v>14.28</v>
      </c>
      <c r="H220" s="865" t="s">
        <v>3</v>
      </c>
      <c r="I220" s="867">
        <v>16.66</v>
      </c>
      <c r="J220" s="868">
        <f t="shared" si="5"/>
        <v>237.90479999999999</v>
      </c>
      <c r="L220" s="394"/>
      <c r="M220" s="394"/>
    </row>
    <row r="221" spans="1:13">
      <c r="A221" s="863" t="str">
        <f t="shared" si="9"/>
        <v>Garagem 2</v>
      </c>
      <c r="B221" s="863" t="s">
        <v>1213</v>
      </c>
      <c r="C221" s="863" t="s">
        <v>1092</v>
      </c>
      <c r="D221" s="864" t="s">
        <v>1138</v>
      </c>
      <c r="E221" s="865">
        <v>2</v>
      </c>
      <c r="F221" s="865">
        <v>0</v>
      </c>
      <c r="G221" s="871">
        <f t="shared" si="6"/>
        <v>2</v>
      </c>
      <c r="H221" s="865" t="s">
        <v>220</v>
      </c>
      <c r="I221" s="867">
        <v>2.64</v>
      </c>
      <c r="J221" s="868">
        <f t="shared" si="5"/>
        <v>5.28</v>
      </c>
      <c r="L221" s="394"/>
      <c r="M221" s="394"/>
    </row>
    <row r="222" spans="1:13">
      <c r="A222" s="863" t="str">
        <f t="shared" si="9"/>
        <v>Garagem 2</v>
      </c>
      <c r="B222" s="863" t="s">
        <v>1213</v>
      </c>
      <c r="C222" s="863" t="s">
        <v>1214</v>
      </c>
      <c r="D222" s="864" t="s">
        <v>1215</v>
      </c>
      <c r="E222" s="865">
        <v>1</v>
      </c>
      <c r="F222" s="865">
        <v>0</v>
      </c>
      <c r="G222" s="871">
        <f t="shared" si="6"/>
        <v>1</v>
      </c>
      <c r="H222" s="865" t="s">
        <v>220</v>
      </c>
      <c r="I222" s="867">
        <v>105.66</v>
      </c>
      <c r="J222" s="868">
        <f t="shared" si="5"/>
        <v>105.66</v>
      </c>
      <c r="L222" s="394"/>
      <c r="M222" s="394"/>
    </row>
    <row r="223" spans="1:13">
      <c r="A223" s="863" t="str">
        <f t="shared" si="9"/>
        <v>Garagem 2</v>
      </c>
      <c r="B223" s="863" t="s">
        <v>1213</v>
      </c>
      <c r="C223" s="863" t="s">
        <v>1214</v>
      </c>
      <c r="D223" s="864" t="s">
        <v>1217</v>
      </c>
      <c r="E223" s="865">
        <v>1</v>
      </c>
      <c r="F223" s="865">
        <v>0</v>
      </c>
      <c r="G223" s="871">
        <f t="shared" si="6"/>
        <v>1</v>
      </c>
      <c r="H223" s="865" t="s">
        <v>220</v>
      </c>
      <c r="I223" s="867">
        <v>87.8</v>
      </c>
      <c r="J223" s="868">
        <f t="shared" si="5"/>
        <v>87.8</v>
      </c>
      <c r="L223" s="394"/>
      <c r="M223" s="394"/>
    </row>
    <row r="224" spans="1:13">
      <c r="A224" s="863" t="str">
        <f t="shared" si="9"/>
        <v>Garagem 2</v>
      </c>
      <c r="B224" s="863" t="s">
        <v>1213</v>
      </c>
      <c r="C224" s="863" t="s">
        <v>1214</v>
      </c>
      <c r="D224" s="864" t="s">
        <v>1218</v>
      </c>
      <c r="E224" s="865">
        <v>2</v>
      </c>
      <c r="F224" s="865">
        <v>0</v>
      </c>
      <c r="G224" s="871">
        <f t="shared" si="6"/>
        <v>2</v>
      </c>
      <c r="H224" s="865" t="s">
        <v>220</v>
      </c>
      <c r="I224" s="867">
        <v>180.4</v>
      </c>
      <c r="J224" s="868">
        <f t="shared" si="5"/>
        <v>360.8</v>
      </c>
      <c r="L224" s="394"/>
      <c r="M224" s="394"/>
    </row>
    <row r="225" spans="1:13">
      <c r="A225" s="863" t="str">
        <f t="shared" si="9"/>
        <v>Garagem 2</v>
      </c>
      <c r="B225" s="863" t="s">
        <v>1213</v>
      </c>
      <c r="C225" s="863" t="s">
        <v>1214</v>
      </c>
      <c r="D225" s="864" t="s">
        <v>1219</v>
      </c>
      <c r="E225" s="865">
        <v>4</v>
      </c>
      <c r="F225" s="865">
        <v>0</v>
      </c>
      <c r="G225" s="871">
        <f t="shared" si="6"/>
        <v>4</v>
      </c>
      <c r="H225" s="865" t="s">
        <v>220</v>
      </c>
      <c r="I225" s="867">
        <v>20.99</v>
      </c>
      <c r="J225" s="868">
        <f t="shared" si="5"/>
        <v>83.96</v>
      </c>
      <c r="L225" s="394"/>
      <c r="M225" s="394"/>
    </row>
    <row r="226" spans="1:13">
      <c r="A226" s="863" t="str">
        <f t="shared" si="9"/>
        <v>Garagem 2</v>
      </c>
      <c r="B226" s="863" t="s">
        <v>1213</v>
      </c>
      <c r="C226" s="863" t="s">
        <v>1214</v>
      </c>
      <c r="D226" s="864" t="s">
        <v>1220</v>
      </c>
      <c r="E226" s="865">
        <v>2</v>
      </c>
      <c r="F226" s="865">
        <v>0</v>
      </c>
      <c r="G226" s="871">
        <f t="shared" si="6"/>
        <v>2</v>
      </c>
      <c r="H226" s="865" t="s">
        <v>220</v>
      </c>
      <c r="I226" s="867">
        <v>67.61</v>
      </c>
      <c r="J226" s="868">
        <f t="shared" si="5"/>
        <v>135.22</v>
      </c>
      <c r="L226" s="394"/>
      <c r="M226" s="394"/>
    </row>
    <row r="227" spans="1:13">
      <c r="A227" s="863" t="str">
        <f t="shared" si="9"/>
        <v>Garagem 2</v>
      </c>
      <c r="B227" s="863" t="s">
        <v>1213</v>
      </c>
      <c r="C227" s="863" t="s">
        <v>1214</v>
      </c>
      <c r="D227" s="864" t="s">
        <v>1221</v>
      </c>
      <c r="E227" s="865">
        <v>4</v>
      </c>
      <c r="F227" s="865">
        <v>0</v>
      </c>
      <c r="G227" s="871">
        <f t="shared" si="6"/>
        <v>4</v>
      </c>
      <c r="H227" s="865" t="s">
        <v>220</v>
      </c>
      <c r="I227" s="867">
        <v>67.61</v>
      </c>
      <c r="J227" s="868">
        <f t="shared" si="5"/>
        <v>270.44</v>
      </c>
      <c r="L227" s="394"/>
      <c r="M227" s="394"/>
    </row>
    <row r="228" spans="1:13">
      <c r="A228" s="863" t="str">
        <f t="shared" si="9"/>
        <v>Garagem 2</v>
      </c>
      <c r="B228" s="863" t="s">
        <v>1213</v>
      </c>
      <c r="C228" s="863" t="s">
        <v>1105</v>
      </c>
      <c r="D228" s="864" t="s">
        <v>1180</v>
      </c>
      <c r="E228" s="865">
        <v>6.8</v>
      </c>
      <c r="F228" s="865">
        <v>0.2</v>
      </c>
      <c r="G228" s="871">
        <f t="shared" si="6"/>
        <v>8.16</v>
      </c>
      <c r="H228" s="865" t="s">
        <v>3</v>
      </c>
      <c r="I228" s="867">
        <v>3.4</v>
      </c>
      <c r="J228" s="868">
        <f t="shared" si="5"/>
        <v>27.744</v>
      </c>
      <c r="L228" s="394"/>
      <c r="M228" s="394"/>
    </row>
    <row r="229" spans="1:13">
      <c r="A229" s="863" t="str">
        <f t="shared" si="9"/>
        <v>Garagem 2</v>
      </c>
      <c r="B229" s="863" t="s">
        <v>1222</v>
      </c>
      <c r="C229" s="863" t="s">
        <v>1092</v>
      </c>
      <c r="D229" s="864" t="s">
        <v>1138</v>
      </c>
      <c r="E229" s="865">
        <v>9</v>
      </c>
      <c r="F229" s="865">
        <v>0</v>
      </c>
      <c r="G229" s="871">
        <f t="shared" si="6"/>
        <v>9</v>
      </c>
      <c r="H229" s="865" t="s">
        <v>220</v>
      </c>
      <c r="I229" s="867">
        <v>2.64</v>
      </c>
      <c r="J229" s="868">
        <f t="shared" si="5"/>
        <v>23.76</v>
      </c>
      <c r="L229" s="394"/>
      <c r="M229" s="394"/>
    </row>
    <row r="230" spans="1:13">
      <c r="A230" s="863" t="str">
        <f t="shared" si="9"/>
        <v>Garagem 2</v>
      </c>
      <c r="B230" s="863" t="s">
        <v>1222</v>
      </c>
      <c r="C230" s="863" t="s">
        <v>1094</v>
      </c>
      <c r="D230" s="864" t="s">
        <v>1230</v>
      </c>
      <c r="E230" s="865">
        <v>1</v>
      </c>
      <c r="F230" s="865">
        <v>0</v>
      </c>
      <c r="G230" s="871">
        <f t="shared" si="6"/>
        <v>1</v>
      </c>
      <c r="H230" s="865" t="s">
        <v>220</v>
      </c>
      <c r="I230" s="867">
        <v>2500</v>
      </c>
      <c r="J230" s="868">
        <f t="shared" si="5"/>
        <v>2500</v>
      </c>
      <c r="L230" s="394"/>
      <c r="M230" s="394"/>
    </row>
    <row r="231" spans="1:13">
      <c r="A231" s="863" t="str">
        <f t="shared" si="9"/>
        <v>Garagem 2</v>
      </c>
      <c r="B231" s="863" t="s">
        <v>1222</v>
      </c>
      <c r="C231" s="863" t="s">
        <v>1142</v>
      </c>
      <c r="D231" s="864" t="s">
        <v>1223</v>
      </c>
      <c r="E231" s="865">
        <v>9</v>
      </c>
      <c r="F231" s="865">
        <v>0</v>
      </c>
      <c r="G231" s="871">
        <f t="shared" si="6"/>
        <v>9</v>
      </c>
      <c r="H231" s="865" t="s">
        <v>220</v>
      </c>
      <c r="I231" s="867">
        <v>4.6500000000000004</v>
      </c>
      <c r="J231" s="868">
        <f t="shared" si="5"/>
        <v>41.85</v>
      </c>
      <c r="L231" s="394"/>
      <c r="M231" s="394"/>
    </row>
    <row r="232" spans="1:13">
      <c r="A232" s="863" t="str">
        <f t="shared" si="9"/>
        <v>Garagem 2</v>
      </c>
      <c r="B232" s="863" t="s">
        <v>1222</v>
      </c>
      <c r="C232" s="863" t="s">
        <v>1142</v>
      </c>
      <c r="D232" s="864" t="s">
        <v>1143</v>
      </c>
      <c r="E232" s="865">
        <v>9</v>
      </c>
      <c r="F232" s="865">
        <v>0</v>
      </c>
      <c r="G232" s="871">
        <f t="shared" si="6"/>
        <v>9</v>
      </c>
      <c r="H232" s="865" t="s">
        <v>220</v>
      </c>
      <c r="I232" s="867">
        <v>4.99</v>
      </c>
      <c r="J232" s="868">
        <f t="shared" si="5"/>
        <v>44.910000000000004</v>
      </c>
      <c r="L232" s="394"/>
      <c r="M232" s="394"/>
    </row>
    <row r="233" spans="1:13">
      <c r="A233" s="863" t="str">
        <f t="shared" si="9"/>
        <v>Garagem 2</v>
      </c>
      <c r="B233" s="863" t="s">
        <v>1222</v>
      </c>
      <c r="C233" s="863" t="s">
        <v>1142</v>
      </c>
      <c r="D233" s="864" t="s">
        <v>1145</v>
      </c>
      <c r="E233" s="865">
        <v>9</v>
      </c>
      <c r="F233" s="865">
        <v>0</v>
      </c>
      <c r="G233" s="871">
        <f t="shared" si="6"/>
        <v>9</v>
      </c>
      <c r="H233" s="865" t="s">
        <v>220</v>
      </c>
      <c r="I233" s="867">
        <v>2.33</v>
      </c>
      <c r="J233" s="868">
        <f t="shared" si="5"/>
        <v>20.97</v>
      </c>
      <c r="L233" s="394"/>
      <c r="M233" s="394"/>
    </row>
    <row r="234" spans="1:13">
      <c r="A234" s="863" t="str">
        <f t="shared" si="9"/>
        <v>Garagem 2</v>
      </c>
      <c r="B234" s="863" t="s">
        <v>1222</v>
      </c>
      <c r="C234" s="863" t="s">
        <v>1101</v>
      </c>
      <c r="D234" s="864" t="s">
        <v>1102</v>
      </c>
      <c r="E234" s="865">
        <v>1</v>
      </c>
      <c r="F234" s="865">
        <v>0</v>
      </c>
      <c r="G234" s="871">
        <f t="shared" si="6"/>
        <v>1</v>
      </c>
      <c r="H234" s="865" t="s">
        <v>220</v>
      </c>
      <c r="I234" s="867">
        <v>63.99</v>
      </c>
      <c r="J234" s="868">
        <f t="shared" si="5"/>
        <v>63.99</v>
      </c>
      <c r="L234" s="394"/>
      <c r="M234" s="394"/>
    </row>
    <row r="235" spans="1:13">
      <c r="A235" s="863" t="str">
        <f t="shared" si="9"/>
        <v>Garagem 2</v>
      </c>
      <c r="B235" s="863" t="s">
        <v>1222</v>
      </c>
      <c r="C235" s="863" t="s">
        <v>1174</v>
      </c>
      <c r="D235" s="864" t="s">
        <v>1239</v>
      </c>
      <c r="E235" s="865">
        <v>2</v>
      </c>
      <c r="F235" s="865">
        <v>0</v>
      </c>
      <c r="G235" s="871">
        <f t="shared" si="6"/>
        <v>2</v>
      </c>
      <c r="H235" s="865" t="s">
        <v>220</v>
      </c>
      <c r="I235" s="867">
        <v>24.8</v>
      </c>
      <c r="J235" s="868">
        <f t="shared" si="5"/>
        <v>49.6</v>
      </c>
      <c r="L235" s="394"/>
      <c r="M235" s="394"/>
    </row>
    <row r="236" spans="1:13">
      <c r="A236" s="863" t="str">
        <f t="shared" si="9"/>
        <v>Garagem 2</v>
      </c>
      <c r="B236" s="863" t="s">
        <v>1222</v>
      </c>
      <c r="C236" s="863" t="s">
        <v>1174</v>
      </c>
      <c r="D236" s="864" t="s">
        <v>1240</v>
      </c>
      <c r="E236" s="865">
        <v>1</v>
      </c>
      <c r="F236" s="865">
        <v>0</v>
      </c>
      <c r="G236" s="871">
        <f t="shared" si="6"/>
        <v>1</v>
      </c>
      <c r="H236" s="865" t="s">
        <v>220</v>
      </c>
      <c r="I236" s="867">
        <v>25.9</v>
      </c>
      <c r="J236" s="868">
        <f t="shared" si="5"/>
        <v>25.9</v>
      </c>
      <c r="L236" s="394"/>
      <c r="M236" s="394"/>
    </row>
    <row r="237" spans="1:13">
      <c r="A237" s="863" t="str">
        <f t="shared" si="9"/>
        <v>Garagem 2</v>
      </c>
      <c r="B237" s="863" t="s">
        <v>1222</v>
      </c>
      <c r="C237" s="863" t="s">
        <v>1174</v>
      </c>
      <c r="D237" s="864" t="s">
        <v>1175</v>
      </c>
      <c r="E237" s="865">
        <v>27.5</v>
      </c>
      <c r="F237" s="865">
        <v>0</v>
      </c>
      <c r="G237" s="871">
        <f t="shared" si="6"/>
        <v>27.5</v>
      </c>
      <c r="H237" s="865" t="s">
        <v>3</v>
      </c>
      <c r="I237" s="867">
        <v>28.3</v>
      </c>
      <c r="J237" s="868">
        <f t="shared" si="5"/>
        <v>778.25</v>
      </c>
      <c r="L237" s="394"/>
      <c r="M237" s="394"/>
    </row>
    <row r="238" spans="1:13">
      <c r="A238" s="863" t="str">
        <f t="shared" si="9"/>
        <v>Garagem 2</v>
      </c>
      <c r="B238" s="863" t="s">
        <v>1222</v>
      </c>
      <c r="C238" s="863" t="s">
        <v>1174</v>
      </c>
      <c r="D238" s="864" t="s">
        <v>1241</v>
      </c>
      <c r="E238" s="865">
        <v>1</v>
      </c>
      <c r="F238" s="865">
        <v>0</v>
      </c>
      <c r="G238" s="871">
        <f t="shared" si="6"/>
        <v>1</v>
      </c>
      <c r="H238" s="865" t="s">
        <v>3</v>
      </c>
      <c r="I238" s="867">
        <v>5.04</v>
      </c>
      <c r="J238" s="868">
        <f t="shared" si="5"/>
        <v>5.04</v>
      </c>
      <c r="L238" s="394"/>
      <c r="M238" s="394"/>
    </row>
    <row r="239" spans="1:13">
      <c r="A239" s="863" t="str">
        <f t="shared" si="9"/>
        <v>Garagem 2</v>
      </c>
      <c r="B239" s="863" t="s">
        <v>1222</v>
      </c>
      <c r="C239" s="863" t="s">
        <v>1105</v>
      </c>
      <c r="D239" s="864" t="s">
        <v>1178</v>
      </c>
      <c r="E239" s="865">
        <v>22</v>
      </c>
      <c r="F239" s="865">
        <v>0</v>
      </c>
      <c r="G239" s="871">
        <f t="shared" si="6"/>
        <v>22</v>
      </c>
      <c r="H239" s="865" t="s">
        <v>220</v>
      </c>
      <c r="I239" s="867">
        <v>0.65</v>
      </c>
      <c r="J239" s="868">
        <f t="shared" si="5"/>
        <v>14.3</v>
      </c>
      <c r="L239" s="394"/>
      <c r="M239" s="394"/>
    </row>
    <row r="240" spans="1:13">
      <c r="A240" s="863" t="str">
        <f t="shared" si="9"/>
        <v>Garagem 2</v>
      </c>
      <c r="B240" s="863" t="s">
        <v>1222</v>
      </c>
      <c r="C240" s="863" t="s">
        <v>1105</v>
      </c>
      <c r="D240" s="864" t="s">
        <v>1183</v>
      </c>
      <c r="E240" s="865">
        <v>91.6</v>
      </c>
      <c r="F240" s="865">
        <v>0.2</v>
      </c>
      <c r="G240" s="871">
        <f t="shared" si="6"/>
        <v>109.91999999999999</v>
      </c>
      <c r="H240" s="865" t="s">
        <v>3</v>
      </c>
      <c r="I240" s="867">
        <v>2.27</v>
      </c>
      <c r="J240" s="868">
        <f t="shared" si="5"/>
        <v>249.51839999999999</v>
      </c>
      <c r="L240" s="394"/>
      <c r="M240" s="394"/>
    </row>
    <row r="241" spans="1:13">
      <c r="A241" s="863" t="str">
        <f t="shared" si="9"/>
        <v>Garagem 2</v>
      </c>
      <c r="B241" s="863" t="s">
        <v>1222</v>
      </c>
      <c r="C241" s="863" t="s">
        <v>1105</v>
      </c>
      <c r="D241" s="864" t="s">
        <v>1185</v>
      </c>
      <c r="E241" s="865">
        <v>28.1</v>
      </c>
      <c r="F241" s="865">
        <v>0.05</v>
      </c>
      <c r="G241" s="871">
        <f t="shared" si="6"/>
        <v>29.505000000000003</v>
      </c>
      <c r="H241" s="865" t="s">
        <v>3</v>
      </c>
      <c r="I241" s="867">
        <v>7.03</v>
      </c>
      <c r="J241" s="868">
        <f t="shared" si="5"/>
        <v>207.42015000000004</v>
      </c>
      <c r="L241" s="394"/>
      <c r="M241" s="394"/>
    </row>
    <row r="242" spans="1:13">
      <c r="A242" s="863" t="s">
        <v>1242</v>
      </c>
      <c r="B242" s="863" t="s">
        <v>1136</v>
      </c>
      <c r="C242" s="863" t="s">
        <v>1092</v>
      </c>
      <c r="D242" s="864" t="s">
        <v>1137</v>
      </c>
      <c r="E242" s="865">
        <v>2</v>
      </c>
      <c r="F242" s="865">
        <v>0</v>
      </c>
      <c r="G242" s="871">
        <f t="shared" si="6"/>
        <v>2</v>
      </c>
      <c r="H242" s="865" t="s">
        <v>220</v>
      </c>
      <c r="I242" s="867">
        <v>25.95</v>
      </c>
      <c r="J242" s="868">
        <f t="shared" si="5"/>
        <v>51.9</v>
      </c>
      <c r="L242" s="394"/>
      <c r="M242" s="394"/>
    </row>
    <row r="243" spans="1:13">
      <c r="A243" s="863" t="str">
        <f>A242</f>
        <v>Garagem 3</v>
      </c>
      <c r="B243" s="863" t="s">
        <v>1136</v>
      </c>
      <c r="C243" s="863" t="s">
        <v>1092</v>
      </c>
      <c r="D243" s="864" t="s">
        <v>1138</v>
      </c>
      <c r="E243" s="865">
        <v>12</v>
      </c>
      <c r="F243" s="865">
        <v>0</v>
      </c>
      <c r="G243" s="871">
        <f t="shared" si="6"/>
        <v>12</v>
      </c>
      <c r="H243" s="865" t="s">
        <v>220</v>
      </c>
      <c r="I243" s="867">
        <v>2.64</v>
      </c>
      <c r="J243" s="868">
        <f t="shared" si="5"/>
        <v>31.68</v>
      </c>
      <c r="L243" s="394"/>
      <c r="M243" s="394"/>
    </row>
    <row r="244" spans="1:13">
      <c r="A244" s="863" t="str">
        <f t="shared" ref="A244:A307" si="10">A243</f>
        <v>Garagem 3</v>
      </c>
      <c r="B244" s="863" t="s">
        <v>1136</v>
      </c>
      <c r="C244" s="863" t="s">
        <v>1092</v>
      </c>
      <c r="D244" s="864" t="s">
        <v>1139</v>
      </c>
      <c r="E244" s="865">
        <v>40</v>
      </c>
      <c r="F244" s="865">
        <v>0</v>
      </c>
      <c r="G244" s="871">
        <f t="shared" si="6"/>
        <v>40</v>
      </c>
      <c r="H244" s="865" t="s">
        <v>220</v>
      </c>
      <c r="I244" s="867">
        <v>7.1</v>
      </c>
      <c r="J244" s="868">
        <f t="shared" si="5"/>
        <v>284</v>
      </c>
      <c r="L244" s="394"/>
      <c r="M244" s="394"/>
    </row>
    <row r="245" spans="1:13">
      <c r="A245" s="863" t="str">
        <f t="shared" si="10"/>
        <v>Garagem 3</v>
      </c>
      <c r="B245" s="863" t="s">
        <v>1136</v>
      </c>
      <c r="C245" s="863" t="s">
        <v>1094</v>
      </c>
      <c r="D245" s="864" t="s">
        <v>1225</v>
      </c>
      <c r="E245" s="865">
        <v>1</v>
      </c>
      <c r="F245" s="865">
        <v>0</v>
      </c>
      <c r="G245" s="871">
        <f t="shared" si="6"/>
        <v>1</v>
      </c>
      <c r="H245" s="865" t="s">
        <v>220</v>
      </c>
      <c r="I245" s="867">
        <v>102.99</v>
      </c>
      <c r="J245" s="868">
        <f t="shared" si="5"/>
        <v>102.99</v>
      </c>
      <c r="L245" s="394"/>
      <c r="M245" s="394"/>
    </row>
    <row r="246" spans="1:13">
      <c r="A246" s="863" t="str">
        <f t="shared" si="10"/>
        <v>Garagem 3</v>
      </c>
      <c r="B246" s="863" t="s">
        <v>1136</v>
      </c>
      <c r="C246" s="863" t="s">
        <v>1142</v>
      </c>
      <c r="D246" s="864" t="s">
        <v>1143</v>
      </c>
      <c r="E246" s="865">
        <v>1</v>
      </c>
      <c r="F246" s="865">
        <v>0</v>
      </c>
      <c r="G246" s="871">
        <f t="shared" si="6"/>
        <v>1</v>
      </c>
      <c r="H246" s="865" t="s">
        <v>220</v>
      </c>
      <c r="I246" s="867">
        <v>4.99</v>
      </c>
      <c r="J246" s="868">
        <f t="shared" si="5"/>
        <v>4.99</v>
      </c>
      <c r="L246" s="394"/>
      <c r="M246" s="394"/>
    </row>
    <row r="247" spans="1:13">
      <c r="A247" s="863" t="str">
        <f t="shared" si="10"/>
        <v>Garagem 3</v>
      </c>
      <c r="B247" s="863" t="s">
        <v>1136</v>
      </c>
      <c r="C247" s="863" t="s">
        <v>1142</v>
      </c>
      <c r="D247" s="864" t="s">
        <v>1144</v>
      </c>
      <c r="E247" s="865">
        <v>6</v>
      </c>
      <c r="F247" s="865">
        <v>0</v>
      </c>
      <c r="G247" s="871">
        <f t="shared" si="6"/>
        <v>6</v>
      </c>
      <c r="H247" s="865" t="s">
        <v>220</v>
      </c>
      <c r="I247" s="867">
        <v>4.9000000000000004</v>
      </c>
      <c r="J247" s="868">
        <f t="shared" si="5"/>
        <v>29.400000000000002</v>
      </c>
      <c r="L247" s="394"/>
      <c r="M247" s="394"/>
    </row>
    <row r="248" spans="1:13">
      <c r="A248" s="863" t="str">
        <f t="shared" si="10"/>
        <v>Garagem 3</v>
      </c>
      <c r="B248" s="863" t="s">
        <v>1136</v>
      </c>
      <c r="C248" s="863" t="s">
        <v>1142</v>
      </c>
      <c r="D248" s="864" t="s">
        <v>1145</v>
      </c>
      <c r="E248" s="865">
        <v>7</v>
      </c>
      <c r="F248" s="865">
        <v>0</v>
      </c>
      <c r="G248" s="871">
        <f t="shared" si="6"/>
        <v>7</v>
      </c>
      <c r="H248" s="865" t="s">
        <v>220</v>
      </c>
      <c r="I248" s="867">
        <v>2.33</v>
      </c>
      <c r="J248" s="868">
        <f t="shared" si="5"/>
        <v>16.310000000000002</v>
      </c>
      <c r="L248" s="394"/>
      <c r="M248" s="394"/>
    </row>
    <row r="249" spans="1:13">
      <c r="A249" s="863" t="str">
        <f t="shared" si="10"/>
        <v>Garagem 3</v>
      </c>
      <c r="B249" s="863" t="s">
        <v>1136</v>
      </c>
      <c r="C249" s="863" t="s">
        <v>1142</v>
      </c>
      <c r="D249" s="864" t="s">
        <v>1146</v>
      </c>
      <c r="E249" s="865">
        <v>1</v>
      </c>
      <c r="F249" s="865">
        <v>0</v>
      </c>
      <c r="G249" s="871">
        <f t="shared" si="6"/>
        <v>1</v>
      </c>
      <c r="H249" s="865" t="s">
        <v>220</v>
      </c>
      <c r="I249" s="867">
        <v>1.53</v>
      </c>
      <c r="J249" s="868">
        <f t="shared" si="5"/>
        <v>1.53</v>
      </c>
      <c r="L249" s="394"/>
      <c r="M249" s="394"/>
    </row>
    <row r="250" spans="1:13">
      <c r="A250" s="863" t="str">
        <f t="shared" si="10"/>
        <v>Garagem 3</v>
      </c>
      <c r="B250" s="863" t="s">
        <v>1136</v>
      </c>
      <c r="C250" s="863" t="s">
        <v>1142</v>
      </c>
      <c r="D250" s="864" t="s">
        <v>1147</v>
      </c>
      <c r="E250" s="865">
        <v>6</v>
      </c>
      <c r="F250" s="865">
        <v>0</v>
      </c>
      <c r="G250" s="871">
        <f t="shared" si="6"/>
        <v>6</v>
      </c>
      <c r="H250" s="865" t="s">
        <v>220</v>
      </c>
      <c r="I250" s="867">
        <v>0.49</v>
      </c>
      <c r="J250" s="868">
        <f t="shared" si="5"/>
        <v>2.94</v>
      </c>
      <c r="L250" s="394"/>
      <c r="M250" s="394"/>
    </row>
    <row r="251" spans="1:13">
      <c r="A251" s="863" t="str">
        <f t="shared" si="10"/>
        <v>Garagem 3</v>
      </c>
      <c r="B251" s="863" t="s">
        <v>1136</v>
      </c>
      <c r="C251" s="863" t="s">
        <v>1096</v>
      </c>
      <c r="D251" s="864" t="s">
        <v>1123</v>
      </c>
      <c r="E251" s="865">
        <v>15.38</v>
      </c>
      <c r="F251" s="865">
        <v>0.3</v>
      </c>
      <c r="G251" s="871">
        <f t="shared" si="6"/>
        <v>19.994</v>
      </c>
      <c r="H251" s="865" t="s">
        <v>3</v>
      </c>
      <c r="I251" s="867">
        <v>7.45</v>
      </c>
      <c r="J251" s="868">
        <f t="shared" si="5"/>
        <v>148.95529999999999</v>
      </c>
      <c r="L251" s="394"/>
      <c r="M251" s="394"/>
    </row>
    <row r="252" spans="1:13">
      <c r="A252" s="863" t="str">
        <f t="shared" si="10"/>
        <v>Garagem 3</v>
      </c>
      <c r="B252" s="863" t="s">
        <v>1136</v>
      </c>
      <c r="C252" s="863" t="s">
        <v>1096</v>
      </c>
      <c r="D252" s="864" t="s">
        <v>1124</v>
      </c>
      <c r="E252" s="865">
        <v>15.38</v>
      </c>
      <c r="F252" s="865">
        <v>0.3</v>
      </c>
      <c r="G252" s="871">
        <f t="shared" si="6"/>
        <v>19.994</v>
      </c>
      <c r="H252" s="865" t="s">
        <v>3</v>
      </c>
      <c r="I252" s="867">
        <v>7.45</v>
      </c>
      <c r="J252" s="868">
        <f t="shared" si="5"/>
        <v>148.95529999999999</v>
      </c>
      <c r="L252" s="394"/>
      <c r="M252" s="394"/>
    </row>
    <row r="253" spans="1:13">
      <c r="A253" s="863" t="str">
        <f t="shared" si="10"/>
        <v>Garagem 3</v>
      </c>
      <c r="B253" s="863" t="s">
        <v>1136</v>
      </c>
      <c r="C253" s="863" t="s">
        <v>1096</v>
      </c>
      <c r="D253" s="864" t="s">
        <v>1125</v>
      </c>
      <c r="E253" s="865">
        <v>15.38</v>
      </c>
      <c r="F253" s="865">
        <v>0.3</v>
      </c>
      <c r="G253" s="871">
        <f t="shared" si="6"/>
        <v>19.994</v>
      </c>
      <c r="H253" s="865" t="s">
        <v>3</v>
      </c>
      <c r="I253" s="867">
        <v>7.45</v>
      </c>
      <c r="J253" s="868">
        <f t="shared" si="5"/>
        <v>148.95529999999999</v>
      </c>
      <c r="L253" s="394"/>
      <c r="M253" s="394"/>
    </row>
    <row r="254" spans="1:13">
      <c r="A254" s="863" t="str">
        <f t="shared" si="10"/>
        <v>Garagem 3</v>
      </c>
      <c r="B254" s="863" t="s">
        <v>1136</v>
      </c>
      <c r="C254" s="863" t="s">
        <v>1096</v>
      </c>
      <c r="D254" s="864" t="s">
        <v>1126</v>
      </c>
      <c r="E254" s="865">
        <v>15.38</v>
      </c>
      <c r="F254" s="865">
        <v>0.3</v>
      </c>
      <c r="G254" s="871">
        <f t="shared" si="6"/>
        <v>19.994</v>
      </c>
      <c r="H254" s="865" t="s">
        <v>3</v>
      </c>
      <c r="I254" s="867">
        <v>7.45</v>
      </c>
      <c r="J254" s="868">
        <f t="shared" si="5"/>
        <v>148.95529999999999</v>
      </c>
      <c r="L254" s="394"/>
      <c r="M254" s="394"/>
    </row>
    <row r="255" spans="1:13">
      <c r="A255" s="863" t="str">
        <f t="shared" si="10"/>
        <v>Garagem 3</v>
      </c>
      <c r="B255" s="863" t="s">
        <v>1136</v>
      </c>
      <c r="C255" s="863" t="s">
        <v>1096</v>
      </c>
      <c r="D255" s="864" t="s">
        <v>1127</v>
      </c>
      <c r="E255" s="865">
        <v>15.38</v>
      </c>
      <c r="F255" s="865">
        <v>0.3</v>
      </c>
      <c r="G255" s="871">
        <f t="shared" si="6"/>
        <v>19.994</v>
      </c>
      <c r="H255" s="865" t="s">
        <v>3</v>
      </c>
      <c r="I255" s="867">
        <v>7.45</v>
      </c>
      <c r="J255" s="868">
        <f t="shared" si="5"/>
        <v>148.95529999999999</v>
      </c>
      <c r="L255" s="394"/>
      <c r="M255" s="394"/>
    </row>
    <row r="256" spans="1:13">
      <c r="A256" s="863" t="str">
        <f t="shared" si="10"/>
        <v>Garagem 3</v>
      </c>
      <c r="B256" s="863" t="s">
        <v>1136</v>
      </c>
      <c r="C256" s="863" t="s">
        <v>1096</v>
      </c>
      <c r="D256" s="864" t="s">
        <v>1148</v>
      </c>
      <c r="E256" s="865">
        <v>114.75</v>
      </c>
      <c r="F256" s="865">
        <v>0.3</v>
      </c>
      <c r="G256" s="871">
        <f t="shared" si="6"/>
        <v>149.17500000000001</v>
      </c>
      <c r="H256" s="865" t="s">
        <v>3</v>
      </c>
      <c r="I256" s="867">
        <v>3.09</v>
      </c>
      <c r="J256" s="868">
        <f t="shared" si="5"/>
        <v>460.95075000000003</v>
      </c>
      <c r="L256" s="394"/>
      <c r="M256" s="394"/>
    </row>
    <row r="257" spans="1:13">
      <c r="A257" s="863" t="str">
        <f t="shared" si="10"/>
        <v>Garagem 3</v>
      </c>
      <c r="B257" s="863" t="s">
        <v>1136</v>
      </c>
      <c r="C257" s="863" t="s">
        <v>1096</v>
      </c>
      <c r="D257" s="864" t="s">
        <v>1149</v>
      </c>
      <c r="E257" s="865">
        <v>242.54</v>
      </c>
      <c r="F257" s="865">
        <v>0.3</v>
      </c>
      <c r="G257" s="871">
        <f t="shared" si="6"/>
        <v>315.30200000000002</v>
      </c>
      <c r="H257" s="865" t="s">
        <v>3</v>
      </c>
      <c r="I257" s="867">
        <v>3.09</v>
      </c>
      <c r="J257" s="868">
        <f t="shared" si="5"/>
        <v>974.28318000000002</v>
      </c>
      <c r="L257" s="394"/>
      <c r="M257" s="394"/>
    </row>
    <row r="258" spans="1:13">
      <c r="A258" s="863" t="str">
        <f t="shared" si="10"/>
        <v>Garagem 3</v>
      </c>
      <c r="B258" s="863" t="s">
        <v>1136</v>
      </c>
      <c r="C258" s="863" t="s">
        <v>1096</v>
      </c>
      <c r="D258" s="864" t="s">
        <v>1150</v>
      </c>
      <c r="E258" s="865">
        <v>3.2</v>
      </c>
      <c r="F258" s="865">
        <v>0.3</v>
      </c>
      <c r="G258" s="871">
        <f t="shared" si="6"/>
        <v>4.16</v>
      </c>
      <c r="H258" s="865" t="s">
        <v>3</v>
      </c>
      <c r="I258" s="867">
        <v>3.09</v>
      </c>
      <c r="J258" s="868">
        <f t="shared" si="5"/>
        <v>12.8544</v>
      </c>
      <c r="L258" s="394"/>
      <c r="M258" s="394"/>
    </row>
    <row r="259" spans="1:13">
      <c r="A259" s="863" t="str">
        <f t="shared" si="10"/>
        <v>Garagem 3</v>
      </c>
      <c r="B259" s="863" t="s">
        <v>1136</v>
      </c>
      <c r="C259" s="863" t="s">
        <v>1096</v>
      </c>
      <c r="D259" s="864" t="s">
        <v>1151</v>
      </c>
      <c r="E259" s="865">
        <v>80.349999999999994</v>
      </c>
      <c r="F259" s="865">
        <v>0.3</v>
      </c>
      <c r="G259" s="871">
        <f t="shared" si="6"/>
        <v>104.45499999999998</v>
      </c>
      <c r="H259" s="865" t="s">
        <v>3</v>
      </c>
      <c r="I259" s="867">
        <v>3.09</v>
      </c>
      <c r="J259" s="868">
        <f t="shared" si="5"/>
        <v>322.76594999999992</v>
      </c>
      <c r="L259" s="394"/>
      <c r="M259" s="394"/>
    </row>
    <row r="260" spans="1:13">
      <c r="A260" s="863" t="str">
        <f t="shared" si="10"/>
        <v>Garagem 3</v>
      </c>
      <c r="B260" s="863" t="s">
        <v>1136</v>
      </c>
      <c r="C260" s="863" t="s">
        <v>1096</v>
      </c>
      <c r="D260" s="864" t="s">
        <v>1152</v>
      </c>
      <c r="E260" s="865">
        <v>130.52000000000001</v>
      </c>
      <c r="F260" s="865">
        <v>0.3</v>
      </c>
      <c r="G260" s="871">
        <f t="shared" si="6"/>
        <v>169.67600000000002</v>
      </c>
      <c r="H260" s="865" t="s">
        <v>3</v>
      </c>
      <c r="I260" s="867">
        <v>3.09</v>
      </c>
      <c r="J260" s="868">
        <f t="shared" si="5"/>
        <v>524.29884000000004</v>
      </c>
      <c r="L260" s="394"/>
      <c r="M260" s="394"/>
    </row>
    <row r="261" spans="1:13">
      <c r="A261" s="863" t="str">
        <f t="shared" si="10"/>
        <v>Garagem 3</v>
      </c>
      <c r="B261" s="863" t="s">
        <v>1136</v>
      </c>
      <c r="C261" s="863" t="s">
        <v>1096</v>
      </c>
      <c r="D261" s="864" t="s">
        <v>1153</v>
      </c>
      <c r="E261" s="865">
        <v>95.51</v>
      </c>
      <c r="F261" s="865">
        <v>0.3</v>
      </c>
      <c r="G261" s="871">
        <f t="shared" si="6"/>
        <v>124.16300000000001</v>
      </c>
      <c r="H261" s="865" t="s">
        <v>3</v>
      </c>
      <c r="I261" s="867">
        <v>3.09</v>
      </c>
      <c r="J261" s="868">
        <f t="shared" si="5"/>
        <v>383.66367000000002</v>
      </c>
      <c r="L261" s="394"/>
      <c r="M261" s="394"/>
    </row>
    <row r="262" spans="1:13">
      <c r="A262" s="863" t="str">
        <f t="shared" si="10"/>
        <v>Garagem 3</v>
      </c>
      <c r="B262" s="863" t="s">
        <v>1136</v>
      </c>
      <c r="C262" s="863" t="s">
        <v>1096</v>
      </c>
      <c r="D262" s="864" t="s">
        <v>1154</v>
      </c>
      <c r="E262" s="865">
        <v>63.36</v>
      </c>
      <c r="F262" s="865">
        <v>0.3</v>
      </c>
      <c r="G262" s="871">
        <f t="shared" si="6"/>
        <v>82.367999999999995</v>
      </c>
      <c r="H262" s="865" t="s">
        <v>3</v>
      </c>
      <c r="I262" s="867">
        <v>4.99</v>
      </c>
      <c r="J262" s="868">
        <f t="shared" si="5"/>
        <v>411.01632000000001</v>
      </c>
      <c r="L262" s="394"/>
      <c r="M262" s="394"/>
    </row>
    <row r="263" spans="1:13">
      <c r="A263" s="863" t="str">
        <f t="shared" si="10"/>
        <v>Garagem 3</v>
      </c>
      <c r="B263" s="863" t="s">
        <v>1136</v>
      </c>
      <c r="C263" s="863" t="s">
        <v>1096</v>
      </c>
      <c r="D263" s="864" t="s">
        <v>1155</v>
      </c>
      <c r="E263" s="865">
        <v>63.36</v>
      </c>
      <c r="F263" s="865">
        <v>0.3</v>
      </c>
      <c r="G263" s="871">
        <f t="shared" si="6"/>
        <v>82.367999999999995</v>
      </c>
      <c r="H263" s="865" t="s">
        <v>3</v>
      </c>
      <c r="I263" s="867">
        <v>4.99</v>
      </c>
      <c r="J263" s="868">
        <f t="shared" si="5"/>
        <v>411.01632000000001</v>
      </c>
      <c r="L263" s="394"/>
      <c r="M263" s="394"/>
    </row>
    <row r="264" spans="1:13">
      <c r="A264" s="863" t="str">
        <f t="shared" si="10"/>
        <v>Garagem 3</v>
      </c>
      <c r="B264" s="863" t="s">
        <v>1136</v>
      </c>
      <c r="C264" s="863" t="s">
        <v>1096</v>
      </c>
      <c r="D264" s="864" t="s">
        <v>1156</v>
      </c>
      <c r="E264" s="865">
        <v>10.76</v>
      </c>
      <c r="F264" s="865">
        <v>0.3</v>
      </c>
      <c r="G264" s="871">
        <f t="shared" si="6"/>
        <v>13.988</v>
      </c>
      <c r="H264" s="865" t="s">
        <v>3</v>
      </c>
      <c r="I264" s="867">
        <v>4.99</v>
      </c>
      <c r="J264" s="868">
        <f t="shared" si="5"/>
        <v>69.800120000000007</v>
      </c>
      <c r="L264" s="394"/>
      <c r="M264" s="394"/>
    </row>
    <row r="265" spans="1:13">
      <c r="A265" s="863" t="str">
        <f t="shared" si="10"/>
        <v>Garagem 3</v>
      </c>
      <c r="B265" s="863" t="s">
        <v>1136</v>
      </c>
      <c r="C265" s="863" t="s">
        <v>1096</v>
      </c>
      <c r="D265" s="864" t="s">
        <v>1157</v>
      </c>
      <c r="E265" s="865">
        <v>63.36</v>
      </c>
      <c r="F265" s="865">
        <v>0.3</v>
      </c>
      <c r="G265" s="871">
        <f t="shared" si="6"/>
        <v>82.367999999999995</v>
      </c>
      <c r="H265" s="865" t="s">
        <v>3</v>
      </c>
      <c r="I265" s="867">
        <v>4.99</v>
      </c>
      <c r="J265" s="868">
        <f t="shared" si="5"/>
        <v>411.01632000000001</v>
      </c>
      <c r="L265" s="394"/>
      <c r="M265" s="394"/>
    </row>
    <row r="266" spans="1:13">
      <c r="A266" s="863" t="str">
        <f t="shared" si="10"/>
        <v>Garagem 3</v>
      </c>
      <c r="B266" s="863" t="s">
        <v>1136</v>
      </c>
      <c r="C266" s="863" t="s">
        <v>1096</v>
      </c>
      <c r="D266" s="864" t="s">
        <v>1158</v>
      </c>
      <c r="E266" s="865">
        <v>10.76</v>
      </c>
      <c r="F266" s="865">
        <v>0.3</v>
      </c>
      <c r="G266" s="871">
        <f t="shared" si="6"/>
        <v>13.988</v>
      </c>
      <c r="H266" s="865" t="s">
        <v>3</v>
      </c>
      <c r="I266" s="867">
        <v>4.99</v>
      </c>
      <c r="J266" s="868">
        <f t="shared" si="5"/>
        <v>69.800120000000007</v>
      </c>
      <c r="L266" s="394"/>
      <c r="M266" s="394"/>
    </row>
    <row r="267" spans="1:13">
      <c r="A267" s="863" t="str">
        <f t="shared" si="10"/>
        <v>Garagem 3</v>
      </c>
      <c r="B267" s="863" t="s">
        <v>1136</v>
      </c>
      <c r="C267" s="863" t="s">
        <v>1096</v>
      </c>
      <c r="D267" s="864" t="s">
        <v>1159</v>
      </c>
      <c r="E267" s="865">
        <v>15.33</v>
      </c>
      <c r="F267" s="865">
        <v>0.3</v>
      </c>
      <c r="G267" s="871">
        <f t="shared" si="6"/>
        <v>19.929000000000002</v>
      </c>
      <c r="H267" s="865" t="s">
        <v>3</v>
      </c>
      <c r="I267" s="867">
        <v>7.99</v>
      </c>
      <c r="J267" s="868">
        <f t="shared" si="5"/>
        <v>159.23271000000003</v>
      </c>
      <c r="L267" s="394"/>
      <c r="M267" s="394"/>
    </row>
    <row r="268" spans="1:13">
      <c r="A268" s="863" t="str">
        <f t="shared" si="10"/>
        <v>Garagem 3</v>
      </c>
      <c r="B268" s="863" t="s">
        <v>1136</v>
      </c>
      <c r="C268" s="863" t="s">
        <v>1096</v>
      </c>
      <c r="D268" s="864" t="s">
        <v>1160</v>
      </c>
      <c r="E268" s="865">
        <v>15.33</v>
      </c>
      <c r="F268" s="865">
        <v>0.3</v>
      </c>
      <c r="G268" s="871">
        <f t="shared" si="6"/>
        <v>19.929000000000002</v>
      </c>
      <c r="H268" s="865" t="s">
        <v>3</v>
      </c>
      <c r="I268" s="867">
        <v>7.99</v>
      </c>
      <c r="J268" s="868">
        <f t="shared" si="5"/>
        <v>159.23271000000003</v>
      </c>
      <c r="L268" s="394"/>
      <c r="M268" s="394"/>
    </row>
    <row r="269" spans="1:13">
      <c r="A269" s="863" t="str">
        <f t="shared" si="10"/>
        <v>Garagem 3</v>
      </c>
      <c r="B269" s="863" t="s">
        <v>1136</v>
      </c>
      <c r="C269" s="863" t="s">
        <v>1096</v>
      </c>
      <c r="D269" s="864" t="s">
        <v>1161</v>
      </c>
      <c r="E269" s="865">
        <v>15.33</v>
      </c>
      <c r="F269" s="865">
        <v>0.3</v>
      </c>
      <c r="G269" s="871">
        <f t="shared" si="6"/>
        <v>19.929000000000002</v>
      </c>
      <c r="H269" s="865" t="s">
        <v>3</v>
      </c>
      <c r="I269" s="867">
        <v>7.99</v>
      </c>
      <c r="J269" s="868">
        <f t="shared" si="5"/>
        <v>159.23271000000003</v>
      </c>
      <c r="L269" s="394"/>
      <c r="M269" s="394"/>
    </row>
    <row r="270" spans="1:13">
      <c r="A270" s="863" t="str">
        <f t="shared" si="10"/>
        <v>Garagem 3</v>
      </c>
      <c r="B270" s="863" t="s">
        <v>1136</v>
      </c>
      <c r="C270" s="863" t="s">
        <v>1096</v>
      </c>
      <c r="D270" s="864" t="s">
        <v>1162</v>
      </c>
      <c r="E270" s="865">
        <v>15.33</v>
      </c>
      <c r="F270" s="865">
        <v>0.3</v>
      </c>
      <c r="G270" s="871">
        <f t="shared" si="6"/>
        <v>19.929000000000002</v>
      </c>
      <c r="H270" s="865" t="s">
        <v>3</v>
      </c>
      <c r="I270" s="867">
        <v>7.99</v>
      </c>
      <c r="J270" s="868">
        <f t="shared" si="5"/>
        <v>159.23271000000003</v>
      </c>
      <c r="L270" s="394"/>
      <c r="M270" s="394"/>
    </row>
    <row r="271" spans="1:13">
      <c r="A271" s="863" t="str">
        <f t="shared" si="10"/>
        <v>Garagem 3</v>
      </c>
      <c r="B271" s="863" t="s">
        <v>1136</v>
      </c>
      <c r="C271" s="863" t="s">
        <v>1096</v>
      </c>
      <c r="D271" s="864" t="s">
        <v>1163</v>
      </c>
      <c r="E271" s="865">
        <v>15.33</v>
      </c>
      <c r="F271" s="865">
        <v>0.3</v>
      </c>
      <c r="G271" s="871">
        <f t="shared" si="6"/>
        <v>19.929000000000002</v>
      </c>
      <c r="H271" s="865" t="s">
        <v>3</v>
      </c>
      <c r="I271" s="867">
        <v>7.99</v>
      </c>
      <c r="J271" s="868">
        <f t="shared" si="5"/>
        <v>159.23271000000003</v>
      </c>
      <c r="L271" s="394"/>
      <c r="M271" s="394"/>
    </row>
    <row r="272" spans="1:13">
      <c r="A272" s="863" t="str">
        <f t="shared" si="10"/>
        <v>Garagem 3</v>
      </c>
      <c r="B272" s="863" t="s">
        <v>1136</v>
      </c>
      <c r="C272" s="863" t="s">
        <v>1101</v>
      </c>
      <c r="D272" s="864" t="s">
        <v>1164</v>
      </c>
      <c r="E272" s="865">
        <v>3</v>
      </c>
      <c r="F272" s="865">
        <v>0</v>
      </c>
      <c r="G272" s="871">
        <f t="shared" si="6"/>
        <v>3</v>
      </c>
      <c r="H272" s="865" t="s">
        <v>220</v>
      </c>
      <c r="I272" s="867">
        <v>12.99</v>
      </c>
      <c r="J272" s="868">
        <f t="shared" si="5"/>
        <v>38.97</v>
      </c>
      <c r="L272" s="394"/>
      <c r="M272" s="394"/>
    </row>
    <row r="273" spans="1:13">
      <c r="A273" s="863" t="str">
        <f t="shared" si="10"/>
        <v>Garagem 3</v>
      </c>
      <c r="B273" s="863" t="s">
        <v>1136</v>
      </c>
      <c r="C273" s="863" t="s">
        <v>1101</v>
      </c>
      <c r="D273" s="864" t="s">
        <v>1165</v>
      </c>
      <c r="E273" s="865">
        <v>1</v>
      </c>
      <c r="F273" s="865">
        <v>0</v>
      </c>
      <c r="G273" s="871">
        <f t="shared" si="6"/>
        <v>1</v>
      </c>
      <c r="H273" s="865" t="s">
        <v>220</v>
      </c>
      <c r="I273" s="867">
        <v>9.89</v>
      </c>
      <c r="J273" s="868">
        <f t="shared" si="5"/>
        <v>9.89</v>
      </c>
      <c r="L273" s="394"/>
      <c r="M273" s="394"/>
    </row>
    <row r="274" spans="1:13">
      <c r="A274" s="863" t="str">
        <f t="shared" si="10"/>
        <v>Garagem 3</v>
      </c>
      <c r="B274" s="863" t="s">
        <v>1136</v>
      </c>
      <c r="C274" s="863" t="s">
        <v>1101</v>
      </c>
      <c r="D274" s="864" t="s">
        <v>1226</v>
      </c>
      <c r="E274" s="865">
        <v>3</v>
      </c>
      <c r="F274" s="865">
        <v>0</v>
      </c>
      <c r="G274" s="871">
        <f t="shared" si="6"/>
        <v>3</v>
      </c>
      <c r="H274" s="865" t="s">
        <v>220</v>
      </c>
      <c r="I274" s="867">
        <v>8.99</v>
      </c>
      <c r="J274" s="868">
        <f t="shared" si="5"/>
        <v>26.97</v>
      </c>
      <c r="L274" s="394"/>
      <c r="M274" s="394"/>
    </row>
    <row r="275" spans="1:13">
      <c r="A275" s="863" t="str">
        <f t="shared" si="10"/>
        <v>Garagem 3</v>
      </c>
      <c r="B275" s="863" t="s">
        <v>1136</v>
      </c>
      <c r="C275" s="863" t="s">
        <v>1101</v>
      </c>
      <c r="D275" s="864" t="s">
        <v>1170</v>
      </c>
      <c r="E275" s="865">
        <v>1</v>
      </c>
      <c r="F275" s="865">
        <v>0</v>
      </c>
      <c r="G275" s="871">
        <f t="shared" si="6"/>
        <v>1</v>
      </c>
      <c r="H275" s="865" t="s">
        <v>220</v>
      </c>
      <c r="I275" s="867">
        <v>60.71</v>
      </c>
      <c r="J275" s="868">
        <f t="shared" si="5"/>
        <v>60.71</v>
      </c>
      <c r="L275" s="394"/>
      <c r="M275" s="394"/>
    </row>
    <row r="276" spans="1:13">
      <c r="A276" s="863" t="str">
        <f t="shared" si="10"/>
        <v>Garagem 3</v>
      </c>
      <c r="B276" s="863" t="s">
        <v>1136</v>
      </c>
      <c r="C276" s="863" t="s">
        <v>1101</v>
      </c>
      <c r="D276" s="864" t="s">
        <v>1173</v>
      </c>
      <c r="E276" s="865">
        <v>4</v>
      </c>
      <c r="F276" s="865">
        <v>0</v>
      </c>
      <c r="G276" s="871">
        <f t="shared" si="6"/>
        <v>4</v>
      </c>
      <c r="H276" s="865" t="s">
        <v>220</v>
      </c>
      <c r="I276" s="867">
        <v>74.95</v>
      </c>
      <c r="J276" s="868">
        <f t="shared" si="5"/>
        <v>299.8</v>
      </c>
      <c r="L276" s="394"/>
      <c r="M276" s="394"/>
    </row>
    <row r="277" spans="1:13">
      <c r="A277" s="863" t="str">
        <f t="shared" si="10"/>
        <v>Garagem 3</v>
      </c>
      <c r="B277" s="863" t="s">
        <v>1136</v>
      </c>
      <c r="C277" s="863" t="s">
        <v>1101</v>
      </c>
      <c r="D277" s="864" t="s">
        <v>1227</v>
      </c>
      <c r="E277" s="865">
        <v>1</v>
      </c>
      <c r="F277" s="865">
        <v>0</v>
      </c>
      <c r="G277" s="871">
        <f t="shared" si="6"/>
        <v>1</v>
      </c>
      <c r="H277" s="865" t="s">
        <v>220</v>
      </c>
      <c r="I277" s="867">
        <v>87.03</v>
      </c>
      <c r="J277" s="868">
        <f t="shared" si="5"/>
        <v>87.03</v>
      </c>
      <c r="L277" s="394"/>
      <c r="M277" s="394"/>
    </row>
    <row r="278" spans="1:13">
      <c r="A278" s="863" t="str">
        <f t="shared" si="10"/>
        <v>Garagem 3</v>
      </c>
      <c r="B278" s="863" t="s">
        <v>1136</v>
      </c>
      <c r="C278" s="863" t="s">
        <v>1105</v>
      </c>
      <c r="D278" s="864" t="s">
        <v>1178</v>
      </c>
      <c r="E278" s="865">
        <v>24</v>
      </c>
      <c r="F278" s="865">
        <v>0</v>
      </c>
      <c r="G278" s="871">
        <f t="shared" si="6"/>
        <v>24</v>
      </c>
      <c r="H278" s="865" t="s">
        <v>220</v>
      </c>
      <c r="I278" s="867">
        <v>0.65</v>
      </c>
      <c r="J278" s="868">
        <f t="shared" si="5"/>
        <v>15.600000000000001</v>
      </c>
      <c r="L278" s="394"/>
      <c r="M278" s="394"/>
    </row>
    <row r="279" spans="1:13">
      <c r="A279" s="863" t="str">
        <f t="shared" si="10"/>
        <v>Garagem 3</v>
      </c>
      <c r="B279" s="863" t="s">
        <v>1136</v>
      </c>
      <c r="C279" s="863" t="s">
        <v>1105</v>
      </c>
      <c r="D279" s="864" t="s">
        <v>1233</v>
      </c>
      <c r="E279" s="865">
        <v>9</v>
      </c>
      <c r="F279" s="865">
        <v>0</v>
      </c>
      <c r="G279" s="871">
        <f t="shared" si="6"/>
        <v>9</v>
      </c>
      <c r="H279" s="865" t="s">
        <v>220</v>
      </c>
      <c r="I279" s="867">
        <v>2.6</v>
      </c>
      <c r="J279" s="868">
        <f t="shared" si="5"/>
        <v>23.400000000000002</v>
      </c>
      <c r="L279" s="394"/>
      <c r="M279" s="394"/>
    </row>
    <row r="280" spans="1:13">
      <c r="A280" s="863" t="str">
        <f t="shared" si="10"/>
        <v>Garagem 3</v>
      </c>
      <c r="B280" s="863" t="s">
        <v>1136</v>
      </c>
      <c r="C280" s="863" t="s">
        <v>1105</v>
      </c>
      <c r="D280" s="864" t="s">
        <v>1182</v>
      </c>
      <c r="E280" s="865">
        <v>7.91</v>
      </c>
      <c r="F280" s="865">
        <v>0.2</v>
      </c>
      <c r="G280" s="871">
        <f t="shared" si="6"/>
        <v>9.4920000000000009</v>
      </c>
      <c r="H280" s="865" t="s">
        <v>3</v>
      </c>
      <c r="I280" s="867">
        <v>0.78220000000000001</v>
      </c>
      <c r="J280" s="868">
        <f t="shared" si="5"/>
        <v>7.4246424000000006</v>
      </c>
      <c r="L280" s="394"/>
      <c r="M280" s="394"/>
    </row>
    <row r="281" spans="1:13">
      <c r="A281" s="863" t="str">
        <f t="shared" si="10"/>
        <v>Garagem 3</v>
      </c>
      <c r="B281" s="863" t="s">
        <v>1136</v>
      </c>
      <c r="C281" s="863" t="s">
        <v>1105</v>
      </c>
      <c r="D281" s="864" t="s">
        <v>1183</v>
      </c>
      <c r="E281" s="865">
        <v>2.44</v>
      </c>
      <c r="F281" s="865">
        <v>0.2</v>
      </c>
      <c r="G281" s="871">
        <f t="shared" si="6"/>
        <v>2.9279999999999999</v>
      </c>
      <c r="H281" s="865" t="s">
        <v>3</v>
      </c>
      <c r="I281" s="867">
        <v>2.27</v>
      </c>
      <c r="J281" s="868">
        <f t="shared" si="5"/>
        <v>6.64656</v>
      </c>
      <c r="L281" s="394"/>
      <c r="M281" s="394"/>
    </row>
    <row r="282" spans="1:13">
      <c r="A282" s="863" t="str">
        <f t="shared" si="10"/>
        <v>Garagem 3</v>
      </c>
      <c r="B282" s="863" t="s">
        <v>1136</v>
      </c>
      <c r="C282" s="863" t="s">
        <v>1105</v>
      </c>
      <c r="D282" s="864" t="s">
        <v>1184</v>
      </c>
      <c r="E282" s="865">
        <v>163.61000000000001</v>
      </c>
      <c r="F282" s="865">
        <v>0.2</v>
      </c>
      <c r="G282" s="871">
        <f t="shared" si="6"/>
        <v>196.33200000000002</v>
      </c>
      <c r="H282" s="865" t="s">
        <v>3</v>
      </c>
      <c r="I282" s="867">
        <v>0.78</v>
      </c>
      <c r="J282" s="868">
        <f t="shared" si="5"/>
        <v>153.13896000000003</v>
      </c>
      <c r="L282" s="394"/>
      <c r="M282" s="394"/>
    </row>
    <row r="283" spans="1:13">
      <c r="A283" s="863" t="str">
        <f t="shared" si="10"/>
        <v>Garagem 3</v>
      </c>
      <c r="B283" s="863" t="s">
        <v>1136</v>
      </c>
      <c r="C283" s="863" t="s">
        <v>1105</v>
      </c>
      <c r="D283" s="864" t="s">
        <v>1185</v>
      </c>
      <c r="E283" s="865">
        <v>35.979999999999997</v>
      </c>
      <c r="F283" s="865">
        <v>0.05</v>
      </c>
      <c r="G283" s="871">
        <f t="shared" si="6"/>
        <v>37.778999999999996</v>
      </c>
      <c r="H283" s="865" t="s">
        <v>3</v>
      </c>
      <c r="I283" s="867">
        <v>7.03</v>
      </c>
      <c r="J283" s="868">
        <f t="shared" si="5"/>
        <v>265.58636999999999</v>
      </c>
      <c r="L283" s="394"/>
      <c r="M283" s="394"/>
    </row>
    <row r="284" spans="1:13">
      <c r="A284" s="863" t="str">
        <f t="shared" si="10"/>
        <v>Garagem 3</v>
      </c>
      <c r="B284" s="863" t="s">
        <v>1136</v>
      </c>
      <c r="C284" s="863" t="s">
        <v>1105</v>
      </c>
      <c r="D284" s="864" t="s">
        <v>1228</v>
      </c>
      <c r="E284" s="865">
        <v>1</v>
      </c>
      <c r="F284" s="865">
        <v>0.05</v>
      </c>
      <c r="G284" s="871">
        <f t="shared" si="6"/>
        <v>1.05</v>
      </c>
      <c r="H284" s="865" t="s">
        <v>3</v>
      </c>
      <c r="I284" s="867">
        <v>5.18</v>
      </c>
      <c r="J284" s="868">
        <f t="shared" si="5"/>
        <v>5.4390000000000001</v>
      </c>
      <c r="L284" s="394"/>
      <c r="M284" s="394"/>
    </row>
    <row r="285" spans="1:13">
      <c r="A285" s="863" t="str">
        <f t="shared" si="10"/>
        <v>Garagem 3</v>
      </c>
      <c r="B285" s="863" t="s">
        <v>1136</v>
      </c>
      <c r="C285" s="863" t="s">
        <v>1186</v>
      </c>
      <c r="D285" s="864" t="s">
        <v>1187</v>
      </c>
      <c r="E285" s="865">
        <v>1</v>
      </c>
      <c r="F285" s="865">
        <v>0</v>
      </c>
      <c r="G285" s="871">
        <f t="shared" si="6"/>
        <v>1</v>
      </c>
      <c r="H285" s="865" t="s">
        <v>220</v>
      </c>
      <c r="I285" s="867">
        <v>34.9</v>
      </c>
      <c r="J285" s="868">
        <f t="shared" si="5"/>
        <v>34.9</v>
      </c>
      <c r="L285" s="394"/>
      <c r="M285" s="394"/>
    </row>
    <row r="286" spans="1:13">
      <c r="A286" s="863" t="str">
        <f t="shared" si="10"/>
        <v>Garagem 3</v>
      </c>
      <c r="B286" s="863" t="s">
        <v>1136</v>
      </c>
      <c r="C286" s="863" t="s">
        <v>1186</v>
      </c>
      <c r="D286" s="864" t="s">
        <v>1188</v>
      </c>
      <c r="E286" s="865">
        <v>26</v>
      </c>
      <c r="F286" s="865">
        <v>0</v>
      </c>
      <c r="G286" s="871">
        <f t="shared" si="6"/>
        <v>26</v>
      </c>
      <c r="H286" s="865" t="s">
        <v>220</v>
      </c>
      <c r="I286" s="867">
        <v>36.89</v>
      </c>
      <c r="J286" s="868">
        <f t="shared" si="5"/>
        <v>959.14</v>
      </c>
      <c r="L286" s="394"/>
      <c r="M286" s="394"/>
    </row>
    <row r="287" spans="1:13">
      <c r="A287" s="863" t="str">
        <f t="shared" si="10"/>
        <v>Garagem 3</v>
      </c>
      <c r="B287" s="863" t="s">
        <v>1136</v>
      </c>
      <c r="C287" s="863" t="s">
        <v>1189</v>
      </c>
      <c r="D287" s="864" t="s">
        <v>1192</v>
      </c>
      <c r="E287" s="865">
        <v>10</v>
      </c>
      <c r="F287" s="865">
        <v>0</v>
      </c>
      <c r="G287" s="871">
        <f t="shared" si="6"/>
        <v>10</v>
      </c>
      <c r="H287" s="865" t="s">
        <v>220</v>
      </c>
      <c r="I287" s="867">
        <v>37.97</v>
      </c>
      <c r="J287" s="868">
        <f t="shared" si="5"/>
        <v>379.7</v>
      </c>
      <c r="L287" s="394"/>
      <c r="M287" s="394"/>
    </row>
    <row r="288" spans="1:13">
      <c r="A288" s="863" t="str">
        <f t="shared" si="10"/>
        <v>Garagem 3</v>
      </c>
      <c r="B288" s="863" t="s">
        <v>1136</v>
      </c>
      <c r="C288" s="863" t="s">
        <v>1189</v>
      </c>
      <c r="D288" s="864" t="s">
        <v>1193</v>
      </c>
      <c r="E288" s="865">
        <v>1</v>
      </c>
      <c r="F288" s="865">
        <v>0</v>
      </c>
      <c r="G288" s="871">
        <f t="shared" si="6"/>
        <v>1</v>
      </c>
      <c r="H288" s="865" t="s">
        <v>220</v>
      </c>
      <c r="I288" s="867">
        <v>391.4</v>
      </c>
      <c r="J288" s="868">
        <f t="shared" si="5"/>
        <v>391.4</v>
      </c>
      <c r="L288" s="394"/>
      <c r="M288" s="394"/>
    </row>
    <row r="289" spans="1:13">
      <c r="A289" s="863" t="str">
        <f t="shared" si="10"/>
        <v>Garagem 3</v>
      </c>
      <c r="B289" s="863" t="s">
        <v>1136</v>
      </c>
      <c r="C289" s="863" t="s">
        <v>1189</v>
      </c>
      <c r="D289" s="864" t="s">
        <v>1194</v>
      </c>
      <c r="E289" s="865">
        <v>3</v>
      </c>
      <c r="F289" s="865">
        <v>0</v>
      </c>
      <c r="G289" s="871">
        <f t="shared" si="6"/>
        <v>3</v>
      </c>
      <c r="H289" s="865" t="s">
        <v>220</v>
      </c>
      <c r="I289" s="867">
        <v>8.19</v>
      </c>
      <c r="J289" s="868">
        <f t="shared" si="5"/>
        <v>24.57</v>
      </c>
      <c r="L289" s="394"/>
      <c r="M289" s="394"/>
    </row>
    <row r="290" spans="1:13">
      <c r="A290" s="863" t="str">
        <f t="shared" si="10"/>
        <v>Garagem 3</v>
      </c>
      <c r="B290" s="863" t="s">
        <v>1136</v>
      </c>
      <c r="C290" s="863" t="s">
        <v>1189</v>
      </c>
      <c r="D290" s="864" t="s">
        <v>1229</v>
      </c>
      <c r="E290" s="865">
        <v>1</v>
      </c>
      <c r="F290" s="865">
        <v>0</v>
      </c>
      <c r="G290" s="871">
        <f t="shared" si="6"/>
        <v>1</v>
      </c>
      <c r="H290" s="865" t="s">
        <v>220</v>
      </c>
      <c r="I290" s="867">
        <v>37.5</v>
      </c>
      <c r="J290" s="868">
        <f t="shared" si="5"/>
        <v>37.5</v>
      </c>
      <c r="L290" s="394"/>
      <c r="M290" s="394"/>
    </row>
    <row r="291" spans="1:13">
      <c r="A291" s="863" t="str">
        <f t="shared" si="10"/>
        <v>Garagem 3</v>
      </c>
      <c r="B291" s="863" t="s">
        <v>1136</v>
      </c>
      <c r="C291" s="863" t="s">
        <v>1189</v>
      </c>
      <c r="D291" s="864" t="s">
        <v>1195</v>
      </c>
      <c r="E291" s="865">
        <v>3</v>
      </c>
      <c r="F291" s="865">
        <v>0</v>
      </c>
      <c r="G291" s="871">
        <f t="shared" si="6"/>
        <v>3</v>
      </c>
      <c r="H291" s="865" t="s">
        <v>220</v>
      </c>
      <c r="I291" s="867">
        <v>10.79</v>
      </c>
      <c r="J291" s="868">
        <f t="shared" si="5"/>
        <v>32.369999999999997</v>
      </c>
      <c r="L291" s="394"/>
      <c r="M291" s="394"/>
    </row>
    <row r="292" spans="1:13">
      <c r="A292" s="863" t="str">
        <f t="shared" si="10"/>
        <v>Garagem 3</v>
      </c>
      <c r="B292" s="863" t="s">
        <v>1136</v>
      </c>
      <c r="C292" s="863" t="s">
        <v>1189</v>
      </c>
      <c r="D292" s="864" t="s">
        <v>1196</v>
      </c>
      <c r="E292" s="865">
        <v>1</v>
      </c>
      <c r="F292" s="865">
        <v>0</v>
      </c>
      <c r="G292" s="871">
        <f t="shared" si="6"/>
        <v>1</v>
      </c>
      <c r="H292" s="865" t="s">
        <v>220</v>
      </c>
      <c r="I292" s="867">
        <v>14.15</v>
      </c>
      <c r="J292" s="868">
        <f t="shared" si="5"/>
        <v>14.15</v>
      </c>
      <c r="L292" s="394"/>
      <c r="M292" s="394"/>
    </row>
    <row r="293" spans="1:13">
      <c r="A293" s="863" t="str">
        <f t="shared" si="10"/>
        <v>Garagem 3</v>
      </c>
      <c r="B293" s="863" t="s">
        <v>1122</v>
      </c>
      <c r="C293" s="863" t="s">
        <v>1096</v>
      </c>
      <c r="D293" s="864" t="s">
        <v>1123</v>
      </c>
      <c r="E293" s="865">
        <v>217.06</v>
      </c>
      <c r="F293" s="865">
        <v>0.3</v>
      </c>
      <c r="G293" s="871">
        <f t="shared" si="6"/>
        <v>282.178</v>
      </c>
      <c r="H293" s="865" t="s">
        <v>3</v>
      </c>
      <c r="I293" s="867">
        <v>7.45</v>
      </c>
      <c r="J293" s="868">
        <f t="shared" si="5"/>
        <v>2102.2260999999999</v>
      </c>
      <c r="L293" s="394"/>
      <c r="M293" s="394"/>
    </row>
    <row r="294" spans="1:13">
      <c r="A294" s="863" t="str">
        <f t="shared" si="10"/>
        <v>Garagem 3</v>
      </c>
      <c r="B294" s="863" t="s">
        <v>1122</v>
      </c>
      <c r="C294" s="863" t="s">
        <v>1096</v>
      </c>
      <c r="D294" s="864" t="s">
        <v>1124</v>
      </c>
      <c r="E294" s="865">
        <v>217.06</v>
      </c>
      <c r="F294" s="865">
        <v>0.3</v>
      </c>
      <c r="G294" s="871">
        <f t="shared" si="6"/>
        <v>282.178</v>
      </c>
      <c r="H294" s="865" t="s">
        <v>3</v>
      </c>
      <c r="I294" s="867">
        <v>7.45</v>
      </c>
      <c r="J294" s="868">
        <f t="shared" si="5"/>
        <v>2102.2260999999999</v>
      </c>
      <c r="L294" s="394"/>
      <c r="M294" s="394"/>
    </row>
    <row r="295" spans="1:13">
      <c r="A295" s="863" t="str">
        <f t="shared" si="10"/>
        <v>Garagem 3</v>
      </c>
      <c r="B295" s="863" t="s">
        <v>1122</v>
      </c>
      <c r="C295" s="863" t="s">
        <v>1096</v>
      </c>
      <c r="D295" s="864" t="s">
        <v>1125</v>
      </c>
      <c r="E295" s="865">
        <v>217.06</v>
      </c>
      <c r="F295" s="865">
        <v>0.3</v>
      </c>
      <c r="G295" s="871">
        <f t="shared" si="6"/>
        <v>282.178</v>
      </c>
      <c r="H295" s="865" t="s">
        <v>3</v>
      </c>
      <c r="I295" s="867">
        <v>7.45</v>
      </c>
      <c r="J295" s="868">
        <f t="shared" si="5"/>
        <v>2102.2260999999999</v>
      </c>
      <c r="L295" s="394"/>
      <c r="M295" s="394"/>
    </row>
    <row r="296" spans="1:13">
      <c r="A296" s="863" t="str">
        <f t="shared" si="10"/>
        <v>Garagem 3</v>
      </c>
      <c r="B296" s="863" t="s">
        <v>1122</v>
      </c>
      <c r="C296" s="863" t="s">
        <v>1096</v>
      </c>
      <c r="D296" s="864" t="s">
        <v>1126</v>
      </c>
      <c r="E296" s="865">
        <v>217.06</v>
      </c>
      <c r="F296" s="865">
        <v>0.3</v>
      </c>
      <c r="G296" s="871">
        <f t="shared" si="6"/>
        <v>282.178</v>
      </c>
      <c r="H296" s="865" t="s">
        <v>3</v>
      </c>
      <c r="I296" s="867">
        <v>7.45</v>
      </c>
      <c r="J296" s="868">
        <f t="shared" si="5"/>
        <v>2102.2260999999999</v>
      </c>
      <c r="L296" s="394"/>
      <c r="M296" s="394"/>
    </row>
    <row r="297" spans="1:13">
      <c r="A297" s="863" t="str">
        <f t="shared" si="10"/>
        <v>Garagem 3</v>
      </c>
      <c r="B297" s="863" t="s">
        <v>1122</v>
      </c>
      <c r="C297" s="863" t="s">
        <v>1096</v>
      </c>
      <c r="D297" s="864" t="s">
        <v>1127</v>
      </c>
      <c r="E297" s="865">
        <v>217.06</v>
      </c>
      <c r="F297" s="865">
        <v>0.3</v>
      </c>
      <c r="G297" s="871">
        <f t="shared" si="6"/>
        <v>282.178</v>
      </c>
      <c r="H297" s="865" t="s">
        <v>3</v>
      </c>
      <c r="I297" s="867">
        <v>7.45</v>
      </c>
      <c r="J297" s="868">
        <f t="shared" si="5"/>
        <v>2102.2260999999999</v>
      </c>
      <c r="L297" s="394"/>
      <c r="M297" s="394"/>
    </row>
    <row r="298" spans="1:13">
      <c r="A298" s="863" t="str">
        <f t="shared" si="10"/>
        <v>Garagem 3</v>
      </c>
      <c r="B298" s="863" t="s">
        <v>1122</v>
      </c>
      <c r="C298" s="863" t="s">
        <v>1174</v>
      </c>
      <c r="D298" s="864" t="s">
        <v>1231</v>
      </c>
      <c r="E298" s="865">
        <v>1</v>
      </c>
      <c r="F298" s="865">
        <v>0</v>
      </c>
      <c r="G298" s="871">
        <f t="shared" si="6"/>
        <v>1</v>
      </c>
      <c r="H298" s="865" t="s">
        <v>220</v>
      </c>
      <c r="I298" s="867">
        <v>41.28</v>
      </c>
      <c r="J298" s="868">
        <f t="shared" si="5"/>
        <v>41.28</v>
      </c>
      <c r="L298" s="394"/>
      <c r="M298" s="394"/>
    </row>
    <row r="299" spans="1:13">
      <c r="A299" s="863" t="str">
        <f t="shared" si="10"/>
        <v>Garagem 3</v>
      </c>
      <c r="B299" s="863" t="s">
        <v>1122</v>
      </c>
      <c r="C299" s="863" t="s">
        <v>1174</v>
      </c>
      <c r="D299" s="864" t="s">
        <v>1232</v>
      </c>
      <c r="E299" s="865">
        <v>7.1</v>
      </c>
      <c r="F299" s="865">
        <v>0</v>
      </c>
      <c r="G299" s="871">
        <f t="shared" si="6"/>
        <v>7.1</v>
      </c>
      <c r="H299" s="865" t="s">
        <v>3</v>
      </c>
      <c r="I299" s="867">
        <v>39.61</v>
      </c>
      <c r="J299" s="868">
        <f t="shared" si="5"/>
        <v>281.23099999999999</v>
      </c>
      <c r="L299" s="394"/>
      <c r="M299" s="394"/>
    </row>
    <row r="300" spans="1:13">
      <c r="A300" s="863" t="str">
        <f t="shared" si="10"/>
        <v>Garagem 3</v>
      </c>
      <c r="B300" s="863" t="s">
        <v>1122</v>
      </c>
      <c r="C300" s="863" t="s">
        <v>1105</v>
      </c>
      <c r="D300" s="864" t="s">
        <v>1178</v>
      </c>
      <c r="E300" s="865">
        <v>40</v>
      </c>
      <c r="F300" s="865">
        <v>0</v>
      </c>
      <c r="G300" s="871">
        <f t="shared" si="6"/>
        <v>40</v>
      </c>
      <c r="H300" s="865" t="s">
        <v>220</v>
      </c>
      <c r="I300" s="867">
        <v>0.65</v>
      </c>
      <c r="J300" s="868">
        <f t="shared" si="5"/>
        <v>26</v>
      </c>
      <c r="L300" s="394"/>
      <c r="M300" s="394"/>
    </row>
    <row r="301" spans="1:13">
      <c r="A301" s="863" t="str">
        <f t="shared" si="10"/>
        <v>Garagem 3</v>
      </c>
      <c r="B301" s="863" t="s">
        <v>1122</v>
      </c>
      <c r="C301" s="863" t="s">
        <v>1105</v>
      </c>
      <c r="D301" s="864" t="s">
        <v>1233</v>
      </c>
      <c r="E301" s="865">
        <v>41</v>
      </c>
      <c r="F301" s="865"/>
      <c r="G301" s="871">
        <f t="shared" si="6"/>
        <v>41</v>
      </c>
      <c r="H301" s="865" t="s">
        <v>220</v>
      </c>
      <c r="I301" s="867">
        <v>2.6</v>
      </c>
      <c r="J301" s="868">
        <f t="shared" si="5"/>
        <v>106.60000000000001</v>
      </c>
      <c r="L301" s="394"/>
      <c r="M301" s="394"/>
    </row>
    <row r="302" spans="1:13">
      <c r="A302" s="863" t="str">
        <f t="shared" si="10"/>
        <v>Garagem 3</v>
      </c>
      <c r="B302" s="863" t="s">
        <v>1122</v>
      </c>
      <c r="C302" s="863" t="s">
        <v>1105</v>
      </c>
      <c r="D302" s="864" t="s">
        <v>1185</v>
      </c>
      <c r="E302" s="865">
        <v>81.5</v>
      </c>
      <c r="F302" s="865">
        <v>0.05</v>
      </c>
      <c r="G302" s="871">
        <f t="shared" si="6"/>
        <v>85.575000000000003</v>
      </c>
      <c r="H302" s="865" t="s">
        <v>3</v>
      </c>
      <c r="I302" s="867">
        <v>7.03</v>
      </c>
      <c r="J302" s="868">
        <f t="shared" si="5"/>
        <v>601.59225000000004</v>
      </c>
      <c r="L302" s="394"/>
      <c r="M302" s="394"/>
    </row>
    <row r="303" spans="1:13">
      <c r="A303" s="863" t="str">
        <f t="shared" si="10"/>
        <v>Garagem 3</v>
      </c>
      <c r="B303" s="863" t="s">
        <v>1197</v>
      </c>
      <c r="C303" s="863" t="s">
        <v>1092</v>
      </c>
      <c r="D303" s="864" t="s">
        <v>1138</v>
      </c>
      <c r="E303" s="865">
        <v>1</v>
      </c>
      <c r="F303" s="865">
        <v>0</v>
      </c>
      <c r="G303" s="871">
        <f t="shared" si="6"/>
        <v>1</v>
      </c>
      <c r="H303" s="865" t="s">
        <v>220</v>
      </c>
      <c r="I303" s="867">
        <v>2.64</v>
      </c>
      <c r="J303" s="868">
        <f t="shared" si="5"/>
        <v>2.64</v>
      </c>
      <c r="L303" s="394"/>
      <c r="M303" s="394"/>
    </row>
    <row r="304" spans="1:13">
      <c r="A304" s="863" t="str">
        <f t="shared" si="10"/>
        <v>Garagem 3</v>
      </c>
      <c r="B304" s="863" t="s">
        <v>1197</v>
      </c>
      <c r="C304" s="863" t="s">
        <v>1092</v>
      </c>
      <c r="D304" s="864" t="s">
        <v>1139</v>
      </c>
      <c r="E304" s="865">
        <v>5</v>
      </c>
      <c r="F304" s="865">
        <v>0</v>
      </c>
      <c r="G304" s="871">
        <f t="shared" si="6"/>
        <v>5</v>
      </c>
      <c r="H304" s="865" t="s">
        <v>220</v>
      </c>
      <c r="I304" s="867">
        <v>7.1</v>
      </c>
      <c r="J304" s="868">
        <f t="shared" si="5"/>
        <v>35.5</v>
      </c>
      <c r="L304" s="394"/>
      <c r="M304" s="394"/>
    </row>
    <row r="305" spans="1:13">
      <c r="A305" s="863" t="str">
        <f t="shared" si="10"/>
        <v>Garagem 3</v>
      </c>
      <c r="B305" s="863" t="s">
        <v>1197</v>
      </c>
      <c r="C305" s="863" t="s">
        <v>1208</v>
      </c>
      <c r="D305" s="864" t="s">
        <v>1212</v>
      </c>
      <c r="E305" s="865">
        <v>1</v>
      </c>
      <c r="F305" s="865">
        <v>0</v>
      </c>
      <c r="G305" s="871">
        <f t="shared" si="6"/>
        <v>1</v>
      </c>
      <c r="H305" s="865" t="s">
        <v>220</v>
      </c>
      <c r="I305" s="867">
        <v>8.5</v>
      </c>
      <c r="J305" s="868">
        <f t="shared" si="5"/>
        <v>8.5</v>
      </c>
      <c r="L305" s="394"/>
      <c r="M305" s="394"/>
    </row>
    <row r="306" spans="1:13">
      <c r="A306" s="863" t="str">
        <f t="shared" si="10"/>
        <v>Garagem 3</v>
      </c>
      <c r="B306" s="863" t="s">
        <v>1197</v>
      </c>
      <c r="C306" s="863" t="s">
        <v>1105</v>
      </c>
      <c r="D306" s="864" t="s">
        <v>1180</v>
      </c>
      <c r="E306" s="865">
        <v>3.3</v>
      </c>
      <c r="F306" s="865">
        <v>0.2</v>
      </c>
      <c r="G306" s="871">
        <f t="shared" si="6"/>
        <v>3.96</v>
      </c>
      <c r="H306" s="865" t="s">
        <v>3</v>
      </c>
      <c r="I306" s="867">
        <v>3.4</v>
      </c>
      <c r="J306" s="868">
        <f t="shared" si="5"/>
        <v>13.464</v>
      </c>
      <c r="L306" s="394"/>
      <c r="M306" s="394"/>
    </row>
    <row r="307" spans="1:13">
      <c r="A307" s="863" t="str">
        <f t="shared" si="10"/>
        <v>Garagem 3</v>
      </c>
      <c r="B307" s="863" t="s">
        <v>1197</v>
      </c>
      <c r="C307" s="863" t="s">
        <v>1105</v>
      </c>
      <c r="D307" s="864" t="s">
        <v>1183</v>
      </c>
      <c r="E307" s="865">
        <v>43.8</v>
      </c>
      <c r="F307" s="865">
        <v>0.2</v>
      </c>
      <c r="G307" s="871">
        <f t="shared" si="6"/>
        <v>52.559999999999995</v>
      </c>
      <c r="H307" s="865" t="s">
        <v>3</v>
      </c>
      <c r="I307" s="867">
        <v>2.27</v>
      </c>
      <c r="J307" s="868">
        <f t="shared" si="5"/>
        <v>119.31119999999999</v>
      </c>
      <c r="L307" s="394"/>
      <c r="M307" s="394"/>
    </row>
    <row r="308" spans="1:13">
      <c r="A308" s="863" t="str">
        <f t="shared" ref="A308:A328" si="11">A307</f>
        <v>Garagem 3</v>
      </c>
      <c r="B308" s="863" t="s">
        <v>1135</v>
      </c>
      <c r="C308" s="863" t="s">
        <v>1092</v>
      </c>
      <c r="D308" s="864" t="s">
        <v>1237</v>
      </c>
      <c r="E308" s="865">
        <v>1</v>
      </c>
      <c r="F308" s="865">
        <v>0</v>
      </c>
      <c r="G308" s="871">
        <f t="shared" si="6"/>
        <v>1</v>
      </c>
      <c r="H308" s="865" t="s">
        <v>220</v>
      </c>
      <c r="I308" s="867">
        <v>184.3</v>
      </c>
      <c r="J308" s="868">
        <f t="shared" si="5"/>
        <v>184.3</v>
      </c>
      <c r="L308" s="394"/>
      <c r="M308" s="394"/>
    </row>
    <row r="309" spans="1:13">
      <c r="A309" s="863" t="str">
        <f t="shared" si="11"/>
        <v>Garagem 3</v>
      </c>
      <c r="B309" s="863" t="s">
        <v>1135</v>
      </c>
      <c r="C309" s="863" t="s">
        <v>1105</v>
      </c>
      <c r="D309" s="864" t="s">
        <v>1243</v>
      </c>
      <c r="E309" s="865">
        <v>20</v>
      </c>
      <c r="F309" s="865">
        <v>0</v>
      </c>
      <c r="G309" s="871">
        <f t="shared" si="6"/>
        <v>20</v>
      </c>
      <c r="H309" s="865" t="s">
        <v>220</v>
      </c>
      <c r="I309" s="867">
        <v>7.08</v>
      </c>
      <c r="J309" s="868">
        <f t="shared" si="5"/>
        <v>141.6</v>
      </c>
      <c r="L309" s="394"/>
      <c r="M309" s="394"/>
    </row>
    <row r="310" spans="1:13">
      <c r="A310" s="863" t="str">
        <f t="shared" si="11"/>
        <v>Garagem 3</v>
      </c>
      <c r="B310" s="863" t="s">
        <v>1135</v>
      </c>
      <c r="C310" s="863" t="s">
        <v>1105</v>
      </c>
      <c r="D310" s="864" t="s">
        <v>1238</v>
      </c>
      <c r="E310" s="865">
        <v>31.9</v>
      </c>
      <c r="F310" s="865">
        <v>0.05</v>
      </c>
      <c r="G310" s="871">
        <f t="shared" si="6"/>
        <v>33.494999999999997</v>
      </c>
      <c r="H310" s="865" t="s">
        <v>3</v>
      </c>
      <c r="I310" s="867">
        <v>16.66</v>
      </c>
      <c r="J310" s="868">
        <f t="shared" si="5"/>
        <v>558.02670000000001</v>
      </c>
      <c r="L310" s="394"/>
      <c r="M310" s="394"/>
    </row>
    <row r="311" spans="1:13">
      <c r="A311" s="863" t="str">
        <f t="shared" si="11"/>
        <v>Garagem 3</v>
      </c>
      <c r="B311" s="863" t="s">
        <v>1213</v>
      </c>
      <c r="C311" s="863" t="s">
        <v>1092</v>
      </c>
      <c r="D311" s="864" t="s">
        <v>1138</v>
      </c>
      <c r="E311" s="865">
        <v>2</v>
      </c>
      <c r="F311" s="865">
        <v>0</v>
      </c>
      <c r="G311" s="871">
        <f t="shared" si="6"/>
        <v>2</v>
      </c>
      <c r="H311" s="865" t="s">
        <v>220</v>
      </c>
      <c r="I311" s="867">
        <v>2.64</v>
      </c>
      <c r="J311" s="868">
        <f t="shared" si="5"/>
        <v>5.28</v>
      </c>
      <c r="L311" s="394"/>
      <c r="M311" s="394"/>
    </row>
    <row r="312" spans="1:13">
      <c r="A312" s="863" t="str">
        <f t="shared" si="11"/>
        <v>Garagem 3</v>
      </c>
      <c r="B312" s="863" t="s">
        <v>1213</v>
      </c>
      <c r="C312" s="863" t="s">
        <v>1214</v>
      </c>
      <c r="D312" s="864" t="s">
        <v>1215</v>
      </c>
      <c r="E312" s="865">
        <v>1</v>
      </c>
      <c r="F312" s="865">
        <v>0</v>
      </c>
      <c r="G312" s="871">
        <f t="shared" si="6"/>
        <v>1</v>
      </c>
      <c r="H312" s="865" t="s">
        <v>220</v>
      </c>
      <c r="I312" s="867">
        <v>105.66</v>
      </c>
      <c r="J312" s="868">
        <f t="shared" si="5"/>
        <v>105.66</v>
      </c>
      <c r="L312" s="394"/>
      <c r="M312" s="394"/>
    </row>
    <row r="313" spans="1:13">
      <c r="A313" s="863" t="str">
        <f t="shared" si="11"/>
        <v>Garagem 3</v>
      </c>
      <c r="B313" s="863" t="s">
        <v>1213</v>
      </c>
      <c r="C313" s="863" t="s">
        <v>1214</v>
      </c>
      <c r="D313" s="864" t="s">
        <v>1217</v>
      </c>
      <c r="E313" s="865">
        <v>1</v>
      </c>
      <c r="F313" s="865">
        <v>0</v>
      </c>
      <c r="G313" s="871">
        <f t="shared" si="6"/>
        <v>1</v>
      </c>
      <c r="H313" s="865" t="s">
        <v>220</v>
      </c>
      <c r="I313" s="867">
        <v>87.8</v>
      </c>
      <c r="J313" s="868">
        <f t="shared" si="5"/>
        <v>87.8</v>
      </c>
      <c r="L313" s="394"/>
      <c r="M313" s="394"/>
    </row>
    <row r="314" spans="1:13">
      <c r="A314" s="863" t="str">
        <f t="shared" si="11"/>
        <v>Garagem 3</v>
      </c>
      <c r="B314" s="863" t="s">
        <v>1213</v>
      </c>
      <c r="C314" s="863" t="s">
        <v>1214</v>
      </c>
      <c r="D314" s="864" t="s">
        <v>1218</v>
      </c>
      <c r="E314" s="865">
        <v>2</v>
      </c>
      <c r="F314" s="865">
        <v>0</v>
      </c>
      <c r="G314" s="871">
        <f t="shared" si="6"/>
        <v>2</v>
      </c>
      <c r="H314" s="865" t="s">
        <v>220</v>
      </c>
      <c r="I314" s="867">
        <v>180.4</v>
      </c>
      <c r="J314" s="868">
        <f t="shared" si="5"/>
        <v>360.8</v>
      </c>
      <c r="L314" s="394"/>
      <c r="M314" s="394"/>
    </row>
    <row r="315" spans="1:13">
      <c r="A315" s="863" t="str">
        <f t="shared" si="11"/>
        <v>Garagem 3</v>
      </c>
      <c r="B315" s="863" t="s">
        <v>1213</v>
      </c>
      <c r="C315" s="863" t="s">
        <v>1214</v>
      </c>
      <c r="D315" s="864" t="s">
        <v>1219</v>
      </c>
      <c r="E315" s="865">
        <v>4</v>
      </c>
      <c r="F315" s="865">
        <v>0</v>
      </c>
      <c r="G315" s="871">
        <f t="shared" si="6"/>
        <v>4</v>
      </c>
      <c r="H315" s="865" t="s">
        <v>220</v>
      </c>
      <c r="I315" s="867">
        <v>20.99</v>
      </c>
      <c r="J315" s="868">
        <f t="shared" si="5"/>
        <v>83.96</v>
      </c>
      <c r="L315" s="394"/>
      <c r="M315" s="394"/>
    </row>
    <row r="316" spans="1:13">
      <c r="A316" s="863" t="str">
        <f t="shared" si="11"/>
        <v>Garagem 3</v>
      </c>
      <c r="B316" s="863" t="s">
        <v>1213</v>
      </c>
      <c r="C316" s="863" t="s">
        <v>1214</v>
      </c>
      <c r="D316" s="864" t="s">
        <v>1220</v>
      </c>
      <c r="E316" s="865">
        <v>2</v>
      </c>
      <c r="F316" s="865">
        <v>0</v>
      </c>
      <c r="G316" s="871">
        <f t="shared" si="6"/>
        <v>2</v>
      </c>
      <c r="H316" s="865" t="s">
        <v>220</v>
      </c>
      <c r="I316" s="867">
        <v>67.61</v>
      </c>
      <c r="J316" s="868">
        <f t="shared" si="5"/>
        <v>135.22</v>
      </c>
      <c r="L316" s="394"/>
      <c r="M316" s="394"/>
    </row>
    <row r="317" spans="1:13">
      <c r="A317" s="863" t="str">
        <f t="shared" si="11"/>
        <v>Garagem 3</v>
      </c>
      <c r="B317" s="863" t="s">
        <v>1213</v>
      </c>
      <c r="C317" s="863" t="s">
        <v>1214</v>
      </c>
      <c r="D317" s="864" t="s">
        <v>1221</v>
      </c>
      <c r="E317" s="865">
        <v>4</v>
      </c>
      <c r="F317" s="865">
        <v>0</v>
      </c>
      <c r="G317" s="871">
        <f t="shared" si="6"/>
        <v>4</v>
      </c>
      <c r="H317" s="865" t="s">
        <v>220</v>
      </c>
      <c r="I317" s="867">
        <v>67.61</v>
      </c>
      <c r="J317" s="868">
        <f t="shared" si="5"/>
        <v>270.44</v>
      </c>
      <c r="L317" s="394"/>
      <c r="M317" s="394"/>
    </row>
    <row r="318" spans="1:13">
      <c r="A318" s="863" t="str">
        <f t="shared" si="11"/>
        <v>Garagem 3</v>
      </c>
      <c r="B318" s="863" t="s">
        <v>1213</v>
      </c>
      <c r="C318" s="863" t="s">
        <v>1105</v>
      </c>
      <c r="D318" s="864" t="s">
        <v>1180</v>
      </c>
      <c r="E318" s="865">
        <v>6.4</v>
      </c>
      <c r="F318" s="865">
        <v>0.2</v>
      </c>
      <c r="G318" s="871">
        <f t="shared" si="6"/>
        <v>7.6800000000000006</v>
      </c>
      <c r="H318" s="865" t="s">
        <v>3</v>
      </c>
      <c r="I318" s="867">
        <v>3.4</v>
      </c>
      <c r="J318" s="868">
        <f t="shared" si="5"/>
        <v>26.112000000000002</v>
      </c>
      <c r="L318" s="394"/>
      <c r="M318" s="394"/>
    </row>
    <row r="319" spans="1:13">
      <c r="A319" s="863" t="str">
        <f t="shared" si="11"/>
        <v>Garagem 3</v>
      </c>
      <c r="B319" s="863" t="s">
        <v>1222</v>
      </c>
      <c r="C319" s="863" t="s">
        <v>1092</v>
      </c>
      <c r="D319" s="864" t="s">
        <v>1138</v>
      </c>
      <c r="E319" s="865">
        <v>10</v>
      </c>
      <c r="F319" s="865">
        <v>0</v>
      </c>
      <c r="G319" s="871">
        <f t="shared" si="6"/>
        <v>10</v>
      </c>
      <c r="H319" s="865" t="s">
        <v>220</v>
      </c>
      <c r="I319" s="867">
        <v>2.64</v>
      </c>
      <c r="J319" s="868">
        <f t="shared" si="5"/>
        <v>26.400000000000002</v>
      </c>
      <c r="L319" s="394"/>
      <c r="M319" s="394"/>
    </row>
    <row r="320" spans="1:13">
      <c r="A320" s="863" t="str">
        <f t="shared" si="11"/>
        <v>Garagem 3</v>
      </c>
      <c r="B320" s="863" t="s">
        <v>1222</v>
      </c>
      <c r="C320" s="863" t="s">
        <v>1142</v>
      </c>
      <c r="D320" s="864" t="s">
        <v>1223</v>
      </c>
      <c r="E320" s="865">
        <v>10</v>
      </c>
      <c r="F320" s="865">
        <v>0</v>
      </c>
      <c r="G320" s="871">
        <f t="shared" si="6"/>
        <v>10</v>
      </c>
      <c r="H320" s="865" t="s">
        <v>220</v>
      </c>
      <c r="I320" s="867">
        <v>4.6500000000000004</v>
      </c>
      <c r="J320" s="868">
        <f t="shared" si="5"/>
        <v>46.5</v>
      </c>
      <c r="L320" s="394"/>
      <c r="M320" s="394"/>
    </row>
    <row r="321" spans="1:13">
      <c r="A321" s="863" t="str">
        <f t="shared" si="11"/>
        <v>Garagem 3</v>
      </c>
      <c r="B321" s="863" t="s">
        <v>1222</v>
      </c>
      <c r="C321" s="863" t="s">
        <v>1142</v>
      </c>
      <c r="D321" s="864" t="s">
        <v>1143</v>
      </c>
      <c r="E321" s="865">
        <v>10</v>
      </c>
      <c r="F321" s="865">
        <v>0</v>
      </c>
      <c r="G321" s="871">
        <f t="shared" si="6"/>
        <v>10</v>
      </c>
      <c r="H321" s="865" t="s">
        <v>220</v>
      </c>
      <c r="I321" s="867">
        <v>4.99</v>
      </c>
      <c r="J321" s="868">
        <f t="shared" si="5"/>
        <v>49.900000000000006</v>
      </c>
      <c r="L321" s="394"/>
      <c r="M321" s="394"/>
    </row>
    <row r="322" spans="1:13">
      <c r="A322" s="863" t="str">
        <f t="shared" si="11"/>
        <v>Garagem 3</v>
      </c>
      <c r="B322" s="863" t="s">
        <v>1222</v>
      </c>
      <c r="C322" s="863" t="s">
        <v>1142</v>
      </c>
      <c r="D322" s="864" t="s">
        <v>1145</v>
      </c>
      <c r="E322" s="865">
        <v>10</v>
      </c>
      <c r="F322" s="865">
        <v>0</v>
      </c>
      <c r="G322" s="871">
        <f t="shared" si="6"/>
        <v>10</v>
      </c>
      <c r="H322" s="865" t="s">
        <v>220</v>
      </c>
      <c r="I322" s="867">
        <v>2.33</v>
      </c>
      <c r="J322" s="868">
        <f t="shared" si="5"/>
        <v>23.3</v>
      </c>
      <c r="L322" s="394"/>
      <c r="M322" s="394"/>
    </row>
    <row r="323" spans="1:13">
      <c r="A323" s="863" t="str">
        <f t="shared" si="11"/>
        <v>Garagem 3</v>
      </c>
      <c r="B323" s="863" t="s">
        <v>1222</v>
      </c>
      <c r="C323" s="863" t="s">
        <v>1174</v>
      </c>
      <c r="D323" s="864" t="s">
        <v>1239</v>
      </c>
      <c r="E323" s="865">
        <v>1</v>
      </c>
      <c r="F323" s="865">
        <v>0</v>
      </c>
      <c r="G323" s="871">
        <f t="shared" si="6"/>
        <v>1</v>
      </c>
      <c r="H323" s="865" t="s">
        <v>220</v>
      </c>
      <c r="I323" s="867">
        <v>24.8</v>
      </c>
      <c r="J323" s="868">
        <f t="shared" si="5"/>
        <v>24.8</v>
      </c>
      <c r="L323" s="394"/>
      <c r="M323" s="394"/>
    </row>
    <row r="324" spans="1:13">
      <c r="A324" s="863" t="str">
        <f t="shared" si="11"/>
        <v>Garagem 3</v>
      </c>
      <c r="B324" s="863" t="s">
        <v>1222</v>
      </c>
      <c r="C324" s="863" t="s">
        <v>1174</v>
      </c>
      <c r="D324" s="864" t="s">
        <v>1240</v>
      </c>
      <c r="E324" s="865">
        <v>1</v>
      </c>
      <c r="F324" s="865">
        <v>0</v>
      </c>
      <c r="G324" s="871">
        <f t="shared" si="6"/>
        <v>1</v>
      </c>
      <c r="H324" s="865" t="s">
        <v>220</v>
      </c>
      <c r="I324" s="867">
        <v>25.9</v>
      </c>
      <c r="J324" s="868">
        <f t="shared" si="5"/>
        <v>25.9</v>
      </c>
      <c r="L324" s="394"/>
      <c r="M324" s="394"/>
    </row>
    <row r="325" spans="1:13">
      <c r="A325" s="863" t="str">
        <f t="shared" si="11"/>
        <v>Garagem 3</v>
      </c>
      <c r="B325" s="863" t="s">
        <v>1222</v>
      </c>
      <c r="C325" s="863" t="s">
        <v>1174</v>
      </c>
      <c r="D325" s="864" t="s">
        <v>1175</v>
      </c>
      <c r="E325" s="865">
        <v>40.14</v>
      </c>
      <c r="F325" s="865">
        <v>0</v>
      </c>
      <c r="G325" s="871">
        <f t="shared" si="6"/>
        <v>40.14</v>
      </c>
      <c r="H325" s="865" t="s">
        <v>3</v>
      </c>
      <c r="I325" s="867">
        <v>28.3</v>
      </c>
      <c r="J325" s="868">
        <f t="shared" si="5"/>
        <v>1135.962</v>
      </c>
      <c r="L325" s="394"/>
      <c r="M325" s="394"/>
    </row>
    <row r="326" spans="1:13">
      <c r="A326" s="863" t="str">
        <f t="shared" si="11"/>
        <v>Garagem 3</v>
      </c>
      <c r="B326" s="863" t="s">
        <v>1222</v>
      </c>
      <c r="C326" s="863" t="s">
        <v>1174</v>
      </c>
      <c r="D326" s="864" t="s">
        <v>1176</v>
      </c>
      <c r="E326" s="865">
        <v>1</v>
      </c>
      <c r="F326" s="865">
        <v>0</v>
      </c>
      <c r="G326" s="871">
        <f t="shared" si="6"/>
        <v>1</v>
      </c>
      <c r="H326" s="865" t="s">
        <v>220</v>
      </c>
      <c r="I326" s="867">
        <v>40.43</v>
      </c>
      <c r="J326" s="868">
        <f t="shared" si="5"/>
        <v>40.43</v>
      </c>
      <c r="L326" s="394"/>
      <c r="M326" s="394"/>
    </row>
    <row r="327" spans="1:13">
      <c r="A327" s="863" t="str">
        <f t="shared" si="11"/>
        <v>Garagem 3</v>
      </c>
      <c r="B327" s="863" t="s">
        <v>1222</v>
      </c>
      <c r="C327" s="863" t="s">
        <v>1174</v>
      </c>
      <c r="D327" s="864" t="s">
        <v>1241</v>
      </c>
      <c r="E327" s="865">
        <v>1</v>
      </c>
      <c r="F327" s="865">
        <v>0</v>
      </c>
      <c r="G327" s="871">
        <f t="shared" si="6"/>
        <v>1</v>
      </c>
      <c r="H327" s="883" t="s">
        <v>3</v>
      </c>
      <c r="I327" s="867">
        <v>5.04</v>
      </c>
      <c r="J327" s="868">
        <f t="shared" si="5"/>
        <v>5.04</v>
      </c>
      <c r="L327" s="394"/>
      <c r="M327" s="394"/>
    </row>
    <row r="328" spans="1:13">
      <c r="A328" s="863" t="str">
        <f t="shared" si="11"/>
        <v>Garagem 3</v>
      </c>
      <c r="B328" s="863" t="s">
        <v>1222</v>
      </c>
      <c r="C328" s="863" t="s">
        <v>1174</v>
      </c>
      <c r="D328" s="864" t="s">
        <v>1177</v>
      </c>
      <c r="E328" s="865">
        <v>1</v>
      </c>
      <c r="F328" s="865">
        <v>0</v>
      </c>
      <c r="G328" s="871">
        <f t="shared" si="6"/>
        <v>1</v>
      </c>
      <c r="H328" s="865" t="s">
        <v>220</v>
      </c>
      <c r="I328" s="867">
        <v>13.6</v>
      </c>
      <c r="J328" s="868">
        <f t="shared" si="5"/>
        <v>13.6</v>
      </c>
      <c r="L328" s="394"/>
      <c r="M328" s="394"/>
    </row>
    <row r="329" spans="1:13">
      <c r="A329" s="863" t="s">
        <v>1244</v>
      </c>
      <c r="B329" s="863" t="s">
        <v>1136</v>
      </c>
      <c r="C329" s="863" t="s">
        <v>1092</v>
      </c>
      <c r="D329" s="864" t="s">
        <v>1137</v>
      </c>
      <c r="E329" s="865">
        <v>1</v>
      </c>
      <c r="F329" s="865">
        <v>0</v>
      </c>
      <c r="G329" s="871">
        <f t="shared" si="6"/>
        <v>1</v>
      </c>
      <c r="H329" s="865" t="s">
        <v>220</v>
      </c>
      <c r="I329" s="867">
        <v>25.95</v>
      </c>
      <c r="J329" s="868">
        <f t="shared" si="5"/>
        <v>25.95</v>
      </c>
      <c r="L329" s="394"/>
      <c r="M329" s="394"/>
    </row>
    <row r="330" spans="1:13">
      <c r="A330" s="863" t="s">
        <v>1244</v>
      </c>
      <c r="B330" s="863" t="s">
        <v>1136</v>
      </c>
      <c r="C330" s="863" t="s">
        <v>1092</v>
      </c>
      <c r="D330" s="864" t="s">
        <v>1138</v>
      </c>
      <c r="E330" s="865">
        <v>127</v>
      </c>
      <c r="F330" s="865">
        <v>0</v>
      </c>
      <c r="G330" s="871">
        <f t="shared" si="6"/>
        <v>127</v>
      </c>
      <c r="H330" s="865" t="s">
        <v>220</v>
      </c>
      <c r="I330" s="867">
        <v>2.64</v>
      </c>
      <c r="J330" s="868">
        <f t="shared" si="5"/>
        <v>335.28000000000003</v>
      </c>
      <c r="L330" s="394"/>
      <c r="M330" s="394"/>
    </row>
    <row r="331" spans="1:13">
      <c r="A331" s="863" t="s">
        <v>1244</v>
      </c>
      <c r="B331" s="863" t="s">
        <v>1136</v>
      </c>
      <c r="C331" s="863" t="s">
        <v>1092</v>
      </c>
      <c r="D331" s="864" t="s">
        <v>1198</v>
      </c>
      <c r="E331" s="865">
        <v>8</v>
      </c>
      <c r="F331" s="865">
        <v>0</v>
      </c>
      <c r="G331" s="871">
        <f t="shared" si="6"/>
        <v>8</v>
      </c>
      <c r="H331" s="865" t="s">
        <v>220</v>
      </c>
      <c r="I331" s="867">
        <v>5.25</v>
      </c>
      <c r="J331" s="868">
        <f t="shared" si="5"/>
        <v>42</v>
      </c>
      <c r="L331" s="394"/>
      <c r="M331" s="394"/>
    </row>
    <row r="332" spans="1:13">
      <c r="A332" s="863" t="s">
        <v>1244</v>
      </c>
      <c r="B332" s="863" t="s">
        <v>1136</v>
      </c>
      <c r="C332" s="863" t="s">
        <v>1092</v>
      </c>
      <c r="D332" s="864" t="s">
        <v>1245</v>
      </c>
      <c r="E332" s="865">
        <v>1</v>
      </c>
      <c r="F332" s="865">
        <v>0</v>
      </c>
      <c r="G332" s="871">
        <f t="shared" si="6"/>
        <v>1</v>
      </c>
      <c r="H332" s="865" t="s">
        <v>220</v>
      </c>
      <c r="I332" s="867">
        <v>58.8</v>
      </c>
      <c r="J332" s="868">
        <f t="shared" si="5"/>
        <v>58.8</v>
      </c>
      <c r="L332" s="394"/>
      <c r="M332" s="394"/>
    </row>
    <row r="333" spans="1:13">
      <c r="A333" s="863" t="s">
        <v>1244</v>
      </c>
      <c r="B333" s="863" t="s">
        <v>1136</v>
      </c>
      <c r="C333" s="863" t="s">
        <v>1092</v>
      </c>
      <c r="D333" s="864" t="s">
        <v>1139</v>
      </c>
      <c r="E333" s="865">
        <v>48</v>
      </c>
      <c r="F333" s="865">
        <v>0</v>
      </c>
      <c r="G333" s="871">
        <f t="shared" si="6"/>
        <v>48</v>
      </c>
      <c r="H333" s="865" t="s">
        <v>220</v>
      </c>
      <c r="I333" s="867">
        <v>7.1</v>
      </c>
      <c r="J333" s="868">
        <f t="shared" si="5"/>
        <v>340.79999999999995</v>
      </c>
      <c r="L333" s="394"/>
      <c r="M333" s="394"/>
    </row>
    <row r="334" spans="1:13">
      <c r="A334" s="863" t="s">
        <v>1244</v>
      </c>
      <c r="B334" s="863" t="s">
        <v>1136</v>
      </c>
      <c r="C334" s="863" t="s">
        <v>1094</v>
      </c>
      <c r="D334" s="864" t="s">
        <v>1246</v>
      </c>
      <c r="E334" s="865">
        <v>2</v>
      </c>
      <c r="F334" s="865">
        <v>0</v>
      </c>
      <c r="G334" s="871">
        <f t="shared" si="6"/>
        <v>2</v>
      </c>
      <c r="H334" s="865" t="s">
        <v>220</v>
      </c>
      <c r="I334" s="867">
        <v>149.99</v>
      </c>
      <c r="J334" s="868">
        <f t="shared" si="5"/>
        <v>299.98</v>
      </c>
      <c r="L334" s="394"/>
      <c r="M334" s="394"/>
    </row>
    <row r="335" spans="1:13">
      <c r="A335" s="863" t="s">
        <v>1244</v>
      </c>
      <c r="B335" s="863" t="s">
        <v>1136</v>
      </c>
      <c r="C335" s="863" t="s">
        <v>1142</v>
      </c>
      <c r="D335" s="864" t="s">
        <v>1143</v>
      </c>
      <c r="E335" s="865">
        <v>5</v>
      </c>
      <c r="F335" s="865">
        <v>0</v>
      </c>
      <c r="G335" s="871">
        <f t="shared" si="6"/>
        <v>5</v>
      </c>
      <c r="H335" s="865" t="s">
        <v>220</v>
      </c>
      <c r="I335" s="867">
        <v>4.99</v>
      </c>
      <c r="J335" s="868">
        <f t="shared" si="5"/>
        <v>24.950000000000003</v>
      </c>
      <c r="L335" s="394"/>
      <c r="M335" s="394"/>
    </row>
    <row r="336" spans="1:13">
      <c r="A336" s="863" t="s">
        <v>1244</v>
      </c>
      <c r="B336" s="863" t="s">
        <v>1136</v>
      </c>
      <c r="C336" s="863" t="s">
        <v>1142</v>
      </c>
      <c r="D336" s="864" t="s">
        <v>1144</v>
      </c>
      <c r="E336" s="865">
        <v>61</v>
      </c>
      <c r="F336" s="865">
        <v>0</v>
      </c>
      <c r="G336" s="871">
        <f t="shared" si="6"/>
        <v>61</v>
      </c>
      <c r="H336" s="865" t="s">
        <v>220</v>
      </c>
      <c r="I336" s="867">
        <v>4.9000000000000004</v>
      </c>
      <c r="J336" s="868">
        <f t="shared" si="5"/>
        <v>298.90000000000003</v>
      </c>
      <c r="L336" s="394"/>
      <c r="M336" s="394"/>
    </row>
    <row r="337" spans="1:13">
      <c r="A337" s="863" t="s">
        <v>1244</v>
      </c>
      <c r="B337" s="863" t="s">
        <v>1136</v>
      </c>
      <c r="C337" s="863" t="s">
        <v>1142</v>
      </c>
      <c r="D337" s="864" t="s">
        <v>1247</v>
      </c>
      <c r="E337" s="865">
        <v>23</v>
      </c>
      <c r="F337" s="865">
        <v>0</v>
      </c>
      <c r="G337" s="871">
        <f t="shared" si="6"/>
        <v>23</v>
      </c>
      <c r="H337" s="865" t="s">
        <v>220</v>
      </c>
      <c r="I337" s="867">
        <v>8.8000000000000007</v>
      </c>
      <c r="J337" s="868">
        <f t="shared" si="5"/>
        <v>202.4</v>
      </c>
      <c r="L337" s="394"/>
      <c r="M337" s="394"/>
    </row>
    <row r="338" spans="1:13">
      <c r="A338" s="863" t="s">
        <v>1244</v>
      </c>
      <c r="B338" s="863" t="s">
        <v>1136</v>
      </c>
      <c r="C338" s="863" t="s">
        <v>1142</v>
      </c>
      <c r="D338" s="864" t="s">
        <v>1248</v>
      </c>
      <c r="E338" s="865">
        <v>9</v>
      </c>
      <c r="F338" s="865">
        <v>0</v>
      </c>
      <c r="G338" s="871">
        <f t="shared" si="6"/>
        <v>9</v>
      </c>
      <c r="H338" s="865" t="s">
        <v>220</v>
      </c>
      <c r="I338" s="867">
        <v>9.3000000000000007</v>
      </c>
      <c r="J338" s="868">
        <f t="shared" si="5"/>
        <v>83.7</v>
      </c>
      <c r="L338" s="394"/>
      <c r="M338" s="394"/>
    </row>
    <row r="339" spans="1:13">
      <c r="A339" s="863" t="s">
        <v>1244</v>
      </c>
      <c r="B339" s="863" t="s">
        <v>1136</v>
      </c>
      <c r="C339" s="863" t="s">
        <v>1142</v>
      </c>
      <c r="D339" s="864" t="s">
        <v>1249</v>
      </c>
      <c r="E339" s="865">
        <v>1</v>
      </c>
      <c r="F339" s="865">
        <v>0</v>
      </c>
      <c r="G339" s="871">
        <f t="shared" si="6"/>
        <v>1</v>
      </c>
      <c r="H339" s="865" t="s">
        <v>220</v>
      </c>
      <c r="I339" s="867">
        <v>11.99</v>
      </c>
      <c r="J339" s="868">
        <f t="shared" si="5"/>
        <v>11.99</v>
      </c>
      <c r="L339" s="394"/>
      <c r="M339" s="394"/>
    </row>
    <row r="340" spans="1:13">
      <c r="A340" s="863" t="s">
        <v>1244</v>
      </c>
      <c r="B340" s="863" t="s">
        <v>1136</v>
      </c>
      <c r="C340" s="863" t="s">
        <v>1142</v>
      </c>
      <c r="D340" s="864" t="s">
        <v>1145</v>
      </c>
      <c r="E340" s="865">
        <v>98</v>
      </c>
      <c r="F340" s="865">
        <v>0</v>
      </c>
      <c r="G340" s="871">
        <f t="shared" si="6"/>
        <v>98</v>
      </c>
      <c r="H340" s="865" t="s">
        <v>220</v>
      </c>
      <c r="I340" s="867">
        <v>2.33</v>
      </c>
      <c r="J340" s="868">
        <f t="shared" si="5"/>
        <v>228.34</v>
      </c>
      <c r="L340" s="394"/>
      <c r="M340" s="394"/>
    </row>
    <row r="341" spans="1:13">
      <c r="A341" s="863" t="s">
        <v>1244</v>
      </c>
      <c r="B341" s="863" t="s">
        <v>1136</v>
      </c>
      <c r="C341" s="863" t="s">
        <v>1142</v>
      </c>
      <c r="D341" s="864" t="s">
        <v>1201</v>
      </c>
      <c r="E341" s="865">
        <v>1</v>
      </c>
      <c r="F341" s="865">
        <v>0</v>
      </c>
      <c r="G341" s="871">
        <f t="shared" si="6"/>
        <v>1</v>
      </c>
      <c r="H341" s="865" t="s">
        <v>220</v>
      </c>
      <c r="I341" s="867">
        <v>3.93</v>
      </c>
      <c r="J341" s="868">
        <f t="shared" si="5"/>
        <v>3.93</v>
      </c>
      <c r="L341" s="394"/>
      <c r="M341" s="394"/>
    </row>
    <row r="342" spans="1:13">
      <c r="A342" s="863" t="s">
        <v>1244</v>
      </c>
      <c r="B342" s="863" t="s">
        <v>1136</v>
      </c>
      <c r="C342" s="863" t="s">
        <v>1142</v>
      </c>
      <c r="D342" s="864" t="s">
        <v>1147</v>
      </c>
      <c r="E342" s="865">
        <v>3</v>
      </c>
      <c r="F342" s="865">
        <v>0</v>
      </c>
      <c r="G342" s="871">
        <f t="shared" si="6"/>
        <v>3</v>
      </c>
      <c r="H342" s="865" t="s">
        <v>220</v>
      </c>
      <c r="I342" s="867">
        <v>0.49</v>
      </c>
      <c r="J342" s="868">
        <f t="shared" si="5"/>
        <v>1.47</v>
      </c>
      <c r="L342" s="394"/>
      <c r="M342" s="394"/>
    </row>
    <row r="343" spans="1:13">
      <c r="A343" s="863" t="s">
        <v>1244</v>
      </c>
      <c r="B343" s="863" t="s">
        <v>1136</v>
      </c>
      <c r="C343" s="863" t="s">
        <v>1096</v>
      </c>
      <c r="D343" s="864" t="s">
        <v>1250</v>
      </c>
      <c r="E343" s="865">
        <v>284.26</v>
      </c>
      <c r="F343" s="865">
        <v>0.3</v>
      </c>
      <c r="G343" s="871">
        <f t="shared" si="6"/>
        <v>369.53800000000001</v>
      </c>
      <c r="H343" s="865" t="s">
        <v>3</v>
      </c>
      <c r="I343" s="867">
        <v>2.09</v>
      </c>
      <c r="J343" s="868">
        <f t="shared" si="5"/>
        <v>772.33442000000002</v>
      </c>
      <c r="L343" s="394"/>
      <c r="M343" s="394"/>
    </row>
    <row r="344" spans="1:13">
      <c r="A344" s="863" t="s">
        <v>1244</v>
      </c>
      <c r="B344" s="863" t="s">
        <v>1136</v>
      </c>
      <c r="C344" s="863" t="s">
        <v>1096</v>
      </c>
      <c r="D344" s="864" t="s">
        <v>1251</v>
      </c>
      <c r="E344" s="865">
        <v>119.3</v>
      </c>
      <c r="F344" s="865">
        <v>0.3</v>
      </c>
      <c r="G344" s="871">
        <f t="shared" si="6"/>
        <v>155.09</v>
      </c>
      <c r="H344" s="865" t="s">
        <v>3</v>
      </c>
      <c r="I344" s="867">
        <v>2.09</v>
      </c>
      <c r="J344" s="868">
        <f t="shared" si="5"/>
        <v>324.13810000000001</v>
      </c>
      <c r="L344" s="394"/>
      <c r="M344" s="394"/>
    </row>
    <row r="345" spans="1:13">
      <c r="A345" s="863" t="s">
        <v>1244</v>
      </c>
      <c r="B345" s="863" t="s">
        <v>1136</v>
      </c>
      <c r="C345" s="863" t="s">
        <v>1096</v>
      </c>
      <c r="D345" s="864" t="s">
        <v>1252</v>
      </c>
      <c r="E345" s="865">
        <v>18.84</v>
      </c>
      <c r="F345" s="865">
        <v>0.3</v>
      </c>
      <c r="G345" s="871">
        <f t="shared" si="6"/>
        <v>24.492000000000001</v>
      </c>
      <c r="H345" s="865" t="s">
        <v>3</v>
      </c>
      <c r="I345" s="867">
        <v>2.09</v>
      </c>
      <c r="J345" s="868">
        <f t="shared" si="5"/>
        <v>51.188279999999999</v>
      </c>
      <c r="L345" s="394"/>
      <c r="M345" s="394"/>
    </row>
    <row r="346" spans="1:13">
      <c r="A346" s="863" t="s">
        <v>1244</v>
      </c>
      <c r="B346" s="863" t="s">
        <v>1136</v>
      </c>
      <c r="C346" s="863" t="s">
        <v>1096</v>
      </c>
      <c r="D346" s="864" t="s">
        <v>1253</v>
      </c>
      <c r="E346" s="865">
        <v>48.65</v>
      </c>
      <c r="F346" s="865">
        <v>0.3</v>
      </c>
      <c r="G346" s="871">
        <f t="shared" si="6"/>
        <v>63.244999999999997</v>
      </c>
      <c r="H346" s="865" t="s">
        <v>3</v>
      </c>
      <c r="I346" s="867">
        <v>2.09</v>
      </c>
      <c r="J346" s="868">
        <f t="shared" si="5"/>
        <v>132.18204999999998</v>
      </c>
      <c r="L346" s="394"/>
      <c r="M346" s="394"/>
    </row>
    <row r="347" spans="1:13">
      <c r="A347" s="863" t="s">
        <v>1244</v>
      </c>
      <c r="B347" s="863" t="s">
        <v>1136</v>
      </c>
      <c r="C347" s="863" t="s">
        <v>1096</v>
      </c>
      <c r="D347" s="864" t="s">
        <v>1254</v>
      </c>
      <c r="E347" s="865">
        <v>111.56</v>
      </c>
      <c r="F347" s="865">
        <v>0.3</v>
      </c>
      <c r="G347" s="871">
        <f t="shared" si="6"/>
        <v>145.02799999999999</v>
      </c>
      <c r="H347" s="865" t="s">
        <v>3</v>
      </c>
      <c r="I347" s="867">
        <v>2.09</v>
      </c>
      <c r="J347" s="868">
        <f t="shared" si="5"/>
        <v>303.10851999999994</v>
      </c>
      <c r="L347" s="394"/>
      <c r="M347" s="394"/>
    </row>
    <row r="348" spans="1:13">
      <c r="A348" s="863" t="s">
        <v>1244</v>
      </c>
      <c r="B348" s="863" t="s">
        <v>1136</v>
      </c>
      <c r="C348" s="863" t="s">
        <v>1096</v>
      </c>
      <c r="D348" s="864" t="s">
        <v>1123</v>
      </c>
      <c r="E348" s="865">
        <v>8.48</v>
      </c>
      <c r="F348" s="865">
        <v>0.3</v>
      </c>
      <c r="G348" s="871">
        <f t="shared" si="6"/>
        <v>11.024000000000001</v>
      </c>
      <c r="H348" s="865" t="s">
        <v>3</v>
      </c>
      <c r="I348" s="867">
        <v>7.45</v>
      </c>
      <c r="J348" s="868">
        <f t="shared" si="5"/>
        <v>82.128800000000012</v>
      </c>
      <c r="L348" s="394"/>
      <c r="M348" s="394"/>
    </row>
    <row r="349" spans="1:13">
      <c r="A349" s="863" t="s">
        <v>1244</v>
      </c>
      <c r="B349" s="863" t="s">
        <v>1136</v>
      </c>
      <c r="C349" s="863" t="s">
        <v>1096</v>
      </c>
      <c r="D349" s="864" t="s">
        <v>1124</v>
      </c>
      <c r="E349" s="865">
        <v>8.48</v>
      </c>
      <c r="F349" s="865">
        <v>0.3</v>
      </c>
      <c r="G349" s="871">
        <f t="shared" si="6"/>
        <v>11.024000000000001</v>
      </c>
      <c r="H349" s="865" t="s">
        <v>3</v>
      </c>
      <c r="I349" s="867">
        <v>7.45</v>
      </c>
      <c r="J349" s="868">
        <f t="shared" si="5"/>
        <v>82.128800000000012</v>
      </c>
      <c r="L349" s="394"/>
      <c r="M349" s="394"/>
    </row>
    <row r="350" spans="1:13">
      <c r="A350" s="863" t="s">
        <v>1244</v>
      </c>
      <c r="B350" s="863" t="s">
        <v>1136</v>
      </c>
      <c r="C350" s="863" t="s">
        <v>1096</v>
      </c>
      <c r="D350" s="864" t="s">
        <v>1125</v>
      </c>
      <c r="E350" s="865">
        <v>8.48</v>
      </c>
      <c r="F350" s="865">
        <v>0.3</v>
      </c>
      <c r="G350" s="871">
        <f t="shared" si="6"/>
        <v>11.024000000000001</v>
      </c>
      <c r="H350" s="865" t="s">
        <v>3</v>
      </c>
      <c r="I350" s="867">
        <v>7.45</v>
      </c>
      <c r="J350" s="868">
        <f t="shared" si="5"/>
        <v>82.128800000000012</v>
      </c>
      <c r="L350" s="394"/>
      <c r="M350" s="394"/>
    </row>
    <row r="351" spans="1:13">
      <c r="A351" s="863" t="s">
        <v>1244</v>
      </c>
      <c r="B351" s="863" t="s">
        <v>1136</v>
      </c>
      <c r="C351" s="863" t="s">
        <v>1096</v>
      </c>
      <c r="D351" s="864" t="s">
        <v>1126</v>
      </c>
      <c r="E351" s="865">
        <v>8.48</v>
      </c>
      <c r="F351" s="865">
        <v>0.3</v>
      </c>
      <c r="G351" s="871">
        <f t="shared" si="6"/>
        <v>11.024000000000001</v>
      </c>
      <c r="H351" s="865" t="s">
        <v>3</v>
      </c>
      <c r="I351" s="867">
        <v>7.45</v>
      </c>
      <c r="J351" s="868">
        <f t="shared" si="5"/>
        <v>82.128800000000012</v>
      </c>
      <c r="L351" s="394"/>
      <c r="M351" s="394"/>
    </row>
    <row r="352" spans="1:13">
      <c r="A352" s="863" t="s">
        <v>1244</v>
      </c>
      <c r="B352" s="863" t="s">
        <v>1136</v>
      </c>
      <c r="C352" s="863" t="s">
        <v>1096</v>
      </c>
      <c r="D352" s="864" t="s">
        <v>1127</v>
      </c>
      <c r="E352" s="865">
        <v>8.48</v>
      </c>
      <c r="F352" s="865">
        <v>0.3</v>
      </c>
      <c r="G352" s="871">
        <f t="shared" si="6"/>
        <v>11.024000000000001</v>
      </c>
      <c r="H352" s="865" t="s">
        <v>3</v>
      </c>
      <c r="I352" s="867">
        <v>7.45</v>
      </c>
      <c r="J352" s="868">
        <f t="shared" si="5"/>
        <v>82.128800000000012</v>
      </c>
      <c r="L352" s="394"/>
      <c r="M352" s="394"/>
    </row>
    <row r="353" spans="1:13">
      <c r="A353" s="863" t="s">
        <v>1244</v>
      </c>
      <c r="B353" s="863" t="s">
        <v>1136</v>
      </c>
      <c r="C353" s="863" t="s">
        <v>1096</v>
      </c>
      <c r="D353" s="864" t="s">
        <v>1148</v>
      </c>
      <c r="E353" s="865">
        <v>270.77</v>
      </c>
      <c r="F353" s="865">
        <v>0.3</v>
      </c>
      <c r="G353" s="871">
        <f t="shared" si="6"/>
        <v>352.00099999999998</v>
      </c>
      <c r="H353" s="865" t="s">
        <v>3</v>
      </c>
      <c r="I353" s="867">
        <v>3.09</v>
      </c>
      <c r="J353" s="868">
        <f t="shared" si="5"/>
        <v>1087.6830899999998</v>
      </c>
      <c r="L353" s="394"/>
      <c r="M353" s="394"/>
    </row>
    <row r="354" spans="1:13">
      <c r="A354" s="863" t="s">
        <v>1244</v>
      </c>
      <c r="B354" s="863" t="s">
        <v>1136</v>
      </c>
      <c r="C354" s="863" t="s">
        <v>1096</v>
      </c>
      <c r="D354" s="864" t="s">
        <v>1149</v>
      </c>
      <c r="E354" s="865">
        <v>597.21</v>
      </c>
      <c r="F354" s="865">
        <v>0.3</v>
      </c>
      <c r="G354" s="871">
        <f t="shared" si="6"/>
        <v>776.37300000000005</v>
      </c>
      <c r="H354" s="865" t="s">
        <v>3</v>
      </c>
      <c r="I354" s="867">
        <v>3.09</v>
      </c>
      <c r="J354" s="868">
        <f t="shared" si="5"/>
        <v>2398.9925699999999</v>
      </c>
      <c r="L354" s="394"/>
      <c r="M354" s="394"/>
    </row>
    <row r="355" spans="1:13">
      <c r="A355" s="863" t="s">
        <v>1244</v>
      </c>
      <c r="B355" s="863" t="s">
        <v>1136</v>
      </c>
      <c r="C355" s="863" t="s">
        <v>1096</v>
      </c>
      <c r="D355" s="864" t="s">
        <v>1150</v>
      </c>
      <c r="E355" s="865">
        <v>194.36</v>
      </c>
      <c r="F355" s="865">
        <v>0.3</v>
      </c>
      <c r="G355" s="871">
        <f t="shared" si="6"/>
        <v>252.66800000000001</v>
      </c>
      <c r="H355" s="865" t="s">
        <v>3</v>
      </c>
      <c r="I355" s="867">
        <v>3.09</v>
      </c>
      <c r="J355" s="868">
        <f t="shared" si="5"/>
        <v>780.74411999999995</v>
      </c>
      <c r="L355" s="394"/>
      <c r="M355" s="394"/>
    </row>
    <row r="356" spans="1:13">
      <c r="A356" s="863" t="s">
        <v>1244</v>
      </c>
      <c r="B356" s="863" t="s">
        <v>1136</v>
      </c>
      <c r="C356" s="863" t="s">
        <v>1096</v>
      </c>
      <c r="D356" s="864" t="s">
        <v>1151</v>
      </c>
      <c r="E356" s="865">
        <v>35.229999999999997</v>
      </c>
      <c r="F356" s="865">
        <v>0.3</v>
      </c>
      <c r="G356" s="871">
        <f t="shared" si="6"/>
        <v>45.798999999999992</v>
      </c>
      <c r="H356" s="865" t="s">
        <v>3</v>
      </c>
      <c r="I356" s="867">
        <v>3.09</v>
      </c>
      <c r="J356" s="868">
        <f t="shared" si="5"/>
        <v>141.51890999999998</v>
      </c>
      <c r="L356" s="394"/>
      <c r="M356" s="394"/>
    </row>
    <row r="357" spans="1:13">
      <c r="A357" s="863" t="s">
        <v>1244</v>
      </c>
      <c r="B357" s="863" t="s">
        <v>1136</v>
      </c>
      <c r="C357" s="863" t="s">
        <v>1096</v>
      </c>
      <c r="D357" s="864" t="s">
        <v>1152</v>
      </c>
      <c r="E357" s="865">
        <v>379.81</v>
      </c>
      <c r="F357" s="865">
        <v>0.3</v>
      </c>
      <c r="G357" s="871">
        <f t="shared" si="6"/>
        <v>493.75299999999999</v>
      </c>
      <c r="H357" s="865" t="s">
        <v>3</v>
      </c>
      <c r="I357" s="867">
        <v>3.09</v>
      </c>
      <c r="J357" s="868">
        <f t="shared" si="5"/>
        <v>1525.6967699999998</v>
      </c>
      <c r="L357" s="394"/>
      <c r="M357" s="394"/>
    </row>
    <row r="358" spans="1:13">
      <c r="A358" s="863" t="s">
        <v>1244</v>
      </c>
      <c r="B358" s="863" t="s">
        <v>1136</v>
      </c>
      <c r="C358" s="863" t="s">
        <v>1096</v>
      </c>
      <c r="D358" s="864" t="s">
        <v>1153</v>
      </c>
      <c r="E358" s="865">
        <v>243.83</v>
      </c>
      <c r="F358" s="865">
        <v>0.3</v>
      </c>
      <c r="G358" s="871">
        <f t="shared" si="6"/>
        <v>316.97900000000004</v>
      </c>
      <c r="H358" s="865" t="s">
        <v>3</v>
      </c>
      <c r="I358" s="867">
        <v>3.09</v>
      </c>
      <c r="J358" s="868">
        <f t="shared" si="5"/>
        <v>979.4651100000001</v>
      </c>
      <c r="L358" s="394"/>
      <c r="M358" s="394"/>
    </row>
    <row r="359" spans="1:13">
      <c r="A359" s="863" t="s">
        <v>1244</v>
      </c>
      <c r="B359" s="863" t="s">
        <v>1136</v>
      </c>
      <c r="C359" s="863" t="s">
        <v>1096</v>
      </c>
      <c r="D359" s="864" t="s">
        <v>1154</v>
      </c>
      <c r="E359" s="865">
        <v>122.03</v>
      </c>
      <c r="F359" s="865">
        <v>0.3</v>
      </c>
      <c r="G359" s="871">
        <f t="shared" si="6"/>
        <v>158.63900000000001</v>
      </c>
      <c r="H359" s="865" t="s">
        <v>3</v>
      </c>
      <c r="I359" s="867">
        <v>4.99</v>
      </c>
      <c r="J359" s="868">
        <f t="shared" si="5"/>
        <v>791.60861000000011</v>
      </c>
      <c r="L359" s="394"/>
      <c r="M359" s="394"/>
    </row>
    <row r="360" spans="1:13">
      <c r="A360" s="863" t="s">
        <v>1244</v>
      </c>
      <c r="B360" s="863" t="s">
        <v>1136</v>
      </c>
      <c r="C360" s="863" t="s">
        <v>1096</v>
      </c>
      <c r="D360" s="864" t="s">
        <v>1155</v>
      </c>
      <c r="E360" s="865">
        <v>42.76</v>
      </c>
      <c r="F360" s="865">
        <v>0.3</v>
      </c>
      <c r="G360" s="871">
        <f t="shared" si="6"/>
        <v>55.587999999999994</v>
      </c>
      <c r="H360" s="865" t="s">
        <v>3</v>
      </c>
      <c r="I360" s="867">
        <v>4.99</v>
      </c>
      <c r="J360" s="868">
        <f t="shared" si="5"/>
        <v>277.38412</v>
      </c>
      <c r="L360" s="394"/>
      <c r="M360" s="394"/>
    </row>
    <row r="361" spans="1:13">
      <c r="A361" s="863" t="s">
        <v>1244</v>
      </c>
      <c r="B361" s="863" t="s">
        <v>1136</v>
      </c>
      <c r="C361" s="863" t="s">
        <v>1096</v>
      </c>
      <c r="D361" s="864" t="s">
        <v>1156</v>
      </c>
      <c r="E361" s="865">
        <v>60.59</v>
      </c>
      <c r="F361" s="865">
        <v>0.3</v>
      </c>
      <c r="G361" s="871">
        <f t="shared" si="6"/>
        <v>78.766999999999996</v>
      </c>
      <c r="H361" s="865" t="s">
        <v>3</v>
      </c>
      <c r="I361" s="867">
        <v>4.99</v>
      </c>
      <c r="J361" s="868">
        <f t="shared" si="5"/>
        <v>393.04732999999999</v>
      </c>
      <c r="L361" s="394"/>
      <c r="M361" s="394"/>
    </row>
    <row r="362" spans="1:13">
      <c r="A362" s="863" t="s">
        <v>1244</v>
      </c>
      <c r="B362" s="863" t="s">
        <v>1136</v>
      </c>
      <c r="C362" s="863" t="s">
        <v>1096</v>
      </c>
      <c r="D362" s="864" t="s">
        <v>1157</v>
      </c>
      <c r="E362" s="865">
        <v>111.49</v>
      </c>
      <c r="F362" s="865">
        <v>0.3</v>
      </c>
      <c r="G362" s="871">
        <f t="shared" si="6"/>
        <v>144.93699999999998</v>
      </c>
      <c r="H362" s="865" t="s">
        <v>3</v>
      </c>
      <c r="I362" s="867">
        <v>4.99</v>
      </c>
      <c r="J362" s="868">
        <f t="shared" si="5"/>
        <v>723.2356299999999</v>
      </c>
      <c r="L362" s="394"/>
      <c r="M362" s="394"/>
    </row>
    <row r="363" spans="1:13">
      <c r="A363" s="863" t="s">
        <v>1244</v>
      </c>
      <c r="B363" s="863" t="s">
        <v>1136</v>
      </c>
      <c r="C363" s="863" t="s">
        <v>1096</v>
      </c>
      <c r="D363" s="864" t="s">
        <v>1158</v>
      </c>
      <c r="E363" s="865">
        <v>24.29</v>
      </c>
      <c r="F363" s="865">
        <v>0.3</v>
      </c>
      <c r="G363" s="871">
        <f t="shared" si="6"/>
        <v>31.576999999999998</v>
      </c>
      <c r="H363" s="865" t="s">
        <v>3</v>
      </c>
      <c r="I363" s="867">
        <v>4.99</v>
      </c>
      <c r="J363" s="868">
        <f t="shared" si="5"/>
        <v>157.56923</v>
      </c>
      <c r="L363" s="394"/>
      <c r="M363" s="394"/>
    </row>
    <row r="364" spans="1:13">
      <c r="A364" s="863" t="s">
        <v>1244</v>
      </c>
      <c r="B364" s="863" t="s">
        <v>1136</v>
      </c>
      <c r="C364" s="863" t="s">
        <v>1096</v>
      </c>
      <c r="D364" s="864" t="s">
        <v>1159</v>
      </c>
      <c r="E364" s="865">
        <v>2.7</v>
      </c>
      <c r="F364" s="865">
        <v>0.3</v>
      </c>
      <c r="G364" s="871">
        <f t="shared" si="6"/>
        <v>3.5100000000000002</v>
      </c>
      <c r="H364" s="865" t="s">
        <v>3</v>
      </c>
      <c r="I364" s="867">
        <v>7.99</v>
      </c>
      <c r="J364" s="868">
        <f t="shared" si="5"/>
        <v>28.044900000000002</v>
      </c>
      <c r="L364" s="394"/>
      <c r="M364" s="394"/>
    </row>
    <row r="365" spans="1:13">
      <c r="A365" s="863" t="s">
        <v>1244</v>
      </c>
      <c r="B365" s="863" t="s">
        <v>1136</v>
      </c>
      <c r="C365" s="863" t="s">
        <v>1096</v>
      </c>
      <c r="D365" s="864" t="s">
        <v>1160</v>
      </c>
      <c r="E365" s="865">
        <v>2.7</v>
      </c>
      <c r="F365" s="865">
        <v>0.3</v>
      </c>
      <c r="G365" s="871">
        <f t="shared" si="6"/>
        <v>3.5100000000000002</v>
      </c>
      <c r="H365" s="865" t="s">
        <v>3</v>
      </c>
      <c r="I365" s="867">
        <v>7.99</v>
      </c>
      <c r="J365" s="868">
        <f t="shared" si="5"/>
        <v>28.044900000000002</v>
      </c>
      <c r="L365" s="394"/>
      <c r="M365" s="394"/>
    </row>
    <row r="366" spans="1:13">
      <c r="A366" s="863" t="s">
        <v>1244</v>
      </c>
      <c r="B366" s="863" t="s">
        <v>1136</v>
      </c>
      <c r="C366" s="863" t="s">
        <v>1096</v>
      </c>
      <c r="D366" s="864" t="s">
        <v>1161</v>
      </c>
      <c r="E366" s="865">
        <v>2.7</v>
      </c>
      <c r="F366" s="865">
        <v>0.3</v>
      </c>
      <c r="G366" s="871">
        <f t="shared" si="6"/>
        <v>3.5100000000000002</v>
      </c>
      <c r="H366" s="865" t="s">
        <v>3</v>
      </c>
      <c r="I366" s="867">
        <v>7.99</v>
      </c>
      <c r="J366" s="868">
        <f t="shared" si="5"/>
        <v>28.044900000000002</v>
      </c>
      <c r="L366" s="394"/>
      <c r="M366" s="394"/>
    </row>
    <row r="367" spans="1:13">
      <c r="A367" s="863" t="s">
        <v>1244</v>
      </c>
      <c r="B367" s="863" t="s">
        <v>1136</v>
      </c>
      <c r="C367" s="863" t="s">
        <v>1096</v>
      </c>
      <c r="D367" s="864" t="s">
        <v>1162</v>
      </c>
      <c r="E367" s="865">
        <v>2.7</v>
      </c>
      <c r="F367" s="865">
        <v>0.3</v>
      </c>
      <c r="G367" s="871">
        <f t="shared" si="6"/>
        <v>3.5100000000000002</v>
      </c>
      <c r="H367" s="865" t="s">
        <v>3</v>
      </c>
      <c r="I367" s="867">
        <v>7.99</v>
      </c>
      <c r="J367" s="868">
        <f t="shared" si="5"/>
        <v>28.044900000000002</v>
      </c>
      <c r="L367" s="394"/>
      <c r="M367" s="394"/>
    </row>
    <row r="368" spans="1:13">
      <c r="A368" s="863" t="s">
        <v>1244</v>
      </c>
      <c r="B368" s="863" t="s">
        <v>1136</v>
      </c>
      <c r="C368" s="863" t="s">
        <v>1096</v>
      </c>
      <c r="D368" s="864" t="s">
        <v>1163</v>
      </c>
      <c r="E368" s="865">
        <v>2.7</v>
      </c>
      <c r="F368" s="865">
        <v>0.3</v>
      </c>
      <c r="G368" s="871">
        <f t="shared" si="6"/>
        <v>3.5100000000000002</v>
      </c>
      <c r="H368" s="865" t="s">
        <v>3</v>
      </c>
      <c r="I368" s="867">
        <v>7.99</v>
      </c>
      <c r="J368" s="868">
        <f t="shared" si="5"/>
        <v>28.044900000000002</v>
      </c>
      <c r="L368" s="394"/>
      <c r="M368" s="394"/>
    </row>
    <row r="369" spans="1:13">
      <c r="A369" s="863" t="s">
        <v>1244</v>
      </c>
      <c r="B369" s="863" t="s">
        <v>1136</v>
      </c>
      <c r="C369" s="863" t="s">
        <v>1206</v>
      </c>
      <c r="D369" s="864" t="s">
        <v>1255</v>
      </c>
      <c r="E369" s="865">
        <v>3</v>
      </c>
      <c r="F369" s="865">
        <v>0</v>
      </c>
      <c r="G369" s="871">
        <f t="shared" si="6"/>
        <v>3</v>
      </c>
      <c r="H369" s="865" t="s">
        <v>220</v>
      </c>
      <c r="I369" s="867">
        <v>3021.8</v>
      </c>
      <c r="J369" s="868">
        <f t="shared" si="5"/>
        <v>9065.4000000000015</v>
      </c>
      <c r="L369" s="394"/>
      <c r="M369" s="394"/>
    </row>
    <row r="370" spans="1:13">
      <c r="A370" s="863" t="s">
        <v>1244</v>
      </c>
      <c r="B370" s="863" t="s">
        <v>1136</v>
      </c>
      <c r="C370" s="863" t="s">
        <v>1101</v>
      </c>
      <c r="D370" s="864" t="s">
        <v>1256</v>
      </c>
      <c r="E370" s="865">
        <v>1</v>
      </c>
      <c r="F370" s="865">
        <v>0</v>
      </c>
      <c r="G370" s="871">
        <f t="shared" si="6"/>
        <v>1</v>
      </c>
      <c r="H370" s="865" t="s">
        <v>220</v>
      </c>
      <c r="I370" s="867">
        <v>8.08</v>
      </c>
      <c r="J370" s="868">
        <f t="shared" si="5"/>
        <v>8.08</v>
      </c>
      <c r="L370" s="394"/>
      <c r="M370" s="394"/>
    </row>
    <row r="371" spans="1:13">
      <c r="A371" s="863" t="s">
        <v>1244</v>
      </c>
      <c r="B371" s="863" t="s">
        <v>1136</v>
      </c>
      <c r="C371" s="863" t="s">
        <v>1101</v>
      </c>
      <c r="D371" s="864" t="s">
        <v>1164</v>
      </c>
      <c r="E371" s="865">
        <v>13</v>
      </c>
      <c r="F371" s="865">
        <v>0</v>
      </c>
      <c r="G371" s="871">
        <f t="shared" si="6"/>
        <v>13</v>
      </c>
      <c r="H371" s="865" t="s">
        <v>220</v>
      </c>
      <c r="I371" s="867">
        <v>12.99</v>
      </c>
      <c r="J371" s="868">
        <f t="shared" si="5"/>
        <v>168.87</v>
      </c>
      <c r="L371" s="394"/>
      <c r="M371" s="394"/>
    </row>
    <row r="372" spans="1:13">
      <c r="A372" s="863" t="s">
        <v>1244</v>
      </c>
      <c r="B372" s="863" t="s">
        <v>1136</v>
      </c>
      <c r="C372" s="863" t="s">
        <v>1101</v>
      </c>
      <c r="D372" s="864" t="s">
        <v>1165</v>
      </c>
      <c r="E372" s="865">
        <v>7</v>
      </c>
      <c r="F372" s="865">
        <v>0</v>
      </c>
      <c r="G372" s="871">
        <f t="shared" si="6"/>
        <v>7</v>
      </c>
      <c r="H372" s="865" t="s">
        <v>220</v>
      </c>
      <c r="I372" s="867">
        <v>9.89</v>
      </c>
      <c r="J372" s="868">
        <f t="shared" si="5"/>
        <v>69.23</v>
      </c>
      <c r="L372" s="394"/>
      <c r="M372" s="394"/>
    </row>
    <row r="373" spans="1:13">
      <c r="A373" s="863" t="s">
        <v>1244</v>
      </c>
      <c r="B373" s="863" t="s">
        <v>1136</v>
      </c>
      <c r="C373" s="863" t="s">
        <v>1101</v>
      </c>
      <c r="D373" s="864" t="s">
        <v>1226</v>
      </c>
      <c r="E373" s="865">
        <v>6</v>
      </c>
      <c r="F373" s="865">
        <v>0</v>
      </c>
      <c r="G373" s="871">
        <f t="shared" si="6"/>
        <v>6</v>
      </c>
      <c r="H373" s="865" t="s">
        <v>220</v>
      </c>
      <c r="I373" s="867">
        <v>8.99</v>
      </c>
      <c r="J373" s="868">
        <f t="shared" si="5"/>
        <v>53.94</v>
      </c>
      <c r="L373" s="394"/>
      <c r="M373" s="394"/>
    </row>
    <row r="374" spans="1:13">
      <c r="A374" s="863" t="s">
        <v>1244</v>
      </c>
      <c r="B374" s="863" t="s">
        <v>1136</v>
      </c>
      <c r="C374" s="863" t="s">
        <v>1101</v>
      </c>
      <c r="D374" s="864" t="s">
        <v>1102</v>
      </c>
      <c r="E374" s="865">
        <v>2</v>
      </c>
      <c r="F374" s="865">
        <v>0</v>
      </c>
      <c r="G374" s="871">
        <f t="shared" si="6"/>
        <v>2</v>
      </c>
      <c r="H374" s="865" t="s">
        <v>220</v>
      </c>
      <c r="I374" s="867">
        <v>63.99</v>
      </c>
      <c r="J374" s="868">
        <f t="shared" si="5"/>
        <v>127.98</v>
      </c>
      <c r="L374" s="394"/>
      <c r="M374" s="394"/>
    </row>
    <row r="375" spans="1:13">
      <c r="A375" s="863" t="s">
        <v>1244</v>
      </c>
      <c r="B375" s="863" t="s">
        <v>1136</v>
      </c>
      <c r="C375" s="863" t="s">
        <v>1101</v>
      </c>
      <c r="D375" s="864" t="s">
        <v>1173</v>
      </c>
      <c r="E375" s="865">
        <v>8</v>
      </c>
      <c r="F375" s="865">
        <v>0</v>
      </c>
      <c r="G375" s="871">
        <f t="shared" si="6"/>
        <v>8</v>
      </c>
      <c r="H375" s="865" t="s">
        <v>220</v>
      </c>
      <c r="I375" s="867">
        <v>74.95</v>
      </c>
      <c r="J375" s="868">
        <f t="shared" si="5"/>
        <v>599.6</v>
      </c>
      <c r="L375" s="394"/>
      <c r="M375" s="394"/>
    </row>
    <row r="376" spans="1:13">
      <c r="A376" s="863" t="s">
        <v>1244</v>
      </c>
      <c r="B376" s="863" t="s">
        <v>1136</v>
      </c>
      <c r="C376" s="863" t="s">
        <v>1101</v>
      </c>
      <c r="D376" s="864" t="s">
        <v>1257</v>
      </c>
      <c r="E376" s="865">
        <v>2</v>
      </c>
      <c r="F376" s="865">
        <v>0</v>
      </c>
      <c r="G376" s="871">
        <f t="shared" si="6"/>
        <v>2</v>
      </c>
      <c r="H376" s="865" t="s">
        <v>220</v>
      </c>
      <c r="I376" s="867">
        <v>214.9</v>
      </c>
      <c r="J376" s="868">
        <f t="shared" si="5"/>
        <v>429.8</v>
      </c>
      <c r="L376" s="394"/>
      <c r="M376" s="394"/>
    </row>
    <row r="377" spans="1:13">
      <c r="A377" s="863" t="s">
        <v>1244</v>
      </c>
      <c r="B377" s="863" t="s">
        <v>1136</v>
      </c>
      <c r="C377" s="863" t="s">
        <v>1105</v>
      </c>
      <c r="D377" s="864" t="s">
        <v>1178</v>
      </c>
      <c r="E377" s="865">
        <v>15</v>
      </c>
      <c r="F377" s="865">
        <v>0</v>
      </c>
      <c r="G377" s="871">
        <f t="shared" si="6"/>
        <v>15</v>
      </c>
      <c r="H377" s="865" t="s">
        <v>220</v>
      </c>
      <c r="I377" s="867">
        <v>0.65</v>
      </c>
      <c r="J377" s="868">
        <f t="shared" si="5"/>
        <v>9.75</v>
      </c>
      <c r="L377" s="394"/>
      <c r="M377" s="394"/>
    </row>
    <row r="378" spans="1:13">
      <c r="A378" s="863" t="s">
        <v>1244</v>
      </c>
      <c r="B378" s="863" t="s">
        <v>1136</v>
      </c>
      <c r="C378" s="863" t="s">
        <v>1105</v>
      </c>
      <c r="D378" s="864" t="s">
        <v>1179</v>
      </c>
      <c r="E378" s="865">
        <v>262</v>
      </c>
      <c r="F378" s="865">
        <v>0</v>
      </c>
      <c r="G378" s="871">
        <f t="shared" si="6"/>
        <v>262</v>
      </c>
      <c r="H378" s="865" t="s">
        <v>220</v>
      </c>
      <c r="I378" s="867">
        <v>0.5</v>
      </c>
      <c r="J378" s="868">
        <f t="shared" si="5"/>
        <v>131</v>
      </c>
      <c r="L378" s="394"/>
      <c r="M378" s="394"/>
    </row>
    <row r="379" spans="1:13">
      <c r="A379" s="863" t="s">
        <v>1244</v>
      </c>
      <c r="B379" s="863" t="s">
        <v>1136</v>
      </c>
      <c r="C379" s="863" t="s">
        <v>1105</v>
      </c>
      <c r="D379" s="864" t="s">
        <v>1180</v>
      </c>
      <c r="E379" s="865">
        <v>76.23</v>
      </c>
      <c r="F379" s="865">
        <v>0.2</v>
      </c>
      <c r="G379" s="871">
        <f t="shared" si="6"/>
        <v>91.475999999999999</v>
      </c>
      <c r="H379" s="865" t="s">
        <v>3</v>
      </c>
      <c r="I379" s="867">
        <v>3.4</v>
      </c>
      <c r="J379" s="868">
        <f t="shared" si="5"/>
        <v>311.01839999999999</v>
      </c>
      <c r="L379" s="394"/>
      <c r="M379" s="394"/>
    </row>
    <row r="380" spans="1:13">
      <c r="A380" s="863" t="s">
        <v>1244</v>
      </c>
      <c r="B380" s="863" t="s">
        <v>1136</v>
      </c>
      <c r="C380" s="863" t="s">
        <v>1105</v>
      </c>
      <c r="D380" s="864" t="s">
        <v>1181</v>
      </c>
      <c r="E380" s="865">
        <v>2.67</v>
      </c>
      <c r="F380" s="865">
        <v>0.2</v>
      </c>
      <c r="G380" s="871">
        <f t="shared" si="6"/>
        <v>3.2039999999999997</v>
      </c>
      <c r="H380" s="865" t="s">
        <v>3</v>
      </c>
      <c r="I380" s="867">
        <v>5</v>
      </c>
      <c r="J380" s="868">
        <f t="shared" si="5"/>
        <v>16.02</v>
      </c>
      <c r="L380" s="394"/>
      <c r="M380" s="394"/>
    </row>
    <row r="381" spans="1:13">
      <c r="A381" s="863" t="s">
        <v>1244</v>
      </c>
      <c r="B381" s="863" t="s">
        <v>1136</v>
      </c>
      <c r="C381" s="863" t="s">
        <v>1105</v>
      </c>
      <c r="D381" s="864" t="s">
        <v>1182</v>
      </c>
      <c r="E381" s="865">
        <v>390.27</v>
      </c>
      <c r="F381" s="865">
        <v>0.2</v>
      </c>
      <c r="G381" s="871">
        <f t="shared" si="6"/>
        <v>468.32399999999996</v>
      </c>
      <c r="H381" s="865" t="s">
        <v>3</v>
      </c>
      <c r="I381" s="867">
        <v>0.78220000000000001</v>
      </c>
      <c r="J381" s="868">
        <f t="shared" si="5"/>
        <v>366.32303279999996</v>
      </c>
      <c r="L381" s="394"/>
      <c r="M381" s="394"/>
    </row>
    <row r="382" spans="1:13">
      <c r="A382" s="863" t="s">
        <v>1244</v>
      </c>
      <c r="B382" s="863" t="s">
        <v>1136</v>
      </c>
      <c r="C382" s="863" t="s">
        <v>1105</v>
      </c>
      <c r="D382" s="864" t="s">
        <v>1258</v>
      </c>
      <c r="E382" s="865">
        <v>1.5</v>
      </c>
      <c r="F382" s="865">
        <v>0.2</v>
      </c>
      <c r="G382" s="871">
        <f t="shared" si="6"/>
        <v>1.8</v>
      </c>
      <c r="H382" s="865" t="s">
        <v>3</v>
      </c>
      <c r="I382" s="867">
        <v>6.39</v>
      </c>
      <c r="J382" s="868">
        <f t="shared" si="5"/>
        <v>11.501999999999999</v>
      </c>
      <c r="L382" s="394"/>
      <c r="M382" s="394"/>
    </row>
    <row r="383" spans="1:13">
      <c r="A383" s="863" t="s">
        <v>1244</v>
      </c>
      <c r="B383" s="863" t="s">
        <v>1136</v>
      </c>
      <c r="C383" s="863" t="s">
        <v>1105</v>
      </c>
      <c r="D383" s="864" t="s">
        <v>1183</v>
      </c>
      <c r="E383" s="865">
        <v>4.47</v>
      </c>
      <c r="F383" s="865">
        <v>0.2</v>
      </c>
      <c r="G383" s="871">
        <f t="shared" si="6"/>
        <v>5.3639999999999999</v>
      </c>
      <c r="H383" s="865" t="s">
        <v>3</v>
      </c>
      <c r="I383" s="867">
        <v>2.27</v>
      </c>
      <c r="J383" s="868">
        <f t="shared" si="5"/>
        <v>12.17628</v>
      </c>
      <c r="L383" s="394"/>
      <c r="M383" s="394"/>
    </row>
    <row r="384" spans="1:13">
      <c r="A384" s="863" t="s">
        <v>1244</v>
      </c>
      <c r="B384" s="863" t="s">
        <v>1136</v>
      </c>
      <c r="C384" s="863" t="s">
        <v>1105</v>
      </c>
      <c r="D384" s="864" t="s">
        <v>1184</v>
      </c>
      <c r="E384" s="865">
        <v>109.09</v>
      </c>
      <c r="F384" s="865">
        <v>0.2</v>
      </c>
      <c r="G384" s="871">
        <f t="shared" si="6"/>
        <v>130.90800000000002</v>
      </c>
      <c r="H384" s="865" t="s">
        <v>3</v>
      </c>
      <c r="I384" s="867">
        <v>0.78</v>
      </c>
      <c r="J384" s="868">
        <f t="shared" si="5"/>
        <v>102.10824000000001</v>
      </c>
      <c r="L384" s="394"/>
      <c r="M384" s="394"/>
    </row>
    <row r="385" spans="1:13">
      <c r="A385" s="863" t="s">
        <v>1244</v>
      </c>
      <c r="B385" s="863" t="s">
        <v>1136</v>
      </c>
      <c r="C385" s="863" t="s">
        <v>1105</v>
      </c>
      <c r="D385" s="864" t="s">
        <v>1185</v>
      </c>
      <c r="E385" s="865">
        <v>20.18</v>
      </c>
      <c r="F385" s="865">
        <v>0</v>
      </c>
      <c r="G385" s="871">
        <f t="shared" si="6"/>
        <v>20.18</v>
      </c>
      <c r="H385" s="865" t="s">
        <v>3</v>
      </c>
      <c r="I385" s="867">
        <v>7.03</v>
      </c>
      <c r="J385" s="868">
        <f t="shared" si="5"/>
        <v>141.86539999999999</v>
      </c>
      <c r="L385" s="394"/>
      <c r="M385" s="394"/>
    </row>
    <row r="386" spans="1:13">
      <c r="A386" s="863" t="s">
        <v>1244</v>
      </c>
      <c r="B386" s="863" t="s">
        <v>1136</v>
      </c>
      <c r="C386" s="863" t="s">
        <v>1186</v>
      </c>
      <c r="D386" s="864" t="s">
        <v>1259</v>
      </c>
      <c r="E386" s="865">
        <v>6</v>
      </c>
      <c r="F386" s="865">
        <v>0</v>
      </c>
      <c r="G386" s="871">
        <f t="shared" si="6"/>
        <v>6</v>
      </c>
      <c r="H386" s="865" t="s">
        <v>220</v>
      </c>
      <c r="I386" s="867">
        <v>57.9</v>
      </c>
      <c r="J386" s="868">
        <f t="shared" si="5"/>
        <v>347.4</v>
      </c>
      <c r="L386" s="394"/>
      <c r="M386" s="394"/>
    </row>
    <row r="387" spans="1:13">
      <c r="A387" s="863" t="s">
        <v>1244</v>
      </c>
      <c r="B387" s="863" t="s">
        <v>1136</v>
      </c>
      <c r="C387" s="863" t="s">
        <v>1186</v>
      </c>
      <c r="D387" s="864" t="s">
        <v>1260</v>
      </c>
      <c r="E387" s="865">
        <v>4</v>
      </c>
      <c r="F387" s="865">
        <v>0</v>
      </c>
      <c r="G387" s="871">
        <f t="shared" si="6"/>
        <v>4</v>
      </c>
      <c r="H387" s="865" t="s">
        <v>220</v>
      </c>
      <c r="I387" s="867">
        <v>105.36</v>
      </c>
      <c r="J387" s="868">
        <f t="shared" si="5"/>
        <v>421.44</v>
      </c>
      <c r="L387" s="394"/>
      <c r="M387" s="394"/>
    </row>
    <row r="388" spans="1:13">
      <c r="A388" s="863" t="s">
        <v>1244</v>
      </c>
      <c r="B388" s="863" t="s">
        <v>1136</v>
      </c>
      <c r="C388" s="863" t="s">
        <v>1186</v>
      </c>
      <c r="D388" s="864" t="s">
        <v>1261</v>
      </c>
      <c r="E388" s="865">
        <v>2</v>
      </c>
      <c r="F388" s="865">
        <v>0</v>
      </c>
      <c r="G388" s="871">
        <f t="shared" si="6"/>
        <v>2</v>
      </c>
      <c r="H388" s="865" t="s">
        <v>220</v>
      </c>
      <c r="I388" s="867">
        <v>2.71</v>
      </c>
      <c r="J388" s="868">
        <f t="shared" si="5"/>
        <v>5.42</v>
      </c>
      <c r="L388" s="394"/>
      <c r="M388" s="394"/>
    </row>
    <row r="389" spans="1:13">
      <c r="A389" s="863" t="s">
        <v>1244</v>
      </c>
      <c r="B389" s="863" t="s">
        <v>1136</v>
      </c>
      <c r="C389" s="863" t="s">
        <v>1186</v>
      </c>
      <c r="D389" s="864" t="s">
        <v>1187</v>
      </c>
      <c r="E389" s="865">
        <v>1</v>
      </c>
      <c r="F389" s="865">
        <v>0</v>
      </c>
      <c r="G389" s="871">
        <f t="shared" si="6"/>
        <v>1</v>
      </c>
      <c r="H389" s="865" t="s">
        <v>220</v>
      </c>
      <c r="I389" s="867">
        <v>34.9</v>
      </c>
      <c r="J389" s="868">
        <f t="shared" si="5"/>
        <v>34.9</v>
      </c>
      <c r="L389" s="394"/>
      <c r="M389" s="394"/>
    </row>
    <row r="390" spans="1:13">
      <c r="A390" s="863" t="s">
        <v>1244</v>
      </c>
      <c r="B390" s="863" t="s">
        <v>1136</v>
      </c>
      <c r="C390" s="863" t="s">
        <v>1186</v>
      </c>
      <c r="D390" s="864" t="s">
        <v>1262</v>
      </c>
      <c r="E390" s="865">
        <v>6</v>
      </c>
      <c r="F390" s="865">
        <v>0</v>
      </c>
      <c r="G390" s="871">
        <f t="shared" si="6"/>
        <v>6</v>
      </c>
      <c r="H390" s="865" t="s">
        <v>220</v>
      </c>
      <c r="I390" s="867">
        <v>20</v>
      </c>
      <c r="J390" s="868">
        <f t="shared" si="5"/>
        <v>120</v>
      </c>
      <c r="L390" s="394"/>
      <c r="M390" s="394"/>
    </row>
    <row r="391" spans="1:13">
      <c r="A391" s="863" t="s">
        <v>1244</v>
      </c>
      <c r="B391" s="863" t="s">
        <v>1136</v>
      </c>
      <c r="C391" s="863" t="s">
        <v>1186</v>
      </c>
      <c r="D391" s="864" t="s">
        <v>1188</v>
      </c>
      <c r="E391" s="865">
        <v>3</v>
      </c>
      <c r="F391" s="865">
        <v>0</v>
      </c>
      <c r="G391" s="871">
        <f t="shared" si="6"/>
        <v>3</v>
      </c>
      <c r="H391" s="865" t="s">
        <v>220</v>
      </c>
      <c r="I391" s="867">
        <v>36.89</v>
      </c>
      <c r="J391" s="868">
        <f t="shared" si="5"/>
        <v>110.67</v>
      </c>
      <c r="L391" s="394"/>
      <c r="M391" s="394"/>
    </row>
    <row r="392" spans="1:13">
      <c r="A392" s="863" t="s">
        <v>1244</v>
      </c>
      <c r="B392" s="863" t="s">
        <v>1136</v>
      </c>
      <c r="C392" s="863" t="s">
        <v>1186</v>
      </c>
      <c r="D392" s="864" t="s">
        <v>1263</v>
      </c>
      <c r="E392" s="865">
        <v>0</v>
      </c>
      <c r="F392" s="865">
        <v>0</v>
      </c>
      <c r="G392" s="871">
        <f t="shared" si="6"/>
        <v>0</v>
      </c>
      <c r="H392" s="865" t="s">
        <v>220</v>
      </c>
      <c r="I392" s="867">
        <v>229.9</v>
      </c>
      <c r="J392" s="868">
        <f t="shared" ref="J392:J646" si="12">G392*I392</f>
        <v>0</v>
      </c>
      <c r="L392" s="394"/>
      <c r="M392" s="394"/>
    </row>
    <row r="393" spans="1:13">
      <c r="A393" s="863" t="s">
        <v>1244</v>
      </c>
      <c r="B393" s="863" t="s">
        <v>1136</v>
      </c>
      <c r="C393" s="863" t="s">
        <v>1189</v>
      </c>
      <c r="D393" s="864" t="s">
        <v>1264</v>
      </c>
      <c r="E393" s="865">
        <v>1</v>
      </c>
      <c r="F393" s="865">
        <v>0</v>
      </c>
      <c r="G393" s="871">
        <f t="shared" si="6"/>
        <v>1</v>
      </c>
      <c r="H393" s="865" t="s">
        <v>220</v>
      </c>
      <c r="I393" s="867">
        <v>5.71</v>
      </c>
      <c r="J393" s="868">
        <f t="shared" si="12"/>
        <v>5.71</v>
      </c>
      <c r="L393" s="394"/>
      <c r="M393" s="394"/>
    </row>
    <row r="394" spans="1:13">
      <c r="A394" s="863" t="s">
        <v>1244</v>
      </c>
      <c r="B394" s="863" t="s">
        <v>1136</v>
      </c>
      <c r="C394" s="863" t="s">
        <v>1189</v>
      </c>
      <c r="D394" s="864" t="s">
        <v>1190</v>
      </c>
      <c r="E394" s="865">
        <v>11</v>
      </c>
      <c r="F394" s="865">
        <v>0</v>
      </c>
      <c r="G394" s="871">
        <f t="shared" si="6"/>
        <v>11</v>
      </c>
      <c r="H394" s="865" t="s">
        <v>220</v>
      </c>
      <c r="I394" s="867">
        <v>10.62</v>
      </c>
      <c r="J394" s="868">
        <f t="shared" si="12"/>
        <v>116.82</v>
      </c>
      <c r="L394" s="394"/>
      <c r="M394" s="394"/>
    </row>
    <row r="395" spans="1:13">
      <c r="A395" s="863" t="s">
        <v>1244</v>
      </c>
      <c r="B395" s="863" t="s">
        <v>1136</v>
      </c>
      <c r="C395" s="863" t="s">
        <v>1189</v>
      </c>
      <c r="D395" s="864" t="s">
        <v>1191</v>
      </c>
      <c r="E395" s="865">
        <v>32</v>
      </c>
      <c r="F395" s="865">
        <v>0</v>
      </c>
      <c r="G395" s="871">
        <f t="shared" si="6"/>
        <v>32</v>
      </c>
      <c r="H395" s="865" t="s">
        <v>220</v>
      </c>
      <c r="I395" s="867">
        <v>9.59</v>
      </c>
      <c r="J395" s="868">
        <f t="shared" si="12"/>
        <v>306.88</v>
      </c>
      <c r="L395" s="394"/>
      <c r="M395" s="394"/>
    </row>
    <row r="396" spans="1:13">
      <c r="A396" s="863" t="s">
        <v>1244</v>
      </c>
      <c r="B396" s="863" t="s">
        <v>1136</v>
      </c>
      <c r="C396" s="863" t="s">
        <v>1189</v>
      </c>
      <c r="D396" s="864" t="s">
        <v>1265</v>
      </c>
      <c r="E396" s="865">
        <v>1</v>
      </c>
      <c r="F396" s="865">
        <v>0</v>
      </c>
      <c r="G396" s="871">
        <f t="shared" si="6"/>
        <v>1</v>
      </c>
      <c r="H396" s="865" t="s">
        <v>220</v>
      </c>
      <c r="I396" s="867">
        <v>10.9</v>
      </c>
      <c r="J396" s="868">
        <f t="shared" si="12"/>
        <v>10.9</v>
      </c>
      <c r="L396" s="394"/>
      <c r="M396" s="394"/>
    </row>
    <row r="397" spans="1:13">
      <c r="A397" s="863" t="s">
        <v>1244</v>
      </c>
      <c r="B397" s="863" t="s">
        <v>1136</v>
      </c>
      <c r="C397" s="863" t="s">
        <v>1189</v>
      </c>
      <c r="D397" s="864" t="s">
        <v>1266</v>
      </c>
      <c r="E397" s="865">
        <v>3</v>
      </c>
      <c r="F397" s="865">
        <v>0</v>
      </c>
      <c r="G397" s="871">
        <f t="shared" si="6"/>
        <v>3</v>
      </c>
      <c r="H397" s="865" t="s">
        <v>220</v>
      </c>
      <c r="I397" s="867">
        <v>26.38</v>
      </c>
      <c r="J397" s="868">
        <f t="shared" si="12"/>
        <v>79.14</v>
      </c>
      <c r="L397" s="394"/>
      <c r="M397" s="394"/>
    </row>
    <row r="398" spans="1:13">
      <c r="A398" s="863" t="s">
        <v>1244</v>
      </c>
      <c r="B398" s="863" t="s">
        <v>1136</v>
      </c>
      <c r="C398" s="863" t="s">
        <v>1189</v>
      </c>
      <c r="D398" s="864" t="s">
        <v>1192</v>
      </c>
      <c r="E398" s="865">
        <v>10</v>
      </c>
      <c r="F398" s="865">
        <v>0</v>
      </c>
      <c r="G398" s="871">
        <f t="shared" si="6"/>
        <v>10</v>
      </c>
      <c r="H398" s="865" t="s">
        <v>220</v>
      </c>
      <c r="I398" s="867">
        <v>37.97</v>
      </c>
      <c r="J398" s="868">
        <f t="shared" si="12"/>
        <v>379.7</v>
      </c>
      <c r="L398" s="394"/>
      <c r="M398" s="394"/>
    </row>
    <row r="399" spans="1:13">
      <c r="A399" s="863" t="s">
        <v>1244</v>
      </c>
      <c r="B399" s="863" t="s">
        <v>1136</v>
      </c>
      <c r="C399" s="863" t="s">
        <v>1189</v>
      </c>
      <c r="D399" s="864" t="s">
        <v>1193</v>
      </c>
      <c r="E399" s="865">
        <v>2</v>
      </c>
      <c r="F399" s="865">
        <v>0</v>
      </c>
      <c r="G399" s="871">
        <f t="shared" si="6"/>
        <v>2</v>
      </c>
      <c r="H399" s="865" t="s">
        <v>220</v>
      </c>
      <c r="I399" s="867">
        <v>391.4</v>
      </c>
      <c r="J399" s="868">
        <f t="shared" si="12"/>
        <v>782.8</v>
      </c>
      <c r="L399" s="394"/>
      <c r="M399" s="394"/>
    </row>
    <row r="400" spans="1:13">
      <c r="A400" s="863" t="s">
        <v>1244</v>
      </c>
      <c r="B400" s="863" t="s">
        <v>1136</v>
      </c>
      <c r="C400" s="863" t="s">
        <v>1189</v>
      </c>
      <c r="D400" s="864" t="s">
        <v>1267</v>
      </c>
      <c r="E400" s="865">
        <v>1</v>
      </c>
      <c r="F400" s="865">
        <v>0</v>
      </c>
      <c r="G400" s="871">
        <f t="shared" si="6"/>
        <v>1</v>
      </c>
      <c r="H400" s="865" t="s">
        <v>220</v>
      </c>
      <c r="I400" s="867">
        <v>46.79</v>
      </c>
      <c r="J400" s="868">
        <f t="shared" si="12"/>
        <v>46.79</v>
      </c>
      <c r="L400" s="394"/>
      <c r="M400" s="394"/>
    </row>
    <row r="401" spans="1:13">
      <c r="A401" s="863" t="s">
        <v>1244</v>
      </c>
      <c r="B401" s="863" t="s">
        <v>1136</v>
      </c>
      <c r="C401" s="863" t="s">
        <v>1189</v>
      </c>
      <c r="D401" s="864" t="s">
        <v>1194</v>
      </c>
      <c r="E401" s="865">
        <v>64</v>
      </c>
      <c r="F401" s="865">
        <v>0</v>
      </c>
      <c r="G401" s="871">
        <f t="shared" si="6"/>
        <v>64</v>
      </c>
      <c r="H401" s="865" t="s">
        <v>220</v>
      </c>
      <c r="I401" s="867">
        <v>8.19</v>
      </c>
      <c r="J401" s="868">
        <f t="shared" si="12"/>
        <v>524.16</v>
      </c>
      <c r="L401" s="394"/>
      <c r="M401" s="394"/>
    </row>
    <row r="402" spans="1:13">
      <c r="A402" s="863" t="s">
        <v>1244</v>
      </c>
      <c r="B402" s="863" t="s">
        <v>1136</v>
      </c>
      <c r="C402" s="863" t="s">
        <v>1189</v>
      </c>
      <c r="D402" s="864" t="s">
        <v>1195</v>
      </c>
      <c r="E402" s="865">
        <v>27</v>
      </c>
      <c r="F402" s="865">
        <v>0</v>
      </c>
      <c r="G402" s="871">
        <f t="shared" si="6"/>
        <v>27</v>
      </c>
      <c r="H402" s="865" t="s">
        <v>220</v>
      </c>
      <c r="I402" s="867">
        <v>10.79</v>
      </c>
      <c r="J402" s="868">
        <f t="shared" si="12"/>
        <v>291.33</v>
      </c>
      <c r="L402" s="394"/>
      <c r="M402" s="394"/>
    </row>
    <row r="403" spans="1:13">
      <c r="A403" s="863" t="s">
        <v>1244</v>
      </c>
      <c r="B403" s="863" t="s">
        <v>1136</v>
      </c>
      <c r="C403" s="863" t="s">
        <v>1189</v>
      </c>
      <c r="D403" s="864" t="s">
        <v>1196</v>
      </c>
      <c r="E403" s="865">
        <v>1</v>
      </c>
      <c r="F403" s="865">
        <v>0</v>
      </c>
      <c r="G403" s="871">
        <f t="shared" si="6"/>
        <v>1</v>
      </c>
      <c r="H403" s="865" t="s">
        <v>220</v>
      </c>
      <c r="I403" s="867">
        <v>14.15</v>
      </c>
      <c r="J403" s="868">
        <f t="shared" si="12"/>
        <v>14.15</v>
      </c>
      <c r="L403" s="394"/>
      <c r="M403" s="394"/>
    </row>
    <row r="404" spans="1:13">
      <c r="A404" s="863" t="s">
        <v>1244</v>
      </c>
      <c r="B404" s="863" t="s">
        <v>1122</v>
      </c>
      <c r="C404" s="863" t="s">
        <v>1096</v>
      </c>
      <c r="D404" s="864" t="s">
        <v>1123</v>
      </c>
      <c r="E404" s="865">
        <v>69.72</v>
      </c>
      <c r="F404" s="865">
        <v>0.3</v>
      </c>
      <c r="G404" s="871">
        <f t="shared" si="6"/>
        <v>90.635999999999996</v>
      </c>
      <c r="H404" s="865" t="s">
        <v>3</v>
      </c>
      <c r="I404" s="867">
        <v>7.45</v>
      </c>
      <c r="J404" s="868">
        <f t="shared" si="12"/>
        <v>675.23820000000001</v>
      </c>
      <c r="L404" s="394"/>
      <c r="M404" s="394"/>
    </row>
    <row r="405" spans="1:13">
      <c r="A405" s="863" t="s">
        <v>1244</v>
      </c>
      <c r="B405" s="863" t="s">
        <v>1122</v>
      </c>
      <c r="C405" s="863" t="s">
        <v>1096</v>
      </c>
      <c r="D405" s="864" t="s">
        <v>1124</v>
      </c>
      <c r="E405" s="865">
        <v>69.72</v>
      </c>
      <c r="F405" s="865">
        <v>0.3</v>
      </c>
      <c r="G405" s="871">
        <f t="shared" si="6"/>
        <v>90.635999999999996</v>
      </c>
      <c r="H405" s="865" t="s">
        <v>3</v>
      </c>
      <c r="I405" s="867">
        <v>7.45</v>
      </c>
      <c r="J405" s="868">
        <f t="shared" si="12"/>
        <v>675.23820000000001</v>
      </c>
      <c r="L405" s="394"/>
      <c r="M405" s="394"/>
    </row>
    <row r="406" spans="1:13">
      <c r="A406" s="863" t="s">
        <v>1244</v>
      </c>
      <c r="B406" s="863" t="s">
        <v>1122</v>
      </c>
      <c r="C406" s="863" t="s">
        <v>1096</v>
      </c>
      <c r="D406" s="864" t="s">
        <v>1125</v>
      </c>
      <c r="E406" s="865">
        <v>69.72</v>
      </c>
      <c r="F406" s="865">
        <v>0.3</v>
      </c>
      <c r="G406" s="871">
        <f t="shared" ref="G406:G660" si="13">E406+E406*F406</f>
        <v>90.635999999999996</v>
      </c>
      <c r="H406" s="865" t="s">
        <v>3</v>
      </c>
      <c r="I406" s="867">
        <v>7.45</v>
      </c>
      <c r="J406" s="868">
        <f t="shared" si="12"/>
        <v>675.23820000000001</v>
      </c>
      <c r="L406" s="394"/>
      <c r="M406" s="394"/>
    </row>
    <row r="407" spans="1:13">
      <c r="A407" s="863" t="s">
        <v>1244</v>
      </c>
      <c r="B407" s="863" t="s">
        <v>1122</v>
      </c>
      <c r="C407" s="863" t="s">
        <v>1096</v>
      </c>
      <c r="D407" s="864" t="s">
        <v>1126</v>
      </c>
      <c r="E407" s="865">
        <v>69.72</v>
      </c>
      <c r="F407" s="865">
        <v>0.3</v>
      </c>
      <c r="G407" s="871">
        <f t="shared" si="13"/>
        <v>90.635999999999996</v>
      </c>
      <c r="H407" s="865" t="s">
        <v>3</v>
      </c>
      <c r="I407" s="867">
        <v>7.45</v>
      </c>
      <c r="J407" s="868">
        <f t="shared" si="12"/>
        <v>675.23820000000001</v>
      </c>
      <c r="L407" s="394"/>
      <c r="M407" s="394"/>
    </row>
    <row r="408" spans="1:13">
      <c r="A408" s="863" t="s">
        <v>1244</v>
      </c>
      <c r="B408" s="863" t="s">
        <v>1122</v>
      </c>
      <c r="C408" s="863" t="s">
        <v>1096</v>
      </c>
      <c r="D408" s="864" t="s">
        <v>1127</v>
      </c>
      <c r="E408" s="865">
        <v>69.72</v>
      </c>
      <c r="F408" s="865">
        <v>0.3</v>
      </c>
      <c r="G408" s="871">
        <f t="shared" si="13"/>
        <v>90.635999999999996</v>
      </c>
      <c r="H408" s="865" t="s">
        <v>3</v>
      </c>
      <c r="I408" s="867">
        <v>7.45</v>
      </c>
      <c r="J408" s="868">
        <f t="shared" si="12"/>
        <v>675.23820000000001</v>
      </c>
      <c r="L408" s="394"/>
      <c r="M408" s="394"/>
    </row>
    <row r="409" spans="1:13">
      <c r="A409" s="863" t="s">
        <v>1244</v>
      </c>
      <c r="B409" s="863" t="s">
        <v>1122</v>
      </c>
      <c r="C409" s="863" t="s">
        <v>1105</v>
      </c>
      <c r="D409" s="864" t="s">
        <v>1178</v>
      </c>
      <c r="E409" s="865">
        <v>40</v>
      </c>
      <c r="F409" s="865">
        <v>0</v>
      </c>
      <c r="G409" s="871">
        <f t="shared" si="13"/>
        <v>40</v>
      </c>
      <c r="H409" s="865" t="s">
        <v>220</v>
      </c>
      <c r="I409" s="867">
        <v>0.65</v>
      </c>
      <c r="J409" s="868">
        <f t="shared" si="12"/>
        <v>26</v>
      </c>
      <c r="L409" s="394"/>
      <c r="M409" s="394"/>
    </row>
    <row r="410" spans="1:13">
      <c r="A410" s="863" t="s">
        <v>1244</v>
      </c>
      <c r="B410" s="863" t="s">
        <v>1122</v>
      </c>
      <c r="C410" s="863" t="s">
        <v>1105</v>
      </c>
      <c r="D410" s="864" t="s">
        <v>1179</v>
      </c>
      <c r="E410" s="865">
        <v>14</v>
      </c>
      <c r="F410" s="865">
        <v>0</v>
      </c>
      <c r="G410" s="871">
        <f t="shared" si="13"/>
        <v>14</v>
      </c>
      <c r="H410" s="865" t="s">
        <v>220</v>
      </c>
      <c r="I410" s="867">
        <v>0.5</v>
      </c>
      <c r="J410" s="868">
        <f t="shared" si="12"/>
        <v>7</v>
      </c>
      <c r="L410" s="394"/>
      <c r="M410" s="394"/>
    </row>
    <row r="411" spans="1:13">
      <c r="A411" s="863" t="s">
        <v>1244</v>
      </c>
      <c r="B411" s="863" t="s">
        <v>1122</v>
      </c>
      <c r="C411" s="863" t="s">
        <v>1105</v>
      </c>
      <c r="D411" s="864" t="s">
        <v>1180</v>
      </c>
      <c r="E411" s="865">
        <v>15.52</v>
      </c>
      <c r="F411" s="865">
        <v>0.2</v>
      </c>
      <c r="G411" s="871">
        <f t="shared" si="13"/>
        <v>18.623999999999999</v>
      </c>
      <c r="H411" s="865" t="s">
        <v>3</v>
      </c>
      <c r="I411" s="867">
        <v>3.4</v>
      </c>
      <c r="J411" s="868">
        <f t="shared" si="12"/>
        <v>63.321599999999997</v>
      </c>
      <c r="L411" s="394"/>
      <c r="M411" s="394"/>
    </row>
    <row r="412" spans="1:13">
      <c r="A412" s="863" t="s">
        <v>1244</v>
      </c>
      <c r="B412" s="863" t="s">
        <v>1122</v>
      </c>
      <c r="C412" s="863" t="s">
        <v>1105</v>
      </c>
      <c r="D412" s="864" t="s">
        <v>1185</v>
      </c>
      <c r="E412" s="865">
        <v>54.2</v>
      </c>
      <c r="F412" s="865">
        <v>0.05</v>
      </c>
      <c r="G412" s="871">
        <f t="shared" si="13"/>
        <v>56.910000000000004</v>
      </c>
      <c r="H412" s="865" t="s">
        <v>3</v>
      </c>
      <c r="I412" s="867">
        <v>7.03</v>
      </c>
      <c r="J412" s="868">
        <f t="shared" si="12"/>
        <v>400.07730000000004</v>
      </c>
      <c r="L412" s="394"/>
      <c r="M412" s="394"/>
    </row>
    <row r="413" spans="1:13">
      <c r="A413" s="863" t="s">
        <v>1244</v>
      </c>
      <c r="B413" s="864" t="s">
        <v>1197</v>
      </c>
      <c r="C413" s="863" t="s">
        <v>1092</v>
      </c>
      <c r="D413" s="864" t="s">
        <v>1138</v>
      </c>
      <c r="E413" s="865">
        <v>20</v>
      </c>
      <c r="F413" s="865">
        <v>0</v>
      </c>
      <c r="G413" s="871">
        <f t="shared" si="13"/>
        <v>20</v>
      </c>
      <c r="H413" s="865" t="s">
        <v>220</v>
      </c>
      <c r="I413" s="867">
        <v>2.64</v>
      </c>
      <c r="J413" s="868">
        <f t="shared" si="12"/>
        <v>52.800000000000004</v>
      </c>
      <c r="L413" s="394"/>
      <c r="M413" s="394"/>
    </row>
    <row r="414" spans="1:13">
      <c r="A414" s="863" t="s">
        <v>1244</v>
      </c>
      <c r="B414" s="864" t="s">
        <v>1197</v>
      </c>
      <c r="C414" s="863" t="s">
        <v>1092</v>
      </c>
      <c r="D414" s="864" t="s">
        <v>1198</v>
      </c>
      <c r="E414" s="865">
        <v>4</v>
      </c>
      <c r="F414" s="865">
        <v>0</v>
      </c>
      <c r="G414" s="871">
        <f t="shared" si="13"/>
        <v>4</v>
      </c>
      <c r="H414" s="865" t="s">
        <v>220</v>
      </c>
      <c r="I414" s="867">
        <v>5.25</v>
      </c>
      <c r="J414" s="868">
        <f t="shared" si="12"/>
        <v>21</v>
      </c>
      <c r="L414" s="394"/>
      <c r="M414" s="394"/>
    </row>
    <row r="415" spans="1:13">
      <c r="A415" s="863" t="s">
        <v>1244</v>
      </c>
      <c r="B415" s="864" t="s">
        <v>1197</v>
      </c>
      <c r="C415" s="863" t="s">
        <v>1092</v>
      </c>
      <c r="D415" s="864" t="s">
        <v>1139</v>
      </c>
      <c r="E415" s="865">
        <v>13</v>
      </c>
      <c r="F415" s="865">
        <v>0</v>
      </c>
      <c r="G415" s="871">
        <f t="shared" si="13"/>
        <v>13</v>
      </c>
      <c r="H415" s="865" t="s">
        <v>220</v>
      </c>
      <c r="I415" s="867">
        <v>7.1</v>
      </c>
      <c r="J415" s="868">
        <f t="shared" si="12"/>
        <v>92.3</v>
      </c>
      <c r="L415" s="394"/>
      <c r="M415" s="394"/>
    </row>
    <row r="416" spans="1:13">
      <c r="A416" s="863" t="s">
        <v>1244</v>
      </c>
      <c r="B416" s="864" t="s">
        <v>1197</v>
      </c>
      <c r="C416" s="863" t="s">
        <v>1094</v>
      </c>
      <c r="D416" s="864" t="s">
        <v>1268</v>
      </c>
      <c r="E416" s="865">
        <v>1</v>
      </c>
      <c r="F416" s="865">
        <v>0</v>
      </c>
      <c r="G416" s="871">
        <f t="shared" si="13"/>
        <v>1</v>
      </c>
      <c r="H416" s="865" t="s">
        <v>220</v>
      </c>
      <c r="I416" s="867">
        <v>243.9</v>
      </c>
      <c r="J416" s="868">
        <f t="shared" si="12"/>
        <v>243.9</v>
      </c>
      <c r="L416" s="394"/>
      <c r="M416" s="394"/>
    </row>
    <row r="417" spans="1:13">
      <c r="A417" s="863" t="s">
        <v>1244</v>
      </c>
      <c r="B417" s="864" t="s">
        <v>1197</v>
      </c>
      <c r="C417" s="863" t="s">
        <v>1142</v>
      </c>
      <c r="D417" s="864" t="s">
        <v>1199</v>
      </c>
      <c r="E417" s="865">
        <v>8</v>
      </c>
      <c r="F417" s="865">
        <v>0</v>
      </c>
      <c r="G417" s="871">
        <f t="shared" si="13"/>
        <v>8</v>
      </c>
      <c r="H417" s="865" t="s">
        <v>220</v>
      </c>
      <c r="I417" s="867">
        <v>8.9</v>
      </c>
      <c r="J417" s="868">
        <f t="shared" si="12"/>
        <v>71.2</v>
      </c>
      <c r="L417" s="394"/>
      <c r="M417" s="394"/>
    </row>
    <row r="418" spans="1:13">
      <c r="A418" s="863" t="s">
        <v>1244</v>
      </c>
      <c r="B418" s="864" t="s">
        <v>1197</v>
      </c>
      <c r="C418" s="863" t="s">
        <v>1142</v>
      </c>
      <c r="D418" s="864" t="s">
        <v>1200</v>
      </c>
      <c r="E418" s="865">
        <v>2</v>
      </c>
      <c r="F418" s="865">
        <v>0</v>
      </c>
      <c r="G418" s="871">
        <f t="shared" si="13"/>
        <v>2</v>
      </c>
      <c r="H418" s="865" t="s">
        <v>220</v>
      </c>
      <c r="I418" s="867">
        <v>9.99</v>
      </c>
      <c r="J418" s="868">
        <f t="shared" si="12"/>
        <v>19.98</v>
      </c>
      <c r="L418" s="394"/>
      <c r="M418" s="394"/>
    </row>
    <row r="419" spans="1:13">
      <c r="A419" s="863" t="s">
        <v>1244</v>
      </c>
      <c r="B419" s="864" t="s">
        <v>1197</v>
      </c>
      <c r="C419" s="863" t="s">
        <v>1142</v>
      </c>
      <c r="D419" s="864" t="s">
        <v>1144</v>
      </c>
      <c r="E419" s="865">
        <v>3</v>
      </c>
      <c r="F419" s="865">
        <v>0</v>
      </c>
      <c r="G419" s="871">
        <f t="shared" si="13"/>
        <v>3</v>
      </c>
      <c r="H419" s="865" t="s">
        <v>220</v>
      </c>
      <c r="I419" s="867">
        <v>4.9000000000000004</v>
      </c>
      <c r="J419" s="868">
        <f t="shared" si="12"/>
        <v>14.700000000000001</v>
      </c>
      <c r="L419" s="394"/>
      <c r="M419" s="394"/>
    </row>
    <row r="420" spans="1:13">
      <c r="A420" s="863" t="s">
        <v>1244</v>
      </c>
      <c r="B420" s="864" t="s">
        <v>1197</v>
      </c>
      <c r="C420" s="863" t="s">
        <v>1142</v>
      </c>
      <c r="D420" s="864" t="s">
        <v>1145</v>
      </c>
      <c r="E420" s="865">
        <v>11</v>
      </c>
      <c r="F420" s="865">
        <v>0</v>
      </c>
      <c r="G420" s="871">
        <f t="shared" si="13"/>
        <v>11</v>
      </c>
      <c r="H420" s="865" t="s">
        <v>220</v>
      </c>
      <c r="I420" s="867">
        <v>2.33</v>
      </c>
      <c r="J420" s="868">
        <f t="shared" si="12"/>
        <v>25.630000000000003</v>
      </c>
      <c r="L420" s="394"/>
      <c r="M420" s="394"/>
    </row>
    <row r="421" spans="1:13">
      <c r="A421" s="863" t="s">
        <v>1244</v>
      </c>
      <c r="B421" s="864" t="s">
        <v>1197</v>
      </c>
      <c r="C421" s="863" t="s">
        <v>1142</v>
      </c>
      <c r="D421" s="864" t="s">
        <v>1201</v>
      </c>
      <c r="E421" s="865">
        <v>2</v>
      </c>
      <c r="F421" s="865">
        <v>0</v>
      </c>
      <c r="G421" s="871">
        <f t="shared" si="13"/>
        <v>2</v>
      </c>
      <c r="H421" s="865" t="s">
        <v>220</v>
      </c>
      <c r="I421" s="867">
        <v>3.93</v>
      </c>
      <c r="J421" s="868">
        <f t="shared" si="12"/>
        <v>7.86</v>
      </c>
      <c r="L421" s="394"/>
      <c r="M421" s="394"/>
    </row>
    <row r="422" spans="1:13">
      <c r="A422" s="863" t="s">
        <v>1244</v>
      </c>
      <c r="B422" s="864" t="s">
        <v>1197</v>
      </c>
      <c r="C422" s="863" t="s">
        <v>1202</v>
      </c>
      <c r="D422" s="864" t="s">
        <v>1203</v>
      </c>
      <c r="E422" s="865">
        <v>62.22</v>
      </c>
      <c r="F422" s="865">
        <v>0</v>
      </c>
      <c r="G422" s="871">
        <f t="shared" si="13"/>
        <v>62.22</v>
      </c>
      <c r="H422" s="865" t="s">
        <v>3</v>
      </c>
      <c r="I422" s="867">
        <v>1.5</v>
      </c>
      <c r="J422" s="868">
        <f t="shared" si="12"/>
        <v>93.33</v>
      </c>
      <c r="L422" s="394"/>
      <c r="M422" s="394"/>
    </row>
    <row r="423" spans="1:13">
      <c r="A423" s="863" t="s">
        <v>1244</v>
      </c>
      <c r="B423" s="864" t="s">
        <v>1197</v>
      </c>
      <c r="C423" s="863" t="s">
        <v>1202</v>
      </c>
      <c r="D423" s="864" t="s">
        <v>1204</v>
      </c>
      <c r="E423" s="865">
        <v>6.85</v>
      </c>
      <c r="F423" s="865">
        <v>0</v>
      </c>
      <c r="G423" s="871">
        <f t="shared" si="13"/>
        <v>6.85</v>
      </c>
      <c r="H423" s="865" t="s">
        <v>3</v>
      </c>
      <c r="I423" s="867">
        <v>6.16</v>
      </c>
      <c r="J423" s="868">
        <f t="shared" si="12"/>
        <v>42.195999999999998</v>
      </c>
      <c r="L423" s="394"/>
      <c r="M423" s="394"/>
    </row>
    <row r="424" spans="1:13">
      <c r="A424" s="863" t="s">
        <v>1244</v>
      </c>
      <c r="B424" s="864" t="s">
        <v>1197</v>
      </c>
      <c r="C424" s="863" t="s">
        <v>1202</v>
      </c>
      <c r="D424" s="864" t="s">
        <v>1205</v>
      </c>
      <c r="E424" s="865">
        <v>6.85</v>
      </c>
      <c r="F424" s="865">
        <v>0</v>
      </c>
      <c r="G424" s="871">
        <f t="shared" si="13"/>
        <v>6.85</v>
      </c>
      <c r="H424" s="865" t="s">
        <v>3</v>
      </c>
      <c r="I424" s="867">
        <v>1.62</v>
      </c>
      <c r="J424" s="868">
        <f t="shared" si="12"/>
        <v>11.097</v>
      </c>
      <c r="L424" s="394"/>
      <c r="M424" s="394"/>
    </row>
    <row r="425" spans="1:13">
      <c r="A425" s="863" t="s">
        <v>1244</v>
      </c>
      <c r="B425" s="864" t="s">
        <v>1197</v>
      </c>
      <c r="C425" s="863" t="s">
        <v>1208</v>
      </c>
      <c r="D425" s="864" t="s">
        <v>1207</v>
      </c>
      <c r="E425" s="865">
        <v>3</v>
      </c>
      <c r="F425" s="865">
        <v>0</v>
      </c>
      <c r="G425" s="871">
        <f t="shared" si="13"/>
        <v>3</v>
      </c>
      <c r="H425" s="865" t="s">
        <v>220</v>
      </c>
      <c r="I425" s="867">
        <v>313.41000000000003</v>
      </c>
      <c r="J425" s="868">
        <f t="shared" si="12"/>
        <v>940.23</v>
      </c>
      <c r="L425" s="394"/>
      <c r="M425" s="394"/>
    </row>
    <row r="426" spans="1:13">
      <c r="A426" s="863" t="s">
        <v>1244</v>
      </c>
      <c r="B426" s="864" t="s">
        <v>1197</v>
      </c>
      <c r="C426" s="863" t="s">
        <v>1189</v>
      </c>
      <c r="D426" s="864" t="s">
        <v>1209</v>
      </c>
      <c r="E426" s="865">
        <v>3</v>
      </c>
      <c r="F426" s="865">
        <v>0</v>
      </c>
      <c r="G426" s="871">
        <f t="shared" si="13"/>
        <v>3</v>
      </c>
      <c r="H426" s="865" t="s">
        <v>220</v>
      </c>
      <c r="I426" s="867">
        <v>10</v>
      </c>
      <c r="J426" s="868">
        <f t="shared" si="12"/>
        <v>30</v>
      </c>
      <c r="L426" s="394"/>
      <c r="M426" s="394"/>
    </row>
    <row r="427" spans="1:13">
      <c r="A427" s="863" t="s">
        <v>1244</v>
      </c>
      <c r="B427" s="864" t="s">
        <v>1197</v>
      </c>
      <c r="C427" s="863" t="s">
        <v>1189</v>
      </c>
      <c r="D427" s="864" t="s">
        <v>1269</v>
      </c>
      <c r="E427" s="865">
        <v>5</v>
      </c>
      <c r="F427" s="865">
        <v>0</v>
      </c>
      <c r="G427" s="871">
        <f t="shared" si="13"/>
        <v>5</v>
      </c>
      <c r="H427" s="865" t="s">
        <v>220</v>
      </c>
      <c r="I427" s="867">
        <v>12.5</v>
      </c>
      <c r="J427" s="868">
        <f t="shared" si="12"/>
        <v>62.5</v>
      </c>
      <c r="L427" s="394"/>
      <c r="M427" s="394"/>
    </row>
    <row r="428" spans="1:13">
      <c r="A428" s="863" t="s">
        <v>1244</v>
      </c>
      <c r="B428" s="864" t="s">
        <v>1197</v>
      </c>
      <c r="C428" s="863" t="s">
        <v>1189</v>
      </c>
      <c r="D428" s="864" t="s">
        <v>1270</v>
      </c>
      <c r="E428" s="865">
        <v>2</v>
      </c>
      <c r="F428" s="865">
        <v>0</v>
      </c>
      <c r="G428" s="871">
        <f t="shared" si="13"/>
        <v>2</v>
      </c>
      <c r="H428" s="865" t="s">
        <v>220</v>
      </c>
      <c r="I428" s="867">
        <v>1500</v>
      </c>
      <c r="J428" s="868">
        <f t="shared" si="12"/>
        <v>3000</v>
      </c>
      <c r="L428" s="394"/>
      <c r="M428" s="394"/>
    </row>
    <row r="429" spans="1:13">
      <c r="A429" s="863" t="s">
        <v>1244</v>
      </c>
      <c r="B429" s="864" t="s">
        <v>1197</v>
      </c>
      <c r="C429" s="863" t="s">
        <v>1189</v>
      </c>
      <c r="D429" s="864" t="s">
        <v>1211</v>
      </c>
      <c r="E429" s="865">
        <v>3</v>
      </c>
      <c r="F429" s="865">
        <v>0</v>
      </c>
      <c r="G429" s="871">
        <f t="shared" si="13"/>
        <v>3</v>
      </c>
      <c r="H429" s="865" t="s">
        <v>220</v>
      </c>
      <c r="I429" s="867">
        <v>249.9</v>
      </c>
      <c r="J429" s="868">
        <f t="shared" si="12"/>
        <v>749.7</v>
      </c>
      <c r="L429" s="394"/>
      <c r="M429" s="394"/>
    </row>
    <row r="430" spans="1:13">
      <c r="A430" s="863" t="s">
        <v>1244</v>
      </c>
      <c r="B430" s="864" t="s">
        <v>1197</v>
      </c>
      <c r="C430" s="863" t="s">
        <v>1189</v>
      </c>
      <c r="D430" s="864" t="s">
        <v>1212</v>
      </c>
      <c r="E430" s="865">
        <v>3</v>
      </c>
      <c r="F430" s="865">
        <v>0</v>
      </c>
      <c r="G430" s="871">
        <f t="shared" si="13"/>
        <v>3</v>
      </c>
      <c r="H430" s="865" t="s">
        <v>220</v>
      </c>
      <c r="I430" s="867">
        <v>8.5</v>
      </c>
      <c r="J430" s="868">
        <f t="shared" si="12"/>
        <v>25.5</v>
      </c>
      <c r="L430" s="394"/>
      <c r="M430" s="394"/>
    </row>
    <row r="431" spans="1:13">
      <c r="A431" s="863" t="s">
        <v>1244</v>
      </c>
      <c r="B431" s="864" t="s">
        <v>1197</v>
      </c>
      <c r="C431" s="863" t="s">
        <v>1105</v>
      </c>
      <c r="D431" s="864" t="s">
        <v>1179</v>
      </c>
      <c r="E431" s="865">
        <v>221</v>
      </c>
      <c r="F431" s="865">
        <v>0</v>
      </c>
      <c r="G431" s="871">
        <f t="shared" si="13"/>
        <v>221</v>
      </c>
      <c r="H431" s="865" t="s">
        <v>220</v>
      </c>
      <c r="I431" s="867">
        <v>0.5</v>
      </c>
      <c r="J431" s="868">
        <f t="shared" si="12"/>
        <v>110.5</v>
      </c>
      <c r="L431" s="394"/>
      <c r="M431" s="394"/>
    </row>
    <row r="432" spans="1:13">
      <c r="A432" s="863" t="s">
        <v>1244</v>
      </c>
      <c r="B432" s="864" t="s">
        <v>1197</v>
      </c>
      <c r="C432" s="863" t="s">
        <v>1105</v>
      </c>
      <c r="D432" s="864" t="s">
        <v>1180</v>
      </c>
      <c r="E432" s="865">
        <v>111.6</v>
      </c>
      <c r="F432" s="865">
        <v>0.2</v>
      </c>
      <c r="G432" s="871">
        <f t="shared" si="13"/>
        <v>133.91999999999999</v>
      </c>
      <c r="H432" s="865" t="s">
        <v>3</v>
      </c>
      <c r="I432" s="867">
        <v>3.4</v>
      </c>
      <c r="J432" s="868">
        <f t="shared" si="12"/>
        <v>455.32799999999992</v>
      </c>
      <c r="L432" s="394"/>
      <c r="M432" s="394"/>
    </row>
    <row r="433" spans="1:13">
      <c r="A433" s="863" t="s">
        <v>1244</v>
      </c>
      <c r="B433" s="864" t="s">
        <v>1197</v>
      </c>
      <c r="C433" s="863" t="s">
        <v>1105</v>
      </c>
      <c r="D433" s="864" t="s">
        <v>1182</v>
      </c>
      <c r="E433" s="865">
        <v>121.35</v>
      </c>
      <c r="F433" s="865">
        <v>0.2</v>
      </c>
      <c r="G433" s="871">
        <f t="shared" si="13"/>
        <v>145.62</v>
      </c>
      <c r="H433" s="865" t="s">
        <v>3</v>
      </c>
      <c r="I433" s="867">
        <v>0.78220000000000001</v>
      </c>
      <c r="J433" s="868">
        <f t="shared" si="12"/>
        <v>113.903964</v>
      </c>
      <c r="L433" s="394"/>
      <c r="M433" s="394"/>
    </row>
    <row r="434" spans="1:13">
      <c r="A434" s="863" t="s">
        <v>1244</v>
      </c>
      <c r="B434" s="864" t="s">
        <v>1197</v>
      </c>
      <c r="C434" s="863" t="s">
        <v>1105</v>
      </c>
      <c r="D434" s="864" t="s">
        <v>1183</v>
      </c>
      <c r="E434" s="865">
        <v>18.7</v>
      </c>
      <c r="F434" s="865">
        <v>0.2</v>
      </c>
      <c r="G434" s="871">
        <f t="shared" si="13"/>
        <v>22.439999999999998</v>
      </c>
      <c r="H434" s="865" t="s">
        <v>3</v>
      </c>
      <c r="I434" s="867">
        <v>2.27</v>
      </c>
      <c r="J434" s="868">
        <f t="shared" si="12"/>
        <v>50.938799999999993</v>
      </c>
      <c r="L434" s="394"/>
      <c r="M434" s="394"/>
    </row>
    <row r="435" spans="1:13">
      <c r="A435" s="863" t="s">
        <v>1244</v>
      </c>
      <c r="B435" s="864" t="s">
        <v>1197</v>
      </c>
      <c r="C435" s="863" t="s">
        <v>1105</v>
      </c>
      <c r="D435" s="864" t="s">
        <v>1184</v>
      </c>
      <c r="E435" s="865">
        <v>33.729999999999997</v>
      </c>
      <c r="F435" s="865">
        <v>0.2</v>
      </c>
      <c r="G435" s="871">
        <f t="shared" si="13"/>
        <v>40.475999999999999</v>
      </c>
      <c r="H435" s="865" t="s">
        <v>3</v>
      </c>
      <c r="I435" s="867">
        <v>0.78</v>
      </c>
      <c r="J435" s="868">
        <f t="shared" si="12"/>
        <v>31.571280000000002</v>
      </c>
      <c r="L435" s="394"/>
      <c r="M435" s="394"/>
    </row>
    <row r="436" spans="1:13">
      <c r="A436" s="863" t="s">
        <v>1244</v>
      </c>
      <c r="B436" s="864" t="s">
        <v>1135</v>
      </c>
      <c r="C436" s="863" t="s">
        <v>1118</v>
      </c>
      <c r="D436" s="864" t="s">
        <v>1271</v>
      </c>
      <c r="E436" s="865">
        <v>1</v>
      </c>
      <c r="F436" s="865">
        <v>0</v>
      </c>
      <c r="G436" s="871">
        <f t="shared" si="13"/>
        <v>1</v>
      </c>
      <c r="H436" s="865" t="s">
        <v>220</v>
      </c>
      <c r="I436" s="867">
        <v>312.89999999999998</v>
      </c>
      <c r="J436" s="868">
        <f t="shared" si="12"/>
        <v>312.89999999999998</v>
      </c>
      <c r="L436" s="394"/>
      <c r="M436" s="394"/>
    </row>
    <row r="437" spans="1:13">
      <c r="A437" s="863" t="s">
        <v>1244</v>
      </c>
      <c r="B437" s="864" t="s">
        <v>1135</v>
      </c>
      <c r="C437" s="863" t="s">
        <v>1105</v>
      </c>
      <c r="D437" s="864" t="s">
        <v>1179</v>
      </c>
      <c r="E437" s="865">
        <v>23</v>
      </c>
      <c r="F437" s="865">
        <v>0</v>
      </c>
      <c r="G437" s="871">
        <f t="shared" si="13"/>
        <v>23</v>
      </c>
      <c r="H437" s="865" t="s">
        <v>220</v>
      </c>
      <c r="I437" s="867">
        <v>0.5</v>
      </c>
      <c r="J437" s="868">
        <f t="shared" si="12"/>
        <v>11.5</v>
      </c>
      <c r="L437" s="394"/>
      <c r="M437" s="394"/>
    </row>
    <row r="438" spans="1:13">
      <c r="A438" s="863" t="s">
        <v>1244</v>
      </c>
      <c r="B438" s="864" t="s">
        <v>1135</v>
      </c>
      <c r="C438" s="863" t="s">
        <v>1105</v>
      </c>
      <c r="D438" s="864" t="s">
        <v>1180</v>
      </c>
      <c r="E438" s="865">
        <v>25.34</v>
      </c>
      <c r="F438" s="865">
        <v>0.2</v>
      </c>
      <c r="G438" s="871">
        <f t="shared" si="13"/>
        <v>30.408000000000001</v>
      </c>
      <c r="H438" s="865" t="s">
        <v>3</v>
      </c>
      <c r="I438" s="867">
        <v>3.4</v>
      </c>
      <c r="J438" s="868">
        <f t="shared" si="12"/>
        <v>103.38720000000001</v>
      </c>
      <c r="L438" s="394"/>
      <c r="M438" s="394"/>
    </row>
    <row r="439" spans="1:13">
      <c r="A439" s="863" t="s">
        <v>1244</v>
      </c>
      <c r="B439" s="864" t="s">
        <v>1135</v>
      </c>
      <c r="C439" s="863" t="s">
        <v>1105</v>
      </c>
      <c r="D439" s="864" t="s">
        <v>1238</v>
      </c>
      <c r="E439" s="865">
        <v>10.4</v>
      </c>
      <c r="F439" s="865">
        <v>0.05</v>
      </c>
      <c r="G439" s="871">
        <f t="shared" si="13"/>
        <v>10.92</v>
      </c>
      <c r="H439" s="865" t="s">
        <v>3</v>
      </c>
      <c r="I439" s="867">
        <v>16.66</v>
      </c>
      <c r="J439" s="868">
        <f t="shared" si="12"/>
        <v>181.9272</v>
      </c>
      <c r="L439" s="394"/>
      <c r="M439" s="394"/>
    </row>
    <row r="440" spans="1:13">
      <c r="A440" s="863" t="s">
        <v>1244</v>
      </c>
      <c r="B440" s="864" t="s">
        <v>1213</v>
      </c>
      <c r="C440" s="863" t="s">
        <v>1092</v>
      </c>
      <c r="D440" s="864" t="s">
        <v>1138</v>
      </c>
      <c r="E440" s="865">
        <v>4</v>
      </c>
      <c r="F440" s="865">
        <v>0</v>
      </c>
      <c r="G440" s="871">
        <f t="shared" si="13"/>
        <v>4</v>
      </c>
      <c r="H440" s="865" t="s">
        <v>220</v>
      </c>
      <c r="I440" s="867">
        <v>2.64</v>
      </c>
      <c r="J440" s="868">
        <f t="shared" si="12"/>
        <v>10.56</v>
      </c>
      <c r="L440" s="394"/>
      <c r="M440" s="394"/>
    </row>
    <row r="441" spans="1:13">
      <c r="A441" s="863" t="s">
        <v>1244</v>
      </c>
      <c r="B441" s="864" t="s">
        <v>1213</v>
      </c>
      <c r="C441" s="863" t="s">
        <v>1092</v>
      </c>
      <c r="D441" s="864" t="s">
        <v>1139</v>
      </c>
      <c r="E441" s="865">
        <v>2</v>
      </c>
      <c r="F441" s="865">
        <v>0</v>
      </c>
      <c r="G441" s="871">
        <f t="shared" si="13"/>
        <v>2</v>
      </c>
      <c r="H441" s="865" t="s">
        <v>220</v>
      </c>
      <c r="I441" s="867">
        <v>7.1</v>
      </c>
      <c r="J441" s="868">
        <f t="shared" si="12"/>
        <v>14.2</v>
      </c>
      <c r="L441" s="394"/>
      <c r="M441" s="394"/>
    </row>
    <row r="442" spans="1:13">
      <c r="A442" s="863" t="s">
        <v>1244</v>
      </c>
      <c r="B442" s="864" t="s">
        <v>1213</v>
      </c>
      <c r="C442" s="863" t="s">
        <v>1142</v>
      </c>
      <c r="D442" s="864" t="s">
        <v>1200</v>
      </c>
      <c r="E442" s="865">
        <v>2</v>
      </c>
      <c r="F442" s="865">
        <v>0</v>
      </c>
      <c r="G442" s="871">
        <f t="shared" si="13"/>
        <v>2</v>
      </c>
      <c r="H442" s="865" t="s">
        <v>220</v>
      </c>
      <c r="I442" s="867">
        <v>9.99</v>
      </c>
      <c r="J442" s="868">
        <f t="shared" si="12"/>
        <v>19.98</v>
      </c>
      <c r="L442" s="394"/>
      <c r="M442" s="394"/>
    </row>
    <row r="443" spans="1:13">
      <c r="A443" s="863" t="s">
        <v>1244</v>
      </c>
      <c r="B443" s="864" t="s">
        <v>1213</v>
      </c>
      <c r="C443" s="863" t="s">
        <v>1142</v>
      </c>
      <c r="D443" s="864" t="s">
        <v>1145</v>
      </c>
      <c r="E443" s="865">
        <v>2</v>
      </c>
      <c r="F443" s="865">
        <v>0</v>
      </c>
      <c r="G443" s="871">
        <f t="shared" si="13"/>
        <v>2</v>
      </c>
      <c r="H443" s="865" t="s">
        <v>220</v>
      </c>
      <c r="I443" s="867">
        <v>2.33</v>
      </c>
      <c r="J443" s="868">
        <f t="shared" si="12"/>
        <v>4.66</v>
      </c>
      <c r="L443" s="394"/>
      <c r="M443" s="394"/>
    </row>
    <row r="444" spans="1:13">
      <c r="A444" s="863" t="s">
        <v>1244</v>
      </c>
      <c r="B444" s="864" t="s">
        <v>1213</v>
      </c>
      <c r="C444" s="863" t="s">
        <v>1214</v>
      </c>
      <c r="D444" s="864" t="s">
        <v>1215</v>
      </c>
      <c r="E444" s="865">
        <v>1</v>
      </c>
      <c r="F444" s="865">
        <v>0</v>
      </c>
      <c r="G444" s="871">
        <f t="shared" si="13"/>
        <v>1</v>
      </c>
      <c r="H444" s="865" t="s">
        <v>220</v>
      </c>
      <c r="I444" s="867">
        <v>105.66</v>
      </c>
      <c r="J444" s="868">
        <f t="shared" si="12"/>
        <v>105.66</v>
      </c>
      <c r="L444" s="394"/>
      <c r="M444" s="394"/>
    </row>
    <row r="445" spans="1:13">
      <c r="A445" s="863" t="s">
        <v>1244</v>
      </c>
      <c r="B445" s="864" t="s">
        <v>1213</v>
      </c>
      <c r="C445" s="863" t="s">
        <v>1214</v>
      </c>
      <c r="D445" s="864" t="s">
        <v>1272</v>
      </c>
      <c r="E445" s="865">
        <v>2</v>
      </c>
      <c r="F445" s="865">
        <v>0</v>
      </c>
      <c r="G445" s="871">
        <f t="shared" si="13"/>
        <v>2</v>
      </c>
      <c r="H445" s="865" t="s">
        <v>220</v>
      </c>
      <c r="I445" s="867">
        <v>142.88</v>
      </c>
      <c r="J445" s="868">
        <f t="shared" si="12"/>
        <v>285.76</v>
      </c>
      <c r="L445" s="394"/>
      <c r="M445" s="394"/>
    </row>
    <row r="446" spans="1:13">
      <c r="A446" s="863" t="s">
        <v>1244</v>
      </c>
      <c r="B446" s="864" t="s">
        <v>1213</v>
      </c>
      <c r="C446" s="863" t="s">
        <v>1214</v>
      </c>
      <c r="D446" s="864" t="s">
        <v>1217</v>
      </c>
      <c r="E446" s="865">
        <v>1</v>
      </c>
      <c r="F446" s="865">
        <v>0</v>
      </c>
      <c r="G446" s="871">
        <f t="shared" si="13"/>
        <v>1</v>
      </c>
      <c r="H446" s="865" t="s">
        <v>220</v>
      </c>
      <c r="I446" s="867">
        <v>87.8</v>
      </c>
      <c r="J446" s="868">
        <f t="shared" si="12"/>
        <v>87.8</v>
      </c>
      <c r="L446" s="394"/>
      <c r="M446" s="394"/>
    </row>
    <row r="447" spans="1:13">
      <c r="A447" s="863" t="s">
        <v>1244</v>
      </c>
      <c r="B447" s="864" t="s">
        <v>1213</v>
      </c>
      <c r="C447" s="863" t="s">
        <v>1214</v>
      </c>
      <c r="D447" s="864" t="s">
        <v>1219</v>
      </c>
      <c r="E447" s="865">
        <v>8</v>
      </c>
      <c r="F447" s="865">
        <v>0</v>
      </c>
      <c r="G447" s="871">
        <f t="shared" si="13"/>
        <v>8</v>
      </c>
      <c r="H447" s="865" t="s">
        <v>220</v>
      </c>
      <c r="I447" s="867">
        <v>20.99</v>
      </c>
      <c r="J447" s="868">
        <f t="shared" si="12"/>
        <v>167.92</v>
      </c>
      <c r="L447" s="394"/>
      <c r="M447" s="394"/>
    </row>
    <row r="448" spans="1:13">
      <c r="A448" s="863" t="s">
        <v>1244</v>
      </c>
      <c r="B448" s="864" t="s">
        <v>1213</v>
      </c>
      <c r="C448" s="863" t="s">
        <v>1214</v>
      </c>
      <c r="D448" s="864" t="s">
        <v>1220</v>
      </c>
      <c r="E448" s="865">
        <v>4</v>
      </c>
      <c r="F448" s="865">
        <v>0</v>
      </c>
      <c r="G448" s="871">
        <f t="shared" si="13"/>
        <v>4</v>
      </c>
      <c r="H448" s="865" t="s">
        <v>220</v>
      </c>
      <c r="I448" s="867">
        <v>67.61</v>
      </c>
      <c r="J448" s="868">
        <f t="shared" si="12"/>
        <v>270.44</v>
      </c>
      <c r="L448" s="394"/>
      <c r="M448" s="394"/>
    </row>
    <row r="449" spans="1:13">
      <c r="A449" s="863" t="s">
        <v>1244</v>
      </c>
      <c r="B449" s="864" t="s">
        <v>1213</v>
      </c>
      <c r="C449" s="863" t="s">
        <v>1214</v>
      </c>
      <c r="D449" s="864" t="s">
        <v>1273</v>
      </c>
      <c r="E449" s="865">
        <v>1</v>
      </c>
      <c r="F449" s="865">
        <v>0</v>
      </c>
      <c r="G449" s="871">
        <f t="shared" si="13"/>
        <v>1</v>
      </c>
      <c r="H449" s="865" t="s">
        <v>220</v>
      </c>
      <c r="I449" s="867">
        <v>12.54</v>
      </c>
      <c r="J449" s="868">
        <f t="shared" si="12"/>
        <v>12.54</v>
      </c>
      <c r="L449" s="394"/>
      <c r="M449" s="394"/>
    </row>
    <row r="450" spans="1:13">
      <c r="A450" s="863" t="s">
        <v>1244</v>
      </c>
      <c r="B450" s="864" t="s">
        <v>1213</v>
      </c>
      <c r="C450" s="863" t="s">
        <v>1214</v>
      </c>
      <c r="D450" s="864" t="s">
        <v>1221</v>
      </c>
      <c r="E450" s="865">
        <v>3</v>
      </c>
      <c r="F450" s="865">
        <v>0</v>
      </c>
      <c r="G450" s="871">
        <f t="shared" si="13"/>
        <v>3</v>
      </c>
      <c r="H450" s="865" t="s">
        <v>220</v>
      </c>
      <c r="I450" s="867">
        <v>67.61</v>
      </c>
      <c r="J450" s="868">
        <f t="shared" si="12"/>
        <v>202.82999999999998</v>
      </c>
      <c r="L450" s="394"/>
      <c r="M450" s="394"/>
    </row>
    <row r="451" spans="1:13">
      <c r="A451" s="863" t="s">
        <v>1244</v>
      </c>
      <c r="B451" s="864" t="s">
        <v>1213</v>
      </c>
      <c r="C451" s="863" t="s">
        <v>1105</v>
      </c>
      <c r="D451" s="864" t="s">
        <v>1179</v>
      </c>
      <c r="E451" s="865">
        <v>13</v>
      </c>
      <c r="F451" s="865">
        <v>0</v>
      </c>
      <c r="G451" s="871">
        <f t="shared" si="13"/>
        <v>13</v>
      </c>
      <c r="H451" s="865" t="s">
        <v>220</v>
      </c>
      <c r="I451" s="867">
        <v>0.5</v>
      </c>
      <c r="J451" s="868">
        <f t="shared" si="12"/>
        <v>6.5</v>
      </c>
      <c r="L451" s="394"/>
      <c r="M451" s="394"/>
    </row>
    <row r="452" spans="1:13">
      <c r="A452" s="863" t="s">
        <v>1244</v>
      </c>
      <c r="B452" s="864" t="s">
        <v>1213</v>
      </c>
      <c r="C452" s="863" t="s">
        <v>1105</v>
      </c>
      <c r="D452" s="864" t="s">
        <v>1180</v>
      </c>
      <c r="E452" s="865">
        <v>22.8</v>
      </c>
      <c r="F452" s="865">
        <v>0.2</v>
      </c>
      <c r="G452" s="871">
        <f t="shared" si="13"/>
        <v>27.36</v>
      </c>
      <c r="H452" s="865" t="s">
        <v>3</v>
      </c>
      <c r="I452" s="867">
        <v>3.4</v>
      </c>
      <c r="J452" s="868">
        <f t="shared" si="12"/>
        <v>93.024000000000001</v>
      </c>
      <c r="L452" s="394"/>
      <c r="M452" s="394"/>
    </row>
    <row r="453" spans="1:13">
      <c r="A453" s="863" t="s">
        <v>1244</v>
      </c>
      <c r="B453" s="864" t="s">
        <v>1213</v>
      </c>
      <c r="C453" s="863" t="s">
        <v>1105</v>
      </c>
      <c r="D453" s="864" t="s">
        <v>1183</v>
      </c>
      <c r="E453" s="865">
        <v>1.8</v>
      </c>
      <c r="F453" s="865">
        <v>0.2</v>
      </c>
      <c r="G453" s="871">
        <f t="shared" si="13"/>
        <v>2.16</v>
      </c>
      <c r="H453" s="865" t="s">
        <v>3</v>
      </c>
      <c r="I453" s="867">
        <v>2.27</v>
      </c>
      <c r="J453" s="868">
        <f t="shared" si="12"/>
        <v>4.9032</v>
      </c>
      <c r="L453" s="394"/>
      <c r="M453" s="394"/>
    </row>
    <row r="454" spans="1:13">
      <c r="A454" s="863" t="s">
        <v>61</v>
      </c>
      <c r="B454" s="864" t="s">
        <v>1136</v>
      </c>
      <c r="C454" s="863" t="s">
        <v>1092</v>
      </c>
      <c r="D454" s="864" t="s">
        <v>1137</v>
      </c>
      <c r="E454" s="865">
        <v>1</v>
      </c>
      <c r="F454" s="865">
        <v>0</v>
      </c>
      <c r="G454" s="871">
        <f t="shared" si="13"/>
        <v>1</v>
      </c>
      <c r="H454" s="865" t="s">
        <v>220</v>
      </c>
      <c r="I454" s="867">
        <v>25.95</v>
      </c>
      <c r="J454" s="868">
        <f t="shared" si="12"/>
        <v>25.95</v>
      </c>
      <c r="L454" s="394"/>
      <c r="M454" s="394"/>
    </row>
    <row r="455" spans="1:13">
      <c r="A455" s="863" t="s">
        <v>61</v>
      </c>
      <c r="B455" s="864" t="s">
        <v>1136</v>
      </c>
      <c r="C455" s="863" t="s">
        <v>1092</v>
      </c>
      <c r="D455" s="864" t="s">
        <v>1138</v>
      </c>
      <c r="E455" s="865">
        <v>133</v>
      </c>
      <c r="F455" s="865">
        <v>0</v>
      </c>
      <c r="G455" s="871">
        <f t="shared" si="13"/>
        <v>133</v>
      </c>
      <c r="H455" s="865" t="s">
        <v>220</v>
      </c>
      <c r="I455" s="867">
        <v>2.64</v>
      </c>
      <c r="J455" s="868">
        <f t="shared" si="12"/>
        <v>351.12</v>
      </c>
      <c r="L455" s="394"/>
      <c r="M455" s="394"/>
    </row>
    <row r="456" spans="1:13">
      <c r="A456" s="863" t="s">
        <v>61</v>
      </c>
      <c r="B456" s="864" t="s">
        <v>1136</v>
      </c>
      <c r="C456" s="863" t="s">
        <v>1092</v>
      </c>
      <c r="D456" s="864" t="s">
        <v>1274</v>
      </c>
      <c r="E456" s="865">
        <v>1</v>
      </c>
      <c r="F456" s="865">
        <v>0</v>
      </c>
      <c r="G456" s="871">
        <f t="shared" si="13"/>
        <v>1</v>
      </c>
      <c r="H456" s="865" t="s">
        <v>220</v>
      </c>
      <c r="I456" s="867">
        <v>147.59</v>
      </c>
      <c r="J456" s="868">
        <f t="shared" si="12"/>
        <v>147.59</v>
      </c>
      <c r="L456" s="394"/>
      <c r="M456" s="394"/>
    </row>
    <row r="457" spans="1:13">
      <c r="A457" s="863" t="s">
        <v>61</v>
      </c>
      <c r="B457" s="864" t="s">
        <v>1136</v>
      </c>
      <c r="C457" s="863" t="s">
        <v>1092</v>
      </c>
      <c r="D457" s="864" t="s">
        <v>1198</v>
      </c>
      <c r="E457" s="865">
        <v>8</v>
      </c>
      <c r="F457" s="865">
        <v>0</v>
      </c>
      <c r="G457" s="871">
        <f t="shared" si="13"/>
        <v>8</v>
      </c>
      <c r="H457" s="865" t="s">
        <v>220</v>
      </c>
      <c r="I457" s="867">
        <v>5.25</v>
      </c>
      <c r="J457" s="868">
        <f t="shared" si="12"/>
        <v>42</v>
      </c>
      <c r="L457" s="394"/>
      <c r="M457" s="394"/>
    </row>
    <row r="458" spans="1:13">
      <c r="A458" s="863" t="s">
        <v>61</v>
      </c>
      <c r="B458" s="864" t="s">
        <v>1136</v>
      </c>
      <c r="C458" s="863" t="s">
        <v>1092</v>
      </c>
      <c r="D458" s="864" t="s">
        <v>1245</v>
      </c>
      <c r="E458" s="865">
        <v>1</v>
      </c>
      <c r="F458" s="865">
        <v>0</v>
      </c>
      <c r="G458" s="871">
        <f t="shared" si="13"/>
        <v>1</v>
      </c>
      <c r="H458" s="865" t="s">
        <v>220</v>
      </c>
      <c r="I458" s="867">
        <v>58.8</v>
      </c>
      <c r="J458" s="868">
        <f t="shared" si="12"/>
        <v>58.8</v>
      </c>
      <c r="L458" s="394"/>
      <c r="M458" s="394"/>
    </row>
    <row r="459" spans="1:13">
      <c r="A459" s="863" t="s">
        <v>61</v>
      </c>
      <c r="B459" s="864" t="s">
        <v>1136</v>
      </c>
      <c r="C459" s="863" t="s">
        <v>1092</v>
      </c>
      <c r="D459" s="864" t="s">
        <v>1139</v>
      </c>
      <c r="E459" s="865">
        <v>42</v>
      </c>
      <c r="F459" s="865">
        <v>0</v>
      </c>
      <c r="G459" s="871">
        <f t="shared" si="13"/>
        <v>42</v>
      </c>
      <c r="H459" s="865" t="s">
        <v>220</v>
      </c>
      <c r="I459" s="867">
        <v>7.1</v>
      </c>
      <c r="J459" s="868">
        <f t="shared" si="12"/>
        <v>298.2</v>
      </c>
      <c r="L459" s="394"/>
      <c r="M459" s="394"/>
    </row>
    <row r="460" spans="1:13">
      <c r="A460" s="863" t="s">
        <v>61</v>
      </c>
      <c r="B460" s="864" t="s">
        <v>1136</v>
      </c>
      <c r="C460" s="863" t="s">
        <v>1094</v>
      </c>
      <c r="D460" s="864" t="s">
        <v>1246</v>
      </c>
      <c r="E460" s="865">
        <v>2</v>
      </c>
      <c r="F460" s="865">
        <v>0</v>
      </c>
      <c r="G460" s="871">
        <f t="shared" si="13"/>
        <v>2</v>
      </c>
      <c r="H460" s="865" t="s">
        <v>220</v>
      </c>
      <c r="I460" s="867">
        <v>149.99</v>
      </c>
      <c r="J460" s="868">
        <f t="shared" si="12"/>
        <v>299.98</v>
      </c>
      <c r="L460" s="394"/>
      <c r="M460" s="394"/>
    </row>
    <row r="461" spans="1:13">
      <c r="A461" s="863" t="s">
        <v>61</v>
      </c>
      <c r="B461" s="864" t="s">
        <v>1136</v>
      </c>
      <c r="C461" s="863" t="s">
        <v>1142</v>
      </c>
      <c r="D461" s="864" t="s">
        <v>1143</v>
      </c>
      <c r="E461" s="865">
        <v>5</v>
      </c>
      <c r="F461" s="865">
        <v>0</v>
      </c>
      <c r="G461" s="871">
        <f t="shared" si="13"/>
        <v>5</v>
      </c>
      <c r="H461" s="865" t="s">
        <v>220</v>
      </c>
      <c r="I461" s="867">
        <v>4.99</v>
      </c>
      <c r="J461" s="868">
        <f t="shared" si="12"/>
        <v>24.950000000000003</v>
      </c>
      <c r="L461" s="394"/>
      <c r="M461" s="394"/>
    </row>
    <row r="462" spans="1:13">
      <c r="A462" s="863" t="s">
        <v>61</v>
      </c>
      <c r="B462" s="864" t="s">
        <v>1136</v>
      </c>
      <c r="C462" s="863" t="s">
        <v>1142</v>
      </c>
      <c r="D462" s="864" t="s">
        <v>1144</v>
      </c>
      <c r="E462" s="865">
        <v>79</v>
      </c>
      <c r="F462" s="865">
        <v>0</v>
      </c>
      <c r="G462" s="871">
        <f t="shared" si="13"/>
        <v>79</v>
      </c>
      <c r="H462" s="865" t="s">
        <v>220</v>
      </c>
      <c r="I462" s="867">
        <v>4.9000000000000004</v>
      </c>
      <c r="J462" s="868">
        <f t="shared" si="12"/>
        <v>387.1</v>
      </c>
      <c r="L462" s="394"/>
      <c r="M462" s="394"/>
    </row>
    <row r="463" spans="1:13">
      <c r="A463" s="863" t="s">
        <v>61</v>
      </c>
      <c r="B463" s="864" t="s">
        <v>1136</v>
      </c>
      <c r="C463" s="863" t="s">
        <v>1142</v>
      </c>
      <c r="D463" s="864" t="s">
        <v>1247</v>
      </c>
      <c r="E463" s="865">
        <v>30</v>
      </c>
      <c r="F463" s="865">
        <v>0</v>
      </c>
      <c r="G463" s="871">
        <f t="shared" si="13"/>
        <v>30</v>
      </c>
      <c r="H463" s="865" t="s">
        <v>220</v>
      </c>
      <c r="I463" s="867">
        <v>8.8000000000000007</v>
      </c>
      <c r="J463" s="868">
        <f t="shared" si="12"/>
        <v>264</v>
      </c>
      <c r="L463" s="394"/>
      <c r="M463" s="394"/>
    </row>
    <row r="464" spans="1:13">
      <c r="A464" s="863" t="s">
        <v>61</v>
      </c>
      <c r="B464" s="864" t="s">
        <v>1136</v>
      </c>
      <c r="C464" s="863" t="s">
        <v>1142</v>
      </c>
      <c r="D464" s="864" t="s">
        <v>1248</v>
      </c>
      <c r="E464" s="865">
        <v>13</v>
      </c>
      <c r="F464" s="865">
        <v>0</v>
      </c>
      <c r="G464" s="871">
        <f t="shared" si="13"/>
        <v>13</v>
      </c>
      <c r="H464" s="865" t="s">
        <v>220</v>
      </c>
      <c r="I464" s="867">
        <v>9.3000000000000007</v>
      </c>
      <c r="J464" s="868">
        <f t="shared" si="12"/>
        <v>120.9</v>
      </c>
      <c r="L464" s="394"/>
      <c r="M464" s="394"/>
    </row>
    <row r="465" spans="1:13">
      <c r="A465" s="863" t="s">
        <v>61</v>
      </c>
      <c r="B465" s="864" t="s">
        <v>1136</v>
      </c>
      <c r="C465" s="863" t="s">
        <v>1142</v>
      </c>
      <c r="D465" s="864" t="s">
        <v>1145</v>
      </c>
      <c r="E465" s="865">
        <v>127</v>
      </c>
      <c r="F465" s="865">
        <v>0</v>
      </c>
      <c r="G465" s="871">
        <f t="shared" si="13"/>
        <v>127</v>
      </c>
      <c r="H465" s="865" t="s">
        <v>220</v>
      </c>
      <c r="I465" s="867">
        <v>2.33</v>
      </c>
      <c r="J465" s="868">
        <f t="shared" si="12"/>
        <v>295.91000000000003</v>
      </c>
      <c r="L465" s="394"/>
      <c r="M465" s="394"/>
    </row>
    <row r="466" spans="1:13">
      <c r="A466" s="863" t="s">
        <v>61</v>
      </c>
      <c r="B466" s="864" t="s">
        <v>1136</v>
      </c>
      <c r="C466" s="863" t="s">
        <v>1142</v>
      </c>
      <c r="D466" s="864" t="s">
        <v>1147</v>
      </c>
      <c r="E466" s="865">
        <v>3</v>
      </c>
      <c r="F466" s="865">
        <v>0</v>
      </c>
      <c r="G466" s="871">
        <f t="shared" si="13"/>
        <v>3</v>
      </c>
      <c r="H466" s="865" t="s">
        <v>220</v>
      </c>
      <c r="I466" s="867">
        <v>0.49</v>
      </c>
      <c r="J466" s="868">
        <f t="shared" si="12"/>
        <v>1.47</v>
      </c>
      <c r="L466" s="394"/>
      <c r="M466" s="394"/>
    </row>
    <row r="467" spans="1:13">
      <c r="A467" s="863" t="s">
        <v>61</v>
      </c>
      <c r="B467" s="864" t="s">
        <v>1136</v>
      </c>
      <c r="C467" s="863" t="s">
        <v>1096</v>
      </c>
      <c r="D467" s="864" t="s">
        <v>1250</v>
      </c>
      <c r="E467" s="865">
        <v>476.61</v>
      </c>
      <c r="F467" s="865">
        <v>0.3</v>
      </c>
      <c r="G467" s="871">
        <f t="shared" si="13"/>
        <v>619.59300000000007</v>
      </c>
      <c r="H467" s="865" t="s">
        <v>3</v>
      </c>
      <c r="I467" s="867">
        <v>2.09</v>
      </c>
      <c r="J467" s="868">
        <f t="shared" si="12"/>
        <v>1294.94937</v>
      </c>
      <c r="L467" s="394"/>
      <c r="M467" s="394"/>
    </row>
    <row r="468" spans="1:13">
      <c r="A468" s="863" t="s">
        <v>61</v>
      </c>
      <c r="B468" s="864" t="s">
        <v>1136</v>
      </c>
      <c r="C468" s="863" t="s">
        <v>1096</v>
      </c>
      <c r="D468" s="864" t="s">
        <v>1251</v>
      </c>
      <c r="E468" s="865">
        <v>139.96</v>
      </c>
      <c r="F468" s="865">
        <v>0.3</v>
      </c>
      <c r="G468" s="871">
        <f t="shared" si="13"/>
        <v>181.94800000000001</v>
      </c>
      <c r="H468" s="865" t="s">
        <v>3</v>
      </c>
      <c r="I468" s="867">
        <v>2.09</v>
      </c>
      <c r="J468" s="868">
        <f t="shared" si="12"/>
        <v>380.27132</v>
      </c>
      <c r="L468" s="394"/>
      <c r="M468" s="394"/>
    </row>
    <row r="469" spans="1:13">
      <c r="A469" s="863" t="s">
        <v>61</v>
      </c>
      <c r="B469" s="864" t="s">
        <v>1136</v>
      </c>
      <c r="C469" s="863" t="s">
        <v>1096</v>
      </c>
      <c r="D469" s="864" t="s">
        <v>1253</v>
      </c>
      <c r="E469" s="865">
        <v>37.94</v>
      </c>
      <c r="F469" s="865">
        <v>0.3</v>
      </c>
      <c r="G469" s="871">
        <f t="shared" si="13"/>
        <v>49.321999999999996</v>
      </c>
      <c r="H469" s="865" t="s">
        <v>3</v>
      </c>
      <c r="I469" s="867">
        <v>2.09</v>
      </c>
      <c r="J469" s="868">
        <f t="shared" si="12"/>
        <v>103.08297999999998</v>
      </c>
      <c r="L469" s="394"/>
      <c r="M469" s="394"/>
    </row>
    <row r="470" spans="1:13">
      <c r="A470" s="863" t="s">
        <v>61</v>
      </c>
      <c r="B470" s="864" t="s">
        <v>1136</v>
      </c>
      <c r="C470" s="863" t="s">
        <v>1096</v>
      </c>
      <c r="D470" s="864" t="s">
        <v>1254</v>
      </c>
      <c r="E470" s="865">
        <v>200.51</v>
      </c>
      <c r="F470" s="865">
        <v>0.3</v>
      </c>
      <c r="G470" s="871">
        <f t="shared" si="13"/>
        <v>260.66300000000001</v>
      </c>
      <c r="H470" s="865" t="s">
        <v>3</v>
      </c>
      <c r="I470" s="867">
        <v>2.09</v>
      </c>
      <c r="J470" s="868">
        <f t="shared" si="12"/>
        <v>544.78566999999998</v>
      </c>
      <c r="L470" s="394"/>
      <c r="M470" s="394"/>
    </row>
    <row r="471" spans="1:13">
      <c r="A471" s="863" t="s">
        <v>61</v>
      </c>
      <c r="B471" s="864" t="s">
        <v>1136</v>
      </c>
      <c r="C471" s="863" t="s">
        <v>1096</v>
      </c>
      <c r="D471" s="864" t="s">
        <v>1123</v>
      </c>
      <c r="E471" s="865">
        <v>6.8</v>
      </c>
      <c r="F471" s="865">
        <v>0.3</v>
      </c>
      <c r="G471" s="871">
        <f t="shared" si="13"/>
        <v>8.84</v>
      </c>
      <c r="H471" s="865" t="s">
        <v>3</v>
      </c>
      <c r="I471" s="867">
        <v>7.45</v>
      </c>
      <c r="J471" s="868">
        <f t="shared" si="12"/>
        <v>65.858000000000004</v>
      </c>
      <c r="L471" s="394"/>
      <c r="M471" s="394"/>
    </row>
    <row r="472" spans="1:13">
      <c r="A472" s="863" t="s">
        <v>61</v>
      </c>
      <c r="B472" s="864" t="s">
        <v>1136</v>
      </c>
      <c r="C472" s="863" t="s">
        <v>1096</v>
      </c>
      <c r="D472" s="864" t="s">
        <v>1124</v>
      </c>
      <c r="E472" s="865">
        <v>6.8</v>
      </c>
      <c r="F472" s="865">
        <v>0.3</v>
      </c>
      <c r="G472" s="871">
        <f t="shared" si="13"/>
        <v>8.84</v>
      </c>
      <c r="H472" s="865" t="s">
        <v>3</v>
      </c>
      <c r="I472" s="867">
        <v>7.45</v>
      </c>
      <c r="J472" s="868">
        <f t="shared" si="12"/>
        <v>65.858000000000004</v>
      </c>
      <c r="L472" s="394"/>
      <c r="M472" s="394"/>
    </row>
    <row r="473" spans="1:13">
      <c r="A473" s="863" t="s">
        <v>61</v>
      </c>
      <c r="B473" s="864" t="s">
        <v>1136</v>
      </c>
      <c r="C473" s="863" t="s">
        <v>1096</v>
      </c>
      <c r="D473" s="864" t="s">
        <v>1125</v>
      </c>
      <c r="E473" s="865">
        <v>6.8</v>
      </c>
      <c r="F473" s="865">
        <v>0.3</v>
      </c>
      <c r="G473" s="871">
        <f t="shared" si="13"/>
        <v>8.84</v>
      </c>
      <c r="H473" s="865" t="s">
        <v>3</v>
      </c>
      <c r="I473" s="867">
        <v>7.45</v>
      </c>
      <c r="J473" s="868">
        <f t="shared" si="12"/>
        <v>65.858000000000004</v>
      </c>
      <c r="L473" s="394"/>
      <c r="M473" s="394"/>
    </row>
    <row r="474" spans="1:13">
      <c r="A474" s="863" t="s">
        <v>61</v>
      </c>
      <c r="B474" s="864" t="s">
        <v>1136</v>
      </c>
      <c r="C474" s="863" t="s">
        <v>1096</v>
      </c>
      <c r="D474" s="864" t="s">
        <v>1126</v>
      </c>
      <c r="E474" s="865">
        <v>6.8</v>
      </c>
      <c r="F474" s="865">
        <v>0.3</v>
      </c>
      <c r="G474" s="871">
        <f t="shared" si="13"/>
        <v>8.84</v>
      </c>
      <c r="H474" s="865" t="s">
        <v>3</v>
      </c>
      <c r="I474" s="867">
        <v>7.45</v>
      </c>
      <c r="J474" s="868">
        <f t="shared" si="12"/>
        <v>65.858000000000004</v>
      </c>
      <c r="L474" s="394"/>
      <c r="M474" s="394"/>
    </row>
    <row r="475" spans="1:13">
      <c r="A475" s="863" t="s">
        <v>61</v>
      </c>
      <c r="B475" s="864" t="s">
        <v>1136</v>
      </c>
      <c r="C475" s="863" t="s">
        <v>1096</v>
      </c>
      <c r="D475" s="864" t="s">
        <v>1127</v>
      </c>
      <c r="E475" s="865">
        <v>6.8</v>
      </c>
      <c r="F475" s="865">
        <v>0.3</v>
      </c>
      <c r="G475" s="871">
        <f t="shared" si="13"/>
        <v>8.84</v>
      </c>
      <c r="H475" s="865" t="s">
        <v>3</v>
      </c>
      <c r="I475" s="867">
        <v>7.45</v>
      </c>
      <c r="J475" s="868">
        <f t="shared" si="12"/>
        <v>65.858000000000004</v>
      </c>
      <c r="L475" s="394"/>
      <c r="M475" s="394"/>
    </row>
    <row r="476" spans="1:13">
      <c r="A476" s="863" t="s">
        <v>61</v>
      </c>
      <c r="B476" s="864" t="s">
        <v>1136</v>
      </c>
      <c r="C476" s="863" t="s">
        <v>1096</v>
      </c>
      <c r="D476" s="864" t="s">
        <v>1148</v>
      </c>
      <c r="E476" s="865">
        <v>26.47</v>
      </c>
      <c r="F476" s="865">
        <v>0.3</v>
      </c>
      <c r="G476" s="871">
        <f t="shared" si="13"/>
        <v>34.411000000000001</v>
      </c>
      <c r="H476" s="865" t="s">
        <v>3</v>
      </c>
      <c r="I476" s="867">
        <v>3.09</v>
      </c>
      <c r="J476" s="868">
        <f t="shared" si="12"/>
        <v>106.32999</v>
      </c>
      <c r="L476" s="394"/>
      <c r="M476" s="394"/>
    </row>
    <row r="477" spans="1:13">
      <c r="A477" s="863" t="s">
        <v>61</v>
      </c>
      <c r="B477" s="864" t="s">
        <v>1136</v>
      </c>
      <c r="C477" s="863" t="s">
        <v>1096</v>
      </c>
      <c r="D477" s="864" t="s">
        <v>1149</v>
      </c>
      <c r="E477" s="865">
        <v>472.4</v>
      </c>
      <c r="F477" s="865">
        <v>0.3</v>
      </c>
      <c r="G477" s="871">
        <f t="shared" si="13"/>
        <v>614.12</v>
      </c>
      <c r="H477" s="865" t="s">
        <v>3</v>
      </c>
      <c r="I477" s="867">
        <v>3.09</v>
      </c>
      <c r="J477" s="868">
        <f t="shared" si="12"/>
        <v>1897.6307999999999</v>
      </c>
      <c r="L477" s="394"/>
      <c r="M477" s="394"/>
    </row>
    <row r="478" spans="1:13">
      <c r="A478" s="863" t="s">
        <v>61</v>
      </c>
      <c r="B478" s="864" t="s">
        <v>1136</v>
      </c>
      <c r="C478" s="863" t="s">
        <v>1096</v>
      </c>
      <c r="D478" s="864" t="s">
        <v>1150</v>
      </c>
      <c r="E478" s="865">
        <v>231.4</v>
      </c>
      <c r="F478" s="865">
        <v>0.3</v>
      </c>
      <c r="G478" s="871">
        <f t="shared" si="13"/>
        <v>300.82</v>
      </c>
      <c r="H478" s="865" t="s">
        <v>3</v>
      </c>
      <c r="I478" s="867">
        <v>3.09</v>
      </c>
      <c r="J478" s="868">
        <f t="shared" si="12"/>
        <v>929.53379999999993</v>
      </c>
      <c r="L478" s="394"/>
      <c r="M478" s="394"/>
    </row>
    <row r="479" spans="1:13">
      <c r="A479" s="863" t="s">
        <v>61</v>
      </c>
      <c r="B479" s="864" t="s">
        <v>1136</v>
      </c>
      <c r="C479" s="863" t="s">
        <v>1096</v>
      </c>
      <c r="D479" s="864" t="s">
        <v>1151</v>
      </c>
      <c r="E479" s="865">
        <v>129.69999999999999</v>
      </c>
      <c r="F479" s="865">
        <v>0.3</v>
      </c>
      <c r="G479" s="871">
        <f t="shared" si="13"/>
        <v>168.60999999999999</v>
      </c>
      <c r="H479" s="865" t="s">
        <v>3</v>
      </c>
      <c r="I479" s="867">
        <v>3.09</v>
      </c>
      <c r="J479" s="868">
        <f t="shared" si="12"/>
        <v>521.00489999999991</v>
      </c>
      <c r="L479" s="394"/>
      <c r="M479" s="394"/>
    </row>
    <row r="480" spans="1:13">
      <c r="A480" s="863" t="s">
        <v>61</v>
      </c>
      <c r="B480" s="864" t="s">
        <v>1136</v>
      </c>
      <c r="C480" s="863" t="s">
        <v>1096</v>
      </c>
      <c r="D480" s="864" t="s">
        <v>1152</v>
      </c>
      <c r="E480" s="865">
        <v>342.22</v>
      </c>
      <c r="F480" s="865">
        <v>0.3</v>
      </c>
      <c r="G480" s="871">
        <f t="shared" si="13"/>
        <v>444.88600000000002</v>
      </c>
      <c r="H480" s="865" t="s">
        <v>3</v>
      </c>
      <c r="I480" s="867">
        <v>3.09</v>
      </c>
      <c r="J480" s="868">
        <f t="shared" si="12"/>
        <v>1374.6977400000001</v>
      </c>
      <c r="L480" s="394"/>
      <c r="M480" s="394"/>
    </row>
    <row r="481" spans="1:13">
      <c r="A481" s="863" t="s">
        <v>61</v>
      </c>
      <c r="B481" s="864" t="s">
        <v>1136</v>
      </c>
      <c r="C481" s="863" t="s">
        <v>1096</v>
      </c>
      <c r="D481" s="864" t="s">
        <v>1153</v>
      </c>
      <c r="E481" s="865">
        <v>106.84</v>
      </c>
      <c r="F481" s="865">
        <v>0.3</v>
      </c>
      <c r="G481" s="871">
        <f t="shared" si="13"/>
        <v>138.892</v>
      </c>
      <c r="H481" s="865" t="s">
        <v>3</v>
      </c>
      <c r="I481" s="867">
        <v>3.09</v>
      </c>
      <c r="J481" s="868">
        <f t="shared" si="12"/>
        <v>429.17627999999996</v>
      </c>
      <c r="L481" s="394"/>
      <c r="M481" s="394"/>
    </row>
    <row r="482" spans="1:13">
      <c r="A482" s="863" t="s">
        <v>61</v>
      </c>
      <c r="B482" s="864" t="s">
        <v>1136</v>
      </c>
      <c r="C482" s="863" t="s">
        <v>1096</v>
      </c>
      <c r="D482" s="864" t="s">
        <v>1154</v>
      </c>
      <c r="E482" s="865">
        <v>105.88</v>
      </c>
      <c r="F482" s="865">
        <v>0.3</v>
      </c>
      <c r="G482" s="871">
        <f t="shared" si="13"/>
        <v>137.64400000000001</v>
      </c>
      <c r="H482" s="865" t="s">
        <v>3</v>
      </c>
      <c r="I482" s="867">
        <v>4.99</v>
      </c>
      <c r="J482" s="868">
        <f t="shared" si="12"/>
        <v>686.84356000000002</v>
      </c>
      <c r="L482" s="394"/>
      <c r="M482" s="394"/>
    </row>
    <row r="483" spans="1:13">
      <c r="A483" s="863" t="s">
        <v>61</v>
      </c>
      <c r="B483" s="864" t="s">
        <v>1136</v>
      </c>
      <c r="C483" s="863" t="s">
        <v>1096</v>
      </c>
      <c r="D483" s="864" t="s">
        <v>1155</v>
      </c>
      <c r="E483" s="865">
        <v>30.26</v>
      </c>
      <c r="F483" s="865">
        <v>0.3</v>
      </c>
      <c r="G483" s="871">
        <f t="shared" si="13"/>
        <v>39.338000000000001</v>
      </c>
      <c r="H483" s="865" t="s">
        <v>3</v>
      </c>
      <c r="I483" s="867">
        <v>4.99</v>
      </c>
      <c r="J483" s="868">
        <f t="shared" si="12"/>
        <v>196.29662000000002</v>
      </c>
      <c r="L483" s="394"/>
      <c r="M483" s="394"/>
    </row>
    <row r="484" spans="1:13">
      <c r="A484" s="863" t="s">
        <v>61</v>
      </c>
      <c r="B484" s="864" t="s">
        <v>1136</v>
      </c>
      <c r="C484" s="863" t="s">
        <v>1096</v>
      </c>
      <c r="D484" s="864" t="s">
        <v>1156</v>
      </c>
      <c r="E484" s="865">
        <v>34.270000000000003</v>
      </c>
      <c r="F484" s="865">
        <v>0.3</v>
      </c>
      <c r="G484" s="871">
        <f t="shared" si="13"/>
        <v>44.551000000000002</v>
      </c>
      <c r="H484" s="865" t="s">
        <v>3</v>
      </c>
      <c r="I484" s="867">
        <v>4.99</v>
      </c>
      <c r="J484" s="868">
        <f t="shared" si="12"/>
        <v>222.30949000000001</v>
      </c>
      <c r="L484" s="394"/>
      <c r="M484" s="394"/>
    </row>
    <row r="485" spans="1:13">
      <c r="A485" s="863" t="s">
        <v>61</v>
      </c>
      <c r="B485" s="864" t="s">
        <v>1136</v>
      </c>
      <c r="C485" s="863" t="s">
        <v>1096</v>
      </c>
      <c r="D485" s="864" t="s">
        <v>1157</v>
      </c>
      <c r="E485" s="865">
        <v>89.49</v>
      </c>
      <c r="F485" s="865">
        <v>0.3</v>
      </c>
      <c r="G485" s="871">
        <f t="shared" si="13"/>
        <v>116.33699999999999</v>
      </c>
      <c r="H485" s="865" t="s">
        <v>3</v>
      </c>
      <c r="I485" s="867">
        <v>4.99</v>
      </c>
      <c r="J485" s="868">
        <f t="shared" si="12"/>
        <v>580.52162999999996</v>
      </c>
      <c r="L485" s="394"/>
      <c r="M485" s="394"/>
    </row>
    <row r="486" spans="1:13">
      <c r="A486" s="863" t="s">
        <v>61</v>
      </c>
      <c r="B486" s="864" t="s">
        <v>1136</v>
      </c>
      <c r="C486" s="863" t="s">
        <v>1096</v>
      </c>
      <c r="D486" s="864" t="s">
        <v>1158</v>
      </c>
      <c r="E486" s="865">
        <v>48.16</v>
      </c>
      <c r="F486" s="865">
        <v>0.3</v>
      </c>
      <c r="G486" s="871">
        <f t="shared" si="13"/>
        <v>62.607999999999997</v>
      </c>
      <c r="H486" s="865" t="s">
        <v>3</v>
      </c>
      <c r="I486" s="867">
        <v>4.99</v>
      </c>
      <c r="J486" s="868">
        <f t="shared" si="12"/>
        <v>312.41392000000002</v>
      </c>
      <c r="L486" s="394"/>
      <c r="M486" s="394"/>
    </row>
    <row r="487" spans="1:13">
      <c r="A487" s="863" t="s">
        <v>61</v>
      </c>
      <c r="B487" s="864" t="s">
        <v>1136</v>
      </c>
      <c r="C487" s="863" t="s">
        <v>1096</v>
      </c>
      <c r="D487" s="864" t="s">
        <v>1159</v>
      </c>
      <c r="E487" s="865">
        <v>3.4</v>
      </c>
      <c r="F487" s="865">
        <v>0.3</v>
      </c>
      <c r="G487" s="871">
        <f t="shared" si="13"/>
        <v>4.42</v>
      </c>
      <c r="H487" s="865" t="s">
        <v>3</v>
      </c>
      <c r="I487" s="867">
        <v>7.99</v>
      </c>
      <c r="J487" s="868">
        <f t="shared" si="12"/>
        <v>35.315800000000003</v>
      </c>
      <c r="L487" s="394"/>
      <c r="M487" s="394"/>
    </row>
    <row r="488" spans="1:13">
      <c r="A488" s="863" t="s">
        <v>61</v>
      </c>
      <c r="B488" s="864" t="s">
        <v>1136</v>
      </c>
      <c r="C488" s="863" t="s">
        <v>1096</v>
      </c>
      <c r="D488" s="864" t="s">
        <v>1160</v>
      </c>
      <c r="E488" s="865">
        <v>3.4</v>
      </c>
      <c r="F488" s="865">
        <v>0.3</v>
      </c>
      <c r="G488" s="871">
        <f t="shared" si="13"/>
        <v>4.42</v>
      </c>
      <c r="H488" s="865" t="s">
        <v>3</v>
      </c>
      <c r="I488" s="867">
        <v>7.99</v>
      </c>
      <c r="J488" s="868">
        <f t="shared" si="12"/>
        <v>35.315800000000003</v>
      </c>
      <c r="L488" s="394"/>
      <c r="M488" s="394"/>
    </row>
    <row r="489" spans="1:13">
      <c r="A489" s="863" t="s">
        <v>61</v>
      </c>
      <c r="B489" s="864" t="s">
        <v>1136</v>
      </c>
      <c r="C489" s="863" t="s">
        <v>1096</v>
      </c>
      <c r="D489" s="864" t="s">
        <v>1161</v>
      </c>
      <c r="E489" s="865">
        <v>3.4</v>
      </c>
      <c r="F489" s="865">
        <v>0.3</v>
      </c>
      <c r="G489" s="871">
        <f t="shared" si="13"/>
        <v>4.42</v>
      </c>
      <c r="H489" s="865" t="s">
        <v>3</v>
      </c>
      <c r="I489" s="867">
        <v>7.99</v>
      </c>
      <c r="J489" s="868">
        <f t="shared" si="12"/>
        <v>35.315800000000003</v>
      </c>
      <c r="L489" s="394"/>
      <c r="M489" s="394"/>
    </row>
    <row r="490" spans="1:13">
      <c r="A490" s="863" t="s">
        <v>61</v>
      </c>
      <c r="B490" s="864" t="s">
        <v>1136</v>
      </c>
      <c r="C490" s="863" t="s">
        <v>1096</v>
      </c>
      <c r="D490" s="864" t="s">
        <v>1162</v>
      </c>
      <c r="E490" s="865">
        <v>3.4</v>
      </c>
      <c r="F490" s="865">
        <v>0.3</v>
      </c>
      <c r="G490" s="871">
        <f t="shared" si="13"/>
        <v>4.42</v>
      </c>
      <c r="H490" s="865" t="s">
        <v>3</v>
      </c>
      <c r="I490" s="867">
        <v>7.99</v>
      </c>
      <c r="J490" s="868">
        <f t="shared" si="12"/>
        <v>35.315800000000003</v>
      </c>
      <c r="L490" s="394"/>
      <c r="M490" s="394"/>
    </row>
    <row r="491" spans="1:13">
      <c r="A491" s="863" t="s">
        <v>61</v>
      </c>
      <c r="B491" s="864" t="s">
        <v>1136</v>
      </c>
      <c r="C491" s="863" t="s">
        <v>1096</v>
      </c>
      <c r="D491" s="864" t="s">
        <v>1163</v>
      </c>
      <c r="E491" s="865">
        <v>3.4</v>
      </c>
      <c r="F491" s="865">
        <v>0.3</v>
      </c>
      <c r="G491" s="871">
        <f t="shared" si="13"/>
        <v>4.42</v>
      </c>
      <c r="H491" s="865" t="s">
        <v>3</v>
      </c>
      <c r="I491" s="867">
        <v>7.99</v>
      </c>
      <c r="J491" s="868">
        <f t="shared" si="12"/>
        <v>35.315800000000003</v>
      </c>
      <c r="L491" s="394"/>
      <c r="M491" s="394"/>
    </row>
    <row r="492" spans="1:13">
      <c r="A492" s="863" t="s">
        <v>61</v>
      </c>
      <c r="B492" s="864" t="s">
        <v>1136</v>
      </c>
      <c r="C492" s="863" t="s">
        <v>1206</v>
      </c>
      <c r="D492" s="864" t="s">
        <v>1255</v>
      </c>
      <c r="E492" s="865">
        <v>5</v>
      </c>
      <c r="F492" s="865">
        <v>0</v>
      </c>
      <c r="G492" s="871">
        <f t="shared" si="13"/>
        <v>5</v>
      </c>
      <c r="H492" s="865" t="s">
        <v>220</v>
      </c>
      <c r="I492" s="867">
        <v>3021.8</v>
      </c>
      <c r="J492" s="868">
        <f t="shared" si="12"/>
        <v>15109</v>
      </c>
      <c r="L492" s="394"/>
      <c r="M492" s="394"/>
    </row>
    <row r="493" spans="1:13">
      <c r="A493" s="863" t="s">
        <v>61</v>
      </c>
      <c r="B493" s="864" t="s">
        <v>1136</v>
      </c>
      <c r="C493" s="863" t="s">
        <v>1101</v>
      </c>
      <c r="D493" s="864" t="s">
        <v>1275</v>
      </c>
      <c r="E493" s="865">
        <v>2</v>
      </c>
      <c r="F493" s="865">
        <v>0</v>
      </c>
      <c r="G493" s="871">
        <f t="shared" si="13"/>
        <v>2</v>
      </c>
      <c r="H493" s="865" t="s">
        <v>220</v>
      </c>
      <c r="I493" s="867">
        <v>11.99</v>
      </c>
      <c r="J493" s="868">
        <f t="shared" si="12"/>
        <v>23.98</v>
      </c>
      <c r="L493" s="394"/>
      <c r="M493" s="394"/>
    </row>
    <row r="494" spans="1:13">
      <c r="A494" s="863" t="s">
        <v>61</v>
      </c>
      <c r="B494" s="864" t="s">
        <v>1136</v>
      </c>
      <c r="C494" s="863" t="s">
        <v>1101</v>
      </c>
      <c r="D494" s="864" t="s">
        <v>1164</v>
      </c>
      <c r="E494" s="865">
        <v>10</v>
      </c>
      <c r="F494" s="865">
        <v>0</v>
      </c>
      <c r="G494" s="871">
        <f t="shared" si="13"/>
        <v>10</v>
      </c>
      <c r="H494" s="865" t="s">
        <v>220</v>
      </c>
      <c r="I494" s="867">
        <v>12.99</v>
      </c>
      <c r="J494" s="868">
        <f t="shared" si="12"/>
        <v>129.9</v>
      </c>
      <c r="L494" s="394"/>
      <c r="M494" s="394"/>
    </row>
    <row r="495" spans="1:13">
      <c r="A495" s="863" t="s">
        <v>61</v>
      </c>
      <c r="B495" s="864" t="s">
        <v>1136</v>
      </c>
      <c r="C495" s="863" t="s">
        <v>1101</v>
      </c>
      <c r="D495" s="864" t="s">
        <v>1165</v>
      </c>
      <c r="E495" s="865">
        <v>8</v>
      </c>
      <c r="F495" s="865">
        <v>0</v>
      </c>
      <c r="G495" s="871">
        <f t="shared" si="13"/>
        <v>8</v>
      </c>
      <c r="H495" s="865" t="s">
        <v>220</v>
      </c>
      <c r="I495" s="867">
        <v>9.89</v>
      </c>
      <c r="J495" s="868">
        <f t="shared" si="12"/>
        <v>79.12</v>
      </c>
      <c r="L495" s="394"/>
      <c r="M495" s="394"/>
    </row>
    <row r="496" spans="1:13">
      <c r="A496" s="863" t="s">
        <v>61</v>
      </c>
      <c r="B496" s="864" t="s">
        <v>1136</v>
      </c>
      <c r="C496" s="863" t="s">
        <v>1101</v>
      </c>
      <c r="D496" s="864" t="s">
        <v>1226</v>
      </c>
      <c r="E496" s="865">
        <v>6</v>
      </c>
      <c r="F496" s="865">
        <v>0</v>
      </c>
      <c r="G496" s="871">
        <f t="shared" si="13"/>
        <v>6</v>
      </c>
      <c r="H496" s="865" t="s">
        <v>220</v>
      </c>
      <c r="I496" s="867">
        <v>8.99</v>
      </c>
      <c r="J496" s="868">
        <f t="shared" si="12"/>
        <v>53.94</v>
      </c>
      <c r="L496" s="394"/>
      <c r="M496" s="394"/>
    </row>
    <row r="497" spans="1:13">
      <c r="A497" s="863" t="s">
        <v>61</v>
      </c>
      <c r="B497" s="864" t="s">
        <v>1136</v>
      </c>
      <c r="C497" s="863" t="s">
        <v>1101</v>
      </c>
      <c r="D497" s="864" t="s">
        <v>1102</v>
      </c>
      <c r="E497" s="865">
        <v>2</v>
      </c>
      <c r="F497" s="865">
        <v>0</v>
      </c>
      <c r="G497" s="871">
        <f t="shared" si="13"/>
        <v>2</v>
      </c>
      <c r="H497" s="865" t="s">
        <v>220</v>
      </c>
      <c r="I497" s="867">
        <v>63.99</v>
      </c>
      <c r="J497" s="868">
        <f t="shared" si="12"/>
        <v>127.98</v>
      </c>
      <c r="L497" s="394"/>
      <c r="M497" s="394"/>
    </row>
    <row r="498" spans="1:13">
      <c r="A498" s="863" t="s">
        <v>61</v>
      </c>
      <c r="B498" s="864" t="s">
        <v>1136</v>
      </c>
      <c r="C498" s="863" t="s">
        <v>1101</v>
      </c>
      <c r="D498" s="864" t="s">
        <v>1173</v>
      </c>
      <c r="E498" s="865">
        <v>8</v>
      </c>
      <c r="F498" s="865">
        <v>0</v>
      </c>
      <c r="G498" s="871">
        <f t="shared" si="13"/>
        <v>8</v>
      </c>
      <c r="H498" s="865" t="s">
        <v>220</v>
      </c>
      <c r="I498" s="867">
        <v>74.95</v>
      </c>
      <c r="J498" s="868">
        <f t="shared" si="12"/>
        <v>599.6</v>
      </c>
      <c r="L498" s="394"/>
      <c r="M498" s="394"/>
    </row>
    <row r="499" spans="1:13">
      <c r="A499" s="863" t="s">
        <v>61</v>
      </c>
      <c r="B499" s="864" t="s">
        <v>1136</v>
      </c>
      <c r="C499" s="863" t="s">
        <v>1101</v>
      </c>
      <c r="D499" s="864" t="s">
        <v>1257</v>
      </c>
      <c r="E499" s="865">
        <v>2</v>
      </c>
      <c r="F499" s="865">
        <v>0</v>
      </c>
      <c r="G499" s="871">
        <f t="shared" si="13"/>
        <v>2</v>
      </c>
      <c r="H499" s="865" t="s">
        <v>220</v>
      </c>
      <c r="I499" s="867">
        <v>214.9</v>
      </c>
      <c r="J499" s="868">
        <f t="shared" si="12"/>
        <v>429.8</v>
      </c>
      <c r="L499" s="394"/>
      <c r="M499" s="394"/>
    </row>
    <row r="500" spans="1:13">
      <c r="A500" s="863" t="s">
        <v>61</v>
      </c>
      <c r="B500" s="864" t="s">
        <v>1136</v>
      </c>
      <c r="C500" s="863" t="s">
        <v>1101</v>
      </c>
      <c r="D500" s="864" t="s">
        <v>1178</v>
      </c>
      <c r="E500" s="865">
        <v>18</v>
      </c>
      <c r="F500" s="865">
        <v>0</v>
      </c>
      <c r="G500" s="871">
        <f t="shared" si="13"/>
        <v>18</v>
      </c>
      <c r="H500" s="865" t="s">
        <v>220</v>
      </c>
      <c r="I500" s="867">
        <v>0.65</v>
      </c>
      <c r="J500" s="868">
        <f t="shared" si="12"/>
        <v>11.700000000000001</v>
      </c>
      <c r="L500" s="394"/>
      <c r="M500" s="394"/>
    </row>
    <row r="501" spans="1:13">
      <c r="A501" s="863" t="s">
        <v>61</v>
      </c>
      <c r="B501" s="864" t="s">
        <v>1136</v>
      </c>
      <c r="C501" s="863" t="s">
        <v>1101</v>
      </c>
      <c r="D501" s="864" t="s">
        <v>1179</v>
      </c>
      <c r="E501" s="865">
        <v>287</v>
      </c>
      <c r="F501" s="865">
        <v>0</v>
      </c>
      <c r="G501" s="871">
        <f t="shared" si="13"/>
        <v>287</v>
      </c>
      <c r="H501" s="865" t="s">
        <v>220</v>
      </c>
      <c r="I501" s="867">
        <v>0.5</v>
      </c>
      <c r="J501" s="868">
        <f t="shared" si="12"/>
        <v>143.5</v>
      </c>
      <c r="L501" s="394"/>
      <c r="M501" s="394"/>
    </row>
    <row r="502" spans="1:13">
      <c r="A502" s="863" t="s">
        <v>61</v>
      </c>
      <c r="B502" s="864" t="s">
        <v>1136</v>
      </c>
      <c r="C502" s="863" t="s">
        <v>1105</v>
      </c>
      <c r="D502" s="864" t="s">
        <v>1180</v>
      </c>
      <c r="E502" s="865">
        <v>86.43</v>
      </c>
      <c r="F502" s="865">
        <v>0.2</v>
      </c>
      <c r="G502" s="871">
        <f t="shared" si="13"/>
        <v>103.71600000000001</v>
      </c>
      <c r="H502" s="865" t="s">
        <v>3</v>
      </c>
      <c r="I502" s="867">
        <v>3.4</v>
      </c>
      <c r="J502" s="868">
        <f t="shared" si="12"/>
        <v>352.63440000000003</v>
      </c>
      <c r="L502" s="394"/>
      <c r="M502" s="394"/>
    </row>
    <row r="503" spans="1:13">
      <c r="A503" s="863" t="s">
        <v>61</v>
      </c>
      <c r="B503" s="864" t="s">
        <v>1136</v>
      </c>
      <c r="C503" s="863" t="s">
        <v>1105</v>
      </c>
      <c r="D503" s="864" t="s">
        <v>1182</v>
      </c>
      <c r="E503" s="865">
        <v>391.2</v>
      </c>
      <c r="F503" s="865">
        <v>0.2</v>
      </c>
      <c r="G503" s="871">
        <f t="shared" si="13"/>
        <v>469.44</v>
      </c>
      <c r="H503" s="865" t="s">
        <v>3</v>
      </c>
      <c r="I503" s="867">
        <v>0.78220000000000001</v>
      </c>
      <c r="J503" s="868">
        <f t="shared" si="12"/>
        <v>367.19596799999999</v>
      </c>
      <c r="L503" s="394"/>
      <c r="M503" s="394"/>
    </row>
    <row r="504" spans="1:13">
      <c r="A504" s="863" t="s">
        <v>61</v>
      </c>
      <c r="B504" s="864" t="s">
        <v>1136</v>
      </c>
      <c r="C504" s="863" t="s">
        <v>1105</v>
      </c>
      <c r="D504" s="864" t="s">
        <v>1258</v>
      </c>
      <c r="E504" s="865">
        <v>0.3</v>
      </c>
      <c r="F504" s="865">
        <v>0.2</v>
      </c>
      <c r="G504" s="871">
        <f t="shared" si="13"/>
        <v>0.36</v>
      </c>
      <c r="H504" s="865" t="s">
        <v>3</v>
      </c>
      <c r="I504" s="867">
        <v>6.39</v>
      </c>
      <c r="J504" s="868">
        <f t="shared" si="12"/>
        <v>2.3003999999999998</v>
      </c>
      <c r="L504" s="394"/>
      <c r="M504" s="394"/>
    </row>
    <row r="505" spans="1:13">
      <c r="A505" s="863" t="s">
        <v>61</v>
      </c>
      <c r="B505" s="864" t="s">
        <v>1136</v>
      </c>
      <c r="C505" s="863" t="s">
        <v>1105</v>
      </c>
      <c r="D505" s="864" t="s">
        <v>1183</v>
      </c>
      <c r="E505" s="865">
        <v>7.88</v>
      </c>
      <c r="F505" s="865">
        <v>0.2</v>
      </c>
      <c r="G505" s="871">
        <f t="shared" si="13"/>
        <v>9.4559999999999995</v>
      </c>
      <c r="H505" s="865" t="s">
        <v>3</v>
      </c>
      <c r="I505" s="867">
        <v>2.27</v>
      </c>
      <c r="J505" s="868">
        <f t="shared" si="12"/>
        <v>21.465119999999999</v>
      </c>
      <c r="L505" s="394"/>
      <c r="M505" s="394"/>
    </row>
    <row r="506" spans="1:13">
      <c r="A506" s="863" t="s">
        <v>61</v>
      </c>
      <c r="B506" s="864" t="s">
        <v>1136</v>
      </c>
      <c r="C506" s="863" t="s">
        <v>1105</v>
      </c>
      <c r="D506" s="864" t="s">
        <v>1184</v>
      </c>
      <c r="E506" s="865">
        <v>55.46</v>
      </c>
      <c r="F506" s="865">
        <v>0.2</v>
      </c>
      <c r="G506" s="871">
        <f t="shared" si="13"/>
        <v>66.552000000000007</v>
      </c>
      <c r="H506" s="865" t="s">
        <v>3</v>
      </c>
      <c r="I506" s="867">
        <v>0.78</v>
      </c>
      <c r="J506" s="868">
        <f t="shared" si="12"/>
        <v>51.910560000000004</v>
      </c>
      <c r="L506" s="394"/>
      <c r="M506" s="394"/>
    </row>
    <row r="507" spans="1:13">
      <c r="A507" s="863" t="s">
        <v>61</v>
      </c>
      <c r="B507" s="864" t="s">
        <v>1136</v>
      </c>
      <c r="C507" s="863" t="s">
        <v>1105</v>
      </c>
      <c r="D507" s="864" t="s">
        <v>1185</v>
      </c>
      <c r="E507" s="865">
        <v>20.6</v>
      </c>
      <c r="F507" s="865">
        <v>0.05</v>
      </c>
      <c r="G507" s="871">
        <f t="shared" si="13"/>
        <v>21.630000000000003</v>
      </c>
      <c r="H507" s="865" t="s">
        <v>3</v>
      </c>
      <c r="I507" s="867">
        <v>7.03</v>
      </c>
      <c r="J507" s="868">
        <f t="shared" si="12"/>
        <v>152.05890000000002</v>
      </c>
      <c r="L507" s="394"/>
      <c r="M507" s="394"/>
    </row>
    <row r="508" spans="1:13">
      <c r="A508" s="863" t="s">
        <v>61</v>
      </c>
      <c r="B508" s="864" t="s">
        <v>1136</v>
      </c>
      <c r="C508" s="863" t="s">
        <v>1186</v>
      </c>
      <c r="D508" s="864" t="s">
        <v>1259</v>
      </c>
      <c r="E508" s="865">
        <v>2</v>
      </c>
      <c r="F508" s="865">
        <v>0</v>
      </c>
      <c r="G508" s="871">
        <f t="shared" si="13"/>
        <v>2</v>
      </c>
      <c r="H508" s="865" t="s">
        <v>220</v>
      </c>
      <c r="I508" s="867">
        <v>57.9</v>
      </c>
      <c r="J508" s="868">
        <f t="shared" si="12"/>
        <v>115.8</v>
      </c>
      <c r="L508" s="394"/>
      <c r="M508" s="394"/>
    </row>
    <row r="509" spans="1:13">
      <c r="A509" s="863" t="s">
        <v>61</v>
      </c>
      <c r="B509" s="864" t="s">
        <v>1136</v>
      </c>
      <c r="C509" s="863" t="s">
        <v>1186</v>
      </c>
      <c r="D509" s="864" t="s">
        <v>1261</v>
      </c>
      <c r="E509" s="865">
        <v>2</v>
      </c>
      <c r="F509" s="865">
        <v>0</v>
      </c>
      <c r="G509" s="871">
        <f t="shared" si="13"/>
        <v>2</v>
      </c>
      <c r="H509" s="865" t="s">
        <v>220</v>
      </c>
      <c r="I509" s="867">
        <v>2.71</v>
      </c>
      <c r="J509" s="868">
        <f t="shared" si="12"/>
        <v>5.42</v>
      </c>
      <c r="L509" s="394"/>
      <c r="M509" s="394"/>
    </row>
    <row r="510" spans="1:13">
      <c r="A510" s="863" t="s">
        <v>61</v>
      </c>
      <c r="B510" s="864" t="s">
        <v>1136</v>
      </c>
      <c r="C510" s="863" t="s">
        <v>1186</v>
      </c>
      <c r="D510" s="864" t="s">
        <v>1187</v>
      </c>
      <c r="E510" s="865">
        <v>1</v>
      </c>
      <c r="F510" s="865">
        <v>0</v>
      </c>
      <c r="G510" s="871">
        <f t="shared" si="13"/>
        <v>1</v>
      </c>
      <c r="H510" s="865" t="s">
        <v>220</v>
      </c>
      <c r="I510" s="867">
        <v>34.9</v>
      </c>
      <c r="J510" s="868">
        <f t="shared" si="12"/>
        <v>34.9</v>
      </c>
      <c r="L510" s="394"/>
      <c r="M510" s="394"/>
    </row>
    <row r="511" spans="1:13">
      <c r="A511" s="863" t="s">
        <v>61</v>
      </c>
      <c r="B511" s="864" t="s">
        <v>1136</v>
      </c>
      <c r="C511" s="863" t="s">
        <v>1186</v>
      </c>
      <c r="D511" s="864" t="s">
        <v>1188</v>
      </c>
      <c r="E511" s="865">
        <v>3</v>
      </c>
      <c r="F511" s="865">
        <v>0</v>
      </c>
      <c r="G511" s="871">
        <f t="shared" si="13"/>
        <v>3</v>
      </c>
      <c r="H511" s="865" t="s">
        <v>220</v>
      </c>
      <c r="I511" s="867">
        <v>36.89</v>
      </c>
      <c r="J511" s="868">
        <f t="shared" si="12"/>
        <v>110.67</v>
      </c>
      <c r="L511" s="394"/>
      <c r="M511" s="394"/>
    </row>
    <row r="512" spans="1:13">
      <c r="A512" s="863" t="s">
        <v>61</v>
      </c>
      <c r="B512" s="864" t="s">
        <v>1136</v>
      </c>
      <c r="C512" s="863" t="s">
        <v>1186</v>
      </c>
      <c r="D512" s="864" t="s">
        <v>1263</v>
      </c>
      <c r="E512" s="865">
        <v>0</v>
      </c>
      <c r="F512" s="865">
        <v>0</v>
      </c>
      <c r="G512" s="871">
        <f t="shared" si="13"/>
        <v>0</v>
      </c>
      <c r="H512" s="865" t="s">
        <v>220</v>
      </c>
      <c r="I512" s="867">
        <v>229.9</v>
      </c>
      <c r="J512" s="868">
        <f t="shared" si="12"/>
        <v>0</v>
      </c>
      <c r="L512" s="394"/>
      <c r="M512" s="394"/>
    </row>
    <row r="513" spans="1:13">
      <c r="A513" s="863" t="s">
        <v>61</v>
      </c>
      <c r="B513" s="864" t="s">
        <v>1136</v>
      </c>
      <c r="C513" s="863" t="s">
        <v>1189</v>
      </c>
      <c r="D513" s="864" t="s">
        <v>1264</v>
      </c>
      <c r="E513" s="865">
        <v>2</v>
      </c>
      <c r="F513" s="865">
        <v>0</v>
      </c>
      <c r="G513" s="871">
        <f t="shared" si="13"/>
        <v>2</v>
      </c>
      <c r="H513" s="865" t="s">
        <v>220</v>
      </c>
      <c r="I513" s="867">
        <v>5.71</v>
      </c>
      <c r="J513" s="868">
        <f t="shared" si="12"/>
        <v>11.42</v>
      </c>
      <c r="L513" s="394"/>
      <c r="M513" s="394"/>
    </row>
    <row r="514" spans="1:13">
      <c r="A514" s="863" t="s">
        <v>61</v>
      </c>
      <c r="B514" s="864" t="s">
        <v>1136</v>
      </c>
      <c r="C514" s="863" t="s">
        <v>1189</v>
      </c>
      <c r="D514" s="864" t="s">
        <v>1190</v>
      </c>
      <c r="E514" s="865">
        <v>21</v>
      </c>
      <c r="F514" s="865">
        <v>0</v>
      </c>
      <c r="G514" s="871">
        <f t="shared" si="13"/>
        <v>21</v>
      </c>
      <c r="H514" s="865" t="s">
        <v>220</v>
      </c>
      <c r="I514" s="867">
        <v>10.62</v>
      </c>
      <c r="J514" s="868">
        <f t="shared" si="12"/>
        <v>223.01999999999998</v>
      </c>
      <c r="L514" s="394"/>
      <c r="M514" s="394"/>
    </row>
    <row r="515" spans="1:13">
      <c r="A515" s="863" t="s">
        <v>61</v>
      </c>
      <c r="B515" s="864" t="s">
        <v>1136</v>
      </c>
      <c r="C515" s="863" t="s">
        <v>1189</v>
      </c>
      <c r="D515" s="864" t="s">
        <v>1191</v>
      </c>
      <c r="E515" s="865">
        <v>34</v>
      </c>
      <c r="F515" s="865">
        <v>0</v>
      </c>
      <c r="G515" s="871">
        <f t="shared" si="13"/>
        <v>34</v>
      </c>
      <c r="H515" s="865" t="s">
        <v>220</v>
      </c>
      <c r="I515" s="867">
        <v>9.59</v>
      </c>
      <c r="J515" s="868">
        <f t="shared" si="12"/>
        <v>326.06</v>
      </c>
      <c r="L515" s="394"/>
      <c r="M515" s="394"/>
    </row>
    <row r="516" spans="1:13">
      <c r="A516" s="863" t="s">
        <v>61</v>
      </c>
      <c r="B516" s="864" t="s">
        <v>1136</v>
      </c>
      <c r="C516" s="863" t="s">
        <v>1189</v>
      </c>
      <c r="D516" s="864" t="s">
        <v>1265</v>
      </c>
      <c r="E516" s="865">
        <v>2</v>
      </c>
      <c r="F516" s="865">
        <v>0</v>
      </c>
      <c r="G516" s="871">
        <f t="shared" si="13"/>
        <v>2</v>
      </c>
      <c r="H516" s="865" t="s">
        <v>220</v>
      </c>
      <c r="I516" s="867">
        <v>10.9</v>
      </c>
      <c r="J516" s="868">
        <f t="shared" si="12"/>
        <v>21.8</v>
      </c>
      <c r="L516" s="394"/>
      <c r="M516" s="394"/>
    </row>
    <row r="517" spans="1:13">
      <c r="A517" s="863" t="s">
        <v>61</v>
      </c>
      <c r="B517" s="864" t="s">
        <v>1136</v>
      </c>
      <c r="C517" s="863" t="s">
        <v>1189</v>
      </c>
      <c r="D517" s="864" t="s">
        <v>1266</v>
      </c>
      <c r="E517" s="865">
        <v>5</v>
      </c>
      <c r="F517" s="865">
        <v>0</v>
      </c>
      <c r="G517" s="871">
        <f t="shared" si="13"/>
        <v>5</v>
      </c>
      <c r="H517" s="865" t="s">
        <v>220</v>
      </c>
      <c r="I517" s="867">
        <v>26.38</v>
      </c>
      <c r="J517" s="868">
        <f t="shared" si="12"/>
        <v>131.9</v>
      </c>
      <c r="L517" s="394"/>
      <c r="M517" s="394"/>
    </row>
    <row r="518" spans="1:13">
      <c r="A518" s="863" t="s">
        <v>61</v>
      </c>
      <c r="B518" s="864" t="s">
        <v>1136</v>
      </c>
      <c r="C518" s="863" t="s">
        <v>1189</v>
      </c>
      <c r="D518" s="864" t="s">
        <v>1192</v>
      </c>
      <c r="E518" s="865">
        <v>5</v>
      </c>
      <c r="F518" s="865">
        <v>0</v>
      </c>
      <c r="G518" s="871">
        <f t="shared" si="13"/>
        <v>5</v>
      </c>
      <c r="H518" s="865" t="s">
        <v>220</v>
      </c>
      <c r="I518" s="867">
        <v>37.97</v>
      </c>
      <c r="J518" s="868">
        <f t="shared" si="12"/>
        <v>189.85</v>
      </c>
      <c r="L518" s="394"/>
      <c r="M518" s="394"/>
    </row>
    <row r="519" spans="1:13">
      <c r="A519" s="863" t="s">
        <v>61</v>
      </c>
      <c r="B519" s="864" t="s">
        <v>1136</v>
      </c>
      <c r="C519" s="863" t="s">
        <v>1189</v>
      </c>
      <c r="D519" s="864" t="s">
        <v>1267</v>
      </c>
      <c r="E519" s="865">
        <v>2</v>
      </c>
      <c r="F519" s="865">
        <v>0</v>
      </c>
      <c r="G519" s="871">
        <f t="shared" si="13"/>
        <v>2</v>
      </c>
      <c r="H519" s="865" t="s">
        <v>220</v>
      </c>
      <c r="I519" s="867">
        <v>46.79</v>
      </c>
      <c r="J519" s="868">
        <f t="shared" si="12"/>
        <v>93.58</v>
      </c>
      <c r="L519" s="394"/>
      <c r="M519" s="394"/>
    </row>
    <row r="520" spans="1:13">
      <c r="A520" s="863" t="s">
        <v>61</v>
      </c>
      <c r="B520" s="864" t="s">
        <v>1136</v>
      </c>
      <c r="C520" s="863" t="s">
        <v>1189</v>
      </c>
      <c r="D520" s="864" t="s">
        <v>1194</v>
      </c>
      <c r="E520" s="865">
        <v>84</v>
      </c>
      <c r="F520" s="865">
        <v>0</v>
      </c>
      <c r="G520" s="871">
        <f t="shared" si="13"/>
        <v>84</v>
      </c>
      <c r="H520" s="865" t="s">
        <v>220</v>
      </c>
      <c r="I520" s="867">
        <v>8.19</v>
      </c>
      <c r="J520" s="868">
        <f t="shared" si="12"/>
        <v>687.95999999999992</v>
      </c>
      <c r="L520" s="394"/>
      <c r="M520" s="394"/>
    </row>
    <row r="521" spans="1:13">
      <c r="A521" s="863" t="s">
        <v>61</v>
      </c>
      <c r="B521" s="864" t="s">
        <v>1136</v>
      </c>
      <c r="C521" s="863" t="s">
        <v>1189</v>
      </c>
      <c r="D521" s="864" t="s">
        <v>1195</v>
      </c>
      <c r="E521" s="865">
        <v>28</v>
      </c>
      <c r="F521" s="865">
        <v>0</v>
      </c>
      <c r="G521" s="871">
        <f t="shared" si="13"/>
        <v>28</v>
      </c>
      <c r="H521" s="865" t="s">
        <v>220</v>
      </c>
      <c r="I521" s="867">
        <v>10.79</v>
      </c>
      <c r="J521" s="868">
        <f t="shared" si="12"/>
        <v>302.12</v>
      </c>
      <c r="L521" s="394"/>
      <c r="M521" s="394"/>
    </row>
    <row r="522" spans="1:13">
      <c r="A522" s="863" t="s">
        <v>61</v>
      </c>
      <c r="B522" s="864" t="s">
        <v>1136</v>
      </c>
      <c r="C522" s="863" t="s">
        <v>1189</v>
      </c>
      <c r="D522" s="864" t="s">
        <v>1196</v>
      </c>
      <c r="E522" s="865">
        <v>1</v>
      </c>
      <c r="F522" s="865">
        <v>0</v>
      </c>
      <c r="G522" s="871">
        <f t="shared" si="13"/>
        <v>1</v>
      </c>
      <c r="H522" s="865" t="s">
        <v>220</v>
      </c>
      <c r="I522" s="867">
        <v>14.15</v>
      </c>
      <c r="J522" s="868">
        <f t="shared" si="12"/>
        <v>14.15</v>
      </c>
      <c r="L522" s="394"/>
      <c r="M522" s="394"/>
    </row>
    <row r="523" spans="1:13">
      <c r="A523" s="863" t="s">
        <v>61</v>
      </c>
      <c r="B523" s="864" t="s">
        <v>1122</v>
      </c>
      <c r="C523" s="863" t="s">
        <v>1096</v>
      </c>
      <c r="D523" s="864" t="s">
        <v>1123</v>
      </c>
      <c r="E523" s="865">
        <v>90.5</v>
      </c>
      <c r="F523" s="865">
        <v>0.3</v>
      </c>
      <c r="G523" s="871">
        <f t="shared" si="13"/>
        <v>117.65</v>
      </c>
      <c r="H523" s="865" t="s">
        <v>3</v>
      </c>
      <c r="I523" s="867">
        <v>7.45</v>
      </c>
      <c r="J523" s="868">
        <f t="shared" si="12"/>
        <v>876.49250000000006</v>
      </c>
      <c r="L523" s="394"/>
      <c r="M523" s="394"/>
    </row>
    <row r="524" spans="1:13">
      <c r="A524" s="863" t="s">
        <v>61</v>
      </c>
      <c r="B524" s="864" t="s">
        <v>1122</v>
      </c>
      <c r="C524" s="863" t="s">
        <v>1096</v>
      </c>
      <c r="D524" s="864" t="s">
        <v>1124</v>
      </c>
      <c r="E524" s="865">
        <v>90.5</v>
      </c>
      <c r="F524" s="865">
        <v>0.3</v>
      </c>
      <c r="G524" s="871">
        <f t="shared" si="13"/>
        <v>117.65</v>
      </c>
      <c r="H524" s="865" t="s">
        <v>3</v>
      </c>
      <c r="I524" s="867">
        <v>7.45</v>
      </c>
      <c r="J524" s="868">
        <f t="shared" si="12"/>
        <v>876.49250000000006</v>
      </c>
      <c r="L524" s="394"/>
      <c r="M524" s="394"/>
    </row>
    <row r="525" spans="1:13">
      <c r="A525" s="863" t="s">
        <v>61</v>
      </c>
      <c r="B525" s="864" t="s">
        <v>1122</v>
      </c>
      <c r="C525" s="863" t="s">
        <v>1096</v>
      </c>
      <c r="D525" s="864" t="s">
        <v>1125</v>
      </c>
      <c r="E525" s="865">
        <v>90.5</v>
      </c>
      <c r="F525" s="865">
        <v>0.3</v>
      </c>
      <c r="G525" s="871">
        <f t="shared" si="13"/>
        <v>117.65</v>
      </c>
      <c r="H525" s="865" t="s">
        <v>3</v>
      </c>
      <c r="I525" s="867">
        <v>7.45</v>
      </c>
      <c r="J525" s="868">
        <f t="shared" si="12"/>
        <v>876.49250000000006</v>
      </c>
      <c r="L525" s="394"/>
      <c r="M525" s="394"/>
    </row>
    <row r="526" spans="1:13">
      <c r="A526" s="863" t="s">
        <v>61</v>
      </c>
      <c r="B526" s="864" t="s">
        <v>1122</v>
      </c>
      <c r="C526" s="863" t="s">
        <v>1096</v>
      </c>
      <c r="D526" s="864" t="s">
        <v>1126</v>
      </c>
      <c r="E526" s="865">
        <v>90.5</v>
      </c>
      <c r="F526" s="865">
        <v>0.3</v>
      </c>
      <c r="G526" s="871">
        <f t="shared" si="13"/>
        <v>117.65</v>
      </c>
      <c r="H526" s="865" t="s">
        <v>3</v>
      </c>
      <c r="I526" s="867">
        <v>7.45</v>
      </c>
      <c r="J526" s="868">
        <f t="shared" si="12"/>
        <v>876.49250000000006</v>
      </c>
      <c r="L526" s="394"/>
      <c r="M526" s="394"/>
    </row>
    <row r="527" spans="1:13">
      <c r="A527" s="863" t="s">
        <v>61</v>
      </c>
      <c r="B527" s="864" t="s">
        <v>1122</v>
      </c>
      <c r="C527" s="863" t="s">
        <v>1096</v>
      </c>
      <c r="D527" s="864" t="s">
        <v>1127</v>
      </c>
      <c r="E527" s="865">
        <v>90.5</v>
      </c>
      <c r="F527" s="865">
        <v>0.3</v>
      </c>
      <c r="G527" s="871">
        <f t="shared" si="13"/>
        <v>117.65</v>
      </c>
      <c r="H527" s="865" t="s">
        <v>3</v>
      </c>
      <c r="I527" s="867">
        <v>7.45</v>
      </c>
      <c r="J527" s="868">
        <f t="shared" si="12"/>
        <v>876.49250000000006</v>
      </c>
      <c r="L527" s="394"/>
      <c r="M527" s="394"/>
    </row>
    <row r="528" spans="1:13">
      <c r="A528" s="863" t="s">
        <v>61</v>
      </c>
      <c r="B528" s="864" t="s">
        <v>1122</v>
      </c>
      <c r="C528" s="863" t="s">
        <v>1105</v>
      </c>
      <c r="D528" s="864" t="s">
        <v>1178</v>
      </c>
      <c r="E528" s="865">
        <v>57</v>
      </c>
      <c r="F528" s="865">
        <v>0</v>
      </c>
      <c r="G528" s="871">
        <f t="shared" si="13"/>
        <v>57</v>
      </c>
      <c r="H528" s="865" t="s">
        <v>220</v>
      </c>
      <c r="I528" s="867">
        <v>0.65</v>
      </c>
      <c r="J528" s="868">
        <f t="shared" si="12"/>
        <v>37.050000000000004</v>
      </c>
      <c r="L528" s="394"/>
      <c r="M528" s="394"/>
    </row>
    <row r="529" spans="1:13">
      <c r="A529" s="863" t="s">
        <v>61</v>
      </c>
      <c r="B529" s="864" t="s">
        <v>1122</v>
      </c>
      <c r="C529" s="863" t="s">
        <v>1105</v>
      </c>
      <c r="D529" s="864" t="s">
        <v>1179</v>
      </c>
      <c r="E529" s="865">
        <v>16</v>
      </c>
      <c r="F529" s="865">
        <v>0</v>
      </c>
      <c r="G529" s="871">
        <f t="shared" si="13"/>
        <v>16</v>
      </c>
      <c r="H529" s="865" t="s">
        <v>220</v>
      </c>
      <c r="I529" s="867">
        <v>0.5</v>
      </c>
      <c r="J529" s="868">
        <f t="shared" si="12"/>
        <v>8</v>
      </c>
      <c r="L529" s="394"/>
      <c r="M529" s="394"/>
    </row>
    <row r="530" spans="1:13">
      <c r="A530" s="863" t="s">
        <v>61</v>
      </c>
      <c r="B530" s="864" t="s">
        <v>1122</v>
      </c>
      <c r="C530" s="863" t="s">
        <v>1105</v>
      </c>
      <c r="D530" s="864" t="s">
        <v>1180</v>
      </c>
      <c r="E530" s="865">
        <v>17.739999999999998</v>
      </c>
      <c r="F530" s="865">
        <v>0.2</v>
      </c>
      <c r="G530" s="871">
        <f t="shared" si="13"/>
        <v>21.287999999999997</v>
      </c>
      <c r="H530" s="865" t="s">
        <v>3</v>
      </c>
      <c r="I530" s="867">
        <v>3.4</v>
      </c>
      <c r="J530" s="868">
        <f t="shared" si="12"/>
        <v>72.379199999999983</v>
      </c>
      <c r="L530" s="394"/>
      <c r="M530" s="394"/>
    </row>
    <row r="531" spans="1:13">
      <c r="A531" s="863" t="s">
        <v>61</v>
      </c>
      <c r="B531" s="864" t="s">
        <v>1122</v>
      </c>
      <c r="C531" s="863" t="s">
        <v>1105</v>
      </c>
      <c r="D531" s="864" t="s">
        <v>1183</v>
      </c>
      <c r="E531" s="865">
        <v>7.66</v>
      </c>
      <c r="F531" s="865">
        <v>0.2</v>
      </c>
      <c r="G531" s="871">
        <f t="shared" si="13"/>
        <v>9.1920000000000002</v>
      </c>
      <c r="H531" s="865" t="s">
        <v>3</v>
      </c>
      <c r="I531" s="867">
        <v>2.27</v>
      </c>
      <c r="J531" s="868">
        <f t="shared" si="12"/>
        <v>20.865840000000002</v>
      </c>
      <c r="L531" s="394"/>
      <c r="M531" s="394"/>
    </row>
    <row r="532" spans="1:13">
      <c r="A532" s="863" t="s">
        <v>61</v>
      </c>
      <c r="B532" s="864" t="s">
        <v>1122</v>
      </c>
      <c r="C532" s="863" t="s">
        <v>1105</v>
      </c>
      <c r="D532" s="864" t="s">
        <v>1185</v>
      </c>
      <c r="E532" s="865">
        <v>65.099999999999994</v>
      </c>
      <c r="F532" s="865">
        <v>0.05</v>
      </c>
      <c r="G532" s="871">
        <f t="shared" si="13"/>
        <v>68.35499999999999</v>
      </c>
      <c r="H532" s="865" t="s">
        <v>3</v>
      </c>
      <c r="I532" s="867">
        <v>7.03</v>
      </c>
      <c r="J532" s="868">
        <f t="shared" si="12"/>
        <v>480.53564999999992</v>
      </c>
      <c r="L532" s="394"/>
      <c r="M532" s="394"/>
    </row>
    <row r="533" spans="1:13">
      <c r="A533" s="863" t="s">
        <v>61</v>
      </c>
      <c r="B533" s="864" t="s">
        <v>1197</v>
      </c>
      <c r="C533" s="863" t="s">
        <v>1092</v>
      </c>
      <c r="D533" s="864" t="s">
        <v>1138</v>
      </c>
      <c r="E533" s="865">
        <v>13</v>
      </c>
      <c r="F533" s="865">
        <v>0</v>
      </c>
      <c r="G533" s="871">
        <f t="shared" si="13"/>
        <v>13</v>
      </c>
      <c r="H533" s="865" t="s">
        <v>220</v>
      </c>
      <c r="I533" s="867">
        <v>2.64</v>
      </c>
      <c r="J533" s="868">
        <f t="shared" si="12"/>
        <v>34.32</v>
      </c>
      <c r="L533" s="394"/>
      <c r="M533" s="394"/>
    </row>
    <row r="534" spans="1:13">
      <c r="A534" s="863" t="s">
        <v>61</v>
      </c>
      <c r="B534" s="864" t="s">
        <v>1197</v>
      </c>
      <c r="C534" s="863" t="s">
        <v>1092</v>
      </c>
      <c r="D534" s="864" t="s">
        <v>1198</v>
      </c>
      <c r="E534" s="865">
        <v>2</v>
      </c>
      <c r="F534" s="865">
        <v>0</v>
      </c>
      <c r="G534" s="871">
        <f t="shared" si="13"/>
        <v>2</v>
      </c>
      <c r="H534" s="865" t="s">
        <v>220</v>
      </c>
      <c r="I534" s="867">
        <v>5.25</v>
      </c>
      <c r="J534" s="868">
        <f t="shared" si="12"/>
        <v>10.5</v>
      </c>
      <c r="L534" s="394"/>
      <c r="M534" s="394"/>
    </row>
    <row r="535" spans="1:13">
      <c r="A535" s="863" t="s">
        <v>61</v>
      </c>
      <c r="B535" s="864" t="s">
        <v>1197</v>
      </c>
      <c r="C535" s="863" t="s">
        <v>1092</v>
      </c>
      <c r="D535" s="864" t="s">
        <v>1236</v>
      </c>
      <c r="E535" s="865">
        <v>2</v>
      </c>
      <c r="F535" s="865">
        <v>0</v>
      </c>
      <c r="G535" s="871">
        <f t="shared" si="13"/>
        <v>2</v>
      </c>
      <c r="H535" s="865" t="s">
        <v>220</v>
      </c>
      <c r="I535" s="867">
        <v>3.29</v>
      </c>
      <c r="J535" s="868">
        <f t="shared" si="12"/>
        <v>6.58</v>
      </c>
      <c r="L535" s="394"/>
      <c r="M535" s="394"/>
    </row>
    <row r="536" spans="1:13">
      <c r="A536" s="863" t="s">
        <v>61</v>
      </c>
      <c r="B536" s="864" t="s">
        <v>1197</v>
      </c>
      <c r="C536" s="863" t="s">
        <v>1118</v>
      </c>
      <c r="D536" s="864" t="s">
        <v>1268</v>
      </c>
      <c r="E536" s="865">
        <v>2</v>
      </c>
      <c r="F536" s="865">
        <v>0</v>
      </c>
      <c r="G536" s="871">
        <f t="shared" si="13"/>
        <v>2</v>
      </c>
      <c r="H536" s="865" t="s">
        <v>220</v>
      </c>
      <c r="I536" s="867">
        <v>243.9</v>
      </c>
      <c r="J536" s="868">
        <f t="shared" si="12"/>
        <v>487.8</v>
      </c>
      <c r="L536" s="394"/>
      <c r="M536" s="394"/>
    </row>
    <row r="537" spans="1:13">
      <c r="A537" s="863" t="s">
        <v>61</v>
      </c>
      <c r="B537" s="864" t="s">
        <v>1197</v>
      </c>
      <c r="C537" s="863" t="s">
        <v>1142</v>
      </c>
      <c r="D537" s="864" t="s">
        <v>1199</v>
      </c>
      <c r="E537" s="865">
        <v>12</v>
      </c>
      <c r="F537" s="865">
        <v>0</v>
      </c>
      <c r="G537" s="871">
        <f t="shared" si="13"/>
        <v>12</v>
      </c>
      <c r="H537" s="865" t="s">
        <v>220</v>
      </c>
      <c r="I537" s="867">
        <v>8.9</v>
      </c>
      <c r="J537" s="868">
        <f t="shared" si="12"/>
        <v>106.80000000000001</v>
      </c>
      <c r="L537" s="394"/>
      <c r="M537" s="394"/>
    </row>
    <row r="538" spans="1:13">
      <c r="A538" s="863" t="s">
        <v>61</v>
      </c>
      <c r="B538" s="864" t="s">
        <v>1197</v>
      </c>
      <c r="C538" s="863" t="s">
        <v>1142</v>
      </c>
      <c r="D538" s="864" t="s">
        <v>1200</v>
      </c>
      <c r="E538" s="865">
        <v>2</v>
      </c>
      <c r="F538" s="865">
        <v>0</v>
      </c>
      <c r="G538" s="871">
        <f t="shared" si="13"/>
        <v>2</v>
      </c>
      <c r="H538" s="865" t="s">
        <v>220</v>
      </c>
      <c r="I538" s="867">
        <v>9.99</v>
      </c>
      <c r="J538" s="868">
        <f t="shared" si="12"/>
        <v>19.98</v>
      </c>
      <c r="L538" s="394"/>
      <c r="M538" s="394"/>
    </row>
    <row r="539" spans="1:13">
      <c r="A539" s="863" t="s">
        <v>61</v>
      </c>
      <c r="B539" s="864" t="s">
        <v>1197</v>
      </c>
      <c r="C539" s="863" t="s">
        <v>1142</v>
      </c>
      <c r="D539" s="864" t="s">
        <v>1145</v>
      </c>
      <c r="E539" s="865">
        <v>12</v>
      </c>
      <c r="F539" s="865">
        <v>0</v>
      </c>
      <c r="G539" s="871">
        <f t="shared" si="13"/>
        <v>12</v>
      </c>
      <c r="H539" s="865" t="s">
        <v>220</v>
      </c>
      <c r="I539" s="867">
        <v>2.33</v>
      </c>
      <c r="J539" s="868">
        <f t="shared" si="12"/>
        <v>27.96</v>
      </c>
      <c r="L539" s="394"/>
      <c r="M539" s="394"/>
    </row>
    <row r="540" spans="1:13">
      <c r="A540" s="863" t="s">
        <v>61</v>
      </c>
      <c r="B540" s="864" t="s">
        <v>1197</v>
      </c>
      <c r="C540" s="863" t="s">
        <v>1142</v>
      </c>
      <c r="D540" s="864" t="s">
        <v>1201</v>
      </c>
      <c r="E540" s="865">
        <v>2</v>
      </c>
      <c r="F540" s="865">
        <v>0</v>
      </c>
      <c r="G540" s="871">
        <f t="shared" si="13"/>
        <v>2</v>
      </c>
      <c r="H540" s="865" t="s">
        <v>220</v>
      </c>
      <c r="I540" s="867">
        <v>3.93</v>
      </c>
      <c r="J540" s="868">
        <f t="shared" si="12"/>
        <v>7.86</v>
      </c>
      <c r="L540" s="394"/>
      <c r="M540" s="394"/>
    </row>
    <row r="541" spans="1:13">
      <c r="A541" s="863" t="s">
        <v>61</v>
      </c>
      <c r="B541" s="864" t="s">
        <v>1197</v>
      </c>
      <c r="C541" s="863" t="s">
        <v>1202</v>
      </c>
      <c r="D541" s="864" t="s">
        <v>1276</v>
      </c>
      <c r="E541" s="865">
        <v>21.9</v>
      </c>
      <c r="F541" s="865">
        <v>0</v>
      </c>
      <c r="G541" s="871">
        <f t="shared" si="13"/>
        <v>21.9</v>
      </c>
      <c r="H541" s="865" t="s">
        <v>3</v>
      </c>
      <c r="I541" s="867">
        <v>1.5</v>
      </c>
      <c r="J541" s="868">
        <f t="shared" si="12"/>
        <v>32.849999999999994</v>
      </c>
      <c r="L541" s="394"/>
      <c r="M541" s="394"/>
    </row>
    <row r="542" spans="1:13">
      <c r="A542" s="863" t="s">
        <v>61</v>
      </c>
      <c r="B542" s="864" t="s">
        <v>1197</v>
      </c>
      <c r="C542" s="863" t="s">
        <v>1208</v>
      </c>
      <c r="D542" s="864" t="s">
        <v>1212</v>
      </c>
      <c r="E542" s="865">
        <v>1</v>
      </c>
      <c r="F542" s="865">
        <v>0</v>
      </c>
      <c r="G542" s="871">
        <f t="shared" si="13"/>
        <v>1</v>
      </c>
      <c r="H542" s="865" t="s">
        <v>220</v>
      </c>
      <c r="I542" s="867">
        <v>8.5</v>
      </c>
      <c r="J542" s="868">
        <f t="shared" si="12"/>
        <v>8.5</v>
      </c>
      <c r="L542" s="394"/>
      <c r="M542" s="394"/>
    </row>
    <row r="543" spans="1:13">
      <c r="A543" s="863" t="s">
        <v>61</v>
      </c>
      <c r="B543" s="864" t="s">
        <v>1197</v>
      </c>
      <c r="C543" s="863" t="s">
        <v>1105</v>
      </c>
      <c r="D543" s="864" t="s">
        <v>1179</v>
      </c>
      <c r="E543" s="865">
        <v>157</v>
      </c>
      <c r="F543" s="865">
        <v>0</v>
      </c>
      <c r="G543" s="871">
        <f t="shared" si="13"/>
        <v>157</v>
      </c>
      <c r="H543" s="865" t="s">
        <v>220</v>
      </c>
      <c r="I543" s="867">
        <v>0.5</v>
      </c>
      <c r="J543" s="868">
        <f t="shared" si="12"/>
        <v>78.5</v>
      </c>
      <c r="L543" s="394"/>
      <c r="M543" s="394"/>
    </row>
    <row r="544" spans="1:13">
      <c r="A544" s="863" t="s">
        <v>61</v>
      </c>
      <c r="B544" s="864" t="s">
        <v>1197</v>
      </c>
      <c r="C544" s="863" t="s">
        <v>1105</v>
      </c>
      <c r="D544" s="864" t="s">
        <v>1180</v>
      </c>
      <c r="E544" s="865">
        <v>88.68</v>
      </c>
      <c r="F544" s="865">
        <v>0.2</v>
      </c>
      <c r="G544" s="871">
        <f t="shared" si="13"/>
        <v>106.41600000000001</v>
      </c>
      <c r="H544" s="865" t="s">
        <v>3</v>
      </c>
      <c r="I544" s="867">
        <v>3.4</v>
      </c>
      <c r="J544" s="868">
        <f t="shared" si="12"/>
        <v>361.81440000000003</v>
      </c>
      <c r="L544" s="394"/>
      <c r="M544" s="394"/>
    </row>
    <row r="545" spans="1:13">
      <c r="A545" s="863" t="s">
        <v>61</v>
      </c>
      <c r="B545" s="864" t="s">
        <v>1197</v>
      </c>
      <c r="C545" s="863" t="s">
        <v>1105</v>
      </c>
      <c r="D545" s="864" t="s">
        <v>1182</v>
      </c>
      <c r="E545" s="865">
        <v>99.32</v>
      </c>
      <c r="F545" s="865">
        <v>0.2</v>
      </c>
      <c r="G545" s="871">
        <f t="shared" si="13"/>
        <v>119.184</v>
      </c>
      <c r="H545" s="865" t="s">
        <v>3</v>
      </c>
      <c r="I545" s="867">
        <v>0.78220000000000001</v>
      </c>
      <c r="J545" s="868">
        <f t="shared" si="12"/>
        <v>93.225724799999995</v>
      </c>
      <c r="L545" s="394"/>
      <c r="M545" s="394"/>
    </row>
    <row r="546" spans="1:13">
      <c r="A546" s="863" t="s">
        <v>61</v>
      </c>
      <c r="B546" s="864" t="s">
        <v>1197</v>
      </c>
      <c r="C546" s="863" t="s">
        <v>1105</v>
      </c>
      <c r="D546" s="864" t="s">
        <v>1184</v>
      </c>
      <c r="E546" s="865">
        <v>6.88</v>
      </c>
      <c r="F546" s="865">
        <v>0.2</v>
      </c>
      <c r="G546" s="871">
        <f t="shared" si="13"/>
        <v>8.2560000000000002</v>
      </c>
      <c r="H546" s="865" t="s">
        <v>3</v>
      </c>
      <c r="I546" s="867">
        <v>0.78</v>
      </c>
      <c r="J546" s="868">
        <f t="shared" si="12"/>
        <v>6.4396800000000001</v>
      </c>
      <c r="L546" s="394"/>
      <c r="M546" s="394"/>
    </row>
    <row r="547" spans="1:13">
      <c r="A547" s="863" t="s">
        <v>61</v>
      </c>
      <c r="B547" s="864" t="s">
        <v>1135</v>
      </c>
      <c r="C547" s="863" t="s">
        <v>1092</v>
      </c>
      <c r="D547" s="864" t="s">
        <v>1237</v>
      </c>
      <c r="E547" s="865">
        <v>1</v>
      </c>
      <c r="F547" s="865">
        <v>0</v>
      </c>
      <c r="G547" s="871">
        <f t="shared" si="13"/>
        <v>1</v>
      </c>
      <c r="H547" s="865" t="s">
        <v>220</v>
      </c>
      <c r="I547" s="867">
        <v>184.3</v>
      </c>
      <c r="J547" s="868">
        <f t="shared" si="12"/>
        <v>184.3</v>
      </c>
      <c r="L547" s="394"/>
      <c r="M547" s="394"/>
    </row>
    <row r="548" spans="1:13">
      <c r="A548" s="863" t="s">
        <v>61</v>
      </c>
      <c r="B548" s="864" t="s">
        <v>1135</v>
      </c>
      <c r="C548" s="863" t="s">
        <v>1105</v>
      </c>
      <c r="D548" s="864" t="s">
        <v>1179</v>
      </c>
      <c r="E548" s="865">
        <v>44</v>
      </c>
      <c r="F548" s="865">
        <v>0</v>
      </c>
      <c r="G548" s="871">
        <f t="shared" si="13"/>
        <v>44</v>
      </c>
      <c r="H548" s="865" t="s">
        <v>220</v>
      </c>
      <c r="I548" s="867">
        <v>0.5</v>
      </c>
      <c r="J548" s="868">
        <f t="shared" si="12"/>
        <v>22</v>
      </c>
      <c r="L548" s="394"/>
      <c r="M548" s="394"/>
    </row>
    <row r="549" spans="1:13">
      <c r="A549" s="863" t="s">
        <v>61</v>
      </c>
      <c r="B549" s="864" t="s">
        <v>1135</v>
      </c>
      <c r="C549" s="863" t="s">
        <v>1105</v>
      </c>
      <c r="D549" s="864" t="s">
        <v>1180</v>
      </c>
      <c r="E549" s="865">
        <v>48.16</v>
      </c>
      <c r="F549" s="865">
        <v>0.2</v>
      </c>
      <c r="G549" s="871">
        <f t="shared" si="13"/>
        <v>57.791999999999994</v>
      </c>
      <c r="H549" s="865" t="s">
        <v>3</v>
      </c>
      <c r="I549" s="867">
        <v>3.4</v>
      </c>
      <c r="J549" s="868">
        <f t="shared" si="12"/>
        <v>196.49279999999999</v>
      </c>
      <c r="L549" s="394"/>
      <c r="M549" s="394"/>
    </row>
    <row r="550" spans="1:13">
      <c r="A550" s="863" t="s">
        <v>61</v>
      </c>
      <c r="B550" s="864" t="s">
        <v>1135</v>
      </c>
      <c r="C550" s="863" t="s">
        <v>1105</v>
      </c>
      <c r="D550" s="864" t="s">
        <v>1238</v>
      </c>
      <c r="E550" s="865">
        <v>13.6</v>
      </c>
      <c r="F550" s="865">
        <v>0.05</v>
      </c>
      <c r="G550" s="871">
        <f t="shared" si="13"/>
        <v>14.28</v>
      </c>
      <c r="H550" s="865" t="s">
        <v>3</v>
      </c>
      <c r="I550" s="867">
        <v>16.66</v>
      </c>
      <c r="J550" s="868">
        <f t="shared" si="12"/>
        <v>237.90479999999999</v>
      </c>
      <c r="L550" s="394"/>
      <c r="M550" s="394"/>
    </row>
    <row r="551" spans="1:13">
      <c r="A551" s="863" t="s">
        <v>61</v>
      </c>
      <c r="B551" s="864" t="s">
        <v>1213</v>
      </c>
      <c r="C551" s="863" t="s">
        <v>1092</v>
      </c>
      <c r="D551" s="864" t="s">
        <v>1138</v>
      </c>
      <c r="E551" s="865">
        <v>2</v>
      </c>
      <c r="F551" s="865">
        <v>0</v>
      </c>
      <c r="G551" s="871">
        <f t="shared" si="13"/>
        <v>2</v>
      </c>
      <c r="H551" s="865" t="s">
        <v>220</v>
      </c>
      <c r="I551" s="867">
        <v>2.64</v>
      </c>
      <c r="J551" s="868">
        <f t="shared" si="12"/>
        <v>5.28</v>
      </c>
      <c r="L551" s="394"/>
      <c r="M551" s="394"/>
    </row>
    <row r="552" spans="1:13">
      <c r="A552" s="863" t="s">
        <v>61</v>
      </c>
      <c r="B552" s="864" t="s">
        <v>1213</v>
      </c>
      <c r="C552" s="863" t="s">
        <v>1092</v>
      </c>
      <c r="D552" s="864" t="s">
        <v>1139</v>
      </c>
      <c r="E552" s="865">
        <v>3</v>
      </c>
      <c r="F552" s="865">
        <v>0</v>
      </c>
      <c r="G552" s="871">
        <f t="shared" si="13"/>
        <v>3</v>
      </c>
      <c r="H552" s="865" t="s">
        <v>220</v>
      </c>
      <c r="I552" s="867">
        <v>7.1</v>
      </c>
      <c r="J552" s="868">
        <f t="shared" si="12"/>
        <v>21.299999999999997</v>
      </c>
      <c r="L552" s="394"/>
      <c r="M552" s="394"/>
    </row>
    <row r="553" spans="1:13">
      <c r="A553" s="863" t="s">
        <v>61</v>
      </c>
      <c r="B553" s="864" t="s">
        <v>1213</v>
      </c>
      <c r="C553" s="863" t="s">
        <v>1214</v>
      </c>
      <c r="D553" s="864" t="s">
        <v>1215</v>
      </c>
      <c r="E553" s="865">
        <v>1</v>
      </c>
      <c r="F553" s="865">
        <v>0</v>
      </c>
      <c r="G553" s="871">
        <f t="shared" si="13"/>
        <v>1</v>
      </c>
      <c r="H553" s="865" t="s">
        <v>220</v>
      </c>
      <c r="I553" s="867">
        <v>105.66</v>
      </c>
      <c r="J553" s="868">
        <f t="shared" si="12"/>
        <v>105.66</v>
      </c>
      <c r="L553" s="394"/>
      <c r="M553" s="394"/>
    </row>
    <row r="554" spans="1:13">
      <c r="A554" s="863" t="s">
        <v>61</v>
      </c>
      <c r="B554" s="864" t="s">
        <v>1213</v>
      </c>
      <c r="C554" s="863" t="s">
        <v>1214</v>
      </c>
      <c r="D554" s="864" t="s">
        <v>1272</v>
      </c>
      <c r="E554" s="865">
        <v>3</v>
      </c>
      <c r="F554" s="865">
        <v>0</v>
      </c>
      <c r="G554" s="871">
        <f t="shared" si="13"/>
        <v>3</v>
      </c>
      <c r="H554" s="865" t="s">
        <v>220</v>
      </c>
      <c r="I554" s="867">
        <v>142.88</v>
      </c>
      <c r="J554" s="868">
        <f t="shared" si="12"/>
        <v>428.64</v>
      </c>
      <c r="L554" s="394"/>
      <c r="M554" s="394"/>
    </row>
    <row r="555" spans="1:13">
      <c r="A555" s="863" t="s">
        <v>61</v>
      </c>
      <c r="B555" s="864" t="s">
        <v>1213</v>
      </c>
      <c r="C555" s="863" t="s">
        <v>1214</v>
      </c>
      <c r="D555" s="864" t="s">
        <v>1217</v>
      </c>
      <c r="E555" s="865">
        <v>1</v>
      </c>
      <c r="F555" s="865">
        <v>0</v>
      </c>
      <c r="G555" s="871">
        <f t="shared" si="13"/>
        <v>1</v>
      </c>
      <c r="H555" s="865" t="s">
        <v>220</v>
      </c>
      <c r="I555" s="867">
        <v>87.8</v>
      </c>
      <c r="J555" s="868">
        <f t="shared" si="12"/>
        <v>87.8</v>
      </c>
      <c r="L555" s="394"/>
      <c r="M555" s="394"/>
    </row>
    <row r="556" spans="1:13">
      <c r="A556" s="863" t="s">
        <v>61</v>
      </c>
      <c r="B556" s="864" t="s">
        <v>1213</v>
      </c>
      <c r="C556" s="863" t="s">
        <v>1214</v>
      </c>
      <c r="D556" s="864" t="s">
        <v>1219</v>
      </c>
      <c r="E556" s="865">
        <v>4</v>
      </c>
      <c r="F556" s="865">
        <v>0</v>
      </c>
      <c r="G556" s="871">
        <f t="shared" si="13"/>
        <v>4</v>
      </c>
      <c r="H556" s="865" t="s">
        <v>220</v>
      </c>
      <c r="I556" s="867">
        <v>20.99</v>
      </c>
      <c r="J556" s="868">
        <f t="shared" si="12"/>
        <v>83.96</v>
      </c>
      <c r="L556" s="394"/>
      <c r="M556" s="394"/>
    </row>
    <row r="557" spans="1:13">
      <c r="A557" s="863" t="s">
        <v>61</v>
      </c>
      <c r="B557" s="864" t="s">
        <v>1213</v>
      </c>
      <c r="C557" s="863" t="s">
        <v>1214</v>
      </c>
      <c r="D557" s="864" t="s">
        <v>1220</v>
      </c>
      <c r="E557" s="865">
        <v>2</v>
      </c>
      <c r="F557" s="865">
        <v>0</v>
      </c>
      <c r="G557" s="871">
        <f t="shared" si="13"/>
        <v>2</v>
      </c>
      <c r="H557" s="865" t="s">
        <v>220</v>
      </c>
      <c r="I557" s="867">
        <v>67.61</v>
      </c>
      <c r="J557" s="868">
        <f t="shared" si="12"/>
        <v>135.22</v>
      </c>
      <c r="L557" s="394"/>
      <c r="M557" s="394"/>
    </row>
    <row r="558" spans="1:13">
      <c r="A558" s="863" t="s">
        <v>61</v>
      </c>
      <c r="B558" s="864" t="s">
        <v>1213</v>
      </c>
      <c r="C558" s="863" t="s">
        <v>1214</v>
      </c>
      <c r="D558" s="864" t="s">
        <v>1180</v>
      </c>
      <c r="E558" s="865">
        <v>6.8</v>
      </c>
      <c r="F558" s="865">
        <v>0.2</v>
      </c>
      <c r="G558" s="871">
        <f t="shared" si="13"/>
        <v>8.16</v>
      </c>
      <c r="H558" s="865" t="s">
        <v>3</v>
      </c>
      <c r="I558" s="867">
        <v>3.4</v>
      </c>
      <c r="J558" s="868">
        <f t="shared" si="12"/>
        <v>27.744</v>
      </c>
      <c r="L558" s="394"/>
      <c r="M558" s="394"/>
    </row>
    <row r="559" spans="1:13">
      <c r="A559" s="863" t="s">
        <v>61</v>
      </c>
      <c r="B559" s="864" t="s">
        <v>1213</v>
      </c>
      <c r="C559" s="863" t="s">
        <v>1214</v>
      </c>
      <c r="D559" s="864" t="s">
        <v>1183</v>
      </c>
      <c r="E559" s="865">
        <v>14.2</v>
      </c>
      <c r="F559" s="865">
        <v>0.2</v>
      </c>
      <c r="G559" s="871">
        <f t="shared" si="13"/>
        <v>17.04</v>
      </c>
      <c r="H559" s="865" t="s">
        <v>3</v>
      </c>
      <c r="I559" s="867">
        <v>2.27</v>
      </c>
      <c r="J559" s="868">
        <f t="shared" si="12"/>
        <v>38.680799999999998</v>
      </c>
      <c r="L559" s="394"/>
      <c r="M559" s="394"/>
    </row>
    <row r="560" spans="1:13">
      <c r="A560" s="863" t="s">
        <v>1277</v>
      </c>
      <c r="B560" s="864" t="s">
        <v>1136</v>
      </c>
      <c r="C560" s="863" t="s">
        <v>1092</v>
      </c>
      <c r="D560" s="864" t="s">
        <v>1137</v>
      </c>
      <c r="E560" s="865">
        <v>1</v>
      </c>
      <c r="F560" s="865">
        <v>0</v>
      </c>
      <c r="G560" s="871">
        <f t="shared" si="13"/>
        <v>1</v>
      </c>
      <c r="H560" s="865" t="s">
        <v>220</v>
      </c>
      <c r="I560" s="867">
        <v>25.95</v>
      </c>
      <c r="J560" s="868">
        <f t="shared" si="12"/>
        <v>25.95</v>
      </c>
      <c r="L560" s="394"/>
      <c r="M560" s="394"/>
    </row>
    <row r="561" spans="1:13">
      <c r="A561" s="863" t="str">
        <f>A560</f>
        <v>Tipo Modular 1</v>
      </c>
      <c r="B561" s="864" t="s">
        <v>1136</v>
      </c>
      <c r="C561" s="863" t="s">
        <v>1092</v>
      </c>
      <c r="D561" s="864" t="s">
        <v>1138</v>
      </c>
      <c r="E561" s="865">
        <v>127</v>
      </c>
      <c r="F561" s="865">
        <v>0</v>
      </c>
      <c r="G561" s="871">
        <f t="shared" si="13"/>
        <v>127</v>
      </c>
      <c r="H561" s="865" t="s">
        <v>220</v>
      </c>
      <c r="I561" s="867">
        <v>2.64</v>
      </c>
      <c r="J561" s="868">
        <f t="shared" si="12"/>
        <v>335.28000000000003</v>
      </c>
      <c r="L561" s="394"/>
      <c r="M561" s="394"/>
    </row>
    <row r="562" spans="1:13">
      <c r="A562" s="863" t="str">
        <f t="shared" ref="A562:A625" si="14">A561</f>
        <v>Tipo Modular 1</v>
      </c>
      <c r="B562" s="864" t="s">
        <v>1136</v>
      </c>
      <c r="C562" s="863" t="s">
        <v>1092</v>
      </c>
      <c r="D562" s="864" t="s">
        <v>1274</v>
      </c>
      <c r="E562" s="865">
        <v>1</v>
      </c>
      <c r="F562" s="865">
        <v>0</v>
      </c>
      <c r="G562" s="871">
        <f t="shared" si="13"/>
        <v>1</v>
      </c>
      <c r="H562" s="865" t="s">
        <v>220</v>
      </c>
      <c r="I562" s="867">
        <v>147.59</v>
      </c>
      <c r="J562" s="868">
        <f t="shared" si="12"/>
        <v>147.59</v>
      </c>
      <c r="L562" s="394"/>
      <c r="M562" s="394"/>
    </row>
    <row r="563" spans="1:13">
      <c r="A563" s="863" t="str">
        <f t="shared" si="14"/>
        <v>Tipo Modular 1</v>
      </c>
      <c r="B563" s="864" t="s">
        <v>1136</v>
      </c>
      <c r="C563" s="863" t="s">
        <v>1092</v>
      </c>
      <c r="D563" s="864" t="s">
        <v>1198</v>
      </c>
      <c r="E563" s="865">
        <v>9</v>
      </c>
      <c r="F563" s="865">
        <v>0</v>
      </c>
      <c r="G563" s="871">
        <f t="shared" si="13"/>
        <v>9</v>
      </c>
      <c r="H563" s="865" t="s">
        <v>220</v>
      </c>
      <c r="I563" s="867">
        <v>5.25</v>
      </c>
      <c r="J563" s="868">
        <f t="shared" si="12"/>
        <v>47.25</v>
      </c>
      <c r="L563" s="394"/>
      <c r="M563" s="394"/>
    </row>
    <row r="564" spans="1:13">
      <c r="A564" s="863" t="str">
        <f t="shared" si="14"/>
        <v>Tipo Modular 1</v>
      </c>
      <c r="B564" s="864" t="s">
        <v>1136</v>
      </c>
      <c r="C564" s="863" t="s">
        <v>1092</v>
      </c>
      <c r="D564" s="864" t="s">
        <v>1139</v>
      </c>
      <c r="E564" s="865">
        <v>41</v>
      </c>
      <c r="F564" s="865">
        <v>0</v>
      </c>
      <c r="G564" s="871">
        <f t="shared" si="13"/>
        <v>41</v>
      </c>
      <c r="H564" s="865" t="s">
        <v>220</v>
      </c>
      <c r="I564" s="867">
        <v>7.1</v>
      </c>
      <c r="J564" s="868">
        <f t="shared" si="12"/>
        <v>291.09999999999997</v>
      </c>
      <c r="L564" s="394"/>
      <c r="M564" s="394"/>
    </row>
    <row r="565" spans="1:13">
      <c r="A565" s="863" t="str">
        <f t="shared" si="14"/>
        <v>Tipo Modular 1</v>
      </c>
      <c r="B565" s="864" t="s">
        <v>1136</v>
      </c>
      <c r="C565" s="863" t="s">
        <v>1094</v>
      </c>
      <c r="D565" s="864" t="s">
        <v>1246</v>
      </c>
      <c r="E565" s="865">
        <v>2</v>
      </c>
      <c r="F565" s="865">
        <v>0</v>
      </c>
      <c r="G565" s="871">
        <f t="shared" si="13"/>
        <v>2</v>
      </c>
      <c r="H565" s="865" t="s">
        <v>220</v>
      </c>
      <c r="I565" s="867">
        <v>149.99</v>
      </c>
      <c r="J565" s="868">
        <f t="shared" si="12"/>
        <v>299.98</v>
      </c>
      <c r="L565" s="394"/>
      <c r="M565" s="394"/>
    </row>
    <row r="566" spans="1:13">
      <c r="A566" s="863" t="str">
        <f t="shared" si="14"/>
        <v>Tipo Modular 1</v>
      </c>
      <c r="B566" s="864" t="s">
        <v>1136</v>
      </c>
      <c r="C566" s="863" t="s">
        <v>1142</v>
      </c>
      <c r="D566" s="864" t="s">
        <v>1143</v>
      </c>
      <c r="E566" s="865">
        <v>4</v>
      </c>
      <c r="F566" s="865">
        <v>0</v>
      </c>
      <c r="G566" s="871">
        <f t="shared" si="13"/>
        <v>4</v>
      </c>
      <c r="H566" s="865" t="s">
        <v>220</v>
      </c>
      <c r="I566" s="867">
        <v>4.99</v>
      </c>
      <c r="J566" s="868">
        <f t="shared" si="12"/>
        <v>19.96</v>
      </c>
      <c r="L566" s="394"/>
      <c r="M566" s="394"/>
    </row>
    <row r="567" spans="1:13">
      <c r="A567" s="863" t="str">
        <f t="shared" si="14"/>
        <v>Tipo Modular 1</v>
      </c>
      <c r="B567" s="864" t="s">
        <v>1136</v>
      </c>
      <c r="C567" s="863" t="s">
        <v>1142</v>
      </c>
      <c r="D567" s="864" t="s">
        <v>1144</v>
      </c>
      <c r="E567" s="865">
        <v>73</v>
      </c>
      <c r="F567" s="865">
        <v>0</v>
      </c>
      <c r="G567" s="871">
        <f t="shared" si="13"/>
        <v>73</v>
      </c>
      <c r="H567" s="865" t="s">
        <v>220</v>
      </c>
      <c r="I567" s="867">
        <v>4.9000000000000004</v>
      </c>
      <c r="J567" s="868">
        <f t="shared" si="12"/>
        <v>357.70000000000005</v>
      </c>
      <c r="L567" s="394"/>
      <c r="M567" s="394"/>
    </row>
    <row r="568" spans="1:13">
      <c r="A568" s="863" t="str">
        <f t="shared" si="14"/>
        <v>Tipo Modular 1</v>
      </c>
      <c r="B568" s="864" t="s">
        <v>1136</v>
      </c>
      <c r="C568" s="863" t="s">
        <v>1142</v>
      </c>
      <c r="D568" s="864" t="s">
        <v>1247</v>
      </c>
      <c r="E568" s="865">
        <v>33</v>
      </c>
      <c r="F568" s="865">
        <v>0</v>
      </c>
      <c r="G568" s="871">
        <f t="shared" si="13"/>
        <v>33</v>
      </c>
      <c r="H568" s="865" t="s">
        <v>220</v>
      </c>
      <c r="I568" s="867">
        <v>8.8000000000000007</v>
      </c>
      <c r="J568" s="868">
        <f t="shared" si="12"/>
        <v>290.40000000000003</v>
      </c>
      <c r="L568" s="394"/>
      <c r="M568" s="394"/>
    </row>
    <row r="569" spans="1:13">
      <c r="A569" s="863" t="str">
        <f t="shared" si="14"/>
        <v>Tipo Modular 1</v>
      </c>
      <c r="B569" s="864" t="s">
        <v>1136</v>
      </c>
      <c r="C569" s="863" t="s">
        <v>1142</v>
      </c>
      <c r="D569" s="864" t="s">
        <v>1248</v>
      </c>
      <c r="E569" s="865">
        <v>11</v>
      </c>
      <c r="F569" s="865">
        <v>0</v>
      </c>
      <c r="G569" s="871">
        <f t="shared" si="13"/>
        <v>11</v>
      </c>
      <c r="H569" s="865" t="s">
        <v>220</v>
      </c>
      <c r="I569" s="867">
        <v>9.3000000000000007</v>
      </c>
      <c r="J569" s="868">
        <f t="shared" si="12"/>
        <v>102.30000000000001</v>
      </c>
      <c r="L569" s="394"/>
      <c r="M569" s="394"/>
    </row>
    <row r="570" spans="1:13">
      <c r="A570" s="863" t="str">
        <f t="shared" si="14"/>
        <v>Tipo Modular 1</v>
      </c>
      <c r="B570" s="864" t="s">
        <v>1136</v>
      </c>
      <c r="C570" s="863" t="s">
        <v>1142</v>
      </c>
      <c r="D570" s="864" t="s">
        <v>1249</v>
      </c>
      <c r="E570" s="865">
        <v>1</v>
      </c>
      <c r="F570" s="865">
        <v>0</v>
      </c>
      <c r="G570" s="871">
        <f t="shared" si="13"/>
        <v>1</v>
      </c>
      <c r="H570" s="865" t="s">
        <v>220</v>
      </c>
      <c r="I570" s="867">
        <v>11.99</v>
      </c>
      <c r="J570" s="868">
        <f t="shared" si="12"/>
        <v>11.99</v>
      </c>
      <c r="L570" s="394"/>
      <c r="M570" s="394"/>
    </row>
    <row r="571" spans="1:13">
      <c r="A571" s="863" t="str">
        <f t="shared" si="14"/>
        <v>Tipo Modular 1</v>
      </c>
      <c r="B571" s="864" t="s">
        <v>1136</v>
      </c>
      <c r="C571" s="863" t="s">
        <v>1142</v>
      </c>
      <c r="D571" s="864" t="s">
        <v>1145</v>
      </c>
      <c r="E571" s="865">
        <v>121</v>
      </c>
      <c r="F571" s="865">
        <v>0</v>
      </c>
      <c r="G571" s="871">
        <f t="shared" si="13"/>
        <v>121</v>
      </c>
      <c r="H571" s="865" t="s">
        <v>220</v>
      </c>
      <c r="I571" s="867">
        <v>2.33</v>
      </c>
      <c r="J571" s="868">
        <f t="shared" si="12"/>
        <v>281.93</v>
      </c>
      <c r="L571" s="394"/>
      <c r="M571" s="394"/>
    </row>
    <row r="572" spans="1:13">
      <c r="A572" s="863" t="str">
        <f t="shared" si="14"/>
        <v>Tipo Modular 1</v>
      </c>
      <c r="B572" s="864" t="s">
        <v>1136</v>
      </c>
      <c r="C572" s="863" t="s">
        <v>1142</v>
      </c>
      <c r="D572" s="864" t="s">
        <v>1201</v>
      </c>
      <c r="E572" s="865">
        <v>1</v>
      </c>
      <c r="F572" s="865">
        <v>0</v>
      </c>
      <c r="G572" s="871">
        <f t="shared" si="13"/>
        <v>1</v>
      </c>
      <c r="H572" s="865" t="s">
        <v>220</v>
      </c>
      <c r="I572" s="867">
        <v>3.93</v>
      </c>
      <c r="J572" s="868">
        <f t="shared" si="12"/>
        <v>3.93</v>
      </c>
      <c r="L572" s="394"/>
      <c r="M572" s="394"/>
    </row>
    <row r="573" spans="1:13">
      <c r="A573" s="863" t="str">
        <f t="shared" si="14"/>
        <v>Tipo Modular 1</v>
      </c>
      <c r="B573" s="864" t="s">
        <v>1136</v>
      </c>
      <c r="C573" s="863" t="s">
        <v>1142</v>
      </c>
      <c r="D573" s="864" t="s">
        <v>1147</v>
      </c>
      <c r="E573" s="865">
        <v>3</v>
      </c>
      <c r="F573" s="865">
        <v>0</v>
      </c>
      <c r="G573" s="871">
        <f t="shared" si="13"/>
        <v>3</v>
      </c>
      <c r="H573" s="865" t="s">
        <v>220</v>
      </c>
      <c r="I573" s="867">
        <v>0.49</v>
      </c>
      <c r="J573" s="868">
        <f t="shared" si="12"/>
        <v>1.47</v>
      </c>
      <c r="L573" s="394"/>
      <c r="M573" s="394"/>
    </row>
    <row r="574" spans="1:13">
      <c r="A574" s="863" t="str">
        <f t="shared" si="14"/>
        <v>Tipo Modular 1</v>
      </c>
      <c r="B574" s="864" t="s">
        <v>1136</v>
      </c>
      <c r="C574" s="863" t="s">
        <v>1096</v>
      </c>
      <c r="D574" s="864" t="s">
        <v>1250</v>
      </c>
      <c r="E574" s="865">
        <v>444</v>
      </c>
      <c r="F574" s="865">
        <v>0.3</v>
      </c>
      <c r="G574" s="871">
        <f t="shared" si="13"/>
        <v>577.20000000000005</v>
      </c>
      <c r="H574" s="865" t="s">
        <v>3</v>
      </c>
      <c r="I574" s="867">
        <v>2.09</v>
      </c>
      <c r="J574" s="868">
        <f t="shared" si="12"/>
        <v>1206.348</v>
      </c>
      <c r="L574" s="394"/>
      <c r="M574" s="394"/>
    </row>
    <row r="575" spans="1:13">
      <c r="A575" s="863" t="str">
        <f t="shared" si="14"/>
        <v>Tipo Modular 1</v>
      </c>
      <c r="B575" s="864" t="s">
        <v>1136</v>
      </c>
      <c r="C575" s="863" t="s">
        <v>1096</v>
      </c>
      <c r="D575" s="864" t="s">
        <v>1251</v>
      </c>
      <c r="E575" s="865">
        <v>134.96</v>
      </c>
      <c r="F575" s="865">
        <v>0.3</v>
      </c>
      <c r="G575" s="871">
        <f t="shared" si="13"/>
        <v>175.44800000000001</v>
      </c>
      <c r="H575" s="865" t="s">
        <v>3</v>
      </c>
      <c r="I575" s="867">
        <v>2.09</v>
      </c>
      <c r="J575" s="868">
        <f t="shared" si="12"/>
        <v>366.68631999999997</v>
      </c>
      <c r="L575" s="394"/>
      <c r="M575" s="394"/>
    </row>
    <row r="576" spans="1:13">
      <c r="A576" s="863" t="str">
        <f t="shared" si="14"/>
        <v>Tipo Modular 1</v>
      </c>
      <c r="B576" s="864" t="s">
        <v>1136</v>
      </c>
      <c r="C576" s="863" t="s">
        <v>1096</v>
      </c>
      <c r="D576" s="864" t="s">
        <v>1253</v>
      </c>
      <c r="E576" s="865">
        <v>28.87</v>
      </c>
      <c r="F576" s="865">
        <v>0.3</v>
      </c>
      <c r="G576" s="871">
        <f t="shared" si="13"/>
        <v>37.530999999999999</v>
      </c>
      <c r="H576" s="865" t="s">
        <v>3</v>
      </c>
      <c r="I576" s="867">
        <v>2.09</v>
      </c>
      <c r="J576" s="868">
        <f t="shared" si="12"/>
        <v>78.439789999999988</v>
      </c>
      <c r="L576" s="394"/>
      <c r="M576" s="394"/>
    </row>
    <row r="577" spans="1:13">
      <c r="A577" s="863" t="str">
        <f t="shared" si="14"/>
        <v>Tipo Modular 1</v>
      </c>
      <c r="B577" s="864" t="s">
        <v>1136</v>
      </c>
      <c r="C577" s="863" t="s">
        <v>1096</v>
      </c>
      <c r="D577" s="864" t="s">
        <v>1254</v>
      </c>
      <c r="E577" s="865">
        <v>186.18</v>
      </c>
      <c r="F577" s="865">
        <v>0.3</v>
      </c>
      <c r="G577" s="871">
        <f t="shared" si="13"/>
        <v>242.03399999999999</v>
      </c>
      <c r="H577" s="865" t="s">
        <v>3</v>
      </c>
      <c r="I577" s="867">
        <v>2.09</v>
      </c>
      <c r="J577" s="868">
        <f t="shared" si="12"/>
        <v>505.85105999999996</v>
      </c>
      <c r="L577" s="394"/>
      <c r="M577" s="394"/>
    </row>
    <row r="578" spans="1:13">
      <c r="A578" s="863" t="str">
        <f t="shared" si="14"/>
        <v>Tipo Modular 1</v>
      </c>
      <c r="B578" s="864" t="s">
        <v>1136</v>
      </c>
      <c r="C578" s="863" t="s">
        <v>1096</v>
      </c>
      <c r="D578" s="864" t="s">
        <v>1123</v>
      </c>
      <c r="E578" s="865">
        <v>6.8</v>
      </c>
      <c r="F578" s="865">
        <v>0.3</v>
      </c>
      <c r="G578" s="871">
        <f t="shared" si="13"/>
        <v>8.84</v>
      </c>
      <c r="H578" s="865" t="s">
        <v>3</v>
      </c>
      <c r="I578" s="867">
        <v>7.45</v>
      </c>
      <c r="J578" s="868">
        <f t="shared" si="12"/>
        <v>65.858000000000004</v>
      </c>
      <c r="L578" s="394"/>
      <c r="M578" s="394"/>
    </row>
    <row r="579" spans="1:13">
      <c r="A579" s="863" t="str">
        <f t="shared" si="14"/>
        <v>Tipo Modular 1</v>
      </c>
      <c r="B579" s="864" t="s">
        <v>1136</v>
      </c>
      <c r="C579" s="863" t="s">
        <v>1096</v>
      </c>
      <c r="D579" s="864" t="s">
        <v>1124</v>
      </c>
      <c r="E579" s="865">
        <v>6.8</v>
      </c>
      <c r="F579" s="865">
        <v>0.3</v>
      </c>
      <c r="G579" s="871">
        <f t="shared" si="13"/>
        <v>8.84</v>
      </c>
      <c r="H579" s="865" t="s">
        <v>3</v>
      </c>
      <c r="I579" s="867">
        <v>7.45</v>
      </c>
      <c r="J579" s="868">
        <f t="shared" si="12"/>
        <v>65.858000000000004</v>
      </c>
      <c r="L579" s="394"/>
      <c r="M579" s="394"/>
    </row>
    <row r="580" spans="1:13">
      <c r="A580" s="863" t="str">
        <f t="shared" si="14"/>
        <v>Tipo Modular 1</v>
      </c>
      <c r="B580" s="864" t="s">
        <v>1136</v>
      </c>
      <c r="C580" s="863" t="s">
        <v>1096</v>
      </c>
      <c r="D580" s="864" t="s">
        <v>1125</v>
      </c>
      <c r="E580" s="865">
        <v>6.8</v>
      </c>
      <c r="F580" s="865">
        <v>0.3</v>
      </c>
      <c r="G580" s="871">
        <f t="shared" si="13"/>
        <v>8.84</v>
      </c>
      <c r="H580" s="865" t="s">
        <v>3</v>
      </c>
      <c r="I580" s="867">
        <v>7.45</v>
      </c>
      <c r="J580" s="868">
        <f t="shared" si="12"/>
        <v>65.858000000000004</v>
      </c>
      <c r="L580" s="394"/>
      <c r="M580" s="394"/>
    </row>
    <row r="581" spans="1:13">
      <c r="A581" s="863" t="str">
        <f t="shared" si="14"/>
        <v>Tipo Modular 1</v>
      </c>
      <c r="B581" s="864" t="s">
        <v>1136</v>
      </c>
      <c r="C581" s="863" t="s">
        <v>1096</v>
      </c>
      <c r="D581" s="864" t="s">
        <v>1126</v>
      </c>
      <c r="E581" s="865">
        <v>6.8</v>
      </c>
      <c r="F581" s="865">
        <v>0.3</v>
      </c>
      <c r="G581" s="871">
        <f t="shared" si="13"/>
        <v>8.84</v>
      </c>
      <c r="H581" s="865" t="s">
        <v>3</v>
      </c>
      <c r="I581" s="867">
        <v>7.45</v>
      </c>
      <c r="J581" s="868">
        <f t="shared" si="12"/>
        <v>65.858000000000004</v>
      </c>
      <c r="L581" s="394"/>
      <c r="M581" s="394"/>
    </row>
    <row r="582" spans="1:13">
      <c r="A582" s="863" t="str">
        <f t="shared" si="14"/>
        <v>Tipo Modular 1</v>
      </c>
      <c r="B582" s="864" t="s">
        <v>1136</v>
      </c>
      <c r="C582" s="863" t="s">
        <v>1096</v>
      </c>
      <c r="D582" s="864" t="s">
        <v>1127</v>
      </c>
      <c r="E582" s="865">
        <v>6.8</v>
      </c>
      <c r="F582" s="865">
        <v>0.3</v>
      </c>
      <c r="G582" s="871">
        <f t="shared" si="13"/>
        <v>8.84</v>
      </c>
      <c r="H582" s="865" t="s">
        <v>3</v>
      </c>
      <c r="I582" s="867">
        <v>7.45</v>
      </c>
      <c r="J582" s="868">
        <f t="shared" si="12"/>
        <v>65.858000000000004</v>
      </c>
      <c r="L582" s="394"/>
      <c r="M582" s="394"/>
    </row>
    <row r="583" spans="1:13">
      <c r="A583" s="863" t="str">
        <f t="shared" si="14"/>
        <v>Tipo Modular 1</v>
      </c>
      <c r="B583" s="864" t="s">
        <v>1136</v>
      </c>
      <c r="C583" s="863" t="s">
        <v>1096</v>
      </c>
      <c r="D583" s="864" t="s">
        <v>1148</v>
      </c>
      <c r="E583" s="865">
        <v>26.47</v>
      </c>
      <c r="F583" s="865">
        <v>0.3</v>
      </c>
      <c r="G583" s="871">
        <f t="shared" si="13"/>
        <v>34.411000000000001</v>
      </c>
      <c r="H583" s="865" t="s">
        <v>3</v>
      </c>
      <c r="I583" s="867">
        <v>3.09</v>
      </c>
      <c r="J583" s="868">
        <f t="shared" si="12"/>
        <v>106.32999</v>
      </c>
      <c r="L583" s="394"/>
      <c r="M583" s="394"/>
    </row>
    <row r="584" spans="1:13">
      <c r="A584" s="863" t="str">
        <f t="shared" si="14"/>
        <v>Tipo Modular 1</v>
      </c>
      <c r="B584" s="864" t="s">
        <v>1136</v>
      </c>
      <c r="C584" s="863" t="s">
        <v>1096</v>
      </c>
      <c r="D584" s="864" t="s">
        <v>1149</v>
      </c>
      <c r="E584" s="865">
        <v>450.86</v>
      </c>
      <c r="F584" s="865">
        <v>0.3</v>
      </c>
      <c r="G584" s="871">
        <f t="shared" si="13"/>
        <v>586.11800000000005</v>
      </c>
      <c r="H584" s="865" t="s">
        <v>3</v>
      </c>
      <c r="I584" s="867">
        <v>3.09</v>
      </c>
      <c r="J584" s="868">
        <f t="shared" si="12"/>
        <v>1811.1046200000001</v>
      </c>
      <c r="L584" s="394"/>
      <c r="M584" s="394"/>
    </row>
    <row r="585" spans="1:13">
      <c r="A585" s="863" t="str">
        <f t="shared" si="14"/>
        <v>Tipo Modular 1</v>
      </c>
      <c r="B585" s="864" t="s">
        <v>1136</v>
      </c>
      <c r="C585" s="863" t="s">
        <v>1096</v>
      </c>
      <c r="D585" s="864" t="s">
        <v>1150</v>
      </c>
      <c r="E585" s="865">
        <v>180.13</v>
      </c>
      <c r="F585" s="865">
        <v>0.3</v>
      </c>
      <c r="G585" s="871">
        <f t="shared" si="13"/>
        <v>234.16899999999998</v>
      </c>
      <c r="H585" s="865" t="s">
        <v>3</v>
      </c>
      <c r="I585" s="867">
        <v>3.09</v>
      </c>
      <c r="J585" s="868">
        <f t="shared" si="12"/>
        <v>723.58220999999992</v>
      </c>
      <c r="L585" s="394"/>
      <c r="M585" s="394"/>
    </row>
    <row r="586" spans="1:13">
      <c r="A586" s="863" t="str">
        <f t="shared" si="14"/>
        <v>Tipo Modular 1</v>
      </c>
      <c r="B586" s="864" t="s">
        <v>1136</v>
      </c>
      <c r="C586" s="863" t="s">
        <v>1096</v>
      </c>
      <c r="D586" s="864" t="s">
        <v>1151</v>
      </c>
      <c r="E586" s="865">
        <v>180.39</v>
      </c>
      <c r="F586" s="865">
        <v>0.3</v>
      </c>
      <c r="G586" s="871">
        <f t="shared" si="13"/>
        <v>234.50699999999998</v>
      </c>
      <c r="H586" s="865" t="s">
        <v>3</v>
      </c>
      <c r="I586" s="867">
        <v>3.09</v>
      </c>
      <c r="J586" s="868">
        <f t="shared" si="12"/>
        <v>724.62662999999986</v>
      </c>
      <c r="L586" s="394"/>
      <c r="M586" s="394"/>
    </row>
    <row r="587" spans="1:13">
      <c r="A587" s="863" t="str">
        <f t="shared" si="14"/>
        <v>Tipo Modular 1</v>
      </c>
      <c r="B587" s="864" t="s">
        <v>1136</v>
      </c>
      <c r="C587" s="863" t="s">
        <v>1096</v>
      </c>
      <c r="D587" s="864" t="s">
        <v>1152</v>
      </c>
      <c r="E587" s="865">
        <v>319.14999999999998</v>
      </c>
      <c r="F587" s="865">
        <v>0.3</v>
      </c>
      <c r="G587" s="871">
        <f t="shared" si="13"/>
        <v>414.89499999999998</v>
      </c>
      <c r="H587" s="865" t="s">
        <v>3</v>
      </c>
      <c r="I587" s="867">
        <v>3.09</v>
      </c>
      <c r="J587" s="868">
        <f t="shared" si="12"/>
        <v>1282.0255499999998</v>
      </c>
      <c r="L587" s="394"/>
      <c r="M587" s="394"/>
    </row>
    <row r="588" spans="1:13">
      <c r="A588" s="863" t="str">
        <f t="shared" si="14"/>
        <v>Tipo Modular 1</v>
      </c>
      <c r="B588" s="864" t="s">
        <v>1136</v>
      </c>
      <c r="C588" s="863" t="s">
        <v>1096</v>
      </c>
      <c r="D588" s="864" t="s">
        <v>1153</v>
      </c>
      <c r="E588" s="865">
        <v>85.88</v>
      </c>
      <c r="F588" s="865">
        <v>0.3</v>
      </c>
      <c r="G588" s="871">
        <f t="shared" si="13"/>
        <v>111.64399999999999</v>
      </c>
      <c r="H588" s="865" t="s">
        <v>3</v>
      </c>
      <c r="I588" s="867">
        <v>3.09</v>
      </c>
      <c r="J588" s="868">
        <f t="shared" si="12"/>
        <v>344.97995999999995</v>
      </c>
      <c r="L588" s="394"/>
      <c r="M588" s="394"/>
    </row>
    <row r="589" spans="1:13">
      <c r="A589" s="863" t="str">
        <f t="shared" si="14"/>
        <v>Tipo Modular 1</v>
      </c>
      <c r="B589" s="864" t="s">
        <v>1136</v>
      </c>
      <c r="C589" s="863" t="s">
        <v>1096</v>
      </c>
      <c r="D589" s="864" t="s">
        <v>1154</v>
      </c>
      <c r="E589" s="865">
        <v>125.23</v>
      </c>
      <c r="F589" s="865">
        <v>0.3</v>
      </c>
      <c r="G589" s="871">
        <f t="shared" si="13"/>
        <v>162.79900000000001</v>
      </c>
      <c r="H589" s="865" t="s">
        <v>3</v>
      </c>
      <c r="I589" s="867">
        <v>4.99</v>
      </c>
      <c r="J589" s="868">
        <f t="shared" si="12"/>
        <v>812.36701000000005</v>
      </c>
      <c r="L589" s="394"/>
      <c r="M589" s="394"/>
    </row>
    <row r="590" spans="1:13">
      <c r="A590" s="863" t="str">
        <f t="shared" si="14"/>
        <v>Tipo Modular 1</v>
      </c>
      <c r="B590" s="864" t="s">
        <v>1136</v>
      </c>
      <c r="C590" s="863" t="s">
        <v>1096</v>
      </c>
      <c r="D590" s="864" t="s">
        <v>1155</v>
      </c>
      <c r="E590" s="865">
        <v>42.51</v>
      </c>
      <c r="F590" s="865">
        <v>0.3</v>
      </c>
      <c r="G590" s="871">
        <f t="shared" si="13"/>
        <v>55.262999999999998</v>
      </c>
      <c r="H590" s="865" t="s">
        <v>3</v>
      </c>
      <c r="I590" s="867">
        <v>4.99</v>
      </c>
      <c r="J590" s="868">
        <f t="shared" si="12"/>
        <v>275.76236999999998</v>
      </c>
      <c r="L590" s="394"/>
      <c r="M590" s="394"/>
    </row>
    <row r="591" spans="1:13">
      <c r="A591" s="863" t="str">
        <f t="shared" si="14"/>
        <v>Tipo Modular 1</v>
      </c>
      <c r="B591" s="864" t="s">
        <v>1136</v>
      </c>
      <c r="C591" s="863" t="s">
        <v>1096</v>
      </c>
      <c r="D591" s="864" t="s">
        <v>1156</v>
      </c>
      <c r="E591" s="865">
        <v>32.729999999999997</v>
      </c>
      <c r="F591" s="865">
        <v>0.3</v>
      </c>
      <c r="G591" s="871">
        <f t="shared" si="13"/>
        <v>42.548999999999992</v>
      </c>
      <c r="H591" s="865" t="s">
        <v>3</v>
      </c>
      <c r="I591" s="867">
        <v>4.99</v>
      </c>
      <c r="J591" s="868">
        <f t="shared" si="12"/>
        <v>212.31950999999998</v>
      </c>
      <c r="L591" s="394"/>
      <c r="M591" s="394"/>
    </row>
    <row r="592" spans="1:13">
      <c r="A592" s="863" t="str">
        <f t="shared" si="14"/>
        <v>Tipo Modular 1</v>
      </c>
      <c r="B592" s="864" t="s">
        <v>1136</v>
      </c>
      <c r="C592" s="863" t="s">
        <v>1096</v>
      </c>
      <c r="D592" s="864" t="s">
        <v>1157</v>
      </c>
      <c r="E592" s="865">
        <v>97.76</v>
      </c>
      <c r="F592" s="865">
        <v>0.3</v>
      </c>
      <c r="G592" s="871">
        <f t="shared" si="13"/>
        <v>127.08800000000001</v>
      </c>
      <c r="H592" s="865" t="s">
        <v>3</v>
      </c>
      <c r="I592" s="867">
        <v>4.99</v>
      </c>
      <c r="J592" s="868">
        <f t="shared" si="12"/>
        <v>634.16912000000002</v>
      </c>
      <c r="L592" s="394"/>
      <c r="M592" s="394"/>
    </row>
    <row r="593" spans="1:13">
      <c r="A593" s="863" t="str">
        <f t="shared" si="14"/>
        <v>Tipo Modular 1</v>
      </c>
      <c r="B593" s="864" t="s">
        <v>1136</v>
      </c>
      <c r="C593" s="863" t="s">
        <v>1096</v>
      </c>
      <c r="D593" s="864" t="s">
        <v>1158</v>
      </c>
      <c r="E593" s="865">
        <v>56.8</v>
      </c>
      <c r="F593" s="865">
        <v>0.3</v>
      </c>
      <c r="G593" s="871">
        <f t="shared" si="13"/>
        <v>73.84</v>
      </c>
      <c r="H593" s="865" t="s">
        <v>3</v>
      </c>
      <c r="I593" s="867">
        <v>4.99</v>
      </c>
      <c r="J593" s="868">
        <f t="shared" si="12"/>
        <v>368.46160000000003</v>
      </c>
      <c r="L593" s="394"/>
      <c r="M593" s="394"/>
    </row>
    <row r="594" spans="1:13">
      <c r="A594" s="863" t="str">
        <f t="shared" si="14"/>
        <v>Tipo Modular 1</v>
      </c>
      <c r="B594" s="864" t="s">
        <v>1136</v>
      </c>
      <c r="C594" s="863" t="s">
        <v>1096</v>
      </c>
      <c r="D594" s="864" t="s">
        <v>1159</v>
      </c>
      <c r="E594" s="865">
        <v>3.4</v>
      </c>
      <c r="F594" s="865">
        <v>0.3</v>
      </c>
      <c r="G594" s="871">
        <f t="shared" si="13"/>
        <v>4.42</v>
      </c>
      <c r="H594" s="865" t="s">
        <v>3</v>
      </c>
      <c r="I594" s="867">
        <v>7.99</v>
      </c>
      <c r="J594" s="868">
        <f t="shared" si="12"/>
        <v>35.315800000000003</v>
      </c>
      <c r="L594" s="394"/>
      <c r="M594" s="394"/>
    </row>
    <row r="595" spans="1:13">
      <c r="A595" s="863" t="str">
        <f t="shared" si="14"/>
        <v>Tipo Modular 1</v>
      </c>
      <c r="B595" s="864" t="s">
        <v>1136</v>
      </c>
      <c r="C595" s="863" t="s">
        <v>1096</v>
      </c>
      <c r="D595" s="864" t="s">
        <v>1160</v>
      </c>
      <c r="E595" s="865">
        <v>3.4</v>
      </c>
      <c r="F595" s="865">
        <v>0.3</v>
      </c>
      <c r="G595" s="871">
        <f t="shared" si="13"/>
        <v>4.42</v>
      </c>
      <c r="H595" s="865" t="s">
        <v>3</v>
      </c>
      <c r="I595" s="867">
        <v>7.99</v>
      </c>
      <c r="J595" s="868">
        <f t="shared" si="12"/>
        <v>35.315800000000003</v>
      </c>
      <c r="L595" s="394"/>
      <c r="M595" s="394"/>
    </row>
    <row r="596" spans="1:13">
      <c r="A596" s="863" t="str">
        <f t="shared" si="14"/>
        <v>Tipo Modular 1</v>
      </c>
      <c r="B596" s="864" t="s">
        <v>1136</v>
      </c>
      <c r="C596" s="863" t="s">
        <v>1096</v>
      </c>
      <c r="D596" s="864" t="s">
        <v>1161</v>
      </c>
      <c r="E596" s="865">
        <v>3.4</v>
      </c>
      <c r="F596" s="865">
        <v>0.3</v>
      </c>
      <c r="G596" s="871">
        <f t="shared" si="13"/>
        <v>4.42</v>
      </c>
      <c r="H596" s="865" t="s">
        <v>3</v>
      </c>
      <c r="I596" s="867">
        <v>7.99</v>
      </c>
      <c r="J596" s="868">
        <f t="shared" si="12"/>
        <v>35.315800000000003</v>
      </c>
      <c r="L596" s="394"/>
      <c r="M596" s="394"/>
    </row>
    <row r="597" spans="1:13">
      <c r="A597" s="863" t="str">
        <f t="shared" si="14"/>
        <v>Tipo Modular 1</v>
      </c>
      <c r="B597" s="864" t="s">
        <v>1136</v>
      </c>
      <c r="C597" s="863" t="s">
        <v>1096</v>
      </c>
      <c r="D597" s="864" t="s">
        <v>1162</v>
      </c>
      <c r="E597" s="865">
        <v>3.4</v>
      </c>
      <c r="F597" s="865">
        <v>0.3</v>
      </c>
      <c r="G597" s="871">
        <f t="shared" si="13"/>
        <v>4.42</v>
      </c>
      <c r="H597" s="865" t="s">
        <v>3</v>
      </c>
      <c r="I597" s="867">
        <v>7.99</v>
      </c>
      <c r="J597" s="868">
        <f t="shared" si="12"/>
        <v>35.315800000000003</v>
      </c>
      <c r="L597" s="394"/>
      <c r="M597" s="394"/>
    </row>
    <row r="598" spans="1:13">
      <c r="A598" s="863" t="str">
        <f t="shared" si="14"/>
        <v>Tipo Modular 1</v>
      </c>
      <c r="B598" s="864" t="s">
        <v>1136</v>
      </c>
      <c r="C598" s="863" t="s">
        <v>1096</v>
      </c>
      <c r="D598" s="864" t="s">
        <v>1163</v>
      </c>
      <c r="E598" s="865">
        <v>3.4</v>
      </c>
      <c r="F598" s="865">
        <v>0.3</v>
      </c>
      <c r="G598" s="871">
        <f t="shared" si="13"/>
        <v>4.42</v>
      </c>
      <c r="H598" s="865" t="s">
        <v>3</v>
      </c>
      <c r="I598" s="867">
        <v>7.99</v>
      </c>
      <c r="J598" s="868">
        <f t="shared" si="12"/>
        <v>35.315800000000003</v>
      </c>
      <c r="L598" s="394"/>
      <c r="M598" s="394"/>
    </row>
    <row r="599" spans="1:13">
      <c r="A599" s="863" t="str">
        <f t="shared" si="14"/>
        <v>Tipo Modular 1</v>
      </c>
      <c r="B599" s="864" t="s">
        <v>1136</v>
      </c>
      <c r="C599" s="863" t="s">
        <v>1235</v>
      </c>
      <c r="D599" s="864" t="s">
        <v>1278</v>
      </c>
      <c r="E599" s="865">
        <v>1</v>
      </c>
      <c r="F599" s="865">
        <v>0</v>
      </c>
      <c r="G599" s="871">
        <f t="shared" si="13"/>
        <v>1</v>
      </c>
      <c r="H599" s="865" t="s">
        <v>220</v>
      </c>
      <c r="I599" s="867">
        <v>2.64</v>
      </c>
      <c r="J599" s="868">
        <f t="shared" si="12"/>
        <v>2.64</v>
      </c>
      <c r="L599" s="394"/>
      <c r="M599" s="394"/>
    </row>
    <row r="600" spans="1:13">
      <c r="A600" s="863" t="str">
        <f t="shared" si="14"/>
        <v>Tipo Modular 1</v>
      </c>
      <c r="B600" s="864" t="s">
        <v>1136</v>
      </c>
      <c r="C600" s="863" t="s">
        <v>1206</v>
      </c>
      <c r="D600" s="864" t="s">
        <v>1255</v>
      </c>
      <c r="E600" s="865">
        <v>4</v>
      </c>
      <c r="F600" s="865">
        <v>0</v>
      </c>
      <c r="G600" s="871">
        <f t="shared" si="13"/>
        <v>4</v>
      </c>
      <c r="H600" s="865" t="s">
        <v>220</v>
      </c>
      <c r="I600" s="867">
        <v>3021.8</v>
      </c>
      <c r="J600" s="868">
        <f t="shared" si="12"/>
        <v>12087.2</v>
      </c>
      <c r="L600" s="394"/>
      <c r="M600" s="394"/>
    </row>
    <row r="601" spans="1:13">
      <c r="A601" s="863" t="str">
        <f t="shared" si="14"/>
        <v>Tipo Modular 1</v>
      </c>
      <c r="B601" s="864" t="s">
        <v>1136</v>
      </c>
      <c r="C601" s="863" t="s">
        <v>1101</v>
      </c>
      <c r="D601" s="864" t="s">
        <v>1275</v>
      </c>
      <c r="E601" s="865">
        <v>1</v>
      </c>
      <c r="F601" s="865">
        <v>0</v>
      </c>
      <c r="G601" s="871">
        <f t="shared" si="13"/>
        <v>1</v>
      </c>
      <c r="H601" s="865" t="s">
        <v>220</v>
      </c>
      <c r="I601" s="867">
        <v>11.99</v>
      </c>
      <c r="J601" s="868">
        <f t="shared" si="12"/>
        <v>11.99</v>
      </c>
      <c r="L601" s="394"/>
      <c r="M601" s="394"/>
    </row>
    <row r="602" spans="1:13">
      <c r="A602" s="863" t="str">
        <f t="shared" si="14"/>
        <v>Tipo Modular 1</v>
      </c>
      <c r="B602" s="864" t="s">
        <v>1136</v>
      </c>
      <c r="C602" s="863" t="s">
        <v>1101</v>
      </c>
      <c r="D602" s="864" t="s">
        <v>1256</v>
      </c>
      <c r="E602" s="865">
        <v>1</v>
      </c>
      <c r="F602" s="865">
        <v>0</v>
      </c>
      <c r="G602" s="871">
        <f t="shared" si="13"/>
        <v>1</v>
      </c>
      <c r="H602" s="865" t="s">
        <v>220</v>
      </c>
      <c r="I602" s="867">
        <v>8.08</v>
      </c>
      <c r="J602" s="868">
        <f t="shared" si="12"/>
        <v>8.08</v>
      </c>
      <c r="L602" s="394"/>
      <c r="M602" s="394"/>
    </row>
    <row r="603" spans="1:13">
      <c r="A603" s="863" t="str">
        <f t="shared" si="14"/>
        <v>Tipo Modular 1</v>
      </c>
      <c r="B603" s="864" t="s">
        <v>1136</v>
      </c>
      <c r="C603" s="863" t="s">
        <v>1101</v>
      </c>
      <c r="D603" s="864" t="s">
        <v>1164</v>
      </c>
      <c r="E603" s="865">
        <v>9</v>
      </c>
      <c r="F603" s="865">
        <v>0</v>
      </c>
      <c r="G603" s="871">
        <f t="shared" si="13"/>
        <v>9</v>
      </c>
      <c r="H603" s="865" t="s">
        <v>220</v>
      </c>
      <c r="I603" s="867">
        <v>12.99</v>
      </c>
      <c r="J603" s="868">
        <f t="shared" si="12"/>
        <v>116.91</v>
      </c>
      <c r="L603" s="394"/>
      <c r="M603" s="394"/>
    </row>
    <row r="604" spans="1:13">
      <c r="A604" s="863" t="str">
        <f t="shared" si="14"/>
        <v>Tipo Modular 1</v>
      </c>
      <c r="B604" s="864" t="s">
        <v>1136</v>
      </c>
      <c r="C604" s="863" t="s">
        <v>1101</v>
      </c>
      <c r="D604" s="864" t="s">
        <v>1165</v>
      </c>
      <c r="E604" s="865">
        <v>8</v>
      </c>
      <c r="F604" s="865">
        <v>0</v>
      </c>
      <c r="G604" s="871">
        <f t="shared" si="13"/>
        <v>8</v>
      </c>
      <c r="H604" s="865" t="s">
        <v>220</v>
      </c>
      <c r="I604" s="867">
        <v>9.89</v>
      </c>
      <c r="J604" s="868">
        <f t="shared" si="12"/>
        <v>79.12</v>
      </c>
      <c r="L604" s="394"/>
      <c r="M604" s="394"/>
    </row>
    <row r="605" spans="1:13">
      <c r="A605" s="863" t="str">
        <f t="shared" si="14"/>
        <v>Tipo Modular 1</v>
      </c>
      <c r="B605" s="864" t="s">
        <v>1136</v>
      </c>
      <c r="C605" s="863" t="s">
        <v>1101</v>
      </c>
      <c r="D605" s="864" t="s">
        <v>1226</v>
      </c>
      <c r="E605" s="865">
        <v>6</v>
      </c>
      <c r="F605" s="865">
        <v>0</v>
      </c>
      <c r="G605" s="871">
        <f t="shared" si="13"/>
        <v>6</v>
      </c>
      <c r="H605" s="865" t="s">
        <v>220</v>
      </c>
      <c r="I605" s="867">
        <v>8.99</v>
      </c>
      <c r="J605" s="868">
        <f t="shared" si="12"/>
        <v>53.94</v>
      </c>
      <c r="L605" s="394"/>
      <c r="M605" s="394"/>
    </row>
    <row r="606" spans="1:13">
      <c r="A606" s="863" t="str">
        <f t="shared" si="14"/>
        <v>Tipo Modular 1</v>
      </c>
      <c r="B606" s="864" t="s">
        <v>1136</v>
      </c>
      <c r="C606" s="863" t="s">
        <v>1101</v>
      </c>
      <c r="D606" s="864" t="s">
        <v>1102</v>
      </c>
      <c r="E606" s="865">
        <v>2</v>
      </c>
      <c r="F606" s="865">
        <v>0</v>
      </c>
      <c r="G606" s="871">
        <f t="shared" si="13"/>
        <v>2</v>
      </c>
      <c r="H606" s="865" t="s">
        <v>220</v>
      </c>
      <c r="I606" s="867">
        <v>63.99</v>
      </c>
      <c r="J606" s="868">
        <f t="shared" si="12"/>
        <v>127.98</v>
      </c>
      <c r="L606" s="394"/>
      <c r="M606" s="394"/>
    </row>
    <row r="607" spans="1:13">
      <c r="A607" s="863" t="str">
        <f t="shared" si="14"/>
        <v>Tipo Modular 1</v>
      </c>
      <c r="B607" s="864" t="s">
        <v>1136</v>
      </c>
      <c r="C607" s="863" t="s">
        <v>1101</v>
      </c>
      <c r="D607" s="864" t="s">
        <v>1173</v>
      </c>
      <c r="E607" s="865">
        <v>8</v>
      </c>
      <c r="F607" s="865">
        <v>0</v>
      </c>
      <c r="G607" s="871">
        <f t="shared" si="13"/>
        <v>8</v>
      </c>
      <c r="H607" s="865" t="s">
        <v>220</v>
      </c>
      <c r="I607" s="867">
        <v>74.95</v>
      </c>
      <c r="J607" s="868">
        <f t="shared" si="12"/>
        <v>599.6</v>
      </c>
      <c r="L607" s="394"/>
      <c r="M607" s="394"/>
    </row>
    <row r="608" spans="1:13">
      <c r="A608" s="863" t="str">
        <f t="shared" si="14"/>
        <v>Tipo Modular 1</v>
      </c>
      <c r="B608" s="864" t="s">
        <v>1136</v>
      </c>
      <c r="C608" s="863" t="s">
        <v>1101</v>
      </c>
      <c r="D608" s="864" t="s">
        <v>1257</v>
      </c>
      <c r="E608" s="865">
        <v>2</v>
      </c>
      <c r="F608" s="865">
        <v>0</v>
      </c>
      <c r="G608" s="871">
        <f t="shared" si="13"/>
        <v>2</v>
      </c>
      <c r="H608" s="865" t="s">
        <v>220</v>
      </c>
      <c r="I608" s="867">
        <v>214.9</v>
      </c>
      <c r="J608" s="868">
        <f t="shared" si="12"/>
        <v>429.8</v>
      </c>
      <c r="L608" s="394"/>
      <c r="M608" s="394"/>
    </row>
    <row r="609" spans="1:13">
      <c r="A609" s="863" t="str">
        <f t="shared" si="14"/>
        <v>Tipo Modular 1</v>
      </c>
      <c r="B609" s="864" t="s">
        <v>1136</v>
      </c>
      <c r="C609" s="863" t="s">
        <v>1105</v>
      </c>
      <c r="D609" s="864" t="s">
        <v>1178</v>
      </c>
      <c r="E609" s="865">
        <v>18</v>
      </c>
      <c r="F609" s="865">
        <v>0</v>
      </c>
      <c r="G609" s="871">
        <f t="shared" si="13"/>
        <v>18</v>
      </c>
      <c r="H609" s="865" t="s">
        <v>220</v>
      </c>
      <c r="I609" s="867">
        <v>0.65</v>
      </c>
      <c r="J609" s="868">
        <f t="shared" si="12"/>
        <v>11.700000000000001</v>
      </c>
      <c r="L609" s="394"/>
      <c r="M609" s="394"/>
    </row>
    <row r="610" spans="1:13">
      <c r="A610" s="863" t="str">
        <f t="shared" si="14"/>
        <v>Tipo Modular 1</v>
      </c>
      <c r="B610" s="864" t="s">
        <v>1136</v>
      </c>
      <c r="C610" s="863" t="s">
        <v>1105</v>
      </c>
      <c r="D610" s="864" t="s">
        <v>1179</v>
      </c>
      <c r="E610" s="865">
        <v>269</v>
      </c>
      <c r="F610" s="865">
        <v>0</v>
      </c>
      <c r="G610" s="871">
        <f t="shared" si="13"/>
        <v>269</v>
      </c>
      <c r="H610" s="865" t="s">
        <v>220</v>
      </c>
      <c r="I610" s="867">
        <v>0.5</v>
      </c>
      <c r="J610" s="868">
        <f t="shared" si="12"/>
        <v>134.5</v>
      </c>
      <c r="L610" s="394"/>
      <c r="M610" s="394"/>
    </row>
    <row r="611" spans="1:13">
      <c r="A611" s="863" t="str">
        <f t="shared" si="14"/>
        <v>Tipo Modular 1</v>
      </c>
      <c r="B611" s="864" t="s">
        <v>1136</v>
      </c>
      <c r="C611" s="863" t="s">
        <v>1105</v>
      </c>
      <c r="D611" s="864" t="s">
        <v>1180</v>
      </c>
      <c r="E611" s="865">
        <v>81.89</v>
      </c>
      <c r="F611" s="865">
        <v>0.2</v>
      </c>
      <c r="G611" s="871">
        <f t="shared" si="13"/>
        <v>98.268000000000001</v>
      </c>
      <c r="H611" s="865" t="s">
        <v>3</v>
      </c>
      <c r="I611" s="867">
        <v>3.4</v>
      </c>
      <c r="J611" s="868">
        <f t="shared" si="12"/>
        <v>334.1112</v>
      </c>
      <c r="L611" s="394"/>
      <c r="M611" s="394"/>
    </row>
    <row r="612" spans="1:13">
      <c r="A612" s="863" t="str">
        <f t="shared" si="14"/>
        <v>Tipo Modular 1</v>
      </c>
      <c r="B612" s="864" t="s">
        <v>1136</v>
      </c>
      <c r="C612" s="863" t="s">
        <v>1105</v>
      </c>
      <c r="D612" s="864" t="s">
        <v>1182</v>
      </c>
      <c r="E612" s="865">
        <v>365.09</v>
      </c>
      <c r="F612" s="865">
        <v>0.2</v>
      </c>
      <c r="G612" s="871">
        <f t="shared" si="13"/>
        <v>438.10799999999995</v>
      </c>
      <c r="H612" s="865" t="s">
        <v>3</v>
      </c>
      <c r="I612" s="867">
        <v>0.78220000000000001</v>
      </c>
      <c r="J612" s="868">
        <f t="shared" si="12"/>
        <v>342.68807759999999</v>
      </c>
      <c r="L612" s="394"/>
      <c r="M612" s="394"/>
    </row>
    <row r="613" spans="1:13">
      <c r="A613" s="863" t="str">
        <f t="shared" si="14"/>
        <v>Tipo Modular 1</v>
      </c>
      <c r="B613" s="864" t="s">
        <v>1136</v>
      </c>
      <c r="C613" s="863" t="s">
        <v>1105</v>
      </c>
      <c r="D613" s="864" t="s">
        <v>1258</v>
      </c>
      <c r="E613" s="865">
        <v>0.3</v>
      </c>
      <c r="F613" s="865">
        <v>0.2</v>
      </c>
      <c r="G613" s="871">
        <f t="shared" si="13"/>
        <v>0.36</v>
      </c>
      <c r="H613" s="865" t="s">
        <v>3</v>
      </c>
      <c r="I613" s="867">
        <v>6.39</v>
      </c>
      <c r="J613" s="868">
        <f t="shared" si="12"/>
        <v>2.3003999999999998</v>
      </c>
      <c r="L613" s="394"/>
      <c r="M613" s="394"/>
    </row>
    <row r="614" spans="1:13">
      <c r="A614" s="863" t="str">
        <f t="shared" si="14"/>
        <v>Tipo Modular 1</v>
      </c>
      <c r="B614" s="864" t="s">
        <v>1136</v>
      </c>
      <c r="C614" s="863" t="s">
        <v>1105</v>
      </c>
      <c r="D614" s="864" t="s">
        <v>1183</v>
      </c>
      <c r="E614" s="865">
        <v>15.54</v>
      </c>
      <c r="F614" s="865">
        <v>0.2</v>
      </c>
      <c r="G614" s="871">
        <f t="shared" si="13"/>
        <v>18.648</v>
      </c>
      <c r="H614" s="865" t="s">
        <v>3</v>
      </c>
      <c r="I614" s="867">
        <v>2.27</v>
      </c>
      <c r="J614" s="868">
        <f t="shared" si="12"/>
        <v>42.330959999999997</v>
      </c>
      <c r="L614" s="394"/>
      <c r="M614" s="394"/>
    </row>
    <row r="615" spans="1:13">
      <c r="A615" s="863" t="str">
        <f t="shared" si="14"/>
        <v>Tipo Modular 1</v>
      </c>
      <c r="B615" s="864" t="s">
        <v>1136</v>
      </c>
      <c r="C615" s="863" t="s">
        <v>1105</v>
      </c>
      <c r="D615" s="864" t="s">
        <v>1184</v>
      </c>
      <c r="E615" s="865">
        <v>55.64</v>
      </c>
      <c r="F615" s="865">
        <v>0.2</v>
      </c>
      <c r="G615" s="871">
        <f t="shared" si="13"/>
        <v>66.768000000000001</v>
      </c>
      <c r="H615" s="865" t="s">
        <v>3</v>
      </c>
      <c r="I615" s="867">
        <v>0.78</v>
      </c>
      <c r="J615" s="868">
        <f t="shared" si="12"/>
        <v>52.079039999999999</v>
      </c>
      <c r="L615" s="394"/>
      <c r="M615" s="394"/>
    </row>
    <row r="616" spans="1:13">
      <c r="A616" s="863" t="str">
        <f t="shared" si="14"/>
        <v>Tipo Modular 1</v>
      </c>
      <c r="B616" s="864" t="s">
        <v>1136</v>
      </c>
      <c r="C616" s="863" t="s">
        <v>1105</v>
      </c>
      <c r="D616" s="864" t="s">
        <v>1185</v>
      </c>
      <c r="E616" s="865">
        <v>20.6</v>
      </c>
      <c r="F616" s="865">
        <v>0.05</v>
      </c>
      <c r="G616" s="871">
        <f t="shared" si="13"/>
        <v>21.630000000000003</v>
      </c>
      <c r="H616" s="865" t="s">
        <v>3</v>
      </c>
      <c r="I616" s="867">
        <v>7.03</v>
      </c>
      <c r="J616" s="868">
        <f t="shared" si="12"/>
        <v>152.05890000000002</v>
      </c>
      <c r="L616" s="394"/>
      <c r="M616" s="394"/>
    </row>
    <row r="617" spans="1:13">
      <c r="A617" s="863" t="str">
        <f t="shared" si="14"/>
        <v>Tipo Modular 1</v>
      </c>
      <c r="B617" s="864" t="s">
        <v>1136</v>
      </c>
      <c r="C617" s="863" t="s">
        <v>1186</v>
      </c>
      <c r="D617" s="864" t="s">
        <v>1259</v>
      </c>
      <c r="E617" s="865">
        <v>2</v>
      </c>
      <c r="F617" s="865">
        <v>0</v>
      </c>
      <c r="G617" s="871">
        <f t="shared" si="13"/>
        <v>2</v>
      </c>
      <c r="H617" s="865" t="s">
        <v>220</v>
      </c>
      <c r="I617" s="867">
        <v>57.9</v>
      </c>
      <c r="J617" s="868">
        <f t="shared" si="12"/>
        <v>115.8</v>
      </c>
      <c r="L617" s="394"/>
      <c r="M617" s="394"/>
    </row>
    <row r="618" spans="1:13">
      <c r="A618" s="863" t="str">
        <f t="shared" si="14"/>
        <v>Tipo Modular 1</v>
      </c>
      <c r="B618" s="864" t="s">
        <v>1136</v>
      </c>
      <c r="C618" s="863" t="s">
        <v>1186</v>
      </c>
      <c r="D618" s="864" t="s">
        <v>1261</v>
      </c>
      <c r="E618" s="865">
        <v>2</v>
      </c>
      <c r="F618" s="865">
        <v>0</v>
      </c>
      <c r="G618" s="871">
        <f t="shared" si="13"/>
        <v>2</v>
      </c>
      <c r="H618" s="865" t="s">
        <v>220</v>
      </c>
      <c r="I618" s="867">
        <v>2.71</v>
      </c>
      <c r="J618" s="868">
        <f t="shared" si="12"/>
        <v>5.42</v>
      </c>
      <c r="L618" s="394"/>
      <c r="M618" s="394"/>
    </row>
    <row r="619" spans="1:13">
      <c r="A619" s="863" t="str">
        <f t="shared" si="14"/>
        <v>Tipo Modular 1</v>
      </c>
      <c r="B619" s="864" t="s">
        <v>1136</v>
      </c>
      <c r="C619" s="863" t="s">
        <v>1186</v>
      </c>
      <c r="D619" s="864" t="s">
        <v>1187</v>
      </c>
      <c r="E619" s="865">
        <v>1</v>
      </c>
      <c r="F619" s="865">
        <v>0</v>
      </c>
      <c r="G619" s="871">
        <f t="shared" si="13"/>
        <v>1</v>
      </c>
      <c r="H619" s="865" t="s">
        <v>220</v>
      </c>
      <c r="I619" s="867">
        <v>34.9</v>
      </c>
      <c r="J619" s="868">
        <f t="shared" si="12"/>
        <v>34.9</v>
      </c>
      <c r="L619" s="394"/>
      <c r="M619" s="394"/>
    </row>
    <row r="620" spans="1:13">
      <c r="A620" s="863" t="str">
        <f t="shared" si="14"/>
        <v>Tipo Modular 1</v>
      </c>
      <c r="B620" s="864" t="s">
        <v>1136</v>
      </c>
      <c r="C620" s="863" t="s">
        <v>1186</v>
      </c>
      <c r="D620" s="864" t="s">
        <v>1188</v>
      </c>
      <c r="E620" s="865">
        <v>3</v>
      </c>
      <c r="F620" s="865">
        <v>0</v>
      </c>
      <c r="G620" s="871">
        <f t="shared" si="13"/>
        <v>3</v>
      </c>
      <c r="H620" s="865" t="s">
        <v>220</v>
      </c>
      <c r="I620" s="867">
        <v>36.89</v>
      </c>
      <c r="J620" s="868">
        <f t="shared" si="12"/>
        <v>110.67</v>
      </c>
      <c r="L620" s="394"/>
      <c r="M620" s="394"/>
    </row>
    <row r="621" spans="1:13">
      <c r="A621" s="863" t="str">
        <f t="shared" si="14"/>
        <v>Tipo Modular 1</v>
      </c>
      <c r="B621" s="864" t="s">
        <v>1136</v>
      </c>
      <c r="C621" s="863" t="s">
        <v>1186</v>
      </c>
      <c r="D621" s="864" t="s">
        <v>1263</v>
      </c>
      <c r="E621" s="865">
        <v>0</v>
      </c>
      <c r="F621" s="865">
        <v>0</v>
      </c>
      <c r="G621" s="871">
        <f t="shared" si="13"/>
        <v>0</v>
      </c>
      <c r="H621" s="865" t="s">
        <v>220</v>
      </c>
      <c r="I621" s="867">
        <v>229.9</v>
      </c>
      <c r="J621" s="868">
        <f t="shared" si="12"/>
        <v>0</v>
      </c>
      <c r="L621" s="394"/>
      <c r="M621" s="394"/>
    </row>
    <row r="622" spans="1:13">
      <c r="A622" s="863" t="str">
        <f t="shared" si="14"/>
        <v>Tipo Modular 1</v>
      </c>
      <c r="B622" s="864" t="s">
        <v>1136</v>
      </c>
      <c r="C622" s="863" t="s">
        <v>1189</v>
      </c>
      <c r="D622" s="864" t="s">
        <v>1264</v>
      </c>
      <c r="E622" s="865">
        <v>4</v>
      </c>
      <c r="F622" s="865">
        <v>0</v>
      </c>
      <c r="G622" s="871">
        <f t="shared" si="13"/>
        <v>4</v>
      </c>
      <c r="H622" s="865" t="s">
        <v>220</v>
      </c>
      <c r="I622" s="867">
        <v>5.71</v>
      </c>
      <c r="J622" s="868">
        <f t="shared" si="12"/>
        <v>22.84</v>
      </c>
      <c r="L622" s="394"/>
      <c r="M622" s="394"/>
    </row>
    <row r="623" spans="1:13">
      <c r="A623" s="863" t="str">
        <f t="shared" si="14"/>
        <v>Tipo Modular 1</v>
      </c>
      <c r="B623" s="864" t="s">
        <v>1136</v>
      </c>
      <c r="C623" s="863" t="s">
        <v>1189</v>
      </c>
      <c r="D623" s="864" t="s">
        <v>1190</v>
      </c>
      <c r="E623" s="865">
        <v>21</v>
      </c>
      <c r="F623" s="865">
        <v>0</v>
      </c>
      <c r="G623" s="871">
        <f t="shared" si="13"/>
        <v>21</v>
      </c>
      <c r="H623" s="865" t="s">
        <v>220</v>
      </c>
      <c r="I623" s="867">
        <v>10.62</v>
      </c>
      <c r="J623" s="868">
        <f t="shared" si="12"/>
        <v>223.01999999999998</v>
      </c>
      <c r="L623" s="394"/>
      <c r="M623" s="394"/>
    </row>
    <row r="624" spans="1:13">
      <c r="A624" s="863" t="str">
        <f t="shared" si="14"/>
        <v>Tipo Modular 1</v>
      </c>
      <c r="B624" s="864" t="s">
        <v>1136</v>
      </c>
      <c r="C624" s="863" t="s">
        <v>1189</v>
      </c>
      <c r="D624" s="864" t="s">
        <v>1191</v>
      </c>
      <c r="E624" s="865">
        <v>31</v>
      </c>
      <c r="F624" s="865">
        <v>0</v>
      </c>
      <c r="G624" s="871">
        <f t="shared" si="13"/>
        <v>31</v>
      </c>
      <c r="H624" s="865" t="s">
        <v>220</v>
      </c>
      <c r="I624" s="867">
        <v>9.59</v>
      </c>
      <c r="J624" s="868">
        <f t="shared" si="12"/>
        <v>297.29000000000002</v>
      </c>
      <c r="L624" s="394"/>
      <c r="M624" s="394"/>
    </row>
    <row r="625" spans="1:13">
      <c r="A625" s="863" t="str">
        <f t="shared" si="14"/>
        <v>Tipo Modular 1</v>
      </c>
      <c r="B625" s="864" t="s">
        <v>1136</v>
      </c>
      <c r="C625" s="863" t="s">
        <v>1189</v>
      </c>
      <c r="D625" s="864" t="s">
        <v>1265</v>
      </c>
      <c r="E625" s="865">
        <v>2</v>
      </c>
      <c r="F625" s="865">
        <v>0</v>
      </c>
      <c r="G625" s="871">
        <f t="shared" si="13"/>
        <v>2</v>
      </c>
      <c r="H625" s="865" t="s">
        <v>220</v>
      </c>
      <c r="I625" s="867">
        <v>10.9</v>
      </c>
      <c r="J625" s="868">
        <f t="shared" si="12"/>
        <v>21.8</v>
      </c>
      <c r="L625" s="394"/>
      <c r="M625" s="394"/>
    </row>
    <row r="626" spans="1:13">
      <c r="A626" s="863" t="str">
        <f t="shared" ref="A626:A667" si="15">A625</f>
        <v>Tipo Modular 1</v>
      </c>
      <c r="B626" s="864" t="s">
        <v>1136</v>
      </c>
      <c r="C626" s="863" t="s">
        <v>1189</v>
      </c>
      <c r="D626" s="864" t="s">
        <v>1266</v>
      </c>
      <c r="E626" s="865">
        <v>4</v>
      </c>
      <c r="F626" s="865">
        <v>0</v>
      </c>
      <c r="G626" s="871">
        <f t="shared" si="13"/>
        <v>4</v>
      </c>
      <c r="H626" s="865" t="s">
        <v>220</v>
      </c>
      <c r="I626" s="867">
        <v>26.38</v>
      </c>
      <c r="J626" s="868">
        <f t="shared" si="12"/>
        <v>105.52</v>
      </c>
      <c r="L626" s="394"/>
      <c r="M626" s="394"/>
    </row>
    <row r="627" spans="1:13">
      <c r="A627" s="863" t="str">
        <f t="shared" si="15"/>
        <v>Tipo Modular 1</v>
      </c>
      <c r="B627" s="864" t="s">
        <v>1136</v>
      </c>
      <c r="C627" s="863" t="s">
        <v>1189</v>
      </c>
      <c r="D627" s="864" t="s">
        <v>1192</v>
      </c>
      <c r="E627" s="865">
        <v>5</v>
      </c>
      <c r="F627" s="865">
        <v>0</v>
      </c>
      <c r="G627" s="871">
        <f t="shared" si="13"/>
        <v>5</v>
      </c>
      <c r="H627" s="865" t="s">
        <v>220</v>
      </c>
      <c r="I627" s="867">
        <v>37.97</v>
      </c>
      <c r="J627" s="868">
        <f t="shared" si="12"/>
        <v>189.85</v>
      </c>
      <c r="L627" s="394"/>
      <c r="M627" s="394"/>
    </row>
    <row r="628" spans="1:13">
      <c r="A628" s="863" t="str">
        <f t="shared" si="15"/>
        <v>Tipo Modular 1</v>
      </c>
      <c r="B628" s="864" t="s">
        <v>1136</v>
      </c>
      <c r="C628" s="863" t="s">
        <v>1189</v>
      </c>
      <c r="D628" s="864" t="s">
        <v>1267</v>
      </c>
      <c r="E628" s="865">
        <v>2</v>
      </c>
      <c r="F628" s="865">
        <v>0</v>
      </c>
      <c r="G628" s="871">
        <f t="shared" si="13"/>
        <v>2</v>
      </c>
      <c r="H628" s="865" t="s">
        <v>220</v>
      </c>
      <c r="I628" s="867">
        <v>46.79</v>
      </c>
      <c r="J628" s="868">
        <f t="shared" si="12"/>
        <v>93.58</v>
      </c>
      <c r="L628" s="394"/>
      <c r="M628" s="394"/>
    </row>
    <row r="629" spans="1:13">
      <c r="A629" s="863" t="str">
        <f t="shared" si="15"/>
        <v>Tipo Modular 1</v>
      </c>
      <c r="B629" s="864" t="s">
        <v>1136</v>
      </c>
      <c r="C629" s="863" t="s">
        <v>1189</v>
      </c>
      <c r="D629" s="864" t="s">
        <v>1194</v>
      </c>
      <c r="E629" s="865">
        <v>85</v>
      </c>
      <c r="F629" s="865">
        <v>0</v>
      </c>
      <c r="G629" s="871">
        <f t="shared" si="13"/>
        <v>85</v>
      </c>
      <c r="H629" s="865" t="s">
        <v>220</v>
      </c>
      <c r="I629" s="867">
        <v>8.19</v>
      </c>
      <c r="J629" s="868">
        <f t="shared" si="12"/>
        <v>696.15</v>
      </c>
      <c r="L629" s="394"/>
      <c r="M629" s="394"/>
    </row>
    <row r="630" spans="1:13">
      <c r="A630" s="863" t="str">
        <f t="shared" si="15"/>
        <v>Tipo Modular 1</v>
      </c>
      <c r="B630" s="864" t="s">
        <v>1136</v>
      </c>
      <c r="C630" s="863" t="s">
        <v>1189</v>
      </c>
      <c r="D630" s="864" t="s">
        <v>1195</v>
      </c>
      <c r="E630" s="865">
        <v>29</v>
      </c>
      <c r="F630" s="865">
        <v>0</v>
      </c>
      <c r="G630" s="871">
        <f t="shared" si="13"/>
        <v>29</v>
      </c>
      <c r="H630" s="865" t="s">
        <v>220</v>
      </c>
      <c r="I630" s="867">
        <v>10.79</v>
      </c>
      <c r="J630" s="868">
        <f t="shared" si="12"/>
        <v>312.90999999999997</v>
      </c>
      <c r="L630" s="394"/>
      <c r="M630" s="394"/>
    </row>
    <row r="631" spans="1:13">
      <c r="A631" s="863" t="str">
        <f t="shared" si="15"/>
        <v>Tipo Modular 1</v>
      </c>
      <c r="B631" s="864" t="s">
        <v>1136</v>
      </c>
      <c r="C631" s="863" t="s">
        <v>1189</v>
      </c>
      <c r="D631" s="864" t="s">
        <v>1196</v>
      </c>
      <c r="E631" s="865">
        <v>1</v>
      </c>
      <c r="F631" s="865">
        <v>0</v>
      </c>
      <c r="G631" s="871">
        <f t="shared" si="13"/>
        <v>1</v>
      </c>
      <c r="H631" s="865" t="s">
        <v>220</v>
      </c>
      <c r="I631" s="867">
        <v>14.15</v>
      </c>
      <c r="J631" s="868">
        <f t="shared" si="12"/>
        <v>14.15</v>
      </c>
      <c r="L631" s="394"/>
      <c r="M631" s="394"/>
    </row>
    <row r="632" spans="1:13">
      <c r="A632" s="863" t="str">
        <f t="shared" si="15"/>
        <v>Tipo Modular 1</v>
      </c>
      <c r="B632" s="864" t="s">
        <v>1122</v>
      </c>
      <c r="C632" s="863" t="s">
        <v>1096</v>
      </c>
      <c r="D632" s="864" t="s">
        <v>1123</v>
      </c>
      <c r="E632" s="865">
        <v>17.739999999999998</v>
      </c>
      <c r="F632" s="865">
        <v>0.3</v>
      </c>
      <c r="G632" s="871">
        <f t="shared" si="13"/>
        <v>23.061999999999998</v>
      </c>
      <c r="H632" s="865" t="s">
        <v>3</v>
      </c>
      <c r="I632" s="867">
        <v>7.45</v>
      </c>
      <c r="J632" s="868">
        <f t="shared" si="12"/>
        <v>171.81189999999998</v>
      </c>
      <c r="L632" s="394"/>
      <c r="M632" s="394"/>
    </row>
    <row r="633" spans="1:13">
      <c r="A633" s="863" t="str">
        <f t="shared" si="15"/>
        <v>Tipo Modular 1</v>
      </c>
      <c r="B633" s="864" t="s">
        <v>1122</v>
      </c>
      <c r="C633" s="863" t="s">
        <v>1096</v>
      </c>
      <c r="D633" s="864" t="s">
        <v>1124</v>
      </c>
      <c r="E633" s="865">
        <v>17.739999999999998</v>
      </c>
      <c r="F633" s="865">
        <v>0.3</v>
      </c>
      <c r="G633" s="871">
        <f t="shared" si="13"/>
        <v>23.061999999999998</v>
      </c>
      <c r="H633" s="865" t="s">
        <v>3</v>
      </c>
      <c r="I633" s="867">
        <v>7.45</v>
      </c>
      <c r="J633" s="868">
        <f t="shared" si="12"/>
        <v>171.81189999999998</v>
      </c>
      <c r="L633" s="394"/>
      <c r="M633" s="394"/>
    </row>
    <row r="634" spans="1:13">
      <c r="A634" s="863" t="str">
        <f t="shared" si="15"/>
        <v>Tipo Modular 1</v>
      </c>
      <c r="B634" s="864" t="s">
        <v>1122</v>
      </c>
      <c r="C634" s="863" t="s">
        <v>1096</v>
      </c>
      <c r="D634" s="864" t="s">
        <v>1125</v>
      </c>
      <c r="E634" s="865">
        <v>17.739999999999998</v>
      </c>
      <c r="F634" s="865">
        <v>0.3</v>
      </c>
      <c r="G634" s="871">
        <f t="shared" si="13"/>
        <v>23.061999999999998</v>
      </c>
      <c r="H634" s="865" t="s">
        <v>3</v>
      </c>
      <c r="I634" s="867">
        <v>7.45</v>
      </c>
      <c r="J634" s="868">
        <f t="shared" si="12"/>
        <v>171.81189999999998</v>
      </c>
      <c r="L634" s="394"/>
      <c r="M634" s="394"/>
    </row>
    <row r="635" spans="1:13">
      <c r="A635" s="863" t="str">
        <f t="shared" si="15"/>
        <v>Tipo Modular 1</v>
      </c>
      <c r="B635" s="864" t="s">
        <v>1122</v>
      </c>
      <c r="C635" s="863" t="s">
        <v>1096</v>
      </c>
      <c r="D635" s="864" t="s">
        <v>1126</v>
      </c>
      <c r="E635" s="865">
        <v>17.739999999999998</v>
      </c>
      <c r="F635" s="865">
        <v>0.3</v>
      </c>
      <c r="G635" s="871">
        <f t="shared" si="13"/>
        <v>23.061999999999998</v>
      </c>
      <c r="H635" s="865" t="s">
        <v>3</v>
      </c>
      <c r="I635" s="867">
        <v>7.45</v>
      </c>
      <c r="J635" s="868">
        <f t="shared" si="12"/>
        <v>171.81189999999998</v>
      </c>
      <c r="L635" s="394"/>
      <c r="M635" s="394"/>
    </row>
    <row r="636" spans="1:13">
      <c r="A636" s="863" t="str">
        <f t="shared" si="15"/>
        <v>Tipo Modular 1</v>
      </c>
      <c r="B636" s="864" t="s">
        <v>1122</v>
      </c>
      <c r="C636" s="863" t="s">
        <v>1096</v>
      </c>
      <c r="D636" s="864" t="s">
        <v>1127</v>
      </c>
      <c r="E636" s="865">
        <v>17.739999999999998</v>
      </c>
      <c r="F636" s="865">
        <v>0.3</v>
      </c>
      <c r="G636" s="871">
        <f t="shared" si="13"/>
        <v>23.061999999999998</v>
      </c>
      <c r="H636" s="865" t="s">
        <v>3</v>
      </c>
      <c r="I636" s="867">
        <v>7.45</v>
      </c>
      <c r="J636" s="868">
        <f t="shared" si="12"/>
        <v>171.81189999999998</v>
      </c>
      <c r="L636" s="394"/>
      <c r="M636" s="394"/>
    </row>
    <row r="637" spans="1:13">
      <c r="A637" s="863" t="str">
        <f t="shared" si="15"/>
        <v>Tipo Modular 1</v>
      </c>
      <c r="B637" s="864" t="s">
        <v>1122</v>
      </c>
      <c r="C637" s="863" t="s">
        <v>1105</v>
      </c>
      <c r="D637" s="864" t="s">
        <v>1178</v>
      </c>
      <c r="E637" s="865">
        <v>51</v>
      </c>
      <c r="F637" s="865">
        <v>0</v>
      </c>
      <c r="G637" s="871">
        <f t="shared" si="13"/>
        <v>51</v>
      </c>
      <c r="H637" s="865" t="s">
        <v>220</v>
      </c>
      <c r="I637" s="867">
        <v>0.65</v>
      </c>
      <c r="J637" s="868">
        <f t="shared" si="12"/>
        <v>33.15</v>
      </c>
      <c r="L637" s="394"/>
      <c r="M637" s="394"/>
    </row>
    <row r="638" spans="1:13">
      <c r="A638" s="863" t="str">
        <f t="shared" si="15"/>
        <v>Tipo Modular 1</v>
      </c>
      <c r="B638" s="864" t="s">
        <v>1122</v>
      </c>
      <c r="C638" s="863" t="s">
        <v>1105</v>
      </c>
      <c r="D638" s="864" t="s">
        <v>1179</v>
      </c>
      <c r="E638" s="865">
        <v>16</v>
      </c>
      <c r="F638" s="865">
        <v>0</v>
      </c>
      <c r="G638" s="871">
        <f t="shared" si="13"/>
        <v>16</v>
      </c>
      <c r="H638" s="865" t="s">
        <v>220</v>
      </c>
      <c r="I638" s="867">
        <v>0.5</v>
      </c>
      <c r="J638" s="868">
        <f t="shared" si="12"/>
        <v>8</v>
      </c>
      <c r="L638" s="394"/>
      <c r="M638" s="394"/>
    </row>
    <row r="639" spans="1:13">
      <c r="A639" s="863" t="str">
        <f t="shared" si="15"/>
        <v>Tipo Modular 1</v>
      </c>
      <c r="B639" s="864" t="s">
        <v>1122</v>
      </c>
      <c r="C639" s="863" t="s">
        <v>1105</v>
      </c>
      <c r="D639" s="864" t="s">
        <v>1180</v>
      </c>
      <c r="E639" s="865">
        <v>17.739999999999998</v>
      </c>
      <c r="F639" s="865">
        <v>0.2</v>
      </c>
      <c r="G639" s="871">
        <f t="shared" si="13"/>
        <v>21.287999999999997</v>
      </c>
      <c r="H639" s="865" t="s">
        <v>3</v>
      </c>
      <c r="I639" s="867">
        <v>3.4</v>
      </c>
      <c r="J639" s="868">
        <f t="shared" si="12"/>
        <v>72.379199999999983</v>
      </c>
      <c r="L639" s="394"/>
      <c r="M639" s="394"/>
    </row>
    <row r="640" spans="1:13">
      <c r="A640" s="863" t="str">
        <f t="shared" si="15"/>
        <v>Tipo Modular 1</v>
      </c>
      <c r="B640" s="864" t="s">
        <v>1122</v>
      </c>
      <c r="C640" s="863" t="s">
        <v>1105</v>
      </c>
      <c r="D640" s="864" t="s">
        <v>1185</v>
      </c>
      <c r="E640" s="865">
        <v>57.8</v>
      </c>
      <c r="F640" s="865">
        <v>0.05</v>
      </c>
      <c r="G640" s="871">
        <f t="shared" si="13"/>
        <v>60.69</v>
      </c>
      <c r="H640" s="865" t="s">
        <v>3</v>
      </c>
      <c r="I640" s="867">
        <v>7.03</v>
      </c>
      <c r="J640" s="868">
        <f t="shared" si="12"/>
        <v>426.65069999999997</v>
      </c>
      <c r="L640" s="394"/>
      <c r="M640" s="394"/>
    </row>
    <row r="641" spans="1:13">
      <c r="A641" s="863" t="str">
        <f t="shared" si="15"/>
        <v>Tipo Modular 1</v>
      </c>
      <c r="B641" s="864" t="s">
        <v>1197</v>
      </c>
      <c r="C641" s="863" t="s">
        <v>1092</v>
      </c>
      <c r="D641" s="864" t="s">
        <v>1138</v>
      </c>
      <c r="E641" s="865">
        <v>11</v>
      </c>
      <c r="F641" s="865">
        <v>0</v>
      </c>
      <c r="G641" s="871">
        <f t="shared" si="13"/>
        <v>11</v>
      </c>
      <c r="H641" s="865" t="s">
        <v>220</v>
      </c>
      <c r="I641" s="867">
        <v>2.64</v>
      </c>
      <c r="J641" s="868">
        <f t="shared" si="12"/>
        <v>29.040000000000003</v>
      </c>
      <c r="L641" s="394"/>
      <c r="M641" s="394"/>
    </row>
    <row r="642" spans="1:13">
      <c r="A642" s="863" t="str">
        <f t="shared" si="15"/>
        <v>Tipo Modular 1</v>
      </c>
      <c r="B642" s="864" t="s">
        <v>1197</v>
      </c>
      <c r="C642" s="863" t="s">
        <v>1092</v>
      </c>
      <c r="D642" s="864" t="s">
        <v>1198</v>
      </c>
      <c r="E642" s="865">
        <v>2</v>
      </c>
      <c r="F642" s="865">
        <v>0</v>
      </c>
      <c r="G642" s="871">
        <f t="shared" si="13"/>
        <v>2</v>
      </c>
      <c r="H642" s="865" t="s">
        <v>220</v>
      </c>
      <c r="I642" s="867">
        <v>5.25</v>
      </c>
      <c r="J642" s="868">
        <f t="shared" si="12"/>
        <v>10.5</v>
      </c>
      <c r="L642" s="394"/>
      <c r="M642" s="394"/>
    </row>
    <row r="643" spans="1:13">
      <c r="A643" s="863" t="str">
        <f t="shared" si="15"/>
        <v>Tipo Modular 1</v>
      </c>
      <c r="B643" s="864" t="s">
        <v>1197</v>
      </c>
      <c r="C643" s="863" t="s">
        <v>1092</v>
      </c>
      <c r="D643" s="864" t="s">
        <v>1236</v>
      </c>
      <c r="E643" s="865">
        <v>2</v>
      </c>
      <c r="F643" s="865">
        <v>0</v>
      </c>
      <c r="G643" s="871">
        <f t="shared" si="13"/>
        <v>2</v>
      </c>
      <c r="H643" s="865" t="s">
        <v>220</v>
      </c>
      <c r="I643" s="867">
        <v>3.29</v>
      </c>
      <c r="J643" s="868">
        <f t="shared" si="12"/>
        <v>6.58</v>
      </c>
      <c r="L643" s="394"/>
      <c r="M643" s="394"/>
    </row>
    <row r="644" spans="1:13">
      <c r="A644" s="863" t="str">
        <f t="shared" si="15"/>
        <v>Tipo Modular 1</v>
      </c>
      <c r="B644" s="864" t="s">
        <v>1197</v>
      </c>
      <c r="C644" s="863" t="s">
        <v>1118</v>
      </c>
      <c r="D644" s="864" t="s">
        <v>1268</v>
      </c>
      <c r="E644" s="865">
        <v>2</v>
      </c>
      <c r="F644" s="865">
        <v>0</v>
      </c>
      <c r="G644" s="871">
        <f t="shared" si="13"/>
        <v>2</v>
      </c>
      <c r="H644" s="865" t="s">
        <v>220</v>
      </c>
      <c r="I644" s="867">
        <v>243.9</v>
      </c>
      <c r="J644" s="868">
        <f t="shared" si="12"/>
        <v>487.8</v>
      </c>
      <c r="L644" s="394"/>
      <c r="M644" s="394"/>
    </row>
    <row r="645" spans="1:13">
      <c r="A645" s="863" t="str">
        <f t="shared" si="15"/>
        <v>Tipo Modular 1</v>
      </c>
      <c r="B645" s="864" t="s">
        <v>1197</v>
      </c>
      <c r="C645" s="863" t="s">
        <v>1142</v>
      </c>
      <c r="D645" s="864" t="s">
        <v>1199</v>
      </c>
      <c r="E645" s="865">
        <v>10</v>
      </c>
      <c r="F645" s="865">
        <v>0</v>
      </c>
      <c r="G645" s="871">
        <f t="shared" si="13"/>
        <v>10</v>
      </c>
      <c r="H645" s="865" t="s">
        <v>220</v>
      </c>
      <c r="I645" s="867">
        <v>8.9</v>
      </c>
      <c r="J645" s="868">
        <f t="shared" si="12"/>
        <v>89</v>
      </c>
      <c r="L645" s="394"/>
      <c r="M645" s="394"/>
    </row>
    <row r="646" spans="1:13">
      <c r="A646" s="863" t="str">
        <f t="shared" si="15"/>
        <v>Tipo Modular 1</v>
      </c>
      <c r="B646" s="864" t="s">
        <v>1197</v>
      </c>
      <c r="C646" s="863" t="s">
        <v>1142</v>
      </c>
      <c r="D646" s="864" t="s">
        <v>1200</v>
      </c>
      <c r="E646" s="865">
        <v>2</v>
      </c>
      <c r="F646" s="865">
        <v>0</v>
      </c>
      <c r="G646" s="871">
        <f t="shared" si="13"/>
        <v>2</v>
      </c>
      <c r="H646" s="865" t="s">
        <v>220</v>
      </c>
      <c r="I646" s="867">
        <v>9.99</v>
      </c>
      <c r="J646" s="868">
        <f t="shared" si="12"/>
        <v>19.98</v>
      </c>
      <c r="L646" s="394"/>
      <c r="M646" s="394"/>
    </row>
    <row r="647" spans="1:13">
      <c r="A647" s="863" t="str">
        <f t="shared" si="15"/>
        <v>Tipo Modular 1</v>
      </c>
      <c r="B647" s="864" t="s">
        <v>1197</v>
      </c>
      <c r="C647" s="863" t="s">
        <v>1142</v>
      </c>
      <c r="D647" s="864" t="s">
        <v>1145</v>
      </c>
      <c r="E647" s="865">
        <v>10</v>
      </c>
      <c r="F647" s="865">
        <v>0</v>
      </c>
      <c r="G647" s="871">
        <f t="shared" si="13"/>
        <v>10</v>
      </c>
      <c r="H647" s="865" t="s">
        <v>220</v>
      </c>
      <c r="I647" s="867">
        <v>2.33</v>
      </c>
      <c r="J647" s="868">
        <f t="shared" ref="J647:J710" si="16">G647*I647</f>
        <v>23.3</v>
      </c>
      <c r="L647" s="394"/>
      <c r="M647" s="394"/>
    </row>
    <row r="648" spans="1:13">
      <c r="A648" s="863" t="str">
        <f t="shared" si="15"/>
        <v>Tipo Modular 1</v>
      </c>
      <c r="B648" s="864" t="s">
        <v>1197</v>
      </c>
      <c r="C648" s="863" t="s">
        <v>1142</v>
      </c>
      <c r="D648" s="864" t="s">
        <v>1201</v>
      </c>
      <c r="E648" s="865">
        <v>2</v>
      </c>
      <c r="F648" s="865">
        <v>0</v>
      </c>
      <c r="G648" s="871">
        <f t="shared" si="13"/>
        <v>2</v>
      </c>
      <c r="H648" s="865" t="s">
        <v>220</v>
      </c>
      <c r="I648" s="867">
        <v>3.93</v>
      </c>
      <c r="J648" s="868">
        <f t="shared" si="16"/>
        <v>7.86</v>
      </c>
      <c r="L648" s="394"/>
      <c r="M648" s="394"/>
    </row>
    <row r="649" spans="1:13">
      <c r="A649" s="863" t="str">
        <f t="shared" si="15"/>
        <v>Tipo Modular 1</v>
      </c>
      <c r="B649" s="864" t="s">
        <v>1197</v>
      </c>
      <c r="C649" s="863" t="s">
        <v>1202</v>
      </c>
      <c r="D649" s="864" t="s">
        <v>1203</v>
      </c>
      <c r="E649" s="865">
        <v>21.9</v>
      </c>
      <c r="F649" s="865">
        <v>0</v>
      </c>
      <c r="G649" s="871">
        <f t="shared" si="13"/>
        <v>21.9</v>
      </c>
      <c r="H649" s="865" t="s">
        <v>3</v>
      </c>
      <c r="I649" s="867">
        <v>1.5</v>
      </c>
      <c r="J649" s="868">
        <f t="shared" si="16"/>
        <v>32.849999999999994</v>
      </c>
      <c r="L649" s="394"/>
      <c r="M649" s="394"/>
    </row>
    <row r="650" spans="1:13">
      <c r="A650" s="863" t="str">
        <f t="shared" si="15"/>
        <v>Tipo Modular 1</v>
      </c>
      <c r="B650" s="864" t="s">
        <v>1197</v>
      </c>
      <c r="C650" s="863" t="s">
        <v>1208</v>
      </c>
      <c r="D650" s="864" t="s">
        <v>1212</v>
      </c>
      <c r="E650" s="865">
        <v>1</v>
      </c>
      <c r="F650" s="865">
        <v>0</v>
      </c>
      <c r="G650" s="871">
        <f t="shared" si="13"/>
        <v>1</v>
      </c>
      <c r="H650" s="865" t="s">
        <v>220</v>
      </c>
      <c r="I650" s="867">
        <v>8.5</v>
      </c>
      <c r="J650" s="868">
        <f t="shared" si="16"/>
        <v>8.5</v>
      </c>
      <c r="L650" s="394"/>
      <c r="M650" s="394"/>
    </row>
    <row r="651" spans="1:13">
      <c r="A651" s="863" t="str">
        <f t="shared" si="15"/>
        <v>Tipo Modular 1</v>
      </c>
      <c r="B651" s="864" t="s">
        <v>1197</v>
      </c>
      <c r="C651" s="863" t="s">
        <v>1105</v>
      </c>
      <c r="D651" s="864" t="s">
        <v>1179</v>
      </c>
      <c r="E651" s="865">
        <v>137</v>
      </c>
      <c r="F651" s="865">
        <v>0</v>
      </c>
      <c r="G651" s="871">
        <f t="shared" si="13"/>
        <v>137</v>
      </c>
      <c r="H651" s="865" t="s">
        <v>220</v>
      </c>
      <c r="I651" s="867">
        <v>0.5</v>
      </c>
      <c r="J651" s="868">
        <f t="shared" si="16"/>
        <v>68.5</v>
      </c>
      <c r="L651" s="394"/>
      <c r="M651" s="394"/>
    </row>
    <row r="652" spans="1:13">
      <c r="A652" s="863" t="str">
        <f t="shared" si="15"/>
        <v>Tipo Modular 1</v>
      </c>
      <c r="B652" s="864" t="s">
        <v>1197</v>
      </c>
      <c r="C652" s="863" t="s">
        <v>1105</v>
      </c>
      <c r="D652" s="864" t="s">
        <v>1180</v>
      </c>
      <c r="E652" s="865">
        <v>69.3</v>
      </c>
      <c r="F652" s="865">
        <v>0.2</v>
      </c>
      <c r="G652" s="871">
        <f t="shared" si="13"/>
        <v>83.16</v>
      </c>
      <c r="H652" s="865" t="s">
        <v>3</v>
      </c>
      <c r="I652" s="867">
        <v>3.4</v>
      </c>
      <c r="J652" s="868">
        <f t="shared" si="16"/>
        <v>282.74399999999997</v>
      </c>
      <c r="L652" s="394"/>
      <c r="M652" s="394"/>
    </row>
    <row r="653" spans="1:13">
      <c r="A653" s="863" t="str">
        <f t="shared" si="15"/>
        <v>Tipo Modular 1</v>
      </c>
      <c r="B653" s="864" t="s">
        <v>1197</v>
      </c>
      <c r="C653" s="863" t="s">
        <v>1105</v>
      </c>
      <c r="D653" s="864" t="s">
        <v>1182</v>
      </c>
      <c r="E653" s="865">
        <v>92.9</v>
      </c>
      <c r="F653" s="865">
        <v>0.2</v>
      </c>
      <c r="G653" s="871">
        <f t="shared" si="13"/>
        <v>111.48</v>
      </c>
      <c r="H653" s="865" t="s">
        <v>3</v>
      </c>
      <c r="I653" s="867">
        <v>0.78220000000000001</v>
      </c>
      <c r="J653" s="868">
        <f t="shared" si="16"/>
        <v>87.199656000000004</v>
      </c>
      <c r="L653" s="394"/>
      <c r="M653" s="394"/>
    </row>
    <row r="654" spans="1:13">
      <c r="A654" s="863" t="str">
        <f t="shared" si="15"/>
        <v>Tipo Modular 1</v>
      </c>
      <c r="B654" s="864" t="s">
        <v>1197</v>
      </c>
      <c r="C654" s="863" t="s">
        <v>1105</v>
      </c>
      <c r="D654" s="864" t="s">
        <v>1184</v>
      </c>
      <c r="E654" s="865">
        <v>6.9</v>
      </c>
      <c r="F654" s="865">
        <v>0.2</v>
      </c>
      <c r="G654" s="871">
        <f t="shared" si="13"/>
        <v>8.2800000000000011</v>
      </c>
      <c r="H654" s="865" t="s">
        <v>3</v>
      </c>
      <c r="I654" s="867">
        <v>0.78</v>
      </c>
      <c r="J654" s="868">
        <f t="shared" si="16"/>
        <v>6.458400000000001</v>
      </c>
      <c r="L654" s="394"/>
      <c r="M654" s="394"/>
    </row>
    <row r="655" spans="1:13">
      <c r="A655" s="863" t="str">
        <f t="shared" si="15"/>
        <v>Tipo Modular 1</v>
      </c>
      <c r="B655" s="864" t="s">
        <v>1135</v>
      </c>
      <c r="C655" s="863" t="s">
        <v>1092</v>
      </c>
      <c r="D655" s="864" t="s">
        <v>1237</v>
      </c>
      <c r="E655" s="865">
        <v>1</v>
      </c>
      <c r="F655" s="865">
        <v>0</v>
      </c>
      <c r="G655" s="871">
        <f t="shared" si="13"/>
        <v>1</v>
      </c>
      <c r="H655" s="865" t="s">
        <v>220</v>
      </c>
      <c r="I655" s="867">
        <v>184.3</v>
      </c>
      <c r="J655" s="868">
        <f t="shared" si="16"/>
        <v>184.3</v>
      </c>
      <c r="L655" s="394"/>
      <c r="M655" s="394"/>
    </row>
    <row r="656" spans="1:13">
      <c r="A656" s="863" t="str">
        <f t="shared" si="15"/>
        <v>Tipo Modular 1</v>
      </c>
      <c r="B656" s="864" t="s">
        <v>1135</v>
      </c>
      <c r="C656" s="863" t="s">
        <v>1105</v>
      </c>
      <c r="D656" s="864" t="s">
        <v>1179</v>
      </c>
      <c r="E656" s="865">
        <v>44</v>
      </c>
      <c r="F656" s="865">
        <v>0</v>
      </c>
      <c r="G656" s="871">
        <f t="shared" si="13"/>
        <v>44</v>
      </c>
      <c r="H656" s="865" t="s">
        <v>220</v>
      </c>
      <c r="I656" s="867">
        <v>0.5</v>
      </c>
      <c r="J656" s="868">
        <f t="shared" si="16"/>
        <v>22</v>
      </c>
      <c r="L656" s="394"/>
      <c r="M656" s="394"/>
    </row>
    <row r="657" spans="1:13">
      <c r="A657" s="863" t="str">
        <f t="shared" si="15"/>
        <v>Tipo Modular 1</v>
      </c>
      <c r="B657" s="864" t="s">
        <v>1135</v>
      </c>
      <c r="C657" s="863" t="s">
        <v>1105</v>
      </c>
      <c r="D657" s="864" t="s">
        <v>1180</v>
      </c>
      <c r="E657" s="865">
        <v>48.16</v>
      </c>
      <c r="F657" s="865">
        <v>0.2</v>
      </c>
      <c r="G657" s="871">
        <f t="shared" si="13"/>
        <v>57.791999999999994</v>
      </c>
      <c r="H657" s="865" t="s">
        <v>3</v>
      </c>
      <c r="I657" s="867">
        <v>3.4</v>
      </c>
      <c r="J657" s="868">
        <f t="shared" si="16"/>
        <v>196.49279999999999</v>
      </c>
      <c r="L657" s="394"/>
      <c r="M657" s="394"/>
    </row>
    <row r="658" spans="1:13">
      <c r="A658" s="863" t="str">
        <f t="shared" si="15"/>
        <v>Tipo Modular 1</v>
      </c>
      <c r="B658" s="864" t="s">
        <v>1135</v>
      </c>
      <c r="C658" s="863" t="s">
        <v>1105</v>
      </c>
      <c r="D658" s="864" t="s">
        <v>1238</v>
      </c>
      <c r="E658" s="865">
        <v>13.6</v>
      </c>
      <c r="F658" s="865">
        <v>0.05</v>
      </c>
      <c r="G658" s="871">
        <f t="shared" si="13"/>
        <v>14.28</v>
      </c>
      <c r="H658" s="865" t="s">
        <v>3</v>
      </c>
      <c r="I658" s="867">
        <v>16.66</v>
      </c>
      <c r="J658" s="868">
        <f t="shared" si="16"/>
        <v>237.90479999999999</v>
      </c>
      <c r="L658" s="394"/>
      <c r="M658" s="394"/>
    </row>
    <row r="659" spans="1:13">
      <c r="A659" s="863" t="str">
        <f t="shared" si="15"/>
        <v>Tipo Modular 1</v>
      </c>
      <c r="B659" s="864" t="s">
        <v>1213</v>
      </c>
      <c r="C659" s="863" t="s">
        <v>1092</v>
      </c>
      <c r="D659" s="864" t="s">
        <v>1138</v>
      </c>
      <c r="E659" s="865">
        <v>2</v>
      </c>
      <c r="F659" s="865">
        <v>0</v>
      </c>
      <c r="G659" s="871">
        <f t="shared" si="13"/>
        <v>2</v>
      </c>
      <c r="H659" s="865" t="s">
        <v>220</v>
      </c>
      <c r="I659" s="867">
        <v>2.64</v>
      </c>
      <c r="J659" s="868">
        <f t="shared" si="16"/>
        <v>5.28</v>
      </c>
      <c r="L659" s="394"/>
      <c r="M659" s="394"/>
    </row>
    <row r="660" spans="1:13">
      <c r="A660" s="863" t="str">
        <f t="shared" si="15"/>
        <v>Tipo Modular 1</v>
      </c>
      <c r="B660" s="864" t="s">
        <v>1213</v>
      </c>
      <c r="C660" s="863" t="s">
        <v>1092</v>
      </c>
      <c r="D660" s="864" t="s">
        <v>1139</v>
      </c>
      <c r="E660" s="865">
        <v>3</v>
      </c>
      <c r="F660" s="865">
        <v>0</v>
      </c>
      <c r="G660" s="871">
        <f t="shared" si="13"/>
        <v>3</v>
      </c>
      <c r="H660" s="865" t="s">
        <v>220</v>
      </c>
      <c r="I660" s="867">
        <v>7.1</v>
      </c>
      <c r="J660" s="868">
        <f t="shared" si="16"/>
        <v>21.299999999999997</v>
      </c>
      <c r="L660" s="394"/>
      <c r="M660" s="394"/>
    </row>
    <row r="661" spans="1:13">
      <c r="A661" s="863" t="str">
        <f t="shared" si="15"/>
        <v>Tipo Modular 1</v>
      </c>
      <c r="B661" s="864" t="s">
        <v>1213</v>
      </c>
      <c r="C661" s="863" t="s">
        <v>1214</v>
      </c>
      <c r="D661" s="864" t="s">
        <v>1215</v>
      </c>
      <c r="E661" s="865">
        <v>1</v>
      </c>
      <c r="F661" s="865">
        <v>0</v>
      </c>
      <c r="G661" s="871">
        <f t="shared" ref="G661:G724" si="17">E661+E661*F661</f>
        <v>1</v>
      </c>
      <c r="H661" s="865" t="s">
        <v>220</v>
      </c>
      <c r="I661" s="867">
        <v>105.66</v>
      </c>
      <c r="J661" s="868">
        <f t="shared" si="16"/>
        <v>105.66</v>
      </c>
      <c r="L661" s="394"/>
      <c r="M661" s="394"/>
    </row>
    <row r="662" spans="1:13">
      <c r="A662" s="863" t="str">
        <f t="shared" si="15"/>
        <v>Tipo Modular 1</v>
      </c>
      <c r="B662" s="864" t="s">
        <v>1213</v>
      </c>
      <c r="C662" s="863" t="s">
        <v>1214</v>
      </c>
      <c r="D662" s="864" t="s">
        <v>1272</v>
      </c>
      <c r="E662" s="865">
        <v>3</v>
      </c>
      <c r="F662" s="865">
        <v>0</v>
      </c>
      <c r="G662" s="871">
        <f t="shared" si="17"/>
        <v>3</v>
      </c>
      <c r="H662" s="865" t="s">
        <v>220</v>
      </c>
      <c r="I662" s="867">
        <v>142.88</v>
      </c>
      <c r="J662" s="868">
        <f t="shared" si="16"/>
        <v>428.64</v>
      </c>
      <c r="L662" s="394"/>
      <c r="M662" s="394"/>
    </row>
    <row r="663" spans="1:13">
      <c r="A663" s="863" t="str">
        <f t="shared" si="15"/>
        <v>Tipo Modular 1</v>
      </c>
      <c r="B663" s="864" t="s">
        <v>1213</v>
      </c>
      <c r="C663" s="863" t="s">
        <v>1214</v>
      </c>
      <c r="D663" s="864" t="s">
        <v>1217</v>
      </c>
      <c r="E663" s="865">
        <v>1</v>
      </c>
      <c r="F663" s="865">
        <v>0</v>
      </c>
      <c r="G663" s="871">
        <f t="shared" si="17"/>
        <v>1</v>
      </c>
      <c r="H663" s="865" t="s">
        <v>220</v>
      </c>
      <c r="I663" s="867">
        <v>87.8</v>
      </c>
      <c r="J663" s="868">
        <f t="shared" si="16"/>
        <v>87.8</v>
      </c>
      <c r="L663" s="394"/>
      <c r="M663" s="394"/>
    </row>
    <row r="664" spans="1:13">
      <c r="A664" s="863" t="str">
        <f t="shared" si="15"/>
        <v>Tipo Modular 1</v>
      </c>
      <c r="B664" s="864" t="s">
        <v>1213</v>
      </c>
      <c r="C664" s="863" t="s">
        <v>1214</v>
      </c>
      <c r="D664" s="864" t="s">
        <v>1219</v>
      </c>
      <c r="E664" s="865">
        <v>4</v>
      </c>
      <c r="F664" s="865">
        <v>0</v>
      </c>
      <c r="G664" s="871">
        <f t="shared" si="17"/>
        <v>4</v>
      </c>
      <c r="H664" s="865" t="s">
        <v>220</v>
      </c>
      <c r="I664" s="867">
        <v>20.99</v>
      </c>
      <c r="J664" s="868">
        <f t="shared" si="16"/>
        <v>83.96</v>
      </c>
      <c r="L664" s="394"/>
      <c r="M664" s="394"/>
    </row>
    <row r="665" spans="1:13">
      <c r="A665" s="863" t="str">
        <f t="shared" si="15"/>
        <v>Tipo Modular 1</v>
      </c>
      <c r="B665" s="864" t="s">
        <v>1213</v>
      </c>
      <c r="C665" s="863" t="s">
        <v>1214</v>
      </c>
      <c r="D665" s="864" t="s">
        <v>1220</v>
      </c>
      <c r="E665" s="865">
        <v>2</v>
      </c>
      <c r="F665" s="865">
        <v>0</v>
      </c>
      <c r="G665" s="871">
        <f t="shared" si="17"/>
        <v>2</v>
      </c>
      <c r="H665" s="865" t="s">
        <v>220</v>
      </c>
      <c r="I665" s="867">
        <v>67.61</v>
      </c>
      <c r="J665" s="868">
        <f t="shared" si="16"/>
        <v>135.22</v>
      </c>
      <c r="L665" s="394"/>
      <c r="M665" s="394"/>
    </row>
    <row r="666" spans="1:13">
      <c r="A666" s="863" t="str">
        <f t="shared" si="15"/>
        <v>Tipo Modular 1</v>
      </c>
      <c r="B666" s="864" t="s">
        <v>1213</v>
      </c>
      <c r="C666" s="863" t="s">
        <v>1105</v>
      </c>
      <c r="D666" s="864" t="s">
        <v>1180</v>
      </c>
      <c r="E666" s="865">
        <v>6.8</v>
      </c>
      <c r="F666" s="865">
        <v>0.2</v>
      </c>
      <c r="G666" s="871">
        <f t="shared" si="17"/>
        <v>8.16</v>
      </c>
      <c r="H666" s="865" t="s">
        <v>3</v>
      </c>
      <c r="I666" s="867">
        <v>3.4</v>
      </c>
      <c r="J666" s="868">
        <f t="shared" si="16"/>
        <v>27.744</v>
      </c>
      <c r="L666" s="394"/>
      <c r="M666" s="394"/>
    </row>
    <row r="667" spans="1:13">
      <c r="A667" s="863" t="str">
        <f t="shared" si="15"/>
        <v>Tipo Modular 1</v>
      </c>
      <c r="B667" s="864" t="s">
        <v>1213</v>
      </c>
      <c r="C667" s="863" t="s">
        <v>1105</v>
      </c>
      <c r="D667" s="864" t="s">
        <v>1183</v>
      </c>
      <c r="E667" s="865">
        <v>14.2</v>
      </c>
      <c r="F667" s="865">
        <v>0.2</v>
      </c>
      <c r="G667" s="871">
        <f t="shared" si="17"/>
        <v>17.04</v>
      </c>
      <c r="H667" s="865" t="s">
        <v>3</v>
      </c>
      <c r="I667" s="867">
        <v>2.27</v>
      </c>
      <c r="J667" s="868">
        <f t="shared" si="16"/>
        <v>38.680799999999998</v>
      </c>
      <c r="L667" s="394"/>
      <c r="M667" s="394"/>
    </row>
    <row r="668" spans="1:13">
      <c r="A668" s="863" t="s">
        <v>1279</v>
      </c>
      <c r="B668" s="864" t="s">
        <v>1136</v>
      </c>
      <c r="C668" s="863" t="s">
        <v>1092</v>
      </c>
      <c r="D668" s="864" t="s">
        <v>1137</v>
      </c>
      <c r="E668" s="865">
        <v>1</v>
      </c>
      <c r="F668" s="865">
        <v>0</v>
      </c>
      <c r="G668" s="871">
        <f t="shared" si="17"/>
        <v>1</v>
      </c>
      <c r="H668" s="865" t="s">
        <v>220</v>
      </c>
      <c r="I668" s="867">
        <v>25.95</v>
      </c>
      <c r="J668" s="868">
        <f t="shared" si="16"/>
        <v>25.95</v>
      </c>
      <c r="L668" s="394"/>
      <c r="M668" s="394"/>
    </row>
    <row r="669" spans="1:13">
      <c r="A669" s="863" t="str">
        <f>A668</f>
        <v>Tipo Modular 2</v>
      </c>
      <c r="B669" s="864" t="s">
        <v>1136</v>
      </c>
      <c r="C669" s="863" t="s">
        <v>1092</v>
      </c>
      <c r="D669" s="864" t="s">
        <v>1138</v>
      </c>
      <c r="E669" s="865">
        <v>131</v>
      </c>
      <c r="F669" s="865">
        <v>0</v>
      </c>
      <c r="G669" s="871">
        <f t="shared" si="17"/>
        <v>131</v>
      </c>
      <c r="H669" s="865" t="s">
        <v>220</v>
      </c>
      <c r="I669" s="867">
        <v>2.64</v>
      </c>
      <c r="J669" s="868">
        <f t="shared" si="16"/>
        <v>345.84000000000003</v>
      </c>
      <c r="L669" s="394"/>
      <c r="M669" s="394"/>
    </row>
    <row r="670" spans="1:13">
      <c r="A670" s="863" t="str">
        <f t="shared" ref="A670:A733" si="18">A669</f>
        <v>Tipo Modular 2</v>
      </c>
      <c r="B670" s="864" t="s">
        <v>1136</v>
      </c>
      <c r="C670" s="863" t="s">
        <v>1092</v>
      </c>
      <c r="D670" s="864" t="s">
        <v>1274</v>
      </c>
      <c r="E670" s="865">
        <v>1</v>
      </c>
      <c r="F670" s="865">
        <v>0</v>
      </c>
      <c r="G670" s="871">
        <f t="shared" si="17"/>
        <v>1</v>
      </c>
      <c r="H670" s="865" t="s">
        <v>220</v>
      </c>
      <c r="I670" s="867">
        <v>147.59</v>
      </c>
      <c r="J670" s="868">
        <f t="shared" si="16"/>
        <v>147.59</v>
      </c>
      <c r="L670" s="394"/>
      <c r="M670" s="394"/>
    </row>
    <row r="671" spans="1:13">
      <c r="A671" s="863" t="str">
        <f t="shared" si="18"/>
        <v>Tipo Modular 2</v>
      </c>
      <c r="B671" s="864" t="s">
        <v>1136</v>
      </c>
      <c r="C671" s="863" t="s">
        <v>1092</v>
      </c>
      <c r="D671" s="864" t="s">
        <v>1198</v>
      </c>
      <c r="E671" s="865">
        <v>9</v>
      </c>
      <c r="F671" s="865">
        <v>0</v>
      </c>
      <c r="G671" s="871">
        <f t="shared" si="17"/>
        <v>9</v>
      </c>
      <c r="H671" s="865" t="s">
        <v>220</v>
      </c>
      <c r="I671" s="867">
        <v>5.25</v>
      </c>
      <c r="J671" s="868">
        <f t="shared" si="16"/>
        <v>47.25</v>
      </c>
      <c r="L671" s="394"/>
      <c r="M671" s="394"/>
    </row>
    <row r="672" spans="1:13">
      <c r="A672" s="863" t="str">
        <f t="shared" si="18"/>
        <v>Tipo Modular 2</v>
      </c>
      <c r="B672" s="864" t="s">
        <v>1136</v>
      </c>
      <c r="C672" s="863" t="s">
        <v>1092</v>
      </c>
      <c r="D672" s="864" t="s">
        <v>1245</v>
      </c>
      <c r="E672" s="865">
        <v>1</v>
      </c>
      <c r="F672" s="865">
        <v>0</v>
      </c>
      <c r="G672" s="871">
        <f t="shared" si="17"/>
        <v>1</v>
      </c>
      <c r="H672" s="865" t="s">
        <v>220</v>
      </c>
      <c r="I672" s="867">
        <v>58.8</v>
      </c>
      <c r="J672" s="868">
        <f t="shared" si="16"/>
        <v>58.8</v>
      </c>
      <c r="L672" s="394"/>
      <c r="M672" s="394"/>
    </row>
    <row r="673" spans="1:13">
      <c r="A673" s="863" t="str">
        <f t="shared" si="18"/>
        <v>Tipo Modular 2</v>
      </c>
      <c r="B673" s="864" t="s">
        <v>1136</v>
      </c>
      <c r="C673" s="863" t="s">
        <v>1092</v>
      </c>
      <c r="D673" s="864" t="s">
        <v>1139</v>
      </c>
      <c r="E673" s="865">
        <v>43</v>
      </c>
      <c r="F673" s="865">
        <v>0</v>
      </c>
      <c r="G673" s="871">
        <f t="shared" si="17"/>
        <v>43</v>
      </c>
      <c r="H673" s="865" t="s">
        <v>220</v>
      </c>
      <c r="I673" s="867">
        <v>7.1</v>
      </c>
      <c r="J673" s="868">
        <f t="shared" si="16"/>
        <v>305.3</v>
      </c>
      <c r="L673" s="394"/>
      <c r="M673" s="394"/>
    </row>
    <row r="674" spans="1:13">
      <c r="A674" s="863" t="str">
        <f t="shared" si="18"/>
        <v>Tipo Modular 2</v>
      </c>
      <c r="B674" s="864" t="s">
        <v>1136</v>
      </c>
      <c r="C674" s="863" t="s">
        <v>1094</v>
      </c>
      <c r="D674" s="864" t="s">
        <v>1246</v>
      </c>
      <c r="E674" s="865">
        <v>2</v>
      </c>
      <c r="F674" s="865">
        <v>0</v>
      </c>
      <c r="G674" s="871">
        <f t="shared" si="17"/>
        <v>2</v>
      </c>
      <c r="H674" s="865" t="s">
        <v>220</v>
      </c>
      <c r="I674" s="867">
        <v>149.99</v>
      </c>
      <c r="J674" s="868">
        <f t="shared" si="16"/>
        <v>299.98</v>
      </c>
      <c r="L674" s="394"/>
      <c r="M674" s="394"/>
    </row>
    <row r="675" spans="1:13">
      <c r="A675" s="863" t="str">
        <f t="shared" si="18"/>
        <v>Tipo Modular 2</v>
      </c>
      <c r="B675" s="864" t="s">
        <v>1136</v>
      </c>
      <c r="C675" s="863" t="s">
        <v>1142</v>
      </c>
      <c r="D675" s="864" t="s">
        <v>1223</v>
      </c>
      <c r="E675" s="865">
        <v>1</v>
      </c>
      <c r="F675" s="865">
        <v>0</v>
      </c>
      <c r="G675" s="871">
        <f t="shared" si="17"/>
        <v>1</v>
      </c>
      <c r="H675" s="865" t="s">
        <v>220</v>
      </c>
      <c r="I675" s="867">
        <v>4.6500000000000004</v>
      </c>
      <c r="J675" s="868">
        <f t="shared" si="16"/>
        <v>4.6500000000000004</v>
      </c>
      <c r="L675" s="394"/>
      <c r="M675" s="394"/>
    </row>
    <row r="676" spans="1:13">
      <c r="A676" s="863" t="str">
        <f t="shared" si="18"/>
        <v>Tipo Modular 2</v>
      </c>
      <c r="B676" s="864" t="s">
        <v>1136</v>
      </c>
      <c r="C676" s="863" t="s">
        <v>1142</v>
      </c>
      <c r="D676" s="864" t="s">
        <v>1143</v>
      </c>
      <c r="E676" s="865">
        <v>6</v>
      </c>
      <c r="F676" s="865">
        <v>0</v>
      </c>
      <c r="G676" s="871">
        <f t="shared" si="17"/>
        <v>6</v>
      </c>
      <c r="H676" s="865" t="s">
        <v>220</v>
      </c>
      <c r="I676" s="867">
        <v>4.99</v>
      </c>
      <c r="J676" s="868">
        <f t="shared" si="16"/>
        <v>29.94</v>
      </c>
      <c r="L676" s="394"/>
      <c r="M676" s="394"/>
    </row>
    <row r="677" spans="1:13">
      <c r="A677" s="863" t="str">
        <f t="shared" si="18"/>
        <v>Tipo Modular 2</v>
      </c>
      <c r="B677" s="864" t="s">
        <v>1136</v>
      </c>
      <c r="C677" s="863" t="s">
        <v>1142</v>
      </c>
      <c r="D677" s="864" t="s">
        <v>1144</v>
      </c>
      <c r="E677" s="865">
        <v>79</v>
      </c>
      <c r="F677" s="865">
        <v>0</v>
      </c>
      <c r="G677" s="871">
        <f t="shared" si="17"/>
        <v>79</v>
      </c>
      <c r="H677" s="865" t="s">
        <v>220</v>
      </c>
      <c r="I677" s="867">
        <v>4.9000000000000004</v>
      </c>
      <c r="J677" s="868">
        <f t="shared" si="16"/>
        <v>387.1</v>
      </c>
      <c r="L677" s="394"/>
      <c r="M677" s="394"/>
    </row>
    <row r="678" spans="1:13">
      <c r="A678" s="863" t="str">
        <f t="shared" si="18"/>
        <v>Tipo Modular 2</v>
      </c>
      <c r="B678" s="864" t="s">
        <v>1136</v>
      </c>
      <c r="C678" s="863" t="s">
        <v>1142</v>
      </c>
      <c r="D678" s="864" t="s">
        <v>1247</v>
      </c>
      <c r="E678" s="865">
        <v>28</v>
      </c>
      <c r="F678" s="865">
        <v>0</v>
      </c>
      <c r="G678" s="871">
        <f t="shared" si="17"/>
        <v>28</v>
      </c>
      <c r="H678" s="865" t="s">
        <v>220</v>
      </c>
      <c r="I678" s="867">
        <v>8.8000000000000007</v>
      </c>
      <c r="J678" s="868">
        <f t="shared" si="16"/>
        <v>246.40000000000003</v>
      </c>
      <c r="L678" s="394"/>
      <c r="M678" s="394"/>
    </row>
    <row r="679" spans="1:13">
      <c r="A679" s="863" t="str">
        <f t="shared" si="18"/>
        <v>Tipo Modular 2</v>
      </c>
      <c r="B679" s="864" t="s">
        <v>1136</v>
      </c>
      <c r="C679" s="863" t="s">
        <v>1142</v>
      </c>
      <c r="D679" s="864" t="s">
        <v>1248</v>
      </c>
      <c r="E679" s="865">
        <v>12</v>
      </c>
      <c r="F679" s="865">
        <v>0</v>
      </c>
      <c r="G679" s="871">
        <f t="shared" si="17"/>
        <v>12</v>
      </c>
      <c r="H679" s="865" t="s">
        <v>220</v>
      </c>
      <c r="I679" s="867">
        <v>9.3000000000000007</v>
      </c>
      <c r="J679" s="868">
        <f t="shared" si="16"/>
        <v>111.60000000000001</v>
      </c>
      <c r="L679" s="394"/>
      <c r="M679" s="394"/>
    </row>
    <row r="680" spans="1:13">
      <c r="A680" s="863" t="str">
        <f t="shared" si="18"/>
        <v>Tipo Modular 2</v>
      </c>
      <c r="B680" s="864" t="s">
        <v>1136</v>
      </c>
      <c r="C680" s="863" t="s">
        <v>1142</v>
      </c>
      <c r="D680" s="864" t="s">
        <v>1249</v>
      </c>
      <c r="E680" s="865">
        <v>1</v>
      </c>
      <c r="F680" s="865">
        <v>0</v>
      </c>
      <c r="G680" s="871">
        <f t="shared" si="17"/>
        <v>1</v>
      </c>
      <c r="H680" s="865" t="s">
        <v>220</v>
      </c>
      <c r="I680" s="867">
        <v>11.99</v>
      </c>
      <c r="J680" s="868">
        <f t="shared" si="16"/>
        <v>11.99</v>
      </c>
      <c r="L680" s="394"/>
      <c r="M680" s="394"/>
    </row>
    <row r="681" spans="1:13">
      <c r="A681" s="863" t="str">
        <f t="shared" si="18"/>
        <v>Tipo Modular 2</v>
      </c>
      <c r="B681" s="864" t="s">
        <v>1136</v>
      </c>
      <c r="C681" s="863" t="s">
        <v>1142</v>
      </c>
      <c r="D681" s="864" t="s">
        <v>1145</v>
      </c>
      <c r="E681" s="865">
        <v>125</v>
      </c>
      <c r="F681" s="865">
        <v>0</v>
      </c>
      <c r="G681" s="871">
        <f t="shared" si="17"/>
        <v>125</v>
      </c>
      <c r="H681" s="865" t="s">
        <v>220</v>
      </c>
      <c r="I681" s="867">
        <v>2.33</v>
      </c>
      <c r="J681" s="868">
        <f t="shared" si="16"/>
        <v>291.25</v>
      </c>
      <c r="L681" s="394"/>
      <c r="M681" s="394"/>
    </row>
    <row r="682" spans="1:13">
      <c r="A682" s="863" t="str">
        <f t="shared" si="18"/>
        <v>Tipo Modular 2</v>
      </c>
      <c r="B682" s="864" t="s">
        <v>1136</v>
      </c>
      <c r="C682" s="863" t="s">
        <v>1142</v>
      </c>
      <c r="D682" s="864" t="s">
        <v>1201</v>
      </c>
      <c r="E682" s="865">
        <v>1</v>
      </c>
      <c r="F682" s="865">
        <v>0</v>
      </c>
      <c r="G682" s="871">
        <f t="shared" si="17"/>
        <v>1</v>
      </c>
      <c r="H682" s="865" t="s">
        <v>220</v>
      </c>
      <c r="I682" s="867">
        <v>3.93</v>
      </c>
      <c r="J682" s="868">
        <f t="shared" si="16"/>
        <v>3.93</v>
      </c>
      <c r="L682" s="394"/>
      <c r="M682" s="394"/>
    </row>
    <row r="683" spans="1:13">
      <c r="A683" s="863" t="str">
        <f t="shared" si="18"/>
        <v>Tipo Modular 2</v>
      </c>
      <c r="B683" s="864" t="s">
        <v>1136</v>
      </c>
      <c r="C683" s="863" t="s">
        <v>1142</v>
      </c>
      <c r="D683" s="864" t="s">
        <v>1147</v>
      </c>
      <c r="E683" s="865">
        <v>3</v>
      </c>
      <c r="F683" s="865">
        <v>0</v>
      </c>
      <c r="G683" s="871">
        <f t="shared" si="17"/>
        <v>3</v>
      </c>
      <c r="H683" s="865" t="s">
        <v>220</v>
      </c>
      <c r="I683" s="867">
        <v>0.49</v>
      </c>
      <c r="J683" s="868">
        <f t="shared" si="16"/>
        <v>1.47</v>
      </c>
      <c r="L683" s="394"/>
      <c r="M683" s="394"/>
    </row>
    <row r="684" spans="1:13">
      <c r="A684" s="863" t="str">
        <f t="shared" si="18"/>
        <v>Tipo Modular 2</v>
      </c>
      <c r="B684" s="864" t="s">
        <v>1136</v>
      </c>
      <c r="C684" s="863" t="s">
        <v>1096</v>
      </c>
      <c r="D684" s="864" t="s">
        <v>1250</v>
      </c>
      <c r="E684" s="865">
        <v>481.6</v>
      </c>
      <c r="F684" s="865">
        <v>0.3</v>
      </c>
      <c r="G684" s="871">
        <f t="shared" si="17"/>
        <v>626.08000000000004</v>
      </c>
      <c r="H684" s="865" t="s">
        <v>3</v>
      </c>
      <c r="I684" s="867">
        <v>2.09</v>
      </c>
      <c r="J684" s="868">
        <f t="shared" si="16"/>
        <v>1308.5072</v>
      </c>
      <c r="L684" s="394"/>
      <c r="M684" s="394"/>
    </row>
    <row r="685" spans="1:13">
      <c r="A685" s="863" t="str">
        <f t="shared" si="18"/>
        <v>Tipo Modular 2</v>
      </c>
      <c r="B685" s="864" t="s">
        <v>1136</v>
      </c>
      <c r="C685" s="863" t="s">
        <v>1096</v>
      </c>
      <c r="D685" s="864" t="s">
        <v>1251</v>
      </c>
      <c r="E685" s="865">
        <v>137.94999999999999</v>
      </c>
      <c r="F685" s="865">
        <v>0.3</v>
      </c>
      <c r="G685" s="871">
        <f t="shared" si="17"/>
        <v>179.33499999999998</v>
      </c>
      <c r="H685" s="865" t="s">
        <v>3</v>
      </c>
      <c r="I685" s="867">
        <v>2.09</v>
      </c>
      <c r="J685" s="868">
        <f t="shared" si="16"/>
        <v>374.81014999999991</v>
      </c>
      <c r="L685" s="394"/>
      <c r="M685" s="394"/>
    </row>
    <row r="686" spans="1:13">
      <c r="A686" s="863" t="str">
        <f t="shared" si="18"/>
        <v>Tipo Modular 2</v>
      </c>
      <c r="B686" s="864" t="s">
        <v>1136</v>
      </c>
      <c r="C686" s="863" t="s">
        <v>1096</v>
      </c>
      <c r="D686" s="864" t="s">
        <v>1253</v>
      </c>
      <c r="E686" s="865">
        <v>35.76</v>
      </c>
      <c r="F686" s="865">
        <v>0.3</v>
      </c>
      <c r="G686" s="871">
        <f t="shared" si="17"/>
        <v>46.488</v>
      </c>
      <c r="H686" s="865" t="s">
        <v>3</v>
      </c>
      <c r="I686" s="867">
        <v>2.09</v>
      </c>
      <c r="J686" s="868">
        <f t="shared" si="16"/>
        <v>97.159919999999985</v>
      </c>
      <c r="L686" s="394"/>
      <c r="M686" s="394"/>
    </row>
    <row r="687" spans="1:13">
      <c r="A687" s="863" t="str">
        <f t="shared" si="18"/>
        <v>Tipo Modular 2</v>
      </c>
      <c r="B687" s="864" t="s">
        <v>1136</v>
      </c>
      <c r="C687" s="863" t="s">
        <v>1096</v>
      </c>
      <c r="D687" s="864" t="s">
        <v>1254</v>
      </c>
      <c r="E687" s="865">
        <v>188.02</v>
      </c>
      <c r="F687" s="865">
        <v>0.3</v>
      </c>
      <c r="G687" s="871">
        <f t="shared" si="17"/>
        <v>244.42600000000002</v>
      </c>
      <c r="H687" s="865" t="s">
        <v>3</v>
      </c>
      <c r="I687" s="867">
        <v>2.09</v>
      </c>
      <c r="J687" s="868">
        <f t="shared" si="16"/>
        <v>510.85034000000002</v>
      </c>
      <c r="L687" s="394"/>
      <c r="M687" s="394"/>
    </row>
    <row r="688" spans="1:13">
      <c r="A688" s="863" t="str">
        <f t="shared" si="18"/>
        <v>Tipo Modular 2</v>
      </c>
      <c r="B688" s="864" t="s">
        <v>1136</v>
      </c>
      <c r="C688" s="863" t="s">
        <v>1096</v>
      </c>
      <c r="D688" s="864" t="s">
        <v>1123</v>
      </c>
      <c r="E688" s="865">
        <v>6.8</v>
      </c>
      <c r="F688" s="865">
        <v>0.3</v>
      </c>
      <c r="G688" s="871">
        <f t="shared" si="17"/>
        <v>8.84</v>
      </c>
      <c r="H688" s="865" t="s">
        <v>3</v>
      </c>
      <c r="I688" s="867">
        <v>7.45</v>
      </c>
      <c r="J688" s="868">
        <f t="shared" si="16"/>
        <v>65.858000000000004</v>
      </c>
      <c r="L688" s="394"/>
      <c r="M688" s="394"/>
    </row>
    <row r="689" spans="1:13">
      <c r="A689" s="863" t="str">
        <f t="shared" si="18"/>
        <v>Tipo Modular 2</v>
      </c>
      <c r="B689" s="864" t="s">
        <v>1136</v>
      </c>
      <c r="C689" s="863" t="s">
        <v>1096</v>
      </c>
      <c r="D689" s="864" t="s">
        <v>1124</v>
      </c>
      <c r="E689" s="865">
        <v>6.8</v>
      </c>
      <c r="F689" s="865">
        <v>0.3</v>
      </c>
      <c r="G689" s="871">
        <f t="shared" si="17"/>
        <v>8.84</v>
      </c>
      <c r="H689" s="865" t="s">
        <v>3</v>
      </c>
      <c r="I689" s="867">
        <v>7.45</v>
      </c>
      <c r="J689" s="868">
        <f t="shared" si="16"/>
        <v>65.858000000000004</v>
      </c>
      <c r="L689" s="394"/>
      <c r="M689" s="394"/>
    </row>
    <row r="690" spans="1:13">
      <c r="A690" s="863" t="str">
        <f t="shared" si="18"/>
        <v>Tipo Modular 2</v>
      </c>
      <c r="B690" s="864" t="s">
        <v>1136</v>
      </c>
      <c r="C690" s="863" t="s">
        <v>1096</v>
      </c>
      <c r="D690" s="864" t="s">
        <v>1125</v>
      </c>
      <c r="E690" s="865">
        <v>6.8</v>
      </c>
      <c r="F690" s="865">
        <v>0.3</v>
      </c>
      <c r="G690" s="871">
        <f t="shared" si="17"/>
        <v>8.84</v>
      </c>
      <c r="H690" s="865" t="s">
        <v>3</v>
      </c>
      <c r="I690" s="867">
        <v>7.45</v>
      </c>
      <c r="J690" s="868">
        <f t="shared" si="16"/>
        <v>65.858000000000004</v>
      </c>
      <c r="L690" s="394"/>
      <c r="M690" s="394"/>
    </row>
    <row r="691" spans="1:13">
      <c r="A691" s="863" t="str">
        <f t="shared" si="18"/>
        <v>Tipo Modular 2</v>
      </c>
      <c r="B691" s="864" t="s">
        <v>1136</v>
      </c>
      <c r="C691" s="863" t="s">
        <v>1096</v>
      </c>
      <c r="D691" s="864" t="s">
        <v>1126</v>
      </c>
      <c r="E691" s="865">
        <v>6.8</v>
      </c>
      <c r="F691" s="865">
        <v>0.3</v>
      </c>
      <c r="G691" s="871">
        <f t="shared" si="17"/>
        <v>8.84</v>
      </c>
      <c r="H691" s="865" t="s">
        <v>3</v>
      </c>
      <c r="I691" s="867">
        <v>7.45</v>
      </c>
      <c r="J691" s="868">
        <f t="shared" si="16"/>
        <v>65.858000000000004</v>
      </c>
      <c r="L691" s="394"/>
      <c r="M691" s="394"/>
    </row>
    <row r="692" spans="1:13">
      <c r="A692" s="863" t="str">
        <f t="shared" si="18"/>
        <v>Tipo Modular 2</v>
      </c>
      <c r="B692" s="864" t="s">
        <v>1136</v>
      </c>
      <c r="C692" s="863" t="s">
        <v>1096</v>
      </c>
      <c r="D692" s="864" t="s">
        <v>1127</v>
      </c>
      <c r="E692" s="865">
        <v>6.8</v>
      </c>
      <c r="F692" s="865">
        <v>0.3</v>
      </c>
      <c r="G692" s="871">
        <f t="shared" si="17"/>
        <v>8.84</v>
      </c>
      <c r="H692" s="865" t="s">
        <v>3</v>
      </c>
      <c r="I692" s="867">
        <v>7.45</v>
      </c>
      <c r="J692" s="868">
        <f t="shared" si="16"/>
        <v>65.858000000000004</v>
      </c>
      <c r="L692" s="394"/>
      <c r="M692" s="394"/>
    </row>
    <row r="693" spans="1:13">
      <c r="A693" s="863" t="str">
        <f t="shared" si="18"/>
        <v>Tipo Modular 2</v>
      </c>
      <c r="B693" s="864" t="s">
        <v>1136</v>
      </c>
      <c r="C693" s="863" t="s">
        <v>1096</v>
      </c>
      <c r="D693" s="864" t="s">
        <v>1148</v>
      </c>
      <c r="E693" s="865">
        <v>26.47</v>
      </c>
      <c r="F693" s="865">
        <v>0.3</v>
      </c>
      <c r="G693" s="871">
        <f t="shared" si="17"/>
        <v>34.411000000000001</v>
      </c>
      <c r="H693" s="865" t="s">
        <v>3</v>
      </c>
      <c r="I693" s="867">
        <v>3.09</v>
      </c>
      <c r="J693" s="868">
        <f t="shared" si="16"/>
        <v>106.32999</v>
      </c>
      <c r="L693" s="394"/>
      <c r="M693" s="394"/>
    </row>
    <row r="694" spans="1:13">
      <c r="A694" s="863" t="str">
        <f t="shared" si="18"/>
        <v>Tipo Modular 2</v>
      </c>
      <c r="B694" s="864" t="s">
        <v>1136</v>
      </c>
      <c r="C694" s="863" t="s">
        <v>1096</v>
      </c>
      <c r="D694" s="864" t="s">
        <v>1149</v>
      </c>
      <c r="E694" s="865">
        <v>460.09</v>
      </c>
      <c r="F694" s="865">
        <v>0.3</v>
      </c>
      <c r="G694" s="871">
        <f t="shared" si="17"/>
        <v>598.11699999999996</v>
      </c>
      <c r="H694" s="865" t="s">
        <v>3</v>
      </c>
      <c r="I694" s="867">
        <v>3.09</v>
      </c>
      <c r="J694" s="868">
        <f t="shared" si="16"/>
        <v>1848.1815299999998</v>
      </c>
      <c r="L694" s="394"/>
      <c r="M694" s="394"/>
    </row>
    <row r="695" spans="1:13">
      <c r="A695" s="863" t="str">
        <f t="shared" si="18"/>
        <v>Tipo Modular 2</v>
      </c>
      <c r="B695" s="864" t="s">
        <v>1136</v>
      </c>
      <c r="C695" s="863" t="s">
        <v>1096</v>
      </c>
      <c r="D695" s="864" t="s">
        <v>1150</v>
      </c>
      <c r="E695" s="865">
        <v>222.25</v>
      </c>
      <c r="F695" s="865">
        <v>0.3</v>
      </c>
      <c r="G695" s="871">
        <f t="shared" si="17"/>
        <v>288.92500000000001</v>
      </c>
      <c r="H695" s="865" t="s">
        <v>3</v>
      </c>
      <c r="I695" s="867">
        <v>3.09</v>
      </c>
      <c r="J695" s="868">
        <f t="shared" si="16"/>
        <v>892.77824999999996</v>
      </c>
      <c r="L695" s="394"/>
      <c r="M695" s="394"/>
    </row>
    <row r="696" spans="1:13">
      <c r="A696" s="863" t="str">
        <f t="shared" si="18"/>
        <v>Tipo Modular 2</v>
      </c>
      <c r="B696" s="864" t="s">
        <v>1136</v>
      </c>
      <c r="C696" s="863" t="s">
        <v>1096</v>
      </c>
      <c r="D696" s="864" t="s">
        <v>1151</v>
      </c>
      <c r="E696" s="865">
        <v>204.72</v>
      </c>
      <c r="F696" s="865">
        <v>0.3</v>
      </c>
      <c r="G696" s="871">
        <f t="shared" si="17"/>
        <v>266.13599999999997</v>
      </c>
      <c r="H696" s="865" t="s">
        <v>3</v>
      </c>
      <c r="I696" s="867">
        <v>3.09</v>
      </c>
      <c r="J696" s="868">
        <f t="shared" si="16"/>
        <v>822.36023999999986</v>
      </c>
      <c r="L696" s="394"/>
      <c r="M696" s="394"/>
    </row>
    <row r="697" spans="1:13">
      <c r="A697" s="863" t="str">
        <f t="shared" si="18"/>
        <v>Tipo Modular 2</v>
      </c>
      <c r="B697" s="864" t="s">
        <v>1136</v>
      </c>
      <c r="C697" s="863" t="s">
        <v>1096</v>
      </c>
      <c r="D697" s="864" t="s">
        <v>1152</v>
      </c>
      <c r="E697" s="865">
        <v>334.49</v>
      </c>
      <c r="F697" s="865">
        <v>0.3</v>
      </c>
      <c r="G697" s="871">
        <f t="shared" si="17"/>
        <v>434.83699999999999</v>
      </c>
      <c r="H697" s="865" t="s">
        <v>3</v>
      </c>
      <c r="I697" s="867">
        <v>3.09</v>
      </c>
      <c r="J697" s="868">
        <f t="shared" si="16"/>
        <v>1343.6463299999998</v>
      </c>
      <c r="L697" s="394"/>
      <c r="M697" s="394"/>
    </row>
    <row r="698" spans="1:13">
      <c r="A698" s="863" t="str">
        <f t="shared" si="18"/>
        <v>Tipo Modular 2</v>
      </c>
      <c r="B698" s="864" t="s">
        <v>1136</v>
      </c>
      <c r="C698" s="863" t="s">
        <v>1096</v>
      </c>
      <c r="D698" s="864" t="s">
        <v>1153</v>
      </c>
      <c r="E698" s="865">
        <v>28.65</v>
      </c>
      <c r="F698" s="865">
        <v>0.3</v>
      </c>
      <c r="G698" s="871">
        <f t="shared" si="17"/>
        <v>37.244999999999997</v>
      </c>
      <c r="H698" s="865" t="s">
        <v>3</v>
      </c>
      <c r="I698" s="867">
        <v>3.09</v>
      </c>
      <c r="J698" s="868">
        <f t="shared" si="16"/>
        <v>115.08704999999999</v>
      </c>
      <c r="L698" s="394"/>
      <c r="M698" s="394"/>
    </row>
    <row r="699" spans="1:13">
      <c r="A699" s="863" t="str">
        <f t="shared" si="18"/>
        <v>Tipo Modular 2</v>
      </c>
      <c r="B699" s="864" t="s">
        <v>1136</v>
      </c>
      <c r="C699" s="863" t="s">
        <v>1096</v>
      </c>
      <c r="D699" s="864" t="s">
        <v>1154</v>
      </c>
      <c r="E699" s="865">
        <v>114.34</v>
      </c>
      <c r="F699" s="865">
        <v>0.3</v>
      </c>
      <c r="G699" s="871">
        <f t="shared" si="17"/>
        <v>148.642</v>
      </c>
      <c r="H699" s="865" t="s">
        <v>3</v>
      </c>
      <c r="I699" s="867">
        <v>4.99</v>
      </c>
      <c r="J699" s="868">
        <f t="shared" si="16"/>
        <v>741.72357999999997</v>
      </c>
      <c r="L699" s="394"/>
      <c r="M699" s="394"/>
    </row>
    <row r="700" spans="1:13">
      <c r="A700" s="863" t="str">
        <f t="shared" si="18"/>
        <v>Tipo Modular 2</v>
      </c>
      <c r="B700" s="864" t="s">
        <v>1136</v>
      </c>
      <c r="C700" s="863" t="s">
        <v>1096</v>
      </c>
      <c r="D700" s="864" t="s">
        <v>1155</v>
      </c>
      <c r="E700" s="865">
        <v>28.41</v>
      </c>
      <c r="F700" s="865">
        <v>0.3</v>
      </c>
      <c r="G700" s="871">
        <f t="shared" si="17"/>
        <v>36.933</v>
      </c>
      <c r="H700" s="865" t="s">
        <v>3</v>
      </c>
      <c r="I700" s="867">
        <v>4.99</v>
      </c>
      <c r="J700" s="868">
        <f t="shared" si="16"/>
        <v>184.29567</v>
      </c>
      <c r="L700" s="394"/>
      <c r="M700" s="394"/>
    </row>
    <row r="701" spans="1:13">
      <c r="A701" s="863" t="str">
        <f t="shared" si="18"/>
        <v>Tipo Modular 2</v>
      </c>
      <c r="B701" s="864" t="s">
        <v>1136</v>
      </c>
      <c r="C701" s="863" t="s">
        <v>1096</v>
      </c>
      <c r="D701" s="864" t="s">
        <v>1156</v>
      </c>
      <c r="E701" s="865">
        <v>39.479999999999997</v>
      </c>
      <c r="F701" s="865">
        <v>0.3</v>
      </c>
      <c r="G701" s="871">
        <f t="shared" si="17"/>
        <v>51.323999999999998</v>
      </c>
      <c r="H701" s="865" t="s">
        <v>3</v>
      </c>
      <c r="I701" s="867">
        <v>4.99</v>
      </c>
      <c r="J701" s="868">
        <f t="shared" si="16"/>
        <v>256.10676000000001</v>
      </c>
      <c r="L701" s="394"/>
      <c r="M701" s="394"/>
    </row>
    <row r="702" spans="1:13">
      <c r="A702" s="863" t="str">
        <f t="shared" si="18"/>
        <v>Tipo Modular 2</v>
      </c>
      <c r="B702" s="864" t="s">
        <v>1136</v>
      </c>
      <c r="C702" s="863" t="s">
        <v>1096</v>
      </c>
      <c r="D702" s="864" t="s">
        <v>1157</v>
      </c>
      <c r="E702" s="865">
        <v>97.98</v>
      </c>
      <c r="F702" s="865">
        <v>0.3</v>
      </c>
      <c r="G702" s="871">
        <f t="shared" si="17"/>
        <v>127.374</v>
      </c>
      <c r="H702" s="865" t="s">
        <v>3</v>
      </c>
      <c r="I702" s="867">
        <v>4.99</v>
      </c>
      <c r="J702" s="868">
        <f t="shared" si="16"/>
        <v>635.59626000000003</v>
      </c>
      <c r="L702" s="394"/>
      <c r="M702" s="394"/>
    </row>
    <row r="703" spans="1:13">
      <c r="A703" s="863" t="str">
        <f t="shared" si="18"/>
        <v>Tipo Modular 2</v>
      </c>
      <c r="B703" s="864" t="s">
        <v>1136</v>
      </c>
      <c r="C703" s="863" t="s">
        <v>1096</v>
      </c>
      <c r="D703" s="864" t="s">
        <v>1158</v>
      </c>
      <c r="E703" s="865">
        <v>53.27</v>
      </c>
      <c r="F703" s="865">
        <v>0.3</v>
      </c>
      <c r="G703" s="871">
        <f t="shared" si="17"/>
        <v>69.251000000000005</v>
      </c>
      <c r="H703" s="865" t="s">
        <v>3</v>
      </c>
      <c r="I703" s="867">
        <v>4.99</v>
      </c>
      <c r="J703" s="868">
        <f t="shared" si="16"/>
        <v>345.56249000000003</v>
      </c>
      <c r="L703" s="394"/>
      <c r="M703" s="394"/>
    </row>
    <row r="704" spans="1:13">
      <c r="A704" s="863" t="str">
        <f t="shared" si="18"/>
        <v>Tipo Modular 2</v>
      </c>
      <c r="B704" s="864" t="s">
        <v>1136</v>
      </c>
      <c r="C704" s="863" t="s">
        <v>1096</v>
      </c>
      <c r="D704" s="864" t="s">
        <v>1159</v>
      </c>
      <c r="E704" s="865">
        <v>3.4</v>
      </c>
      <c r="F704" s="865">
        <v>0.3</v>
      </c>
      <c r="G704" s="871">
        <f t="shared" si="17"/>
        <v>4.42</v>
      </c>
      <c r="H704" s="865" t="s">
        <v>3</v>
      </c>
      <c r="I704" s="867">
        <v>7.99</v>
      </c>
      <c r="J704" s="868">
        <f t="shared" si="16"/>
        <v>35.315800000000003</v>
      </c>
      <c r="L704" s="394"/>
      <c r="M704" s="394"/>
    </row>
    <row r="705" spans="1:13">
      <c r="A705" s="863" t="str">
        <f t="shared" si="18"/>
        <v>Tipo Modular 2</v>
      </c>
      <c r="B705" s="864" t="s">
        <v>1136</v>
      </c>
      <c r="C705" s="863" t="s">
        <v>1096</v>
      </c>
      <c r="D705" s="864" t="s">
        <v>1160</v>
      </c>
      <c r="E705" s="865">
        <v>3.4</v>
      </c>
      <c r="F705" s="865">
        <v>0.3</v>
      </c>
      <c r="G705" s="871">
        <f t="shared" si="17"/>
        <v>4.42</v>
      </c>
      <c r="H705" s="865" t="s">
        <v>3</v>
      </c>
      <c r="I705" s="867">
        <v>7.99</v>
      </c>
      <c r="J705" s="868">
        <f t="shared" si="16"/>
        <v>35.315800000000003</v>
      </c>
      <c r="L705" s="394"/>
      <c r="M705" s="394"/>
    </row>
    <row r="706" spans="1:13">
      <c r="A706" s="863" t="str">
        <f t="shared" si="18"/>
        <v>Tipo Modular 2</v>
      </c>
      <c r="B706" s="864" t="s">
        <v>1136</v>
      </c>
      <c r="C706" s="863" t="s">
        <v>1096</v>
      </c>
      <c r="D706" s="864" t="s">
        <v>1161</v>
      </c>
      <c r="E706" s="865">
        <v>3.4</v>
      </c>
      <c r="F706" s="865">
        <v>0.3</v>
      </c>
      <c r="G706" s="871">
        <f t="shared" si="17"/>
        <v>4.42</v>
      </c>
      <c r="H706" s="865" t="s">
        <v>3</v>
      </c>
      <c r="I706" s="867">
        <v>7.99</v>
      </c>
      <c r="J706" s="868">
        <f t="shared" si="16"/>
        <v>35.315800000000003</v>
      </c>
      <c r="L706" s="394"/>
      <c r="M706" s="394"/>
    </row>
    <row r="707" spans="1:13">
      <c r="A707" s="863" t="str">
        <f t="shared" si="18"/>
        <v>Tipo Modular 2</v>
      </c>
      <c r="B707" s="864" t="s">
        <v>1136</v>
      </c>
      <c r="C707" s="863" t="s">
        <v>1096</v>
      </c>
      <c r="D707" s="864" t="s">
        <v>1162</v>
      </c>
      <c r="E707" s="865">
        <v>3.4</v>
      </c>
      <c r="F707" s="865">
        <v>0.3</v>
      </c>
      <c r="G707" s="871">
        <f t="shared" si="17"/>
        <v>4.42</v>
      </c>
      <c r="H707" s="865" t="s">
        <v>3</v>
      </c>
      <c r="I707" s="867">
        <v>7.99</v>
      </c>
      <c r="J707" s="868">
        <f t="shared" si="16"/>
        <v>35.315800000000003</v>
      </c>
      <c r="L707" s="394"/>
      <c r="M707" s="394"/>
    </row>
    <row r="708" spans="1:13">
      <c r="A708" s="863" t="str">
        <f t="shared" si="18"/>
        <v>Tipo Modular 2</v>
      </c>
      <c r="B708" s="864" t="s">
        <v>1136</v>
      </c>
      <c r="C708" s="863" t="s">
        <v>1096</v>
      </c>
      <c r="D708" s="864" t="s">
        <v>1163</v>
      </c>
      <c r="E708" s="865">
        <v>3.4</v>
      </c>
      <c r="F708" s="865">
        <v>0.3</v>
      </c>
      <c r="G708" s="871">
        <f t="shared" si="17"/>
        <v>4.42</v>
      </c>
      <c r="H708" s="865" t="s">
        <v>3</v>
      </c>
      <c r="I708" s="867">
        <v>7.99</v>
      </c>
      <c r="J708" s="868">
        <f t="shared" si="16"/>
        <v>35.315800000000003</v>
      </c>
      <c r="L708" s="394"/>
      <c r="M708" s="394"/>
    </row>
    <row r="709" spans="1:13">
      <c r="A709" s="863" t="str">
        <f t="shared" si="18"/>
        <v>Tipo Modular 2</v>
      </c>
      <c r="B709" s="864" t="s">
        <v>1136</v>
      </c>
      <c r="C709" s="863" t="s">
        <v>1206</v>
      </c>
      <c r="D709" s="864" t="s">
        <v>1255</v>
      </c>
      <c r="E709" s="865">
        <v>5</v>
      </c>
      <c r="F709" s="865">
        <v>0</v>
      </c>
      <c r="G709" s="871">
        <f t="shared" si="17"/>
        <v>5</v>
      </c>
      <c r="H709" s="865" t="s">
        <v>220</v>
      </c>
      <c r="I709" s="867">
        <v>3021.8</v>
      </c>
      <c r="J709" s="868">
        <f t="shared" si="16"/>
        <v>15109</v>
      </c>
      <c r="L709" s="394"/>
      <c r="M709" s="394"/>
    </row>
    <row r="710" spans="1:13">
      <c r="A710" s="863" t="str">
        <f t="shared" si="18"/>
        <v>Tipo Modular 2</v>
      </c>
      <c r="B710" s="864" t="s">
        <v>1136</v>
      </c>
      <c r="C710" s="863" t="s">
        <v>1101</v>
      </c>
      <c r="D710" s="864" t="s">
        <v>1275</v>
      </c>
      <c r="E710" s="865">
        <v>1</v>
      </c>
      <c r="F710" s="865">
        <v>0</v>
      </c>
      <c r="G710" s="871">
        <f t="shared" si="17"/>
        <v>1</v>
      </c>
      <c r="H710" s="865" t="s">
        <v>220</v>
      </c>
      <c r="I710" s="867">
        <v>11.99</v>
      </c>
      <c r="J710" s="868">
        <f t="shared" si="16"/>
        <v>11.99</v>
      </c>
      <c r="L710" s="394"/>
      <c r="M710" s="394"/>
    </row>
    <row r="711" spans="1:13">
      <c r="A711" s="863" t="str">
        <f t="shared" si="18"/>
        <v>Tipo Modular 2</v>
      </c>
      <c r="B711" s="864" t="s">
        <v>1136</v>
      </c>
      <c r="C711" s="863" t="s">
        <v>1101</v>
      </c>
      <c r="D711" s="864" t="s">
        <v>1256</v>
      </c>
      <c r="E711" s="865">
        <v>1</v>
      </c>
      <c r="F711" s="865">
        <v>0</v>
      </c>
      <c r="G711" s="871">
        <f t="shared" si="17"/>
        <v>1</v>
      </c>
      <c r="H711" s="865" t="s">
        <v>220</v>
      </c>
      <c r="I711" s="867">
        <v>8.08</v>
      </c>
      <c r="J711" s="868">
        <f t="shared" ref="J711:J774" si="19">G711*I711</f>
        <v>8.08</v>
      </c>
      <c r="L711" s="394"/>
      <c r="M711" s="394"/>
    </row>
    <row r="712" spans="1:13">
      <c r="A712" s="863" t="str">
        <f t="shared" si="18"/>
        <v>Tipo Modular 2</v>
      </c>
      <c r="B712" s="864" t="s">
        <v>1136</v>
      </c>
      <c r="C712" s="863" t="s">
        <v>1101</v>
      </c>
      <c r="D712" s="864" t="s">
        <v>1164</v>
      </c>
      <c r="E712" s="865">
        <v>9</v>
      </c>
      <c r="F712" s="865">
        <v>0</v>
      </c>
      <c r="G712" s="871">
        <f t="shared" si="17"/>
        <v>9</v>
      </c>
      <c r="H712" s="865" t="s">
        <v>220</v>
      </c>
      <c r="I712" s="867">
        <v>12.99</v>
      </c>
      <c r="J712" s="868">
        <f t="shared" si="19"/>
        <v>116.91</v>
      </c>
      <c r="L712" s="394"/>
      <c r="M712" s="394"/>
    </row>
    <row r="713" spans="1:13">
      <c r="A713" s="863" t="str">
        <f t="shared" si="18"/>
        <v>Tipo Modular 2</v>
      </c>
      <c r="B713" s="864" t="s">
        <v>1136</v>
      </c>
      <c r="C713" s="863" t="s">
        <v>1101</v>
      </c>
      <c r="D713" s="864" t="s">
        <v>1165</v>
      </c>
      <c r="E713" s="865">
        <v>9</v>
      </c>
      <c r="F713" s="865">
        <v>0</v>
      </c>
      <c r="G713" s="871">
        <f t="shared" si="17"/>
        <v>9</v>
      </c>
      <c r="H713" s="865" t="s">
        <v>220</v>
      </c>
      <c r="I713" s="867">
        <v>9.89</v>
      </c>
      <c r="J713" s="868">
        <f t="shared" si="19"/>
        <v>89.01</v>
      </c>
      <c r="L713" s="394"/>
      <c r="M713" s="394"/>
    </row>
    <row r="714" spans="1:13">
      <c r="A714" s="863" t="str">
        <f t="shared" si="18"/>
        <v>Tipo Modular 2</v>
      </c>
      <c r="B714" s="864" t="s">
        <v>1136</v>
      </c>
      <c r="C714" s="863" t="s">
        <v>1101</v>
      </c>
      <c r="D714" s="864" t="s">
        <v>1226</v>
      </c>
      <c r="E714" s="865">
        <v>6</v>
      </c>
      <c r="F714" s="865">
        <v>0</v>
      </c>
      <c r="G714" s="871">
        <f t="shared" si="17"/>
        <v>6</v>
      </c>
      <c r="H714" s="865" t="s">
        <v>220</v>
      </c>
      <c r="I714" s="867">
        <v>8.99</v>
      </c>
      <c r="J714" s="868">
        <f t="shared" si="19"/>
        <v>53.94</v>
      </c>
      <c r="L714" s="394"/>
      <c r="M714" s="394"/>
    </row>
    <row r="715" spans="1:13">
      <c r="A715" s="863" t="str">
        <f t="shared" si="18"/>
        <v>Tipo Modular 2</v>
      </c>
      <c r="B715" s="864" t="s">
        <v>1136</v>
      </c>
      <c r="C715" s="863" t="s">
        <v>1101</v>
      </c>
      <c r="D715" s="864" t="s">
        <v>1102</v>
      </c>
      <c r="E715" s="865">
        <v>2</v>
      </c>
      <c r="F715" s="865">
        <v>0</v>
      </c>
      <c r="G715" s="871">
        <f t="shared" si="17"/>
        <v>2</v>
      </c>
      <c r="H715" s="865" t="s">
        <v>220</v>
      </c>
      <c r="I715" s="867">
        <v>63.99</v>
      </c>
      <c r="J715" s="868">
        <f t="shared" si="19"/>
        <v>127.98</v>
      </c>
      <c r="L715" s="394"/>
      <c r="M715" s="394"/>
    </row>
    <row r="716" spans="1:13">
      <c r="A716" s="863" t="str">
        <f t="shared" si="18"/>
        <v>Tipo Modular 2</v>
      </c>
      <c r="B716" s="864" t="s">
        <v>1136</v>
      </c>
      <c r="C716" s="863" t="s">
        <v>1101</v>
      </c>
      <c r="D716" s="864" t="s">
        <v>1173</v>
      </c>
      <c r="E716" s="865">
        <v>8</v>
      </c>
      <c r="F716" s="865">
        <v>0</v>
      </c>
      <c r="G716" s="871">
        <f t="shared" si="17"/>
        <v>8</v>
      </c>
      <c r="H716" s="865" t="s">
        <v>220</v>
      </c>
      <c r="I716" s="867">
        <v>74.95</v>
      </c>
      <c r="J716" s="868">
        <f t="shared" si="19"/>
        <v>599.6</v>
      </c>
      <c r="L716" s="394"/>
      <c r="M716" s="394"/>
    </row>
    <row r="717" spans="1:13">
      <c r="A717" s="863" t="str">
        <f t="shared" si="18"/>
        <v>Tipo Modular 2</v>
      </c>
      <c r="B717" s="864" t="s">
        <v>1136</v>
      </c>
      <c r="C717" s="863" t="s">
        <v>1101</v>
      </c>
      <c r="D717" s="864" t="s">
        <v>1257</v>
      </c>
      <c r="E717" s="865">
        <v>2</v>
      </c>
      <c r="F717" s="865">
        <v>0</v>
      </c>
      <c r="G717" s="871">
        <f t="shared" si="17"/>
        <v>2</v>
      </c>
      <c r="H717" s="865" t="s">
        <v>220</v>
      </c>
      <c r="I717" s="867">
        <v>214.9</v>
      </c>
      <c r="J717" s="868">
        <f t="shared" si="19"/>
        <v>429.8</v>
      </c>
      <c r="L717" s="394"/>
      <c r="M717" s="394"/>
    </row>
    <row r="718" spans="1:13">
      <c r="A718" s="863" t="str">
        <f t="shared" si="18"/>
        <v>Tipo Modular 2</v>
      </c>
      <c r="B718" s="864" t="s">
        <v>1136</v>
      </c>
      <c r="C718" s="863" t="s">
        <v>1105</v>
      </c>
      <c r="D718" s="864" t="s">
        <v>1178</v>
      </c>
      <c r="E718" s="865">
        <v>18</v>
      </c>
      <c r="F718" s="865">
        <v>0</v>
      </c>
      <c r="G718" s="871">
        <f t="shared" si="17"/>
        <v>18</v>
      </c>
      <c r="H718" s="865" t="s">
        <v>220</v>
      </c>
      <c r="I718" s="867">
        <v>0.65</v>
      </c>
      <c r="J718" s="868">
        <f t="shared" si="19"/>
        <v>11.700000000000001</v>
      </c>
      <c r="L718" s="394"/>
      <c r="M718" s="394"/>
    </row>
    <row r="719" spans="1:13">
      <c r="A719" s="863" t="str">
        <f t="shared" si="18"/>
        <v>Tipo Modular 2</v>
      </c>
      <c r="B719" s="864" t="s">
        <v>1136</v>
      </c>
      <c r="C719" s="863" t="s">
        <v>1105</v>
      </c>
      <c r="D719" s="864" t="s">
        <v>1179</v>
      </c>
      <c r="E719" s="865">
        <v>294</v>
      </c>
      <c r="F719" s="865">
        <v>0</v>
      </c>
      <c r="G719" s="871">
        <f t="shared" si="17"/>
        <v>294</v>
      </c>
      <c r="H719" s="865" t="s">
        <v>220</v>
      </c>
      <c r="I719" s="867">
        <v>0.5</v>
      </c>
      <c r="J719" s="868">
        <f t="shared" si="19"/>
        <v>147</v>
      </c>
      <c r="L719" s="394"/>
      <c r="M719" s="394"/>
    </row>
    <row r="720" spans="1:13">
      <c r="A720" s="863" t="str">
        <f t="shared" si="18"/>
        <v>Tipo Modular 2</v>
      </c>
      <c r="B720" s="864" t="s">
        <v>1136</v>
      </c>
      <c r="C720" s="863" t="s">
        <v>1105</v>
      </c>
      <c r="D720" s="864" t="s">
        <v>1180</v>
      </c>
      <c r="E720" s="865">
        <v>97.79</v>
      </c>
      <c r="F720" s="865">
        <v>0.2</v>
      </c>
      <c r="G720" s="871">
        <f t="shared" si="17"/>
        <v>117.34800000000001</v>
      </c>
      <c r="H720" s="865" t="s">
        <v>3</v>
      </c>
      <c r="I720" s="867">
        <v>3.4</v>
      </c>
      <c r="J720" s="868">
        <f t="shared" si="19"/>
        <v>398.98320000000001</v>
      </c>
      <c r="L720" s="394"/>
      <c r="M720" s="394"/>
    </row>
    <row r="721" spans="1:13">
      <c r="A721" s="863" t="str">
        <f t="shared" si="18"/>
        <v>Tipo Modular 2</v>
      </c>
      <c r="B721" s="864" t="s">
        <v>1136</v>
      </c>
      <c r="C721" s="863" t="s">
        <v>1105</v>
      </c>
      <c r="D721" s="864" t="s">
        <v>1182</v>
      </c>
      <c r="E721" s="865">
        <v>377.51</v>
      </c>
      <c r="F721" s="865">
        <v>0.2</v>
      </c>
      <c r="G721" s="871">
        <f t="shared" si="17"/>
        <v>453.012</v>
      </c>
      <c r="H721" s="865" t="s">
        <v>3</v>
      </c>
      <c r="I721" s="867">
        <v>0.78220000000000001</v>
      </c>
      <c r="J721" s="868">
        <f t="shared" si="19"/>
        <v>354.34598640000002</v>
      </c>
      <c r="L721" s="394"/>
      <c r="M721" s="394"/>
    </row>
    <row r="722" spans="1:13">
      <c r="A722" s="863" t="str">
        <f t="shared" si="18"/>
        <v>Tipo Modular 2</v>
      </c>
      <c r="B722" s="864" t="s">
        <v>1136</v>
      </c>
      <c r="C722" s="863" t="s">
        <v>1105</v>
      </c>
      <c r="D722" s="864" t="s">
        <v>1258</v>
      </c>
      <c r="E722" s="865">
        <v>0.3</v>
      </c>
      <c r="F722" s="865">
        <v>0.2</v>
      </c>
      <c r="G722" s="871">
        <f t="shared" si="17"/>
        <v>0.36</v>
      </c>
      <c r="H722" s="865" t="s">
        <v>3</v>
      </c>
      <c r="I722" s="867">
        <v>6.39</v>
      </c>
      <c r="J722" s="868">
        <f t="shared" si="19"/>
        <v>2.3003999999999998</v>
      </c>
      <c r="L722" s="394"/>
      <c r="M722" s="394"/>
    </row>
    <row r="723" spans="1:13">
      <c r="A723" s="863" t="str">
        <f t="shared" si="18"/>
        <v>Tipo Modular 2</v>
      </c>
      <c r="B723" s="864" t="s">
        <v>1136</v>
      </c>
      <c r="C723" s="863" t="s">
        <v>1105</v>
      </c>
      <c r="D723" s="864" t="s">
        <v>1183</v>
      </c>
      <c r="E723" s="865">
        <v>15.64</v>
      </c>
      <c r="F723" s="865">
        <v>0.2</v>
      </c>
      <c r="G723" s="871">
        <f t="shared" si="17"/>
        <v>18.768000000000001</v>
      </c>
      <c r="H723" s="865" t="s">
        <v>3</v>
      </c>
      <c r="I723" s="867">
        <v>2.27</v>
      </c>
      <c r="J723" s="868">
        <f t="shared" si="19"/>
        <v>42.603360000000002</v>
      </c>
      <c r="L723" s="394"/>
      <c r="M723" s="394"/>
    </row>
    <row r="724" spans="1:13">
      <c r="A724" s="863" t="str">
        <f t="shared" si="18"/>
        <v>Tipo Modular 2</v>
      </c>
      <c r="B724" s="864" t="s">
        <v>1136</v>
      </c>
      <c r="C724" s="863" t="s">
        <v>1105</v>
      </c>
      <c r="D724" s="864" t="s">
        <v>1184</v>
      </c>
      <c r="E724" s="865">
        <v>58.86</v>
      </c>
      <c r="F724" s="865">
        <v>0.2</v>
      </c>
      <c r="G724" s="871">
        <f t="shared" si="17"/>
        <v>70.632000000000005</v>
      </c>
      <c r="H724" s="865" t="s">
        <v>3</v>
      </c>
      <c r="I724" s="867">
        <v>0.78</v>
      </c>
      <c r="J724" s="868">
        <f t="shared" si="19"/>
        <v>55.092960000000005</v>
      </c>
      <c r="L724" s="394"/>
      <c r="M724" s="394"/>
    </row>
    <row r="725" spans="1:13">
      <c r="A725" s="863" t="str">
        <f t="shared" si="18"/>
        <v>Tipo Modular 2</v>
      </c>
      <c r="B725" s="864" t="s">
        <v>1136</v>
      </c>
      <c r="C725" s="863" t="s">
        <v>1105</v>
      </c>
      <c r="D725" s="864" t="s">
        <v>1185</v>
      </c>
      <c r="E725" s="865">
        <v>20.6</v>
      </c>
      <c r="F725" s="865">
        <v>0.05</v>
      </c>
      <c r="G725" s="871">
        <f t="shared" ref="G725:G979" si="20">E725+E725*F725</f>
        <v>21.630000000000003</v>
      </c>
      <c r="H725" s="865" t="s">
        <v>3</v>
      </c>
      <c r="I725" s="867">
        <v>7.03</v>
      </c>
      <c r="J725" s="868">
        <f t="shared" si="19"/>
        <v>152.05890000000002</v>
      </c>
      <c r="L725" s="394"/>
      <c r="M725" s="394"/>
    </row>
    <row r="726" spans="1:13">
      <c r="A726" s="863" t="str">
        <f t="shared" si="18"/>
        <v>Tipo Modular 2</v>
      </c>
      <c r="B726" s="864" t="s">
        <v>1136</v>
      </c>
      <c r="C726" s="863" t="s">
        <v>1186</v>
      </c>
      <c r="D726" s="864" t="s">
        <v>1259</v>
      </c>
      <c r="E726" s="865">
        <v>2</v>
      </c>
      <c r="F726" s="865">
        <v>0</v>
      </c>
      <c r="G726" s="871">
        <f t="shared" si="20"/>
        <v>2</v>
      </c>
      <c r="H726" s="865" t="s">
        <v>220</v>
      </c>
      <c r="I726" s="867">
        <v>57.9</v>
      </c>
      <c r="J726" s="868">
        <f t="shared" si="19"/>
        <v>115.8</v>
      </c>
      <c r="L726" s="394"/>
      <c r="M726" s="394"/>
    </row>
    <row r="727" spans="1:13">
      <c r="A727" s="863" t="str">
        <f t="shared" si="18"/>
        <v>Tipo Modular 2</v>
      </c>
      <c r="B727" s="864" t="s">
        <v>1136</v>
      </c>
      <c r="C727" s="863" t="s">
        <v>1186</v>
      </c>
      <c r="D727" s="864" t="s">
        <v>1261</v>
      </c>
      <c r="E727" s="865">
        <v>2</v>
      </c>
      <c r="F727" s="865">
        <v>0</v>
      </c>
      <c r="G727" s="871">
        <f t="shared" si="20"/>
        <v>2</v>
      </c>
      <c r="H727" s="865" t="s">
        <v>220</v>
      </c>
      <c r="I727" s="867">
        <v>2.71</v>
      </c>
      <c r="J727" s="868">
        <f t="shared" si="19"/>
        <v>5.42</v>
      </c>
      <c r="L727" s="394"/>
      <c r="M727" s="394"/>
    </row>
    <row r="728" spans="1:13">
      <c r="A728" s="863" t="str">
        <f t="shared" si="18"/>
        <v>Tipo Modular 2</v>
      </c>
      <c r="B728" s="864" t="s">
        <v>1136</v>
      </c>
      <c r="C728" s="863" t="s">
        <v>1186</v>
      </c>
      <c r="D728" s="864" t="s">
        <v>1187</v>
      </c>
      <c r="E728" s="865">
        <v>1</v>
      </c>
      <c r="F728" s="865">
        <v>0</v>
      </c>
      <c r="G728" s="871">
        <f t="shared" si="20"/>
        <v>1</v>
      </c>
      <c r="H728" s="865" t="s">
        <v>220</v>
      </c>
      <c r="I728" s="867">
        <v>34.9</v>
      </c>
      <c r="J728" s="868">
        <f t="shared" si="19"/>
        <v>34.9</v>
      </c>
      <c r="L728" s="394"/>
      <c r="M728" s="394"/>
    </row>
    <row r="729" spans="1:13">
      <c r="A729" s="863" t="str">
        <f t="shared" si="18"/>
        <v>Tipo Modular 2</v>
      </c>
      <c r="B729" s="864" t="s">
        <v>1136</v>
      </c>
      <c r="C729" s="863" t="s">
        <v>1186</v>
      </c>
      <c r="D729" s="864" t="s">
        <v>1188</v>
      </c>
      <c r="E729" s="865">
        <v>3</v>
      </c>
      <c r="F729" s="865">
        <v>0</v>
      </c>
      <c r="G729" s="871">
        <f t="shared" si="20"/>
        <v>3</v>
      </c>
      <c r="H729" s="865" t="s">
        <v>220</v>
      </c>
      <c r="I729" s="867">
        <v>36.89</v>
      </c>
      <c r="J729" s="868">
        <f t="shared" si="19"/>
        <v>110.67</v>
      </c>
      <c r="L729" s="394"/>
      <c r="M729" s="394"/>
    </row>
    <row r="730" spans="1:13">
      <c r="A730" s="863" t="str">
        <f t="shared" si="18"/>
        <v>Tipo Modular 2</v>
      </c>
      <c r="B730" s="864" t="s">
        <v>1136</v>
      </c>
      <c r="C730" s="863" t="s">
        <v>1186</v>
      </c>
      <c r="D730" s="864" t="s">
        <v>1263</v>
      </c>
      <c r="E730" s="865">
        <v>0</v>
      </c>
      <c r="F730" s="865">
        <v>0</v>
      </c>
      <c r="G730" s="871">
        <f t="shared" si="20"/>
        <v>0</v>
      </c>
      <c r="H730" s="865" t="s">
        <v>220</v>
      </c>
      <c r="I730" s="867">
        <v>229.9</v>
      </c>
      <c r="J730" s="868">
        <f t="shared" si="19"/>
        <v>0</v>
      </c>
      <c r="L730" s="394"/>
      <c r="M730" s="394"/>
    </row>
    <row r="731" spans="1:13">
      <c r="A731" s="863" t="str">
        <f t="shared" si="18"/>
        <v>Tipo Modular 2</v>
      </c>
      <c r="B731" s="864" t="s">
        <v>1136</v>
      </c>
      <c r="C731" s="863" t="s">
        <v>1189</v>
      </c>
      <c r="D731" s="864" t="s">
        <v>1264</v>
      </c>
      <c r="E731" s="865">
        <v>3</v>
      </c>
      <c r="F731" s="865">
        <v>0</v>
      </c>
      <c r="G731" s="871">
        <f t="shared" si="20"/>
        <v>3</v>
      </c>
      <c r="H731" s="865" t="s">
        <v>220</v>
      </c>
      <c r="I731" s="867">
        <v>5.71</v>
      </c>
      <c r="J731" s="868">
        <f t="shared" si="19"/>
        <v>17.13</v>
      </c>
      <c r="L731" s="394"/>
      <c r="M731" s="394"/>
    </row>
    <row r="732" spans="1:13">
      <c r="A732" s="863" t="str">
        <f t="shared" si="18"/>
        <v>Tipo Modular 2</v>
      </c>
      <c r="B732" s="864" t="s">
        <v>1136</v>
      </c>
      <c r="C732" s="863" t="s">
        <v>1189</v>
      </c>
      <c r="D732" s="864" t="s">
        <v>1190</v>
      </c>
      <c r="E732" s="865">
        <v>24</v>
      </c>
      <c r="F732" s="865">
        <v>0</v>
      </c>
      <c r="G732" s="871">
        <f t="shared" si="20"/>
        <v>24</v>
      </c>
      <c r="H732" s="865" t="s">
        <v>220</v>
      </c>
      <c r="I732" s="867">
        <v>10.62</v>
      </c>
      <c r="J732" s="868">
        <f t="shared" si="19"/>
        <v>254.88</v>
      </c>
      <c r="L732" s="394"/>
      <c r="M732" s="394"/>
    </row>
    <row r="733" spans="1:13">
      <c r="A733" s="863" t="str">
        <f t="shared" si="18"/>
        <v>Tipo Modular 2</v>
      </c>
      <c r="B733" s="864" t="s">
        <v>1136</v>
      </c>
      <c r="C733" s="863" t="s">
        <v>1189</v>
      </c>
      <c r="D733" s="864" t="s">
        <v>1191</v>
      </c>
      <c r="E733" s="865">
        <v>31</v>
      </c>
      <c r="F733" s="865">
        <v>0</v>
      </c>
      <c r="G733" s="871">
        <f t="shared" si="20"/>
        <v>31</v>
      </c>
      <c r="H733" s="865" t="s">
        <v>220</v>
      </c>
      <c r="I733" s="867">
        <v>9.59</v>
      </c>
      <c r="J733" s="868">
        <f t="shared" si="19"/>
        <v>297.29000000000002</v>
      </c>
      <c r="L733" s="394"/>
      <c r="M733" s="394"/>
    </row>
    <row r="734" spans="1:13">
      <c r="A734" s="863" t="str">
        <f t="shared" ref="A734:A776" si="21">A733</f>
        <v>Tipo Modular 2</v>
      </c>
      <c r="B734" s="864" t="s">
        <v>1136</v>
      </c>
      <c r="C734" s="863" t="s">
        <v>1189</v>
      </c>
      <c r="D734" s="864" t="s">
        <v>1265</v>
      </c>
      <c r="E734" s="865">
        <v>2</v>
      </c>
      <c r="F734" s="865">
        <v>0</v>
      </c>
      <c r="G734" s="871">
        <f t="shared" si="20"/>
        <v>2</v>
      </c>
      <c r="H734" s="865" t="s">
        <v>220</v>
      </c>
      <c r="I734" s="867">
        <v>10.9</v>
      </c>
      <c r="J734" s="868">
        <f t="shared" si="19"/>
        <v>21.8</v>
      </c>
      <c r="L734" s="394"/>
      <c r="M734" s="394"/>
    </row>
    <row r="735" spans="1:13">
      <c r="A735" s="863" t="str">
        <f t="shared" si="21"/>
        <v>Tipo Modular 2</v>
      </c>
      <c r="B735" s="864" t="s">
        <v>1136</v>
      </c>
      <c r="C735" s="863" t="s">
        <v>1189</v>
      </c>
      <c r="D735" s="864" t="s">
        <v>1266</v>
      </c>
      <c r="E735" s="865">
        <v>5</v>
      </c>
      <c r="F735" s="865">
        <v>0</v>
      </c>
      <c r="G735" s="871">
        <f t="shared" si="20"/>
        <v>5</v>
      </c>
      <c r="H735" s="865" t="s">
        <v>220</v>
      </c>
      <c r="I735" s="867">
        <v>26.38</v>
      </c>
      <c r="J735" s="868">
        <f t="shared" si="19"/>
        <v>131.9</v>
      </c>
      <c r="L735" s="394"/>
      <c r="M735" s="394"/>
    </row>
    <row r="736" spans="1:13">
      <c r="A736" s="863" t="str">
        <f t="shared" si="21"/>
        <v>Tipo Modular 2</v>
      </c>
      <c r="B736" s="864" t="s">
        <v>1136</v>
      </c>
      <c r="C736" s="863" t="s">
        <v>1189</v>
      </c>
      <c r="D736" s="864" t="s">
        <v>1192</v>
      </c>
      <c r="E736" s="865">
        <v>5</v>
      </c>
      <c r="F736" s="865">
        <v>0</v>
      </c>
      <c r="G736" s="871">
        <f t="shared" si="20"/>
        <v>5</v>
      </c>
      <c r="H736" s="865" t="s">
        <v>220</v>
      </c>
      <c r="I736" s="867">
        <v>37.97</v>
      </c>
      <c r="J736" s="868">
        <f t="shared" si="19"/>
        <v>189.85</v>
      </c>
      <c r="L736" s="394"/>
      <c r="M736" s="394"/>
    </row>
    <row r="737" spans="1:13">
      <c r="A737" s="863" t="str">
        <f t="shared" si="21"/>
        <v>Tipo Modular 2</v>
      </c>
      <c r="B737" s="864" t="s">
        <v>1136</v>
      </c>
      <c r="C737" s="863" t="s">
        <v>1189</v>
      </c>
      <c r="D737" s="864" t="s">
        <v>1267</v>
      </c>
      <c r="E737" s="865">
        <v>2</v>
      </c>
      <c r="F737" s="865">
        <v>0</v>
      </c>
      <c r="G737" s="871">
        <f t="shared" si="20"/>
        <v>2</v>
      </c>
      <c r="H737" s="865" t="s">
        <v>220</v>
      </c>
      <c r="I737" s="867">
        <v>46.79</v>
      </c>
      <c r="J737" s="868">
        <f t="shared" si="19"/>
        <v>93.58</v>
      </c>
      <c r="L737" s="394"/>
      <c r="M737" s="394"/>
    </row>
    <row r="738" spans="1:13">
      <c r="A738" s="863" t="str">
        <f t="shared" si="21"/>
        <v>Tipo Modular 2</v>
      </c>
      <c r="B738" s="864" t="s">
        <v>1136</v>
      </c>
      <c r="C738" s="863" t="s">
        <v>1189</v>
      </c>
      <c r="D738" s="864" t="s">
        <v>1194</v>
      </c>
      <c r="E738" s="865">
        <v>82</v>
      </c>
      <c r="F738" s="865">
        <v>0</v>
      </c>
      <c r="G738" s="871">
        <f t="shared" si="20"/>
        <v>82</v>
      </c>
      <c r="H738" s="865" t="s">
        <v>220</v>
      </c>
      <c r="I738" s="867">
        <v>8.19</v>
      </c>
      <c r="J738" s="868">
        <f t="shared" si="19"/>
        <v>671.57999999999993</v>
      </c>
      <c r="L738" s="394"/>
      <c r="M738" s="394"/>
    </row>
    <row r="739" spans="1:13">
      <c r="A739" s="863" t="str">
        <f t="shared" si="21"/>
        <v>Tipo Modular 2</v>
      </c>
      <c r="B739" s="864" t="s">
        <v>1136</v>
      </c>
      <c r="C739" s="863" t="s">
        <v>1189</v>
      </c>
      <c r="D739" s="864" t="s">
        <v>1195</v>
      </c>
      <c r="E739" s="865">
        <v>28</v>
      </c>
      <c r="F739" s="865">
        <v>0</v>
      </c>
      <c r="G739" s="871">
        <f t="shared" si="20"/>
        <v>28</v>
      </c>
      <c r="H739" s="865" t="s">
        <v>220</v>
      </c>
      <c r="I739" s="867">
        <v>10.79</v>
      </c>
      <c r="J739" s="868">
        <f t="shared" si="19"/>
        <v>302.12</v>
      </c>
      <c r="L739" s="394"/>
      <c r="M739" s="394"/>
    </row>
    <row r="740" spans="1:13">
      <c r="A740" s="863" t="str">
        <f t="shared" si="21"/>
        <v>Tipo Modular 2</v>
      </c>
      <c r="B740" s="864" t="s">
        <v>1136</v>
      </c>
      <c r="C740" s="863" t="s">
        <v>1189</v>
      </c>
      <c r="D740" s="864" t="s">
        <v>1196</v>
      </c>
      <c r="E740" s="865">
        <v>1</v>
      </c>
      <c r="F740" s="865">
        <v>0</v>
      </c>
      <c r="G740" s="871">
        <f t="shared" si="20"/>
        <v>1</v>
      </c>
      <c r="H740" s="865" t="s">
        <v>220</v>
      </c>
      <c r="I740" s="867">
        <v>14.15</v>
      </c>
      <c r="J740" s="868">
        <f t="shared" si="19"/>
        <v>14.15</v>
      </c>
      <c r="L740" s="394"/>
      <c r="M740" s="394"/>
    </row>
    <row r="741" spans="1:13">
      <c r="A741" s="863" t="str">
        <f t="shared" si="21"/>
        <v>Tipo Modular 2</v>
      </c>
      <c r="B741" s="864" t="s">
        <v>1122</v>
      </c>
      <c r="C741" s="863" t="s">
        <v>1096</v>
      </c>
      <c r="D741" s="864" t="s">
        <v>1123</v>
      </c>
      <c r="E741" s="865">
        <v>17.739999999999998</v>
      </c>
      <c r="F741" s="865">
        <v>0.3</v>
      </c>
      <c r="G741" s="871">
        <f t="shared" si="20"/>
        <v>23.061999999999998</v>
      </c>
      <c r="H741" s="865" t="s">
        <v>3</v>
      </c>
      <c r="I741" s="867">
        <v>7.45</v>
      </c>
      <c r="J741" s="868">
        <f t="shared" si="19"/>
        <v>171.81189999999998</v>
      </c>
      <c r="L741" s="394"/>
      <c r="M741" s="394"/>
    </row>
    <row r="742" spans="1:13">
      <c r="A742" s="863" t="str">
        <f t="shared" si="21"/>
        <v>Tipo Modular 2</v>
      </c>
      <c r="B742" s="864" t="s">
        <v>1122</v>
      </c>
      <c r="C742" s="863" t="s">
        <v>1096</v>
      </c>
      <c r="D742" s="864" t="s">
        <v>1124</v>
      </c>
      <c r="E742" s="865">
        <v>17.739999999999998</v>
      </c>
      <c r="F742" s="865">
        <v>0.3</v>
      </c>
      <c r="G742" s="871">
        <f t="shared" si="20"/>
        <v>23.061999999999998</v>
      </c>
      <c r="H742" s="865" t="s">
        <v>3</v>
      </c>
      <c r="I742" s="867">
        <v>7.45</v>
      </c>
      <c r="J742" s="868">
        <f t="shared" si="19"/>
        <v>171.81189999999998</v>
      </c>
      <c r="L742" s="394"/>
      <c r="M742" s="394"/>
    </row>
    <row r="743" spans="1:13">
      <c r="A743" s="863" t="str">
        <f t="shared" si="21"/>
        <v>Tipo Modular 2</v>
      </c>
      <c r="B743" s="864" t="s">
        <v>1122</v>
      </c>
      <c r="C743" s="863" t="s">
        <v>1096</v>
      </c>
      <c r="D743" s="864" t="s">
        <v>1125</v>
      </c>
      <c r="E743" s="865">
        <v>17.739999999999998</v>
      </c>
      <c r="F743" s="865">
        <v>0.3</v>
      </c>
      <c r="G743" s="871">
        <f t="shared" si="20"/>
        <v>23.061999999999998</v>
      </c>
      <c r="H743" s="865" t="s">
        <v>3</v>
      </c>
      <c r="I743" s="867">
        <v>7.45</v>
      </c>
      <c r="J743" s="868">
        <f t="shared" si="19"/>
        <v>171.81189999999998</v>
      </c>
      <c r="L743" s="394"/>
      <c r="M743" s="394"/>
    </row>
    <row r="744" spans="1:13">
      <c r="A744" s="863" t="str">
        <f t="shared" si="21"/>
        <v>Tipo Modular 2</v>
      </c>
      <c r="B744" s="864" t="s">
        <v>1122</v>
      </c>
      <c r="C744" s="863" t="s">
        <v>1096</v>
      </c>
      <c r="D744" s="864" t="s">
        <v>1126</v>
      </c>
      <c r="E744" s="865">
        <v>17.739999999999998</v>
      </c>
      <c r="F744" s="865">
        <v>0.3</v>
      </c>
      <c r="G744" s="871">
        <f t="shared" si="20"/>
        <v>23.061999999999998</v>
      </c>
      <c r="H744" s="865" t="s">
        <v>3</v>
      </c>
      <c r="I744" s="867">
        <v>7.45</v>
      </c>
      <c r="J744" s="868">
        <f t="shared" si="19"/>
        <v>171.81189999999998</v>
      </c>
      <c r="L744" s="394"/>
      <c r="M744" s="394"/>
    </row>
    <row r="745" spans="1:13">
      <c r="A745" s="863" t="str">
        <f t="shared" si="21"/>
        <v>Tipo Modular 2</v>
      </c>
      <c r="B745" s="864" t="s">
        <v>1122</v>
      </c>
      <c r="C745" s="863" t="s">
        <v>1096</v>
      </c>
      <c r="D745" s="864" t="s">
        <v>1127</v>
      </c>
      <c r="E745" s="865">
        <v>17.739999999999998</v>
      </c>
      <c r="F745" s="865">
        <v>0.3</v>
      </c>
      <c r="G745" s="871">
        <f t="shared" si="20"/>
        <v>23.061999999999998</v>
      </c>
      <c r="H745" s="865" t="s">
        <v>3</v>
      </c>
      <c r="I745" s="867">
        <v>7.45</v>
      </c>
      <c r="J745" s="868">
        <f t="shared" si="19"/>
        <v>171.81189999999998</v>
      </c>
      <c r="L745" s="394"/>
      <c r="M745" s="394"/>
    </row>
    <row r="746" spans="1:13">
      <c r="A746" s="863" t="str">
        <f t="shared" si="21"/>
        <v>Tipo Modular 2</v>
      </c>
      <c r="B746" s="864" t="s">
        <v>1122</v>
      </c>
      <c r="C746" s="863" t="s">
        <v>1105</v>
      </c>
      <c r="D746" s="864" t="s">
        <v>1178</v>
      </c>
      <c r="E746" s="865">
        <v>45</v>
      </c>
      <c r="F746" s="865">
        <v>0</v>
      </c>
      <c r="G746" s="871">
        <f t="shared" si="20"/>
        <v>45</v>
      </c>
      <c r="H746" s="865" t="s">
        <v>220</v>
      </c>
      <c r="I746" s="867">
        <v>0.65</v>
      </c>
      <c r="J746" s="868">
        <f t="shared" si="19"/>
        <v>29.25</v>
      </c>
      <c r="L746" s="394"/>
      <c r="M746" s="394"/>
    </row>
    <row r="747" spans="1:13">
      <c r="A747" s="863" t="str">
        <f t="shared" si="21"/>
        <v>Tipo Modular 2</v>
      </c>
      <c r="B747" s="864" t="s">
        <v>1122</v>
      </c>
      <c r="C747" s="863" t="s">
        <v>1105</v>
      </c>
      <c r="D747" s="864" t="s">
        <v>1179</v>
      </c>
      <c r="E747" s="865">
        <v>16</v>
      </c>
      <c r="F747" s="865">
        <v>0</v>
      </c>
      <c r="G747" s="871">
        <f t="shared" si="20"/>
        <v>16</v>
      </c>
      <c r="H747" s="865" t="s">
        <v>220</v>
      </c>
      <c r="I747" s="867">
        <v>0.5</v>
      </c>
      <c r="J747" s="868">
        <f t="shared" si="19"/>
        <v>8</v>
      </c>
      <c r="L747" s="394"/>
      <c r="M747" s="394"/>
    </row>
    <row r="748" spans="1:13">
      <c r="A748" s="863" t="str">
        <f t="shared" si="21"/>
        <v>Tipo Modular 2</v>
      </c>
      <c r="B748" s="864" t="s">
        <v>1122</v>
      </c>
      <c r="C748" s="863" t="s">
        <v>1105</v>
      </c>
      <c r="D748" s="864" t="s">
        <v>1180</v>
      </c>
      <c r="E748" s="865">
        <v>17.739999999999998</v>
      </c>
      <c r="F748" s="865">
        <v>0.2</v>
      </c>
      <c r="G748" s="871">
        <f t="shared" si="20"/>
        <v>21.287999999999997</v>
      </c>
      <c r="H748" s="865" t="s">
        <v>3</v>
      </c>
      <c r="I748" s="867">
        <v>3.4</v>
      </c>
      <c r="J748" s="868">
        <f t="shared" si="19"/>
        <v>72.379199999999983</v>
      </c>
      <c r="L748" s="394"/>
      <c r="M748" s="394"/>
    </row>
    <row r="749" spans="1:13">
      <c r="A749" s="863" t="str">
        <f t="shared" si="21"/>
        <v>Tipo Modular 2</v>
      </c>
      <c r="B749" s="864" t="s">
        <v>1122</v>
      </c>
      <c r="C749" s="863" t="s">
        <v>1105</v>
      </c>
      <c r="D749" s="864" t="s">
        <v>1185</v>
      </c>
      <c r="E749" s="865">
        <v>51</v>
      </c>
      <c r="F749" s="865">
        <v>0.05</v>
      </c>
      <c r="G749" s="871">
        <f t="shared" si="20"/>
        <v>53.55</v>
      </c>
      <c r="H749" s="865" t="s">
        <v>3</v>
      </c>
      <c r="I749" s="867">
        <v>7.03</v>
      </c>
      <c r="J749" s="868">
        <f t="shared" si="19"/>
        <v>376.45650000000001</v>
      </c>
      <c r="L749" s="394"/>
      <c r="M749" s="394"/>
    </row>
    <row r="750" spans="1:13">
      <c r="A750" s="863" t="str">
        <f t="shared" si="21"/>
        <v>Tipo Modular 2</v>
      </c>
      <c r="B750" s="864" t="s">
        <v>1197</v>
      </c>
      <c r="C750" s="863" t="s">
        <v>1092</v>
      </c>
      <c r="D750" s="864" t="s">
        <v>1138</v>
      </c>
      <c r="E750" s="865">
        <v>11</v>
      </c>
      <c r="F750" s="865">
        <v>0</v>
      </c>
      <c r="G750" s="871">
        <f t="shared" si="20"/>
        <v>11</v>
      </c>
      <c r="H750" s="865" t="s">
        <v>220</v>
      </c>
      <c r="I750" s="867">
        <v>2.64</v>
      </c>
      <c r="J750" s="868">
        <f t="shared" si="19"/>
        <v>29.040000000000003</v>
      </c>
      <c r="L750" s="394"/>
      <c r="M750" s="394"/>
    </row>
    <row r="751" spans="1:13">
      <c r="A751" s="863" t="str">
        <f t="shared" si="21"/>
        <v>Tipo Modular 2</v>
      </c>
      <c r="B751" s="864" t="s">
        <v>1197</v>
      </c>
      <c r="C751" s="863" t="s">
        <v>1092</v>
      </c>
      <c r="D751" s="864" t="s">
        <v>1198</v>
      </c>
      <c r="E751" s="865">
        <v>2</v>
      </c>
      <c r="F751" s="865">
        <v>0</v>
      </c>
      <c r="G751" s="871">
        <f t="shared" si="20"/>
        <v>2</v>
      </c>
      <c r="H751" s="865" t="s">
        <v>220</v>
      </c>
      <c r="I751" s="867">
        <v>5.25</v>
      </c>
      <c r="J751" s="868">
        <f t="shared" si="19"/>
        <v>10.5</v>
      </c>
      <c r="L751" s="394"/>
      <c r="M751" s="394"/>
    </row>
    <row r="752" spans="1:13">
      <c r="A752" s="863" t="str">
        <f t="shared" si="21"/>
        <v>Tipo Modular 2</v>
      </c>
      <c r="B752" s="864" t="s">
        <v>1197</v>
      </c>
      <c r="C752" s="863" t="s">
        <v>1118</v>
      </c>
      <c r="D752" s="864" t="s">
        <v>1268</v>
      </c>
      <c r="E752" s="865">
        <v>2</v>
      </c>
      <c r="F752" s="865">
        <v>0</v>
      </c>
      <c r="G752" s="871">
        <f t="shared" si="20"/>
        <v>2</v>
      </c>
      <c r="H752" s="865" t="s">
        <v>220</v>
      </c>
      <c r="I752" s="867">
        <v>243.9</v>
      </c>
      <c r="J752" s="868">
        <f t="shared" si="19"/>
        <v>487.8</v>
      </c>
      <c r="L752" s="394"/>
      <c r="M752" s="394"/>
    </row>
    <row r="753" spans="1:13">
      <c r="A753" s="863" t="str">
        <f t="shared" si="21"/>
        <v>Tipo Modular 2</v>
      </c>
      <c r="B753" s="864" t="s">
        <v>1197</v>
      </c>
      <c r="C753" s="863" t="s">
        <v>1142</v>
      </c>
      <c r="D753" s="864" t="s">
        <v>1199</v>
      </c>
      <c r="E753" s="865">
        <v>10</v>
      </c>
      <c r="F753" s="865">
        <v>0</v>
      </c>
      <c r="G753" s="871">
        <f t="shared" si="20"/>
        <v>10</v>
      </c>
      <c r="H753" s="865" t="s">
        <v>220</v>
      </c>
      <c r="I753" s="867">
        <v>8.9</v>
      </c>
      <c r="J753" s="868">
        <f t="shared" si="19"/>
        <v>89</v>
      </c>
      <c r="L753" s="394"/>
      <c r="M753" s="394"/>
    </row>
    <row r="754" spans="1:13">
      <c r="A754" s="863" t="str">
        <f t="shared" si="21"/>
        <v>Tipo Modular 2</v>
      </c>
      <c r="B754" s="864" t="s">
        <v>1197</v>
      </c>
      <c r="C754" s="863" t="s">
        <v>1142</v>
      </c>
      <c r="D754" s="864" t="s">
        <v>1200</v>
      </c>
      <c r="E754" s="865">
        <v>2</v>
      </c>
      <c r="F754" s="865">
        <v>0</v>
      </c>
      <c r="G754" s="871">
        <f t="shared" si="20"/>
        <v>2</v>
      </c>
      <c r="H754" s="865" t="s">
        <v>220</v>
      </c>
      <c r="I754" s="867">
        <v>9.99</v>
      </c>
      <c r="J754" s="868">
        <f t="shared" si="19"/>
        <v>19.98</v>
      </c>
      <c r="L754" s="394"/>
      <c r="M754" s="394"/>
    </row>
    <row r="755" spans="1:13">
      <c r="A755" s="863" t="str">
        <f t="shared" si="21"/>
        <v>Tipo Modular 2</v>
      </c>
      <c r="B755" s="864" t="s">
        <v>1197</v>
      </c>
      <c r="C755" s="863" t="s">
        <v>1142</v>
      </c>
      <c r="D755" s="864" t="s">
        <v>1145</v>
      </c>
      <c r="E755" s="865">
        <v>10</v>
      </c>
      <c r="F755" s="865">
        <v>0</v>
      </c>
      <c r="G755" s="871">
        <f t="shared" si="20"/>
        <v>10</v>
      </c>
      <c r="H755" s="865" t="s">
        <v>220</v>
      </c>
      <c r="I755" s="867">
        <v>2.33</v>
      </c>
      <c r="J755" s="868">
        <f t="shared" si="19"/>
        <v>23.3</v>
      </c>
      <c r="L755" s="394"/>
      <c r="M755" s="394"/>
    </row>
    <row r="756" spans="1:13">
      <c r="A756" s="863" t="str">
        <f t="shared" si="21"/>
        <v>Tipo Modular 2</v>
      </c>
      <c r="B756" s="864" t="s">
        <v>1197</v>
      </c>
      <c r="C756" s="863" t="s">
        <v>1142</v>
      </c>
      <c r="D756" s="864" t="s">
        <v>1201</v>
      </c>
      <c r="E756" s="865">
        <v>2</v>
      </c>
      <c r="F756" s="865">
        <v>0</v>
      </c>
      <c r="G756" s="871">
        <f t="shared" si="20"/>
        <v>2</v>
      </c>
      <c r="H756" s="865" t="s">
        <v>220</v>
      </c>
      <c r="I756" s="867">
        <v>3.93</v>
      </c>
      <c r="J756" s="868">
        <f t="shared" si="19"/>
        <v>7.86</v>
      </c>
      <c r="L756" s="394"/>
      <c r="M756" s="394"/>
    </row>
    <row r="757" spans="1:13">
      <c r="A757" s="863" t="str">
        <f t="shared" si="21"/>
        <v>Tipo Modular 2</v>
      </c>
      <c r="B757" s="864" t="s">
        <v>1197</v>
      </c>
      <c r="C757" s="863" t="s">
        <v>1202</v>
      </c>
      <c r="D757" s="864" t="s">
        <v>1203</v>
      </c>
      <c r="E757" s="865">
        <v>21.9</v>
      </c>
      <c r="F757" s="865">
        <v>0</v>
      </c>
      <c r="G757" s="871">
        <f t="shared" si="20"/>
        <v>21.9</v>
      </c>
      <c r="H757" s="865" t="s">
        <v>3</v>
      </c>
      <c r="I757" s="867">
        <v>1.5</v>
      </c>
      <c r="J757" s="868">
        <f t="shared" si="19"/>
        <v>32.849999999999994</v>
      </c>
      <c r="L757" s="394"/>
      <c r="M757" s="394"/>
    </row>
    <row r="758" spans="1:13">
      <c r="A758" s="863" t="str">
        <f t="shared" si="21"/>
        <v>Tipo Modular 2</v>
      </c>
      <c r="B758" s="864" t="s">
        <v>1197</v>
      </c>
      <c r="C758" s="863" t="s">
        <v>1235</v>
      </c>
      <c r="D758" s="864" t="s">
        <v>1236</v>
      </c>
      <c r="E758" s="865">
        <v>2</v>
      </c>
      <c r="F758" s="865">
        <v>0</v>
      </c>
      <c r="G758" s="871">
        <f t="shared" si="20"/>
        <v>2</v>
      </c>
      <c r="H758" s="865" t="s">
        <v>220</v>
      </c>
      <c r="I758" s="867">
        <v>3.29</v>
      </c>
      <c r="J758" s="868">
        <f t="shared" si="19"/>
        <v>6.58</v>
      </c>
      <c r="L758" s="394"/>
      <c r="M758" s="394"/>
    </row>
    <row r="759" spans="1:13">
      <c r="A759" s="863" t="str">
        <f t="shared" si="21"/>
        <v>Tipo Modular 2</v>
      </c>
      <c r="B759" s="864" t="s">
        <v>1197</v>
      </c>
      <c r="C759" s="863" t="s">
        <v>1208</v>
      </c>
      <c r="D759" s="864" t="s">
        <v>1212</v>
      </c>
      <c r="E759" s="865">
        <v>1</v>
      </c>
      <c r="F759" s="865">
        <v>0</v>
      </c>
      <c r="G759" s="871">
        <f t="shared" si="20"/>
        <v>1</v>
      </c>
      <c r="H759" s="865" t="s">
        <v>220</v>
      </c>
      <c r="I759" s="867">
        <v>8.5</v>
      </c>
      <c r="J759" s="868">
        <f t="shared" si="19"/>
        <v>8.5</v>
      </c>
      <c r="L759" s="394"/>
      <c r="M759" s="394"/>
    </row>
    <row r="760" spans="1:13">
      <c r="A760" s="863" t="str">
        <f t="shared" si="21"/>
        <v>Tipo Modular 2</v>
      </c>
      <c r="B760" s="864" t="s">
        <v>1197</v>
      </c>
      <c r="C760" s="863" t="s">
        <v>1105</v>
      </c>
      <c r="D760" s="864" t="s">
        <v>1179</v>
      </c>
      <c r="E760" s="865">
        <v>136</v>
      </c>
      <c r="F760" s="865">
        <v>0</v>
      </c>
      <c r="G760" s="871">
        <f t="shared" si="20"/>
        <v>136</v>
      </c>
      <c r="H760" s="865" t="s">
        <v>220</v>
      </c>
      <c r="I760" s="867">
        <v>0.5</v>
      </c>
      <c r="J760" s="868">
        <f t="shared" si="19"/>
        <v>68</v>
      </c>
      <c r="L760" s="394"/>
      <c r="M760" s="394"/>
    </row>
    <row r="761" spans="1:13">
      <c r="A761" s="863" t="str">
        <f t="shared" si="21"/>
        <v>Tipo Modular 2</v>
      </c>
      <c r="B761" s="864" t="s">
        <v>1197</v>
      </c>
      <c r="C761" s="863" t="s">
        <v>1105</v>
      </c>
      <c r="D761" s="864" t="s">
        <v>1180</v>
      </c>
      <c r="E761" s="865">
        <v>75.5</v>
      </c>
      <c r="F761" s="865">
        <v>0.2</v>
      </c>
      <c r="G761" s="871">
        <f t="shared" si="20"/>
        <v>90.6</v>
      </c>
      <c r="H761" s="865" t="s">
        <v>3</v>
      </c>
      <c r="I761" s="867">
        <v>3.4</v>
      </c>
      <c r="J761" s="868">
        <f t="shared" si="19"/>
        <v>308.03999999999996</v>
      </c>
      <c r="L761" s="394"/>
      <c r="M761" s="394"/>
    </row>
    <row r="762" spans="1:13">
      <c r="A762" s="863" t="str">
        <f t="shared" si="21"/>
        <v>Tipo Modular 2</v>
      </c>
      <c r="B762" s="864" t="s">
        <v>1197</v>
      </c>
      <c r="C762" s="863" t="s">
        <v>1105</v>
      </c>
      <c r="D762" s="864" t="s">
        <v>1182</v>
      </c>
      <c r="E762" s="865">
        <v>85.2</v>
      </c>
      <c r="F762" s="865">
        <v>0.2</v>
      </c>
      <c r="G762" s="871">
        <f t="shared" si="20"/>
        <v>102.24000000000001</v>
      </c>
      <c r="H762" s="865" t="s">
        <v>3</v>
      </c>
      <c r="I762" s="867">
        <v>0.78220000000000001</v>
      </c>
      <c r="J762" s="868">
        <f t="shared" si="19"/>
        <v>79.972128000000012</v>
      </c>
      <c r="L762" s="394"/>
      <c r="M762" s="394"/>
    </row>
    <row r="763" spans="1:13">
      <c r="A763" s="863" t="str">
        <f t="shared" si="21"/>
        <v>Tipo Modular 2</v>
      </c>
      <c r="B763" s="864" t="s">
        <v>1197</v>
      </c>
      <c r="C763" s="863" t="s">
        <v>1105</v>
      </c>
      <c r="D763" s="864" t="s">
        <v>1184</v>
      </c>
      <c r="E763" s="865">
        <v>6.9</v>
      </c>
      <c r="F763" s="865">
        <v>0.2</v>
      </c>
      <c r="G763" s="871">
        <f t="shared" si="20"/>
        <v>8.2800000000000011</v>
      </c>
      <c r="H763" s="865" t="s">
        <v>3</v>
      </c>
      <c r="I763" s="867">
        <v>0.78</v>
      </c>
      <c r="J763" s="868">
        <f t="shared" si="19"/>
        <v>6.458400000000001</v>
      </c>
      <c r="L763" s="394"/>
      <c r="M763" s="394"/>
    </row>
    <row r="764" spans="1:13">
      <c r="A764" s="863" t="str">
        <f t="shared" si="21"/>
        <v>Tipo Modular 2</v>
      </c>
      <c r="B764" s="864" t="s">
        <v>1135</v>
      </c>
      <c r="C764" s="863" t="s">
        <v>1092</v>
      </c>
      <c r="D764" s="864" t="s">
        <v>1237</v>
      </c>
      <c r="E764" s="865">
        <v>1</v>
      </c>
      <c r="F764" s="865">
        <v>0</v>
      </c>
      <c r="G764" s="871">
        <f t="shared" si="20"/>
        <v>1</v>
      </c>
      <c r="H764" s="865" t="s">
        <v>220</v>
      </c>
      <c r="I764" s="867">
        <v>184.3</v>
      </c>
      <c r="J764" s="868">
        <f t="shared" si="19"/>
        <v>184.3</v>
      </c>
      <c r="L764" s="394"/>
      <c r="M764" s="394"/>
    </row>
    <row r="765" spans="1:13">
      <c r="A765" s="863" t="str">
        <f t="shared" si="21"/>
        <v>Tipo Modular 2</v>
      </c>
      <c r="B765" s="864" t="s">
        <v>1135</v>
      </c>
      <c r="C765" s="863" t="s">
        <v>1105</v>
      </c>
      <c r="D765" s="864" t="s">
        <v>1179</v>
      </c>
      <c r="E765" s="865">
        <v>44</v>
      </c>
      <c r="F765" s="865">
        <v>0</v>
      </c>
      <c r="G765" s="871">
        <f t="shared" si="20"/>
        <v>44</v>
      </c>
      <c r="H765" s="865" t="s">
        <v>220</v>
      </c>
      <c r="I765" s="867">
        <v>0.5</v>
      </c>
      <c r="J765" s="868">
        <f t="shared" si="19"/>
        <v>22</v>
      </c>
      <c r="L765" s="394"/>
      <c r="M765" s="394"/>
    </row>
    <row r="766" spans="1:13">
      <c r="A766" s="863" t="str">
        <f t="shared" si="21"/>
        <v>Tipo Modular 2</v>
      </c>
      <c r="B766" s="864" t="s">
        <v>1135</v>
      </c>
      <c r="C766" s="863" t="s">
        <v>1105</v>
      </c>
      <c r="D766" s="864" t="s">
        <v>1180</v>
      </c>
      <c r="E766" s="865">
        <v>48.2</v>
      </c>
      <c r="F766" s="865">
        <v>0.2</v>
      </c>
      <c r="G766" s="871">
        <f t="shared" si="20"/>
        <v>57.84</v>
      </c>
      <c r="H766" s="865" t="s">
        <v>3</v>
      </c>
      <c r="I766" s="867">
        <v>3.4</v>
      </c>
      <c r="J766" s="868">
        <f t="shared" si="19"/>
        <v>196.65600000000001</v>
      </c>
      <c r="L766" s="394"/>
      <c r="M766" s="394"/>
    </row>
    <row r="767" spans="1:13">
      <c r="A767" s="863" t="str">
        <f t="shared" si="21"/>
        <v>Tipo Modular 2</v>
      </c>
      <c r="B767" s="864" t="s">
        <v>1135</v>
      </c>
      <c r="C767" s="863" t="s">
        <v>1105</v>
      </c>
      <c r="D767" s="864" t="s">
        <v>1238</v>
      </c>
      <c r="E767" s="865">
        <v>13.6</v>
      </c>
      <c r="F767" s="865">
        <v>0.05</v>
      </c>
      <c r="G767" s="871">
        <f t="shared" si="20"/>
        <v>14.28</v>
      </c>
      <c r="H767" s="865" t="s">
        <v>3</v>
      </c>
      <c r="I767" s="867">
        <v>16.66</v>
      </c>
      <c r="J767" s="868">
        <f t="shared" si="19"/>
        <v>237.90479999999999</v>
      </c>
      <c r="L767" s="394"/>
      <c r="M767" s="394"/>
    </row>
    <row r="768" spans="1:13">
      <c r="A768" s="863" t="str">
        <f t="shared" si="21"/>
        <v>Tipo Modular 2</v>
      </c>
      <c r="B768" s="864" t="s">
        <v>1213</v>
      </c>
      <c r="C768" s="863" t="s">
        <v>1092</v>
      </c>
      <c r="D768" s="864" t="s">
        <v>1138</v>
      </c>
      <c r="E768" s="865">
        <v>2</v>
      </c>
      <c r="F768" s="865">
        <v>0</v>
      </c>
      <c r="G768" s="871">
        <f t="shared" si="20"/>
        <v>2</v>
      </c>
      <c r="H768" s="865" t="s">
        <v>220</v>
      </c>
      <c r="I768" s="867">
        <v>2.64</v>
      </c>
      <c r="J768" s="868">
        <f t="shared" si="19"/>
        <v>5.28</v>
      </c>
      <c r="L768" s="394"/>
      <c r="M768" s="394"/>
    </row>
    <row r="769" spans="1:13">
      <c r="A769" s="863" t="str">
        <f t="shared" si="21"/>
        <v>Tipo Modular 2</v>
      </c>
      <c r="B769" s="864" t="s">
        <v>1213</v>
      </c>
      <c r="C769" s="863" t="s">
        <v>1092</v>
      </c>
      <c r="D769" s="864" t="s">
        <v>1139</v>
      </c>
      <c r="E769" s="865">
        <v>3</v>
      </c>
      <c r="F769" s="865">
        <v>0</v>
      </c>
      <c r="G769" s="871">
        <f t="shared" si="20"/>
        <v>3</v>
      </c>
      <c r="H769" s="865" t="s">
        <v>220</v>
      </c>
      <c r="I769" s="867">
        <v>7.1</v>
      </c>
      <c r="J769" s="868">
        <f t="shared" si="19"/>
        <v>21.299999999999997</v>
      </c>
      <c r="L769" s="394"/>
      <c r="M769" s="394"/>
    </row>
    <row r="770" spans="1:13">
      <c r="A770" s="863" t="str">
        <f t="shared" si="21"/>
        <v>Tipo Modular 2</v>
      </c>
      <c r="B770" s="864" t="s">
        <v>1213</v>
      </c>
      <c r="C770" s="863" t="s">
        <v>1214</v>
      </c>
      <c r="D770" s="864" t="s">
        <v>1215</v>
      </c>
      <c r="E770" s="865">
        <v>1</v>
      </c>
      <c r="F770" s="865">
        <v>0</v>
      </c>
      <c r="G770" s="871">
        <f t="shared" si="20"/>
        <v>1</v>
      </c>
      <c r="H770" s="865" t="s">
        <v>220</v>
      </c>
      <c r="I770" s="867">
        <v>105.66</v>
      </c>
      <c r="J770" s="868">
        <f t="shared" si="19"/>
        <v>105.66</v>
      </c>
      <c r="L770" s="394"/>
      <c r="M770" s="394"/>
    </row>
    <row r="771" spans="1:13">
      <c r="A771" s="863" t="str">
        <f t="shared" si="21"/>
        <v>Tipo Modular 2</v>
      </c>
      <c r="B771" s="864" t="s">
        <v>1213</v>
      </c>
      <c r="C771" s="863" t="s">
        <v>1214</v>
      </c>
      <c r="D771" s="864" t="s">
        <v>1272</v>
      </c>
      <c r="E771" s="865">
        <v>3</v>
      </c>
      <c r="F771" s="865">
        <v>0</v>
      </c>
      <c r="G771" s="871">
        <f t="shared" si="20"/>
        <v>3</v>
      </c>
      <c r="H771" s="865" t="s">
        <v>220</v>
      </c>
      <c r="I771" s="867">
        <v>142.88</v>
      </c>
      <c r="J771" s="868">
        <f t="shared" si="19"/>
        <v>428.64</v>
      </c>
      <c r="L771" s="394"/>
      <c r="M771" s="394"/>
    </row>
    <row r="772" spans="1:13">
      <c r="A772" s="863" t="str">
        <f t="shared" si="21"/>
        <v>Tipo Modular 2</v>
      </c>
      <c r="B772" s="864" t="s">
        <v>1213</v>
      </c>
      <c r="C772" s="863" t="s">
        <v>1214</v>
      </c>
      <c r="D772" s="864" t="s">
        <v>1217</v>
      </c>
      <c r="E772" s="865">
        <v>1</v>
      </c>
      <c r="F772" s="865">
        <v>0</v>
      </c>
      <c r="G772" s="871">
        <f t="shared" si="20"/>
        <v>1</v>
      </c>
      <c r="H772" s="865" t="s">
        <v>220</v>
      </c>
      <c r="I772" s="867">
        <v>87.8</v>
      </c>
      <c r="J772" s="868">
        <f t="shared" si="19"/>
        <v>87.8</v>
      </c>
      <c r="L772" s="394"/>
      <c r="M772" s="394"/>
    </row>
    <row r="773" spans="1:13">
      <c r="A773" s="863" t="str">
        <f t="shared" si="21"/>
        <v>Tipo Modular 2</v>
      </c>
      <c r="B773" s="864" t="s">
        <v>1213</v>
      </c>
      <c r="C773" s="863" t="s">
        <v>1214</v>
      </c>
      <c r="D773" s="864" t="s">
        <v>1219</v>
      </c>
      <c r="E773" s="865">
        <v>4</v>
      </c>
      <c r="F773" s="865">
        <v>0</v>
      </c>
      <c r="G773" s="871">
        <f t="shared" si="20"/>
        <v>4</v>
      </c>
      <c r="H773" s="865" t="s">
        <v>220</v>
      </c>
      <c r="I773" s="867">
        <v>20.99</v>
      </c>
      <c r="J773" s="868">
        <f t="shared" si="19"/>
        <v>83.96</v>
      </c>
      <c r="L773" s="394"/>
      <c r="M773" s="394"/>
    </row>
    <row r="774" spans="1:13">
      <c r="A774" s="863" t="str">
        <f t="shared" si="21"/>
        <v>Tipo Modular 2</v>
      </c>
      <c r="B774" s="864" t="s">
        <v>1213</v>
      </c>
      <c r="C774" s="863" t="s">
        <v>1214</v>
      </c>
      <c r="D774" s="864" t="s">
        <v>1220</v>
      </c>
      <c r="E774" s="865">
        <v>2</v>
      </c>
      <c r="F774" s="865">
        <v>0</v>
      </c>
      <c r="G774" s="871">
        <f t="shared" si="20"/>
        <v>2</v>
      </c>
      <c r="H774" s="865" t="s">
        <v>220</v>
      </c>
      <c r="I774" s="867">
        <v>67.61</v>
      </c>
      <c r="J774" s="868">
        <f t="shared" si="19"/>
        <v>135.22</v>
      </c>
      <c r="L774" s="394"/>
      <c r="M774" s="394"/>
    </row>
    <row r="775" spans="1:13">
      <c r="A775" s="863" t="str">
        <f t="shared" si="21"/>
        <v>Tipo Modular 2</v>
      </c>
      <c r="B775" s="864" t="s">
        <v>1213</v>
      </c>
      <c r="C775" s="863" t="s">
        <v>1105</v>
      </c>
      <c r="D775" s="864" t="s">
        <v>1180</v>
      </c>
      <c r="E775" s="865">
        <v>5.3</v>
      </c>
      <c r="F775" s="865">
        <v>0.2</v>
      </c>
      <c r="G775" s="871">
        <f t="shared" si="20"/>
        <v>6.3599999999999994</v>
      </c>
      <c r="H775" s="865" t="s">
        <v>3</v>
      </c>
      <c r="I775" s="867">
        <v>3.4</v>
      </c>
      <c r="J775" s="868">
        <f t="shared" ref="J775:J838" si="22">G775*I775</f>
        <v>21.623999999999999</v>
      </c>
      <c r="L775" s="394"/>
      <c r="M775" s="394"/>
    </row>
    <row r="776" spans="1:13">
      <c r="A776" s="863" t="str">
        <f t="shared" si="21"/>
        <v>Tipo Modular 2</v>
      </c>
      <c r="B776" s="864" t="s">
        <v>1213</v>
      </c>
      <c r="C776" s="863" t="s">
        <v>1105</v>
      </c>
      <c r="D776" s="864" t="s">
        <v>1183</v>
      </c>
      <c r="E776" s="865">
        <v>14.2</v>
      </c>
      <c r="F776" s="865">
        <v>0.2</v>
      </c>
      <c r="G776" s="871">
        <f t="shared" si="20"/>
        <v>17.04</v>
      </c>
      <c r="H776" s="865" t="s">
        <v>3</v>
      </c>
      <c r="I776" s="867">
        <v>2.27</v>
      </c>
      <c r="J776" s="868">
        <f t="shared" si="22"/>
        <v>38.680799999999998</v>
      </c>
      <c r="L776" s="394"/>
      <c r="M776" s="394"/>
    </row>
    <row r="777" spans="1:13">
      <c r="A777" s="863" t="s">
        <v>549</v>
      </c>
      <c r="B777" s="864" t="s">
        <v>1136</v>
      </c>
      <c r="C777" s="863" t="s">
        <v>1092</v>
      </c>
      <c r="D777" s="864" t="s">
        <v>1137</v>
      </c>
      <c r="E777" s="865">
        <v>1</v>
      </c>
      <c r="F777" s="865">
        <v>0</v>
      </c>
      <c r="G777" s="871">
        <f t="shared" si="20"/>
        <v>1</v>
      </c>
      <c r="H777" s="865" t="s">
        <v>220</v>
      </c>
      <c r="I777" s="867">
        <v>25.95</v>
      </c>
      <c r="J777" s="868">
        <f t="shared" si="22"/>
        <v>25.95</v>
      </c>
      <c r="L777" s="394"/>
      <c r="M777" s="394"/>
    </row>
    <row r="778" spans="1:13">
      <c r="A778" s="863" t="s">
        <v>549</v>
      </c>
      <c r="B778" s="864" t="s">
        <v>1136</v>
      </c>
      <c r="C778" s="863" t="s">
        <v>1092</v>
      </c>
      <c r="D778" s="864" t="s">
        <v>1138</v>
      </c>
      <c r="E778" s="865">
        <v>104</v>
      </c>
      <c r="F778" s="865">
        <v>0</v>
      </c>
      <c r="G778" s="871">
        <f t="shared" si="20"/>
        <v>104</v>
      </c>
      <c r="H778" s="865" t="s">
        <v>220</v>
      </c>
      <c r="I778" s="867">
        <v>2.64</v>
      </c>
      <c r="J778" s="868">
        <f t="shared" si="22"/>
        <v>274.56</v>
      </c>
      <c r="L778" s="394"/>
      <c r="M778" s="394"/>
    </row>
    <row r="779" spans="1:13">
      <c r="A779" s="863" t="s">
        <v>549</v>
      </c>
      <c r="B779" s="864" t="s">
        <v>1136</v>
      </c>
      <c r="C779" s="863" t="s">
        <v>1092</v>
      </c>
      <c r="D779" s="864" t="s">
        <v>1274</v>
      </c>
      <c r="E779" s="865">
        <v>1</v>
      </c>
      <c r="F779" s="865">
        <v>0</v>
      </c>
      <c r="G779" s="871">
        <f t="shared" si="20"/>
        <v>1</v>
      </c>
      <c r="H779" s="865" t="s">
        <v>220</v>
      </c>
      <c r="I779" s="867">
        <v>147.59</v>
      </c>
      <c r="J779" s="868">
        <f t="shared" si="22"/>
        <v>147.59</v>
      </c>
      <c r="L779" s="394"/>
      <c r="M779" s="394"/>
    </row>
    <row r="780" spans="1:13">
      <c r="A780" s="863" t="s">
        <v>549</v>
      </c>
      <c r="B780" s="864" t="s">
        <v>1136</v>
      </c>
      <c r="C780" s="863" t="s">
        <v>1092</v>
      </c>
      <c r="D780" s="864" t="s">
        <v>1198</v>
      </c>
      <c r="E780" s="865">
        <v>5</v>
      </c>
      <c r="F780" s="865">
        <v>0</v>
      </c>
      <c r="G780" s="871">
        <f t="shared" si="20"/>
        <v>5</v>
      </c>
      <c r="H780" s="865" t="s">
        <v>220</v>
      </c>
      <c r="I780" s="867">
        <v>5.25</v>
      </c>
      <c r="J780" s="868">
        <f t="shared" si="22"/>
        <v>26.25</v>
      </c>
      <c r="L780" s="394"/>
      <c r="M780" s="394"/>
    </row>
    <row r="781" spans="1:13">
      <c r="A781" s="863" t="s">
        <v>549</v>
      </c>
      <c r="B781" s="864" t="s">
        <v>1136</v>
      </c>
      <c r="C781" s="863" t="s">
        <v>1092</v>
      </c>
      <c r="D781" s="864" t="s">
        <v>1139</v>
      </c>
      <c r="E781" s="865">
        <v>42</v>
      </c>
      <c r="F781" s="865">
        <v>0</v>
      </c>
      <c r="G781" s="871">
        <f t="shared" si="20"/>
        <v>42</v>
      </c>
      <c r="H781" s="865" t="s">
        <v>220</v>
      </c>
      <c r="I781" s="867">
        <v>7.1</v>
      </c>
      <c r="J781" s="868">
        <f t="shared" si="22"/>
        <v>298.2</v>
      </c>
      <c r="L781" s="394"/>
      <c r="M781" s="394"/>
    </row>
    <row r="782" spans="1:13">
      <c r="A782" s="863" t="s">
        <v>549</v>
      </c>
      <c r="B782" s="864" t="s">
        <v>1136</v>
      </c>
      <c r="C782" s="863" t="s">
        <v>1094</v>
      </c>
      <c r="D782" s="864" t="s">
        <v>1246</v>
      </c>
      <c r="E782" s="865">
        <v>2</v>
      </c>
      <c r="F782" s="865">
        <v>0</v>
      </c>
      <c r="G782" s="871">
        <f t="shared" si="20"/>
        <v>2</v>
      </c>
      <c r="H782" s="865" t="s">
        <v>220</v>
      </c>
      <c r="I782" s="867">
        <v>149.99</v>
      </c>
      <c r="J782" s="868">
        <f t="shared" si="22"/>
        <v>299.98</v>
      </c>
      <c r="L782" s="394"/>
      <c r="M782" s="394"/>
    </row>
    <row r="783" spans="1:13">
      <c r="A783" s="863" t="s">
        <v>549</v>
      </c>
      <c r="B783" s="864" t="s">
        <v>1136</v>
      </c>
      <c r="C783" s="863" t="s">
        <v>1142</v>
      </c>
      <c r="D783" s="864" t="s">
        <v>1143</v>
      </c>
      <c r="E783" s="865">
        <v>2</v>
      </c>
      <c r="F783" s="865">
        <v>0</v>
      </c>
      <c r="G783" s="871">
        <f t="shared" si="20"/>
        <v>2</v>
      </c>
      <c r="H783" s="865" t="s">
        <v>220</v>
      </c>
      <c r="I783" s="867">
        <v>4.99</v>
      </c>
      <c r="J783" s="868">
        <f t="shared" si="22"/>
        <v>9.98</v>
      </c>
      <c r="L783" s="394"/>
      <c r="M783" s="394"/>
    </row>
    <row r="784" spans="1:13">
      <c r="A784" s="863" t="s">
        <v>549</v>
      </c>
      <c r="B784" s="864" t="s">
        <v>1136</v>
      </c>
      <c r="C784" s="863" t="s">
        <v>1142</v>
      </c>
      <c r="D784" s="864" t="s">
        <v>1144</v>
      </c>
      <c r="E784" s="865">
        <v>58</v>
      </c>
      <c r="F784" s="865">
        <v>0</v>
      </c>
      <c r="G784" s="871">
        <f t="shared" si="20"/>
        <v>58</v>
      </c>
      <c r="H784" s="865" t="s">
        <v>220</v>
      </c>
      <c r="I784" s="867">
        <v>4.9000000000000004</v>
      </c>
      <c r="J784" s="868">
        <f t="shared" si="22"/>
        <v>284.20000000000005</v>
      </c>
      <c r="L784" s="394"/>
      <c r="M784" s="394"/>
    </row>
    <row r="785" spans="1:13">
      <c r="A785" s="863" t="s">
        <v>549</v>
      </c>
      <c r="B785" s="864" t="s">
        <v>1136</v>
      </c>
      <c r="C785" s="863" t="s">
        <v>1142</v>
      </c>
      <c r="D785" s="864" t="s">
        <v>1247</v>
      </c>
      <c r="E785" s="865">
        <v>20</v>
      </c>
      <c r="F785" s="865">
        <v>0</v>
      </c>
      <c r="G785" s="871">
        <f t="shared" si="20"/>
        <v>20</v>
      </c>
      <c r="H785" s="865" t="s">
        <v>220</v>
      </c>
      <c r="I785" s="867">
        <v>8.8000000000000007</v>
      </c>
      <c r="J785" s="868">
        <f t="shared" si="22"/>
        <v>176</v>
      </c>
      <c r="L785" s="394"/>
      <c r="M785" s="394"/>
    </row>
    <row r="786" spans="1:13">
      <c r="A786" s="863" t="s">
        <v>549</v>
      </c>
      <c r="B786" s="864" t="s">
        <v>1136</v>
      </c>
      <c r="C786" s="863" t="s">
        <v>1142</v>
      </c>
      <c r="D786" s="864" t="s">
        <v>1248</v>
      </c>
      <c r="E786" s="865">
        <v>6</v>
      </c>
      <c r="F786" s="865">
        <v>0</v>
      </c>
      <c r="G786" s="871">
        <f t="shared" si="20"/>
        <v>6</v>
      </c>
      <c r="H786" s="865" t="s">
        <v>220</v>
      </c>
      <c r="I786" s="867">
        <v>9.3000000000000007</v>
      </c>
      <c r="J786" s="868">
        <f t="shared" si="22"/>
        <v>55.800000000000004</v>
      </c>
      <c r="L786" s="394"/>
      <c r="M786" s="394"/>
    </row>
    <row r="787" spans="1:13">
      <c r="A787" s="863" t="s">
        <v>549</v>
      </c>
      <c r="B787" s="864" t="s">
        <v>1136</v>
      </c>
      <c r="C787" s="863" t="s">
        <v>1142</v>
      </c>
      <c r="D787" s="864" t="s">
        <v>1249</v>
      </c>
      <c r="E787" s="865">
        <v>1</v>
      </c>
      <c r="F787" s="865">
        <v>0</v>
      </c>
      <c r="G787" s="871">
        <f t="shared" si="20"/>
        <v>1</v>
      </c>
      <c r="H787" s="865" t="s">
        <v>220</v>
      </c>
      <c r="I787" s="867">
        <v>11.99</v>
      </c>
      <c r="J787" s="868">
        <f t="shared" si="22"/>
        <v>11.99</v>
      </c>
      <c r="L787" s="394"/>
      <c r="M787" s="394"/>
    </row>
    <row r="788" spans="1:13">
      <c r="A788" s="863" t="s">
        <v>549</v>
      </c>
      <c r="B788" s="864" t="s">
        <v>1136</v>
      </c>
      <c r="C788" s="863" t="s">
        <v>1142</v>
      </c>
      <c r="D788" s="864" t="s">
        <v>1145</v>
      </c>
      <c r="E788" s="865">
        <v>86</v>
      </c>
      <c r="F788" s="865">
        <v>0</v>
      </c>
      <c r="G788" s="871">
        <f t="shared" si="20"/>
        <v>86</v>
      </c>
      <c r="H788" s="865" t="s">
        <v>220</v>
      </c>
      <c r="I788" s="867">
        <v>2.33</v>
      </c>
      <c r="J788" s="868">
        <f t="shared" si="22"/>
        <v>200.38</v>
      </c>
      <c r="L788" s="394"/>
      <c r="M788" s="394"/>
    </row>
    <row r="789" spans="1:13">
      <c r="A789" s="863" t="s">
        <v>549</v>
      </c>
      <c r="B789" s="864" t="s">
        <v>1136</v>
      </c>
      <c r="C789" s="863" t="s">
        <v>1142</v>
      </c>
      <c r="D789" s="864" t="s">
        <v>1201</v>
      </c>
      <c r="E789" s="865">
        <v>1</v>
      </c>
      <c r="F789" s="865">
        <v>0</v>
      </c>
      <c r="G789" s="871">
        <f t="shared" si="20"/>
        <v>1</v>
      </c>
      <c r="H789" s="865" t="s">
        <v>220</v>
      </c>
      <c r="I789" s="867">
        <v>3.93</v>
      </c>
      <c r="J789" s="868">
        <f t="shared" si="22"/>
        <v>3.93</v>
      </c>
      <c r="L789" s="394"/>
      <c r="M789" s="394"/>
    </row>
    <row r="790" spans="1:13">
      <c r="A790" s="863" t="s">
        <v>549</v>
      </c>
      <c r="B790" s="864" t="s">
        <v>1136</v>
      </c>
      <c r="C790" s="863" t="s">
        <v>1142</v>
      </c>
      <c r="D790" s="864" t="s">
        <v>1147</v>
      </c>
      <c r="E790" s="865">
        <v>3</v>
      </c>
      <c r="F790" s="865">
        <v>0</v>
      </c>
      <c r="G790" s="871">
        <f t="shared" si="20"/>
        <v>3</v>
      </c>
      <c r="H790" s="865" t="s">
        <v>220</v>
      </c>
      <c r="I790" s="867">
        <v>0.49</v>
      </c>
      <c r="J790" s="868">
        <f t="shared" si="22"/>
        <v>1.47</v>
      </c>
      <c r="L790" s="394"/>
      <c r="M790" s="394"/>
    </row>
    <row r="791" spans="1:13">
      <c r="A791" s="863" t="s">
        <v>549</v>
      </c>
      <c r="B791" s="864" t="s">
        <v>1136</v>
      </c>
      <c r="C791" s="863" t="s">
        <v>1096</v>
      </c>
      <c r="D791" s="864" t="s">
        <v>1250</v>
      </c>
      <c r="E791" s="865">
        <v>220.33</v>
      </c>
      <c r="F791" s="865">
        <v>0.3</v>
      </c>
      <c r="G791" s="871">
        <f t="shared" si="20"/>
        <v>286.42900000000003</v>
      </c>
      <c r="H791" s="865" t="s">
        <v>3</v>
      </c>
      <c r="I791" s="867">
        <v>2.09</v>
      </c>
      <c r="J791" s="868">
        <f t="shared" si="22"/>
        <v>598.63661000000002</v>
      </c>
      <c r="L791" s="394"/>
      <c r="M791" s="394"/>
    </row>
    <row r="792" spans="1:13">
      <c r="A792" s="863" t="s">
        <v>549</v>
      </c>
      <c r="B792" s="864" t="s">
        <v>1136</v>
      </c>
      <c r="C792" s="863" t="s">
        <v>1096</v>
      </c>
      <c r="D792" s="864" t="s">
        <v>1251</v>
      </c>
      <c r="E792" s="865">
        <v>64.7</v>
      </c>
      <c r="F792" s="865">
        <v>0.3</v>
      </c>
      <c r="G792" s="871">
        <f t="shared" si="20"/>
        <v>84.11</v>
      </c>
      <c r="H792" s="865" t="s">
        <v>3</v>
      </c>
      <c r="I792" s="867">
        <v>2.09</v>
      </c>
      <c r="J792" s="868">
        <f t="shared" si="22"/>
        <v>175.78989999999999</v>
      </c>
      <c r="L792" s="394"/>
      <c r="M792" s="394"/>
    </row>
    <row r="793" spans="1:13">
      <c r="A793" s="863" t="s">
        <v>549</v>
      </c>
      <c r="B793" s="864" t="s">
        <v>1136</v>
      </c>
      <c r="C793" s="863" t="s">
        <v>1096</v>
      </c>
      <c r="D793" s="864" t="s">
        <v>1253</v>
      </c>
      <c r="E793" s="865">
        <v>18.28</v>
      </c>
      <c r="F793" s="865">
        <v>0.3</v>
      </c>
      <c r="G793" s="871">
        <f t="shared" si="20"/>
        <v>23.764000000000003</v>
      </c>
      <c r="H793" s="865" t="s">
        <v>3</v>
      </c>
      <c r="I793" s="867">
        <v>2.09</v>
      </c>
      <c r="J793" s="868">
        <f t="shared" si="22"/>
        <v>49.666760000000004</v>
      </c>
      <c r="L793" s="394"/>
      <c r="M793" s="394"/>
    </row>
    <row r="794" spans="1:13">
      <c r="A794" s="863" t="s">
        <v>549</v>
      </c>
      <c r="B794" s="864" t="s">
        <v>1136</v>
      </c>
      <c r="C794" s="863" t="s">
        <v>1096</v>
      </c>
      <c r="D794" s="864" t="s">
        <v>1254</v>
      </c>
      <c r="E794" s="865">
        <v>86.58</v>
      </c>
      <c r="F794" s="865">
        <v>0.3</v>
      </c>
      <c r="G794" s="871">
        <f t="shared" si="20"/>
        <v>112.554</v>
      </c>
      <c r="H794" s="865" t="s">
        <v>3</v>
      </c>
      <c r="I794" s="867">
        <v>2.09</v>
      </c>
      <c r="J794" s="868">
        <f t="shared" si="22"/>
        <v>235.23785999999998</v>
      </c>
      <c r="L794" s="394"/>
      <c r="M794" s="394"/>
    </row>
    <row r="795" spans="1:13">
      <c r="A795" s="863" t="s">
        <v>549</v>
      </c>
      <c r="B795" s="864" t="s">
        <v>1136</v>
      </c>
      <c r="C795" s="863" t="s">
        <v>1096</v>
      </c>
      <c r="D795" s="864" t="s">
        <v>1123</v>
      </c>
      <c r="E795" s="865">
        <v>23.21</v>
      </c>
      <c r="F795" s="865">
        <v>0.3</v>
      </c>
      <c r="G795" s="871">
        <f t="shared" si="20"/>
        <v>30.173000000000002</v>
      </c>
      <c r="H795" s="865" t="s">
        <v>3</v>
      </c>
      <c r="I795" s="867">
        <v>7.45</v>
      </c>
      <c r="J795" s="868">
        <f t="shared" si="22"/>
        <v>224.78885000000002</v>
      </c>
      <c r="L795" s="394"/>
      <c r="M795" s="394"/>
    </row>
    <row r="796" spans="1:13">
      <c r="A796" s="863" t="s">
        <v>549</v>
      </c>
      <c r="B796" s="864" t="s">
        <v>1136</v>
      </c>
      <c r="C796" s="863" t="s">
        <v>1096</v>
      </c>
      <c r="D796" s="864" t="s">
        <v>1124</v>
      </c>
      <c r="E796" s="865">
        <v>23.21</v>
      </c>
      <c r="F796" s="865">
        <v>0.3</v>
      </c>
      <c r="G796" s="871">
        <f t="shared" si="20"/>
        <v>30.173000000000002</v>
      </c>
      <c r="H796" s="865" t="s">
        <v>3</v>
      </c>
      <c r="I796" s="867">
        <v>7.45</v>
      </c>
      <c r="J796" s="868">
        <f t="shared" si="22"/>
        <v>224.78885000000002</v>
      </c>
      <c r="L796" s="394"/>
      <c r="M796" s="394"/>
    </row>
    <row r="797" spans="1:13">
      <c r="A797" s="863" t="s">
        <v>549</v>
      </c>
      <c r="B797" s="864" t="s">
        <v>1136</v>
      </c>
      <c r="C797" s="863" t="s">
        <v>1096</v>
      </c>
      <c r="D797" s="864" t="s">
        <v>1125</v>
      </c>
      <c r="E797" s="865">
        <v>23.21</v>
      </c>
      <c r="F797" s="865">
        <v>0.3</v>
      </c>
      <c r="G797" s="871">
        <f t="shared" si="20"/>
        <v>30.173000000000002</v>
      </c>
      <c r="H797" s="865" t="s">
        <v>3</v>
      </c>
      <c r="I797" s="867">
        <v>7.45</v>
      </c>
      <c r="J797" s="868">
        <f t="shared" si="22"/>
        <v>224.78885000000002</v>
      </c>
      <c r="L797" s="394"/>
      <c r="M797" s="394"/>
    </row>
    <row r="798" spans="1:13">
      <c r="A798" s="863" t="s">
        <v>549</v>
      </c>
      <c r="B798" s="864" t="s">
        <v>1136</v>
      </c>
      <c r="C798" s="863" t="s">
        <v>1096</v>
      </c>
      <c r="D798" s="864" t="s">
        <v>1126</v>
      </c>
      <c r="E798" s="865">
        <v>23.21</v>
      </c>
      <c r="F798" s="865">
        <v>0.3</v>
      </c>
      <c r="G798" s="871">
        <f t="shared" si="20"/>
        <v>30.173000000000002</v>
      </c>
      <c r="H798" s="865" t="s">
        <v>3</v>
      </c>
      <c r="I798" s="867">
        <v>7.45</v>
      </c>
      <c r="J798" s="868">
        <f t="shared" si="22"/>
        <v>224.78885000000002</v>
      </c>
      <c r="L798" s="394"/>
      <c r="M798" s="394"/>
    </row>
    <row r="799" spans="1:13">
      <c r="A799" s="863" t="s">
        <v>549</v>
      </c>
      <c r="B799" s="864" t="s">
        <v>1136</v>
      </c>
      <c r="C799" s="863" t="s">
        <v>1096</v>
      </c>
      <c r="D799" s="864" t="s">
        <v>1127</v>
      </c>
      <c r="E799" s="865">
        <v>23.21</v>
      </c>
      <c r="F799" s="865">
        <v>0.3</v>
      </c>
      <c r="G799" s="871">
        <f t="shared" si="20"/>
        <v>30.173000000000002</v>
      </c>
      <c r="H799" s="865" t="s">
        <v>3</v>
      </c>
      <c r="I799" s="867">
        <v>7.45</v>
      </c>
      <c r="J799" s="868">
        <f t="shared" si="22"/>
        <v>224.78885000000002</v>
      </c>
      <c r="L799" s="394"/>
      <c r="M799" s="394"/>
    </row>
    <row r="800" spans="1:13">
      <c r="A800" s="863" t="s">
        <v>549</v>
      </c>
      <c r="B800" s="864" t="s">
        <v>1136</v>
      </c>
      <c r="C800" s="863" t="s">
        <v>1096</v>
      </c>
      <c r="D800" s="864" t="s">
        <v>1148</v>
      </c>
      <c r="E800" s="865">
        <v>92.91</v>
      </c>
      <c r="F800" s="865">
        <v>0.3</v>
      </c>
      <c r="G800" s="871">
        <f t="shared" si="20"/>
        <v>120.78299999999999</v>
      </c>
      <c r="H800" s="865" t="s">
        <v>3</v>
      </c>
      <c r="I800" s="867">
        <v>3.09</v>
      </c>
      <c r="J800" s="868">
        <f t="shared" si="22"/>
        <v>373.21946999999994</v>
      </c>
      <c r="L800" s="394"/>
      <c r="M800" s="394"/>
    </row>
    <row r="801" spans="1:13">
      <c r="A801" s="863" t="s">
        <v>549</v>
      </c>
      <c r="B801" s="864" t="s">
        <v>1136</v>
      </c>
      <c r="C801" s="863" t="s">
        <v>1096</v>
      </c>
      <c r="D801" s="864" t="s">
        <v>1149</v>
      </c>
      <c r="E801" s="865">
        <v>460.56</v>
      </c>
      <c r="F801" s="865">
        <v>0.3</v>
      </c>
      <c r="G801" s="871">
        <f t="shared" si="20"/>
        <v>598.72800000000007</v>
      </c>
      <c r="H801" s="865" t="s">
        <v>3</v>
      </c>
      <c r="I801" s="867">
        <v>3.09</v>
      </c>
      <c r="J801" s="868">
        <f t="shared" si="22"/>
        <v>1850.06952</v>
      </c>
      <c r="L801" s="394"/>
      <c r="M801" s="394"/>
    </row>
    <row r="802" spans="1:13">
      <c r="A802" s="863" t="s">
        <v>549</v>
      </c>
      <c r="B802" s="864" t="s">
        <v>1136</v>
      </c>
      <c r="C802" s="863" t="s">
        <v>1096</v>
      </c>
      <c r="D802" s="864" t="s">
        <v>1150</v>
      </c>
      <c r="E802" s="865">
        <v>196.43</v>
      </c>
      <c r="F802" s="865">
        <v>0.3</v>
      </c>
      <c r="G802" s="871">
        <f t="shared" si="20"/>
        <v>255.35900000000001</v>
      </c>
      <c r="H802" s="865" t="s">
        <v>3</v>
      </c>
      <c r="I802" s="867">
        <v>3.09</v>
      </c>
      <c r="J802" s="868">
        <f t="shared" si="22"/>
        <v>789.05930999999998</v>
      </c>
      <c r="L802" s="394"/>
      <c r="M802" s="394"/>
    </row>
    <row r="803" spans="1:13">
      <c r="A803" s="863" t="s">
        <v>549</v>
      </c>
      <c r="B803" s="864" t="s">
        <v>1136</v>
      </c>
      <c r="C803" s="863" t="s">
        <v>1096</v>
      </c>
      <c r="D803" s="864" t="s">
        <v>1151</v>
      </c>
      <c r="E803" s="865">
        <v>161.56</v>
      </c>
      <c r="F803" s="865">
        <v>0.3</v>
      </c>
      <c r="G803" s="871">
        <f t="shared" si="20"/>
        <v>210.02799999999999</v>
      </c>
      <c r="H803" s="865" t="s">
        <v>3</v>
      </c>
      <c r="I803" s="867">
        <v>3.09</v>
      </c>
      <c r="J803" s="868">
        <f t="shared" si="22"/>
        <v>648.98651999999993</v>
      </c>
      <c r="L803" s="394"/>
      <c r="M803" s="394"/>
    </row>
    <row r="804" spans="1:13">
      <c r="A804" s="863" t="s">
        <v>549</v>
      </c>
      <c r="B804" s="864" t="s">
        <v>1136</v>
      </c>
      <c r="C804" s="863" t="s">
        <v>1096</v>
      </c>
      <c r="D804" s="864" t="s">
        <v>1152</v>
      </c>
      <c r="E804" s="865">
        <v>288.43</v>
      </c>
      <c r="F804" s="865">
        <v>0.3</v>
      </c>
      <c r="G804" s="871">
        <f t="shared" si="20"/>
        <v>374.959</v>
      </c>
      <c r="H804" s="865" t="s">
        <v>3</v>
      </c>
      <c r="I804" s="867">
        <v>3.09</v>
      </c>
      <c r="J804" s="868">
        <f t="shared" si="22"/>
        <v>1158.6233099999999</v>
      </c>
      <c r="L804" s="394"/>
      <c r="M804" s="394"/>
    </row>
    <row r="805" spans="1:13">
      <c r="A805" s="863" t="s">
        <v>549</v>
      </c>
      <c r="B805" s="864" t="s">
        <v>1136</v>
      </c>
      <c r="C805" s="863" t="s">
        <v>1096</v>
      </c>
      <c r="D805" s="864" t="s">
        <v>1153</v>
      </c>
      <c r="E805" s="865">
        <v>55.57</v>
      </c>
      <c r="F805" s="865">
        <v>0.3</v>
      </c>
      <c r="G805" s="871">
        <f t="shared" si="20"/>
        <v>72.241</v>
      </c>
      <c r="H805" s="865" t="s">
        <v>3</v>
      </c>
      <c r="I805" s="867">
        <v>3.09</v>
      </c>
      <c r="J805" s="868">
        <f t="shared" si="22"/>
        <v>223.22468999999998</v>
      </c>
      <c r="L805" s="394"/>
      <c r="M805" s="394"/>
    </row>
    <row r="806" spans="1:13">
      <c r="A806" s="863" t="s">
        <v>549</v>
      </c>
      <c r="B806" s="864" t="s">
        <v>1136</v>
      </c>
      <c r="C806" s="863" t="s">
        <v>1096</v>
      </c>
      <c r="D806" s="864" t="s">
        <v>1154</v>
      </c>
      <c r="E806" s="865">
        <v>127.8</v>
      </c>
      <c r="F806" s="865">
        <v>0.3</v>
      </c>
      <c r="G806" s="871">
        <f t="shared" si="20"/>
        <v>166.14</v>
      </c>
      <c r="H806" s="865" t="s">
        <v>3</v>
      </c>
      <c r="I806" s="867">
        <v>4.99</v>
      </c>
      <c r="J806" s="868">
        <f t="shared" si="22"/>
        <v>829.03859999999997</v>
      </c>
      <c r="L806" s="394"/>
      <c r="M806" s="394"/>
    </row>
    <row r="807" spans="1:13">
      <c r="A807" s="863" t="s">
        <v>549</v>
      </c>
      <c r="B807" s="864" t="s">
        <v>1136</v>
      </c>
      <c r="C807" s="863" t="s">
        <v>1096</v>
      </c>
      <c r="D807" s="864" t="s">
        <v>1155</v>
      </c>
      <c r="E807" s="865">
        <v>24.56</v>
      </c>
      <c r="F807" s="865">
        <v>0.3</v>
      </c>
      <c r="G807" s="871">
        <f t="shared" si="20"/>
        <v>31.927999999999997</v>
      </c>
      <c r="H807" s="865" t="s">
        <v>3</v>
      </c>
      <c r="I807" s="867">
        <v>4.99</v>
      </c>
      <c r="J807" s="868">
        <f t="shared" si="22"/>
        <v>159.32071999999999</v>
      </c>
      <c r="L807" s="394"/>
      <c r="M807" s="394"/>
    </row>
    <row r="808" spans="1:13">
      <c r="A808" s="863" t="s">
        <v>549</v>
      </c>
      <c r="B808" s="864" t="s">
        <v>1136</v>
      </c>
      <c r="C808" s="863" t="s">
        <v>1096</v>
      </c>
      <c r="D808" s="864" t="s">
        <v>1156</v>
      </c>
      <c r="E808" s="865">
        <v>26.12</v>
      </c>
      <c r="F808" s="865">
        <v>0.3</v>
      </c>
      <c r="G808" s="871">
        <f t="shared" si="20"/>
        <v>33.956000000000003</v>
      </c>
      <c r="H808" s="865" t="s">
        <v>3</v>
      </c>
      <c r="I808" s="867">
        <v>4.99</v>
      </c>
      <c r="J808" s="868">
        <f t="shared" si="22"/>
        <v>169.44044000000002</v>
      </c>
      <c r="L808" s="394"/>
      <c r="M808" s="394"/>
    </row>
    <row r="809" spans="1:13">
      <c r="A809" s="863" t="s">
        <v>549</v>
      </c>
      <c r="B809" s="864" t="s">
        <v>1136</v>
      </c>
      <c r="C809" s="863" t="s">
        <v>1096</v>
      </c>
      <c r="D809" s="864" t="s">
        <v>1157</v>
      </c>
      <c r="E809" s="865">
        <v>116.24</v>
      </c>
      <c r="F809" s="865">
        <v>0.3</v>
      </c>
      <c r="G809" s="871">
        <f t="shared" si="20"/>
        <v>151.11199999999999</v>
      </c>
      <c r="H809" s="865" t="s">
        <v>3</v>
      </c>
      <c r="I809" s="867">
        <v>4.99</v>
      </c>
      <c r="J809" s="868">
        <f t="shared" si="22"/>
        <v>754.04888000000005</v>
      </c>
      <c r="L809" s="394"/>
      <c r="M809" s="394"/>
    </row>
    <row r="810" spans="1:13">
      <c r="A810" s="863" t="s">
        <v>549</v>
      </c>
      <c r="B810" s="864" t="s">
        <v>1136</v>
      </c>
      <c r="C810" s="863" t="s">
        <v>1096</v>
      </c>
      <c r="D810" s="864" t="s">
        <v>1158</v>
      </c>
      <c r="E810" s="865">
        <v>88.33</v>
      </c>
      <c r="F810" s="865">
        <v>0.3</v>
      </c>
      <c r="G810" s="871">
        <f t="shared" si="20"/>
        <v>114.82899999999999</v>
      </c>
      <c r="H810" s="865" t="s">
        <v>3</v>
      </c>
      <c r="I810" s="867">
        <v>4.99</v>
      </c>
      <c r="J810" s="868">
        <f t="shared" si="22"/>
        <v>572.99671000000001</v>
      </c>
      <c r="L810" s="394"/>
      <c r="M810" s="394"/>
    </row>
    <row r="811" spans="1:13">
      <c r="A811" s="863" t="s">
        <v>549</v>
      </c>
      <c r="B811" s="864" t="s">
        <v>1136</v>
      </c>
      <c r="C811" s="863" t="s">
        <v>1096</v>
      </c>
      <c r="D811" s="864" t="s">
        <v>1159</v>
      </c>
      <c r="E811" s="865">
        <v>5.6</v>
      </c>
      <c r="F811" s="865">
        <v>0.3</v>
      </c>
      <c r="G811" s="871">
        <f t="shared" si="20"/>
        <v>7.2799999999999994</v>
      </c>
      <c r="H811" s="865" t="s">
        <v>3</v>
      </c>
      <c r="I811" s="867">
        <v>7.99</v>
      </c>
      <c r="J811" s="868">
        <f t="shared" si="22"/>
        <v>58.167199999999994</v>
      </c>
      <c r="L811" s="394"/>
      <c r="M811" s="394"/>
    </row>
    <row r="812" spans="1:13">
      <c r="A812" s="863" t="s">
        <v>549</v>
      </c>
      <c r="B812" s="864" t="s">
        <v>1136</v>
      </c>
      <c r="C812" s="863" t="s">
        <v>1096</v>
      </c>
      <c r="D812" s="864" t="s">
        <v>1160</v>
      </c>
      <c r="E812" s="865">
        <v>5.6</v>
      </c>
      <c r="F812" s="865">
        <v>0.3</v>
      </c>
      <c r="G812" s="871">
        <f t="shared" si="20"/>
        <v>7.2799999999999994</v>
      </c>
      <c r="H812" s="865" t="s">
        <v>3</v>
      </c>
      <c r="I812" s="867">
        <v>7.99</v>
      </c>
      <c r="J812" s="868">
        <f t="shared" si="22"/>
        <v>58.167199999999994</v>
      </c>
      <c r="L812" s="394"/>
      <c r="M812" s="394"/>
    </row>
    <row r="813" spans="1:13">
      <c r="A813" s="863" t="s">
        <v>549</v>
      </c>
      <c r="B813" s="864" t="s">
        <v>1136</v>
      </c>
      <c r="C813" s="863" t="s">
        <v>1096</v>
      </c>
      <c r="D813" s="864" t="s">
        <v>1161</v>
      </c>
      <c r="E813" s="865">
        <v>5.6</v>
      </c>
      <c r="F813" s="865">
        <v>0.3</v>
      </c>
      <c r="G813" s="871">
        <f t="shared" si="20"/>
        <v>7.2799999999999994</v>
      </c>
      <c r="H813" s="865" t="s">
        <v>3</v>
      </c>
      <c r="I813" s="867">
        <v>7.99</v>
      </c>
      <c r="J813" s="868">
        <f t="shared" si="22"/>
        <v>58.167199999999994</v>
      </c>
      <c r="L813" s="394"/>
      <c r="M813" s="394"/>
    </row>
    <row r="814" spans="1:13">
      <c r="A814" s="863" t="s">
        <v>549</v>
      </c>
      <c r="B814" s="864" t="s">
        <v>1136</v>
      </c>
      <c r="C814" s="863" t="s">
        <v>1096</v>
      </c>
      <c r="D814" s="864" t="s">
        <v>1162</v>
      </c>
      <c r="E814" s="865">
        <v>5.6</v>
      </c>
      <c r="F814" s="865">
        <v>0.3</v>
      </c>
      <c r="G814" s="871">
        <f t="shared" si="20"/>
        <v>7.2799999999999994</v>
      </c>
      <c r="H814" s="865" t="s">
        <v>3</v>
      </c>
      <c r="I814" s="867">
        <v>7.99</v>
      </c>
      <c r="J814" s="868">
        <f t="shared" si="22"/>
        <v>58.167199999999994</v>
      </c>
      <c r="L814" s="394"/>
      <c r="M814" s="394"/>
    </row>
    <row r="815" spans="1:13">
      <c r="A815" s="863" t="s">
        <v>549</v>
      </c>
      <c r="B815" s="864" t="s">
        <v>1136</v>
      </c>
      <c r="C815" s="863" t="s">
        <v>1096</v>
      </c>
      <c r="D815" s="864" t="s">
        <v>1163</v>
      </c>
      <c r="E815" s="865">
        <v>5.6</v>
      </c>
      <c r="F815" s="865">
        <v>0.3</v>
      </c>
      <c r="G815" s="871">
        <f t="shared" si="20"/>
        <v>7.2799999999999994</v>
      </c>
      <c r="H815" s="865" t="s">
        <v>3</v>
      </c>
      <c r="I815" s="867">
        <v>7.99</v>
      </c>
      <c r="J815" s="868">
        <f t="shared" si="22"/>
        <v>58.167199999999994</v>
      </c>
      <c r="L815" s="394"/>
      <c r="M815" s="394"/>
    </row>
    <row r="816" spans="1:13">
      <c r="A816" s="863" t="s">
        <v>549</v>
      </c>
      <c r="B816" s="864" t="s">
        <v>1136</v>
      </c>
      <c r="C816" s="863" t="s">
        <v>1206</v>
      </c>
      <c r="D816" s="864" t="s">
        <v>1255</v>
      </c>
      <c r="E816" s="865">
        <v>2</v>
      </c>
      <c r="F816" s="865">
        <v>0</v>
      </c>
      <c r="G816" s="871">
        <f t="shared" si="20"/>
        <v>2</v>
      </c>
      <c r="H816" s="865" t="s">
        <v>220</v>
      </c>
      <c r="I816" s="867">
        <v>3021.8</v>
      </c>
      <c r="J816" s="868">
        <f t="shared" si="22"/>
        <v>6043.6</v>
      </c>
      <c r="L816" s="394"/>
      <c r="M816" s="394"/>
    </row>
    <row r="817" spans="1:13">
      <c r="A817" s="863" t="s">
        <v>549</v>
      </c>
      <c r="B817" s="864" t="s">
        <v>1136</v>
      </c>
      <c r="C817" s="863" t="s">
        <v>1101</v>
      </c>
      <c r="D817" s="864" t="s">
        <v>1256</v>
      </c>
      <c r="E817" s="865">
        <v>1</v>
      </c>
      <c r="F817" s="865">
        <v>0</v>
      </c>
      <c r="G817" s="871">
        <f t="shared" si="20"/>
        <v>1</v>
      </c>
      <c r="H817" s="865" t="s">
        <v>220</v>
      </c>
      <c r="I817" s="867">
        <v>8.08</v>
      </c>
      <c r="J817" s="868">
        <f t="shared" si="22"/>
        <v>8.08</v>
      </c>
      <c r="L817" s="394"/>
      <c r="M817" s="394"/>
    </row>
    <row r="818" spans="1:13">
      <c r="A818" s="863" t="s">
        <v>549</v>
      </c>
      <c r="B818" s="864" t="s">
        <v>1136</v>
      </c>
      <c r="C818" s="863" t="s">
        <v>1101</v>
      </c>
      <c r="D818" s="864" t="s">
        <v>1164</v>
      </c>
      <c r="E818" s="865">
        <v>7</v>
      </c>
      <c r="F818" s="865">
        <v>0</v>
      </c>
      <c r="G818" s="871">
        <f t="shared" si="20"/>
        <v>7</v>
      </c>
      <c r="H818" s="865" t="s">
        <v>220</v>
      </c>
      <c r="I818" s="867">
        <v>12.99</v>
      </c>
      <c r="J818" s="868">
        <f t="shared" si="22"/>
        <v>90.93</v>
      </c>
      <c r="L818" s="394"/>
      <c r="M818" s="394"/>
    </row>
    <row r="819" spans="1:13">
      <c r="A819" s="863" t="s">
        <v>549</v>
      </c>
      <c r="B819" s="864" t="s">
        <v>1136</v>
      </c>
      <c r="C819" s="863" t="s">
        <v>1101</v>
      </c>
      <c r="D819" s="864" t="s">
        <v>1165</v>
      </c>
      <c r="E819" s="865">
        <v>7</v>
      </c>
      <c r="F819" s="865">
        <v>0</v>
      </c>
      <c r="G819" s="871">
        <f t="shared" si="20"/>
        <v>7</v>
      </c>
      <c r="H819" s="865" t="s">
        <v>220</v>
      </c>
      <c r="I819" s="867">
        <v>9.89</v>
      </c>
      <c r="J819" s="868">
        <f t="shared" si="22"/>
        <v>69.23</v>
      </c>
      <c r="L819" s="394"/>
      <c r="M819" s="394"/>
    </row>
    <row r="820" spans="1:13">
      <c r="A820" s="863" t="s">
        <v>549</v>
      </c>
      <c r="B820" s="864" t="s">
        <v>1136</v>
      </c>
      <c r="C820" s="863" t="s">
        <v>1101</v>
      </c>
      <c r="D820" s="864" t="s">
        <v>1226</v>
      </c>
      <c r="E820" s="865">
        <v>6</v>
      </c>
      <c r="F820" s="865">
        <v>0</v>
      </c>
      <c r="G820" s="871">
        <f t="shared" si="20"/>
        <v>6</v>
      </c>
      <c r="H820" s="865" t="s">
        <v>220</v>
      </c>
      <c r="I820" s="867">
        <v>8.99</v>
      </c>
      <c r="J820" s="868">
        <f t="shared" si="22"/>
        <v>53.94</v>
      </c>
      <c r="L820" s="394"/>
      <c r="M820" s="394"/>
    </row>
    <row r="821" spans="1:13">
      <c r="A821" s="863" t="s">
        <v>549</v>
      </c>
      <c r="B821" s="864" t="s">
        <v>1136</v>
      </c>
      <c r="C821" s="863" t="s">
        <v>1101</v>
      </c>
      <c r="D821" s="864" t="s">
        <v>1102</v>
      </c>
      <c r="E821" s="865">
        <v>2</v>
      </c>
      <c r="F821" s="865">
        <v>0</v>
      </c>
      <c r="G821" s="871">
        <f t="shared" si="20"/>
        <v>2</v>
      </c>
      <c r="H821" s="865" t="s">
        <v>220</v>
      </c>
      <c r="I821" s="867">
        <v>63.99</v>
      </c>
      <c r="J821" s="868">
        <f t="shared" si="22"/>
        <v>127.98</v>
      </c>
      <c r="L821" s="394"/>
      <c r="M821" s="394"/>
    </row>
    <row r="822" spans="1:13">
      <c r="A822" s="863" t="s">
        <v>549</v>
      </c>
      <c r="B822" s="864" t="s">
        <v>1136</v>
      </c>
      <c r="C822" s="863" t="s">
        <v>1101</v>
      </c>
      <c r="D822" s="864" t="s">
        <v>1173</v>
      </c>
      <c r="E822" s="865">
        <v>8</v>
      </c>
      <c r="F822" s="865">
        <v>0</v>
      </c>
      <c r="G822" s="871">
        <f t="shared" si="20"/>
        <v>8</v>
      </c>
      <c r="H822" s="865" t="s">
        <v>220</v>
      </c>
      <c r="I822" s="867">
        <v>74.95</v>
      </c>
      <c r="J822" s="868">
        <f t="shared" si="22"/>
        <v>599.6</v>
      </c>
      <c r="L822" s="394"/>
      <c r="M822" s="394"/>
    </row>
    <row r="823" spans="1:13">
      <c r="A823" s="863" t="s">
        <v>549</v>
      </c>
      <c r="B823" s="864" t="s">
        <v>1136</v>
      </c>
      <c r="C823" s="863" t="s">
        <v>1101</v>
      </c>
      <c r="D823" s="864" t="s">
        <v>1257</v>
      </c>
      <c r="E823" s="865">
        <v>2</v>
      </c>
      <c r="F823" s="865">
        <v>0</v>
      </c>
      <c r="G823" s="871">
        <f t="shared" si="20"/>
        <v>2</v>
      </c>
      <c r="H823" s="865" t="s">
        <v>220</v>
      </c>
      <c r="I823" s="867">
        <v>214.9</v>
      </c>
      <c r="J823" s="868">
        <f t="shared" si="22"/>
        <v>429.8</v>
      </c>
      <c r="L823" s="394"/>
      <c r="M823" s="394"/>
    </row>
    <row r="824" spans="1:13">
      <c r="A824" s="863" t="s">
        <v>549</v>
      </c>
      <c r="B824" s="864" t="s">
        <v>1136</v>
      </c>
      <c r="C824" s="863" t="s">
        <v>1105</v>
      </c>
      <c r="D824" s="864" t="s">
        <v>1178</v>
      </c>
      <c r="E824" s="865">
        <v>31</v>
      </c>
      <c r="F824" s="865">
        <v>0</v>
      </c>
      <c r="G824" s="871">
        <f t="shared" si="20"/>
        <v>31</v>
      </c>
      <c r="H824" s="865" t="s">
        <v>220</v>
      </c>
      <c r="I824" s="867">
        <v>0.65</v>
      </c>
      <c r="J824" s="868">
        <f t="shared" si="22"/>
        <v>20.150000000000002</v>
      </c>
      <c r="L824" s="394"/>
      <c r="M824" s="394"/>
    </row>
    <row r="825" spans="1:13">
      <c r="A825" s="863" t="s">
        <v>549</v>
      </c>
      <c r="B825" s="864" t="s">
        <v>1136</v>
      </c>
      <c r="C825" s="863" t="s">
        <v>1105</v>
      </c>
      <c r="D825" s="864" t="s">
        <v>1179</v>
      </c>
      <c r="E825" s="865">
        <v>231</v>
      </c>
      <c r="F825" s="865">
        <v>0</v>
      </c>
      <c r="G825" s="871">
        <f t="shared" si="20"/>
        <v>231</v>
      </c>
      <c r="H825" s="865" t="s">
        <v>220</v>
      </c>
      <c r="I825" s="867">
        <v>0.5</v>
      </c>
      <c r="J825" s="868">
        <f t="shared" si="22"/>
        <v>115.5</v>
      </c>
      <c r="L825" s="394"/>
      <c r="M825" s="394"/>
    </row>
    <row r="826" spans="1:13">
      <c r="A826" s="863" t="s">
        <v>549</v>
      </c>
      <c r="B826" s="864" t="s">
        <v>1136</v>
      </c>
      <c r="C826" s="863" t="s">
        <v>1105</v>
      </c>
      <c r="D826" s="864" t="s">
        <v>1180</v>
      </c>
      <c r="E826" s="865">
        <v>67.25</v>
      </c>
      <c r="F826" s="865">
        <v>0.2</v>
      </c>
      <c r="G826" s="871">
        <f t="shared" si="20"/>
        <v>80.7</v>
      </c>
      <c r="H826" s="865" t="s">
        <v>3</v>
      </c>
      <c r="I826" s="867">
        <v>3.4</v>
      </c>
      <c r="J826" s="868">
        <f t="shared" si="22"/>
        <v>274.38</v>
      </c>
      <c r="L826" s="394"/>
      <c r="M826" s="394"/>
    </row>
    <row r="827" spans="1:13">
      <c r="A827" s="863" t="s">
        <v>549</v>
      </c>
      <c r="B827" s="864" t="s">
        <v>1136</v>
      </c>
      <c r="C827" s="863" t="s">
        <v>1105</v>
      </c>
      <c r="D827" s="864" t="s">
        <v>1182</v>
      </c>
      <c r="E827" s="865">
        <v>323.82</v>
      </c>
      <c r="F827" s="865">
        <v>0.2</v>
      </c>
      <c r="G827" s="871">
        <f t="shared" si="20"/>
        <v>388.584</v>
      </c>
      <c r="H827" s="865" t="s">
        <v>3</v>
      </c>
      <c r="I827" s="867">
        <v>0.78220000000000001</v>
      </c>
      <c r="J827" s="868">
        <f t="shared" si="22"/>
        <v>303.9504048</v>
      </c>
      <c r="L827" s="394"/>
      <c r="M827" s="394"/>
    </row>
    <row r="828" spans="1:13">
      <c r="A828" s="863" t="s">
        <v>549</v>
      </c>
      <c r="B828" s="864" t="s">
        <v>1136</v>
      </c>
      <c r="C828" s="863" t="s">
        <v>1105</v>
      </c>
      <c r="D828" s="864" t="s">
        <v>1258</v>
      </c>
      <c r="E828" s="865">
        <v>1.2</v>
      </c>
      <c r="F828" s="865">
        <v>0.2</v>
      </c>
      <c r="G828" s="871">
        <f t="shared" si="20"/>
        <v>1.44</v>
      </c>
      <c r="H828" s="865" t="s">
        <v>3</v>
      </c>
      <c r="I828" s="867">
        <v>6.39</v>
      </c>
      <c r="J828" s="868">
        <f t="shared" si="22"/>
        <v>9.2015999999999991</v>
      </c>
      <c r="L828" s="394"/>
      <c r="M828" s="394"/>
    </row>
    <row r="829" spans="1:13">
      <c r="A829" s="863" t="s">
        <v>549</v>
      </c>
      <c r="B829" s="864" t="s">
        <v>1136</v>
      </c>
      <c r="C829" s="863" t="s">
        <v>1105</v>
      </c>
      <c r="D829" s="864" t="s">
        <v>1183</v>
      </c>
      <c r="E829" s="865">
        <v>3.13</v>
      </c>
      <c r="F829" s="865">
        <v>0.2</v>
      </c>
      <c r="G829" s="871">
        <f t="shared" si="20"/>
        <v>3.7559999999999998</v>
      </c>
      <c r="H829" s="865" t="s">
        <v>3</v>
      </c>
      <c r="I829" s="867">
        <v>2.27</v>
      </c>
      <c r="J829" s="868">
        <f t="shared" si="22"/>
        <v>8.5261199999999988</v>
      </c>
      <c r="L829" s="394"/>
      <c r="M829" s="394"/>
    </row>
    <row r="830" spans="1:13">
      <c r="A830" s="863" t="s">
        <v>549</v>
      </c>
      <c r="B830" s="864" t="s">
        <v>1136</v>
      </c>
      <c r="C830" s="863" t="s">
        <v>1105</v>
      </c>
      <c r="D830" s="864" t="s">
        <v>1184</v>
      </c>
      <c r="E830" s="865">
        <v>62.85</v>
      </c>
      <c r="F830" s="865">
        <v>0.2</v>
      </c>
      <c r="G830" s="871">
        <f t="shared" si="20"/>
        <v>75.42</v>
      </c>
      <c r="H830" s="865" t="s">
        <v>3</v>
      </c>
      <c r="I830" s="867">
        <v>0.78</v>
      </c>
      <c r="J830" s="868">
        <f t="shared" si="22"/>
        <v>58.827600000000004</v>
      </c>
      <c r="L830" s="394"/>
      <c r="M830" s="394"/>
    </row>
    <row r="831" spans="1:13">
      <c r="A831" s="863" t="s">
        <v>549</v>
      </c>
      <c r="B831" s="864" t="s">
        <v>1136</v>
      </c>
      <c r="C831" s="863" t="s">
        <v>1105</v>
      </c>
      <c r="D831" s="864" t="s">
        <v>1185</v>
      </c>
      <c r="E831" s="865">
        <v>34.700000000000003</v>
      </c>
      <c r="F831" s="865">
        <v>0.05</v>
      </c>
      <c r="G831" s="871">
        <f t="shared" si="20"/>
        <v>36.435000000000002</v>
      </c>
      <c r="H831" s="865" t="s">
        <v>3</v>
      </c>
      <c r="I831" s="867">
        <v>7.03</v>
      </c>
      <c r="J831" s="868">
        <f t="shared" si="22"/>
        <v>256.13805000000002</v>
      </c>
      <c r="L831" s="394"/>
      <c r="M831" s="394"/>
    </row>
    <row r="832" spans="1:13">
      <c r="A832" s="863" t="s">
        <v>549</v>
      </c>
      <c r="B832" s="864" t="s">
        <v>1136</v>
      </c>
      <c r="C832" s="863" t="s">
        <v>1186</v>
      </c>
      <c r="D832" s="864" t="s">
        <v>1259</v>
      </c>
      <c r="E832" s="865">
        <v>5</v>
      </c>
      <c r="F832" s="865">
        <v>0</v>
      </c>
      <c r="G832" s="871">
        <f t="shared" si="20"/>
        <v>5</v>
      </c>
      <c r="H832" s="865" t="s">
        <v>220</v>
      </c>
      <c r="I832" s="867">
        <v>57.9</v>
      </c>
      <c r="J832" s="868">
        <f t="shared" si="22"/>
        <v>289.5</v>
      </c>
      <c r="L832" s="394"/>
      <c r="M832" s="394"/>
    </row>
    <row r="833" spans="1:13">
      <c r="A833" s="863" t="s">
        <v>549</v>
      </c>
      <c r="B833" s="864" t="s">
        <v>1136</v>
      </c>
      <c r="C833" s="863" t="s">
        <v>1186</v>
      </c>
      <c r="D833" s="864" t="s">
        <v>1280</v>
      </c>
      <c r="E833" s="865">
        <v>1</v>
      </c>
      <c r="F833" s="865">
        <v>0</v>
      </c>
      <c r="G833" s="871">
        <f t="shared" si="20"/>
        <v>1</v>
      </c>
      <c r="H833" s="865" t="s">
        <v>220</v>
      </c>
      <c r="I833" s="867">
        <v>176.87</v>
      </c>
      <c r="J833" s="868">
        <f t="shared" si="22"/>
        <v>176.87</v>
      </c>
      <c r="L833" s="394"/>
      <c r="M833" s="394"/>
    </row>
    <row r="834" spans="1:13">
      <c r="A834" s="863" t="s">
        <v>549</v>
      </c>
      <c r="B834" s="864" t="s">
        <v>1136</v>
      </c>
      <c r="C834" s="863" t="s">
        <v>1186</v>
      </c>
      <c r="D834" s="864" t="s">
        <v>1281</v>
      </c>
      <c r="E834" s="865">
        <v>4</v>
      </c>
      <c r="F834" s="865">
        <v>0</v>
      </c>
      <c r="G834" s="871">
        <f t="shared" si="20"/>
        <v>4</v>
      </c>
      <c r="H834" s="865" t="s">
        <v>220</v>
      </c>
      <c r="I834" s="867">
        <v>74.989999999999995</v>
      </c>
      <c r="J834" s="868">
        <f t="shared" si="22"/>
        <v>299.95999999999998</v>
      </c>
      <c r="L834" s="394"/>
      <c r="M834" s="394"/>
    </row>
    <row r="835" spans="1:13">
      <c r="A835" s="863" t="s">
        <v>549</v>
      </c>
      <c r="B835" s="864" t="s">
        <v>1136</v>
      </c>
      <c r="C835" s="863" t="s">
        <v>1186</v>
      </c>
      <c r="D835" s="864" t="s">
        <v>1261</v>
      </c>
      <c r="E835" s="865">
        <v>3</v>
      </c>
      <c r="F835" s="865">
        <v>0</v>
      </c>
      <c r="G835" s="871">
        <f t="shared" si="20"/>
        <v>3</v>
      </c>
      <c r="H835" s="865" t="s">
        <v>220</v>
      </c>
      <c r="I835" s="867">
        <v>2.71</v>
      </c>
      <c r="J835" s="868">
        <f t="shared" si="22"/>
        <v>8.129999999999999</v>
      </c>
      <c r="L835" s="394"/>
      <c r="M835" s="394"/>
    </row>
    <row r="836" spans="1:13">
      <c r="A836" s="863" t="s">
        <v>549</v>
      </c>
      <c r="B836" s="864" t="s">
        <v>1136</v>
      </c>
      <c r="C836" s="863" t="s">
        <v>1186</v>
      </c>
      <c r="D836" s="864" t="s">
        <v>1187</v>
      </c>
      <c r="E836" s="865">
        <v>1</v>
      </c>
      <c r="F836" s="865">
        <v>0</v>
      </c>
      <c r="G836" s="871">
        <f t="shared" si="20"/>
        <v>1</v>
      </c>
      <c r="H836" s="865" t="s">
        <v>220</v>
      </c>
      <c r="I836" s="867">
        <v>34.9</v>
      </c>
      <c r="J836" s="868">
        <f t="shared" si="22"/>
        <v>34.9</v>
      </c>
      <c r="L836" s="394"/>
      <c r="M836" s="394"/>
    </row>
    <row r="837" spans="1:13">
      <c r="A837" s="863" t="s">
        <v>549</v>
      </c>
      <c r="B837" s="864" t="s">
        <v>1136</v>
      </c>
      <c r="C837" s="863" t="s">
        <v>1186</v>
      </c>
      <c r="D837" s="864" t="s">
        <v>1188</v>
      </c>
      <c r="E837" s="865">
        <v>3</v>
      </c>
      <c r="F837" s="865">
        <v>0</v>
      </c>
      <c r="G837" s="871">
        <f t="shared" si="20"/>
        <v>3</v>
      </c>
      <c r="H837" s="865" t="s">
        <v>220</v>
      </c>
      <c r="I837" s="867">
        <v>36.89</v>
      </c>
      <c r="J837" s="868">
        <f t="shared" si="22"/>
        <v>110.67</v>
      </c>
      <c r="L837" s="394"/>
      <c r="M837" s="394"/>
    </row>
    <row r="838" spans="1:13">
      <c r="A838" s="863" t="s">
        <v>549</v>
      </c>
      <c r="B838" s="864" t="s">
        <v>1136</v>
      </c>
      <c r="C838" s="863" t="s">
        <v>1186</v>
      </c>
      <c r="D838" s="864" t="s">
        <v>1263</v>
      </c>
      <c r="E838" s="865">
        <v>0</v>
      </c>
      <c r="F838" s="865">
        <v>0</v>
      </c>
      <c r="G838" s="871">
        <f t="shared" si="20"/>
        <v>0</v>
      </c>
      <c r="H838" s="865" t="s">
        <v>220</v>
      </c>
      <c r="I838" s="867">
        <v>229.9</v>
      </c>
      <c r="J838" s="868">
        <f t="shared" si="22"/>
        <v>0</v>
      </c>
      <c r="L838" s="394"/>
      <c r="M838" s="394"/>
    </row>
    <row r="839" spans="1:13">
      <c r="A839" s="863" t="s">
        <v>549</v>
      </c>
      <c r="B839" s="864" t="s">
        <v>1136</v>
      </c>
      <c r="C839" s="863" t="s">
        <v>1189</v>
      </c>
      <c r="D839" s="864" t="s">
        <v>1264</v>
      </c>
      <c r="E839" s="865">
        <v>3</v>
      </c>
      <c r="F839" s="865">
        <v>0</v>
      </c>
      <c r="G839" s="871">
        <f t="shared" si="20"/>
        <v>3</v>
      </c>
      <c r="H839" s="865" t="s">
        <v>220</v>
      </c>
      <c r="I839" s="867">
        <v>5.71</v>
      </c>
      <c r="J839" s="868">
        <f t="shared" ref="J839:J902" si="23">G839*I839</f>
        <v>17.13</v>
      </c>
      <c r="L839" s="394"/>
      <c r="M839" s="394"/>
    </row>
    <row r="840" spans="1:13">
      <c r="A840" s="863" t="s">
        <v>549</v>
      </c>
      <c r="B840" s="864" t="s">
        <v>1136</v>
      </c>
      <c r="C840" s="863" t="s">
        <v>1189</v>
      </c>
      <c r="D840" s="864" t="s">
        <v>1190</v>
      </c>
      <c r="E840" s="865">
        <v>10</v>
      </c>
      <c r="F840" s="865">
        <v>0</v>
      </c>
      <c r="G840" s="871">
        <f t="shared" si="20"/>
        <v>10</v>
      </c>
      <c r="H840" s="865" t="s">
        <v>220</v>
      </c>
      <c r="I840" s="867">
        <v>10.62</v>
      </c>
      <c r="J840" s="868">
        <f t="shared" si="23"/>
        <v>106.19999999999999</v>
      </c>
      <c r="L840" s="394"/>
      <c r="M840" s="394"/>
    </row>
    <row r="841" spans="1:13">
      <c r="A841" s="863" t="s">
        <v>549</v>
      </c>
      <c r="B841" s="864" t="s">
        <v>1136</v>
      </c>
      <c r="C841" s="863" t="s">
        <v>1189</v>
      </c>
      <c r="D841" s="864" t="s">
        <v>1191</v>
      </c>
      <c r="E841" s="865">
        <v>25</v>
      </c>
      <c r="F841" s="865">
        <v>0</v>
      </c>
      <c r="G841" s="871">
        <f t="shared" si="20"/>
        <v>25</v>
      </c>
      <c r="H841" s="865" t="s">
        <v>220</v>
      </c>
      <c r="I841" s="867">
        <v>9.59</v>
      </c>
      <c r="J841" s="868">
        <f t="shared" si="23"/>
        <v>239.75</v>
      </c>
      <c r="L841" s="394"/>
      <c r="M841" s="394"/>
    </row>
    <row r="842" spans="1:13">
      <c r="A842" s="863" t="s">
        <v>549</v>
      </c>
      <c r="B842" s="864" t="s">
        <v>1136</v>
      </c>
      <c r="C842" s="863" t="s">
        <v>1189</v>
      </c>
      <c r="D842" s="864" t="s">
        <v>1265</v>
      </c>
      <c r="E842" s="865">
        <v>1</v>
      </c>
      <c r="F842" s="865">
        <v>0</v>
      </c>
      <c r="G842" s="871">
        <f t="shared" si="20"/>
        <v>1</v>
      </c>
      <c r="H842" s="865" t="s">
        <v>220</v>
      </c>
      <c r="I842" s="867">
        <v>10.9</v>
      </c>
      <c r="J842" s="868">
        <f t="shared" si="23"/>
        <v>10.9</v>
      </c>
      <c r="L842" s="394"/>
      <c r="M842" s="394"/>
    </row>
    <row r="843" spans="1:13">
      <c r="A843" s="863" t="s">
        <v>549</v>
      </c>
      <c r="B843" s="864" t="s">
        <v>1136</v>
      </c>
      <c r="C843" s="863" t="s">
        <v>1189</v>
      </c>
      <c r="D843" s="864" t="s">
        <v>1266</v>
      </c>
      <c r="E843" s="865">
        <v>2</v>
      </c>
      <c r="F843" s="865">
        <v>0</v>
      </c>
      <c r="G843" s="871">
        <f t="shared" si="20"/>
        <v>2</v>
      </c>
      <c r="H843" s="865" t="s">
        <v>220</v>
      </c>
      <c r="I843" s="867">
        <v>26.38</v>
      </c>
      <c r="J843" s="868">
        <f t="shared" si="23"/>
        <v>52.76</v>
      </c>
      <c r="L843" s="394"/>
      <c r="M843" s="394"/>
    </row>
    <row r="844" spans="1:13">
      <c r="A844" s="863" t="s">
        <v>549</v>
      </c>
      <c r="B844" s="864" t="s">
        <v>1136</v>
      </c>
      <c r="C844" s="863" t="s">
        <v>1189</v>
      </c>
      <c r="D844" s="864" t="s">
        <v>1192</v>
      </c>
      <c r="E844" s="865">
        <v>7</v>
      </c>
      <c r="F844" s="865">
        <v>0</v>
      </c>
      <c r="G844" s="871">
        <f t="shared" si="20"/>
        <v>7</v>
      </c>
      <c r="H844" s="865" t="s">
        <v>220</v>
      </c>
      <c r="I844" s="867">
        <v>37.97</v>
      </c>
      <c r="J844" s="868">
        <f t="shared" si="23"/>
        <v>265.78999999999996</v>
      </c>
      <c r="L844" s="394"/>
      <c r="M844" s="394"/>
    </row>
    <row r="845" spans="1:13">
      <c r="A845" s="863" t="s">
        <v>549</v>
      </c>
      <c r="B845" s="864" t="s">
        <v>1136</v>
      </c>
      <c r="C845" s="863" t="s">
        <v>1189</v>
      </c>
      <c r="D845" s="864" t="s">
        <v>1267</v>
      </c>
      <c r="E845" s="865">
        <v>1</v>
      </c>
      <c r="F845" s="865">
        <v>0</v>
      </c>
      <c r="G845" s="871">
        <f t="shared" si="20"/>
        <v>1</v>
      </c>
      <c r="H845" s="865" t="s">
        <v>220</v>
      </c>
      <c r="I845" s="867">
        <v>46.79</v>
      </c>
      <c r="J845" s="868">
        <f t="shared" si="23"/>
        <v>46.79</v>
      </c>
      <c r="L845" s="394"/>
      <c r="M845" s="394"/>
    </row>
    <row r="846" spans="1:13">
      <c r="A846" s="863" t="s">
        <v>549</v>
      </c>
      <c r="B846" s="864" t="s">
        <v>1136</v>
      </c>
      <c r="C846" s="863" t="s">
        <v>1189</v>
      </c>
      <c r="D846" s="864" t="s">
        <v>1194</v>
      </c>
      <c r="E846" s="865">
        <v>54</v>
      </c>
      <c r="F846" s="865">
        <v>0</v>
      </c>
      <c r="G846" s="871">
        <f t="shared" si="20"/>
        <v>54</v>
      </c>
      <c r="H846" s="865" t="s">
        <v>220</v>
      </c>
      <c r="I846" s="867">
        <v>8.19</v>
      </c>
      <c r="J846" s="868">
        <f t="shared" si="23"/>
        <v>442.26</v>
      </c>
      <c r="L846" s="394"/>
      <c r="M846" s="394"/>
    </row>
    <row r="847" spans="1:13">
      <c r="A847" s="863" t="s">
        <v>549</v>
      </c>
      <c r="B847" s="864" t="s">
        <v>1136</v>
      </c>
      <c r="C847" s="863" t="s">
        <v>1189</v>
      </c>
      <c r="D847" s="864" t="s">
        <v>1195</v>
      </c>
      <c r="E847" s="865">
        <v>26</v>
      </c>
      <c r="F847" s="865">
        <v>0</v>
      </c>
      <c r="G847" s="871">
        <f t="shared" si="20"/>
        <v>26</v>
      </c>
      <c r="H847" s="865" t="s">
        <v>220</v>
      </c>
      <c r="I847" s="867">
        <v>10.79</v>
      </c>
      <c r="J847" s="868">
        <f t="shared" si="23"/>
        <v>280.53999999999996</v>
      </c>
      <c r="L847" s="394"/>
      <c r="M847" s="394"/>
    </row>
    <row r="848" spans="1:13">
      <c r="A848" s="863" t="s">
        <v>549</v>
      </c>
      <c r="B848" s="864" t="s">
        <v>1136</v>
      </c>
      <c r="C848" s="863" t="s">
        <v>1189</v>
      </c>
      <c r="D848" s="864" t="s">
        <v>1196</v>
      </c>
      <c r="E848" s="865">
        <v>2</v>
      </c>
      <c r="F848" s="865">
        <v>0</v>
      </c>
      <c r="G848" s="871">
        <f t="shared" si="20"/>
        <v>2</v>
      </c>
      <c r="H848" s="865" t="s">
        <v>220</v>
      </c>
      <c r="I848" s="867">
        <v>14.15</v>
      </c>
      <c r="J848" s="868">
        <f t="shared" si="23"/>
        <v>28.3</v>
      </c>
      <c r="L848" s="394"/>
      <c r="M848" s="394"/>
    </row>
    <row r="849" spans="1:13">
      <c r="A849" s="863" t="s">
        <v>549</v>
      </c>
      <c r="B849" s="864" t="s">
        <v>1122</v>
      </c>
      <c r="C849" s="863" t="s">
        <v>1096</v>
      </c>
      <c r="D849" s="864" t="s">
        <v>1123</v>
      </c>
      <c r="E849" s="865">
        <v>16.38</v>
      </c>
      <c r="F849" s="865">
        <v>0.3</v>
      </c>
      <c r="G849" s="871">
        <f t="shared" si="20"/>
        <v>21.293999999999997</v>
      </c>
      <c r="H849" s="865" t="s">
        <v>3</v>
      </c>
      <c r="I849" s="867">
        <v>7.45</v>
      </c>
      <c r="J849" s="868">
        <f t="shared" si="23"/>
        <v>158.64029999999997</v>
      </c>
      <c r="L849" s="394"/>
      <c r="M849" s="394"/>
    </row>
    <row r="850" spans="1:13">
      <c r="A850" s="863" t="s">
        <v>549</v>
      </c>
      <c r="B850" s="864" t="s">
        <v>1122</v>
      </c>
      <c r="C850" s="863" t="s">
        <v>1096</v>
      </c>
      <c r="D850" s="864" t="s">
        <v>1124</v>
      </c>
      <c r="E850" s="865">
        <v>16.38</v>
      </c>
      <c r="F850" s="865">
        <v>0.3</v>
      </c>
      <c r="G850" s="871">
        <f t="shared" si="20"/>
        <v>21.293999999999997</v>
      </c>
      <c r="H850" s="865" t="s">
        <v>3</v>
      </c>
      <c r="I850" s="867">
        <v>7.45</v>
      </c>
      <c r="J850" s="868">
        <f t="shared" si="23"/>
        <v>158.64029999999997</v>
      </c>
      <c r="L850" s="394"/>
      <c r="M850" s="394"/>
    </row>
    <row r="851" spans="1:13">
      <c r="A851" s="863" t="s">
        <v>549</v>
      </c>
      <c r="B851" s="864" t="s">
        <v>1122</v>
      </c>
      <c r="C851" s="863" t="s">
        <v>1096</v>
      </c>
      <c r="D851" s="864" t="s">
        <v>1125</v>
      </c>
      <c r="E851" s="865">
        <v>16.38</v>
      </c>
      <c r="F851" s="865">
        <v>0.3</v>
      </c>
      <c r="G851" s="871">
        <f t="shared" si="20"/>
        <v>21.293999999999997</v>
      </c>
      <c r="H851" s="865" t="s">
        <v>3</v>
      </c>
      <c r="I851" s="867">
        <v>7.45</v>
      </c>
      <c r="J851" s="868">
        <f t="shared" si="23"/>
        <v>158.64029999999997</v>
      </c>
      <c r="L851" s="394"/>
      <c r="M851" s="394"/>
    </row>
    <row r="852" spans="1:13">
      <c r="A852" s="863" t="s">
        <v>549</v>
      </c>
      <c r="B852" s="864" t="s">
        <v>1122</v>
      </c>
      <c r="C852" s="863" t="s">
        <v>1096</v>
      </c>
      <c r="D852" s="864" t="s">
        <v>1126</v>
      </c>
      <c r="E852" s="865">
        <v>16.38</v>
      </c>
      <c r="F852" s="865">
        <v>0.3</v>
      </c>
      <c r="G852" s="871">
        <f t="shared" si="20"/>
        <v>21.293999999999997</v>
      </c>
      <c r="H852" s="865" t="s">
        <v>3</v>
      </c>
      <c r="I852" s="867">
        <v>7.45</v>
      </c>
      <c r="J852" s="868">
        <f t="shared" si="23"/>
        <v>158.64029999999997</v>
      </c>
      <c r="L852" s="394"/>
      <c r="M852" s="394"/>
    </row>
    <row r="853" spans="1:13">
      <c r="A853" s="863" t="s">
        <v>549</v>
      </c>
      <c r="B853" s="864" t="s">
        <v>1122</v>
      </c>
      <c r="C853" s="863" t="s">
        <v>1096</v>
      </c>
      <c r="D853" s="864" t="s">
        <v>1127</v>
      </c>
      <c r="E853" s="865">
        <v>16.38</v>
      </c>
      <c r="F853" s="865">
        <v>0.3</v>
      </c>
      <c r="G853" s="871">
        <f t="shared" si="20"/>
        <v>21.293999999999997</v>
      </c>
      <c r="H853" s="865" t="s">
        <v>3</v>
      </c>
      <c r="I853" s="867">
        <v>7.45</v>
      </c>
      <c r="J853" s="868">
        <f t="shared" si="23"/>
        <v>158.64029999999997</v>
      </c>
      <c r="L853" s="394"/>
      <c r="M853" s="394"/>
    </row>
    <row r="854" spans="1:13">
      <c r="A854" s="863" t="s">
        <v>549</v>
      </c>
      <c r="B854" s="864" t="s">
        <v>1122</v>
      </c>
      <c r="C854" s="863" t="s">
        <v>1105</v>
      </c>
      <c r="D854" s="864" t="s">
        <v>1178</v>
      </c>
      <c r="E854" s="865">
        <v>5</v>
      </c>
      <c r="F854" s="865">
        <v>0</v>
      </c>
      <c r="G854" s="871">
        <f t="shared" si="20"/>
        <v>5</v>
      </c>
      <c r="H854" s="865" t="s">
        <v>220</v>
      </c>
      <c r="I854" s="867">
        <v>0.65</v>
      </c>
      <c r="J854" s="868">
        <f t="shared" si="23"/>
        <v>3.25</v>
      </c>
      <c r="L854" s="394"/>
      <c r="M854" s="394"/>
    </row>
    <row r="855" spans="1:13">
      <c r="A855" s="863" t="s">
        <v>549</v>
      </c>
      <c r="B855" s="864" t="s">
        <v>1122</v>
      </c>
      <c r="C855" s="863" t="s">
        <v>1105</v>
      </c>
      <c r="D855" s="864" t="s">
        <v>1179</v>
      </c>
      <c r="E855" s="865">
        <v>8</v>
      </c>
      <c r="F855" s="865">
        <v>0</v>
      </c>
      <c r="G855" s="871">
        <f t="shared" si="20"/>
        <v>8</v>
      </c>
      <c r="H855" s="865" t="s">
        <v>220</v>
      </c>
      <c r="I855" s="867">
        <v>0.5</v>
      </c>
      <c r="J855" s="868">
        <f t="shared" si="23"/>
        <v>4</v>
      </c>
      <c r="L855" s="394"/>
      <c r="M855" s="394"/>
    </row>
    <row r="856" spans="1:13">
      <c r="A856" s="863" t="s">
        <v>549</v>
      </c>
      <c r="B856" s="864" t="s">
        <v>1122</v>
      </c>
      <c r="C856" s="863" t="s">
        <v>1105</v>
      </c>
      <c r="D856" s="864" t="s">
        <v>1180</v>
      </c>
      <c r="E856" s="865">
        <v>8.34</v>
      </c>
      <c r="F856" s="865">
        <v>0.2</v>
      </c>
      <c r="G856" s="871">
        <f t="shared" si="20"/>
        <v>10.007999999999999</v>
      </c>
      <c r="H856" s="865" t="s">
        <v>3</v>
      </c>
      <c r="I856" s="867">
        <v>3.4</v>
      </c>
      <c r="J856" s="868">
        <f t="shared" si="23"/>
        <v>34.027199999999993</v>
      </c>
      <c r="L856" s="394"/>
      <c r="M856" s="394"/>
    </row>
    <row r="857" spans="1:13">
      <c r="A857" s="863" t="s">
        <v>549</v>
      </c>
      <c r="B857" s="864" t="s">
        <v>1122</v>
      </c>
      <c r="C857" s="863" t="s">
        <v>1105</v>
      </c>
      <c r="D857" s="864" t="s">
        <v>1183</v>
      </c>
      <c r="E857" s="865">
        <v>2.4500000000000002</v>
      </c>
      <c r="F857" s="865">
        <v>0.2</v>
      </c>
      <c r="G857" s="871">
        <f t="shared" si="20"/>
        <v>2.9400000000000004</v>
      </c>
      <c r="H857" s="865" t="s">
        <v>3</v>
      </c>
      <c r="I857" s="867">
        <v>2.27</v>
      </c>
      <c r="J857" s="868">
        <f t="shared" si="23"/>
        <v>6.6738000000000008</v>
      </c>
      <c r="L857" s="394"/>
      <c r="M857" s="394"/>
    </row>
    <row r="858" spans="1:13">
      <c r="A858" s="863" t="s">
        <v>549</v>
      </c>
      <c r="B858" s="864" t="s">
        <v>1122</v>
      </c>
      <c r="C858" s="863" t="s">
        <v>1105</v>
      </c>
      <c r="D858" s="864" t="s">
        <v>1185</v>
      </c>
      <c r="E858" s="865">
        <v>5.6</v>
      </c>
      <c r="F858" s="865">
        <v>0.05</v>
      </c>
      <c r="G858" s="871">
        <f t="shared" si="20"/>
        <v>5.88</v>
      </c>
      <c r="H858" s="865" t="s">
        <v>3</v>
      </c>
      <c r="I858" s="867">
        <v>7.03</v>
      </c>
      <c r="J858" s="868">
        <f t="shared" si="23"/>
        <v>41.336399999999998</v>
      </c>
      <c r="L858" s="394"/>
      <c r="M858" s="394"/>
    </row>
    <row r="859" spans="1:13">
      <c r="A859" s="863" t="s">
        <v>549</v>
      </c>
      <c r="B859" s="864" t="s">
        <v>1197</v>
      </c>
      <c r="C859" s="863" t="s">
        <v>1092</v>
      </c>
      <c r="D859" s="864" t="s">
        <v>1138</v>
      </c>
      <c r="E859" s="865">
        <v>12</v>
      </c>
      <c r="F859" s="865">
        <v>0</v>
      </c>
      <c r="G859" s="871">
        <f t="shared" si="20"/>
        <v>12</v>
      </c>
      <c r="H859" s="865" t="s">
        <v>220</v>
      </c>
      <c r="I859" s="867">
        <v>2.64</v>
      </c>
      <c r="J859" s="868">
        <f t="shared" si="23"/>
        <v>31.68</v>
      </c>
      <c r="L859" s="394"/>
      <c r="M859" s="394"/>
    </row>
    <row r="860" spans="1:13">
      <c r="A860" s="863" t="s">
        <v>549</v>
      </c>
      <c r="B860" s="864" t="s">
        <v>1197</v>
      </c>
      <c r="C860" s="863" t="s">
        <v>1092</v>
      </c>
      <c r="D860" s="864" t="s">
        <v>1198</v>
      </c>
      <c r="E860" s="865">
        <v>1</v>
      </c>
      <c r="F860" s="865">
        <v>0</v>
      </c>
      <c r="G860" s="871">
        <f t="shared" si="20"/>
        <v>1</v>
      </c>
      <c r="H860" s="865" t="s">
        <v>220</v>
      </c>
      <c r="I860" s="867">
        <v>5.25</v>
      </c>
      <c r="J860" s="868">
        <f t="shared" si="23"/>
        <v>5.25</v>
      </c>
      <c r="L860" s="394"/>
      <c r="M860" s="394"/>
    </row>
    <row r="861" spans="1:13">
      <c r="A861" s="863" t="s">
        <v>549</v>
      </c>
      <c r="B861" s="864" t="s">
        <v>1197</v>
      </c>
      <c r="C861" s="863" t="s">
        <v>1092</v>
      </c>
      <c r="D861" s="864" t="s">
        <v>1139</v>
      </c>
      <c r="E861" s="865">
        <v>7</v>
      </c>
      <c r="F861" s="865">
        <v>0</v>
      </c>
      <c r="G861" s="871">
        <f t="shared" si="20"/>
        <v>7</v>
      </c>
      <c r="H861" s="865" t="s">
        <v>220</v>
      </c>
      <c r="I861" s="867">
        <v>7.1</v>
      </c>
      <c r="J861" s="868">
        <f t="shared" si="23"/>
        <v>49.699999999999996</v>
      </c>
      <c r="L861" s="394"/>
      <c r="M861" s="394"/>
    </row>
    <row r="862" spans="1:13">
      <c r="A862" s="863" t="s">
        <v>549</v>
      </c>
      <c r="B862" s="864" t="s">
        <v>1197</v>
      </c>
      <c r="C862" s="863" t="s">
        <v>1118</v>
      </c>
      <c r="D862" s="864" t="s">
        <v>1268</v>
      </c>
      <c r="E862" s="865">
        <v>2</v>
      </c>
      <c r="F862" s="865">
        <v>0</v>
      </c>
      <c r="G862" s="871">
        <f t="shared" si="20"/>
        <v>2</v>
      </c>
      <c r="H862" s="865" t="s">
        <v>220</v>
      </c>
      <c r="I862" s="867">
        <v>243.9</v>
      </c>
      <c r="J862" s="868">
        <f t="shared" si="23"/>
        <v>487.8</v>
      </c>
      <c r="L862" s="394"/>
      <c r="M862" s="394"/>
    </row>
    <row r="863" spans="1:13">
      <c r="A863" s="863" t="s">
        <v>549</v>
      </c>
      <c r="B863" s="864" t="s">
        <v>1197</v>
      </c>
      <c r="C863" s="863" t="s">
        <v>1142</v>
      </c>
      <c r="D863" s="864" t="s">
        <v>1199</v>
      </c>
      <c r="E863" s="865">
        <v>4</v>
      </c>
      <c r="F863" s="865">
        <v>0</v>
      </c>
      <c r="G863" s="871">
        <f t="shared" si="20"/>
        <v>4</v>
      </c>
      <c r="H863" s="865" t="s">
        <v>220</v>
      </c>
      <c r="I863" s="867">
        <v>8.9</v>
      </c>
      <c r="J863" s="868">
        <f t="shared" si="23"/>
        <v>35.6</v>
      </c>
      <c r="L863" s="394"/>
      <c r="M863" s="394"/>
    </row>
    <row r="864" spans="1:13">
      <c r="A864" s="863" t="s">
        <v>549</v>
      </c>
      <c r="B864" s="864" t="s">
        <v>1197</v>
      </c>
      <c r="C864" s="863" t="s">
        <v>1142</v>
      </c>
      <c r="D864" s="864" t="s">
        <v>1200</v>
      </c>
      <c r="E864" s="865">
        <v>1</v>
      </c>
      <c r="F864" s="865">
        <v>0</v>
      </c>
      <c r="G864" s="871">
        <f t="shared" si="20"/>
        <v>1</v>
      </c>
      <c r="H864" s="865" t="s">
        <v>220</v>
      </c>
      <c r="I864" s="867">
        <v>9.99</v>
      </c>
      <c r="J864" s="868">
        <f t="shared" si="23"/>
        <v>9.99</v>
      </c>
      <c r="L864" s="394"/>
      <c r="M864" s="394"/>
    </row>
    <row r="865" spans="1:13">
      <c r="A865" s="863" t="s">
        <v>549</v>
      </c>
      <c r="B865" s="864" t="s">
        <v>1197</v>
      </c>
      <c r="C865" s="863" t="s">
        <v>1142</v>
      </c>
      <c r="D865" s="864" t="s">
        <v>1144</v>
      </c>
      <c r="E865" s="865">
        <v>2</v>
      </c>
      <c r="F865" s="865">
        <v>0</v>
      </c>
      <c r="G865" s="871">
        <f t="shared" si="20"/>
        <v>2</v>
      </c>
      <c r="H865" s="865" t="s">
        <v>220</v>
      </c>
      <c r="I865" s="867">
        <v>4.9000000000000004</v>
      </c>
      <c r="J865" s="868">
        <f t="shared" si="23"/>
        <v>9.8000000000000007</v>
      </c>
      <c r="L865" s="394"/>
      <c r="M865" s="394"/>
    </row>
    <row r="866" spans="1:13">
      <c r="A866" s="863" t="s">
        <v>549</v>
      </c>
      <c r="B866" s="864" t="s">
        <v>1197</v>
      </c>
      <c r="C866" s="863" t="s">
        <v>1142</v>
      </c>
      <c r="D866" s="864" t="s">
        <v>1247</v>
      </c>
      <c r="E866" s="865">
        <v>1</v>
      </c>
      <c r="F866" s="865">
        <v>0</v>
      </c>
      <c r="G866" s="871">
        <f t="shared" si="20"/>
        <v>1</v>
      </c>
      <c r="H866" s="865" t="s">
        <v>220</v>
      </c>
      <c r="I866" s="867">
        <v>8.8000000000000007</v>
      </c>
      <c r="J866" s="868">
        <f t="shared" si="23"/>
        <v>8.8000000000000007</v>
      </c>
      <c r="L866" s="394"/>
      <c r="M866" s="394"/>
    </row>
    <row r="867" spans="1:13">
      <c r="A867" s="863" t="s">
        <v>549</v>
      </c>
      <c r="B867" s="864" t="s">
        <v>1197</v>
      </c>
      <c r="C867" s="863" t="s">
        <v>1142</v>
      </c>
      <c r="D867" s="864" t="s">
        <v>1145</v>
      </c>
      <c r="E867" s="865">
        <v>7</v>
      </c>
      <c r="F867" s="865">
        <v>0</v>
      </c>
      <c r="G867" s="871">
        <f t="shared" si="20"/>
        <v>7</v>
      </c>
      <c r="H867" s="865" t="s">
        <v>220</v>
      </c>
      <c r="I867" s="867">
        <v>2.33</v>
      </c>
      <c r="J867" s="868">
        <f t="shared" si="23"/>
        <v>16.310000000000002</v>
      </c>
      <c r="L867" s="394"/>
      <c r="M867" s="394"/>
    </row>
    <row r="868" spans="1:13">
      <c r="A868" s="863" t="s">
        <v>549</v>
      </c>
      <c r="B868" s="864" t="s">
        <v>1197</v>
      </c>
      <c r="C868" s="863" t="s">
        <v>1142</v>
      </c>
      <c r="D868" s="864" t="s">
        <v>1201</v>
      </c>
      <c r="E868" s="865">
        <v>1</v>
      </c>
      <c r="F868" s="865">
        <v>0</v>
      </c>
      <c r="G868" s="871">
        <f t="shared" si="20"/>
        <v>1</v>
      </c>
      <c r="H868" s="865" t="s">
        <v>220</v>
      </c>
      <c r="I868" s="867">
        <v>3.93</v>
      </c>
      <c r="J868" s="868">
        <f t="shared" si="23"/>
        <v>3.93</v>
      </c>
      <c r="L868" s="394"/>
      <c r="M868" s="394"/>
    </row>
    <row r="869" spans="1:13">
      <c r="A869" s="863" t="s">
        <v>549</v>
      </c>
      <c r="B869" s="864" t="s">
        <v>1197</v>
      </c>
      <c r="C869" s="863" t="s">
        <v>1202</v>
      </c>
      <c r="D869" s="864" t="s">
        <v>1203</v>
      </c>
      <c r="E869" s="865">
        <v>39.57</v>
      </c>
      <c r="F869" s="865">
        <v>0</v>
      </c>
      <c r="G869" s="871">
        <f t="shared" si="20"/>
        <v>39.57</v>
      </c>
      <c r="H869" s="865" t="s">
        <v>3</v>
      </c>
      <c r="I869" s="867">
        <v>1.5</v>
      </c>
      <c r="J869" s="868">
        <f t="shared" si="23"/>
        <v>59.355000000000004</v>
      </c>
      <c r="L869" s="394"/>
      <c r="M869" s="394"/>
    </row>
    <row r="870" spans="1:13">
      <c r="A870" s="863" t="s">
        <v>549</v>
      </c>
      <c r="B870" s="864" t="s">
        <v>1197</v>
      </c>
      <c r="C870" s="863" t="s">
        <v>1202</v>
      </c>
      <c r="D870" s="864" t="s">
        <v>1205</v>
      </c>
      <c r="E870" s="865">
        <v>12.81</v>
      </c>
      <c r="F870" s="865">
        <v>0</v>
      </c>
      <c r="G870" s="871">
        <f t="shared" si="20"/>
        <v>12.81</v>
      </c>
      <c r="H870" s="865" t="s">
        <v>3</v>
      </c>
      <c r="I870" s="867">
        <v>1.62</v>
      </c>
      <c r="J870" s="868">
        <f t="shared" si="23"/>
        <v>20.752200000000002</v>
      </c>
      <c r="L870" s="394"/>
      <c r="M870" s="394"/>
    </row>
    <row r="871" spans="1:13">
      <c r="A871" s="863" t="s">
        <v>549</v>
      </c>
      <c r="B871" s="864" t="s">
        <v>1197</v>
      </c>
      <c r="C871" s="863" t="s">
        <v>1206</v>
      </c>
      <c r="D871" s="864" t="s">
        <v>1207</v>
      </c>
      <c r="E871" s="865">
        <v>2</v>
      </c>
      <c r="F871" s="865">
        <v>0</v>
      </c>
      <c r="G871" s="871">
        <f t="shared" si="20"/>
        <v>2</v>
      </c>
      <c r="H871" s="865" t="s">
        <v>220</v>
      </c>
      <c r="I871" s="867">
        <v>313.41000000000003</v>
      </c>
      <c r="J871" s="868">
        <f t="shared" si="23"/>
        <v>626.82000000000005</v>
      </c>
      <c r="L871" s="394"/>
      <c r="M871" s="394"/>
    </row>
    <row r="872" spans="1:13">
      <c r="A872" s="863" t="s">
        <v>549</v>
      </c>
      <c r="B872" s="864" t="s">
        <v>1197</v>
      </c>
      <c r="C872" s="863" t="s">
        <v>1208</v>
      </c>
      <c r="D872" s="864" t="s">
        <v>1209</v>
      </c>
      <c r="E872" s="865">
        <v>2</v>
      </c>
      <c r="F872" s="865">
        <v>0</v>
      </c>
      <c r="G872" s="871">
        <f t="shared" si="20"/>
        <v>2</v>
      </c>
      <c r="H872" s="865" t="s">
        <v>220</v>
      </c>
      <c r="I872" s="867">
        <v>10</v>
      </c>
      <c r="J872" s="868">
        <f t="shared" si="23"/>
        <v>20</v>
      </c>
      <c r="L872" s="394"/>
      <c r="M872" s="394"/>
    </row>
    <row r="873" spans="1:13">
      <c r="A873" s="863" t="s">
        <v>549</v>
      </c>
      <c r="B873" s="864" t="s">
        <v>1197</v>
      </c>
      <c r="C873" s="863" t="s">
        <v>1208</v>
      </c>
      <c r="D873" s="864" t="s">
        <v>1269</v>
      </c>
      <c r="E873" s="865">
        <v>4</v>
      </c>
      <c r="F873" s="865">
        <v>0</v>
      </c>
      <c r="G873" s="871">
        <f t="shared" si="20"/>
        <v>4</v>
      </c>
      <c r="H873" s="865" t="s">
        <v>220</v>
      </c>
      <c r="I873" s="867">
        <v>12.5</v>
      </c>
      <c r="J873" s="868">
        <f t="shared" si="23"/>
        <v>50</v>
      </c>
      <c r="L873" s="394"/>
      <c r="M873" s="394"/>
    </row>
    <row r="874" spans="1:13">
      <c r="A874" s="863" t="s">
        <v>549</v>
      </c>
      <c r="B874" s="864" t="s">
        <v>1197</v>
      </c>
      <c r="C874" s="863" t="s">
        <v>1208</v>
      </c>
      <c r="D874" s="864" t="s">
        <v>1211</v>
      </c>
      <c r="E874" s="865">
        <v>2</v>
      </c>
      <c r="F874" s="865">
        <v>0</v>
      </c>
      <c r="G874" s="871">
        <f t="shared" si="20"/>
        <v>2</v>
      </c>
      <c r="H874" s="865" t="s">
        <v>220</v>
      </c>
      <c r="I874" s="867">
        <v>249.9</v>
      </c>
      <c r="J874" s="868">
        <f t="shared" si="23"/>
        <v>499.8</v>
      </c>
      <c r="L874" s="394"/>
      <c r="M874" s="394"/>
    </row>
    <row r="875" spans="1:13">
      <c r="A875" s="863" t="s">
        <v>549</v>
      </c>
      <c r="B875" s="864" t="s">
        <v>1197</v>
      </c>
      <c r="C875" s="863" t="s">
        <v>1208</v>
      </c>
      <c r="D875" s="864" t="s">
        <v>1212</v>
      </c>
      <c r="E875" s="865">
        <v>3</v>
      </c>
      <c r="F875" s="865">
        <v>0</v>
      </c>
      <c r="G875" s="871">
        <f t="shared" si="20"/>
        <v>3</v>
      </c>
      <c r="H875" s="865" t="s">
        <v>220</v>
      </c>
      <c r="I875" s="867">
        <v>8.5</v>
      </c>
      <c r="J875" s="868">
        <f t="shared" si="23"/>
        <v>25.5</v>
      </c>
      <c r="L875" s="394"/>
      <c r="M875" s="394"/>
    </row>
    <row r="876" spans="1:13">
      <c r="A876" s="863" t="s">
        <v>549</v>
      </c>
      <c r="B876" s="864" t="s">
        <v>1197</v>
      </c>
      <c r="C876" s="863" t="s">
        <v>1208</v>
      </c>
      <c r="D876" s="864" t="s">
        <v>1282</v>
      </c>
      <c r="E876" s="865">
        <v>1</v>
      </c>
      <c r="F876" s="865">
        <v>0</v>
      </c>
      <c r="G876" s="871">
        <f t="shared" si="20"/>
        <v>1</v>
      </c>
      <c r="H876" s="865" t="s">
        <v>220</v>
      </c>
      <c r="I876" s="867">
        <v>32.869999999999997</v>
      </c>
      <c r="J876" s="868">
        <f t="shared" si="23"/>
        <v>32.869999999999997</v>
      </c>
      <c r="L876" s="394"/>
      <c r="M876" s="394"/>
    </row>
    <row r="877" spans="1:13">
      <c r="A877" s="863" t="s">
        <v>549</v>
      </c>
      <c r="B877" s="864" t="s">
        <v>1197</v>
      </c>
      <c r="C877" s="863" t="s">
        <v>1208</v>
      </c>
      <c r="D877" s="864" t="s">
        <v>1283</v>
      </c>
      <c r="E877" s="865">
        <v>1</v>
      </c>
      <c r="F877" s="865">
        <v>0</v>
      </c>
      <c r="G877" s="871">
        <f t="shared" si="20"/>
        <v>1</v>
      </c>
      <c r="H877" s="865" t="s">
        <v>220</v>
      </c>
      <c r="I877" s="867">
        <v>13.2</v>
      </c>
      <c r="J877" s="868">
        <f t="shared" si="23"/>
        <v>13.2</v>
      </c>
      <c r="L877" s="394"/>
      <c r="M877" s="394"/>
    </row>
    <row r="878" spans="1:13">
      <c r="A878" s="863" t="s">
        <v>549</v>
      </c>
      <c r="B878" s="864" t="s">
        <v>1197</v>
      </c>
      <c r="C878" s="863" t="s">
        <v>1105</v>
      </c>
      <c r="D878" s="864" t="s">
        <v>1179</v>
      </c>
      <c r="E878" s="865">
        <v>158</v>
      </c>
      <c r="F878" s="865">
        <v>0</v>
      </c>
      <c r="G878" s="871">
        <f t="shared" si="20"/>
        <v>158</v>
      </c>
      <c r="H878" s="865" t="s">
        <v>220</v>
      </c>
      <c r="I878" s="867">
        <v>0.5</v>
      </c>
      <c r="J878" s="868">
        <f t="shared" si="23"/>
        <v>79</v>
      </c>
      <c r="L878" s="394"/>
      <c r="M878" s="394"/>
    </row>
    <row r="879" spans="1:13">
      <c r="A879" s="863" t="s">
        <v>549</v>
      </c>
      <c r="B879" s="864" t="s">
        <v>1197</v>
      </c>
      <c r="C879" s="863" t="s">
        <v>1105</v>
      </c>
      <c r="D879" s="864" t="s">
        <v>1180</v>
      </c>
      <c r="E879" s="865">
        <v>62.54</v>
      </c>
      <c r="F879" s="865">
        <v>0.2</v>
      </c>
      <c r="G879" s="871">
        <f t="shared" si="20"/>
        <v>75.048000000000002</v>
      </c>
      <c r="H879" s="865" t="s">
        <v>3</v>
      </c>
      <c r="I879" s="867">
        <v>3.4</v>
      </c>
      <c r="J879" s="868">
        <f t="shared" si="23"/>
        <v>255.16319999999999</v>
      </c>
      <c r="L879" s="394"/>
      <c r="M879" s="394"/>
    </row>
    <row r="880" spans="1:13">
      <c r="A880" s="863" t="s">
        <v>549</v>
      </c>
      <c r="B880" s="864" t="s">
        <v>1197</v>
      </c>
      <c r="C880" s="863" t="s">
        <v>1105</v>
      </c>
      <c r="D880" s="864" t="s">
        <v>1182</v>
      </c>
      <c r="E880" s="865">
        <v>117.54</v>
      </c>
      <c r="F880" s="865">
        <v>0.2</v>
      </c>
      <c r="G880" s="871">
        <f t="shared" si="20"/>
        <v>141.048</v>
      </c>
      <c r="H880" s="865" t="s">
        <v>3</v>
      </c>
      <c r="I880" s="867">
        <v>0.78220000000000001</v>
      </c>
      <c r="J880" s="868">
        <f t="shared" si="23"/>
        <v>110.3277456</v>
      </c>
      <c r="L880" s="394"/>
      <c r="M880" s="394"/>
    </row>
    <row r="881" spans="1:13">
      <c r="A881" s="863" t="s">
        <v>549</v>
      </c>
      <c r="B881" s="864" t="s">
        <v>1197</v>
      </c>
      <c r="C881" s="863" t="s">
        <v>1105</v>
      </c>
      <c r="D881" s="864" t="s">
        <v>1184</v>
      </c>
      <c r="E881" s="865">
        <v>41.98</v>
      </c>
      <c r="F881" s="865">
        <v>0.2</v>
      </c>
      <c r="G881" s="871">
        <f t="shared" si="20"/>
        <v>50.375999999999998</v>
      </c>
      <c r="H881" s="865" t="s">
        <v>3</v>
      </c>
      <c r="I881" s="867">
        <v>0.78</v>
      </c>
      <c r="J881" s="868">
        <f t="shared" si="23"/>
        <v>39.293280000000003</v>
      </c>
      <c r="L881" s="394"/>
      <c r="M881" s="394"/>
    </row>
    <row r="882" spans="1:13">
      <c r="A882" s="863" t="s">
        <v>549</v>
      </c>
      <c r="B882" s="864" t="s">
        <v>1135</v>
      </c>
      <c r="C882" s="863" t="s">
        <v>1092</v>
      </c>
      <c r="D882" s="864" t="s">
        <v>1237</v>
      </c>
      <c r="E882" s="865">
        <v>1</v>
      </c>
      <c r="F882" s="865">
        <v>0</v>
      </c>
      <c r="G882" s="871">
        <f t="shared" si="20"/>
        <v>1</v>
      </c>
      <c r="H882" s="865" t="s">
        <v>220</v>
      </c>
      <c r="I882" s="867">
        <v>184.3</v>
      </c>
      <c r="J882" s="868">
        <f t="shared" si="23"/>
        <v>184.3</v>
      </c>
      <c r="L882" s="394"/>
      <c r="M882" s="394"/>
    </row>
    <row r="883" spans="1:13">
      <c r="A883" s="863" t="s">
        <v>549</v>
      </c>
      <c r="B883" s="864" t="s">
        <v>1135</v>
      </c>
      <c r="C883" s="863" t="s">
        <v>1105</v>
      </c>
      <c r="D883" s="864" t="s">
        <v>1179</v>
      </c>
      <c r="E883" s="865">
        <v>20</v>
      </c>
      <c r="F883" s="865">
        <v>0</v>
      </c>
      <c r="G883" s="871">
        <f t="shared" si="20"/>
        <v>20</v>
      </c>
      <c r="H883" s="865" t="s">
        <v>220</v>
      </c>
      <c r="I883" s="867">
        <v>0.5</v>
      </c>
      <c r="J883" s="868">
        <f t="shared" si="23"/>
        <v>10</v>
      </c>
      <c r="L883" s="394"/>
      <c r="M883" s="394"/>
    </row>
    <row r="884" spans="1:13">
      <c r="A884" s="863" t="s">
        <v>549</v>
      </c>
      <c r="B884" s="864" t="s">
        <v>1135</v>
      </c>
      <c r="C884" s="863" t="s">
        <v>1105</v>
      </c>
      <c r="D884" s="864" t="s">
        <v>1180</v>
      </c>
      <c r="E884" s="865">
        <v>23.06</v>
      </c>
      <c r="F884" s="865">
        <v>0.2</v>
      </c>
      <c r="G884" s="871">
        <f t="shared" si="20"/>
        <v>27.671999999999997</v>
      </c>
      <c r="H884" s="865" t="s">
        <v>3</v>
      </c>
      <c r="I884" s="867">
        <v>3.4</v>
      </c>
      <c r="J884" s="868">
        <f t="shared" si="23"/>
        <v>94.084799999999987</v>
      </c>
      <c r="L884" s="394"/>
      <c r="M884" s="394"/>
    </row>
    <row r="885" spans="1:13">
      <c r="A885" s="863" t="s">
        <v>549</v>
      </c>
      <c r="B885" s="864" t="s">
        <v>1135</v>
      </c>
      <c r="C885" s="863" t="s">
        <v>1105</v>
      </c>
      <c r="D885" s="864" t="s">
        <v>1183</v>
      </c>
      <c r="E885" s="865">
        <v>11.55</v>
      </c>
      <c r="F885" s="865">
        <v>0.2</v>
      </c>
      <c r="G885" s="871">
        <f t="shared" si="20"/>
        <v>13.860000000000001</v>
      </c>
      <c r="H885" s="865" t="s">
        <v>3</v>
      </c>
      <c r="I885" s="867">
        <v>2.27</v>
      </c>
      <c r="J885" s="868">
        <f t="shared" si="23"/>
        <v>31.462200000000003</v>
      </c>
      <c r="L885" s="394"/>
      <c r="M885" s="394"/>
    </row>
    <row r="886" spans="1:13">
      <c r="A886" s="863" t="s">
        <v>549</v>
      </c>
      <c r="B886" s="864" t="s">
        <v>1135</v>
      </c>
      <c r="C886" s="863" t="s">
        <v>1105</v>
      </c>
      <c r="D886" s="864" t="s">
        <v>1238</v>
      </c>
      <c r="E886" s="865">
        <v>22.4</v>
      </c>
      <c r="F886" s="865">
        <v>0.05</v>
      </c>
      <c r="G886" s="871">
        <f t="shared" si="20"/>
        <v>23.52</v>
      </c>
      <c r="H886" s="865" t="s">
        <v>3</v>
      </c>
      <c r="I886" s="867">
        <v>16.66</v>
      </c>
      <c r="J886" s="868">
        <f t="shared" si="23"/>
        <v>391.84320000000002</v>
      </c>
      <c r="L886" s="394"/>
      <c r="M886" s="394"/>
    </row>
    <row r="887" spans="1:13">
      <c r="A887" s="863" t="s">
        <v>549</v>
      </c>
      <c r="B887" s="864" t="s">
        <v>1213</v>
      </c>
      <c r="C887" s="863" t="s">
        <v>1092</v>
      </c>
      <c r="D887" s="864" t="s">
        <v>1138</v>
      </c>
      <c r="E887" s="865">
        <v>4</v>
      </c>
      <c r="F887" s="865">
        <v>0</v>
      </c>
      <c r="G887" s="871">
        <f t="shared" si="20"/>
        <v>4</v>
      </c>
      <c r="H887" s="865" t="s">
        <v>220</v>
      </c>
      <c r="I887" s="867">
        <v>2.64</v>
      </c>
      <c r="J887" s="868">
        <f t="shared" si="23"/>
        <v>10.56</v>
      </c>
      <c r="L887" s="394"/>
      <c r="M887" s="394"/>
    </row>
    <row r="888" spans="1:13">
      <c r="A888" s="863" t="s">
        <v>549</v>
      </c>
      <c r="B888" s="864" t="s">
        <v>1213</v>
      </c>
      <c r="C888" s="863" t="s">
        <v>1092</v>
      </c>
      <c r="D888" s="864" t="s">
        <v>1139</v>
      </c>
      <c r="E888" s="865">
        <v>3</v>
      </c>
      <c r="F888" s="865">
        <v>0</v>
      </c>
      <c r="G888" s="871">
        <f t="shared" si="20"/>
        <v>3</v>
      </c>
      <c r="H888" s="865" t="s">
        <v>220</v>
      </c>
      <c r="I888" s="867">
        <v>7.1</v>
      </c>
      <c r="J888" s="868">
        <f t="shared" si="23"/>
        <v>21.299999999999997</v>
      </c>
      <c r="L888" s="394"/>
      <c r="M888" s="394"/>
    </row>
    <row r="889" spans="1:13">
      <c r="A889" s="863" t="s">
        <v>549</v>
      </c>
      <c r="B889" s="864" t="s">
        <v>1213</v>
      </c>
      <c r="C889" s="863" t="s">
        <v>1142</v>
      </c>
      <c r="D889" s="864" t="s">
        <v>1200</v>
      </c>
      <c r="E889" s="865">
        <v>2</v>
      </c>
      <c r="F889" s="865">
        <v>0</v>
      </c>
      <c r="G889" s="871">
        <f t="shared" si="20"/>
        <v>2</v>
      </c>
      <c r="H889" s="865" t="s">
        <v>220</v>
      </c>
      <c r="I889" s="867">
        <v>9.99</v>
      </c>
      <c r="J889" s="868">
        <f t="shared" si="23"/>
        <v>19.98</v>
      </c>
      <c r="L889" s="394"/>
      <c r="M889" s="394"/>
    </row>
    <row r="890" spans="1:13">
      <c r="A890" s="863" t="s">
        <v>549</v>
      </c>
      <c r="B890" s="864" t="s">
        <v>1213</v>
      </c>
      <c r="C890" s="863" t="s">
        <v>1142</v>
      </c>
      <c r="D890" s="864" t="s">
        <v>1145</v>
      </c>
      <c r="E890" s="865">
        <v>2</v>
      </c>
      <c r="F890" s="865">
        <v>0</v>
      </c>
      <c r="G890" s="871">
        <f t="shared" si="20"/>
        <v>2</v>
      </c>
      <c r="H890" s="865" t="s">
        <v>220</v>
      </c>
      <c r="I890" s="867">
        <v>2.33</v>
      </c>
      <c r="J890" s="868">
        <f t="shared" si="23"/>
        <v>4.66</v>
      </c>
      <c r="L890" s="394"/>
      <c r="M890" s="394"/>
    </row>
    <row r="891" spans="1:13">
      <c r="A891" s="863" t="s">
        <v>549</v>
      </c>
      <c r="B891" s="864" t="s">
        <v>1213</v>
      </c>
      <c r="C891" s="863" t="s">
        <v>1214</v>
      </c>
      <c r="D891" s="864" t="s">
        <v>1215</v>
      </c>
      <c r="E891" s="865">
        <v>1</v>
      </c>
      <c r="F891" s="865">
        <v>0</v>
      </c>
      <c r="G891" s="871">
        <f t="shared" si="20"/>
        <v>1</v>
      </c>
      <c r="H891" s="865" t="s">
        <v>220</v>
      </c>
      <c r="I891" s="867">
        <v>105.66</v>
      </c>
      <c r="J891" s="868">
        <f t="shared" si="23"/>
        <v>105.66</v>
      </c>
      <c r="L891" s="394"/>
      <c r="M891" s="394"/>
    </row>
    <row r="892" spans="1:13">
      <c r="A892" s="863" t="s">
        <v>549</v>
      </c>
      <c r="B892" s="864" t="s">
        <v>1213</v>
      </c>
      <c r="C892" s="863" t="s">
        <v>1214</v>
      </c>
      <c r="D892" s="864" t="s">
        <v>1272</v>
      </c>
      <c r="E892" s="865">
        <v>3</v>
      </c>
      <c r="F892" s="865">
        <v>0</v>
      </c>
      <c r="G892" s="871">
        <f t="shared" si="20"/>
        <v>3</v>
      </c>
      <c r="H892" s="865" t="s">
        <v>220</v>
      </c>
      <c r="I892" s="867">
        <v>142.88</v>
      </c>
      <c r="J892" s="868">
        <f t="shared" si="23"/>
        <v>428.64</v>
      </c>
      <c r="L892" s="394"/>
      <c r="M892" s="394"/>
    </row>
    <row r="893" spans="1:13">
      <c r="A893" s="863" t="s">
        <v>549</v>
      </c>
      <c r="B893" s="864" t="s">
        <v>1213</v>
      </c>
      <c r="C893" s="863" t="s">
        <v>1214</v>
      </c>
      <c r="D893" s="864" t="s">
        <v>1217</v>
      </c>
      <c r="E893" s="865">
        <v>1</v>
      </c>
      <c r="F893" s="865">
        <v>0</v>
      </c>
      <c r="G893" s="871">
        <f t="shared" si="20"/>
        <v>1</v>
      </c>
      <c r="H893" s="865" t="s">
        <v>220</v>
      </c>
      <c r="I893" s="867">
        <v>87.8</v>
      </c>
      <c r="J893" s="868">
        <f t="shared" si="23"/>
        <v>87.8</v>
      </c>
      <c r="L893" s="394"/>
      <c r="M893" s="394"/>
    </row>
    <row r="894" spans="1:13">
      <c r="A894" s="863" t="s">
        <v>549</v>
      </c>
      <c r="B894" s="864" t="s">
        <v>1213</v>
      </c>
      <c r="C894" s="863" t="s">
        <v>1214</v>
      </c>
      <c r="D894" s="864" t="s">
        <v>1219</v>
      </c>
      <c r="E894" s="865">
        <v>7</v>
      </c>
      <c r="F894" s="865">
        <v>0</v>
      </c>
      <c r="G894" s="871">
        <f t="shared" si="20"/>
        <v>7</v>
      </c>
      <c r="H894" s="865" t="s">
        <v>220</v>
      </c>
      <c r="I894" s="867">
        <v>20.99</v>
      </c>
      <c r="J894" s="868">
        <f t="shared" si="23"/>
        <v>146.92999999999998</v>
      </c>
      <c r="L894" s="394"/>
      <c r="M894" s="394"/>
    </row>
    <row r="895" spans="1:13">
      <c r="A895" s="863" t="s">
        <v>549</v>
      </c>
      <c r="B895" s="864" t="s">
        <v>1213</v>
      </c>
      <c r="C895" s="863" t="s">
        <v>1214</v>
      </c>
      <c r="D895" s="864" t="s">
        <v>1220</v>
      </c>
      <c r="E895" s="865">
        <v>4</v>
      </c>
      <c r="F895" s="865">
        <v>0</v>
      </c>
      <c r="G895" s="871">
        <f t="shared" si="20"/>
        <v>4</v>
      </c>
      <c r="H895" s="865" t="s">
        <v>220</v>
      </c>
      <c r="I895" s="867">
        <v>67.61</v>
      </c>
      <c r="J895" s="868">
        <f t="shared" si="23"/>
        <v>270.44</v>
      </c>
      <c r="L895" s="394"/>
      <c r="M895" s="394"/>
    </row>
    <row r="896" spans="1:13">
      <c r="A896" s="863" t="s">
        <v>549</v>
      </c>
      <c r="B896" s="864" t="s">
        <v>1213</v>
      </c>
      <c r="C896" s="863" t="s">
        <v>1214</v>
      </c>
      <c r="D896" s="864" t="s">
        <v>1221</v>
      </c>
      <c r="E896" s="865">
        <v>2</v>
      </c>
      <c r="F896" s="865">
        <v>0</v>
      </c>
      <c r="G896" s="871">
        <f t="shared" si="20"/>
        <v>2</v>
      </c>
      <c r="H896" s="865" t="s">
        <v>220</v>
      </c>
      <c r="I896" s="867">
        <v>67.61</v>
      </c>
      <c r="J896" s="868">
        <f t="shared" si="23"/>
        <v>135.22</v>
      </c>
      <c r="L896" s="394"/>
      <c r="M896" s="394"/>
    </row>
    <row r="897" spans="1:13">
      <c r="A897" s="863" t="s">
        <v>549</v>
      </c>
      <c r="B897" s="864" t="s">
        <v>1213</v>
      </c>
      <c r="C897" s="863" t="s">
        <v>1105</v>
      </c>
      <c r="D897" s="864" t="s">
        <v>1179</v>
      </c>
      <c r="E897" s="865">
        <v>3</v>
      </c>
      <c r="F897" s="865">
        <v>0</v>
      </c>
      <c r="G897" s="871">
        <f t="shared" si="20"/>
        <v>3</v>
      </c>
      <c r="H897" s="865" t="s">
        <v>220</v>
      </c>
      <c r="I897" s="867">
        <v>0.5</v>
      </c>
      <c r="J897" s="868">
        <f t="shared" si="23"/>
        <v>1.5</v>
      </c>
      <c r="L897" s="394"/>
      <c r="M897" s="394"/>
    </row>
    <row r="898" spans="1:13">
      <c r="A898" s="863" t="s">
        <v>549</v>
      </c>
      <c r="B898" s="864" t="s">
        <v>1213</v>
      </c>
      <c r="C898" s="863" t="s">
        <v>1105</v>
      </c>
      <c r="D898" s="864" t="s">
        <v>1180</v>
      </c>
      <c r="E898" s="865">
        <v>15.03</v>
      </c>
      <c r="F898" s="865">
        <v>0.2</v>
      </c>
      <c r="G898" s="871">
        <f t="shared" si="20"/>
        <v>18.036000000000001</v>
      </c>
      <c r="H898" s="865" t="s">
        <v>3</v>
      </c>
      <c r="I898" s="867">
        <v>3.4</v>
      </c>
      <c r="J898" s="868">
        <f t="shared" si="23"/>
        <v>61.322400000000002</v>
      </c>
      <c r="L898" s="394"/>
      <c r="M898" s="394"/>
    </row>
    <row r="899" spans="1:13">
      <c r="A899" s="863" t="s">
        <v>549</v>
      </c>
      <c r="B899" s="864" t="s">
        <v>1213</v>
      </c>
      <c r="C899" s="863" t="s">
        <v>1105</v>
      </c>
      <c r="D899" s="864" t="s">
        <v>1183</v>
      </c>
      <c r="E899" s="865">
        <v>15.55</v>
      </c>
      <c r="F899" s="865">
        <v>0.2</v>
      </c>
      <c r="G899" s="871">
        <f t="shared" si="20"/>
        <v>18.66</v>
      </c>
      <c r="H899" s="865" t="s">
        <v>3</v>
      </c>
      <c r="I899" s="867">
        <v>2.27</v>
      </c>
      <c r="J899" s="868">
        <f t="shared" si="23"/>
        <v>42.358200000000004</v>
      </c>
      <c r="L899" s="394"/>
      <c r="M899" s="394"/>
    </row>
    <row r="900" spans="1:13">
      <c r="A900" s="863" t="s">
        <v>796</v>
      </c>
      <c r="B900" s="864" t="s">
        <v>1136</v>
      </c>
      <c r="C900" s="863" t="s">
        <v>1092</v>
      </c>
      <c r="D900" s="864" t="s">
        <v>1137</v>
      </c>
      <c r="E900" s="865">
        <v>6</v>
      </c>
      <c r="F900" s="865">
        <v>0</v>
      </c>
      <c r="G900" s="871">
        <f t="shared" si="20"/>
        <v>6</v>
      </c>
      <c r="H900" s="865" t="s">
        <v>220</v>
      </c>
      <c r="I900" s="867">
        <v>25.95</v>
      </c>
      <c r="J900" s="868">
        <f t="shared" si="23"/>
        <v>155.69999999999999</v>
      </c>
      <c r="L900" s="394"/>
      <c r="M900" s="394"/>
    </row>
    <row r="901" spans="1:13">
      <c r="A901" s="863" t="s">
        <v>796</v>
      </c>
      <c r="B901" s="864" t="s">
        <v>1136</v>
      </c>
      <c r="C901" s="863" t="s">
        <v>1094</v>
      </c>
      <c r="D901" s="864" t="s">
        <v>1140</v>
      </c>
      <c r="E901" s="865">
        <v>1</v>
      </c>
      <c r="F901" s="865">
        <v>0</v>
      </c>
      <c r="G901" s="871">
        <f t="shared" si="20"/>
        <v>1</v>
      </c>
      <c r="H901" s="865" t="s">
        <v>220</v>
      </c>
      <c r="I901" s="867">
        <v>55.79</v>
      </c>
      <c r="J901" s="868">
        <f t="shared" si="23"/>
        <v>55.79</v>
      </c>
      <c r="L901" s="394"/>
      <c r="M901" s="394"/>
    </row>
    <row r="902" spans="1:13">
      <c r="A902" s="863" t="s">
        <v>796</v>
      </c>
      <c r="B902" s="864" t="s">
        <v>1136</v>
      </c>
      <c r="C902" s="863" t="s">
        <v>1142</v>
      </c>
      <c r="D902" s="864" t="s">
        <v>1284</v>
      </c>
      <c r="E902" s="865">
        <v>1</v>
      </c>
      <c r="F902" s="865">
        <v>0</v>
      </c>
      <c r="G902" s="871">
        <f t="shared" si="20"/>
        <v>1</v>
      </c>
      <c r="H902" s="865" t="s">
        <v>220</v>
      </c>
      <c r="I902" s="867">
        <v>2.4700000000000002</v>
      </c>
      <c r="J902" s="868">
        <f t="shared" si="23"/>
        <v>2.4700000000000002</v>
      </c>
      <c r="L902" s="394"/>
      <c r="M902" s="394"/>
    </row>
    <row r="903" spans="1:13">
      <c r="A903" s="863" t="s">
        <v>796</v>
      </c>
      <c r="B903" s="864" t="s">
        <v>1136</v>
      </c>
      <c r="C903" s="863" t="s">
        <v>1142</v>
      </c>
      <c r="D903" s="864" t="s">
        <v>1147</v>
      </c>
      <c r="E903" s="865">
        <v>17</v>
      </c>
      <c r="F903" s="865">
        <v>0</v>
      </c>
      <c r="G903" s="871">
        <f t="shared" si="20"/>
        <v>17</v>
      </c>
      <c r="H903" s="865" t="s">
        <v>220</v>
      </c>
      <c r="I903" s="867">
        <v>0.49</v>
      </c>
      <c r="J903" s="868">
        <f t="shared" ref="J903:J966" si="24">G903*I903</f>
        <v>8.33</v>
      </c>
      <c r="L903" s="394"/>
      <c r="M903" s="394"/>
    </row>
    <row r="904" spans="1:13">
      <c r="A904" s="863" t="s">
        <v>796</v>
      </c>
      <c r="B904" s="864" t="s">
        <v>1136</v>
      </c>
      <c r="C904" s="863" t="s">
        <v>1096</v>
      </c>
      <c r="D904" s="864" t="s">
        <v>1148</v>
      </c>
      <c r="E904" s="865">
        <v>23.61</v>
      </c>
      <c r="F904" s="865">
        <v>0.3</v>
      </c>
      <c r="G904" s="871">
        <f t="shared" si="20"/>
        <v>30.692999999999998</v>
      </c>
      <c r="H904" s="865" t="s">
        <v>3</v>
      </c>
      <c r="I904" s="867">
        <v>3.09</v>
      </c>
      <c r="J904" s="868">
        <f t="shared" si="24"/>
        <v>94.841369999999984</v>
      </c>
      <c r="L904" s="394"/>
      <c r="M904" s="394"/>
    </row>
    <row r="905" spans="1:13">
      <c r="A905" s="863" t="s">
        <v>796</v>
      </c>
      <c r="B905" s="864" t="s">
        <v>1136</v>
      </c>
      <c r="C905" s="863" t="s">
        <v>1096</v>
      </c>
      <c r="D905" s="864" t="s">
        <v>1149</v>
      </c>
      <c r="E905" s="865">
        <v>30.86</v>
      </c>
      <c r="F905" s="865">
        <v>0.3</v>
      </c>
      <c r="G905" s="871">
        <f t="shared" si="20"/>
        <v>40.117999999999995</v>
      </c>
      <c r="H905" s="865" t="s">
        <v>3</v>
      </c>
      <c r="I905" s="867">
        <v>3.09</v>
      </c>
      <c r="J905" s="868">
        <f t="shared" si="24"/>
        <v>123.96461999999998</v>
      </c>
      <c r="L905" s="394"/>
      <c r="M905" s="394"/>
    </row>
    <row r="906" spans="1:13">
      <c r="A906" s="863" t="s">
        <v>796</v>
      </c>
      <c r="B906" s="864" t="s">
        <v>1136</v>
      </c>
      <c r="C906" s="863" t="s">
        <v>1096</v>
      </c>
      <c r="D906" s="864" t="s">
        <v>1150</v>
      </c>
      <c r="E906" s="865">
        <v>6.76</v>
      </c>
      <c r="F906" s="865">
        <v>0.3</v>
      </c>
      <c r="G906" s="871">
        <f t="shared" si="20"/>
        <v>8.7880000000000003</v>
      </c>
      <c r="H906" s="865" t="s">
        <v>3</v>
      </c>
      <c r="I906" s="867">
        <v>3.09</v>
      </c>
      <c r="J906" s="868">
        <f t="shared" si="24"/>
        <v>27.154920000000001</v>
      </c>
      <c r="L906" s="394"/>
      <c r="M906" s="394"/>
    </row>
    <row r="907" spans="1:13">
      <c r="A907" s="863" t="s">
        <v>796</v>
      </c>
      <c r="B907" s="864" t="s">
        <v>1136</v>
      </c>
      <c r="C907" s="863" t="s">
        <v>1096</v>
      </c>
      <c r="D907" s="864" t="s">
        <v>1151</v>
      </c>
      <c r="E907" s="865">
        <v>6.76</v>
      </c>
      <c r="F907" s="865">
        <v>0.3</v>
      </c>
      <c r="G907" s="871">
        <f t="shared" si="20"/>
        <v>8.7880000000000003</v>
      </c>
      <c r="H907" s="865" t="s">
        <v>3</v>
      </c>
      <c r="I907" s="867">
        <v>3.09</v>
      </c>
      <c r="J907" s="868">
        <f t="shared" si="24"/>
        <v>27.154920000000001</v>
      </c>
      <c r="L907" s="394"/>
      <c r="M907" s="394"/>
    </row>
    <row r="908" spans="1:13">
      <c r="A908" s="863" t="s">
        <v>796</v>
      </c>
      <c r="B908" s="864" t="s">
        <v>1136</v>
      </c>
      <c r="C908" s="863" t="s">
        <v>1096</v>
      </c>
      <c r="D908" s="864" t="s">
        <v>1152</v>
      </c>
      <c r="E908" s="865">
        <v>24.11</v>
      </c>
      <c r="F908" s="865">
        <v>0.3</v>
      </c>
      <c r="G908" s="871">
        <f t="shared" si="20"/>
        <v>31.343</v>
      </c>
      <c r="H908" s="865" t="s">
        <v>3</v>
      </c>
      <c r="I908" s="867">
        <v>3.09</v>
      </c>
      <c r="J908" s="868">
        <f t="shared" si="24"/>
        <v>96.849869999999996</v>
      </c>
      <c r="L908" s="394"/>
      <c r="M908" s="394"/>
    </row>
    <row r="909" spans="1:13">
      <c r="A909" s="863" t="s">
        <v>796</v>
      </c>
      <c r="B909" s="864" t="s">
        <v>1136</v>
      </c>
      <c r="C909" s="863" t="s">
        <v>1096</v>
      </c>
      <c r="D909" s="864" t="s">
        <v>1154</v>
      </c>
      <c r="E909" s="865">
        <v>1.48</v>
      </c>
      <c r="F909" s="865">
        <v>0.3</v>
      </c>
      <c r="G909" s="871">
        <f t="shared" si="20"/>
        <v>1.9239999999999999</v>
      </c>
      <c r="H909" s="865" t="s">
        <v>3</v>
      </c>
      <c r="I909" s="867">
        <v>4.99</v>
      </c>
      <c r="J909" s="868">
        <f t="shared" si="24"/>
        <v>9.6007599999999993</v>
      </c>
      <c r="L909" s="394"/>
      <c r="M909" s="394"/>
    </row>
    <row r="910" spans="1:13">
      <c r="A910" s="863" t="s">
        <v>796</v>
      </c>
      <c r="B910" s="864" t="s">
        <v>1136</v>
      </c>
      <c r="C910" s="863" t="s">
        <v>1096</v>
      </c>
      <c r="D910" s="864" t="s">
        <v>1155</v>
      </c>
      <c r="E910" s="865">
        <v>1.48</v>
      </c>
      <c r="F910" s="865">
        <v>0.3</v>
      </c>
      <c r="G910" s="871">
        <f t="shared" si="20"/>
        <v>1.9239999999999999</v>
      </c>
      <c r="H910" s="865" t="s">
        <v>3</v>
      </c>
      <c r="I910" s="867">
        <v>4.99</v>
      </c>
      <c r="J910" s="868">
        <f t="shared" si="24"/>
        <v>9.6007599999999993</v>
      </c>
      <c r="L910" s="394"/>
      <c r="M910" s="394"/>
    </row>
    <row r="911" spans="1:13">
      <c r="A911" s="863" t="s">
        <v>796</v>
      </c>
      <c r="B911" s="864" t="s">
        <v>1136</v>
      </c>
      <c r="C911" s="863" t="s">
        <v>1096</v>
      </c>
      <c r="D911" s="864" t="s">
        <v>1156</v>
      </c>
      <c r="E911" s="865">
        <v>1.48</v>
      </c>
      <c r="F911" s="865">
        <v>0.3</v>
      </c>
      <c r="G911" s="871">
        <f t="shared" si="20"/>
        <v>1.9239999999999999</v>
      </c>
      <c r="H911" s="865" t="s">
        <v>3</v>
      </c>
      <c r="I911" s="867">
        <v>4.99</v>
      </c>
      <c r="J911" s="868">
        <f t="shared" si="24"/>
        <v>9.6007599999999993</v>
      </c>
      <c r="L911" s="394"/>
      <c r="M911" s="394"/>
    </row>
    <row r="912" spans="1:13">
      <c r="A912" s="863" t="s">
        <v>796</v>
      </c>
      <c r="B912" s="864" t="s">
        <v>1136</v>
      </c>
      <c r="C912" s="863" t="s">
        <v>1096</v>
      </c>
      <c r="D912" s="864" t="s">
        <v>1157</v>
      </c>
      <c r="E912" s="865">
        <v>1.48</v>
      </c>
      <c r="F912" s="865">
        <v>0.3</v>
      </c>
      <c r="G912" s="871">
        <f t="shared" si="20"/>
        <v>1.9239999999999999</v>
      </c>
      <c r="H912" s="865" t="s">
        <v>3</v>
      </c>
      <c r="I912" s="867">
        <v>4.99</v>
      </c>
      <c r="J912" s="868">
        <f t="shared" si="24"/>
        <v>9.6007599999999993</v>
      </c>
      <c r="L912" s="394"/>
      <c r="M912" s="394"/>
    </row>
    <row r="913" spans="1:13">
      <c r="A913" s="863" t="s">
        <v>796</v>
      </c>
      <c r="B913" s="864" t="s">
        <v>1136</v>
      </c>
      <c r="C913" s="863" t="s">
        <v>1096</v>
      </c>
      <c r="D913" s="864" t="s">
        <v>1158</v>
      </c>
      <c r="E913" s="865">
        <v>1.48</v>
      </c>
      <c r="F913" s="865">
        <v>0.3</v>
      </c>
      <c r="G913" s="871">
        <f t="shared" si="20"/>
        <v>1.9239999999999999</v>
      </c>
      <c r="H913" s="865" t="s">
        <v>3</v>
      </c>
      <c r="I913" s="867">
        <v>4.99</v>
      </c>
      <c r="J913" s="868">
        <f t="shared" si="24"/>
        <v>9.6007599999999993</v>
      </c>
      <c r="L913" s="394"/>
      <c r="M913" s="394"/>
    </row>
    <row r="914" spans="1:13">
      <c r="A914" s="863" t="s">
        <v>796</v>
      </c>
      <c r="B914" s="864" t="s">
        <v>1136</v>
      </c>
      <c r="C914" s="863" t="s">
        <v>1101</v>
      </c>
      <c r="D914" s="864" t="s">
        <v>1226</v>
      </c>
      <c r="E914" s="865">
        <v>3</v>
      </c>
      <c r="F914" s="865">
        <v>0</v>
      </c>
      <c r="G914" s="871">
        <f t="shared" si="20"/>
        <v>3</v>
      </c>
      <c r="H914" s="865" t="s">
        <v>220</v>
      </c>
      <c r="I914" s="867">
        <v>8.99</v>
      </c>
      <c r="J914" s="868">
        <f t="shared" si="24"/>
        <v>26.97</v>
      </c>
      <c r="L914" s="394"/>
      <c r="M914" s="394"/>
    </row>
    <row r="915" spans="1:13">
      <c r="A915" s="863" t="s">
        <v>796</v>
      </c>
      <c r="B915" s="864" t="s">
        <v>1136</v>
      </c>
      <c r="C915" s="863" t="s">
        <v>1101</v>
      </c>
      <c r="D915" s="864" t="s">
        <v>1167</v>
      </c>
      <c r="E915" s="865">
        <v>1</v>
      </c>
      <c r="F915" s="865">
        <v>0</v>
      </c>
      <c r="G915" s="871">
        <f t="shared" si="20"/>
        <v>1</v>
      </c>
      <c r="H915" s="865" t="s">
        <v>220</v>
      </c>
      <c r="I915" s="867">
        <v>43.99</v>
      </c>
      <c r="J915" s="868">
        <f t="shared" si="24"/>
        <v>43.99</v>
      </c>
      <c r="L915" s="394"/>
      <c r="M915" s="394"/>
    </row>
    <row r="916" spans="1:13">
      <c r="A916" s="863" t="s">
        <v>796</v>
      </c>
      <c r="B916" s="864" t="s">
        <v>1136</v>
      </c>
      <c r="C916" s="863" t="s">
        <v>1101</v>
      </c>
      <c r="D916" s="864" t="s">
        <v>1285</v>
      </c>
      <c r="E916" s="865">
        <v>1</v>
      </c>
      <c r="F916" s="865">
        <v>0</v>
      </c>
      <c r="G916" s="871">
        <f t="shared" si="20"/>
        <v>1</v>
      </c>
      <c r="H916" s="865" t="s">
        <v>220</v>
      </c>
      <c r="I916" s="867">
        <v>67.489999999999995</v>
      </c>
      <c r="J916" s="868">
        <f t="shared" si="24"/>
        <v>67.489999999999995</v>
      </c>
      <c r="L916" s="394"/>
      <c r="M916" s="394"/>
    </row>
    <row r="917" spans="1:13">
      <c r="A917" s="863" t="s">
        <v>796</v>
      </c>
      <c r="B917" s="864" t="s">
        <v>1136</v>
      </c>
      <c r="C917" s="863" t="s">
        <v>1101</v>
      </c>
      <c r="D917" s="864" t="s">
        <v>1173</v>
      </c>
      <c r="E917" s="865">
        <v>4</v>
      </c>
      <c r="F917" s="865">
        <v>0</v>
      </c>
      <c r="G917" s="871">
        <f t="shared" si="20"/>
        <v>4</v>
      </c>
      <c r="H917" s="865" t="s">
        <v>220</v>
      </c>
      <c r="I917" s="867">
        <v>74.95</v>
      </c>
      <c r="J917" s="868">
        <f t="shared" si="24"/>
        <v>299.8</v>
      </c>
      <c r="L917" s="394"/>
      <c r="M917" s="394"/>
    </row>
    <row r="918" spans="1:13">
      <c r="A918" s="863" t="s">
        <v>796</v>
      </c>
      <c r="B918" s="864" t="s">
        <v>1136</v>
      </c>
      <c r="C918" s="863" t="s">
        <v>1105</v>
      </c>
      <c r="D918" s="864" t="s">
        <v>1178</v>
      </c>
      <c r="E918" s="865">
        <v>1</v>
      </c>
      <c r="F918" s="865">
        <v>0</v>
      </c>
      <c r="G918" s="871">
        <f t="shared" si="20"/>
        <v>1</v>
      </c>
      <c r="H918" s="865" t="s">
        <v>220</v>
      </c>
      <c r="I918" s="867">
        <v>0.65</v>
      </c>
      <c r="J918" s="868">
        <f t="shared" si="24"/>
        <v>0.65</v>
      </c>
      <c r="L918" s="394"/>
      <c r="M918" s="394"/>
    </row>
    <row r="919" spans="1:13">
      <c r="A919" s="863" t="s">
        <v>796</v>
      </c>
      <c r="B919" s="864" t="s">
        <v>1136</v>
      </c>
      <c r="C919" s="863" t="s">
        <v>1105</v>
      </c>
      <c r="D919" s="864" t="s">
        <v>1286</v>
      </c>
      <c r="E919" s="865">
        <v>18</v>
      </c>
      <c r="F919" s="865">
        <v>0</v>
      </c>
      <c r="G919" s="871">
        <f t="shared" si="20"/>
        <v>18</v>
      </c>
      <c r="H919" s="865" t="s">
        <v>220</v>
      </c>
      <c r="I919" s="867">
        <v>1.27</v>
      </c>
      <c r="J919" s="868">
        <f t="shared" si="24"/>
        <v>22.86</v>
      </c>
      <c r="L919" s="394"/>
      <c r="M919" s="394"/>
    </row>
    <row r="920" spans="1:13">
      <c r="A920" s="863" t="s">
        <v>796</v>
      </c>
      <c r="B920" s="864" t="s">
        <v>1136</v>
      </c>
      <c r="C920" s="863" t="s">
        <v>1105</v>
      </c>
      <c r="D920" s="864" t="s">
        <v>1287</v>
      </c>
      <c r="E920" s="865">
        <v>4</v>
      </c>
      <c r="F920" s="865">
        <v>0</v>
      </c>
      <c r="G920" s="871">
        <f t="shared" si="20"/>
        <v>4</v>
      </c>
      <c r="H920" s="865" t="s">
        <v>220</v>
      </c>
      <c r="I920" s="867">
        <v>14.9</v>
      </c>
      <c r="J920" s="868">
        <f t="shared" si="24"/>
        <v>59.6</v>
      </c>
      <c r="L920" s="394"/>
      <c r="M920" s="394"/>
    </row>
    <row r="921" spans="1:13">
      <c r="A921" s="863" t="s">
        <v>796</v>
      </c>
      <c r="B921" s="864" t="s">
        <v>1136</v>
      </c>
      <c r="C921" s="863" t="s">
        <v>1105</v>
      </c>
      <c r="D921" s="864" t="s">
        <v>1180</v>
      </c>
      <c r="E921" s="865">
        <v>0.18</v>
      </c>
      <c r="F921" s="865">
        <v>0.2</v>
      </c>
      <c r="G921" s="871">
        <f t="shared" si="20"/>
        <v>0.216</v>
      </c>
      <c r="H921" s="865" t="s">
        <v>3</v>
      </c>
      <c r="I921" s="867">
        <v>3.4</v>
      </c>
      <c r="J921" s="868">
        <f t="shared" si="24"/>
        <v>0.73439999999999994</v>
      </c>
      <c r="L921" s="394"/>
      <c r="M921" s="394"/>
    </row>
    <row r="922" spans="1:13">
      <c r="A922" s="863" t="s">
        <v>796</v>
      </c>
      <c r="B922" s="864" t="s">
        <v>1136</v>
      </c>
      <c r="C922" s="863" t="s">
        <v>1105</v>
      </c>
      <c r="D922" s="864" t="s">
        <v>1185</v>
      </c>
      <c r="E922" s="865">
        <v>1.3</v>
      </c>
      <c r="F922" s="865">
        <v>0.05</v>
      </c>
      <c r="G922" s="871">
        <f t="shared" si="20"/>
        <v>1.365</v>
      </c>
      <c r="H922" s="865" t="s">
        <v>3</v>
      </c>
      <c r="I922" s="867">
        <v>7.03</v>
      </c>
      <c r="J922" s="868">
        <f t="shared" si="24"/>
        <v>9.5959500000000002</v>
      </c>
      <c r="L922" s="394"/>
      <c r="M922" s="394"/>
    </row>
    <row r="923" spans="1:13">
      <c r="A923" s="863" t="s">
        <v>796</v>
      </c>
      <c r="B923" s="864" t="s">
        <v>1136</v>
      </c>
      <c r="C923" s="863" t="s">
        <v>1105</v>
      </c>
      <c r="D923" s="864" t="s">
        <v>1228</v>
      </c>
      <c r="E923" s="865">
        <v>24.11</v>
      </c>
      <c r="F923" s="865">
        <v>0.05</v>
      </c>
      <c r="G923" s="871">
        <f t="shared" si="20"/>
        <v>25.3155</v>
      </c>
      <c r="H923" s="865" t="s">
        <v>3</v>
      </c>
      <c r="I923" s="867">
        <v>5.18</v>
      </c>
      <c r="J923" s="868">
        <f t="shared" si="24"/>
        <v>131.13428999999999</v>
      </c>
      <c r="L923" s="394"/>
      <c r="M923" s="394"/>
    </row>
    <row r="924" spans="1:13">
      <c r="A924" s="863" t="s">
        <v>796</v>
      </c>
      <c r="B924" s="864" t="s">
        <v>1136</v>
      </c>
      <c r="C924" s="863" t="s">
        <v>1186</v>
      </c>
      <c r="D924" s="864" t="s">
        <v>1187</v>
      </c>
      <c r="E924" s="865">
        <v>5</v>
      </c>
      <c r="F924" s="865">
        <v>0</v>
      </c>
      <c r="G924" s="871">
        <f t="shared" si="20"/>
        <v>5</v>
      </c>
      <c r="H924" s="865" t="s">
        <v>220</v>
      </c>
      <c r="I924" s="867">
        <v>34.9</v>
      </c>
      <c r="J924" s="868">
        <f t="shared" si="24"/>
        <v>174.5</v>
      </c>
      <c r="L924" s="394"/>
      <c r="M924" s="394"/>
    </row>
    <row r="925" spans="1:13">
      <c r="A925" s="863" t="s">
        <v>796</v>
      </c>
      <c r="B925" s="864" t="s">
        <v>1136</v>
      </c>
      <c r="C925" s="863" t="s">
        <v>1189</v>
      </c>
      <c r="D925" s="864" t="s">
        <v>1191</v>
      </c>
      <c r="E925" s="865">
        <v>1</v>
      </c>
      <c r="F925" s="865">
        <v>0</v>
      </c>
      <c r="G925" s="871">
        <f t="shared" si="20"/>
        <v>1</v>
      </c>
      <c r="H925" s="865" t="s">
        <v>220</v>
      </c>
      <c r="I925" s="867">
        <v>9.59</v>
      </c>
      <c r="J925" s="868">
        <f t="shared" si="24"/>
        <v>9.59</v>
      </c>
      <c r="L925" s="394"/>
      <c r="M925" s="394"/>
    </row>
    <row r="926" spans="1:13">
      <c r="A926" s="863" t="s">
        <v>796</v>
      </c>
      <c r="B926" s="864" t="s">
        <v>1136</v>
      </c>
      <c r="C926" s="863" t="s">
        <v>1189</v>
      </c>
      <c r="D926" s="864" t="s">
        <v>1194</v>
      </c>
      <c r="E926" s="865">
        <v>1</v>
      </c>
      <c r="F926" s="865">
        <v>0</v>
      </c>
      <c r="G926" s="871">
        <f t="shared" si="20"/>
        <v>1</v>
      </c>
      <c r="H926" s="865" t="s">
        <v>220</v>
      </c>
      <c r="I926" s="867">
        <v>8.19</v>
      </c>
      <c r="J926" s="868">
        <f t="shared" si="24"/>
        <v>8.19</v>
      </c>
      <c r="L926" s="394"/>
      <c r="M926" s="394"/>
    </row>
    <row r="927" spans="1:13">
      <c r="A927" s="863" t="s">
        <v>796</v>
      </c>
      <c r="B927" s="864" t="s">
        <v>1197</v>
      </c>
      <c r="C927" s="863" t="s">
        <v>1105</v>
      </c>
      <c r="D927" s="864" t="s">
        <v>1185</v>
      </c>
      <c r="E927" s="865">
        <v>1.4</v>
      </c>
      <c r="F927" s="865">
        <v>0.05</v>
      </c>
      <c r="G927" s="871">
        <f t="shared" si="20"/>
        <v>1.47</v>
      </c>
      <c r="H927" s="865" t="s">
        <v>3</v>
      </c>
      <c r="I927" s="867">
        <v>7.03</v>
      </c>
      <c r="J927" s="868">
        <f t="shared" si="24"/>
        <v>10.334099999999999</v>
      </c>
      <c r="L927" s="394"/>
      <c r="M927" s="394"/>
    </row>
    <row r="928" spans="1:13">
      <c r="A928" s="863" t="s">
        <v>796</v>
      </c>
      <c r="B928" s="864" t="s">
        <v>1213</v>
      </c>
      <c r="C928" s="863" t="s">
        <v>1092</v>
      </c>
      <c r="D928" s="864" t="s">
        <v>1139</v>
      </c>
      <c r="E928" s="865">
        <v>1</v>
      </c>
      <c r="F928" s="865">
        <v>0</v>
      </c>
      <c r="G928" s="871">
        <f t="shared" si="20"/>
        <v>1</v>
      </c>
      <c r="H928" s="865" t="s">
        <v>220</v>
      </c>
      <c r="I928" s="867">
        <v>7.1</v>
      </c>
      <c r="J928" s="868">
        <f t="shared" si="24"/>
        <v>7.1</v>
      </c>
      <c r="L928" s="394"/>
      <c r="M928" s="394"/>
    </row>
    <row r="929" spans="1:13">
      <c r="A929" s="863" t="s">
        <v>796</v>
      </c>
      <c r="B929" s="864" t="s">
        <v>1213</v>
      </c>
      <c r="C929" s="863" t="s">
        <v>1214</v>
      </c>
      <c r="D929" s="864" t="s">
        <v>1272</v>
      </c>
      <c r="E929" s="865">
        <v>1</v>
      </c>
      <c r="F929" s="865">
        <v>0</v>
      </c>
      <c r="G929" s="871">
        <f t="shared" si="20"/>
        <v>1</v>
      </c>
      <c r="H929" s="865" t="s">
        <v>220</v>
      </c>
      <c r="I929" s="867">
        <v>142.88</v>
      </c>
      <c r="J929" s="868">
        <f t="shared" si="24"/>
        <v>142.88</v>
      </c>
      <c r="L929" s="394"/>
      <c r="M929" s="394"/>
    </row>
    <row r="930" spans="1:13">
      <c r="A930" s="863" t="s">
        <v>796</v>
      </c>
      <c r="B930" s="864" t="s">
        <v>1213</v>
      </c>
      <c r="C930" s="863" t="s">
        <v>1105</v>
      </c>
      <c r="D930" s="864" t="s">
        <v>1183</v>
      </c>
      <c r="E930" s="865">
        <v>4.4000000000000004</v>
      </c>
      <c r="F930" s="865">
        <v>0.2</v>
      </c>
      <c r="G930" s="871">
        <f t="shared" si="20"/>
        <v>5.28</v>
      </c>
      <c r="H930" s="865" t="s">
        <v>3</v>
      </c>
      <c r="I930" s="867">
        <v>2.27</v>
      </c>
      <c r="J930" s="868">
        <f t="shared" si="24"/>
        <v>11.9856</v>
      </c>
      <c r="L930" s="394"/>
      <c r="M930" s="394"/>
    </row>
    <row r="931" spans="1:13">
      <c r="A931" s="863" t="s">
        <v>797</v>
      </c>
      <c r="B931" s="864" t="s">
        <v>1136</v>
      </c>
      <c r="C931" s="863" t="s">
        <v>1092</v>
      </c>
      <c r="D931" s="864" t="s">
        <v>1137</v>
      </c>
      <c r="E931" s="865">
        <v>1</v>
      </c>
      <c r="F931" s="865">
        <v>0</v>
      </c>
      <c r="G931" s="871">
        <f t="shared" si="20"/>
        <v>1</v>
      </c>
      <c r="H931" s="865" t="s">
        <v>220</v>
      </c>
      <c r="I931" s="867">
        <v>25.95</v>
      </c>
      <c r="J931" s="868">
        <f t="shared" si="24"/>
        <v>25.95</v>
      </c>
      <c r="L931" s="394"/>
      <c r="M931" s="394"/>
    </row>
    <row r="932" spans="1:13">
      <c r="A932" s="863" t="s">
        <v>797</v>
      </c>
      <c r="B932" s="864" t="s">
        <v>1136</v>
      </c>
      <c r="C932" s="863" t="s">
        <v>1092</v>
      </c>
      <c r="D932" s="864" t="s">
        <v>1288</v>
      </c>
      <c r="E932" s="865">
        <v>1</v>
      </c>
      <c r="F932" s="865">
        <v>0</v>
      </c>
      <c r="G932" s="871">
        <f t="shared" si="20"/>
        <v>1</v>
      </c>
      <c r="H932" s="865" t="s">
        <v>220</v>
      </c>
      <c r="I932" s="867">
        <v>6.74</v>
      </c>
      <c r="J932" s="868">
        <f t="shared" si="24"/>
        <v>6.74</v>
      </c>
      <c r="L932" s="394"/>
      <c r="M932" s="394"/>
    </row>
    <row r="933" spans="1:13">
      <c r="A933" s="863" t="s">
        <v>797</v>
      </c>
      <c r="B933" s="864" t="s">
        <v>1136</v>
      </c>
      <c r="C933" s="863" t="s">
        <v>1142</v>
      </c>
      <c r="D933" s="864" t="s">
        <v>1284</v>
      </c>
      <c r="E933" s="865">
        <v>1</v>
      </c>
      <c r="F933" s="865">
        <v>0</v>
      </c>
      <c r="G933" s="871">
        <f t="shared" si="20"/>
        <v>1</v>
      </c>
      <c r="H933" s="865" t="s">
        <v>220</v>
      </c>
      <c r="I933" s="867">
        <v>2.4700000000000002</v>
      </c>
      <c r="J933" s="868">
        <f t="shared" si="24"/>
        <v>2.4700000000000002</v>
      </c>
      <c r="L933" s="394"/>
      <c r="M933" s="394"/>
    </row>
    <row r="934" spans="1:13">
      <c r="A934" s="863" t="s">
        <v>797</v>
      </c>
      <c r="B934" s="864" t="s">
        <v>1136</v>
      </c>
      <c r="C934" s="863" t="s">
        <v>1142</v>
      </c>
      <c r="D934" s="864" t="s">
        <v>1147</v>
      </c>
      <c r="E934" s="865">
        <v>5</v>
      </c>
      <c r="F934" s="865">
        <v>0</v>
      </c>
      <c r="G934" s="871">
        <f t="shared" si="20"/>
        <v>5</v>
      </c>
      <c r="H934" s="865" t="s">
        <v>220</v>
      </c>
      <c r="I934" s="867">
        <v>0.49</v>
      </c>
      <c r="J934" s="868">
        <f t="shared" si="24"/>
        <v>2.4500000000000002</v>
      </c>
      <c r="L934" s="394"/>
      <c r="M934" s="394"/>
    </row>
    <row r="935" spans="1:13">
      <c r="A935" s="863" t="s">
        <v>797</v>
      </c>
      <c r="B935" s="864" t="s">
        <v>1136</v>
      </c>
      <c r="C935" s="863" t="s">
        <v>1096</v>
      </c>
      <c r="D935" s="864" t="s">
        <v>1148</v>
      </c>
      <c r="E935" s="865">
        <v>3.8</v>
      </c>
      <c r="F935" s="865">
        <v>0.3</v>
      </c>
      <c r="G935" s="871">
        <f t="shared" si="20"/>
        <v>4.9399999999999995</v>
      </c>
      <c r="H935" s="865" t="s">
        <v>3</v>
      </c>
      <c r="I935" s="867">
        <v>3.09</v>
      </c>
      <c r="J935" s="868">
        <f t="shared" si="24"/>
        <v>15.264599999999998</v>
      </c>
      <c r="L935" s="394"/>
      <c r="M935" s="394"/>
    </row>
    <row r="936" spans="1:13">
      <c r="A936" s="863" t="s">
        <v>797</v>
      </c>
      <c r="B936" s="864" t="s">
        <v>1136</v>
      </c>
      <c r="C936" s="863" t="s">
        <v>1096</v>
      </c>
      <c r="D936" s="864" t="s">
        <v>1149</v>
      </c>
      <c r="E936" s="865">
        <v>7</v>
      </c>
      <c r="F936" s="865">
        <v>0.3</v>
      </c>
      <c r="G936" s="871">
        <f t="shared" si="20"/>
        <v>9.1</v>
      </c>
      <c r="H936" s="865" t="s">
        <v>3</v>
      </c>
      <c r="I936" s="867">
        <v>3.09</v>
      </c>
      <c r="J936" s="868">
        <f t="shared" si="24"/>
        <v>28.118999999999996</v>
      </c>
      <c r="L936" s="394"/>
      <c r="M936" s="394"/>
    </row>
    <row r="937" spans="1:13">
      <c r="A937" s="863" t="s">
        <v>797</v>
      </c>
      <c r="B937" s="864" t="s">
        <v>1136</v>
      </c>
      <c r="C937" s="863" t="s">
        <v>1096</v>
      </c>
      <c r="D937" s="864" t="s">
        <v>1150</v>
      </c>
      <c r="E937" s="865">
        <v>5.4</v>
      </c>
      <c r="F937" s="865">
        <v>0.3</v>
      </c>
      <c r="G937" s="871">
        <f t="shared" si="20"/>
        <v>7.0200000000000005</v>
      </c>
      <c r="H937" s="865" t="s">
        <v>3</v>
      </c>
      <c r="I937" s="867">
        <v>3.09</v>
      </c>
      <c r="J937" s="868">
        <f t="shared" si="24"/>
        <v>21.691800000000001</v>
      </c>
      <c r="L937" s="394"/>
      <c r="M937" s="394"/>
    </row>
    <row r="938" spans="1:13">
      <c r="A938" s="863" t="s">
        <v>797</v>
      </c>
      <c r="B938" s="864" t="s">
        <v>1136</v>
      </c>
      <c r="C938" s="863" t="s">
        <v>1096</v>
      </c>
      <c r="D938" s="864" t="s">
        <v>1151</v>
      </c>
      <c r="E938" s="865">
        <v>5.4</v>
      </c>
      <c r="F938" s="865">
        <v>0.3</v>
      </c>
      <c r="G938" s="871">
        <f t="shared" si="20"/>
        <v>7.0200000000000005</v>
      </c>
      <c r="H938" s="865" t="s">
        <v>3</v>
      </c>
      <c r="I938" s="867">
        <v>3.09</v>
      </c>
      <c r="J938" s="868">
        <f t="shared" si="24"/>
        <v>21.691800000000001</v>
      </c>
      <c r="L938" s="394"/>
      <c r="M938" s="394"/>
    </row>
    <row r="939" spans="1:13">
      <c r="A939" s="863" t="s">
        <v>797</v>
      </c>
      <c r="B939" s="864" t="s">
        <v>1136</v>
      </c>
      <c r="C939" s="863" t="s">
        <v>1096</v>
      </c>
      <c r="D939" s="864" t="s">
        <v>1152</v>
      </c>
      <c r="E939" s="865">
        <v>5.4</v>
      </c>
      <c r="F939" s="865">
        <v>0.3</v>
      </c>
      <c r="G939" s="871">
        <f t="shared" si="20"/>
        <v>7.0200000000000005</v>
      </c>
      <c r="H939" s="865" t="s">
        <v>3</v>
      </c>
      <c r="I939" s="867">
        <v>3.09</v>
      </c>
      <c r="J939" s="868">
        <f t="shared" si="24"/>
        <v>21.691800000000001</v>
      </c>
      <c r="L939" s="394"/>
      <c r="M939" s="394"/>
    </row>
    <row r="940" spans="1:13">
      <c r="A940" s="863" t="s">
        <v>797</v>
      </c>
      <c r="B940" s="864" t="s">
        <v>1136</v>
      </c>
      <c r="C940" s="863" t="s">
        <v>1105</v>
      </c>
      <c r="D940" s="864" t="s">
        <v>1286</v>
      </c>
      <c r="E940" s="865">
        <v>3</v>
      </c>
      <c r="F940" s="865">
        <v>0</v>
      </c>
      <c r="G940" s="871">
        <f t="shared" si="20"/>
        <v>3</v>
      </c>
      <c r="H940" s="865" t="s">
        <v>220</v>
      </c>
      <c r="I940" s="867">
        <v>1.27</v>
      </c>
      <c r="J940" s="868">
        <f t="shared" si="24"/>
        <v>3.81</v>
      </c>
      <c r="L940" s="394"/>
      <c r="M940" s="394"/>
    </row>
    <row r="941" spans="1:13">
      <c r="A941" s="863" t="s">
        <v>797</v>
      </c>
      <c r="B941" s="864" t="s">
        <v>1136</v>
      </c>
      <c r="C941" s="863" t="s">
        <v>1105</v>
      </c>
      <c r="D941" s="864" t="s">
        <v>1228</v>
      </c>
      <c r="E941" s="865">
        <v>5.4</v>
      </c>
      <c r="F941" s="865">
        <v>0.05</v>
      </c>
      <c r="G941" s="871">
        <f t="shared" si="20"/>
        <v>5.67</v>
      </c>
      <c r="H941" s="865" t="s">
        <v>3</v>
      </c>
      <c r="I941" s="867">
        <v>5.18</v>
      </c>
      <c r="J941" s="868">
        <f t="shared" si="24"/>
        <v>29.3706</v>
      </c>
      <c r="L941" s="394"/>
      <c r="M941" s="394"/>
    </row>
    <row r="942" spans="1:13">
      <c r="A942" s="863" t="s">
        <v>797</v>
      </c>
      <c r="B942" s="864" t="s">
        <v>1136</v>
      </c>
      <c r="C942" s="863" t="s">
        <v>1186</v>
      </c>
      <c r="D942" s="864" t="s">
        <v>1187</v>
      </c>
      <c r="E942" s="865">
        <v>1</v>
      </c>
      <c r="F942" s="865">
        <v>0</v>
      </c>
      <c r="G942" s="871">
        <f t="shared" si="20"/>
        <v>1</v>
      </c>
      <c r="H942" s="865" t="s">
        <v>220</v>
      </c>
      <c r="I942" s="867">
        <v>34.9</v>
      </c>
      <c r="J942" s="868">
        <f t="shared" si="24"/>
        <v>34.9</v>
      </c>
      <c r="L942" s="394"/>
      <c r="M942" s="394"/>
    </row>
    <row r="943" spans="1:13">
      <c r="A943" s="863" t="s">
        <v>797</v>
      </c>
      <c r="B943" s="864" t="s">
        <v>1136</v>
      </c>
      <c r="C943" s="863" t="s">
        <v>1189</v>
      </c>
      <c r="D943" s="864" t="s">
        <v>1191</v>
      </c>
      <c r="E943" s="865">
        <v>1</v>
      </c>
      <c r="F943" s="865">
        <v>0</v>
      </c>
      <c r="G943" s="871">
        <f t="shared" si="20"/>
        <v>1</v>
      </c>
      <c r="H943" s="865" t="s">
        <v>220</v>
      </c>
      <c r="I943" s="867">
        <v>9.59</v>
      </c>
      <c r="J943" s="868">
        <f t="shared" si="24"/>
        <v>9.59</v>
      </c>
      <c r="L943" s="394"/>
      <c r="M943" s="394"/>
    </row>
    <row r="944" spans="1:13">
      <c r="A944" s="863" t="s">
        <v>797</v>
      </c>
      <c r="B944" s="864" t="s">
        <v>1136</v>
      </c>
      <c r="C944" s="863" t="s">
        <v>1189</v>
      </c>
      <c r="D944" s="864" t="s">
        <v>1194</v>
      </c>
      <c r="E944" s="865">
        <v>1</v>
      </c>
      <c r="F944" s="865">
        <v>0</v>
      </c>
      <c r="G944" s="871">
        <f t="shared" si="20"/>
        <v>1</v>
      </c>
      <c r="H944" s="865" t="s">
        <v>220</v>
      </c>
      <c r="I944" s="867">
        <v>8.19</v>
      </c>
      <c r="J944" s="868">
        <f t="shared" si="24"/>
        <v>8.19</v>
      </c>
      <c r="L944" s="394"/>
      <c r="M944" s="394"/>
    </row>
    <row r="945" spans="1:13">
      <c r="A945" s="863" t="s">
        <v>589</v>
      </c>
      <c r="B945" s="864" t="s">
        <v>1136</v>
      </c>
      <c r="C945" s="863" t="s">
        <v>1092</v>
      </c>
      <c r="D945" s="864" t="s">
        <v>1289</v>
      </c>
      <c r="E945" s="865">
        <v>1</v>
      </c>
      <c r="F945" s="865">
        <v>0</v>
      </c>
      <c r="G945" s="871">
        <f t="shared" si="20"/>
        <v>1</v>
      </c>
      <c r="H945" s="865" t="s">
        <v>220</v>
      </c>
      <c r="I945" s="867">
        <v>63.89</v>
      </c>
      <c r="J945" s="868">
        <f t="shared" si="24"/>
        <v>63.89</v>
      </c>
      <c r="L945" s="394"/>
      <c r="M945" s="394"/>
    </row>
    <row r="946" spans="1:13">
      <c r="A946" s="863" t="s">
        <v>589</v>
      </c>
      <c r="B946" s="864" t="s">
        <v>1136</v>
      </c>
      <c r="C946" s="863" t="s">
        <v>1092</v>
      </c>
      <c r="D946" s="864" t="s">
        <v>1137</v>
      </c>
      <c r="E946" s="865">
        <v>2</v>
      </c>
      <c r="F946" s="865">
        <v>0</v>
      </c>
      <c r="G946" s="871">
        <f t="shared" si="20"/>
        <v>2</v>
      </c>
      <c r="H946" s="865" t="s">
        <v>220</v>
      </c>
      <c r="I946" s="867">
        <v>25.95</v>
      </c>
      <c r="J946" s="868">
        <f t="shared" si="24"/>
        <v>51.9</v>
      </c>
      <c r="L946" s="394"/>
      <c r="M946" s="394"/>
    </row>
    <row r="947" spans="1:13">
      <c r="A947" s="863" t="s">
        <v>589</v>
      </c>
      <c r="B947" s="864" t="s">
        <v>1136</v>
      </c>
      <c r="C947" s="863" t="s">
        <v>1092</v>
      </c>
      <c r="D947" s="864" t="s">
        <v>1138</v>
      </c>
      <c r="E947" s="865">
        <v>15</v>
      </c>
      <c r="F947" s="865">
        <v>0</v>
      </c>
      <c r="G947" s="871">
        <f t="shared" si="20"/>
        <v>15</v>
      </c>
      <c r="H947" s="865" t="s">
        <v>220</v>
      </c>
      <c r="I947" s="867">
        <v>2.64</v>
      </c>
      <c r="J947" s="868">
        <f t="shared" si="24"/>
        <v>39.6</v>
      </c>
      <c r="L947" s="394"/>
      <c r="M947" s="394"/>
    </row>
    <row r="948" spans="1:13">
      <c r="A948" s="863" t="s">
        <v>589</v>
      </c>
      <c r="B948" s="864" t="s">
        <v>1136</v>
      </c>
      <c r="C948" s="863" t="s">
        <v>1092</v>
      </c>
      <c r="D948" s="864" t="s">
        <v>1139</v>
      </c>
      <c r="E948" s="865">
        <v>10</v>
      </c>
      <c r="F948" s="865">
        <v>0</v>
      </c>
      <c r="G948" s="871">
        <f t="shared" si="20"/>
        <v>10</v>
      </c>
      <c r="H948" s="865" t="s">
        <v>220</v>
      </c>
      <c r="I948" s="867">
        <v>7.1</v>
      </c>
      <c r="J948" s="868">
        <f t="shared" si="24"/>
        <v>71</v>
      </c>
      <c r="L948" s="394"/>
      <c r="M948" s="394"/>
    </row>
    <row r="949" spans="1:13">
      <c r="A949" s="863" t="s">
        <v>589</v>
      </c>
      <c r="B949" s="864" t="s">
        <v>1136</v>
      </c>
      <c r="C949" s="863" t="s">
        <v>1094</v>
      </c>
      <c r="D949" s="864" t="s">
        <v>1140</v>
      </c>
      <c r="E949" s="865">
        <v>1</v>
      </c>
      <c r="F949" s="865">
        <v>0</v>
      </c>
      <c r="G949" s="871">
        <f t="shared" si="20"/>
        <v>1</v>
      </c>
      <c r="H949" s="865" t="s">
        <v>220</v>
      </c>
      <c r="I949" s="867">
        <v>55.79</v>
      </c>
      <c r="J949" s="868">
        <f t="shared" si="24"/>
        <v>55.79</v>
      </c>
      <c r="L949" s="394"/>
      <c r="M949" s="394"/>
    </row>
    <row r="950" spans="1:13">
      <c r="A950" s="863" t="s">
        <v>589</v>
      </c>
      <c r="B950" s="864" t="s">
        <v>1136</v>
      </c>
      <c r="C950" s="863" t="s">
        <v>1094</v>
      </c>
      <c r="D950" s="864" t="s">
        <v>1225</v>
      </c>
      <c r="E950" s="865">
        <v>1</v>
      </c>
      <c r="F950" s="865">
        <v>0</v>
      </c>
      <c r="G950" s="871">
        <f t="shared" si="20"/>
        <v>1</v>
      </c>
      <c r="H950" s="865" t="s">
        <v>220</v>
      </c>
      <c r="I950" s="867">
        <v>102.99</v>
      </c>
      <c r="J950" s="868">
        <f t="shared" si="24"/>
        <v>102.99</v>
      </c>
      <c r="L950" s="394"/>
      <c r="M950" s="394"/>
    </row>
    <row r="951" spans="1:13">
      <c r="A951" s="863" t="s">
        <v>589</v>
      </c>
      <c r="B951" s="864" t="s">
        <v>1136</v>
      </c>
      <c r="C951" s="863" t="s">
        <v>1142</v>
      </c>
      <c r="D951" s="864" t="s">
        <v>1143</v>
      </c>
      <c r="E951" s="865">
        <v>1</v>
      </c>
      <c r="F951" s="865">
        <v>0</v>
      </c>
      <c r="G951" s="871">
        <f t="shared" si="20"/>
        <v>1</v>
      </c>
      <c r="H951" s="865" t="s">
        <v>220</v>
      </c>
      <c r="I951" s="867">
        <v>4.99</v>
      </c>
      <c r="J951" s="868">
        <f t="shared" si="24"/>
        <v>4.99</v>
      </c>
      <c r="L951" s="394"/>
      <c r="M951" s="394"/>
    </row>
    <row r="952" spans="1:13">
      <c r="A952" s="863" t="s">
        <v>589</v>
      </c>
      <c r="B952" s="864" t="s">
        <v>1136</v>
      </c>
      <c r="C952" s="863" t="s">
        <v>1142</v>
      </c>
      <c r="D952" s="864" t="s">
        <v>1144</v>
      </c>
      <c r="E952" s="865">
        <v>6</v>
      </c>
      <c r="F952" s="865">
        <v>0</v>
      </c>
      <c r="G952" s="871">
        <f t="shared" si="20"/>
        <v>6</v>
      </c>
      <c r="H952" s="865" t="s">
        <v>220</v>
      </c>
      <c r="I952" s="867">
        <v>4.9000000000000004</v>
      </c>
      <c r="J952" s="868">
        <f t="shared" si="24"/>
        <v>29.400000000000002</v>
      </c>
      <c r="L952" s="394"/>
      <c r="M952" s="394"/>
    </row>
    <row r="953" spans="1:13">
      <c r="A953" s="863" t="s">
        <v>589</v>
      </c>
      <c r="B953" s="864" t="s">
        <v>1136</v>
      </c>
      <c r="C953" s="863" t="s">
        <v>1142</v>
      </c>
      <c r="D953" s="864" t="s">
        <v>1247</v>
      </c>
      <c r="E953" s="865">
        <v>1</v>
      </c>
      <c r="F953" s="865">
        <v>0</v>
      </c>
      <c r="G953" s="871">
        <f t="shared" si="20"/>
        <v>1</v>
      </c>
      <c r="H953" s="865" t="s">
        <v>220</v>
      </c>
      <c r="I953" s="867">
        <v>8.8000000000000007</v>
      </c>
      <c r="J953" s="868">
        <f t="shared" si="24"/>
        <v>8.8000000000000007</v>
      </c>
      <c r="L953" s="394"/>
      <c r="M953" s="394"/>
    </row>
    <row r="954" spans="1:13">
      <c r="A954" s="863" t="s">
        <v>589</v>
      </c>
      <c r="B954" s="864" t="s">
        <v>1136</v>
      </c>
      <c r="C954" s="863" t="s">
        <v>1142</v>
      </c>
      <c r="D954" s="864" t="s">
        <v>1248</v>
      </c>
      <c r="E954" s="865">
        <v>1</v>
      </c>
      <c r="F954" s="865">
        <v>0</v>
      </c>
      <c r="G954" s="871">
        <f t="shared" si="20"/>
        <v>1</v>
      </c>
      <c r="H954" s="865" t="s">
        <v>220</v>
      </c>
      <c r="I954" s="867">
        <v>9.3000000000000007</v>
      </c>
      <c r="J954" s="868">
        <f t="shared" si="24"/>
        <v>9.3000000000000007</v>
      </c>
      <c r="L954" s="394"/>
      <c r="M954" s="394"/>
    </row>
    <row r="955" spans="1:13">
      <c r="A955" s="863" t="s">
        <v>589</v>
      </c>
      <c r="B955" s="864" t="s">
        <v>1136</v>
      </c>
      <c r="C955" s="863" t="s">
        <v>1142</v>
      </c>
      <c r="D955" s="864" t="s">
        <v>1145</v>
      </c>
      <c r="E955" s="865">
        <v>9</v>
      </c>
      <c r="F955" s="865">
        <v>0</v>
      </c>
      <c r="G955" s="871">
        <f t="shared" si="20"/>
        <v>9</v>
      </c>
      <c r="H955" s="865" t="s">
        <v>220</v>
      </c>
      <c r="I955" s="867">
        <v>2.33</v>
      </c>
      <c r="J955" s="868">
        <f t="shared" si="24"/>
        <v>20.97</v>
      </c>
      <c r="L955" s="394"/>
      <c r="M955" s="394"/>
    </row>
    <row r="956" spans="1:13">
      <c r="A956" s="863" t="s">
        <v>589</v>
      </c>
      <c r="B956" s="864" t="s">
        <v>1136</v>
      </c>
      <c r="C956" s="863" t="s">
        <v>1142</v>
      </c>
      <c r="D956" s="864" t="s">
        <v>1146</v>
      </c>
      <c r="E956" s="865">
        <v>1</v>
      </c>
      <c r="F956" s="865">
        <v>0</v>
      </c>
      <c r="G956" s="871">
        <f t="shared" si="20"/>
        <v>1</v>
      </c>
      <c r="H956" s="865" t="s">
        <v>220</v>
      </c>
      <c r="I956" s="867">
        <v>1.53</v>
      </c>
      <c r="J956" s="868">
        <f t="shared" si="24"/>
        <v>1.53</v>
      </c>
      <c r="L956" s="394"/>
      <c r="M956" s="394"/>
    </row>
    <row r="957" spans="1:13">
      <c r="A957" s="863" t="s">
        <v>589</v>
      </c>
      <c r="B957" s="864" t="s">
        <v>1136</v>
      </c>
      <c r="C957" s="863" t="s">
        <v>1142</v>
      </c>
      <c r="D957" s="864" t="s">
        <v>1147</v>
      </c>
      <c r="E957" s="865">
        <v>6</v>
      </c>
      <c r="F957" s="865">
        <v>0</v>
      </c>
      <c r="G957" s="871">
        <f t="shared" si="20"/>
        <v>6</v>
      </c>
      <c r="H957" s="865" t="s">
        <v>220</v>
      </c>
      <c r="I957" s="867">
        <v>0.49</v>
      </c>
      <c r="J957" s="868">
        <f t="shared" si="24"/>
        <v>2.94</v>
      </c>
      <c r="L957" s="394"/>
      <c r="M957" s="394"/>
    </row>
    <row r="958" spans="1:13">
      <c r="A958" s="863" t="s">
        <v>589</v>
      </c>
      <c r="B958" s="864" t="s">
        <v>1136</v>
      </c>
      <c r="C958" s="863" t="s">
        <v>1096</v>
      </c>
      <c r="D958" s="864" t="s">
        <v>1123</v>
      </c>
      <c r="E958" s="865">
        <v>10.81</v>
      </c>
      <c r="F958" s="865">
        <v>0.3</v>
      </c>
      <c r="G958" s="871">
        <f t="shared" si="20"/>
        <v>14.053000000000001</v>
      </c>
      <c r="H958" s="865" t="s">
        <v>3</v>
      </c>
      <c r="I958" s="867">
        <v>7.45</v>
      </c>
      <c r="J958" s="868">
        <f t="shared" si="24"/>
        <v>104.69485</v>
      </c>
      <c r="L958" s="394"/>
      <c r="M958" s="394"/>
    </row>
    <row r="959" spans="1:13">
      <c r="A959" s="863" t="s">
        <v>589</v>
      </c>
      <c r="B959" s="864" t="s">
        <v>1136</v>
      </c>
      <c r="C959" s="863" t="s">
        <v>1096</v>
      </c>
      <c r="D959" s="864" t="s">
        <v>1124</v>
      </c>
      <c r="E959" s="865">
        <v>10.81</v>
      </c>
      <c r="F959" s="865">
        <v>0.3</v>
      </c>
      <c r="G959" s="871">
        <f t="shared" si="20"/>
        <v>14.053000000000001</v>
      </c>
      <c r="H959" s="865" t="s">
        <v>3</v>
      </c>
      <c r="I959" s="867">
        <v>7.45</v>
      </c>
      <c r="J959" s="868">
        <f t="shared" si="24"/>
        <v>104.69485</v>
      </c>
      <c r="L959" s="394"/>
      <c r="M959" s="394"/>
    </row>
    <row r="960" spans="1:13">
      <c r="A960" s="863" t="s">
        <v>589</v>
      </c>
      <c r="B960" s="864" t="s">
        <v>1136</v>
      </c>
      <c r="C960" s="863" t="s">
        <v>1096</v>
      </c>
      <c r="D960" s="864" t="s">
        <v>1125</v>
      </c>
      <c r="E960" s="865">
        <v>10.81</v>
      </c>
      <c r="F960" s="865">
        <v>0.3</v>
      </c>
      <c r="G960" s="871">
        <f t="shared" si="20"/>
        <v>14.053000000000001</v>
      </c>
      <c r="H960" s="865" t="s">
        <v>3</v>
      </c>
      <c r="I960" s="867">
        <v>7.45</v>
      </c>
      <c r="J960" s="868">
        <f t="shared" si="24"/>
        <v>104.69485</v>
      </c>
      <c r="L960" s="394"/>
      <c r="M960" s="394"/>
    </row>
    <row r="961" spans="1:13">
      <c r="A961" s="863" t="s">
        <v>589</v>
      </c>
      <c r="B961" s="864" t="s">
        <v>1136</v>
      </c>
      <c r="C961" s="863" t="s">
        <v>1096</v>
      </c>
      <c r="D961" s="864" t="s">
        <v>1126</v>
      </c>
      <c r="E961" s="865">
        <v>10.81</v>
      </c>
      <c r="F961" s="865">
        <v>0.3</v>
      </c>
      <c r="G961" s="871">
        <f t="shared" si="20"/>
        <v>14.053000000000001</v>
      </c>
      <c r="H961" s="865" t="s">
        <v>3</v>
      </c>
      <c r="I961" s="867">
        <v>7.45</v>
      </c>
      <c r="J961" s="868">
        <f t="shared" si="24"/>
        <v>104.69485</v>
      </c>
      <c r="L961" s="394"/>
      <c r="M961" s="394"/>
    </row>
    <row r="962" spans="1:13">
      <c r="A962" s="863" t="s">
        <v>589</v>
      </c>
      <c r="B962" s="864" t="s">
        <v>1136</v>
      </c>
      <c r="C962" s="863" t="s">
        <v>1096</v>
      </c>
      <c r="D962" s="864" t="s">
        <v>1127</v>
      </c>
      <c r="E962" s="865">
        <v>10.81</v>
      </c>
      <c r="F962" s="865">
        <v>0.3</v>
      </c>
      <c r="G962" s="871">
        <f t="shared" si="20"/>
        <v>14.053000000000001</v>
      </c>
      <c r="H962" s="865" t="s">
        <v>3</v>
      </c>
      <c r="I962" s="867">
        <v>7.45</v>
      </c>
      <c r="J962" s="868">
        <f t="shared" si="24"/>
        <v>104.69485</v>
      </c>
      <c r="L962" s="394"/>
      <c r="M962" s="394"/>
    </row>
    <row r="963" spans="1:13">
      <c r="A963" s="863" t="s">
        <v>589</v>
      </c>
      <c r="B963" s="864" t="s">
        <v>1136</v>
      </c>
      <c r="C963" s="863" t="s">
        <v>1096</v>
      </c>
      <c r="D963" s="864" t="s">
        <v>1148</v>
      </c>
      <c r="E963" s="865">
        <v>41.72</v>
      </c>
      <c r="F963" s="865">
        <v>0.3</v>
      </c>
      <c r="G963" s="871">
        <f t="shared" si="20"/>
        <v>54.235999999999997</v>
      </c>
      <c r="H963" s="865" t="s">
        <v>3</v>
      </c>
      <c r="I963" s="867">
        <v>3.09</v>
      </c>
      <c r="J963" s="868">
        <f t="shared" si="24"/>
        <v>167.58923999999999</v>
      </c>
      <c r="L963" s="394"/>
      <c r="M963" s="394"/>
    </row>
    <row r="964" spans="1:13">
      <c r="A964" s="863" t="s">
        <v>589</v>
      </c>
      <c r="B964" s="864" t="s">
        <v>1136</v>
      </c>
      <c r="C964" s="863" t="s">
        <v>1096</v>
      </c>
      <c r="D964" s="864" t="s">
        <v>1149</v>
      </c>
      <c r="E964" s="865">
        <v>103.75</v>
      </c>
      <c r="F964" s="865">
        <v>0.3</v>
      </c>
      <c r="G964" s="871">
        <f t="shared" si="20"/>
        <v>134.875</v>
      </c>
      <c r="H964" s="865" t="s">
        <v>3</v>
      </c>
      <c r="I964" s="867">
        <v>3.09</v>
      </c>
      <c r="J964" s="868">
        <f t="shared" si="24"/>
        <v>416.76374999999996</v>
      </c>
      <c r="L964" s="394"/>
      <c r="M964" s="394"/>
    </row>
    <row r="965" spans="1:13">
      <c r="A965" s="863" t="s">
        <v>589</v>
      </c>
      <c r="B965" s="864" t="s">
        <v>1136</v>
      </c>
      <c r="C965" s="863" t="s">
        <v>1096</v>
      </c>
      <c r="D965" s="864" t="s">
        <v>1150</v>
      </c>
      <c r="E965" s="865">
        <v>22.55</v>
      </c>
      <c r="F965" s="865">
        <v>0.3</v>
      </c>
      <c r="G965" s="871">
        <f t="shared" si="20"/>
        <v>29.315000000000001</v>
      </c>
      <c r="H965" s="865" t="s">
        <v>3</v>
      </c>
      <c r="I965" s="867">
        <v>3.09</v>
      </c>
      <c r="J965" s="868">
        <f t="shared" si="24"/>
        <v>90.583349999999996</v>
      </c>
      <c r="L965" s="394"/>
      <c r="M965" s="394"/>
    </row>
    <row r="966" spans="1:13">
      <c r="A966" s="863" t="s">
        <v>589</v>
      </c>
      <c r="B966" s="864" t="s">
        <v>1136</v>
      </c>
      <c r="C966" s="863" t="s">
        <v>1096</v>
      </c>
      <c r="D966" s="864" t="s">
        <v>1151</v>
      </c>
      <c r="E966" s="865">
        <v>50.29</v>
      </c>
      <c r="F966" s="865">
        <v>0.3</v>
      </c>
      <c r="G966" s="871">
        <f t="shared" si="20"/>
        <v>65.376999999999995</v>
      </c>
      <c r="H966" s="865" t="s">
        <v>3</v>
      </c>
      <c r="I966" s="867">
        <v>3.09</v>
      </c>
      <c r="J966" s="868">
        <f t="shared" si="24"/>
        <v>202.01492999999996</v>
      </c>
      <c r="L966" s="394"/>
      <c r="M966" s="394"/>
    </row>
    <row r="967" spans="1:13">
      <c r="A967" s="863" t="s">
        <v>589</v>
      </c>
      <c r="B967" s="864" t="s">
        <v>1136</v>
      </c>
      <c r="C967" s="863" t="s">
        <v>1096</v>
      </c>
      <c r="D967" s="864" t="s">
        <v>1152</v>
      </c>
      <c r="E967" s="865">
        <v>73.75</v>
      </c>
      <c r="F967" s="865">
        <v>0.3</v>
      </c>
      <c r="G967" s="871">
        <f t="shared" si="20"/>
        <v>95.875</v>
      </c>
      <c r="H967" s="865" t="s">
        <v>3</v>
      </c>
      <c r="I967" s="867">
        <v>3.09</v>
      </c>
      <c r="J967" s="868">
        <f t="shared" ref="J967:J1015" si="25">G967*I967</f>
        <v>296.25374999999997</v>
      </c>
      <c r="L967" s="394"/>
      <c r="M967" s="394"/>
    </row>
    <row r="968" spans="1:13">
      <c r="A968" s="863" t="s">
        <v>589</v>
      </c>
      <c r="B968" s="864" t="s">
        <v>1136</v>
      </c>
      <c r="C968" s="863" t="s">
        <v>1096</v>
      </c>
      <c r="D968" s="864" t="s">
        <v>1153</v>
      </c>
      <c r="E968" s="865">
        <v>11.48</v>
      </c>
      <c r="F968" s="865">
        <v>0.3</v>
      </c>
      <c r="G968" s="871">
        <f t="shared" si="20"/>
        <v>14.923999999999999</v>
      </c>
      <c r="H968" s="865" t="s">
        <v>3</v>
      </c>
      <c r="I968" s="867">
        <v>3.09</v>
      </c>
      <c r="J968" s="868">
        <f t="shared" si="25"/>
        <v>46.115159999999996</v>
      </c>
      <c r="L968" s="394"/>
      <c r="M968" s="394"/>
    </row>
    <row r="969" spans="1:13">
      <c r="A969" s="863" t="s">
        <v>589</v>
      </c>
      <c r="B969" s="864" t="s">
        <v>1136</v>
      </c>
      <c r="C969" s="863" t="s">
        <v>1096</v>
      </c>
      <c r="D969" s="864" t="s">
        <v>1154</v>
      </c>
      <c r="E969" s="865">
        <v>6.83</v>
      </c>
      <c r="F969" s="865">
        <v>0.3</v>
      </c>
      <c r="G969" s="871">
        <f t="shared" si="20"/>
        <v>8.8789999999999996</v>
      </c>
      <c r="H969" s="865" t="s">
        <v>3</v>
      </c>
      <c r="I969" s="867">
        <v>4.99</v>
      </c>
      <c r="J969" s="868">
        <f t="shared" si="25"/>
        <v>44.30621</v>
      </c>
      <c r="L969" s="394"/>
      <c r="M969" s="394"/>
    </row>
    <row r="970" spans="1:13">
      <c r="A970" s="863" t="s">
        <v>589</v>
      </c>
      <c r="B970" s="864" t="s">
        <v>1136</v>
      </c>
      <c r="C970" s="863" t="s">
        <v>1096</v>
      </c>
      <c r="D970" s="864" t="s">
        <v>1155</v>
      </c>
      <c r="E970" s="865">
        <v>6.03</v>
      </c>
      <c r="F970" s="865">
        <v>0.3</v>
      </c>
      <c r="G970" s="871">
        <f t="shared" si="20"/>
        <v>7.8390000000000004</v>
      </c>
      <c r="H970" s="865" t="s">
        <v>3</v>
      </c>
      <c r="I970" s="867">
        <v>4.99</v>
      </c>
      <c r="J970" s="868">
        <f t="shared" si="25"/>
        <v>39.116610000000001</v>
      </c>
      <c r="L970" s="394"/>
      <c r="M970" s="394"/>
    </row>
    <row r="971" spans="1:13">
      <c r="A971" s="863" t="s">
        <v>589</v>
      </c>
      <c r="B971" s="864" t="s">
        <v>1136</v>
      </c>
      <c r="C971" s="863" t="s">
        <v>1096</v>
      </c>
      <c r="D971" s="864" t="s">
        <v>1156</v>
      </c>
      <c r="E971" s="865">
        <v>6.83</v>
      </c>
      <c r="F971" s="865">
        <v>0.3</v>
      </c>
      <c r="G971" s="871">
        <f t="shared" si="20"/>
        <v>8.8789999999999996</v>
      </c>
      <c r="H971" s="865" t="s">
        <v>3</v>
      </c>
      <c r="I971" s="867">
        <v>4.99</v>
      </c>
      <c r="J971" s="868">
        <f t="shared" si="25"/>
        <v>44.30621</v>
      </c>
      <c r="L971" s="394"/>
      <c r="M971" s="394"/>
    </row>
    <row r="972" spans="1:13">
      <c r="A972" s="863" t="s">
        <v>589</v>
      </c>
      <c r="B972" s="864" t="s">
        <v>1136</v>
      </c>
      <c r="C972" s="863" t="s">
        <v>1096</v>
      </c>
      <c r="D972" s="864" t="s">
        <v>1157</v>
      </c>
      <c r="E972" s="865">
        <v>6.83</v>
      </c>
      <c r="F972" s="865">
        <v>0.3</v>
      </c>
      <c r="G972" s="871">
        <f t="shared" si="20"/>
        <v>8.8789999999999996</v>
      </c>
      <c r="H972" s="865" t="s">
        <v>3</v>
      </c>
      <c r="I972" s="867">
        <v>4.99</v>
      </c>
      <c r="J972" s="868">
        <f t="shared" si="25"/>
        <v>44.30621</v>
      </c>
      <c r="L972" s="394"/>
      <c r="M972" s="394"/>
    </row>
    <row r="973" spans="1:13">
      <c r="A973" s="863" t="s">
        <v>589</v>
      </c>
      <c r="B973" s="864" t="s">
        <v>1136</v>
      </c>
      <c r="C973" s="863" t="s">
        <v>1096</v>
      </c>
      <c r="D973" s="864" t="s">
        <v>1158</v>
      </c>
      <c r="E973" s="865">
        <v>6.03</v>
      </c>
      <c r="F973" s="865">
        <v>0.3</v>
      </c>
      <c r="G973" s="871">
        <f t="shared" si="20"/>
        <v>7.8390000000000004</v>
      </c>
      <c r="H973" s="865" t="s">
        <v>3</v>
      </c>
      <c r="I973" s="867">
        <v>4.99</v>
      </c>
      <c r="J973" s="868">
        <f t="shared" si="25"/>
        <v>39.116610000000001</v>
      </c>
      <c r="L973" s="394"/>
      <c r="M973" s="394"/>
    </row>
    <row r="974" spans="1:13">
      <c r="A974" s="863" t="s">
        <v>589</v>
      </c>
      <c r="B974" s="864" t="s">
        <v>1136</v>
      </c>
      <c r="C974" s="863" t="s">
        <v>1096</v>
      </c>
      <c r="D974" s="864" t="s">
        <v>1159</v>
      </c>
      <c r="E974" s="865">
        <v>3.6</v>
      </c>
      <c r="F974" s="865">
        <v>0.3</v>
      </c>
      <c r="G974" s="871">
        <f t="shared" si="20"/>
        <v>4.68</v>
      </c>
      <c r="H974" s="865" t="s">
        <v>3</v>
      </c>
      <c r="I974" s="867">
        <v>7.99</v>
      </c>
      <c r="J974" s="868">
        <f t="shared" si="25"/>
        <v>37.3932</v>
      </c>
      <c r="L974" s="394"/>
      <c r="M974" s="394"/>
    </row>
    <row r="975" spans="1:13">
      <c r="A975" s="863" t="s">
        <v>589</v>
      </c>
      <c r="B975" s="864" t="s">
        <v>1136</v>
      </c>
      <c r="C975" s="863" t="s">
        <v>1096</v>
      </c>
      <c r="D975" s="864" t="s">
        <v>1160</v>
      </c>
      <c r="E975" s="865">
        <v>3.6</v>
      </c>
      <c r="F975" s="865">
        <v>0.3</v>
      </c>
      <c r="G975" s="871">
        <f t="shared" si="20"/>
        <v>4.68</v>
      </c>
      <c r="H975" s="865" t="s">
        <v>3</v>
      </c>
      <c r="I975" s="867">
        <v>7.99</v>
      </c>
      <c r="J975" s="868">
        <f t="shared" si="25"/>
        <v>37.3932</v>
      </c>
      <c r="L975" s="394"/>
      <c r="M975" s="394"/>
    </row>
    <row r="976" spans="1:13">
      <c r="A976" s="863" t="s">
        <v>589</v>
      </c>
      <c r="B976" s="864" t="s">
        <v>1136</v>
      </c>
      <c r="C976" s="863" t="s">
        <v>1096</v>
      </c>
      <c r="D976" s="864" t="s">
        <v>1161</v>
      </c>
      <c r="E976" s="865">
        <v>3.6</v>
      </c>
      <c r="F976" s="865">
        <v>0.3</v>
      </c>
      <c r="G976" s="871">
        <f t="shared" si="20"/>
        <v>4.68</v>
      </c>
      <c r="H976" s="865" t="s">
        <v>3</v>
      </c>
      <c r="I976" s="867">
        <v>7.99</v>
      </c>
      <c r="J976" s="868">
        <f t="shared" si="25"/>
        <v>37.3932</v>
      </c>
      <c r="L976" s="394"/>
      <c r="M976" s="394"/>
    </row>
    <row r="977" spans="1:13">
      <c r="A977" s="863" t="s">
        <v>589</v>
      </c>
      <c r="B977" s="864" t="s">
        <v>1136</v>
      </c>
      <c r="C977" s="863" t="s">
        <v>1096</v>
      </c>
      <c r="D977" s="864" t="s">
        <v>1162</v>
      </c>
      <c r="E977" s="865">
        <v>3.6</v>
      </c>
      <c r="F977" s="865">
        <v>0.3</v>
      </c>
      <c r="G977" s="871">
        <f t="shared" si="20"/>
        <v>4.68</v>
      </c>
      <c r="H977" s="865" t="s">
        <v>3</v>
      </c>
      <c r="I977" s="867">
        <v>7.99</v>
      </c>
      <c r="J977" s="868">
        <f t="shared" si="25"/>
        <v>37.3932</v>
      </c>
      <c r="L977" s="394"/>
      <c r="M977" s="394"/>
    </row>
    <row r="978" spans="1:13">
      <c r="A978" s="863" t="s">
        <v>589</v>
      </c>
      <c r="B978" s="864" t="s">
        <v>1136</v>
      </c>
      <c r="C978" s="863" t="s">
        <v>1096</v>
      </c>
      <c r="D978" s="864" t="s">
        <v>1163</v>
      </c>
      <c r="E978" s="865">
        <v>3.6</v>
      </c>
      <c r="F978" s="865">
        <v>0.3</v>
      </c>
      <c r="G978" s="871">
        <f t="shared" si="20"/>
        <v>4.68</v>
      </c>
      <c r="H978" s="865" t="s">
        <v>3</v>
      </c>
      <c r="I978" s="867">
        <v>7.99</v>
      </c>
      <c r="J978" s="868">
        <f t="shared" si="25"/>
        <v>37.3932</v>
      </c>
      <c r="L978" s="394"/>
      <c r="M978" s="394"/>
    </row>
    <row r="979" spans="1:13">
      <c r="A979" s="863" t="s">
        <v>589</v>
      </c>
      <c r="B979" s="864" t="s">
        <v>1136</v>
      </c>
      <c r="C979" s="863" t="s">
        <v>1235</v>
      </c>
      <c r="D979" s="864" t="s">
        <v>1278</v>
      </c>
      <c r="E979" s="865">
        <v>5</v>
      </c>
      <c r="F979" s="865">
        <v>0</v>
      </c>
      <c r="G979" s="871">
        <f t="shared" si="20"/>
        <v>5</v>
      </c>
      <c r="H979" s="865" t="s">
        <v>220</v>
      </c>
      <c r="I979" s="867">
        <v>2.64</v>
      </c>
      <c r="J979" s="868">
        <f t="shared" si="25"/>
        <v>13.200000000000001</v>
      </c>
      <c r="L979" s="394"/>
      <c r="M979" s="394"/>
    </row>
    <row r="980" spans="1:13">
      <c r="A980" s="863" t="s">
        <v>589</v>
      </c>
      <c r="B980" s="864" t="s">
        <v>1136</v>
      </c>
      <c r="C980" s="863" t="s">
        <v>1101</v>
      </c>
      <c r="D980" s="864" t="s">
        <v>1164</v>
      </c>
      <c r="E980" s="865">
        <v>4</v>
      </c>
      <c r="F980" s="865">
        <v>0</v>
      </c>
      <c r="G980" s="871">
        <f t="shared" ref="G980:G1015" si="26">E980+E980*F980</f>
        <v>4</v>
      </c>
      <c r="H980" s="865" t="s">
        <v>220</v>
      </c>
      <c r="I980" s="867">
        <v>12.99</v>
      </c>
      <c r="J980" s="868">
        <f t="shared" si="25"/>
        <v>51.96</v>
      </c>
      <c r="L980" s="394"/>
      <c r="M980" s="394"/>
    </row>
    <row r="981" spans="1:13">
      <c r="A981" s="863" t="s">
        <v>589</v>
      </c>
      <c r="B981" s="864" t="s">
        <v>1136</v>
      </c>
      <c r="C981" s="863" t="s">
        <v>1101</v>
      </c>
      <c r="D981" s="864" t="s">
        <v>1226</v>
      </c>
      <c r="E981" s="865">
        <v>3</v>
      </c>
      <c r="F981" s="865">
        <v>0</v>
      </c>
      <c r="G981" s="871">
        <f t="shared" si="26"/>
        <v>3</v>
      </c>
      <c r="H981" s="865" t="s">
        <v>220</v>
      </c>
      <c r="I981" s="867">
        <v>8.99</v>
      </c>
      <c r="J981" s="868">
        <f t="shared" si="25"/>
        <v>26.97</v>
      </c>
      <c r="L981" s="394"/>
      <c r="M981" s="394"/>
    </row>
    <row r="982" spans="1:13">
      <c r="A982" s="863" t="s">
        <v>589</v>
      </c>
      <c r="B982" s="864" t="s">
        <v>1136</v>
      </c>
      <c r="C982" s="863" t="s">
        <v>1101</v>
      </c>
      <c r="D982" s="864" t="s">
        <v>1169</v>
      </c>
      <c r="E982" s="865">
        <v>1</v>
      </c>
      <c r="F982" s="865">
        <v>0</v>
      </c>
      <c r="G982" s="871">
        <f t="shared" si="26"/>
        <v>1</v>
      </c>
      <c r="H982" s="865" t="s">
        <v>220</v>
      </c>
      <c r="I982" s="867">
        <v>40.99</v>
      </c>
      <c r="J982" s="868">
        <f t="shared" si="25"/>
        <v>40.99</v>
      </c>
      <c r="L982" s="394"/>
      <c r="M982" s="394"/>
    </row>
    <row r="983" spans="1:13">
      <c r="A983" s="863" t="s">
        <v>589</v>
      </c>
      <c r="B983" s="864" t="s">
        <v>1136</v>
      </c>
      <c r="C983" s="863" t="s">
        <v>1101</v>
      </c>
      <c r="D983" s="864" t="s">
        <v>1290</v>
      </c>
      <c r="E983" s="865">
        <v>1</v>
      </c>
      <c r="F983" s="865">
        <v>0</v>
      </c>
      <c r="G983" s="871">
        <f t="shared" si="26"/>
        <v>1</v>
      </c>
      <c r="H983" s="865" t="s">
        <v>220</v>
      </c>
      <c r="I983" s="867">
        <v>52.8</v>
      </c>
      <c r="J983" s="868">
        <f t="shared" si="25"/>
        <v>52.8</v>
      </c>
      <c r="L983" s="394"/>
      <c r="M983" s="394"/>
    </row>
    <row r="984" spans="1:13">
      <c r="A984" s="863" t="s">
        <v>589</v>
      </c>
      <c r="B984" s="864" t="s">
        <v>1136</v>
      </c>
      <c r="C984" s="863" t="s">
        <v>1101</v>
      </c>
      <c r="D984" s="864" t="s">
        <v>1173</v>
      </c>
      <c r="E984" s="865">
        <v>4</v>
      </c>
      <c r="F984" s="865">
        <v>0</v>
      </c>
      <c r="G984" s="871">
        <f t="shared" si="26"/>
        <v>4</v>
      </c>
      <c r="H984" s="865" t="s">
        <v>220</v>
      </c>
      <c r="I984" s="867">
        <v>74.95</v>
      </c>
      <c r="J984" s="868">
        <f t="shared" si="25"/>
        <v>299.8</v>
      </c>
      <c r="L984" s="394"/>
      <c r="M984" s="394"/>
    </row>
    <row r="985" spans="1:13">
      <c r="A985" s="863" t="s">
        <v>589</v>
      </c>
      <c r="B985" s="864" t="s">
        <v>1136</v>
      </c>
      <c r="C985" s="863" t="s">
        <v>1101</v>
      </c>
      <c r="D985" s="864" t="s">
        <v>1227</v>
      </c>
      <c r="E985" s="865">
        <v>1</v>
      </c>
      <c r="F985" s="865">
        <v>0</v>
      </c>
      <c r="G985" s="871">
        <f t="shared" si="26"/>
        <v>1</v>
      </c>
      <c r="H985" s="865" t="s">
        <v>220</v>
      </c>
      <c r="I985" s="867">
        <v>87.03</v>
      </c>
      <c r="J985" s="868">
        <f t="shared" si="25"/>
        <v>87.03</v>
      </c>
      <c r="L985" s="394"/>
      <c r="M985" s="394"/>
    </row>
    <row r="986" spans="1:13">
      <c r="A986" s="863" t="s">
        <v>589</v>
      </c>
      <c r="B986" s="864" t="s">
        <v>1136</v>
      </c>
      <c r="C986" s="863" t="s">
        <v>1105</v>
      </c>
      <c r="D986" s="864" t="s">
        <v>1178</v>
      </c>
      <c r="E986" s="865">
        <v>10</v>
      </c>
      <c r="F986" s="865">
        <v>0</v>
      </c>
      <c r="G986" s="871">
        <f t="shared" si="26"/>
        <v>10</v>
      </c>
      <c r="H986" s="865" t="s">
        <v>220</v>
      </c>
      <c r="I986" s="867">
        <v>0.65</v>
      </c>
      <c r="J986" s="868">
        <f t="shared" si="25"/>
        <v>6.5</v>
      </c>
      <c r="L986" s="394"/>
      <c r="M986" s="394"/>
    </row>
    <row r="987" spans="1:13">
      <c r="A987" s="863" t="s">
        <v>589</v>
      </c>
      <c r="B987" s="864" t="s">
        <v>1136</v>
      </c>
      <c r="C987" s="863" t="s">
        <v>1105</v>
      </c>
      <c r="D987" s="864" t="s">
        <v>1179</v>
      </c>
      <c r="E987" s="865">
        <v>6</v>
      </c>
      <c r="F987" s="865">
        <v>0</v>
      </c>
      <c r="G987" s="871">
        <f t="shared" si="26"/>
        <v>6</v>
      </c>
      <c r="H987" s="865" t="s">
        <v>220</v>
      </c>
      <c r="I987" s="867">
        <v>0.5</v>
      </c>
      <c r="J987" s="868">
        <f t="shared" si="25"/>
        <v>3</v>
      </c>
      <c r="L987" s="394"/>
      <c r="M987" s="394"/>
    </row>
    <row r="988" spans="1:13">
      <c r="A988" s="863" t="s">
        <v>589</v>
      </c>
      <c r="B988" s="864" t="s">
        <v>1136</v>
      </c>
      <c r="C988" s="863" t="s">
        <v>1105</v>
      </c>
      <c r="D988" s="864" t="s">
        <v>1180</v>
      </c>
      <c r="E988" s="865">
        <v>4</v>
      </c>
      <c r="F988" s="865">
        <v>0.2</v>
      </c>
      <c r="G988" s="871">
        <f t="shared" si="26"/>
        <v>4.8</v>
      </c>
      <c r="H988" s="865" t="s">
        <v>3</v>
      </c>
      <c r="I988" s="867">
        <v>3.4</v>
      </c>
      <c r="J988" s="868">
        <f t="shared" si="25"/>
        <v>16.32</v>
      </c>
      <c r="L988" s="394"/>
      <c r="M988" s="394"/>
    </row>
    <row r="989" spans="1:13">
      <c r="A989" s="863" t="s">
        <v>589</v>
      </c>
      <c r="B989" s="864" t="s">
        <v>1136</v>
      </c>
      <c r="C989" s="863" t="s">
        <v>1105</v>
      </c>
      <c r="D989" s="864" t="s">
        <v>1182</v>
      </c>
      <c r="E989" s="865">
        <v>25.35</v>
      </c>
      <c r="F989" s="865">
        <v>0.2</v>
      </c>
      <c r="G989" s="871">
        <f t="shared" si="26"/>
        <v>30.42</v>
      </c>
      <c r="H989" s="865" t="s">
        <v>3</v>
      </c>
      <c r="I989" s="867">
        <v>0.78220000000000001</v>
      </c>
      <c r="J989" s="868">
        <f t="shared" si="25"/>
        <v>23.794524000000003</v>
      </c>
      <c r="L989" s="394"/>
      <c r="M989" s="394"/>
    </row>
    <row r="990" spans="1:13">
      <c r="A990" s="863" t="s">
        <v>589</v>
      </c>
      <c r="B990" s="864" t="s">
        <v>1136</v>
      </c>
      <c r="C990" s="863" t="s">
        <v>1105</v>
      </c>
      <c r="D990" s="864" t="s">
        <v>1183</v>
      </c>
      <c r="E990" s="865">
        <v>16.07</v>
      </c>
      <c r="F990" s="865">
        <v>0.2</v>
      </c>
      <c r="G990" s="871">
        <f t="shared" si="26"/>
        <v>19.283999999999999</v>
      </c>
      <c r="H990" s="865" t="s">
        <v>3</v>
      </c>
      <c r="I990" s="867">
        <v>2.27</v>
      </c>
      <c r="J990" s="868">
        <f t="shared" si="25"/>
        <v>43.774679999999996</v>
      </c>
      <c r="L990" s="394"/>
      <c r="M990" s="394"/>
    </row>
    <row r="991" spans="1:13">
      <c r="A991" s="863" t="s">
        <v>589</v>
      </c>
      <c r="B991" s="864" t="s">
        <v>1136</v>
      </c>
      <c r="C991" s="863" t="s">
        <v>1105</v>
      </c>
      <c r="D991" s="864" t="s">
        <v>1184</v>
      </c>
      <c r="E991" s="865">
        <v>40.26</v>
      </c>
      <c r="F991" s="865">
        <v>0.2</v>
      </c>
      <c r="G991" s="871">
        <f t="shared" si="26"/>
        <v>48.311999999999998</v>
      </c>
      <c r="H991" s="865" t="s">
        <v>3</v>
      </c>
      <c r="I991" s="867">
        <v>0.78</v>
      </c>
      <c r="J991" s="868">
        <f t="shared" si="25"/>
        <v>37.68336</v>
      </c>
      <c r="L991" s="394"/>
      <c r="M991" s="394"/>
    </row>
    <row r="992" spans="1:13">
      <c r="A992" s="863" t="s">
        <v>589</v>
      </c>
      <c r="B992" s="864" t="s">
        <v>1136</v>
      </c>
      <c r="C992" s="863" t="s">
        <v>1105</v>
      </c>
      <c r="D992" s="864" t="s">
        <v>1185</v>
      </c>
      <c r="E992" s="865">
        <v>12.2</v>
      </c>
      <c r="F992" s="865">
        <v>0.05</v>
      </c>
      <c r="G992" s="871">
        <f t="shared" si="26"/>
        <v>12.809999999999999</v>
      </c>
      <c r="H992" s="865" t="s">
        <v>3</v>
      </c>
      <c r="I992" s="867">
        <v>7.03</v>
      </c>
      <c r="J992" s="868">
        <f t="shared" si="25"/>
        <v>90.054299999999998</v>
      </c>
      <c r="L992" s="394"/>
      <c r="M992" s="394"/>
    </row>
    <row r="993" spans="1:13">
      <c r="A993" s="863" t="s">
        <v>589</v>
      </c>
      <c r="B993" s="864" t="s">
        <v>1136</v>
      </c>
      <c r="C993" s="863" t="s">
        <v>1186</v>
      </c>
      <c r="D993" s="864" t="s">
        <v>1259</v>
      </c>
      <c r="E993" s="865">
        <v>1</v>
      </c>
      <c r="F993" s="865">
        <v>0</v>
      </c>
      <c r="G993" s="871">
        <f t="shared" si="26"/>
        <v>1</v>
      </c>
      <c r="H993" s="865" t="s">
        <v>220</v>
      </c>
      <c r="I993" s="867">
        <v>57.9</v>
      </c>
      <c r="J993" s="868">
        <f t="shared" si="25"/>
        <v>57.9</v>
      </c>
      <c r="L993" s="394"/>
      <c r="M993" s="394"/>
    </row>
    <row r="994" spans="1:13">
      <c r="A994" s="863" t="s">
        <v>589</v>
      </c>
      <c r="B994" s="864" t="s">
        <v>1136</v>
      </c>
      <c r="C994" s="863" t="s">
        <v>1186</v>
      </c>
      <c r="D994" s="864" t="s">
        <v>1260</v>
      </c>
      <c r="E994" s="865">
        <v>4</v>
      </c>
      <c r="F994" s="865">
        <v>0</v>
      </c>
      <c r="G994" s="871">
        <f t="shared" si="26"/>
        <v>4</v>
      </c>
      <c r="H994" s="865" t="s">
        <v>220</v>
      </c>
      <c r="I994" s="867">
        <v>105.36</v>
      </c>
      <c r="J994" s="868">
        <f t="shared" si="25"/>
        <v>421.44</v>
      </c>
      <c r="L994" s="394"/>
      <c r="M994" s="394"/>
    </row>
    <row r="995" spans="1:13">
      <c r="A995" s="863" t="s">
        <v>589</v>
      </c>
      <c r="B995" s="864" t="s">
        <v>1136</v>
      </c>
      <c r="C995" s="863" t="s">
        <v>1186</v>
      </c>
      <c r="D995" s="864" t="s">
        <v>1187</v>
      </c>
      <c r="E995" s="865">
        <v>2</v>
      </c>
      <c r="F995" s="865">
        <v>0</v>
      </c>
      <c r="G995" s="871">
        <f t="shared" si="26"/>
        <v>2</v>
      </c>
      <c r="H995" s="865" t="s">
        <v>220</v>
      </c>
      <c r="I995" s="867">
        <v>34.9</v>
      </c>
      <c r="J995" s="868">
        <f t="shared" si="25"/>
        <v>69.8</v>
      </c>
      <c r="L995" s="394"/>
      <c r="M995" s="394"/>
    </row>
    <row r="996" spans="1:13">
      <c r="A996" s="863" t="s">
        <v>589</v>
      </c>
      <c r="B996" s="864" t="s">
        <v>1136</v>
      </c>
      <c r="C996" s="863" t="s">
        <v>1186</v>
      </c>
      <c r="D996" s="864" t="s">
        <v>1188</v>
      </c>
      <c r="E996" s="865">
        <v>6</v>
      </c>
      <c r="F996" s="865">
        <v>0</v>
      </c>
      <c r="G996" s="871">
        <f t="shared" si="26"/>
        <v>6</v>
      </c>
      <c r="H996" s="865" t="s">
        <v>220</v>
      </c>
      <c r="I996" s="867">
        <v>36.89</v>
      </c>
      <c r="J996" s="868">
        <f t="shared" si="25"/>
        <v>221.34</v>
      </c>
      <c r="L996" s="394"/>
      <c r="M996" s="394"/>
    </row>
    <row r="997" spans="1:13">
      <c r="A997" s="863" t="s">
        <v>589</v>
      </c>
      <c r="B997" s="864" t="s">
        <v>1136</v>
      </c>
      <c r="C997" s="863" t="s">
        <v>1189</v>
      </c>
      <c r="D997" s="864" t="s">
        <v>1190</v>
      </c>
      <c r="E997" s="865">
        <v>1</v>
      </c>
      <c r="F997" s="865">
        <v>0</v>
      </c>
      <c r="G997" s="871">
        <f t="shared" si="26"/>
        <v>1</v>
      </c>
      <c r="H997" s="865" t="s">
        <v>220</v>
      </c>
      <c r="I997" s="867">
        <v>10.62</v>
      </c>
      <c r="J997" s="868">
        <f t="shared" si="25"/>
        <v>10.62</v>
      </c>
      <c r="L997" s="394"/>
      <c r="M997" s="394"/>
    </row>
    <row r="998" spans="1:13">
      <c r="A998" s="863" t="s">
        <v>589</v>
      </c>
      <c r="B998" s="864" t="s">
        <v>1136</v>
      </c>
      <c r="C998" s="863" t="s">
        <v>1189</v>
      </c>
      <c r="D998" s="864" t="s">
        <v>1191</v>
      </c>
      <c r="E998" s="865">
        <v>5</v>
      </c>
      <c r="F998" s="865">
        <v>0</v>
      </c>
      <c r="G998" s="871">
        <f t="shared" si="26"/>
        <v>5</v>
      </c>
      <c r="H998" s="865" t="s">
        <v>220</v>
      </c>
      <c r="I998" s="867">
        <v>9.59</v>
      </c>
      <c r="J998" s="868">
        <f t="shared" si="25"/>
        <v>47.95</v>
      </c>
      <c r="L998" s="394"/>
      <c r="M998" s="394"/>
    </row>
    <row r="999" spans="1:13">
      <c r="A999" s="863" t="s">
        <v>589</v>
      </c>
      <c r="B999" s="864" t="s">
        <v>1136</v>
      </c>
      <c r="C999" s="863" t="s">
        <v>1189</v>
      </c>
      <c r="D999" s="864" t="s">
        <v>1192</v>
      </c>
      <c r="E999" s="865">
        <v>3</v>
      </c>
      <c r="F999" s="865">
        <v>0</v>
      </c>
      <c r="G999" s="871">
        <f t="shared" si="26"/>
        <v>3</v>
      </c>
      <c r="H999" s="865" t="s">
        <v>220</v>
      </c>
      <c r="I999" s="867">
        <v>37.97</v>
      </c>
      <c r="J999" s="868">
        <f t="shared" si="25"/>
        <v>113.91</v>
      </c>
      <c r="L999" s="394"/>
      <c r="M999" s="394"/>
    </row>
    <row r="1000" spans="1:13">
      <c r="A1000" s="863" t="s">
        <v>589</v>
      </c>
      <c r="B1000" s="864" t="s">
        <v>1136</v>
      </c>
      <c r="C1000" s="863" t="s">
        <v>1189</v>
      </c>
      <c r="D1000" s="864" t="s">
        <v>1193</v>
      </c>
      <c r="E1000" s="865">
        <v>1</v>
      </c>
      <c r="F1000" s="865">
        <v>0</v>
      </c>
      <c r="G1000" s="871">
        <f t="shared" si="26"/>
        <v>1</v>
      </c>
      <c r="H1000" s="865" t="s">
        <v>220</v>
      </c>
      <c r="I1000" s="867">
        <v>391.4</v>
      </c>
      <c r="J1000" s="868">
        <f t="shared" si="25"/>
        <v>391.4</v>
      </c>
      <c r="L1000" s="394"/>
      <c r="M1000" s="394"/>
    </row>
    <row r="1001" spans="1:13">
      <c r="A1001" s="863" t="s">
        <v>589</v>
      </c>
      <c r="B1001" s="864" t="s">
        <v>1136</v>
      </c>
      <c r="C1001" s="863" t="s">
        <v>1189</v>
      </c>
      <c r="D1001" s="864" t="s">
        <v>1194</v>
      </c>
      <c r="E1001" s="865">
        <v>6</v>
      </c>
      <c r="F1001" s="865">
        <v>0</v>
      </c>
      <c r="G1001" s="871">
        <f t="shared" si="26"/>
        <v>6</v>
      </c>
      <c r="H1001" s="865" t="s">
        <v>220</v>
      </c>
      <c r="I1001" s="867">
        <v>8.19</v>
      </c>
      <c r="J1001" s="868">
        <f t="shared" si="25"/>
        <v>49.14</v>
      </c>
      <c r="L1001" s="394"/>
      <c r="M1001" s="394"/>
    </row>
    <row r="1002" spans="1:13">
      <c r="A1002" s="863" t="s">
        <v>589</v>
      </c>
      <c r="B1002" s="864" t="s">
        <v>1136</v>
      </c>
      <c r="C1002" s="863" t="s">
        <v>1189</v>
      </c>
      <c r="D1002" s="864" t="s">
        <v>1196</v>
      </c>
      <c r="E1002" s="865">
        <v>1</v>
      </c>
      <c r="F1002" s="865">
        <v>0</v>
      </c>
      <c r="G1002" s="871">
        <f t="shared" si="26"/>
        <v>1</v>
      </c>
      <c r="H1002" s="865" t="s">
        <v>220</v>
      </c>
      <c r="I1002" s="867">
        <v>14.15</v>
      </c>
      <c r="J1002" s="868">
        <f t="shared" si="25"/>
        <v>14.15</v>
      </c>
      <c r="L1002" s="394"/>
      <c r="M1002" s="394"/>
    </row>
    <row r="1003" spans="1:13">
      <c r="A1003" s="863" t="s">
        <v>589</v>
      </c>
      <c r="B1003" s="864" t="s">
        <v>1197</v>
      </c>
      <c r="C1003" s="863" t="s">
        <v>1092</v>
      </c>
      <c r="D1003" s="864" t="s">
        <v>1289</v>
      </c>
      <c r="E1003" s="865">
        <v>1</v>
      </c>
      <c r="F1003" s="865">
        <v>0</v>
      </c>
      <c r="G1003" s="871">
        <f t="shared" si="26"/>
        <v>1</v>
      </c>
      <c r="H1003" s="865" t="s">
        <v>220</v>
      </c>
      <c r="I1003" s="867">
        <v>63.89</v>
      </c>
      <c r="J1003" s="868">
        <f t="shared" si="25"/>
        <v>63.89</v>
      </c>
      <c r="L1003" s="394"/>
      <c r="M1003" s="394"/>
    </row>
    <row r="1004" spans="1:13">
      <c r="A1004" s="863" t="s">
        <v>589</v>
      </c>
      <c r="B1004" s="864" t="s">
        <v>1197</v>
      </c>
      <c r="C1004" s="863" t="s">
        <v>1092</v>
      </c>
      <c r="D1004" s="864" t="s">
        <v>1138</v>
      </c>
      <c r="E1004" s="865">
        <v>1</v>
      </c>
      <c r="F1004" s="865">
        <v>0</v>
      </c>
      <c r="G1004" s="871">
        <f t="shared" si="26"/>
        <v>1</v>
      </c>
      <c r="H1004" s="865" t="s">
        <v>220</v>
      </c>
      <c r="I1004" s="867">
        <v>2.64</v>
      </c>
      <c r="J1004" s="868">
        <f t="shared" si="25"/>
        <v>2.64</v>
      </c>
      <c r="L1004" s="394"/>
      <c r="M1004" s="394"/>
    </row>
    <row r="1005" spans="1:13">
      <c r="A1005" s="863" t="s">
        <v>589</v>
      </c>
      <c r="B1005" s="864" t="s">
        <v>1197</v>
      </c>
      <c r="C1005" s="863" t="s">
        <v>1208</v>
      </c>
      <c r="D1005" s="864" t="s">
        <v>1212</v>
      </c>
      <c r="E1005" s="865">
        <v>1</v>
      </c>
      <c r="F1005" s="865">
        <v>0</v>
      </c>
      <c r="G1005" s="871">
        <f t="shared" si="26"/>
        <v>1</v>
      </c>
      <c r="H1005" s="865" t="s">
        <v>220</v>
      </c>
      <c r="I1005" s="867">
        <v>8.5</v>
      </c>
      <c r="J1005" s="868">
        <f t="shared" si="25"/>
        <v>8.5</v>
      </c>
      <c r="L1005" s="394"/>
      <c r="M1005" s="394"/>
    </row>
    <row r="1006" spans="1:13">
      <c r="A1006" s="863" t="s">
        <v>589</v>
      </c>
      <c r="B1006" s="864" t="s">
        <v>1197</v>
      </c>
      <c r="C1006" s="863" t="s">
        <v>1105</v>
      </c>
      <c r="D1006" s="864" t="s">
        <v>1180</v>
      </c>
      <c r="E1006" s="865">
        <v>3.4</v>
      </c>
      <c r="F1006" s="865">
        <v>0.2</v>
      </c>
      <c r="G1006" s="871">
        <f t="shared" si="26"/>
        <v>4.08</v>
      </c>
      <c r="H1006" s="865" t="s">
        <v>3</v>
      </c>
      <c r="I1006" s="867">
        <v>3.4</v>
      </c>
      <c r="J1006" s="868">
        <f t="shared" si="25"/>
        <v>13.872</v>
      </c>
      <c r="L1006" s="394"/>
      <c r="M1006" s="394"/>
    </row>
    <row r="1007" spans="1:13">
      <c r="A1007" s="863" t="s">
        <v>589</v>
      </c>
      <c r="B1007" s="864" t="s">
        <v>1197</v>
      </c>
      <c r="C1007" s="863" t="s">
        <v>1105</v>
      </c>
      <c r="D1007" s="864" t="s">
        <v>1183</v>
      </c>
      <c r="E1007" s="865">
        <v>11.52</v>
      </c>
      <c r="F1007" s="865">
        <v>0.2</v>
      </c>
      <c r="G1007" s="871">
        <f t="shared" si="26"/>
        <v>13.824</v>
      </c>
      <c r="H1007" s="865" t="s">
        <v>3</v>
      </c>
      <c r="I1007" s="867">
        <v>2.27</v>
      </c>
      <c r="J1007" s="868">
        <f t="shared" si="25"/>
        <v>31.380479999999999</v>
      </c>
      <c r="L1007" s="394"/>
      <c r="M1007" s="394"/>
    </row>
    <row r="1008" spans="1:13">
      <c r="A1008" s="863" t="s">
        <v>589</v>
      </c>
      <c r="B1008" s="864" t="s">
        <v>1135</v>
      </c>
      <c r="C1008" s="863" t="s">
        <v>1092</v>
      </c>
      <c r="D1008" s="864" t="s">
        <v>1237</v>
      </c>
      <c r="E1008" s="865">
        <v>1</v>
      </c>
      <c r="F1008" s="865">
        <v>0</v>
      </c>
      <c r="G1008" s="871">
        <f t="shared" si="26"/>
        <v>1</v>
      </c>
      <c r="H1008" s="865" t="s">
        <v>220</v>
      </c>
      <c r="I1008" s="867">
        <v>184.3</v>
      </c>
      <c r="J1008" s="868">
        <f t="shared" si="25"/>
        <v>184.3</v>
      </c>
      <c r="L1008" s="394"/>
      <c r="M1008" s="394"/>
    </row>
    <row r="1009" spans="1:13">
      <c r="A1009" s="863" t="s">
        <v>589</v>
      </c>
      <c r="B1009" s="864" t="s">
        <v>1135</v>
      </c>
      <c r="C1009" s="863" t="s">
        <v>1105</v>
      </c>
      <c r="D1009" s="864" t="s">
        <v>1238</v>
      </c>
      <c r="E1009" s="865">
        <v>13.6</v>
      </c>
      <c r="F1009" s="865">
        <v>0.05</v>
      </c>
      <c r="G1009" s="871">
        <f t="shared" si="26"/>
        <v>14.28</v>
      </c>
      <c r="H1009" s="865" t="s">
        <v>3</v>
      </c>
      <c r="I1009" s="867">
        <v>16.66</v>
      </c>
      <c r="J1009" s="868">
        <f t="shared" si="25"/>
        <v>237.90479999999999</v>
      </c>
      <c r="L1009" s="394"/>
      <c r="M1009" s="394"/>
    </row>
    <row r="1010" spans="1:13">
      <c r="A1010" s="863" t="s">
        <v>589</v>
      </c>
      <c r="B1010" s="864" t="s">
        <v>1213</v>
      </c>
      <c r="C1010" s="863" t="s">
        <v>1092</v>
      </c>
      <c r="D1010" s="864" t="s">
        <v>1139</v>
      </c>
      <c r="E1010" s="865">
        <v>1</v>
      </c>
      <c r="F1010" s="865">
        <v>0</v>
      </c>
      <c r="G1010" s="871">
        <f t="shared" si="26"/>
        <v>1</v>
      </c>
      <c r="H1010" s="865" t="s">
        <v>220</v>
      </c>
      <c r="I1010" s="867">
        <v>7.1</v>
      </c>
      <c r="J1010" s="868">
        <f t="shared" si="25"/>
        <v>7.1</v>
      </c>
      <c r="L1010" s="394"/>
      <c r="M1010" s="394"/>
    </row>
    <row r="1011" spans="1:13">
      <c r="A1011" s="863" t="s">
        <v>589</v>
      </c>
      <c r="B1011" s="864" t="s">
        <v>1213</v>
      </c>
      <c r="C1011" s="863" t="s">
        <v>1214</v>
      </c>
      <c r="D1011" s="864" t="s">
        <v>1272</v>
      </c>
      <c r="E1011" s="865">
        <v>1</v>
      </c>
      <c r="F1011" s="865">
        <v>0</v>
      </c>
      <c r="G1011" s="871">
        <f t="shared" si="26"/>
        <v>1</v>
      </c>
      <c r="H1011" s="865" t="s">
        <v>220</v>
      </c>
      <c r="I1011" s="867">
        <v>142.88</v>
      </c>
      <c r="J1011" s="868">
        <f t="shared" si="25"/>
        <v>142.88</v>
      </c>
      <c r="L1011" s="394"/>
      <c r="M1011" s="394"/>
    </row>
    <row r="1012" spans="1:13">
      <c r="A1012" s="863" t="s">
        <v>589</v>
      </c>
      <c r="B1012" s="864" t="s">
        <v>1213</v>
      </c>
      <c r="C1012" s="863" t="s">
        <v>1214</v>
      </c>
      <c r="D1012" s="864" t="s">
        <v>1219</v>
      </c>
      <c r="E1012" s="865">
        <v>4</v>
      </c>
      <c r="F1012" s="865">
        <v>0</v>
      </c>
      <c r="G1012" s="871">
        <f t="shared" si="26"/>
        <v>4</v>
      </c>
      <c r="H1012" s="865" t="s">
        <v>220</v>
      </c>
      <c r="I1012" s="867">
        <v>20.99</v>
      </c>
      <c r="J1012" s="868">
        <f t="shared" si="25"/>
        <v>83.96</v>
      </c>
      <c r="L1012" s="394"/>
      <c r="M1012" s="394"/>
    </row>
    <row r="1013" spans="1:13">
      <c r="A1013" s="863" t="s">
        <v>589</v>
      </c>
      <c r="B1013" s="864" t="s">
        <v>1213</v>
      </c>
      <c r="C1013" s="863" t="s">
        <v>1214</v>
      </c>
      <c r="D1013" s="864" t="s">
        <v>1220</v>
      </c>
      <c r="E1013" s="865">
        <v>2</v>
      </c>
      <c r="F1013" s="865">
        <v>0</v>
      </c>
      <c r="G1013" s="871">
        <f t="shared" si="26"/>
        <v>2</v>
      </c>
      <c r="H1013" s="865" t="s">
        <v>220</v>
      </c>
      <c r="I1013" s="867">
        <v>67.61</v>
      </c>
      <c r="J1013" s="868">
        <f t="shared" si="25"/>
        <v>135.22</v>
      </c>
      <c r="L1013" s="394"/>
      <c r="M1013" s="394"/>
    </row>
    <row r="1014" spans="1:13">
      <c r="A1014" s="863" t="s">
        <v>589</v>
      </c>
      <c r="B1014" s="864" t="s">
        <v>1213</v>
      </c>
      <c r="C1014" s="863" t="s">
        <v>1105</v>
      </c>
      <c r="D1014" s="864" t="s">
        <v>1180</v>
      </c>
      <c r="E1014" s="865">
        <v>7.6</v>
      </c>
      <c r="F1014" s="865">
        <v>0.2</v>
      </c>
      <c r="G1014" s="871">
        <f t="shared" si="26"/>
        <v>9.1199999999999992</v>
      </c>
      <c r="H1014" s="865" t="s">
        <v>3</v>
      </c>
      <c r="I1014" s="867">
        <v>3.4</v>
      </c>
      <c r="J1014" s="868">
        <f t="shared" si="25"/>
        <v>31.007999999999996</v>
      </c>
      <c r="L1014" s="394"/>
      <c r="M1014" s="394"/>
    </row>
    <row r="1015" spans="1:13">
      <c r="A1015" s="863" t="s">
        <v>589</v>
      </c>
      <c r="B1015" s="864" t="s">
        <v>1213</v>
      </c>
      <c r="C1015" s="863" t="s">
        <v>1105</v>
      </c>
      <c r="D1015" s="864" t="s">
        <v>1183</v>
      </c>
      <c r="E1015" s="865">
        <v>7.1</v>
      </c>
      <c r="F1015" s="865">
        <v>0.2</v>
      </c>
      <c r="G1015" s="871">
        <f t="shared" si="26"/>
        <v>8.52</v>
      </c>
      <c r="H1015" s="865" t="s">
        <v>3</v>
      </c>
      <c r="I1015" s="867">
        <v>2.27</v>
      </c>
      <c r="J1015" s="868">
        <f t="shared" si="25"/>
        <v>19.340399999999999</v>
      </c>
      <c r="L1015" s="394"/>
      <c r="M1015" s="394"/>
    </row>
    <row r="1016" spans="1:13">
      <c r="A1016" s="884"/>
      <c r="B1016" s="884"/>
      <c r="C1016" s="884"/>
      <c r="D1016" s="885"/>
      <c r="E1016" s="884"/>
      <c r="F1016" s="884"/>
      <c r="G1016" s="884"/>
      <c r="H1016" s="884"/>
      <c r="I1016" s="884"/>
      <c r="J1016" s="886">
        <f>SUMPRODUCT(G7:G1015,I7:I1015)</f>
        <v>324482.07593139971</v>
      </c>
    </row>
  </sheetData>
  <autoFilter ref="A7:K1016" xr:uid="{C1CB23AC-E1EC-4E62-80B1-DF5421E7F0F4}"/>
  <mergeCells count="12">
    <mergeCell ref="D3:E3"/>
    <mergeCell ref="A6:O6"/>
    <mergeCell ref="P1:P7"/>
    <mergeCell ref="AK1:AK7"/>
    <mergeCell ref="AN1:AN7"/>
    <mergeCell ref="AQ1:AQ7"/>
    <mergeCell ref="S1:S7"/>
    <mergeCell ref="V1:V7"/>
    <mergeCell ref="Y1:Y7"/>
    <mergeCell ref="AB1:AB7"/>
    <mergeCell ref="AE1:AE7"/>
    <mergeCell ref="AH1:AH7"/>
  </mergeCells>
  <conditionalFormatting sqref="M8:M15">
    <cfRule type="dataBar" priority="1">
      <dataBar>
        <cfvo type="min"/>
        <cfvo type="max"/>
        <color rgb="FF638EC6"/>
      </dataBar>
      <extLst>
        <ext xmlns:x14="http://schemas.microsoft.com/office/spreadsheetml/2009/9/main" uri="{B025F937-C7B1-47D3-B67F-A62EFF666E3E}">
          <x14:id>{BC8C3EDA-B7FA-410E-B296-BF0959F61F08}</x14:id>
        </ext>
      </extLst>
    </cfRule>
  </conditionalFormatting>
  <pageMargins left="0.511811024" right="0.511811024" top="0.78740157499999996" bottom="0.78740157499999996" header="0.31496062000000002" footer="0.31496062000000002"/>
  <pageSetup paperSize="9" scale="31" orientation="portrait" horizontalDpi="360" verticalDpi="360" r:id="rId1"/>
  <drawing r:id="rId2"/>
  <legacyDrawing r:id="rId3"/>
  <extLst>
    <ext xmlns:x14="http://schemas.microsoft.com/office/spreadsheetml/2009/9/main" uri="{78C0D931-6437-407d-A8EE-F0AAD7539E65}">
      <x14:conditionalFormattings>
        <x14:conditionalFormatting xmlns:xm="http://schemas.microsoft.com/office/excel/2006/main">
          <x14:cfRule type="dataBar" id="{BC8C3EDA-B7FA-410E-B296-BF0959F61F08}">
            <x14:dataBar minLength="0" maxLength="100" border="1" negativeBarBorderColorSameAsPositive="0">
              <x14:cfvo type="autoMin"/>
              <x14:cfvo type="autoMax"/>
              <x14:borderColor rgb="FF638EC6"/>
              <x14:negativeFillColor rgb="FFFF0000"/>
              <x14:negativeBorderColor rgb="FFFF0000"/>
              <x14:axisColor rgb="FF000000"/>
            </x14:dataBar>
          </x14:cfRule>
          <xm:sqref>M8:M15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B636A-5DF8-4B58-B912-10CADD43E65B}">
  <sheetPr codeName="Planilha14">
    <tabColor rgb="FF1851D6"/>
  </sheetPr>
  <dimension ref="A1:R853"/>
  <sheetViews>
    <sheetView showGridLines="0" zoomScaleNormal="100" workbookViewId="0">
      <selection activeCell="E107" sqref="E107"/>
    </sheetView>
  </sheetViews>
  <sheetFormatPr defaultRowHeight="15"/>
  <cols>
    <col min="1" max="1" width="19.85546875" style="948" customWidth="1"/>
    <col min="2" max="2" width="23.140625" style="948" customWidth="1"/>
    <col min="3" max="3" width="12.140625" style="948" bestFit="1" customWidth="1"/>
    <col min="4" max="4" width="16.85546875" style="948" customWidth="1"/>
    <col min="5" max="5" width="6.42578125" style="948" customWidth="1"/>
    <col min="6" max="6" width="12.7109375" style="948" bestFit="1" customWidth="1"/>
    <col min="7" max="8" width="15.5703125" style="948" customWidth="1"/>
    <col min="9" max="9" width="20.42578125" style="949" customWidth="1"/>
    <col min="10" max="10" width="9.5703125" style="948" bestFit="1" customWidth="1"/>
    <col min="11" max="12" width="13.7109375" style="948" bestFit="1" customWidth="1"/>
    <col min="13" max="13" width="10.85546875" style="948" customWidth="1"/>
    <col min="14" max="14" width="10.7109375" style="948" bestFit="1" customWidth="1"/>
    <col min="15" max="15" width="9.7109375" style="948" bestFit="1" customWidth="1"/>
    <col min="16" max="16" width="11.5703125" style="948" bestFit="1" customWidth="1"/>
    <col min="17" max="17" width="10.7109375" style="948" bestFit="1" customWidth="1"/>
    <col min="18" max="18" width="8.85546875" style="948" bestFit="1" customWidth="1"/>
    <col min="19" max="19" width="10.42578125" style="948" bestFit="1" customWidth="1"/>
    <col min="20" max="20" width="9.42578125" style="948" bestFit="1" customWidth="1"/>
    <col min="21" max="23" width="10.42578125" style="948" bestFit="1" customWidth="1"/>
    <col min="24" max="16384" width="9.140625" style="948"/>
  </cols>
  <sheetData>
    <row r="1" spans="1:18">
      <c r="A1" s="972"/>
      <c r="B1" s="973"/>
      <c r="C1" s="984" t="s">
        <v>149</v>
      </c>
      <c r="D1" s="974" t="s">
        <v>791</v>
      </c>
      <c r="E1" s="975"/>
      <c r="F1" s="976"/>
      <c r="G1" s="976"/>
      <c r="H1" s="976"/>
      <c r="I1" s="977"/>
      <c r="K1" s="948" t="s">
        <v>297</v>
      </c>
      <c r="L1" s="948">
        <v>408.18</v>
      </c>
    </row>
    <row r="2" spans="1:18">
      <c r="A2" s="923"/>
      <c r="B2" s="30"/>
      <c r="C2" s="985" t="s">
        <v>123</v>
      </c>
      <c r="D2" s="854" t="s">
        <v>792</v>
      </c>
      <c r="E2" s="220"/>
      <c r="F2" s="182"/>
      <c r="G2" s="182"/>
      <c r="H2" s="182"/>
      <c r="I2" s="855"/>
      <c r="K2" s="948" t="s">
        <v>627</v>
      </c>
      <c r="L2" s="948">
        <v>416.94</v>
      </c>
    </row>
    <row r="3" spans="1:18" ht="15" customHeight="1">
      <c r="A3" s="923"/>
      <c r="B3" s="30"/>
      <c r="C3" s="985" t="s">
        <v>272</v>
      </c>
      <c r="D3" s="983" t="s">
        <v>1085</v>
      </c>
      <c r="E3" s="983"/>
      <c r="F3" s="182"/>
      <c r="G3" s="182"/>
      <c r="H3" s="182"/>
      <c r="I3" s="855"/>
      <c r="K3" s="948" t="s">
        <v>628</v>
      </c>
      <c r="L3" s="948">
        <v>416.98</v>
      </c>
    </row>
    <row r="4" spans="1:18">
      <c r="A4" s="923"/>
      <c r="B4" s="30"/>
      <c r="C4" s="985"/>
      <c r="D4" s="850"/>
      <c r="E4" s="850"/>
      <c r="F4" s="182"/>
      <c r="G4" s="182"/>
      <c r="H4" s="182"/>
      <c r="I4" s="855"/>
      <c r="K4" s="988" t="s">
        <v>1745</v>
      </c>
      <c r="L4" s="948">
        <v>418.34</v>
      </c>
    </row>
    <row r="5" spans="1:18" ht="15" customHeight="1">
      <c r="A5" s="978"/>
      <c r="B5" s="979"/>
      <c r="C5" s="986" t="s">
        <v>124</v>
      </c>
      <c r="D5" s="980" t="s">
        <v>970</v>
      </c>
      <c r="E5" s="981"/>
      <c r="F5" s="981"/>
      <c r="G5" s="981"/>
      <c r="H5" s="981"/>
      <c r="I5" s="982"/>
      <c r="K5" s="948" t="s">
        <v>794</v>
      </c>
      <c r="L5" s="948">
        <v>2183.13</v>
      </c>
    </row>
    <row r="6" spans="1:18" ht="15" customHeight="1">
      <c r="A6" s="971"/>
      <c r="B6" s="971"/>
      <c r="C6" s="971"/>
      <c r="D6" s="971"/>
      <c r="E6" s="971"/>
      <c r="F6" s="971"/>
      <c r="G6" s="971"/>
      <c r="H6" s="971"/>
      <c r="I6" s="971"/>
      <c r="K6" s="948" t="s">
        <v>549</v>
      </c>
      <c r="L6" s="948">
        <v>240.76</v>
      </c>
    </row>
    <row r="7" spans="1:18" ht="18.75">
      <c r="A7" s="1340" t="s">
        <v>1716</v>
      </c>
      <c r="B7" s="1341"/>
      <c r="C7" s="1341"/>
      <c r="D7" s="1341"/>
      <c r="E7" s="1341"/>
      <c r="F7" s="1341"/>
      <c r="G7" s="1341"/>
      <c r="H7" s="1341"/>
      <c r="I7" s="1341"/>
      <c r="K7" s="948" t="s">
        <v>589</v>
      </c>
      <c r="L7" s="948">
        <v>90.5</v>
      </c>
    </row>
    <row r="8" spans="1:18" ht="15.75">
      <c r="A8" s="967" t="s">
        <v>0</v>
      </c>
      <c r="B8" s="968"/>
      <c r="C8" s="968"/>
      <c r="D8" s="969"/>
      <c r="E8" s="953" t="s">
        <v>62</v>
      </c>
      <c r="F8" s="953" t="s">
        <v>65</v>
      </c>
      <c r="G8" s="953" t="s">
        <v>207</v>
      </c>
      <c r="H8" s="953" t="s">
        <v>13</v>
      </c>
      <c r="I8" s="953" t="s">
        <v>1717</v>
      </c>
      <c r="K8" s="948" t="s">
        <v>13</v>
      </c>
      <c r="L8" s="948">
        <f>SUM(L1:L7)</f>
        <v>4174.83</v>
      </c>
    </row>
    <row r="9" spans="1:18" ht="15.75">
      <c r="A9" s="954" t="s">
        <v>1718</v>
      </c>
      <c r="B9" s="955"/>
      <c r="C9" s="955"/>
      <c r="D9" s="955"/>
      <c r="E9" s="955"/>
      <c r="F9" s="955"/>
      <c r="G9" s="955"/>
      <c r="H9" s="955"/>
      <c r="I9" s="955"/>
      <c r="J9" s="956" t="s">
        <v>297</v>
      </c>
      <c r="K9" s="957" t="str">
        <f>K2</f>
        <v>Garagem G1</v>
      </c>
      <c r="L9" s="957" t="str">
        <f>K3</f>
        <v>Garagem G2</v>
      </c>
      <c r="M9" s="957" t="str">
        <f>K4</f>
        <v>Tipo Dif</v>
      </c>
      <c r="N9" s="957" t="str">
        <f>K5</f>
        <v>Tipo (x9)</v>
      </c>
      <c r="O9" s="957" t="str">
        <f>K6</f>
        <v>Rooftop</v>
      </c>
      <c r="P9" s="957" t="str">
        <f>K7</f>
        <v>Cobertura</v>
      </c>
      <c r="Q9" s="957" t="s">
        <v>1719</v>
      </c>
      <c r="R9" s="958"/>
    </row>
    <row r="10" spans="1:18">
      <c r="A10" s="1342" t="s">
        <v>1720</v>
      </c>
      <c r="B10" s="1343"/>
      <c r="C10" s="1343"/>
      <c r="D10" s="1343"/>
      <c r="E10" s="959" t="s">
        <v>175</v>
      </c>
      <c r="F10" s="960">
        <v>1</v>
      </c>
      <c r="G10" s="960">
        <v>55668.410563871279</v>
      </c>
      <c r="H10" s="960">
        <v>55668.410563871279</v>
      </c>
      <c r="I10" s="961" t="s">
        <v>1721</v>
      </c>
      <c r="J10" s="987">
        <f>($G10/$L$8)*$L$1</f>
        <v>5442.7921194302471</v>
      </c>
      <c r="K10" s="987">
        <f>($G10/$L$8)*L2</f>
        <v>5559.6005347524306</v>
      </c>
      <c r="L10" s="987">
        <f>($G10/$L$8)*L3</f>
        <v>5560.1339065118927</v>
      </c>
      <c r="M10" s="987">
        <f>($G10/$L$8)*L4</f>
        <v>5578.2685463336011</v>
      </c>
      <c r="N10" s="987">
        <f>($G10/$L$8)*L5</f>
        <v>29110.497230858338</v>
      </c>
      <c r="O10" s="987">
        <f>($G10/$L$8)*L6</f>
        <v>3210.3646202019358</v>
      </c>
      <c r="P10" s="987">
        <f>($G10/$L$8)*L7</f>
        <v>1206.7536057828345</v>
      </c>
      <c r="Q10" s="987">
        <f>SUM(J10:P10)</f>
        <v>55668.410563871279</v>
      </c>
      <c r="R10" s="962" t="str">
        <f>IF(H10=Q10, "ok", "conferir")</f>
        <v>ok</v>
      </c>
    </row>
    <row r="16" spans="1:18">
      <c r="A16" s="963"/>
      <c r="B16" s="963"/>
      <c r="C16" s="963"/>
      <c r="D16" s="963"/>
      <c r="E16" s="964"/>
      <c r="F16" s="963"/>
      <c r="G16" s="964"/>
      <c r="H16" s="964"/>
      <c r="I16" s="965"/>
    </row>
    <row r="17" spans="1:9" ht="15.75">
      <c r="A17" s="950"/>
      <c r="B17" s="950"/>
      <c r="C17" s="950"/>
      <c r="D17" s="950"/>
      <c r="E17" s="951"/>
      <c r="F17" s="950"/>
      <c r="G17" s="951"/>
      <c r="H17" s="966"/>
      <c r="I17" s="965"/>
    </row>
    <row r="18" spans="1:9" ht="15.75">
      <c r="A18" s="950"/>
      <c r="B18" s="950"/>
      <c r="C18" s="950"/>
      <c r="D18" s="950"/>
      <c r="E18" s="951"/>
      <c r="F18" s="950"/>
      <c r="G18" s="951"/>
      <c r="H18" s="966"/>
      <c r="I18" s="965"/>
    </row>
    <row r="19" spans="1:9" ht="15.75">
      <c r="A19" s="950"/>
      <c r="B19" s="950"/>
      <c r="C19" s="950"/>
      <c r="D19" s="950"/>
      <c r="E19" s="951"/>
      <c r="F19" s="950"/>
      <c r="G19" s="951"/>
      <c r="H19" s="951"/>
      <c r="I19" s="965"/>
    </row>
    <row r="20" spans="1:9" ht="15.75">
      <c r="A20" s="950"/>
      <c r="B20" s="950"/>
      <c r="C20" s="950"/>
      <c r="D20" s="950"/>
      <c r="E20" s="951"/>
      <c r="F20" s="950"/>
      <c r="G20" s="951"/>
      <c r="H20" s="951"/>
      <c r="I20" s="965"/>
    </row>
    <row r="21" spans="1:9" ht="15.75">
      <c r="A21" s="950"/>
      <c r="B21" s="950"/>
      <c r="C21" s="950"/>
      <c r="D21" s="950"/>
      <c r="E21" s="951"/>
      <c r="F21" s="950"/>
      <c r="G21" s="951"/>
      <c r="H21" s="951"/>
      <c r="I21" s="965"/>
    </row>
    <row r="22" spans="1:9" ht="15.75">
      <c r="A22" s="950"/>
      <c r="B22" s="950"/>
      <c r="C22" s="950"/>
      <c r="D22" s="950"/>
      <c r="E22" s="951"/>
      <c r="F22" s="950"/>
      <c r="G22" s="951"/>
      <c r="H22" s="951"/>
      <c r="I22" s="965"/>
    </row>
    <row r="23" spans="1:9" ht="15.75">
      <c r="A23" s="950"/>
      <c r="B23" s="950"/>
      <c r="C23" s="950"/>
      <c r="D23" s="950"/>
      <c r="E23" s="951"/>
      <c r="F23" s="950"/>
      <c r="G23" s="951"/>
      <c r="H23" s="951"/>
      <c r="I23" s="965"/>
    </row>
    <row r="24" spans="1:9" ht="15.75">
      <c r="A24" s="950"/>
      <c r="B24" s="950"/>
      <c r="C24" s="950"/>
      <c r="D24" s="950"/>
      <c r="E24" s="951"/>
      <c r="F24" s="950"/>
      <c r="G24" s="951"/>
      <c r="H24" s="951"/>
      <c r="I24" s="965"/>
    </row>
    <row r="25" spans="1:9" ht="15.75">
      <c r="A25" s="950"/>
      <c r="B25" s="950"/>
      <c r="C25" s="950"/>
      <c r="D25" s="950"/>
      <c r="E25" s="951"/>
      <c r="F25" s="950"/>
      <c r="G25" s="951"/>
      <c r="H25" s="951"/>
      <c r="I25" s="965"/>
    </row>
    <row r="26" spans="1:9" ht="15.75">
      <c r="A26" s="950"/>
      <c r="B26" s="950"/>
      <c r="C26" s="950"/>
      <c r="D26" s="950"/>
      <c r="E26" s="951"/>
      <c r="F26" s="950"/>
      <c r="G26" s="951"/>
      <c r="H26" s="951"/>
      <c r="I26" s="965"/>
    </row>
    <row r="27" spans="1:9" ht="15.75">
      <c r="A27" s="950"/>
      <c r="B27" s="950"/>
      <c r="C27" s="950"/>
      <c r="D27" s="950"/>
      <c r="E27" s="951"/>
      <c r="F27" s="950"/>
      <c r="G27" s="951"/>
      <c r="H27" s="951"/>
      <c r="I27" s="965"/>
    </row>
    <row r="28" spans="1:9" ht="15.75">
      <c r="A28" s="950"/>
      <c r="B28" s="950"/>
      <c r="C28" s="950"/>
      <c r="D28" s="950"/>
      <c r="E28" s="951"/>
      <c r="F28" s="950"/>
      <c r="G28" s="951"/>
      <c r="H28" s="951"/>
      <c r="I28" s="965"/>
    </row>
    <row r="29" spans="1:9" ht="15.75">
      <c r="A29" s="950"/>
      <c r="B29" s="950"/>
      <c r="C29" s="950"/>
      <c r="D29" s="950"/>
      <c r="E29" s="951"/>
      <c r="F29" s="950"/>
      <c r="G29" s="951"/>
      <c r="H29" s="951"/>
      <c r="I29" s="965"/>
    </row>
    <row r="30" spans="1:9" ht="15.75">
      <c r="A30" s="950"/>
      <c r="B30" s="950"/>
      <c r="C30" s="950"/>
      <c r="D30" s="950"/>
      <c r="E30" s="951"/>
      <c r="F30" s="950"/>
      <c r="G30" s="951"/>
      <c r="H30" s="951"/>
      <c r="I30" s="965"/>
    </row>
    <row r="31" spans="1:9" ht="15.75">
      <c r="A31" s="950"/>
      <c r="B31" s="950"/>
      <c r="C31" s="950"/>
      <c r="D31" s="950"/>
      <c r="E31" s="951"/>
      <c r="F31" s="950"/>
      <c r="G31" s="951"/>
      <c r="H31" s="951"/>
      <c r="I31" s="965"/>
    </row>
    <row r="32" spans="1:9" ht="15.75">
      <c r="A32" s="950"/>
      <c r="B32" s="950"/>
      <c r="C32" s="950"/>
      <c r="D32" s="950"/>
      <c r="E32" s="951"/>
      <c r="F32" s="950"/>
      <c r="G32" s="951"/>
      <c r="H32" s="951"/>
      <c r="I32" s="952"/>
    </row>
    <row r="33" spans="1:9" ht="15.75">
      <c r="A33" s="950"/>
      <c r="B33" s="950"/>
      <c r="C33" s="950"/>
      <c r="D33" s="950"/>
      <c r="E33" s="951"/>
      <c r="F33" s="950"/>
      <c r="G33" s="951"/>
      <c r="H33" s="951"/>
      <c r="I33" s="952"/>
    </row>
    <row r="34" spans="1:9" ht="15.75">
      <c r="A34" s="950"/>
      <c r="B34" s="950"/>
      <c r="C34" s="950"/>
      <c r="D34" s="950"/>
      <c r="E34" s="951"/>
      <c r="F34" s="950"/>
      <c r="G34" s="951"/>
      <c r="H34" s="951"/>
      <c r="I34" s="952"/>
    </row>
    <row r="35" spans="1:9" ht="15.75">
      <c r="A35" s="950"/>
      <c r="B35" s="950"/>
      <c r="C35" s="950"/>
      <c r="D35" s="950"/>
      <c r="E35" s="951"/>
      <c r="F35" s="950"/>
      <c r="G35" s="951"/>
      <c r="H35" s="951"/>
      <c r="I35" s="952"/>
    </row>
    <row r="36" spans="1:9" ht="15.75">
      <c r="A36" s="950"/>
      <c r="B36" s="950"/>
      <c r="C36" s="950"/>
      <c r="D36" s="950"/>
      <c r="E36" s="951"/>
      <c r="F36" s="950"/>
      <c r="G36" s="951"/>
      <c r="H36" s="951"/>
      <c r="I36" s="952"/>
    </row>
    <row r="37" spans="1:9" ht="15.75">
      <c r="A37" s="950"/>
      <c r="B37" s="950"/>
      <c r="C37" s="950"/>
      <c r="D37" s="950"/>
      <c r="E37" s="951"/>
      <c r="F37" s="950"/>
      <c r="G37" s="951"/>
      <c r="H37" s="951"/>
      <c r="I37" s="952"/>
    </row>
    <row r="38" spans="1:9" ht="15.75">
      <c r="A38" s="950"/>
      <c r="B38" s="950"/>
      <c r="C38" s="950"/>
      <c r="D38" s="950"/>
      <c r="E38" s="951"/>
      <c r="F38" s="950"/>
      <c r="G38" s="951"/>
      <c r="H38" s="951"/>
      <c r="I38" s="952"/>
    </row>
    <row r="39" spans="1:9" ht="15.75">
      <c r="A39" s="950"/>
      <c r="B39" s="950"/>
      <c r="C39" s="950"/>
      <c r="D39" s="950"/>
      <c r="E39" s="951"/>
      <c r="F39" s="950"/>
      <c r="G39" s="951"/>
      <c r="H39" s="951"/>
      <c r="I39" s="952"/>
    </row>
    <row r="40" spans="1:9" ht="15.75">
      <c r="A40" s="950"/>
      <c r="B40" s="950"/>
      <c r="C40" s="950"/>
      <c r="D40" s="950"/>
      <c r="E40" s="951"/>
      <c r="F40" s="950"/>
      <c r="G40" s="951"/>
      <c r="H40" s="951"/>
      <c r="I40" s="952"/>
    </row>
    <row r="41" spans="1:9" ht="15.75">
      <c r="A41" s="950"/>
      <c r="B41" s="950"/>
      <c r="C41" s="950"/>
      <c r="D41" s="950"/>
      <c r="E41" s="951"/>
      <c r="F41" s="950"/>
      <c r="G41" s="951"/>
      <c r="H41" s="951"/>
      <c r="I41" s="952"/>
    </row>
    <row r="42" spans="1:9" ht="15.75">
      <c r="A42" s="950"/>
      <c r="B42" s="950"/>
      <c r="C42" s="950"/>
      <c r="D42" s="950"/>
      <c r="E42" s="951"/>
      <c r="F42" s="950"/>
      <c r="G42" s="951"/>
      <c r="H42" s="951"/>
      <c r="I42" s="952"/>
    </row>
    <row r="43" spans="1:9" ht="15.75">
      <c r="A43" s="950"/>
      <c r="B43" s="950"/>
      <c r="C43" s="950"/>
      <c r="D43" s="950"/>
      <c r="E43" s="951"/>
      <c r="F43" s="950"/>
      <c r="G43" s="951"/>
      <c r="H43" s="951"/>
      <c r="I43" s="952"/>
    </row>
    <row r="44" spans="1:9" ht="15.75">
      <c r="A44" s="950"/>
      <c r="B44" s="950"/>
      <c r="C44" s="950"/>
      <c r="D44" s="950"/>
      <c r="E44" s="951"/>
      <c r="F44" s="950"/>
      <c r="G44" s="951"/>
      <c r="H44" s="951"/>
      <c r="I44" s="952"/>
    </row>
    <row r="45" spans="1:9" ht="15.75">
      <c r="A45" s="950"/>
      <c r="B45" s="950"/>
      <c r="C45" s="950"/>
      <c r="D45" s="950"/>
      <c r="E45" s="951"/>
      <c r="F45" s="950"/>
      <c r="G45" s="951"/>
      <c r="H45" s="951"/>
      <c r="I45" s="952"/>
    </row>
    <row r="46" spans="1:9" ht="15.75">
      <c r="A46" s="950"/>
      <c r="B46" s="950"/>
      <c r="C46" s="950"/>
      <c r="D46" s="950"/>
      <c r="E46" s="951"/>
      <c r="F46" s="950"/>
      <c r="G46" s="951"/>
      <c r="H46" s="951"/>
      <c r="I46" s="952"/>
    </row>
    <row r="47" spans="1:9" ht="15.75">
      <c r="A47" s="950"/>
      <c r="B47" s="950"/>
      <c r="C47" s="950"/>
      <c r="D47" s="950"/>
      <c r="E47" s="951"/>
      <c r="F47" s="950"/>
      <c r="G47" s="951"/>
      <c r="H47" s="951"/>
      <c r="I47" s="952"/>
    </row>
    <row r="48" spans="1:9" ht="15.75">
      <c r="A48" s="950"/>
      <c r="B48" s="950"/>
      <c r="C48" s="950"/>
      <c r="D48" s="950"/>
      <c r="E48" s="951"/>
      <c r="F48" s="950"/>
      <c r="G48" s="951"/>
      <c r="H48" s="951"/>
      <c r="I48" s="952"/>
    </row>
    <row r="49" spans="1:9" ht="15.75">
      <c r="A49" s="950"/>
      <c r="B49" s="950"/>
      <c r="C49" s="950"/>
      <c r="D49" s="950"/>
      <c r="E49" s="951"/>
      <c r="F49" s="950"/>
      <c r="G49" s="951"/>
      <c r="H49" s="951"/>
      <c r="I49" s="952"/>
    </row>
    <row r="50" spans="1:9" ht="15.75">
      <c r="A50" s="950"/>
      <c r="B50" s="950"/>
      <c r="C50" s="950"/>
      <c r="D50" s="950"/>
      <c r="E50" s="951"/>
      <c r="F50" s="950"/>
      <c r="G50" s="951"/>
      <c r="H50" s="951"/>
      <c r="I50" s="952"/>
    </row>
    <row r="51" spans="1:9" ht="15.75">
      <c r="A51" s="950"/>
      <c r="B51" s="950"/>
      <c r="C51" s="950"/>
      <c r="D51" s="950"/>
      <c r="E51" s="951"/>
      <c r="F51" s="950"/>
      <c r="G51" s="951"/>
      <c r="H51" s="951"/>
      <c r="I51" s="952"/>
    </row>
    <row r="52" spans="1:9" ht="15.75">
      <c r="A52" s="950"/>
      <c r="B52" s="950"/>
      <c r="C52" s="950"/>
      <c r="D52" s="950"/>
      <c r="E52" s="951"/>
      <c r="F52" s="950"/>
      <c r="G52" s="951"/>
      <c r="H52" s="951"/>
      <c r="I52" s="952"/>
    </row>
    <row r="53" spans="1:9" ht="15.75">
      <c r="A53" s="950"/>
      <c r="B53" s="950"/>
      <c r="C53" s="950"/>
      <c r="D53" s="950"/>
      <c r="E53" s="951"/>
      <c r="F53" s="950"/>
      <c r="G53" s="951"/>
      <c r="H53" s="951"/>
      <c r="I53" s="952"/>
    </row>
    <row r="54" spans="1:9" ht="15.75">
      <c r="A54" s="950"/>
      <c r="B54" s="950"/>
      <c r="C54" s="950"/>
      <c r="D54" s="950"/>
      <c r="E54" s="951"/>
      <c r="F54" s="950"/>
      <c r="G54" s="951"/>
      <c r="H54" s="951"/>
      <c r="I54" s="952"/>
    </row>
    <row r="55" spans="1:9" ht="15.75">
      <c r="A55" s="950"/>
      <c r="B55" s="950"/>
      <c r="C55" s="950"/>
      <c r="D55" s="950"/>
      <c r="E55" s="951"/>
      <c r="F55" s="950"/>
      <c r="G55" s="951"/>
      <c r="H55" s="951"/>
      <c r="I55" s="952"/>
    </row>
    <row r="56" spans="1:9" ht="15.75">
      <c r="A56" s="950"/>
      <c r="B56" s="950"/>
      <c r="C56" s="950"/>
      <c r="D56" s="950"/>
      <c r="E56" s="951"/>
      <c r="F56" s="950"/>
      <c r="G56" s="951"/>
      <c r="H56" s="951"/>
      <c r="I56" s="952"/>
    </row>
    <row r="57" spans="1:9" ht="15.75">
      <c r="A57" s="950"/>
      <c r="B57" s="950"/>
      <c r="C57" s="950"/>
      <c r="D57" s="950"/>
      <c r="E57" s="951"/>
      <c r="F57" s="950"/>
      <c r="G57" s="951"/>
      <c r="H57" s="951"/>
      <c r="I57" s="952"/>
    </row>
    <row r="58" spans="1:9" ht="15.75">
      <c r="A58" s="950"/>
      <c r="B58" s="950"/>
      <c r="C58" s="950"/>
      <c r="D58" s="950"/>
      <c r="E58" s="951"/>
      <c r="F58" s="950"/>
      <c r="G58" s="951"/>
      <c r="H58" s="951"/>
      <c r="I58" s="952"/>
    </row>
    <row r="59" spans="1:9" ht="15.75">
      <c r="A59" s="950"/>
      <c r="B59" s="950"/>
      <c r="C59" s="950"/>
      <c r="D59" s="950"/>
      <c r="E59" s="951"/>
      <c r="F59" s="950"/>
      <c r="G59" s="951"/>
      <c r="H59" s="951"/>
      <c r="I59" s="952"/>
    </row>
    <row r="60" spans="1:9" ht="15.75">
      <c r="A60" s="950"/>
      <c r="B60" s="950"/>
      <c r="C60" s="950"/>
      <c r="D60" s="950"/>
      <c r="E60" s="951"/>
      <c r="F60" s="950"/>
      <c r="G60" s="951"/>
      <c r="H60" s="951"/>
      <c r="I60" s="952"/>
    </row>
    <row r="61" spans="1:9" ht="15.75">
      <c r="A61" s="950"/>
      <c r="B61" s="950"/>
      <c r="C61" s="950"/>
      <c r="D61" s="950"/>
      <c r="E61" s="951"/>
      <c r="F61" s="950"/>
      <c r="G61" s="951"/>
      <c r="H61" s="951"/>
      <c r="I61" s="952"/>
    </row>
    <row r="62" spans="1:9" ht="15.75">
      <c r="A62" s="950"/>
      <c r="B62" s="950"/>
      <c r="C62" s="950"/>
      <c r="D62" s="950"/>
      <c r="E62" s="951"/>
      <c r="F62" s="950"/>
      <c r="G62" s="951"/>
      <c r="H62" s="951"/>
      <c r="I62" s="952"/>
    </row>
    <row r="63" spans="1:9" ht="15.75">
      <c r="A63" s="950"/>
      <c r="B63" s="950"/>
      <c r="C63" s="950"/>
      <c r="D63" s="950"/>
      <c r="E63" s="951"/>
      <c r="F63" s="950"/>
      <c r="G63" s="951"/>
      <c r="H63" s="951"/>
      <c r="I63" s="952"/>
    </row>
    <row r="64" spans="1:9" ht="15.75">
      <c r="A64" s="950"/>
      <c r="B64" s="950"/>
      <c r="C64" s="950"/>
      <c r="D64" s="950"/>
      <c r="E64" s="951"/>
      <c r="F64" s="950"/>
      <c r="G64" s="951"/>
      <c r="H64" s="951"/>
      <c r="I64" s="952"/>
    </row>
    <row r="65" spans="1:9" ht="15.75">
      <c r="A65" s="950"/>
      <c r="B65" s="950"/>
      <c r="C65" s="950"/>
      <c r="D65" s="950"/>
      <c r="E65" s="951"/>
      <c r="F65" s="950"/>
      <c r="G65" s="951"/>
      <c r="H65" s="951"/>
      <c r="I65" s="952"/>
    </row>
    <row r="66" spans="1:9" ht="15.75">
      <c r="A66" s="950"/>
      <c r="B66" s="950"/>
      <c r="C66" s="950"/>
      <c r="D66" s="950"/>
      <c r="E66" s="951"/>
      <c r="F66" s="950"/>
      <c r="G66" s="951"/>
      <c r="H66" s="951"/>
      <c r="I66" s="952"/>
    </row>
    <row r="67" spans="1:9" ht="15.75">
      <c r="A67" s="950"/>
      <c r="B67" s="950"/>
      <c r="C67" s="950"/>
      <c r="D67" s="950"/>
      <c r="E67" s="951"/>
      <c r="F67" s="950"/>
      <c r="G67" s="951"/>
      <c r="H67" s="951"/>
      <c r="I67" s="952"/>
    </row>
    <row r="68" spans="1:9" ht="15.75">
      <c r="A68" s="950"/>
      <c r="B68" s="950"/>
      <c r="C68" s="950"/>
      <c r="D68" s="950"/>
      <c r="E68" s="951"/>
      <c r="F68" s="950"/>
      <c r="G68" s="951"/>
      <c r="H68" s="951"/>
      <c r="I68" s="952"/>
    </row>
    <row r="69" spans="1:9" ht="15.75">
      <c r="A69" s="950"/>
      <c r="B69" s="950"/>
      <c r="C69" s="950"/>
      <c r="D69" s="950"/>
      <c r="E69" s="951"/>
      <c r="F69" s="950"/>
      <c r="G69" s="951"/>
      <c r="H69" s="951"/>
      <c r="I69" s="952"/>
    </row>
    <row r="70" spans="1:9" ht="15.75">
      <c r="A70" s="950"/>
      <c r="B70" s="950"/>
      <c r="C70" s="950"/>
      <c r="D70" s="950"/>
      <c r="E70" s="951"/>
      <c r="F70" s="950"/>
      <c r="G70" s="951"/>
      <c r="H70" s="951"/>
      <c r="I70" s="952"/>
    </row>
    <row r="71" spans="1:9" ht="15.75">
      <c r="A71" s="950"/>
      <c r="B71" s="950"/>
      <c r="C71" s="950"/>
      <c r="D71" s="950"/>
      <c r="E71" s="951"/>
      <c r="F71" s="950"/>
      <c r="G71" s="951"/>
      <c r="H71" s="951"/>
      <c r="I71" s="952"/>
    </row>
    <row r="72" spans="1:9" ht="15.75">
      <c r="A72" s="950"/>
      <c r="B72" s="950"/>
      <c r="C72" s="950"/>
      <c r="D72" s="950"/>
      <c r="E72" s="951"/>
      <c r="F72" s="950"/>
      <c r="G72" s="951"/>
      <c r="H72" s="951"/>
      <c r="I72" s="952"/>
    </row>
    <row r="73" spans="1:9" ht="15.75">
      <c r="A73" s="950"/>
      <c r="B73" s="950"/>
      <c r="C73" s="950"/>
      <c r="D73" s="950"/>
      <c r="E73" s="951"/>
      <c r="F73" s="950"/>
      <c r="G73" s="951"/>
      <c r="H73" s="951"/>
      <c r="I73" s="952"/>
    </row>
    <row r="74" spans="1:9" ht="15.75">
      <c r="A74" s="950"/>
      <c r="B74" s="950"/>
      <c r="C74" s="950"/>
      <c r="D74" s="950"/>
      <c r="E74" s="951"/>
      <c r="F74" s="950"/>
      <c r="G74" s="951"/>
      <c r="H74" s="951"/>
      <c r="I74" s="952"/>
    </row>
    <row r="75" spans="1:9" ht="15.75">
      <c r="A75" s="950"/>
      <c r="B75" s="950"/>
      <c r="C75" s="950"/>
      <c r="D75" s="950"/>
      <c r="E75" s="951"/>
      <c r="F75" s="950"/>
      <c r="G75" s="951"/>
      <c r="H75" s="951"/>
      <c r="I75" s="952"/>
    </row>
    <row r="76" spans="1:9" ht="15.75">
      <c r="A76" s="950"/>
      <c r="B76" s="950"/>
      <c r="C76" s="950"/>
      <c r="D76" s="950"/>
      <c r="E76" s="951"/>
      <c r="F76" s="950"/>
      <c r="G76" s="951"/>
      <c r="H76" s="951"/>
      <c r="I76" s="952"/>
    </row>
    <row r="77" spans="1:9" ht="15.75">
      <c r="A77" s="950"/>
      <c r="B77" s="950"/>
      <c r="C77" s="950"/>
      <c r="D77" s="950"/>
      <c r="E77" s="951"/>
      <c r="F77" s="950"/>
      <c r="G77" s="951"/>
      <c r="H77" s="951"/>
      <c r="I77" s="952"/>
    </row>
    <row r="78" spans="1:9" ht="15.75">
      <c r="A78" s="950"/>
      <c r="B78" s="950"/>
      <c r="C78" s="950"/>
      <c r="D78" s="950"/>
      <c r="E78" s="951"/>
      <c r="F78" s="950"/>
      <c r="G78" s="951"/>
      <c r="H78" s="951"/>
      <c r="I78" s="952"/>
    </row>
    <row r="79" spans="1:9" ht="15.75">
      <c r="A79" s="950"/>
      <c r="B79" s="950"/>
      <c r="C79" s="950"/>
      <c r="D79" s="950"/>
      <c r="E79" s="951"/>
      <c r="F79" s="950"/>
      <c r="G79" s="951"/>
      <c r="H79" s="951"/>
      <c r="I79" s="952"/>
    </row>
    <row r="80" spans="1:9" ht="15.75">
      <c r="A80" s="950"/>
      <c r="B80" s="950"/>
      <c r="C80" s="950"/>
      <c r="D80" s="950"/>
      <c r="E80" s="951"/>
      <c r="F80" s="950"/>
      <c r="G80" s="951"/>
      <c r="H80" s="951"/>
      <c r="I80" s="952"/>
    </row>
    <row r="81" spans="1:9" ht="15.75">
      <c r="A81" s="950"/>
      <c r="B81" s="950"/>
      <c r="C81" s="950"/>
      <c r="D81" s="950"/>
      <c r="E81" s="951"/>
      <c r="F81" s="950"/>
      <c r="G81" s="951"/>
      <c r="H81" s="951"/>
      <c r="I81" s="952"/>
    </row>
    <row r="82" spans="1:9" ht="15.75">
      <c r="A82" s="950"/>
      <c r="B82" s="950"/>
      <c r="C82" s="950"/>
      <c r="D82" s="950"/>
      <c r="E82" s="951"/>
      <c r="F82" s="950"/>
      <c r="G82" s="951"/>
      <c r="H82" s="951"/>
      <c r="I82" s="952"/>
    </row>
    <row r="83" spans="1:9" ht="15.75">
      <c r="A83" s="950"/>
      <c r="B83" s="950"/>
      <c r="C83" s="950"/>
      <c r="D83" s="950"/>
      <c r="E83" s="951"/>
      <c r="F83" s="950"/>
      <c r="G83" s="951"/>
      <c r="H83" s="951"/>
      <c r="I83" s="952"/>
    </row>
    <row r="84" spans="1:9" ht="15.75">
      <c r="A84" s="950"/>
      <c r="B84" s="950"/>
      <c r="C84" s="950"/>
      <c r="D84" s="950"/>
      <c r="E84" s="951"/>
      <c r="F84" s="950"/>
      <c r="G84" s="951"/>
      <c r="H84" s="951"/>
      <c r="I84" s="952"/>
    </row>
    <row r="85" spans="1:9" ht="15.75">
      <c r="A85" s="950"/>
      <c r="B85" s="950"/>
      <c r="C85" s="950"/>
      <c r="D85" s="950"/>
      <c r="E85" s="951"/>
      <c r="F85" s="950"/>
      <c r="G85" s="951"/>
      <c r="H85" s="951"/>
      <c r="I85" s="952"/>
    </row>
    <row r="86" spans="1:9" ht="15.75">
      <c r="A86" s="950"/>
      <c r="B86" s="950"/>
      <c r="C86" s="950"/>
      <c r="D86" s="950"/>
      <c r="E86" s="951"/>
      <c r="F86" s="950"/>
      <c r="G86" s="951"/>
      <c r="H86" s="951"/>
      <c r="I86" s="952"/>
    </row>
    <row r="87" spans="1:9" ht="15.75">
      <c r="A87" s="950"/>
      <c r="B87" s="950"/>
      <c r="C87" s="950"/>
      <c r="D87" s="950"/>
      <c r="E87" s="951"/>
      <c r="F87" s="950"/>
      <c r="G87" s="951"/>
      <c r="H87" s="951"/>
      <c r="I87" s="952"/>
    </row>
    <row r="88" spans="1:9" ht="15.75">
      <c r="A88" s="950"/>
      <c r="B88" s="950"/>
      <c r="C88" s="950"/>
      <c r="D88" s="950"/>
      <c r="E88" s="951"/>
      <c r="F88" s="950"/>
      <c r="G88" s="951"/>
      <c r="H88" s="951"/>
      <c r="I88" s="952"/>
    </row>
    <row r="89" spans="1:9" ht="15.75">
      <c r="A89" s="950"/>
      <c r="B89" s="950"/>
      <c r="C89" s="950"/>
      <c r="D89" s="950"/>
      <c r="E89" s="951"/>
      <c r="F89" s="950"/>
      <c r="G89" s="951"/>
      <c r="H89" s="951"/>
      <c r="I89" s="952"/>
    </row>
    <row r="90" spans="1:9" ht="15.75">
      <c r="A90" s="950"/>
      <c r="B90" s="950"/>
      <c r="C90" s="950"/>
      <c r="D90" s="950"/>
      <c r="E90" s="951"/>
      <c r="F90" s="950"/>
      <c r="G90" s="951"/>
      <c r="H90" s="951"/>
      <c r="I90" s="952"/>
    </row>
    <row r="91" spans="1:9" ht="15.75">
      <c r="A91" s="950"/>
      <c r="B91" s="950"/>
      <c r="C91" s="950"/>
      <c r="D91" s="950"/>
      <c r="E91" s="951"/>
      <c r="F91" s="950"/>
      <c r="G91" s="951"/>
      <c r="H91" s="951"/>
      <c r="I91" s="952"/>
    </row>
    <row r="92" spans="1:9" ht="15.75">
      <c r="A92" s="950"/>
      <c r="B92" s="950"/>
      <c r="C92" s="950"/>
      <c r="D92" s="950"/>
      <c r="E92" s="951"/>
      <c r="F92" s="950"/>
      <c r="G92" s="951"/>
      <c r="H92" s="951"/>
      <c r="I92" s="952"/>
    </row>
    <row r="93" spans="1:9" ht="15.75">
      <c r="A93" s="950"/>
      <c r="B93" s="950"/>
      <c r="C93" s="950"/>
      <c r="D93" s="950"/>
      <c r="E93" s="951"/>
      <c r="F93" s="950"/>
      <c r="G93" s="951"/>
      <c r="H93" s="951"/>
      <c r="I93" s="952"/>
    </row>
    <row r="94" spans="1:9" ht="15.75">
      <c r="A94" s="950"/>
      <c r="B94" s="950"/>
      <c r="C94" s="950"/>
      <c r="D94" s="950"/>
      <c r="E94" s="951"/>
      <c r="F94" s="950"/>
      <c r="G94" s="951"/>
      <c r="H94" s="951"/>
      <c r="I94" s="952"/>
    </row>
    <row r="95" spans="1:9" ht="15.75">
      <c r="A95" s="950"/>
      <c r="B95" s="950"/>
      <c r="C95" s="950"/>
      <c r="D95" s="950"/>
      <c r="E95" s="951"/>
      <c r="F95" s="950"/>
      <c r="G95" s="951"/>
      <c r="H95" s="951"/>
      <c r="I95" s="952"/>
    </row>
    <row r="96" spans="1:9" ht="15.75">
      <c r="A96" s="950"/>
      <c r="B96" s="950"/>
      <c r="C96" s="950"/>
      <c r="D96" s="950"/>
      <c r="E96" s="951"/>
      <c r="F96" s="950"/>
      <c r="G96" s="951"/>
      <c r="H96" s="951"/>
      <c r="I96" s="952"/>
    </row>
    <row r="97" spans="1:9" ht="15.75">
      <c r="A97" s="950"/>
      <c r="B97" s="950"/>
      <c r="C97" s="950"/>
      <c r="D97" s="950"/>
      <c r="E97" s="951"/>
      <c r="F97" s="950"/>
      <c r="G97" s="951"/>
      <c r="H97" s="951"/>
      <c r="I97" s="952"/>
    </row>
    <row r="98" spans="1:9" ht="15.75">
      <c r="A98" s="950"/>
      <c r="B98" s="950"/>
      <c r="C98" s="950"/>
      <c r="D98" s="950"/>
      <c r="E98" s="951"/>
      <c r="F98" s="950"/>
      <c r="G98" s="951"/>
      <c r="H98" s="951"/>
      <c r="I98" s="952"/>
    </row>
    <row r="99" spans="1:9" ht="15.75">
      <c r="A99" s="950"/>
      <c r="B99" s="950"/>
      <c r="C99" s="950"/>
      <c r="D99" s="950"/>
      <c r="E99" s="951"/>
      <c r="F99" s="950"/>
      <c r="G99" s="951"/>
      <c r="H99" s="951"/>
      <c r="I99" s="952"/>
    </row>
    <row r="100" spans="1:9" ht="15.75">
      <c r="A100" s="950"/>
      <c r="B100" s="950"/>
      <c r="C100" s="950"/>
      <c r="D100" s="950"/>
      <c r="E100" s="951"/>
      <c r="F100" s="950"/>
      <c r="G100" s="951"/>
      <c r="H100" s="951"/>
      <c r="I100" s="952"/>
    </row>
    <row r="101" spans="1:9" ht="15.75">
      <c r="A101" s="950"/>
      <c r="B101" s="950"/>
      <c r="C101" s="950"/>
      <c r="D101" s="950"/>
      <c r="E101" s="951"/>
      <c r="F101" s="950"/>
      <c r="G101" s="951"/>
      <c r="H101" s="951"/>
      <c r="I101" s="952"/>
    </row>
    <row r="102" spans="1:9" ht="15.75">
      <c r="A102" s="950"/>
      <c r="B102" s="950"/>
      <c r="C102" s="950"/>
      <c r="D102" s="950"/>
      <c r="E102" s="951"/>
      <c r="F102" s="950"/>
      <c r="G102" s="951"/>
      <c r="H102" s="951"/>
      <c r="I102" s="952"/>
    </row>
    <row r="103" spans="1:9" ht="15.75">
      <c r="A103" s="950"/>
      <c r="B103" s="950"/>
      <c r="C103" s="950"/>
      <c r="D103" s="950"/>
      <c r="E103" s="951"/>
      <c r="F103" s="950"/>
      <c r="G103" s="951"/>
      <c r="H103" s="951"/>
      <c r="I103" s="952"/>
    </row>
    <row r="104" spans="1:9" ht="15.75">
      <c r="A104" s="950"/>
      <c r="B104" s="950"/>
      <c r="C104" s="950"/>
      <c r="D104" s="950"/>
      <c r="E104" s="951"/>
      <c r="F104" s="950"/>
      <c r="G104" s="951"/>
      <c r="H104" s="951"/>
      <c r="I104" s="952"/>
    </row>
    <row r="105" spans="1:9" ht="15.75">
      <c r="A105" s="950"/>
      <c r="B105" s="950"/>
      <c r="C105" s="950"/>
      <c r="D105" s="950"/>
      <c r="E105" s="951"/>
      <c r="F105" s="950"/>
      <c r="G105" s="951"/>
      <c r="H105" s="951"/>
      <c r="I105" s="952"/>
    </row>
    <row r="106" spans="1:9" ht="15.75">
      <c r="A106" s="950"/>
      <c r="B106" s="950"/>
      <c r="C106" s="950"/>
      <c r="D106" s="950"/>
      <c r="E106" s="951"/>
      <c r="F106" s="950"/>
      <c r="G106" s="951"/>
      <c r="H106" s="951"/>
      <c r="I106" s="952"/>
    </row>
    <row r="107" spans="1:9" ht="15.75">
      <c r="A107" s="950"/>
      <c r="B107" s="950"/>
      <c r="C107" s="950"/>
      <c r="D107" s="950"/>
      <c r="E107" s="951"/>
      <c r="F107" s="950"/>
      <c r="G107" s="951"/>
      <c r="H107" s="951"/>
      <c r="I107" s="952"/>
    </row>
    <row r="108" spans="1:9" ht="15.75">
      <c r="A108" s="950"/>
      <c r="B108" s="950"/>
      <c r="C108" s="950"/>
      <c r="D108" s="950"/>
      <c r="E108" s="951"/>
      <c r="F108" s="950"/>
      <c r="G108" s="951"/>
      <c r="H108" s="951"/>
      <c r="I108" s="952"/>
    </row>
    <row r="109" spans="1:9" ht="15.75">
      <c r="A109" s="950"/>
      <c r="B109" s="950"/>
      <c r="C109" s="950"/>
      <c r="D109" s="950"/>
      <c r="E109" s="951"/>
      <c r="F109" s="950"/>
      <c r="G109" s="951"/>
      <c r="H109" s="951"/>
      <c r="I109" s="952"/>
    </row>
    <row r="110" spans="1:9" ht="15.75">
      <c r="A110" s="950"/>
      <c r="B110" s="950"/>
      <c r="C110" s="950"/>
      <c r="D110" s="950"/>
      <c r="E110" s="951"/>
      <c r="F110" s="950"/>
      <c r="G110" s="951"/>
      <c r="H110" s="951"/>
      <c r="I110" s="952"/>
    </row>
    <row r="111" spans="1:9" ht="15.75">
      <c r="A111" s="950"/>
      <c r="B111" s="950"/>
      <c r="C111" s="950"/>
      <c r="D111" s="950"/>
      <c r="E111" s="951"/>
      <c r="F111" s="950"/>
      <c r="G111" s="951"/>
      <c r="H111" s="951"/>
      <c r="I111" s="952"/>
    </row>
    <row r="112" spans="1:9" ht="15.75">
      <c r="A112" s="950"/>
      <c r="B112" s="950"/>
      <c r="C112" s="950"/>
      <c r="D112" s="950"/>
      <c r="E112" s="951"/>
      <c r="F112" s="950"/>
      <c r="G112" s="951"/>
      <c r="H112" s="951"/>
      <c r="I112" s="952"/>
    </row>
    <row r="113" spans="1:9" ht="15.75">
      <c r="A113" s="950"/>
      <c r="B113" s="950"/>
      <c r="C113" s="950"/>
      <c r="D113" s="950"/>
      <c r="E113" s="951"/>
      <c r="F113" s="950"/>
      <c r="G113" s="951"/>
      <c r="H113" s="951"/>
      <c r="I113" s="952"/>
    </row>
    <row r="114" spans="1:9" ht="15.75">
      <c r="A114" s="950"/>
      <c r="B114" s="950"/>
      <c r="C114" s="950"/>
      <c r="D114" s="950"/>
      <c r="E114" s="951"/>
      <c r="F114" s="950"/>
      <c r="G114" s="951"/>
      <c r="H114" s="951"/>
      <c r="I114" s="952"/>
    </row>
    <row r="115" spans="1:9" ht="15.75">
      <c r="A115" s="950"/>
      <c r="B115" s="950"/>
      <c r="C115" s="950"/>
      <c r="D115" s="950"/>
      <c r="E115" s="951"/>
      <c r="F115" s="950"/>
      <c r="G115" s="951"/>
      <c r="H115" s="951"/>
      <c r="I115" s="952"/>
    </row>
    <row r="116" spans="1:9" ht="15.75">
      <c r="A116" s="950"/>
      <c r="B116" s="950"/>
      <c r="C116" s="950"/>
      <c r="D116" s="950"/>
      <c r="E116" s="951"/>
      <c r="F116" s="950"/>
      <c r="G116" s="951"/>
      <c r="H116" s="951"/>
      <c r="I116" s="952"/>
    </row>
    <row r="117" spans="1:9" ht="15.75">
      <c r="A117" s="950"/>
      <c r="B117" s="950"/>
      <c r="C117" s="950"/>
      <c r="D117" s="950"/>
      <c r="E117" s="951"/>
      <c r="F117" s="950"/>
      <c r="G117" s="951"/>
      <c r="H117" s="951"/>
      <c r="I117" s="952"/>
    </row>
    <row r="118" spans="1:9" ht="15.75">
      <c r="A118" s="950"/>
      <c r="B118" s="950"/>
      <c r="C118" s="950"/>
      <c r="D118" s="950"/>
      <c r="E118" s="951"/>
      <c r="F118" s="950"/>
      <c r="G118" s="951"/>
      <c r="H118" s="951"/>
      <c r="I118" s="952"/>
    </row>
    <row r="119" spans="1:9" ht="15.75">
      <c r="A119" s="950"/>
      <c r="B119" s="950"/>
      <c r="C119" s="950"/>
      <c r="D119" s="950"/>
      <c r="E119" s="951"/>
      <c r="F119" s="950"/>
      <c r="G119" s="951"/>
      <c r="H119" s="951"/>
      <c r="I119" s="952"/>
    </row>
    <row r="120" spans="1:9" ht="15.75">
      <c r="A120" s="950"/>
      <c r="B120" s="950"/>
      <c r="C120" s="950"/>
      <c r="D120" s="950"/>
      <c r="E120" s="951"/>
      <c r="F120" s="950"/>
      <c r="G120" s="951"/>
      <c r="H120" s="951"/>
      <c r="I120" s="952"/>
    </row>
    <row r="121" spans="1:9" ht="15.75">
      <c r="A121" s="950"/>
      <c r="B121" s="950"/>
      <c r="C121" s="950"/>
      <c r="D121" s="950"/>
      <c r="E121" s="951"/>
      <c r="F121" s="950"/>
      <c r="G121" s="951"/>
      <c r="H121" s="951"/>
      <c r="I121" s="952"/>
    </row>
    <row r="122" spans="1:9" ht="15.75">
      <c r="A122" s="950"/>
      <c r="B122" s="950"/>
      <c r="C122" s="950"/>
      <c r="D122" s="950"/>
      <c r="E122" s="951"/>
      <c r="F122" s="950"/>
      <c r="G122" s="951"/>
      <c r="H122" s="951"/>
      <c r="I122" s="952"/>
    </row>
    <row r="123" spans="1:9" ht="15.75">
      <c r="A123" s="950"/>
      <c r="B123" s="950"/>
      <c r="C123" s="950"/>
      <c r="D123" s="950"/>
      <c r="E123" s="951"/>
      <c r="F123" s="950"/>
      <c r="G123" s="951"/>
      <c r="H123" s="951"/>
      <c r="I123" s="952"/>
    </row>
    <row r="124" spans="1:9" ht="15.75">
      <c r="A124" s="950"/>
      <c r="B124" s="950"/>
      <c r="C124" s="950"/>
      <c r="D124" s="950"/>
      <c r="E124" s="951"/>
      <c r="F124" s="950"/>
      <c r="G124" s="951"/>
      <c r="H124" s="951"/>
      <c r="I124" s="952"/>
    </row>
    <row r="125" spans="1:9" ht="15.75">
      <c r="A125" s="950"/>
      <c r="B125" s="950"/>
      <c r="C125" s="950"/>
      <c r="D125" s="950"/>
      <c r="E125" s="951"/>
      <c r="F125" s="950"/>
      <c r="G125" s="951"/>
      <c r="H125" s="951"/>
      <c r="I125" s="952"/>
    </row>
    <row r="126" spans="1:9" ht="15.75">
      <c r="A126" s="950"/>
      <c r="B126" s="950"/>
      <c r="C126" s="950"/>
      <c r="D126" s="950"/>
      <c r="E126" s="951"/>
      <c r="F126" s="950"/>
      <c r="G126" s="951"/>
      <c r="H126" s="951"/>
      <c r="I126" s="952"/>
    </row>
    <row r="127" spans="1:9" ht="15.75">
      <c r="A127" s="950"/>
      <c r="B127" s="950"/>
      <c r="C127" s="950"/>
      <c r="D127" s="950"/>
      <c r="E127" s="951"/>
      <c r="F127" s="950"/>
      <c r="G127" s="951"/>
      <c r="H127" s="951"/>
      <c r="I127" s="952"/>
    </row>
    <row r="128" spans="1:9" ht="15.75">
      <c r="A128" s="950"/>
      <c r="B128" s="950"/>
      <c r="C128" s="950"/>
      <c r="D128" s="950"/>
      <c r="E128" s="951"/>
      <c r="F128" s="950"/>
      <c r="G128" s="951"/>
      <c r="H128" s="951"/>
      <c r="I128" s="952"/>
    </row>
    <row r="129" spans="1:9" ht="15.75">
      <c r="A129" s="950"/>
      <c r="B129" s="950"/>
      <c r="C129" s="950"/>
      <c r="D129" s="950"/>
      <c r="E129" s="951"/>
      <c r="F129" s="950"/>
      <c r="G129" s="951"/>
      <c r="H129" s="951"/>
      <c r="I129" s="952"/>
    </row>
    <row r="130" spans="1:9" ht="15.75">
      <c r="A130" s="950"/>
      <c r="B130" s="950"/>
      <c r="C130" s="950"/>
      <c r="D130" s="950"/>
      <c r="E130" s="951"/>
      <c r="F130" s="950"/>
      <c r="G130" s="951"/>
      <c r="H130" s="951"/>
      <c r="I130" s="952"/>
    </row>
    <row r="131" spans="1:9" ht="15.75">
      <c r="A131" s="950"/>
      <c r="B131" s="950"/>
      <c r="C131" s="950"/>
      <c r="D131" s="950"/>
      <c r="E131" s="951"/>
      <c r="F131" s="950"/>
      <c r="G131" s="951"/>
      <c r="H131" s="951"/>
      <c r="I131" s="952"/>
    </row>
    <row r="132" spans="1:9" ht="15.75">
      <c r="A132" s="950"/>
      <c r="B132" s="950"/>
      <c r="C132" s="950"/>
      <c r="D132" s="950"/>
      <c r="E132" s="951"/>
      <c r="F132" s="950"/>
      <c r="G132" s="951"/>
      <c r="H132" s="951"/>
      <c r="I132" s="952"/>
    </row>
    <row r="133" spans="1:9" ht="15.75">
      <c r="A133" s="950"/>
      <c r="B133" s="950"/>
      <c r="C133" s="950"/>
      <c r="D133" s="950"/>
      <c r="E133" s="951"/>
      <c r="F133" s="950"/>
      <c r="G133" s="951"/>
      <c r="H133" s="951"/>
      <c r="I133" s="952"/>
    </row>
    <row r="134" spans="1:9" ht="15.75">
      <c r="A134" s="950"/>
      <c r="B134" s="950"/>
      <c r="C134" s="950"/>
      <c r="D134" s="950"/>
      <c r="E134" s="951"/>
      <c r="F134" s="950"/>
      <c r="G134" s="951"/>
      <c r="H134" s="951"/>
      <c r="I134" s="952"/>
    </row>
    <row r="135" spans="1:9" ht="15.75">
      <c r="A135" s="950"/>
      <c r="B135" s="950"/>
      <c r="C135" s="950"/>
      <c r="D135" s="950"/>
      <c r="E135" s="951"/>
      <c r="F135" s="950"/>
      <c r="G135" s="951"/>
      <c r="H135" s="951"/>
      <c r="I135" s="952"/>
    </row>
    <row r="136" spans="1:9" ht="15.75">
      <c r="A136" s="950"/>
      <c r="B136" s="950"/>
      <c r="C136" s="950"/>
      <c r="D136" s="950"/>
      <c r="E136" s="951"/>
      <c r="F136" s="950"/>
      <c r="G136" s="951"/>
      <c r="H136" s="951"/>
      <c r="I136" s="952"/>
    </row>
    <row r="137" spans="1:9" ht="15.75">
      <c r="A137" s="950"/>
      <c r="B137" s="950"/>
      <c r="C137" s="950"/>
      <c r="D137" s="950"/>
      <c r="E137" s="951"/>
      <c r="F137" s="950"/>
      <c r="G137" s="951"/>
      <c r="H137" s="951"/>
      <c r="I137" s="952"/>
    </row>
    <row r="138" spans="1:9" ht="15.75">
      <c r="A138" s="950"/>
      <c r="B138" s="950"/>
      <c r="C138" s="950"/>
      <c r="D138" s="950"/>
      <c r="E138" s="951"/>
      <c r="F138" s="950"/>
      <c r="G138" s="951"/>
      <c r="H138" s="951"/>
      <c r="I138" s="952"/>
    </row>
    <row r="139" spans="1:9" ht="15.75">
      <c r="A139" s="950"/>
      <c r="B139" s="950"/>
      <c r="C139" s="950"/>
      <c r="D139" s="950"/>
      <c r="E139" s="951"/>
      <c r="F139" s="950"/>
      <c r="G139" s="951"/>
      <c r="H139" s="951"/>
      <c r="I139" s="952"/>
    </row>
    <row r="140" spans="1:9" ht="15.75">
      <c r="A140" s="950"/>
      <c r="B140" s="950"/>
      <c r="C140" s="950"/>
      <c r="D140" s="950"/>
      <c r="E140" s="951"/>
      <c r="F140" s="950"/>
      <c r="G140" s="951"/>
      <c r="H140" s="951"/>
      <c r="I140" s="952"/>
    </row>
    <row r="141" spans="1:9" ht="15.75">
      <c r="A141" s="950"/>
      <c r="B141" s="950"/>
      <c r="C141" s="950"/>
      <c r="D141" s="950"/>
      <c r="E141" s="951"/>
      <c r="F141" s="950"/>
      <c r="G141" s="951"/>
      <c r="H141" s="951"/>
      <c r="I141" s="952"/>
    </row>
    <row r="142" spans="1:9" ht="15.75">
      <c r="A142" s="950"/>
      <c r="B142" s="950"/>
      <c r="C142" s="950"/>
      <c r="D142" s="950"/>
      <c r="E142" s="951"/>
      <c r="F142" s="950"/>
      <c r="G142" s="951"/>
      <c r="H142" s="951"/>
      <c r="I142" s="952"/>
    </row>
    <row r="143" spans="1:9" ht="15.75">
      <c r="A143" s="950"/>
      <c r="B143" s="950"/>
      <c r="C143" s="950"/>
      <c r="D143" s="950"/>
      <c r="E143" s="951"/>
      <c r="F143" s="950"/>
      <c r="G143" s="951"/>
      <c r="H143" s="951"/>
      <c r="I143" s="952"/>
    </row>
    <row r="144" spans="1:9" ht="15.75">
      <c r="A144" s="950"/>
      <c r="B144" s="950"/>
      <c r="C144" s="950"/>
      <c r="D144" s="950"/>
      <c r="E144" s="951"/>
      <c r="F144" s="950"/>
      <c r="G144" s="951"/>
      <c r="H144" s="951"/>
      <c r="I144" s="952"/>
    </row>
    <row r="145" spans="1:9" ht="15.75">
      <c r="A145" s="950"/>
      <c r="B145" s="950"/>
      <c r="C145" s="950"/>
      <c r="D145" s="950"/>
      <c r="E145" s="951"/>
      <c r="F145" s="950"/>
      <c r="G145" s="951"/>
      <c r="H145" s="951"/>
      <c r="I145" s="952"/>
    </row>
    <row r="146" spans="1:9" ht="15.75">
      <c r="A146" s="950"/>
      <c r="B146" s="950"/>
      <c r="C146" s="950"/>
      <c r="D146" s="950"/>
      <c r="E146" s="951"/>
      <c r="F146" s="950"/>
      <c r="G146" s="951"/>
      <c r="H146" s="951"/>
      <c r="I146" s="952"/>
    </row>
    <row r="147" spans="1:9" ht="15.75">
      <c r="A147" s="950"/>
      <c r="B147" s="950"/>
      <c r="C147" s="950"/>
      <c r="D147" s="950"/>
      <c r="E147" s="951"/>
      <c r="F147" s="950"/>
      <c r="G147" s="951"/>
      <c r="H147" s="951"/>
      <c r="I147" s="952"/>
    </row>
    <row r="148" spans="1:9" ht="15.75">
      <c r="A148" s="950"/>
      <c r="B148" s="950"/>
      <c r="C148" s="950"/>
      <c r="D148" s="950"/>
      <c r="E148" s="951"/>
      <c r="F148" s="950"/>
      <c r="G148" s="951"/>
      <c r="H148" s="951"/>
      <c r="I148" s="952"/>
    </row>
    <row r="149" spans="1:9" ht="15.75">
      <c r="A149" s="950"/>
      <c r="B149" s="950"/>
      <c r="C149" s="950"/>
      <c r="D149" s="950"/>
      <c r="E149" s="951"/>
      <c r="F149" s="950"/>
      <c r="G149" s="951"/>
      <c r="H149" s="951"/>
      <c r="I149" s="952"/>
    </row>
    <row r="150" spans="1:9" ht="15.75">
      <c r="A150" s="950"/>
      <c r="B150" s="950"/>
      <c r="C150" s="950"/>
      <c r="D150" s="950"/>
      <c r="E150" s="951"/>
      <c r="F150" s="950"/>
      <c r="G150" s="951"/>
      <c r="H150" s="951"/>
      <c r="I150" s="952"/>
    </row>
    <row r="151" spans="1:9" ht="15.75">
      <c r="A151" s="950"/>
      <c r="B151" s="950"/>
      <c r="C151" s="950"/>
      <c r="D151" s="950"/>
      <c r="E151" s="951"/>
      <c r="F151" s="950"/>
      <c r="G151" s="951"/>
      <c r="H151" s="951"/>
      <c r="I151" s="952"/>
    </row>
    <row r="152" spans="1:9" ht="15.75">
      <c r="A152" s="950"/>
      <c r="B152" s="950"/>
      <c r="C152" s="950"/>
      <c r="D152" s="950"/>
      <c r="E152" s="951"/>
      <c r="F152" s="950"/>
      <c r="G152" s="951"/>
      <c r="H152" s="951"/>
      <c r="I152" s="952"/>
    </row>
    <row r="153" spans="1:9" ht="15.75">
      <c r="A153" s="950"/>
      <c r="B153" s="950"/>
      <c r="C153" s="950"/>
      <c r="D153" s="950"/>
      <c r="E153" s="951"/>
      <c r="F153" s="950"/>
      <c r="G153" s="951"/>
      <c r="H153" s="951"/>
      <c r="I153" s="952"/>
    </row>
    <row r="154" spans="1:9" ht="15.75">
      <c r="A154" s="950"/>
      <c r="B154" s="950"/>
      <c r="C154" s="950"/>
      <c r="D154" s="950"/>
      <c r="E154" s="951"/>
      <c r="F154" s="950"/>
      <c r="G154" s="951"/>
      <c r="H154" s="951"/>
      <c r="I154" s="952"/>
    </row>
    <row r="155" spans="1:9" ht="15.75">
      <c r="A155" s="950"/>
      <c r="B155" s="950"/>
      <c r="C155" s="950"/>
      <c r="D155" s="950"/>
      <c r="E155" s="951"/>
      <c r="F155" s="950"/>
      <c r="G155" s="951"/>
      <c r="H155" s="951"/>
      <c r="I155" s="952"/>
    </row>
    <row r="156" spans="1:9" ht="15.75">
      <c r="A156" s="950"/>
      <c r="B156" s="950"/>
      <c r="C156" s="950"/>
      <c r="D156" s="950"/>
      <c r="E156" s="951"/>
      <c r="F156" s="950"/>
      <c r="G156" s="951"/>
      <c r="H156" s="951"/>
      <c r="I156" s="952"/>
    </row>
    <row r="157" spans="1:9" ht="15.75">
      <c r="A157" s="950"/>
      <c r="B157" s="950"/>
      <c r="C157" s="950"/>
      <c r="D157" s="950"/>
      <c r="E157" s="951"/>
      <c r="F157" s="950"/>
      <c r="G157" s="951"/>
      <c r="H157" s="951"/>
      <c r="I157" s="952"/>
    </row>
    <row r="158" spans="1:9" ht="15.75">
      <c r="A158" s="950"/>
      <c r="B158" s="950"/>
      <c r="C158" s="950"/>
      <c r="D158" s="950"/>
      <c r="E158" s="951"/>
      <c r="F158" s="950"/>
      <c r="G158" s="951"/>
      <c r="H158" s="951"/>
      <c r="I158" s="952"/>
    </row>
    <row r="159" spans="1:9" ht="15.75">
      <c r="A159" s="950"/>
      <c r="B159" s="950"/>
      <c r="C159" s="950"/>
      <c r="D159" s="950"/>
      <c r="E159" s="951"/>
      <c r="F159" s="950"/>
      <c r="G159" s="951"/>
      <c r="H159" s="951"/>
      <c r="I159" s="952"/>
    </row>
    <row r="160" spans="1:9" ht="15.75">
      <c r="A160" s="950"/>
      <c r="B160" s="950"/>
      <c r="C160" s="950"/>
      <c r="D160" s="950"/>
      <c r="E160" s="951"/>
      <c r="F160" s="950"/>
      <c r="G160" s="951"/>
      <c r="H160" s="951"/>
      <c r="I160" s="952"/>
    </row>
    <row r="161" spans="1:9" ht="15.75">
      <c r="A161" s="950"/>
      <c r="B161" s="950"/>
      <c r="C161" s="950"/>
      <c r="D161" s="950"/>
      <c r="E161" s="951"/>
      <c r="F161" s="950"/>
      <c r="G161" s="951"/>
      <c r="H161" s="951"/>
      <c r="I161" s="952"/>
    </row>
    <row r="162" spans="1:9" ht="15.75">
      <c r="A162" s="950"/>
      <c r="B162" s="950"/>
      <c r="C162" s="950"/>
      <c r="D162" s="950"/>
      <c r="E162" s="951"/>
      <c r="F162" s="950"/>
      <c r="G162" s="951"/>
      <c r="H162" s="951"/>
      <c r="I162" s="952"/>
    </row>
    <row r="163" spans="1:9" ht="15.75">
      <c r="A163" s="950"/>
      <c r="B163" s="950"/>
      <c r="C163" s="950"/>
      <c r="D163" s="950"/>
      <c r="E163" s="951"/>
      <c r="F163" s="950"/>
      <c r="G163" s="951"/>
      <c r="H163" s="951"/>
      <c r="I163" s="952"/>
    </row>
    <row r="164" spans="1:9" ht="15.75">
      <c r="A164" s="950"/>
      <c r="B164" s="950"/>
      <c r="C164" s="950"/>
      <c r="D164" s="950"/>
      <c r="E164" s="951"/>
      <c r="F164" s="950"/>
      <c r="G164" s="951"/>
      <c r="H164" s="951"/>
      <c r="I164" s="952"/>
    </row>
    <row r="165" spans="1:9" ht="15.75">
      <c r="A165" s="950"/>
      <c r="B165" s="950"/>
      <c r="C165" s="950"/>
      <c r="D165" s="950"/>
      <c r="E165" s="951"/>
      <c r="F165" s="950"/>
      <c r="G165" s="951"/>
      <c r="H165" s="951"/>
      <c r="I165" s="952"/>
    </row>
    <row r="166" spans="1:9" ht="15.75">
      <c r="A166" s="950"/>
      <c r="B166" s="950"/>
      <c r="C166" s="950"/>
      <c r="D166" s="950"/>
      <c r="E166" s="951"/>
      <c r="F166" s="950"/>
      <c r="G166" s="951"/>
      <c r="H166" s="951"/>
      <c r="I166" s="952"/>
    </row>
    <row r="167" spans="1:9" ht="15.75">
      <c r="A167" s="950"/>
      <c r="B167" s="950"/>
      <c r="C167" s="950"/>
      <c r="D167" s="950"/>
      <c r="E167" s="951"/>
      <c r="F167" s="950"/>
      <c r="G167" s="951"/>
      <c r="H167" s="951"/>
      <c r="I167" s="952"/>
    </row>
    <row r="168" spans="1:9" ht="15.75">
      <c r="A168" s="950"/>
      <c r="B168" s="950"/>
      <c r="C168" s="950"/>
      <c r="D168" s="950"/>
      <c r="E168" s="951"/>
      <c r="F168" s="950"/>
      <c r="G168" s="951"/>
      <c r="H168" s="951"/>
      <c r="I168" s="952"/>
    </row>
    <row r="169" spans="1:9" ht="15.75">
      <c r="A169" s="950"/>
      <c r="B169" s="950"/>
      <c r="C169" s="950"/>
      <c r="D169" s="950"/>
      <c r="E169" s="951"/>
      <c r="F169" s="950"/>
      <c r="G169" s="951"/>
      <c r="H169" s="951"/>
      <c r="I169" s="952"/>
    </row>
    <row r="170" spans="1:9" ht="15.75">
      <c r="A170" s="950"/>
      <c r="B170" s="950"/>
      <c r="C170" s="950"/>
      <c r="D170" s="950"/>
      <c r="E170" s="951"/>
      <c r="F170" s="950"/>
      <c r="G170" s="951"/>
      <c r="H170" s="951"/>
      <c r="I170" s="952"/>
    </row>
    <row r="171" spans="1:9" ht="15.75">
      <c r="A171" s="950"/>
      <c r="B171" s="950"/>
      <c r="C171" s="950"/>
      <c r="D171" s="950"/>
      <c r="E171" s="951"/>
      <c r="F171" s="950"/>
      <c r="G171" s="951"/>
      <c r="H171" s="951"/>
      <c r="I171" s="952"/>
    </row>
    <row r="172" spans="1:9" ht="15.75">
      <c r="A172" s="950"/>
      <c r="B172" s="950"/>
      <c r="C172" s="950"/>
      <c r="D172" s="950"/>
      <c r="E172" s="951"/>
      <c r="F172" s="950"/>
      <c r="G172" s="951"/>
      <c r="H172" s="951"/>
      <c r="I172" s="952"/>
    </row>
    <row r="173" spans="1:9" ht="15.75">
      <c r="A173" s="950"/>
      <c r="B173" s="950"/>
      <c r="C173" s="950"/>
      <c r="D173" s="950"/>
      <c r="E173" s="951"/>
      <c r="F173" s="950"/>
      <c r="G173" s="951"/>
      <c r="H173" s="951"/>
      <c r="I173" s="952"/>
    </row>
    <row r="174" spans="1:9" ht="15.75">
      <c r="A174" s="950"/>
      <c r="B174" s="950"/>
      <c r="C174" s="950"/>
      <c r="D174" s="950"/>
      <c r="E174" s="951"/>
      <c r="F174" s="950"/>
      <c r="G174" s="951"/>
      <c r="H174" s="951"/>
      <c r="I174" s="952"/>
    </row>
    <row r="175" spans="1:9" ht="15.75">
      <c r="A175" s="950"/>
      <c r="B175" s="950"/>
      <c r="C175" s="950"/>
      <c r="D175" s="950"/>
      <c r="E175" s="951"/>
      <c r="F175" s="950"/>
      <c r="G175" s="951"/>
      <c r="H175" s="951"/>
      <c r="I175" s="952"/>
    </row>
    <row r="176" spans="1:9" ht="15.75">
      <c r="A176" s="950"/>
      <c r="B176" s="950"/>
      <c r="C176" s="950"/>
      <c r="D176" s="950"/>
      <c r="E176" s="951"/>
      <c r="F176" s="950"/>
      <c r="G176" s="951"/>
      <c r="H176" s="951"/>
      <c r="I176" s="952"/>
    </row>
    <row r="177" spans="1:9" ht="15.75">
      <c r="A177" s="950"/>
      <c r="B177" s="950"/>
      <c r="C177" s="950"/>
      <c r="D177" s="950"/>
      <c r="E177" s="951"/>
      <c r="F177" s="950"/>
      <c r="G177" s="951"/>
      <c r="H177" s="951"/>
      <c r="I177" s="952"/>
    </row>
    <row r="178" spans="1:9" ht="15.75">
      <c r="A178" s="950"/>
      <c r="B178" s="950"/>
      <c r="C178" s="950"/>
      <c r="D178" s="950"/>
      <c r="E178" s="951"/>
      <c r="F178" s="950"/>
      <c r="G178" s="951"/>
      <c r="H178" s="951"/>
      <c r="I178" s="952"/>
    </row>
    <row r="179" spans="1:9" ht="15.75">
      <c r="A179" s="950"/>
      <c r="B179" s="950"/>
      <c r="C179" s="950"/>
      <c r="D179" s="950"/>
      <c r="E179" s="951"/>
      <c r="F179" s="950"/>
      <c r="G179" s="951"/>
      <c r="H179" s="951"/>
      <c r="I179" s="952"/>
    </row>
    <row r="180" spans="1:9" ht="15.75">
      <c r="A180" s="950"/>
      <c r="B180" s="950"/>
      <c r="C180" s="950"/>
      <c r="D180" s="950"/>
      <c r="E180" s="951"/>
      <c r="F180" s="950"/>
      <c r="G180" s="951"/>
      <c r="H180" s="951"/>
      <c r="I180" s="952"/>
    </row>
    <row r="181" spans="1:9" ht="15.75">
      <c r="A181" s="950"/>
      <c r="B181" s="950"/>
      <c r="C181" s="950"/>
      <c r="D181" s="950"/>
      <c r="E181" s="951"/>
      <c r="F181" s="950"/>
      <c r="G181" s="951"/>
      <c r="H181" s="951"/>
      <c r="I181" s="952"/>
    </row>
    <row r="182" spans="1:9" ht="15.75">
      <c r="A182" s="950"/>
      <c r="B182" s="950"/>
      <c r="C182" s="950"/>
      <c r="D182" s="950"/>
      <c r="E182" s="951"/>
      <c r="F182" s="950"/>
      <c r="G182" s="951"/>
      <c r="H182" s="951"/>
      <c r="I182" s="952"/>
    </row>
    <row r="183" spans="1:9" ht="15.75">
      <c r="A183" s="950"/>
      <c r="B183" s="950"/>
      <c r="C183" s="950"/>
      <c r="D183" s="950"/>
      <c r="E183" s="951"/>
      <c r="F183" s="950"/>
      <c r="G183" s="951"/>
      <c r="H183" s="951"/>
      <c r="I183" s="952"/>
    </row>
    <row r="184" spans="1:9" ht="15.75">
      <c r="A184" s="950"/>
      <c r="B184" s="950"/>
      <c r="C184" s="950"/>
      <c r="D184" s="950"/>
      <c r="E184" s="951"/>
      <c r="F184" s="950"/>
      <c r="G184" s="951"/>
      <c r="H184" s="951"/>
      <c r="I184" s="952"/>
    </row>
    <row r="185" spans="1:9" ht="15.75">
      <c r="A185" s="950"/>
      <c r="B185" s="950"/>
      <c r="C185" s="950"/>
      <c r="D185" s="950"/>
      <c r="E185" s="951"/>
      <c r="F185" s="950"/>
      <c r="G185" s="951"/>
      <c r="H185" s="951"/>
      <c r="I185" s="952"/>
    </row>
    <row r="186" spans="1:9" ht="15.75">
      <c r="A186" s="950"/>
      <c r="B186" s="950"/>
      <c r="C186" s="950"/>
      <c r="D186" s="950"/>
      <c r="E186" s="951"/>
      <c r="F186" s="950"/>
      <c r="G186" s="951"/>
      <c r="H186" s="951"/>
      <c r="I186" s="952"/>
    </row>
    <row r="187" spans="1:9" ht="15.75">
      <c r="A187" s="950"/>
      <c r="B187" s="950"/>
      <c r="C187" s="950"/>
      <c r="D187" s="950"/>
      <c r="E187" s="951"/>
      <c r="F187" s="950"/>
      <c r="G187" s="951"/>
      <c r="H187" s="951"/>
      <c r="I187" s="952"/>
    </row>
    <row r="188" spans="1:9" ht="15.75">
      <c r="A188" s="950"/>
      <c r="B188" s="950"/>
      <c r="C188" s="950"/>
      <c r="D188" s="950"/>
      <c r="E188" s="951"/>
      <c r="F188" s="950"/>
      <c r="G188" s="951"/>
      <c r="H188" s="951"/>
      <c r="I188" s="952"/>
    </row>
    <row r="189" spans="1:9" ht="15.75">
      <c r="A189" s="950"/>
      <c r="B189" s="950"/>
      <c r="C189" s="950"/>
      <c r="D189" s="950"/>
      <c r="E189" s="951"/>
      <c r="F189" s="950"/>
      <c r="G189" s="951"/>
      <c r="H189" s="951"/>
      <c r="I189" s="952"/>
    </row>
    <row r="190" spans="1:9" ht="15.75">
      <c r="A190" s="950"/>
      <c r="B190" s="950"/>
      <c r="C190" s="950"/>
      <c r="D190" s="950"/>
      <c r="E190" s="951"/>
      <c r="F190" s="950"/>
      <c r="G190" s="951"/>
      <c r="H190" s="951"/>
      <c r="I190" s="952"/>
    </row>
    <row r="191" spans="1:9" ht="15.75">
      <c r="A191" s="950"/>
      <c r="B191" s="950"/>
      <c r="C191" s="950"/>
      <c r="D191" s="950"/>
      <c r="E191" s="951"/>
      <c r="F191" s="950"/>
      <c r="G191" s="951"/>
      <c r="H191" s="951"/>
      <c r="I191" s="952"/>
    </row>
    <row r="192" spans="1:9" ht="15.75">
      <c r="A192" s="950"/>
      <c r="B192" s="950"/>
      <c r="C192" s="950"/>
      <c r="D192" s="950"/>
      <c r="E192" s="951"/>
      <c r="F192" s="950"/>
      <c r="G192" s="951"/>
      <c r="H192" s="951"/>
      <c r="I192" s="952"/>
    </row>
    <row r="193" spans="1:9" ht="15.75">
      <c r="A193" s="950"/>
      <c r="B193" s="950"/>
      <c r="C193" s="950"/>
      <c r="D193" s="950"/>
      <c r="E193" s="951"/>
      <c r="F193" s="950"/>
      <c r="G193" s="951"/>
      <c r="H193" s="951"/>
      <c r="I193" s="952"/>
    </row>
    <row r="194" spans="1:9" ht="15.75">
      <c r="A194" s="950"/>
      <c r="B194" s="950"/>
      <c r="C194" s="950"/>
      <c r="D194" s="950"/>
      <c r="E194" s="951"/>
      <c r="F194" s="950"/>
      <c r="G194" s="951"/>
      <c r="H194" s="951"/>
      <c r="I194" s="952"/>
    </row>
    <row r="195" spans="1:9" ht="15.75">
      <c r="A195" s="950"/>
      <c r="B195" s="950"/>
      <c r="C195" s="950"/>
      <c r="D195" s="950"/>
      <c r="E195" s="951"/>
      <c r="F195" s="950"/>
      <c r="G195" s="951"/>
      <c r="H195" s="951"/>
      <c r="I195" s="952"/>
    </row>
    <row r="196" spans="1:9" ht="15.75">
      <c r="A196" s="950"/>
      <c r="B196" s="950"/>
      <c r="C196" s="950"/>
      <c r="D196" s="950"/>
      <c r="E196" s="951"/>
      <c r="F196" s="950"/>
      <c r="G196" s="951"/>
      <c r="H196" s="951"/>
      <c r="I196" s="952"/>
    </row>
    <row r="197" spans="1:9" ht="15.75">
      <c r="A197" s="950"/>
      <c r="B197" s="950"/>
      <c r="C197" s="950"/>
      <c r="D197" s="950"/>
      <c r="E197" s="951"/>
      <c r="F197" s="950"/>
      <c r="G197" s="951"/>
      <c r="H197" s="951"/>
      <c r="I197" s="952"/>
    </row>
    <row r="198" spans="1:9" ht="15.75">
      <c r="A198" s="950"/>
      <c r="B198" s="950"/>
      <c r="C198" s="950"/>
      <c r="D198" s="950"/>
      <c r="E198" s="951"/>
      <c r="F198" s="950"/>
      <c r="G198" s="951"/>
      <c r="H198" s="951"/>
      <c r="I198" s="952"/>
    </row>
    <row r="199" spans="1:9" ht="15.75">
      <c r="A199" s="950"/>
      <c r="B199" s="950"/>
      <c r="C199" s="950"/>
      <c r="D199" s="950"/>
      <c r="E199" s="951"/>
      <c r="F199" s="950"/>
      <c r="G199" s="951"/>
      <c r="H199" s="951"/>
      <c r="I199" s="952"/>
    </row>
    <row r="200" spans="1:9" ht="15.75">
      <c r="A200" s="950"/>
      <c r="B200" s="950"/>
      <c r="C200" s="950"/>
      <c r="D200" s="950"/>
      <c r="E200" s="951"/>
      <c r="F200" s="950"/>
      <c r="G200" s="951"/>
      <c r="H200" s="951"/>
      <c r="I200" s="952"/>
    </row>
    <row r="201" spans="1:9" ht="15.75">
      <c r="A201" s="950"/>
      <c r="B201" s="950"/>
      <c r="C201" s="950"/>
      <c r="D201" s="950"/>
      <c r="E201" s="951"/>
      <c r="F201" s="950"/>
      <c r="G201" s="951"/>
      <c r="H201" s="951"/>
      <c r="I201" s="952"/>
    </row>
    <row r="202" spans="1:9" ht="15.75">
      <c r="A202" s="950"/>
      <c r="B202" s="950"/>
      <c r="C202" s="950"/>
      <c r="D202" s="950"/>
      <c r="E202" s="951"/>
      <c r="F202" s="950"/>
      <c r="G202" s="951"/>
      <c r="H202" s="951"/>
      <c r="I202" s="952"/>
    </row>
    <row r="203" spans="1:9" ht="15.75">
      <c r="A203" s="950"/>
      <c r="B203" s="950"/>
      <c r="C203" s="950"/>
      <c r="D203" s="950"/>
      <c r="E203" s="951"/>
      <c r="F203" s="950"/>
      <c r="G203" s="951"/>
      <c r="H203" s="951"/>
      <c r="I203" s="952"/>
    </row>
    <row r="204" spans="1:9" ht="15.75">
      <c r="A204" s="950"/>
      <c r="B204" s="950"/>
      <c r="C204" s="950"/>
      <c r="D204" s="950"/>
      <c r="E204" s="951"/>
      <c r="F204" s="950"/>
      <c r="G204" s="951"/>
      <c r="H204" s="951"/>
      <c r="I204" s="952"/>
    </row>
    <row r="205" spans="1:9" ht="15.75">
      <c r="A205" s="950"/>
      <c r="B205" s="950"/>
      <c r="C205" s="950"/>
      <c r="D205" s="950"/>
      <c r="E205" s="951"/>
      <c r="F205" s="950"/>
      <c r="G205" s="951"/>
      <c r="H205" s="951"/>
      <c r="I205" s="952"/>
    </row>
    <row r="206" spans="1:9" ht="15.75">
      <c r="A206" s="950"/>
      <c r="B206" s="950"/>
      <c r="C206" s="950"/>
      <c r="D206" s="950"/>
      <c r="E206" s="951"/>
      <c r="F206" s="950"/>
      <c r="G206" s="951"/>
      <c r="H206" s="951"/>
      <c r="I206" s="952"/>
    </row>
    <row r="207" spans="1:9" ht="15.75">
      <c r="A207" s="950"/>
      <c r="B207" s="950"/>
      <c r="C207" s="950"/>
      <c r="D207" s="950"/>
      <c r="E207" s="951"/>
      <c r="F207" s="950"/>
      <c r="G207" s="951"/>
      <c r="H207" s="951"/>
      <c r="I207" s="952"/>
    </row>
    <row r="208" spans="1:9" ht="15.75">
      <c r="A208" s="950"/>
      <c r="B208" s="950"/>
      <c r="C208" s="950"/>
      <c r="D208" s="950"/>
      <c r="E208" s="951"/>
      <c r="F208" s="950"/>
      <c r="G208" s="951"/>
      <c r="H208" s="951"/>
      <c r="I208" s="952"/>
    </row>
    <row r="209" spans="1:9" ht="15.75">
      <c r="A209" s="950"/>
      <c r="B209" s="950"/>
      <c r="C209" s="950"/>
      <c r="D209" s="950"/>
      <c r="E209" s="951"/>
      <c r="F209" s="950"/>
      <c r="G209" s="951"/>
      <c r="H209" s="951"/>
      <c r="I209" s="952"/>
    </row>
    <row r="210" spans="1:9" ht="15.75">
      <c r="A210" s="950"/>
      <c r="B210" s="950"/>
      <c r="C210" s="950"/>
      <c r="D210" s="950"/>
      <c r="E210" s="951"/>
      <c r="F210" s="950"/>
      <c r="G210" s="951"/>
      <c r="H210" s="951"/>
      <c r="I210" s="952"/>
    </row>
    <row r="211" spans="1:9" ht="15.75">
      <c r="A211" s="950"/>
      <c r="B211" s="950"/>
      <c r="C211" s="950"/>
      <c r="D211" s="950"/>
      <c r="E211" s="951"/>
      <c r="F211" s="950"/>
      <c r="G211" s="951"/>
      <c r="H211" s="951"/>
      <c r="I211" s="952"/>
    </row>
    <row r="212" spans="1:9" ht="15.75">
      <c r="A212" s="950"/>
      <c r="B212" s="950"/>
      <c r="C212" s="950"/>
      <c r="D212" s="950"/>
      <c r="E212" s="951"/>
      <c r="F212" s="950"/>
      <c r="G212" s="951"/>
      <c r="H212" s="951"/>
      <c r="I212" s="952"/>
    </row>
    <row r="213" spans="1:9" ht="15.75">
      <c r="A213" s="950"/>
      <c r="B213" s="950"/>
      <c r="C213" s="950"/>
      <c r="D213" s="950"/>
      <c r="E213" s="951"/>
      <c r="F213" s="950"/>
      <c r="G213" s="951"/>
      <c r="H213" s="951"/>
      <c r="I213" s="952"/>
    </row>
    <row r="214" spans="1:9" ht="15.75">
      <c r="A214" s="950"/>
      <c r="B214" s="950"/>
      <c r="C214" s="950"/>
      <c r="D214" s="950"/>
      <c r="E214" s="951"/>
      <c r="F214" s="950"/>
      <c r="G214" s="951"/>
      <c r="H214" s="951"/>
      <c r="I214" s="952"/>
    </row>
    <row r="215" spans="1:9" ht="15.75">
      <c r="A215" s="950"/>
      <c r="B215" s="950"/>
      <c r="C215" s="950"/>
      <c r="D215" s="950"/>
      <c r="E215" s="951"/>
      <c r="F215" s="950"/>
      <c r="G215" s="951"/>
      <c r="H215" s="951"/>
      <c r="I215" s="952"/>
    </row>
    <row r="216" spans="1:9" ht="15.75">
      <c r="A216" s="950"/>
      <c r="B216" s="950"/>
      <c r="C216" s="950"/>
      <c r="D216" s="950"/>
      <c r="E216" s="951"/>
      <c r="F216" s="950"/>
      <c r="G216" s="951"/>
      <c r="H216" s="951"/>
      <c r="I216" s="952"/>
    </row>
    <row r="217" spans="1:9" ht="15.75">
      <c r="A217" s="950"/>
      <c r="B217" s="950"/>
      <c r="C217" s="950"/>
      <c r="D217" s="950"/>
      <c r="E217" s="951"/>
      <c r="F217" s="950"/>
      <c r="G217" s="951"/>
      <c r="H217" s="951"/>
      <c r="I217" s="952"/>
    </row>
    <row r="218" spans="1:9" ht="15.75">
      <c r="A218" s="950"/>
      <c r="B218" s="950"/>
      <c r="C218" s="950"/>
      <c r="D218" s="950"/>
      <c r="E218" s="951"/>
      <c r="F218" s="950"/>
      <c r="G218" s="951"/>
      <c r="H218" s="951"/>
      <c r="I218" s="952"/>
    </row>
    <row r="219" spans="1:9" ht="15.75">
      <c r="A219" s="950"/>
      <c r="B219" s="950"/>
      <c r="C219" s="950"/>
      <c r="D219" s="950"/>
      <c r="E219" s="951"/>
      <c r="F219" s="950"/>
      <c r="G219" s="951"/>
      <c r="H219" s="951"/>
      <c r="I219" s="952"/>
    </row>
    <row r="220" spans="1:9" ht="15.75">
      <c r="A220" s="950"/>
      <c r="B220" s="950"/>
      <c r="C220" s="950"/>
      <c r="D220" s="950"/>
      <c r="E220" s="951"/>
      <c r="F220" s="950"/>
      <c r="G220" s="951"/>
      <c r="H220" s="951"/>
      <c r="I220" s="952"/>
    </row>
    <row r="221" spans="1:9" ht="15.75">
      <c r="A221" s="950"/>
      <c r="B221" s="950"/>
      <c r="C221" s="950"/>
      <c r="D221" s="950"/>
      <c r="E221" s="951"/>
      <c r="F221" s="950"/>
      <c r="G221" s="951"/>
      <c r="H221" s="951"/>
      <c r="I221" s="952"/>
    </row>
    <row r="222" spans="1:9" ht="15.75">
      <c r="A222" s="950"/>
      <c r="B222" s="950"/>
      <c r="C222" s="950"/>
      <c r="D222" s="950"/>
      <c r="E222" s="951"/>
      <c r="F222" s="950"/>
      <c r="G222" s="951"/>
      <c r="H222" s="951"/>
      <c r="I222" s="952"/>
    </row>
    <row r="223" spans="1:9" ht="15.75">
      <c r="A223" s="950"/>
      <c r="B223" s="950"/>
      <c r="C223" s="950"/>
      <c r="D223" s="950"/>
      <c r="E223" s="951"/>
      <c r="F223" s="950"/>
      <c r="G223" s="951"/>
      <c r="H223" s="951"/>
      <c r="I223" s="952"/>
    </row>
    <row r="224" spans="1:9" ht="15.75">
      <c r="A224" s="950"/>
      <c r="B224" s="950"/>
      <c r="C224" s="950"/>
      <c r="D224" s="950"/>
      <c r="E224" s="951"/>
      <c r="F224" s="950"/>
      <c r="G224" s="951"/>
      <c r="H224" s="951"/>
      <c r="I224" s="952"/>
    </row>
    <row r="225" spans="1:9" ht="15.75">
      <c r="A225" s="950"/>
      <c r="B225" s="950"/>
      <c r="C225" s="950"/>
      <c r="D225" s="950"/>
      <c r="E225" s="951"/>
      <c r="F225" s="950"/>
      <c r="G225" s="951"/>
      <c r="H225" s="951"/>
      <c r="I225" s="952"/>
    </row>
    <row r="226" spans="1:9" ht="15.75">
      <c r="A226" s="950"/>
      <c r="B226" s="950"/>
      <c r="C226" s="950"/>
      <c r="D226" s="950"/>
      <c r="E226" s="951"/>
      <c r="F226" s="950"/>
      <c r="G226" s="951"/>
      <c r="H226" s="951"/>
      <c r="I226" s="952"/>
    </row>
    <row r="227" spans="1:9" ht="15.75">
      <c r="A227" s="950"/>
      <c r="B227" s="950"/>
      <c r="C227" s="950"/>
      <c r="D227" s="950"/>
      <c r="E227" s="951"/>
      <c r="F227" s="950"/>
      <c r="G227" s="951"/>
      <c r="H227" s="951"/>
      <c r="I227" s="952"/>
    </row>
    <row r="228" spans="1:9" ht="15.75">
      <c r="A228" s="950"/>
      <c r="B228" s="950"/>
      <c r="C228" s="950"/>
      <c r="D228" s="950"/>
      <c r="E228" s="951"/>
      <c r="F228" s="950"/>
      <c r="G228" s="951"/>
      <c r="H228" s="951"/>
      <c r="I228" s="952"/>
    </row>
    <row r="229" spans="1:9" ht="15.75">
      <c r="A229" s="950"/>
      <c r="B229" s="950"/>
      <c r="C229" s="950"/>
      <c r="D229" s="950"/>
      <c r="E229" s="951"/>
      <c r="F229" s="950"/>
      <c r="G229" s="951"/>
      <c r="H229" s="951"/>
      <c r="I229" s="952"/>
    </row>
    <row r="230" spans="1:9" ht="15.75">
      <c r="A230" s="950"/>
      <c r="B230" s="950"/>
      <c r="C230" s="950"/>
      <c r="D230" s="950"/>
      <c r="E230" s="951"/>
      <c r="F230" s="950"/>
      <c r="G230" s="951"/>
      <c r="H230" s="951"/>
      <c r="I230" s="952"/>
    </row>
    <row r="231" spans="1:9" ht="15.75">
      <c r="A231" s="950"/>
      <c r="B231" s="950"/>
      <c r="C231" s="950"/>
      <c r="D231" s="950"/>
      <c r="E231" s="951"/>
      <c r="F231" s="950"/>
      <c r="G231" s="951"/>
      <c r="H231" s="951"/>
      <c r="I231" s="952"/>
    </row>
    <row r="232" spans="1:9" ht="15.75">
      <c r="A232" s="950"/>
      <c r="B232" s="950"/>
      <c r="C232" s="950"/>
      <c r="D232" s="950"/>
      <c r="E232" s="951"/>
      <c r="F232" s="950"/>
      <c r="G232" s="951"/>
      <c r="H232" s="951"/>
      <c r="I232" s="952"/>
    </row>
    <row r="233" spans="1:9" ht="15.75">
      <c r="A233" s="950"/>
      <c r="B233" s="950"/>
      <c r="C233" s="950"/>
      <c r="D233" s="950"/>
      <c r="E233" s="951"/>
      <c r="F233" s="950"/>
      <c r="G233" s="951"/>
      <c r="H233" s="951"/>
      <c r="I233" s="952"/>
    </row>
    <row r="234" spans="1:9" ht="15.75">
      <c r="A234" s="950"/>
      <c r="B234" s="950"/>
      <c r="C234" s="950"/>
      <c r="D234" s="950"/>
      <c r="E234" s="951"/>
      <c r="F234" s="950"/>
      <c r="G234" s="951"/>
      <c r="H234" s="951"/>
      <c r="I234" s="952"/>
    </row>
    <row r="235" spans="1:9" ht="15.75">
      <c r="A235" s="950"/>
      <c r="B235" s="950"/>
      <c r="C235" s="950"/>
      <c r="D235" s="950"/>
      <c r="E235" s="951"/>
      <c r="F235" s="950"/>
      <c r="G235" s="951"/>
      <c r="H235" s="951"/>
      <c r="I235" s="952"/>
    </row>
    <row r="236" spans="1:9" ht="15.75">
      <c r="A236" s="950"/>
      <c r="B236" s="950"/>
      <c r="C236" s="950"/>
      <c r="D236" s="950"/>
      <c r="E236" s="951"/>
      <c r="F236" s="950"/>
      <c r="G236" s="951"/>
      <c r="H236" s="951"/>
      <c r="I236" s="952"/>
    </row>
    <row r="237" spans="1:9" ht="15.75">
      <c r="A237" s="950"/>
      <c r="B237" s="950"/>
      <c r="C237" s="950"/>
      <c r="D237" s="950"/>
      <c r="E237" s="951"/>
      <c r="F237" s="950"/>
      <c r="G237" s="951"/>
      <c r="H237" s="951"/>
      <c r="I237" s="952"/>
    </row>
    <row r="238" spans="1:9" ht="15.75">
      <c r="A238" s="950"/>
      <c r="B238" s="950"/>
      <c r="C238" s="950"/>
      <c r="D238" s="950"/>
      <c r="E238" s="951"/>
      <c r="F238" s="950"/>
      <c r="G238" s="951"/>
      <c r="H238" s="951"/>
      <c r="I238" s="952"/>
    </row>
    <row r="239" spans="1:9" ht="15.75">
      <c r="A239" s="950"/>
      <c r="B239" s="950"/>
      <c r="C239" s="950"/>
      <c r="D239" s="950"/>
      <c r="E239" s="951"/>
      <c r="F239" s="950"/>
      <c r="G239" s="951"/>
      <c r="H239" s="951"/>
      <c r="I239" s="952"/>
    </row>
    <row r="240" spans="1:9" ht="15.75">
      <c r="A240" s="950"/>
      <c r="B240" s="950"/>
      <c r="C240" s="950"/>
      <c r="D240" s="950"/>
      <c r="E240" s="951"/>
      <c r="F240" s="950"/>
      <c r="G240" s="951"/>
      <c r="H240" s="951"/>
      <c r="I240" s="952"/>
    </row>
    <row r="241" spans="1:9" ht="15.75">
      <c r="A241" s="950"/>
      <c r="B241" s="950"/>
      <c r="C241" s="950"/>
      <c r="D241" s="950"/>
      <c r="E241" s="951"/>
      <c r="F241" s="950"/>
      <c r="G241" s="951"/>
      <c r="H241" s="951"/>
      <c r="I241" s="952"/>
    </row>
    <row r="242" spans="1:9" ht="15.75">
      <c r="A242" s="950"/>
      <c r="B242" s="950"/>
      <c r="C242" s="950"/>
      <c r="D242" s="950"/>
      <c r="E242" s="951"/>
      <c r="F242" s="950"/>
      <c r="G242" s="951"/>
      <c r="H242" s="951"/>
      <c r="I242" s="952"/>
    </row>
    <row r="243" spans="1:9" ht="15.75">
      <c r="A243" s="950"/>
      <c r="B243" s="950"/>
      <c r="C243" s="950"/>
      <c r="D243" s="950"/>
      <c r="E243" s="951"/>
      <c r="F243" s="950"/>
      <c r="G243" s="951"/>
      <c r="H243" s="951"/>
      <c r="I243" s="952"/>
    </row>
    <row r="244" spans="1:9" ht="15.75">
      <c r="A244" s="950"/>
      <c r="B244" s="950"/>
      <c r="C244" s="950"/>
      <c r="D244" s="950"/>
      <c r="E244" s="951"/>
      <c r="F244" s="950"/>
      <c r="G244" s="951"/>
      <c r="H244" s="951"/>
      <c r="I244" s="952"/>
    </row>
    <row r="245" spans="1:9" ht="15.75">
      <c r="A245" s="950"/>
      <c r="B245" s="950"/>
      <c r="C245" s="950"/>
      <c r="D245" s="950"/>
      <c r="E245" s="951"/>
      <c r="F245" s="950"/>
      <c r="G245" s="951"/>
      <c r="H245" s="951"/>
      <c r="I245" s="952"/>
    </row>
    <row r="246" spans="1:9" ht="15.75">
      <c r="A246" s="950"/>
      <c r="B246" s="950"/>
      <c r="C246" s="950"/>
      <c r="D246" s="950"/>
      <c r="E246" s="951"/>
      <c r="F246" s="950"/>
      <c r="G246" s="951"/>
      <c r="H246" s="951"/>
      <c r="I246" s="952"/>
    </row>
    <row r="247" spans="1:9" ht="15.75">
      <c r="A247" s="950"/>
      <c r="B247" s="950"/>
      <c r="C247" s="950"/>
      <c r="D247" s="950"/>
      <c r="E247" s="951"/>
      <c r="F247" s="950"/>
      <c r="G247" s="951"/>
      <c r="H247" s="951"/>
      <c r="I247" s="952"/>
    </row>
    <row r="248" spans="1:9" ht="15.75">
      <c r="A248" s="950"/>
      <c r="B248" s="950"/>
      <c r="C248" s="950"/>
      <c r="D248" s="950"/>
      <c r="E248" s="951"/>
      <c r="F248" s="950"/>
      <c r="G248" s="951"/>
      <c r="H248" s="951"/>
      <c r="I248" s="952"/>
    </row>
    <row r="249" spans="1:9" ht="15.75">
      <c r="A249" s="950"/>
      <c r="B249" s="950"/>
      <c r="C249" s="950"/>
      <c r="D249" s="950"/>
      <c r="E249" s="951"/>
      <c r="F249" s="950"/>
      <c r="G249" s="951"/>
      <c r="H249" s="951"/>
      <c r="I249" s="952"/>
    </row>
    <row r="250" spans="1:9" ht="15.75">
      <c r="A250" s="950"/>
      <c r="B250" s="950"/>
      <c r="C250" s="950"/>
      <c r="D250" s="950"/>
      <c r="E250" s="951"/>
      <c r="F250" s="950"/>
      <c r="G250" s="951"/>
      <c r="H250" s="951"/>
      <c r="I250" s="952"/>
    </row>
    <row r="251" spans="1:9" ht="15.75">
      <c r="A251" s="950"/>
      <c r="B251" s="950"/>
      <c r="C251" s="950"/>
      <c r="D251" s="950"/>
      <c r="E251" s="951"/>
      <c r="F251" s="950"/>
      <c r="G251" s="951"/>
      <c r="H251" s="951"/>
      <c r="I251" s="952"/>
    </row>
    <row r="252" spans="1:9" ht="15.75">
      <c r="A252" s="950"/>
      <c r="B252" s="950"/>
      <c r="C252" s="950"/>
      <c r="D252" s="950"/>
      <c r="E252" s="951"/>
      <c r="F252" s="950"/>
      <c r="G252" s="951"/>
      <c r="H252" s="951"/>
      <c r="I252" s="952"/>
    </row>
    <row r="253" spans="1:9" ht="15.75">
      <c r="A253" s="950"/>
      <c r="B253" s="950"/>
      <c r="C253" s="950"/>
      <c r="D253" s="950"/>
      <c r="E253" s="951"/>
      <c r="F253" s="950"/>
      <c r="G253" s="951"/>
      <c r="H253" s="951"/>
      <c r="I253" s="952"/>
    </row>
    <row r="254" spans="1:9" ht="15.75">
      <c r="A254" s="950"/>
      <c r="B254" s="950"/>
      <c r="C254" s="950"/>
      <c r="D254" s="950"/>
      <c r="E254" s="951"/>
      <c r="F254" s="950"/>
      <c r="G254" s="951"/>
      <c r="H254" s="951"/>
      <c r="I254" s="952"/>
    </row>
    <row r="255" spans="1:9" ht="15.75">
      <c r="A255" s="950"/>
      <c r="B255" s="950"/>
      <c r="C255" s="950"/>
      <c r="D255" s="950"/>
      <c r="E255" s="951"/>
      <c r="F255" s="950"/>
      <c r="G255" s="951"/>
      <c r="H255" s="951"/>
      <c r="I255" s="952"/>
    </row>
    <row r="256" spans="1:9" ht="15.75">
      <c r="A256" s="950"/>
      <c r="B256" s="950"/>
      <c r="C256" s="950"/>
      <c r="D256" s="950"/>
      <c r="E256" s="951"/>
      <c r="F256" s="950"/>
      <c r="G256" s="951"/>
      <c r="H256" s="951"/>
      <c r="I256" s="952"/>
    </row>
    <row r="257" spans="1:9" ht="15.75">
      <c r="A257" s="950"/>
      <c r="B257" s="950"/>
      <c r="C257" s="950"/>
      <c r="D257" s="950"/>
      <c r="E257" s="951"/>
      <c r="F257" s="950"/>
      <c r="G257" s="951"/>
      <c r="H257" s="951"/>
      <c r="I257" s="952"/>
    </row>
    <row r="258" spans="1:9" ht="15.75">
      <c r="A258" s="950"/>
      <c r="B258" s="950"/>
      <c r="C258" s="950"/>
      <c r="D258" s="950"/>
      <c r="E258" s="951"/>
      <c r="F258" s="950"/>
      <c r="G258" s="951"/>
      <c r="H258" s="951"/>
      <c r="I258" s="952"/>
    </row>
    <row r="259" spans="1:9" ht="15.75">
      <c r="A259" s="950"/>
      <c r="B259" s="950"/>
      <c r="C259" s="950"/>
      <c r="D259" s="950"/>
      <c r="E259" s="951"/>
      <c r="F259" s="950"/>
      <c r="G259" s="951"/>
      <c r="H259" s="951"/>
      <c r="I259" s="952"/>
    </row>
    <row r="260" spans="1:9" ht="15.75">
      <c r="A260" s="950"/>
      <c r="B260" s="950"/>
      <c r="C260" s="950"/>
      <c r="D260" s="950"/>
      <c r="E260" s="951"/>
      <c r="F260" s="950"/>
      <c r="G260" s="951"/>
      <c r="H260" s="951"/>
      <c r="I260" s="952"/>
    </row>
    <row r="261" spans="1:9" ht="15.75">
      <c r="A261" s="950"/>
      <c r="B261" s="950"/>
      <c r="C261" s="950"/>
      <c r="D261" s="950"/>
      <c r="E261" s="951"/>
      <c r="F261" s="950"/>
      <c r="G261" s="951"/>
      <c r="H261" s="951"/>
      <c r="I261" s="952"/>
    </row>
    <row r="262" spans="1:9" ht="15.75">
      <c r="A262" s="950"/>
      <c r="B262" s="950"/>
      <c r="C262" s="950"/>
      <c r="D262" s="950"/>
      <c r="E262" s="951"/>
      <c r="F262" s="950"/>
      <c r="G262" s="951"/>
      <c r="H262" s="951"/>
      <c r="I262" s="952"/>
    </row>
    <row r="263" spans="1:9" ht="15.75">
      <c r="A263" s="950"/>
      <c r="B263" s="950"/>
      <c r="C263" s="950"/>
      <c r="D263" s="950"/>
      <c r="E263" s="951"/>
      <c r="F263" s="950"/>
      <c r="G263" s="951"/>
      <c r="H263" s="951"/>
      <c r="I263" s="952"/>
    </row>
    <row r="264" spans="1:9" ht="15.75">
      <c r="A264" s="950"/>
      <c r="B264" s="950"/>
      <c r="C264" s="950"/>
      <c r="D264" s="950"/>
      <c r="E264" s="951"/>
      <c r="F264" s="950"/>
      <c r="G264" s="951"/>
      <c r="H264" s="951"/>
      <c r="I264" s="952"/>
    </row>
    <row r="265" spans="1:9" ht="15.75">
      <c r="A265" s="950"/>
      <c r="B265" s="950"/>
      <c r="C265" s="950"/>
      <c r="D265" s="950"/>
      <c r="E265" s="951"/>
      <c r="F265" s="950"/>
      <c r="G265" s="951"/>
      <c r="H265" s="951"/>
      <c r="I265" s="952"/>
    </row>
    <row r="266" spans="1:9" ht="15.75">
      <c r="A266" s="950"/>
      <c r="B266" s="950"/>
      <c r="C266" s="950"/>
      <c r="D266" s="950"/>
      <c r="E266" s="951"/>
      <c r="F266" s="950"/>
      <c r="G266" s="951"/>
      <c r="H266" s="951"/>
      <c r="I266" s="952"/>
    </row>
    <row r="267" spans="1:9" ht="15.75">
      <c r="A267" s="950"/>
      <c r="B267" s="950"/>
      <c r="C267" s="950"/>
      <c r="D267" s="950"/>
      <c r="E267" s="951"/>
      <c r="F267" s="950"/>
      <c r="G267" s="951"/>
      <c r="H267" s="951"/>
      <c r="I267" s="952"/>
    </row>
    <row r="268" spans="1:9" ht="15.75">
      <c r="A268" s="950"/>
      <c r="B268" s="950"/>
      <c r="C268" s="950"/>
      <c r="D268" s="950"/>
      <c r="E268" s="951"/>
      <c r="F268" s="950"/>
      <c r="G268" s="951"/>
      <c r="H268" s="951"/>
      <c r="I268" s="952"/>
    </row>
    <row r="269" spans="1:9" ht="15.75">
      <c r="A269" s="950"/>
      <c r="B269" s="950"/>
      <c r="C269" s="950"/>
      <c r="D269" s="950"/>
      <c r="E269" s="951"/>
      <c r="F269" s="950"/>
      <c r="G269" s="951"/>
      <c r="H269" s="951"/>
      <c r="I269" s="952"/>
    </row>
    <row r="270" spans="1:9" ht="15.75">
      <c r="A270" s="950"/>
      <c r="B270" s="950"/>
      <c r="C270" s="950"/>
      <c r="D270" s="950"/>
      <c r="E270" s="951"/>
      <c r="F270" s="950"/>
      <c r="G270" s="951"/>
      <c r="H270" s="951"/>
      <c r="I270" s="952"/>
    </row>
    <row r="271" spans="1:9" ht="15.75">
      <c r="A271" s="950"/>
      <c r="B271" s="950"/>
      <c r="C271" s="950"/>
      <c r="D271" s="950"/>
      <c r="E271" s="951"/>
      <c r="F271" s="950"/>
      <c r="G271" s="951"/>
      <c r="H271" s="951"/>
      <c r="I271" s="952"/>
    </row>
    <row r="272" spans="1:9" ht="15.75">
      <c r="A272" s="950"/>
      <c r="B272" s="950"/>
      <c r="C272" s="950"/>
      <c r="D272" s="950"/>
      <c r="E272" s="951"/>
      <c r="F272" s="950"/>
      <c r="G272" s="951"/>
      <c r="H272" s="951"/>
      <c r="I272" s="952"/>
    </row>
    <row r="273" spans="1:9" ht="15.75">
      <c r="A273" s="950"/>
      <c r="B273" s="950"/>
      <c r="C273" s="950"/>
      <c r="D273" s="950"/>
      <c r="E273" s="951"/>
      <c r="F273" s="950"/>
      <c r="G273" s="951"/>
      <c r="H273" s="951"/>
      <c r="I273" s="952"/>
    </row>
    <row r="274" spans="1:9" ht="15.75">
      <c r="A274" s="950"/>
      <c r="B274" s="950"/>
      <c r="C274" s="950"/>
      <c r="D274" s="950"/>
      <c r="E274" s="951"/>
      <c r="F274" s="950"/>
      <c r="G274" s="951"/>
      <c r="H274" s="951"/>
      <c r="I274" s="952"/>
    </row>
    <row r="275" spans="1:9" ht="15.75">
      <c r="A275" s="950"/>
      <c r="B275" s="950"/>
      <c r="C275" s="950"/>
      <c r="D275" s="950"/>
      <c r="E275" s="951"/>
      <c r="F275" s="950"/>
      <c r="G275" s="951"/>
      <c r="H275" s="951"/>
      <c r="I275" s="952"/>
    </row>
    <row r="276" spans="1:9" ht="15.75">
      <c r="A276" s="950"/>
      <c r="B276" s="950"/>
      <c r="C276" s="950"/>
      <c r="D276" s="950"/>
      <c r="E276" s="951"/>
      <c r="F276" s="950"/>
      <c r="G276" s="951"/>
      <c r="H276" s="951"/>
      <c r="I276" s="952"/>
    </row>
    <row r="277" spans="1:9" ht="15.75">
      <c r="A277" s="950"/>
      <c r="B277" s="950"/>
      <c r="C277" s="950"/>
      <c r="D277" s="950"/>
      <c r="E277" s="951"/>
      <c r="F277" s="950"/>
      <c r="G277" s="951"/>
      <c r="H277" s="951"/>
      <c r="I277" s="952"/>
    </row>
    <row r="278" spans="1:9" ht="15.75">
      <c r="A278" s="950"/>
      <c r="B278" s="950"/>
      <c r="C278" s="950"/>
      <c r="D278" s="950"/>
      <c r="E278" s="951"/>
      <c r="F278" s="950"/>
      <c r="G278" s="951"/>
      <c r="H278" s="951"/>
      <c r="I278" s="952"/>
    </row>
    <row r="279" spans="1:9" ht="15.75">
      <c r="A279" s="950"/>
      <c r="B279" s="950"/>
      <c r="C279" s="950"/>
      <c r="D279" s="950"/>
      <c r="E279" s="951"/>
      <c r="F279" s="950"/>
      <c r="G279" s="951"/>
      <c r="H279" s="951"/>
      <c r="I279" s="952"/>
    </row>
    <row r="280" spans="1:9" ht="15.75">
      <c r="A280" s="950"/>
      <c r="B280" s="950"/>
      <c r="C280" s="950"/>
      <c r="D280" s="950"/>
      <c r="E280" s="951"/>
      <c r="F280" s="950"/>
      <c r="G280" s="951"/>
      <c r="H280" s="951"/>
      <c r="I280" s="952"/>
    </row>
    <row r="281" spans="1:9" ht="15.75">
      <c r="A281" s="950"/>
      <c r="B281" s="950"/>
      <c r="C281" s="950"/>
      <c r="D281" s="950"/>
      <c r="E281" s="951"/>
      <c r="F281" s="950"/>
      <c r="G281" s="951"/>
      <c r="H281" s="951"/>
      <c r="I281" s="952"/>
    </row>
    <row r="282" spans="1:9" ht="15.75">
      <c r="A282" s="950"/>
      <c r="B282" s="950"/>
      <c r="C282" s="950"/>
      <c r="D282" s="950"/>
      <c r="E282" s="951"/>
      <c r="F282" s="950"/>
      <c r="G282" s="951"/>
      <c r="H282" s="951"/>
      <c r="I282" s="952"/>
    </row>
    <row r="283" spans="1:9" ht="15.75">
      <c r="A283" s="950"/>
      <c r="B283" s="950"/>
      <c r="C283" s="950"/>
      <c r="D283" s="950"/>
      <c r="E283" s="951"/>
      <c r="F283" s="950"/>
      <c r="G283" s="951"/>
      <c r="H283" s="951"/>
      <c r="I283" s="952"/>
    </row>
    <row r="284" spans="1:9" ht="15.75">
      <c r="A284" s="950"/>
      <c r="B284" s="950"/>
      <c r="C284" s="950"/>
      <c r="D284" s="950"/>
      <c r="E284" s="951"/>
      <c r="F284" s="950"/>
      <c r="G284" s="951"/>
      <c r="H284" s="951"/>
      <c r="I284" s="952"/>
    </row>
    <row r="285" spans="1:9" ht="15.75">
      <c r="A285" s="950"/>
      <c r="B285" s="950"/>
      <c r="C285" s="950"/>
      <c r="D285" s="950"/>
      <c r="E285" s="951"/>
      <c r="F285" s="950"/>
      <c r="G285" s="951"/>
      <c r="H285" s="951"/>
      <c r="I285" s="952"/>
    </row>
    <row r="286" spans="1:9" ht="15.75">
      <c r="A286" s="950"/>
      <c r="B286" s="950"/>
      <c r="C286" s="950"/>
      <c r="D286" s="950"/>
      <c r="E286" s="951"/>
      <c r="F286" s="950"/>
      <c r="G286" s="951"/>
      <c r="H286" s="951"/>
      <c r="I286" s="952"/>
    </row>
    <row r="287" spans="1:9" ht="15.75">
      <c r="A287" s="950"/>
      <c r="B287" s="950"/>
      <c r="C287" s="950"/>
      <c r="D287" s="950"/>
      <c r="E287" s="951"/>
      <c r="F287" s="950"/>
      <c r="G287" s="951"/>
      <c r="H287" s="951"/>
      <c r="I287" s="952"/>
    </row>
    <row r="288" spans="1:9" ht="15.75">
      <c r="A288" s="950"/>
      <c r="B288" s="950"/>
      <c r="C288" s="950"/>
      <c r="D288" s="950"/>
      <c r="E288" s="951"/>
      <c r="F288" s="950"/>
      <c r="G288" s="951"/>
      <c r="H288" s="951"/>
      <c r="I288" s="952"/>
    </row>
    <row r="289" spans="1:9" ht="15.75">
      <c r="A289" s="950"/>
      <c r="B289" s="950"/>
      <c r="C289" s="950"/>
      <c r="D289" s="950"/>
      <c r="E289" s="951"/>
      <c r="F289" s="950"/>
      <c r="G289" s="951"/>
      <c r="H289" s="951"/>
      <c r="I289" s="952"/>
    </row>
    <row r="290" spans="1:9" ht="15.75">
      <c r="A290" s="950"/>
      <c r="B290" s="950"/>
      <c r="C290" s="950"/>
      <c r="D290" s="950"/>
      <c r="E290" s="951"/>
      <c r="F290" s="950"/>
      <c r="G290" s="951"/>
      <c r="H290" s="951"/>
      <c r="I290" s="952"/>
    </row>
    <row r="291" spans="1:9" ht="15.75">
      <c r="A291" s="950"/>
      <c r="B291" s="950"/>
      <c r="C291" s="950"/>
      <c r="D291" s="950"/>
      <c r="E291" s="951"/>
      <c r="F291" s="950"/>
      <c r="G291" s="951"/>
      <c r="H291" s="951"/>
      <c r="I291" s="952"/>
    </row>
    <row r="292" spans="1:9" ht="15.75">
      <c r="A292" s="950"/>
      <c r="B292" s="950"/>
      <c r="C292" s="950"/>
      <c r="D292" s="950"/>
      <c r="E292" s="951"/>
      <c r="F292" s="950"/>
      <c r="G292" s="951"/>
      <c r="H292" s="951"/>
      <c r="I292" s="952"/>
    </row>
    <row r="293" spans="1:9" ht="15.75">
      <c r="A293" s="950"/>
      <c r="B293" s="950"/>
      <c r="C293" s="950"/>
      <c r="D293" s="950"/>
      <c r="E293" s="951"/>
      <c r="F293" s="950"/>
      <c r="G293" s="951"/>
      <c r="H293" s="951"/>
      <c r="I293" s="952"/>
    </row>
    <row r="294" spans="1:9" ht="15.75">
      <c r="A294" s="950"/>
      <c r="B294" s="950"/>
      <c r="C294" s="950"/>
      <c r="D294" s="950"/>
      <c r="E294" s="951"/>
      <c r="F294" s="950"/>
      <c r="G294" s="951"/>
      <c r="H294" s="951"/>
      <c r="I294" s="952"/>
    </row>
    <row r="295" spans="1:9" ht="15.75">
      <c r="A295" s="950"/>
      <c r="B295" s="950"/>
      <c r="C295" s="950"/>
      <c r="D295" s="950"/>
      <c r="E295" s="951"/>
      <c r="F295" s="950"/>
      <c r="G295" s="951"/>
      <c r="H295" s="951"/>
      <c r="I295" s="952"/>
    </row>
    <row r="296" spans="1:9" ht="15.75">
      <c r="A296" s="950"/>
      <c r="B296" s="950"/>
      <c r="C296" s="950"/>
      <c r="D296" s="950"/>
      <c r="E296" s="951"/>
      <c r="F296" s="950"/>
      <c r="G296" s="951"/>
      <c r="H296" s="951"/>
      <c r="I296" s="952"/>
    </row>
    <row r="297" spans="1:9" ht="15.75">
      <c r="A297" s="950"/>
      <c r="B297" s="950"/>
      <c r="C297" s="950"/>
      <c r="D297" s="950"/>
      <c r="E297" s="951"/>
      <c r="F297" s="950"/>
      <c r="G297" s="951"/>
      <c r="H297" s="951"/>
      <c r="I297" s="952"/>
    </row>
    <row r="298" spans="1:9" ht="15.75">
      <c r="A298" s="950"/>
      <c r="B298" s="950"/>
      <c r="C298" s="950"/>
      <c r="D298" s="950"/>
      <c r="E298" s="951"/>
      <c r="F298" s="950"/>
      <c r="G298" s="951"/>
      <c r="H298" s="951"/>
      <c r="I298" s="952"/>
    </row>
    <row r="299" spans="1:9" ht="15.75">
      <c r="A299" s="950"/>
      <c r="B299" s="950"/>
      <c r="C299" s="950"/>
      <c r="D299" s="950"/>
      <c r="E299" s="951"/>
      <c r="F299" s="950"/>
      <c r="G299" s="951"/>
      <c r="H299" s="951"/>
      <c r="I299" s="952"/>
    </row>
    <row r="300" spans="1:9" ht="15.75">
      <c r="A300" s="950"/>
      <c r="B300" s="950"/>
      <c r="C300" s="950"/>
      <c r="D300" s="950"/>
      <c r="E300" s="951"/>
      <c r="F300" s="950"/>
      <c r="G300" s="951"/>
      <c r="H300" s="951"/>
      <c r="I300" s="952"/>
    </row>
    <row r="301" spans="1:9" ht="15.75">
      <c r="A301" s="950"/>
      <c r="B301" s="950"/>
      <c r="C301" s="950"/>
      <c r="D301" s="950"/>
      <c r="E301" s="951"/>
      <c r="F301" s="950"/>
      <c r="G301" s="951"/>
      <c r="H301" s="951"/>
      <c r="I301" s="952"/>
    </row>
    <row r="302" spans="1:9" ht="15.75">
      <c r="A302" s="950"/>
      <c r="B302" s="950"/>
      <c r="C302" s="950"/>
      <c r="D302" s="950"/>
      <c r="E302" s="951"/>
      <c r="F302" s="950"/>
      <c r="G302" s="951"/>
      <c r="H302" s="951"/>
      <c r="I302" s="952"/>
    </row>
    <row r="303" spans="1:9" ht="15.75">
      <c r="A303" s="950"/>
      <c r="B303" s="950"/>
      <c r="C303" s="950"/>
      <c r="D303" s="950"/>
      <c r="E303" s="951"/>
      <c r="F303" s="950"/>
      <c r="G303" s="951"/>
      <c r="H303" s="951"/>
      <c r="I303" s="952"/>
    </row>
    <row r="304" spans="1:9" ht="15.75">
      <c r="A304" s="950"/>
      <c r="B304" s="950"/>
      <c r="C304" s="950"/>
      <c r="D304" s="950"/>
      <c r="E304" s="951"/>
      <c r="F304" s="950"/>
      <c r="G304" s="951"/>
      <c r="H304" s="951"/>
      <c r="I304" s="952"/>
    </row>
    <row r="305" spans="1:9" ht="15.75">
      <c r="A305" s="950"/>
      <c r="B305" s="950"/>
      <c r="C305" s="950"/>
      <c r="D305" s="950"/>
      <c r="E305" s="951"/>
      <c r="F305" s="950"/>
      <c r="G305" s="951"/>
      <c r="H305" s="951"/>
      <c r="I305" s="952"/>
    </row>
    <row r="306" spans="1:9" ht="15.75">
      <c r="A306" s="950"/>
      <c r="B306" s="950"/>
      <c r="C306" s="950"/>
      <c r="D306" s="950"/>
      <c r="E306" s="951"/>
      <c r="F306" s="950"/>
      <c r="G306" s="951"/>
      <c r="H306" s="951"/>
      <c r="I306" s="952"/>
    </row>
    <row r="307" spans="1:9" ht="15.75">
      <c r="A307" s="950"/>
      <c r="B307" s="950"/>
      <c r="C307" s="950"/>
      <c r="D307" s="950"/>
      <c r="E307" s="951"/>
      <c r="F307" s="950"/>
      <c r="G307" s="951"/>
      <c r="H307" s="951"/>
      <c r="I307" s="952"/>
    </row>
    <row r="308" spans="1:9" ht="15.75">
      <c r="A308" s="950"/>
      <c r="B308" s="950"/>
      <c r="C308" s="950"/>
      <c r="D308" s="950"/>
      <c r="E308" s="951"/>
      <c r="F308" s="950"/>
      <c r="G308" s="951"/>
      <c r="H308" s="951"/>
      <c r="I308" s="952"/>
    </row>
    <row r="309" spans="1:9" ht="15.75">
      <c r="A309" s="950"/>
      <c r="B309" s="950"/>
      <c r="C309" s="950"/>
      <c r="D309" s="950"/>
      <c r="E309" s="951"/>
      <c r="F309" s="950"/>
      <c r="G309" s="951"/>
      <c r="H309" s="951"/>
      <c r="I309" s="952"/>
    </row>
    <row r="310" spans="1:9" ht="15.75">
      <c r="A310" s="950"/>
      <c r="B310" s="950"/>
      <c r="C310" s="950"/>
      <c r="D310" s="950"/>
      <c r="E310" s="951"/>
      <c r="F310" s="950"/>
      <c r="G310" s="951"/>
      <c r="H310" s="951"/>
      <c r="I310" s="952"/>
    </row>
    <row r="311" spans="1:9" ht="15.75">
      <c r="A311" s="950"/>
      <c r="B311" s="950"/>
      <c r="C311" s="950"/>
      <c r="D311" s="950"/>
      <c r="E311" s="951"/>
      <c r="F311" s="950"/>
      <c r="G311" s="951"/>
      <c r="H311" s="951"/>
      <c r="I311" s="952"/>
    </row>
    <row r="312" spans="1:9" ht="15.75">
      <c r="A312" s="950"/>
      <c r="B312" s="950"/>
      <c r="C312" s="950"/>
      <c r="D312" s="950"/>
      <c r="E312" s="951"/>
      <c r="F312" s="950"/>
      <c r="G312" s="951"/>
      <c r="H312" s="951"/>
      <c r="I312" s="952"/>
    </row>
    <row r="313" spans="1:9" ht="15.75">
      <c r="A313" s="950"/>
      <c r="B313" s="950"/>
      <c r="C313" s="950"/>
      <c r="D313" s="950"/>
      <c r="E313" s="951"/>
      <c r="F313" s="950"/>
      <c r="G313" s="951"/>
      <c r="H313" s="951"/>
      <c r="I313" s="952"/>
    </row>
    <row r="314" spans="1:9" ht="15.75">
      <c r="A314" s="950"/>
      <c r="B314" s="950"/>
      <c r="C314" s="950"/>
      <c r="D314" s="950"/>
      <c r="E314" s="951"/>
      <c r="F314" s="950"/>
      <c r="G314" s="951"/>
      <c r="H314" s="951"/>
      <c r="I314" s="952"/>
    </row>
    <row r="315" spans="1:9" ht="15.75">
      <c r="A315" s="950"/>
      <c r="B315" s="950"/>
      <c r="C315" s="950"/>
      <c r="D315" s="950"/>
      <c r="E315" s="951"/>
      <c r="F315" s="950"/>
      <c r="G315" s="951"/>
      <c r="H315" s="951"/>
      <c r="I315" s="952"/>
    </row>
    <row r="316" spans="1:9" ht="15.75">
      <c r="A316" s="950"/>
      <c r="B316" s="950"/>
      <c r="C316" s="950"/>
      <c r="D316" s="950"/>
      <c r="E316" s="951"/>
      <c r="F316" s="950"/>
      <c r="G316" s="951"/>
      <c r="H316" s="951"/>
      <c r="I316" s="952"/>
    </row>
    <row r="317" spans="1:9" ht="15.75">
      <c r="A317" s="950"/>
      <c r="B317" s="950"/>
      <c r="C317" s="950"/>
      <c r="D317" s="950"/>
      <c r="E317" s="951"/>
      <c r="F317" s="950"/>
      <c r="G317" s="951"/>
      <c r="H317" s="951"/>
      <c r="I317" s="952"/>
    </row>
    <row r="318" spans="1:9" ht="15.75">
      <c r="A318" s="950"/>
      <c r="B318" s="950"/>
      <c r="C318" s="950"/>
      <c r="D318" s="950"/>
      <c r="E318" s="951"/>
      <c r="F318" s="950"/>
      <c r="G318" s="951"/>
      <c r="H318" s="951"/>
      <c r="I318" s="952"/>
    </row>
    <row r="319" spans="1:9" ht="15.75">
      <c r="A319" s="950"/>
      <c r="B319" s="950"/>
      <c r="C319" s="950"/>
      <c r="D319" s="950"/>
      <c r="E319" s="951"/>
      <c r="F319" s="950"/>
      <c r="G319" s="951"/>
      <c r="H319" s="951"/>
      <c r="I319" s="952"/>
    </row>
    <row r="320" spans="1:9" ht="15.75">
      <c r="A320" s="950"/>
      <c r="B320" s="950"/>
      <c r="C320" s="950"/>
      <c r="D320" s="950"/>
      <c r="E320" s="951"/>
      <c r="F320" s="950"/>
      <c r="G320" s="951"/>
      <c r="H320" s="951"/>
      <c r="I320" s="952"/>
    </row>
    <row r="321" spans="1:9" ht="15.75">
      <c r="A321" s="950"/>
      <c r="B321" s="950"/>
      <c r="C321" s="950"/>
      <c r="D321" s="950"/>
      <c r="E321" s="951"/>
      <c r="F321" s="950"/>
      <c r="G321" s="951"/>
      <c r="H321" s="951"/>
      <c r="I321" s="952"/>
    </row>
    <row r="322" spans="1:9" ht="15.75">
      <c r="A322" s="950"/>
      <c r="B322" s="950"/>
      <c r="C322" s="950"/>
      <c r="D322" s="950"/>
      <c r="E322" s="951"/>
      <c r="F322" s="950"/>
      <c r="G322" s="951"/>
      <c r="H322" s="951"/>
      <c r="I322" s="952"/>
    </row>
    <row r="323" spans="1:9" ht="15.75">
      <c r="A323" s="950"/>
      <c r="B323" s="950"/>
      <c r="C323" s="950"/>
      <c r="D323" s="950"/>
      <c r="E323" s="951"/>
      <c r="F323" s="950"/>
      <c r="G323" s="951"/>
      <c r="H323" s="951"/>
      <c r="I323" s="952"/>
    </row>
    <row r="324" spans="1:9" ht="15.75">
      <c r="A324" s="950"/>
      <c r="B324" s="950"/>
      <c r="C324" s="950"/>
      <c r="D324" s="950"/>
      <c r="E324" s="951"/>
      <c r="F324" s="950"/>
      <c r="G324" s="951"/>
      <c r="H324" s="951"/>
      <c r="I324" s="952"/>
    </row>
    <row r="325" spans="1:9" ht="15.75">
      <c r="A325" s="950"/>
      <c r="B325" s="950"/>
      <c r="C325" s="950"/>
      <c r="D325" s="950"/>
      <c r="E325" s="951"/>
      <c r="F325" s="950"/>
      <c r="G325" s="951"/>
      <c r="H325" s="951"/>
      <c r="I325" s="952"/>
    </row>
    <row r="326" spans="1:9" ht="15.75">
      <c r="A326" s="950"/>
      <c r="B326" s="950"/>
      <c r="C326" s="950"/>
      <c r="D326" s="950"/>
      <c r="E326" s="951"/>
      <c r="F326" s="950"/>
      <c r="G326" s="951"/>
      <c r="H326" s="951"/>
      <c r="I326" s="952"/>
    </row>
    <row r="327" spans="1:9" ht="15.75">
      <c r="A327" s="950"/>
      <c r="B327" s="950"/>
      <c r="C327" s="950"/>
      <c r="D327" s="950"/>
      <c r="E327" s="951"/>
      <c r="F327" s="950"/>
      <c r="G327" s="951"/>
      <c r="H327" s="951"/>
      <c r="I327" s="952"/>
    </row>
    <row r="328" spans="1:9" ht="15.75">
      <c r="A328" s="950"/>
      <c r="B328" s="950"/>
      <c r="C328" s="950"/>
      <c r="D328" s="950"/>
      <c r="E328" s="951"/>
      <c r="F328" s="950"/>
      <c r="G328" s="951"/>
      <c r="H328" s="951"/>
      <c r="I328" s="952"/>
    </row>
    <row r="329" spans="1:9" ht="15.75">
      <c r="A329" s="950"/>
      <c r="B329" s="950"/>
      <c r="C329" s="950"/>
      <c r="D329" s="950"/>
      <c r="E329" s="951"/>
      <c r="F329" s="950"/>
      <c r="G329" s="951"/>
      <c r="H329" s="951"/>
      <c r="I329" s="952"/>
    </row>
    <row r="330" spans="1:9" ht="15.75">
      <c r="A330" s="950"/>
      <c r="B330" s="950"/>
      <c r="C330" s="950"/>
      <c r="D330" s="950"/>
      <c r="E330" s="951"/>
      <c r="F330" s="950"/>
      <c r="G330" s="951"/>
      <c r="H330" s="951"/>
      <c r="I330" s="952"/>
    </row>
    <row r="331" spans="1:9" ht="15.75">
      <c r="A331" s="950"/>
      <c r="B331" s="950"/>
      <c r="C331" s="950"/>
      <c r="D331" s="950"/>
      <c r="E331" s="951"/>
      <c r="F331" s="950"/>
      <c r="G331" s="951"/>
      <c r="H331" s="951"/>
      <c r="I331" s="952"/>
    </row>
    <row r="332" spans="1:9" ht="15.75">
      <c r="A332" s="950"/>
      <c r="B332" s="950"/>
      <c r="C332" s="950"/>
      <c r="D332" s="950"/>
      <c r="E332" s="951"/>
      <c r="F332" s="950"/>
      <c r="G332" s="951"/>
      <c r="H332" s="951"/>
      <c r="I332" s="952"/>
    </row>
    <row r="333" spans="1:9" ht="15.75">
      <c r="A333" s="950"/>
      <c r="B333" s="950"/>
      <c r="C333" s="950"/>
      <c r="D333" s="950"/>
      <c r="E333" s="951"/>
      <c r="F333" s="950"/>
      <c r="G333" s="951"/>
      <c r="H333" s="951"/>
      <c r="I333" s="952"/>
    </row>
    <row r="334" spans="1:9" ht="15.75">
      <c r="A334" s="950"/>
      <c r="B334" s="950"/>
      <c r="C334" s="950"/>
      <c r="D334" s="950"/>
      <c r="E334" s="951"/>
      <c r="F334" s="950"/>
      <c r="G334" s="951"/>
      <c r="H334" s="951"/>
      <c r="I334" s="952"/>
    </row>
    <row r="335" spans="1:9" ht="15.75">
      <c r="A335" s="950"/>
      <c r="B335" s="950"/>
      <c r="C335" s="950"/>
      <c r="D335" s="950"/>
      <c r="E335" s="951"/>
      <c r="F335" s="950"/>
      <c r="G335" s="951"/>
      <c r="H335" s="951"/>
      <c r="I335" s="952"/>
    </row>
    <row r="336" spans="1:9" ht="15.75">
      <c r="A336" s="950"/>
      <c r="B336" s="950"/>
      <c r="C336" s="950"/>
      <c r="D336" s="950"/>
      <c r="E336" s="951"/>
      <c r="F336" s="950"/>
      <c r="G336" s="951"/>
      <c r="H336" s="951"/>
      <c r="I336" s="952"/>
    </row>
    <row r="337" spans="1:9" ht="15.75">
      <c r="A337" s="950"/>
      <c r="B337" s="950"/>
      <c r="C337" s="950"/>
      <c r="D337" s="950"/>
      <c r="E337" s="951"/>
      <c r="F337" s="950"/>
      <c r="G337" s="951"/>
      <c r="H337" s="951"/>
      <c r="I337" s="952"/>
    </row>
    <row r="338" spans="1:9" ht="15.75">
      <c r="A338" s="950"/>
      <c r="B338" s="950"/>
      <c r="C338" s="950"/>
      <c r="D338" s="950"/>
      <c r="E338" s="951"/>
      <c r="F338" s="950"/>
      <c r="G338" s="951"/>
      <c r="H338" s="951"/>
      <c r="I338" s="952"/>
    </row>
    <row r="339" spans="1:9" ht="15.75">
      <c r="A339" s="950"/>
      <c r="B339" s="950"/>
      <c r="C339" s="950"/>
      <c r="D339" s="950"/>
      <c r="E339" s="951"/>
      <c r="F339" s="950"/>
      <c r="G339" s="951"/>
      <c r="H339" s="951"/>
      <c r="I339" s="952"/>
    </row>
    <row r="340" spans="1:9" ht="15.75">
      <c r="A340" s="950"/>
      <c r="B340" s="950"/>
      <c r="C340" s="950"/>
      <c r="D340" s="950"/>
      <c r="E340" s="951"/>
      <c r="F340" s="950"/>
      <c r="G340" s="951"/>
      <c r="H340" s="951"/>
      <c r="I340" s="952"/>
    </row>
    <row r="341" spans="1:9" ht="15.75">
      <c r="A341" s="950"/>
      <c r="B341" s="950"/>
      <c r="C341" s="950"/>
      <c r="D341" s="950"/>
      <c r="E341" s="951"/>
      <c r="F341" s="950"/>
      <c r="G341" s="951"/>
      <c r="H341" s="951"/>
      <c r="I341" s="952"/>
    </row>
    <row r="342" spans="1:9" ht="15.75">
      <c r="A342" s="950"/>
      <c r="B342" s="950"/>
      <c r="C342" s="950"/>
      <c r="D342" s="950"/>
      <c r="E342" s="951"/>
      <c r="F342" s="950"/>
      <c r="G342" s="951"/>
      <c r="H342" s="951"/>
      <c r="I342" s="952"/>
    </row>
    <row r="343" spans="1:9" ht="15.75">
      <c r="A343" s="950"/>
      <c r="B343" s="950"/>
      <c r="C343" s="950"/>
      <c r="D343" s="950"/>
      <c r="E343" s="951"/>
      <c r="F343" s="950"/>
      <c r="G343" s="951"/>
      <c r="H343" s="951"/>
      <c r="I343" s="952"/>
    </row>
    <row r="344" spans="1:9" ht="15.75">
      <c r="A344" s="950"/>
      <c r="B344" s="950"/>
      <c r="C344" s="950"/>
      <c r="D344" s="950"/>
      <c r="E344" s="951"/>
      <c r="F344" s="950"/>
      <c r="G344" s="951"/>
      <c r="H344" s="951"/>
      <c r="I344" s="952"/>
    </row>
    <row r="345" spans="1:9" ht="15.75">
      <c r="A345" s="950"/>
      <c r="B345" s="950"/>
      <c r="C345" s="950"/>
      <c r="D345" s="950"/>
      <c r="E345" s="951"/>
      <c r="F345" s="950"/>
      <c r="G345" s="951"/>
      <c r="H345" s="951"/>
      <c r="I345" s="952"/>
    </row>
    <row r="346" spans="1:9" ht="15.75">
      <c r="A346" s="950"/>
      <c r="B346" s="950"/>
      <c r="C346" s="950"/>
      <c r="D346" s="950"/>
      <c r="E346" s="951"/>
      <c r="F346" s="950"/>
      <c r="G346" s="951"/>
      <c r="H346" s="951"/>
      <c r="I346" s="952"/>
    </row>
    <row r="347" spans="1:9" ht="15.75">
      <c r="A347" s="950"/>
      <c r="B347" s="950"/>
      <c r="C347" s="950"/>
      <c r="D347" s="950"/>
      <c r="E347" s="951"/>
      <c r="F347" s="950"/>
      <c r="G347" s="951"/>
      <c r="H347" s="951"/>
      <c r="I347" s="952"/>
    </row>
    <row r="348" spans="1:9" ht="15.75">
      <c r="A348" s="950"/>
      <c r="B348" s="950"/>
      <c r="C348" s="950"/>
      <c r="D348" s="950"/>
      <c r="E348" s="951"/>
      <c r="F348" s="950"/>
      <c r="G348" s="951"/>
      <c r="H348" s="951"/>
      <c r="I348" s="952"/>
    </row>
    <row r="349" spans="1:9" ht="15.75">
      <c r="A349" s="950"/>
      <c r="B349" s="950"/>
      <c r="C349" s="950"/>
      <c r="D349" s="950"/>
      <c r="E349" s="951"/>
      <c r="F349" s="950"/>
      <c r="G349" s="951"/>
      <c r="H349" s="951"/>
      <c r="I349" s="952"/>
    </row>
    <row r="350" spans="1:9" ht="15.75">
      <c r="A350" s="950"/>
      <c r="B350" s="950"/>
      <c r="C350" s="950"/>
      <c r="D350" s="950"/>
      <c r="E350" s="951"/>
      <c r="F350" s="950"/>
      <c r="G350" s="951"/>
      <c r="H350" s="951"/>
      <c r="I350" s="952"/>
    </row>
    <row r="351" spans="1:9" ht="15.75">
      <c r="A351" s="950"/>
      <c r="B351" s="950"/>
      <c r="C351" s="950"/>
      <c r="D351" s="950"/>
      <c r="E351" s="951"/>
      <c r="F351" s="950"/>
      <c r="G351" s="951"/>
      <c r="H351" s="951"/>
      <c r="I351" s="952"/>
    </row>
    <row r="352" spans="1:9" ht="15.75">
      <c r="A352" s="950"/>
      <c r="B352" s="950"/>
      <c r="C352" s="950"/>
      <c r="D352" s="950"/>
      <c r="E352" s="951"/>
      <c r="F352" s="950"/>
      <c r="G352" s="951"/>
      <c r="H352" s="951"/>
      <c r="I352" s="952"/>
    </row>
    <row r="353" spans="1:9" ht="15.75">
      <c r="A353" s="950"/>
      <c r="B353" s="950"/>
      <c r="C353" s="950"/>
      <c r="D353" s="950"/>
      <c r="E353" s="951"/>
      <c r="F353" s="950"/>
      <c r="G353" s="951"/>
      <c r="H353" s="951"/>
      <c r="I353" s="952"/>
    </row>
    <row r="354" spans="1:9" ht="15.75">
      <c r="A354" s="950"/>
      <c r="B354" s="950"/>
      <c r="C354" s="950"/>
      <c r="D354" s="950"/>
      <c r="E354" s="951"/>
      <c r="F354" s="950"/>
      <c r="G354" s="951"/>
      <c r="H354" s="951"/>
      <c r="I354" s="952"/>
    </row>
    <row r="355" spans="1:9" ht="15.75">
      <c r="A355" s="950"/>
      <c r="B355" s="950"/>
      <c r="C355" s="950"/>
      <c r="D355" s="950"/>
      <c r="E355" s="951"/>
      <c r="F355" s="950"/>
      <c r="G355" s="951"/>
      <c r="H355" s="951"/>
      <c r="I355" s="952"/>
    </row>
    <row r="356" spans="1:9" ht="15.75">
      <c r="A356" s="950"/>
      <c r="B356" s="950"/>
      <c r="C356" s="950"/>
      <c r="D356" s="950"/>
      <c r="E356" s="951"/>
      <c r="F356" s="950"/>
      <c r="G356" s="951"/>
      <c r="H356" s="951"/>
      <c r="I356" s="952"/>
    </row>
    <row r="357" spans="1:9" ht="15.75">
      <c r="A357" s="950"/>
      <c r="B357" s="950"/>
      <c r="C357" s="950"/>
      <c r="D357" s="950"/>
      <c r="E357" s="951"/>
      <c r="F357" s="950"/>
      <c r="G357" s="951"/>
      <c r="H357" s="951"/>
      <c r="I357" s="952"/>
    </row>
    <row r="358" spans="1:9" ht="15.75">
      <c r="A358" s="950"/>
      <c r="B358" s="950"/>
      <c r="C358" s="950"/>
      <c r="D358" s="950"/>
      <c r="E358" s="951"/>
      <c r="F358" s="950"/>
      <c r="G358" s="951"/>
      <c r="H358" s="951"/>
      <c r="I358" s="952"/>
    </row>
    <row r="359" spans="1:9" ht="15.75">
      <c r="A359" s="950"/>
      <c r="B359" s="950"/>
      <c r="C359" s="950"/>
      <c r="D359" s="950"/>
      <c r="E359" s="951"/>
      <c r="F359" s="950"/>
      <c r="G359" s="951"/>
      <c r="H359" s="951"/>
      <c r="I359" s="952"/>
    </row>
    <row r="360" spans="1:9" ht="15.75">
      <c r="A360" s="950"/>
      <c r="B360" s="950"/>
      <c r="C360" s="950"/>
      <c r="D360" s="950"/>
      <c r="E360" s="951"/>
      <c r="F360" s="950"/>
      <c r="G360" s="951"/>
      <c r="H360" s="951"/>
      <c r="I360" s="952"/>
    </row>
    <row r="361" spans="1:9" ht="15.75">
      <c r="A361" s="950"/>
      <c r="B361" s="950"/>
      <c r="C361" s="950"/>
      <c r="D361" s="950"/>
      <c r="E361" s="951"/>
      <c r="F361" s="950"/>
      <c r="G361" s="951"/>
      <c r="H361" s="951"/>
      <c r="I361" s="952"/>
    </row>
    <row r="362" spans="1:9" ht="15.75">
      <c r="A362" s="950"/>
      <c r="B362" s="950"/>
      <c r="C362" s="950"/>
      <c r="D362" s="950"/>
      <c r="E362" s="951"/>
      <c r="F362" s="950"/>
      <c r="G362" s="951"/>
      <c r="H362" s="951"/>
      <c r="I362" s="952"/>
    </row>
    <row r="363" spans="1:9" ht="15.75">
      <c r="A363" s="950"/>
      <c r="B363" s="950"/>
      <c r="C363" s="950"/>
      <c r="D363" s="950"/>
      <c r="E363" s="951"/>
      <c r="F363" s="950"/>
      <c r="G363" s="951"/>
      <c r="H363" s="951"/>
      <c r="I363" s="952"/>
    </row>
    <row r="364" spans="1:9" ht="15.75">
      <c r="A364" s="950"/>
      <c r="B364" s="950"/>
      <c r="C364" s="950"/>
      <c r="D364" s="950"/>
      <c r="E364" s="951"/>
      <c r="F364" s="950"/>
      <c r="G364" s="951"/>
      <c r="H364" s="951"/>
      <c r="I364" s="952"/>
    </row>
    <row r="365" spans="1:9" ht="15.75">
      <c r="A365" s="950"/>
      <c r="B365" s="950"/>
      <c r="C365" s="950"/>
      <c r="D365" s="950"/>
      <c r="E365" s="951"/>
      <c r="F365" s="950"/>
      <c r="G365" s="951"/>
      <c r="H365" s="951"/>
      <c r="I365" s="952"/>
    </row>
    <row r="366" spans="1:9" ht="15.75">
      <c r="A366" s="950"/>
      <c r="B366" s="950"/>
      <c r="C366" s="950"/>
      <c r="D366" s="950"/>
      <c r="E366" s="951"/>
      <c r="F366" s="950"/>
      <c r="G366" s="951"/>
      <c r="H366" s="951"/>
      <c r="I366" s="952"/>
    </row>
    <row r="367" spans="1:9" ht="15.75">
      <c r="A367" s="950"/>
      <c r="B367" s="950"/>
      <c r="C367" s="950"/>
      <c r="D367" s="950"/>
      <c r="E367" s="951"/>
      <c r="F367" s="950"/>
      <c r="G367" s="951"/>
      <c r="H367" s="951"/>
      <c r="I367" s="952"/>
    </row>
    <row r="368" spans="1:9" ht="15.75">
      <c r="A368" s="950"/>
      <c r="B368" s="950"/>
      <c r="C368" s="950"/>
      <c r="D368" s="950"/>
      <c r="E368" s="951"/>
      <c r="F368" s="950"/>
      <c r="G368" s="951"/>
      <c r="H368" s="951"/>
      <c r="I368" s="952"/>
    </row>
    <row r="369" spans="1:9" ht="15.75">
      <c r="A369" s="950"/>
      <c r="B369" s="950"/>
      <c r="C369" s="950"/>
      <c r="D369" s="950"/>
      <c r="E369" s="951"/>
      <c r="F369" s="950"/>
      <c r="G369" s="951"/>
      <c r="H369" s="951"/>
      <c r="I369" s="952"/>
    </row>
    <row r="370" spans="1:9" ht="15.75">
      <c r="A370" s="950"/>
      <c r="B370" s="950"/>
      <c r="C370" s="950"/>
      <c r="D370" s="950"/>
      <c r="E370" s="951"/>
      <c r="F370" s="950"/>
      <c r="G370" s="951"/>
      <c r="H370" s="951"/>
      <c r="I370" s="952"/>
    </row>
    <row r="371" spans="1:9" ht="15.75">
      <c r="A371" s="950"/>
      <c r="B371" s="950"/>
      <c r="C371" s="950"/>
      <c r="D371" s="950"/>
      <c r="E371" s="951"/>
      <c r="F371" s="950"/>
      <c r="G371" s="951"/>
      <c r="H371" s="951"/>
      <c r="I371" s="952"/>
    </row>
    <row r="372" spans="1:9" ht="15.75">
      <c r="A372" s="950"/>
      <c r="B372" s="950"/>
      <c r="C372" s="950"/>
      <c r="D372" s="950"/>
      <c r="E372" s="951"/>
      <c r="F372" s="950"/>
      <c r="G372" s="951"/>
      <c r="H372" s="951"/>
      <c r="I372" s="952"/>
    </row>
    <row r="373" spans="1:9" ht="15.75">
      <c r="A373" s="950"/>
      <c r="B373" s="950"/>
      <c r="C373" s="950"/>
      <c r="D373" s="950"/>
      <c r="E373" s="951"/>
      <c r="F373" s="950"/>
      <c r="G373" s="951"/>
      <c r="H373" s="951"/>
      <c r="I373" s="952"/>
    </row>
    <row r="374" spans="1:9" ht="15.75">
      <c r="A374" s="950"/>
      <c r="B374" s="950"/>
      <c r="C374" s="950"/>
      <c r="D374" s="950"/>
      <c r="E374" s="951"/>
      <c r="F374" s="950"/>
      <c r="G374" s="951"/>
      <c r="H374" s="951"/>
      <c r="I374" s="952"/>
    </row>
    <row r="375" spans="1:9" ht="15.75">
      <c r="A375" s="950"/>
      <c r="B375" s="950"/>
      <c r="C375" s="950"/>
      <c r="D375" s="950"/>
      <c r="E375" s="951"/>
      <c r="F375" s="950"/>
      <c r="G375" s="951"/>
      <c r="H375" s="951"/>
      <c r="I375" s="952"/>
    </row>
    <row r="376" spans="1:9" ht="15.75">
      <c r="A376" s="950"/>
      <c r="B376" s="950"/>
      <c r="C376" s="950"/>
      <c r="D376" s="950"/>
      <c r="E376" s="951"/>
      <c r="F376" s="950"/>
      <c r="G376" s="951"/>
      <c r="H376" s="951"/>
      <c r="I376" s="952"/>
    </row>
    <row r="377" spans="1:9" ht="15.75">
      <c r="A377" s="950"/>
      <c r="B377" s="950"/>
      <c r="C377" s="950"/>
      <c r="D377" s="950"/>
      <c r="E377" s="951"/>
      <c r="F377" s="950"/>
      <c r="G377" s="951"/>
      <c r="H377" s="951"/>
      <c r="I377" s="952"/>
    </row>
    <row r="378" spans="1:9" ht="15.75">
      <c r="A378" s="950"/>
      <c r="B378" s="950"/>
      <c r="C378" s="950"/>
      <c r="D378" s="950"/>
      <c r="E378" s="951"/>
      <c r="F378" s="950"/>
      <c r="G378" s="951"/>
      <c r="H378" s="951"/>
      <c r="I378" s="952"/>
    </row>
    <row r="379" spans="1:9" ht="15.75">
      <c r="A379" s="950"/>
      <c r="B379" s="950"/>
      <c r="C379" s="950"/>
      <c r="D379" s="950"/>
      <c r="E379" s="951"/>
      <c r="F379" s="950"/>
      <c r="G379" s="951"/>
      <c r="H379" s="951"/>
      <c r="I379" s="952"/>
    </row>
    <row r="380" spans="1:9" ht="15.75">
      <c r="A380" s="950"/>
      <c r="B380" s="950"/>
      <c r="C380" s="950"/>
      <c r="D380" s="950"/>
      <c r="E380" s="951"/>
      <c r="F380" s="950"/>
      <c r="G380" s="951"/>
      <c r="H380" s="951"/>
      <c r="I380" s="952"/>
    </row>
    <row r="381" spans="1:9" ht="15.75">
      <c r="A381" s="950"/>
      <c r="B381" s="950"/>
      <c r="C381" s="950"/>
      <c r="D381" s="950"/>
      <c r="E381" s="951"/>
      <c r="F381" s="950"/>
      <c r="G381" s="951"/>
      <c r="H381" s="951"/>
      <c r="I381" s="952"/>
    </row>
    <row r="382" spans="1:9" ht="15.75">
      <c r="A382" s="950"/>
      <c r="B382" s="950"/>
      <c r="C382" s="950"/>
      <c r="D382" s="950"/>
      <c r="E382" s="951"/>
      <c r="F382" s="950"/>
      <c r="G382" s="951"/>
      <c r="H382" s="951"/>
      <c r="I382" s="952"/>
    </row>
    <row r="383" spans="1:9" ht="15.75">
      <c r="A383" s="950"/>
      <c r="B383" s="950"/>
      <c r="C383" s="950"/>
      <c r="D383" s="950"/>
      <c r="E383" s="951"/>
      <c r="F383" s="950"/>
      <c r="G383" s="951"/>
      <c r="H383" s="951"/>
      <c r="I383" s="952"/>
    </row>
    <row r="384" spans="1:9" ht="15.75">
      <c r="A384" s="950"/>
      <c r="B384" s="950"/>
      <c r="C384" s="950"/>
      <c r="D384" s="950"/>
      <c r="E384" s="951"/>
      <c r="F384" s="950"/>
      <c r="G384" s="951"/>
      <c r="H384" s="951"/>
      <c r="I384" s="952"/>
    </row>
    <row r="385" spans="1:9" ht="15.75">
      <c r="A385" s="950"/>
      <c r="B385" s="950"/>
      <c r="C385" s="950"/>
      <c r="D385" s="950"/>
      <c r="E385" s="951"/>
      <c r="F385" s="950"/>
      <c r="G385" s="951"/>
      <c r="H385" s="951"/>
      <c r="I385" s="952"/>
    </row>
    <row r="386" spans="1:9" ht="15.75">
      <c r="A386" s="950"/>
      <c r="B386" s="950"/>
      <c r="C386" s="950"/>
      <c r="D386" s="950"/>
      <c r="E386" s="951"/>
      <c r="F386" s="950"/>
      <c r="G386" s="951"/>
      <c r="H386" s="951"/>
      <c r="I386" s="952"/>
    </row>
    <row r="387" spans="1:9" ht="15.75">
      <c r="A387" s="950"/>
      <c r="B387" s="950"/>
      <c r="C387" s="950"/>
      <c r="D387" s="950"/>
      <c r="E387" s="951"/>
      <c r="F387" s="950"/>
      <c r="G387" s="951"/>
      <c r="H387" s="951"/>
      <c r="I387" s="952"/>
    </row>
    <row r="388" spans="1:9" ht="15.75">
      <c r="A388" s="950"/>
      <c r="B388" s="950"/>
      <c r="C388" s="950"/>
      <c r="D388" s="950"/>
      <c r="E388" s="951"/>
      <c r="F388" s="950"/>
      <c r="G388" s="951"/>
      <c r="H388" s="951"/>
      <c r="I388" s="952"/>
    </row>
    <row r="389" spans="1:9" ht="15.75">
      <c r="A389" s="950"/>
      <c r="B389" s="950"/>
      <c r="C389" s="950"/>
      <c r="D389" s="950"/>
      <c r="E389" s="951"/>
      <c r="F389" s="950"/>
      <c r="G389" s="951"/>
      <c r="H389" s="951"/>
      <c r="I389" s="952"/>
    </row>
    <row r="390" spans="1:9" ht="15.75">
      <c r="A390" s="950"/>
      <c r="B390" s="950"/>
      <c r="C390" s="950"/>
      <c r="D390" s="950"/>
      <c r="E390" s="951"/>
      <c r="F390" s="950"/>
      <c r="G390" s="951"/>
      <c r="H390" s="951"/>
      <c r="I390" s="952"/>
    </row>
    <row r="391" spans="1:9" ht="15.75">
      <c r="A391" s="950"/>
      <c r="B391" s="950"/>
      <c r="C391" s="950"/>
      <c r="D391" s="950"/>
      <c r="E391" s="951"/>
      <c r="F391" s="950"/>
      <c r="G391" s="951"/>
      <c r="H391" s="951"/>
      <c r="I391" s="952"/>
    </row>
    <row r="392" spans="1:9" ht="15.75">
      <c r="A392" s="950"/>
      <c r="B392" s="950"/>
      <c r="C392" s="950"/>
      <c r="D392" s="950"/>
      <c r="E392" s="951"/>
      <c r="F392" s="950"/>
      <c r="G392" s="951"/>
      <c r="H392" s="951"/>
      <c r="I392" s="952"/>
    </row>
    <row r="393" spans="1:9" ht="15.75">
      <c r="A393" s="950"/>
      <c r="B393" s="950"/>
      <c r="C393" s="950"/>
      <c r="D393" s="950"/>
      <c r="E393" s="951"/>
      <c r="F393" s="950"/>
      <c r="G393" s="951"/>
      <c r="H393" s="951"/>
      <c r="I393" s="952"/>
    </row>
    <row r="394" spans="1:9" ht="15.75">
      <c r="A394" s="950"/>
      <c r="B394" s="950"/>
      <c r="C394" s="950"/>
      <c r="D394" s="950"/>
      <c r="E394" s="951"/>
      <c r="F394" s="950"/>
      <c r="G394" s="951"/>
      <c r="H394" s="951"/>
      <c r="I394" s="952"/>
    </row>
    <row r="395" spans="1:9" ht="15.75">
      <c r="A395" s="950"/>
      <c r="B395" s="950"/>
      <c r="C395" s="950"/>
      <c r="D395" s="950"/>
      <c r="E395" s="951"/>
      <c r="F395" s="950"/>
      <c r="G395" s="951"/>
      <c r="H395" s="951"/>
      <c r="I395" s="952"/>
    </row>
    <row r="396" spans="1:9" ht="15.75">
      <c r="A396" s="950"/>
      <c r="B396" s="950"/>
      <c r="C396" s="950"/>
      <c r="D396" s="950"/>
      <c r="E396" s="951"/>
      <c r="F396" s="950"/>
      <c r="G396" s="951"/>
      <c r="H396" s="951"/>
      <c r="I396" s="952"/>
    </row>
    <row r="397" spans="1:9" ht="15.75">
      <c r="A397" s="950"/>
      <c r="B397" s="950"/>
      <c r="C397" s="950"/>
      <c r="D397" s="950"/>
      <c r="E397" s="951"/>
      <c r="F397" s="950"/>
      <c r="G397" s="951"/>
      <c r="H397" s="951"/>
      <c r="I397" s="952"/>
    </row>
    <row r="398" spans="1:9" ht="15.75">
      <c r="A398" s="950"/>
      <c r="B398" s="950"/>
      <c r="C398" s="950"/>
      <c r="D398" s="950"/>
      <c r="E398" s="951"/>
      <c r="F398" s="950"/>
      <c r="G398" s="951"/>
      <c r="H398" s="951"/>
      <c r="I398" s="952"/>
    </row>
    <row r="399" spans="1:9" ht="15.75">
      <c r="A399" s="950"/>
      <c r="B399" s="950"/>
      <c r="C399" s="950"/>
      <c r="D399" s="950"/>
      <c r="E399" s="951"/>
      <c r="F399" s="950"/>
      <c r="G399" s="951"/>
      <c r="H399" s="951"/>
      <c r="I399" s="952"/>
    </row>
    <row r="400" spans="1:9" ht="15.75">
      <c r="A400" s="950"/>
      <c r="B400" s="950"/>
      <c r="C400" s="950"/>
      <c r="D400" s="950"/>
      <c r="E400" s="951"/>
      <c r="F400" s="950"/>
      <c r="G400" s="951"/>
      <c r="H400" s="951"/>
      <c r="I400" s="952"/>
    </row>
    <row r="401" spans="1:9" ht="15.75">
      <c r="A401" s="950"/>
      <c r="B401" s="950"/>
      <c r="C401" s="950"/>
      <c r="D401" s="950"/>
      <c r="E401" s="951"/>
      <c r="F401" s="950"/>
      <c r="G401" s="951"/>
      <c r="H401" s="951"/>
      <c r="I401" s="952"/>
    </row>
    <row r="402" spans="1:9" ht="15.75">
      <c r="A402" s="950"/>
      <c r="B402" s="950"/>
      <c r="C402" s="950"/>
      <c r="D402" s="950"/>
      <c r="E402" s="951"/>
      <c r="F402" s="950"/>
      <c r="G402" s="951"/>
      <c r="H402" s="951"/>
      <c r="I402" s="952"/>
    </row>
    <row r="403" spans="1:9" ht="15.75">
      <c r="A403" s="950"/>
      <c r="B403" s="950"/>
      <c r="C403" s="950"/>
      <c r="D403" s="950"/>
      <c r="E403" s="951"/>
      <c r="F403" s="950"/>
      <c r="G403" s="951"/>
      <c r="H403" s="951"/>
      <c r="I403" s="952"/>
    </row>
    <row r="404" spans="1:9" ht="15.75">
      <c r="A404" s="950"/>
      <c r="B404" s="950"/>
      <c r="C404" s="950"/>
      <c r="D404" s="950"/>
      <c r="E404" s="951"/>
      <c r="F404" s="950"/>
      <c r="G404" s="951"/>
      <c r="H404" s="951"/>
      <c r="I404" s="952"/>
    </row>
    <row r="405" spans="1:9" ht="15.75">
      <c r="A405" s="950"/>
      <c r="B405" s="950"/>
      <c r="C405" s="950"/>
      <c r="D405" s="950"/>
      <c r="E405" s="951"/>
      <c r="F405" s="950"/>
      <c r="G405" s="951"/>
      <c r="H405" s="951"/>
      <c r="I405" s="952"/>
    </row>
    <row r="406" spans="1:9" ht="15.75">
      <c r="A406" s="950"/>
      <c r="B406" s="950"/>
      <c r="C406" s="950"/>
      <c r="D406" s="950"/>
      <c r="E406" s="951"/>
      <c r="F406" s="950"/>
      <c r="G406" s="951"/>
      <c r="H406" s="951"/>
      <c r="I406" s="952"/>
    </row>
    <row r="407" spans="1:9" ht="15.75">
      <c r="A407" s="950"/>
      <c r="B407" s="950"/>
      <c r="C407" s="950"/>
      <c r="D407" s="950"/>
      <c r="E407" s="951"/>
      <c r="F407" s="950"/>
      <c r="G407" s="951"/>
      <c r="H407" s="951"/>
      <c r="I407" s="952"/>
    </row>
    <row r="408" spans="1:9" ht="15.75">
      <c r="A408" s="950"/>
      <c r="B408" s="950"/>
      <c r="C408" s="950"/>
      <c r="D408" s="950"/>
      <c r="E408" s="951"/>
      <c r="F408" s="950"/>
      <c r="G408" s="951"/>
      <c r="H408" s="951"/>
      <c r="I408" s="952"/>
    </row>
    <row r="409" spans="1:9" ht="15.75">
      <c r="A409" s="950"/>
      <c r="B409" s="950"/>
      <c r="C409" s="950"/>
      <c r="D409" s="950"/>
      <c r="E409" s="951"/>
      <c r="F409" s="950"/>
      <c r="G409" s="951"/>
      <c r="H409" s="951"/>
      <c r="I409" s="952"/>
    </row>
    <row r="410" spans="1:9" ht="15.75">
      <c r="A410" s="950"/>
      <c r="B410" s="950"/>
      <c r="C410" s="950"/>
      <c r="D410" s="950"/>
      <c r="E410" s="951"/>
      <c r="F410" s="950"/>
      <c r="G410" s="951"/>
      <c r="H410" s="951"/>
      <c r="I410" s="952"/>
    </row>
    <row r="411" spans="1:9" ht="15.75">
      <c r="A411" s="950"/>
      <c r="B411" s="950"/>
      <c r="C411" s="950"/>
      <c r="D411" s="950"/>
      <c r="E411" s="951"/>
      <c r="F411" s="950"/>
      <c r="G411" s="951"/>
      <c r="H411" s="951"/>
      <c r="I411" s="952"/>
    </row>
    <row r="412" spans="1:9" ht="15.75">
      <c r="A412" s="950"/>
      <c r="B412" s="950"/>
      <c r="C412" s="950"/>
      <c r="D412" s="950"/>
      <c r="E412" s="951"/>
      <c r="F412" s="950"/>
      <c r="G412" s="951"/>
      <c r="H412" s="951"/>
      <c r="I412" s="952"/>
    </row>
    <row r="413" spans="1:9" ht="15.75">
      <c r="A413" s="950"/>
      <c r="B413" s="950"/>
      <c r="C413" s="950"/>
      <c r="D413" s="950"/>
      <c r="E413" s="951"/>
      <c r="F413" s="950"/>
      <c r="G413" s="951"/>
      <c r="H413" s="951"/>
      <c r="I413" s="952"/>
    </row>
    <row r="414" spans="1:9" ht="15.75">
      <c r="A414" s="950"/>
      <c r="B414" s="950"/>
      <c r="C414" s="950"/>
      <c r="D414" s="950"/>
      <c r="E414" s="951"/>
      <c r="F414" s="950"/>
      <c r="G414" s="951"/>
      <c r="H414" s="951"/>
      <c r="I414" s="952"/>
    </row>
    <row r="415" spans="1:9" ht="15.75">
      <c r="A415" s="950"/>
      <c r="B415" s="950"/>
      <c r="C415" s="950"/>
      <c r="D415" s="950"/>
      <c r="E415" s="951"/>
      <c r="F415" s="950"/>
      <c r="G415" s="951"/>
      <c r="H415" s="951"/>
      <c r="I415" s="952"/>
    </row>
    <row r="416" spans="1:9" ht="15.75">
      <c r="A416" s="950"/>
      <c r="B416" s="950"/>
      <c r="C416" s="950"/>
      <c r="D416" s="950"/>
      <c r="E416" s="951"/>
      <c r="F416" s="950"/>
      <c r="G416" s="951"/>
      <c r="H416" s="951"/>
      <c r="I416" s="952"/>
    </row>
    <row r="417" spans="1:9" ht="15.75">
      <c r="A417" s="950"/>
      <c r="B417" s="950"/>
      <c r="C417" s="950"/>
      <c r="D417" s="950"/>
      <c r="E417" s="951"/>
      <c r="F417" s="950"/>
      <c r="G417" s="951"/>
      <c r="H417" s="951"/>
      <c r="I417" s="952"/>
    </row>
    <row r="418" spans="1:9" ht="15.75">
      <c r="A418" s="950"/>
      <c r="B418" s="950"/>
      <c r="C418" s="950"/>
      <c r="D418" s="950"/>
      <c r="E418" s="951"/>
      <c r="F418" s="950"/>
      <c r="G418" s="951"/>
      <c r="H418" s="951"/>
      <c r="I418" s="952"/>
    </row>
    <row r="419" spans="1:9" ht="15.75">
      <c r="A419" s="950"/>
      <c r="B419" s="950"/>
      <c r="C419" s="950"/>
      <c r="D419" s="950"/>
      <c r="E419" s="951"/>
      <c r="F419" s="950"/>
      <c r="G419" s="951"/>
      <c r="H419" s="951"/>
      <c r="I419" s="952"/>
    </row>
    <row r="420" spans="1:9" ht="15.75">
      <c r="A420" s="950"/>
      <c r="B420" s="950"/>
      <c r="C420" s="950"/>
      <c r="D420" s="950"/>
      <c r="E420" s="951"/>
      <c r="F420" s="950"/>
      <c r="G420" s="951"/>
      <c r="H420" s="951"/>
      <c r="I420" s="952"/>
    </row>
    <row r="421" spans="1:9" ht="15.75">
      <c r="A421" s="950"/>
      <c r="B421" s="950"/>
      <c r="C421" s="950"/>
      <c r="D421" s="950"/>
      <c r="E421" s="951"/>
      <c r="F421" s="950"/>
      <c r="G421" s="951"/>
      <c r="H421" s="951"/>
      <c r="I421" s="952"/>
    </row>
    <row r="422" spans="1:9" ht="15.75">
      <c r="A422" s="950"/>
      <c r="B422" s="950"/>
      <c r="C422" s="950"/>
      <c r="D422" s="950"/>
      <c r="E422" s="951"/>
      <c r="F422" s="950"/>
      <c r="G422" s="951"/>
      <c r="H422" s="951"/>
      <c r="I422" s="952"/>
    </row>
    <row r="423" spans="1:9" ht="15.75">
      <c r="A423" s="950"/>
      <c r="B423" s="950"/>
      <c r="C423" s="950"/>
      <c r="D423" s="950"/>
      <c r="E423" s="951"/>
      <c r="F423" s="950"/>
      <c r="G423" s="951"/>
      <c r="H423" s="951"/>
      <c r="I423" s="952"/>
    </row>
    <row r="424" spans="1:9" ht="15.75">
      <c r="A424" s="950"/>
      <c r="B424" s="950"/>
      <c r="C424" s="950"/>
      <c r="D424" s="950"/>
      <c r="E424" s="951"/>
      <c r="F424" s="950"/>
      <c r="G424" s="951"/>
      <c r="H424" s="951"/>
      <c r="I424" s="952"/>
    </row>
    <row r="425" spans="1:9" ht="15.75">
      <c r="A425" s="950"/>
      <c r="B425" s="950"/>
      <c r="C425" s="950"/>
      <c r="D425" s="950"/>
      <c r="E425" s="951"/>
      <c r="F425" s="950"/>
      <c r="G425" s="951"/>
      <c r="H425" s="951"/>
      <c r="I425" s="952"/>
    </row>
    <row r="426" spans="1:9" ht="15.75">
      <c r="A426" s="950"/>
      <c r="B426" s="950"/>
      <c r="C426" s="950"/>
      <c r="D426" s="950"/>
      <c r="E426" s="951"/>
      <c r="F426" s="950"/>
      <c r="G426" s="951"/>
      <c r="H426" s="951"/>
      <c r="I426" s="952"/>
    </row>
    <row r="427" spans="1:9" ht="15.75">
      <c r="A427" s="950"/>
      <c r="B427" s="950"/>
      <c r="C427" s="950"/>
      <c r="D427" s="950"/>
      <c r="E427" s="951"/>
      <c r="F427" s="950"/>
      <c r="G427" s="951"/>
      <c r="H427" s="951"/>
      <c r="I427" s="952"/>
    </row>
    <row r="428" spans="1:9" ht="15.75">
      <c r="A428" s="950"/>
      <c r="B428" s="950"/>
      <c r="C428" s="950"/>
      <c r="D428" s="950"/>
      <c r="E428" s="951"/>
      <c r="F428" s="950"/>
      <c r="G428" s="951"/>
      <c r="H428" s="951"/>
      <c r="I428" s="952"/>
    </row>
    <row r="429" spans="1:9" ht="15.75">
      <c r="A429" s="950"/>
      <c r="B429" s="950"/>
      <c r="C429" s="950"/>
      <c r="D429" s="950"/>
      <c r="E429" s="951"/>
      <c r="F429" s="950"/>
      <c r="G429" s="951"/>
      <c r="H429" s="951"/>
      <c r="I429" s="952"/>
    </row>
    <row r="430" spans="1:9" ht="15.75">
      <c r="A430" s="950"/>
      <c r="B430" s="950"/>
      <c r="C430" s="950"/>
      <c r="D430" s="950"/>
      <c r="E430" s="951"/>
      <c r="F430" s="950"/>
      <c r="G430" s="951"/>
      <c r="H430" s="951"/>
      <c r="I430" s="952"/>
    </row>
    <row r="431" spans="1:9" ht="15.75">
      <c r="A431" s="950"/>
      <c r="B431" s="950"/>
      <c r="C431" s="950"/>
      <c r="D431" s="950"/>
      <c r="E431" s="951"/>
      <c r="F431" s="950"/>
      <c r="G431" s="951"/>
      <c r="H431" s="951"/>
      <c r="I431" s="952"/>
    </row>
    <row r="432" spans="1:9" ht="15.75">
      <c r="A432" s="950"/>
      <c r="B432" s="950"/>
      <c r="C432" s="950"/>
      <c r="D432" s="950"/>
      <c r="E432" s="951"/>
      <c r="F432" s="950"/>
      <c r="G432" s="951"/>
      <c r="H432" s="951"/>
      <c r="I432" s="952"/>
    </row>
    <row r="433" spans="1:9" ht="15.75">
      <c r="A433" s="950"/>
      <c r="B433" s="950"/>
      <c r="C433" s="950"/>
      <c r="D433" s="950"/>
      <c r="E433" s="951"/>
      <c r="F433" s="950"/>
      <c r="G433" s="951"/>
      <c r="H433" s="951"/>
      <c r="I433" s="952"/>
    </row>
    <row r="434" spans="1:9" ht="15.75">
      <c r="A434" s="950"/>
      <c r="B434" s="950"/>
      <c r="C434" s="950"/>
      <c r="D434" s="950"/>
      <c r="E434" s="951"/>
      <c r="F434" s="950"/>
      <c r="G434" s="951"/>
      <c r="H434" s="951"/>
      <c r="I434" s="952"/>
    </row>
    <row r="435" spans="1:9" ht="15.75">
      <c r="A435" s="950"/>
      <c r="B435" s="950"/>
      <c r="C435" s="950"/>
      <c r="D435" s="950"/>
      <c r="E435" s="951"/>
      <c r="F435" s="950"/>
      <c r="G435" s="951"/>
      <c r="H435" s="951"/>
      <c r="I435" s="952"/>
    </row>
    <row r="436" spans="1:9" ht="15.75">
      <c r="A436" s="950"/>
      <c r="B436" s="950"/>
      <c r="C436" s="950"/>
      <c r="D436" s="950"/>
      <c r="E436" s="951"/>
      <c r="F436" s="950"/>
      <c r="G436" s="951"/>
      <c r="H436" s="951"/>
      <c r="I436" s="952"/>
    </row>
    <row r="437" spans="1:9" ht="15.75">
      <c r="A437" s="950"/>
      <c r="B437" s="950"/>
      <c r="C437" s="950"/>
      <c r="D437" s="950"/>
      <c r="E437" s="951"/>
      <c r="F437" s="950"/>
      <c r="G437" s="951"/>
      <c r="H437" s="951"/>
      <c r="I437" s="952"/>
    </row>
    <row r="438" spans="1:9" ht="15.75">
      <c r="A438" s="950"/>
      <c r="B438" s="950"/>
      <c r="C438" s="950"/>
      <c r="D438" s="950"/>
      <c r="E438" s="951"/>
      <c r="F438" s="950"/>
      <c r="G438" s="951"/>
      <c r="H438" s="951"/>
      <c r="I438" s="952"/>
    </row>
    <row r="439" spans="1:9" ht="15.75">
      <c r="A439" s="950"/>
      <c r="B439" s="950"/>
      <c r="C439" s="950"/>
      <c r="D439" s="950"/>
      <c r="E439" s="951"/>
      <c r="F439" s="950"/>
      <c r="G439" s="951"/>
      <c r="H439" s="951"/>
      <c r="I439" s="952"/>
    </row>
    <row r="440" spans="1:9" ht="15.75">
      <c r="A440" s="950"/>
      <c r="B440" s="950"/>
      <c r="C440" s="950"/>
      <c r="D440" s="950"/>
      <c r="E440" s="951"/>
      <c r="F440" s="950"/>
      <c r="G440" s="951"/>
      <c r="H440" s="951"/>
      <c r="I440" s="952"/>
    </row>
    <row r="441" spans="1:9" ht="15.75">
      <c r="A441" s="950"/>
      <c r="B441" s="950"/>
      <c r="C441" s="950"/>
      <c r="D441" s="950"/>
      <c r="E441" s="951"/>
      <c r="F441" s="950"/>
      <c r="G441" s="951"/>
      <c r="H441" s="951"/>
      <c r="I441" s="952"/>
    </row>
    <row r="442" spans="1:9" ht="15.75">
      <c r="A442" s="950"/>
      <c r="B442" s="950"/>
      <c r="C442" s="950"/>
      <c r="D442" s="950"/>
      <c r="E442" s="951"/>
      <c r="F442" s="950"/>
      <c r="G442" s="951"/>
      <c r="H442" s="951"/>
      <c r="I442" s="952"/>
    </row>
    <row r="443" spans="1:9" ht="15.75">
      <c r="A443" s="950"/>
      <c r="B443" s="950"/>
      <c r="C443" s="950"/>
      <c r="D443" s="950"/>
      <c r="E443" s="951"/>
      <c r="F443" s="950"/>
      <c r="G443" s="951"/>
      <c r="H443" s="951"/>
      <c r="I443" s="952"/>
    </row>
    <row r="444" spans="1:9" ht="15.75">
      <c r="A444" s="950"/>
      <c r="B444" s="950"/>
      <c r="C444" s="950"/>
      <c r="D444" s="950"/>
      <c r="E444" s="951"/>
      <c r="F444" s="950"/>
      <c r="G444" s="951"/>
      <c r="H444" s="951"/>
      <c r="I444" s="952"/>
    </row>
    <row r="445" spans="1:9" ht="15.75">
      <c r="A445" s="950"/>
      <c r="B445" s="950"/>
      <c r="C445" s="950"/>
      <c r="D445" s="950"/>
      <c r="E445" s="951"/>
      <c r="F445" s="950"/>
      <c r="G445" s="951"/>
      <c r="H445" s="951"/>
      <c r="I445" s="952"/>
    </row>
    <row r="446" spans="1:9" ht="15.75">
      <c r="A446" s="950"/>
      <c r="B446" s="950"/>
      <c r="C446" s="950"/>
      <c r="D446" s="950"/>
      <c r="E446" s="951"/>
      <c r="F446" s="950"/>
      <c r="G446" s="951"/>
      <c r="H446" s="951"/>
      <c r="I446" s="952"/>
    </row>
    <row r="447" spans="1:9" ht="15.75">
      <c r="A447" s="950"/>
      <c r="B447" s="950"/>
      <c r="C447" s="950"/>
      <c r="D447" s="950"/>
      <c r="E447" s="951"/>
      <c r="F447" s="950"/>
      <c r="G447" s="951"/>
      <c r="H447" s="951"/>
      <c r="I447" s="952"/>
    </row>
    <row r="448" spans="1:9" ht="15.75">
      <c r="A448" s="950"/>
      <c r="B448" s="950"/>
      <c r="C448" s="950"/>
      <c r="D448" s="950"/>
      <c r="E448" s="951"/>
      <c r="F448" s="950"/>
      <c r="G448" s="951"/>
      <c r="H448" s="951"/>
      <c r="I448" s="952"/>
    </row>
    <row r="449" spans="1:9" ht="15.75">
      <c r="A449" s="950"/>
      <c r="B449" s="950"/>
      <c r="C449" s="950"/>
      <c r="D449" s="950"/>
      <c r="E449" s="951"/>
      <c r="F449" s="950"/>
      <c r="G449" s="951"/>
      <c r="H449" s="951"/>
      <c r="I449" s="952"/>
    </row>
    <row r="450" spans="1:9" ht="15.75">
      <c r="A450" s="950"/>
      <c r="B450" s="950"/>
      <c r="C450" s="950"/>
      <c r="D450" s="950"/>
      <c r="E450" s="951"/>
      <c r="F450" s="950"/>
      <c r="G450" s="951"/>
      <c r="H450" s="951"/>
      <c r="I450" s="952"/>
    </row>
    <row r="451" spans="1:9" ht="15.75">
      <c r="A451" s="950"/>
      <c r="B451" s="950"/>
      <c r="C451" s="950"/>
      <c r="D451" s="950"/>
      <c r="E451" s="951"/>
      <c r="F451" s="950"/>
      <c r="G451" s="951"/>
      <c r="H451" s="951"/>
      <c r="I451" s="952"/>
    </row>
    <row r="452" spans="1:9" ht="15.75">
      <c r="A452" s="950"/>
      <c r="B452" s="950"/>
      <c r="C452" s="950"/>
      <c r="D452" s="950"/>
      <c r="E452" s="951"/>
      <c r="F452" s="950"/>
      <c r="G452" s="951"/>
      <c r="H452" s="951"/>
      <c r="I452" s="952"/>
    </row>
    <row r="453" spans="1:9" ht="15.75">
      <c r="A453" s="950"/>
      <c r="B453" s="950"/>
      <c r="C453" s="950"/>
      <c r="D453" s="950"/>
      <c r="E453" s="951"/>
      <c r="F453" s="950"/>
      <c r="G453" s="951"/>
      <c r="H453" s="951"/>
      <c r="I453" s="952"/>
    </row>
    <row r="454" spans="1:9" ht="15.75">
      <c r="A454" s="950"/>
      <c r="B454" s="950"/>
      <c r="C454" s="950"/>
      <c r="D454" s="950"/>
      <c r="E454" s="951"/>
      <c r="F454" s="950"/>
      <c r="G454" s="951"/>
      <c r="H454" s="951"/>
      <c r="I454" s="952"/>
    </row>
    <row r="455" spans="1:9" ht="15.75">
      <c r="A455" s="950"/>
      <c r="B455" s="950"/>
      <c r="C455" s="950"/>
      <c r="D455" s="950"/>
      <c r="E455" s="951"/>
      <c r="F455" s="950"/>
      <c r="G455" s="951"/>
      <c r="H455" s="951"/>
      <c r="I455" s="952"/>
    </row>
    <row r="456" spans="1:9" ht="15.75">
      <c r="A456" s="950"/>
      <c r="B456" s="950"/>
      <c r="C456" s="950"/>
      <c r="D456" s="950"/>
      <c r="E456" s="951"/>
      <c r="F456" s="950"/>
      <c r="G456" s="951"/>
      <c r="H456" s="951"/>
      <c r="I456" s="952"/>
    </row>
    <row r="457" spans="1:9" ht="15.75">
      <c r="A457" s="950"/>
      <c r="B457" s="950"/>
      <c r="C457" s="950"/>
      <c r="D457" s="950"/>
      <c r="E457" s="951"/>
      <c r="F457" s="950"/>
      <c r="G457" s="951"/>
      <c r="H457" s="951"/>
      <c r="I457" s="952"/>
    </row>
    <row r="458" spans="1:9" ht="15.75">
      <c r="A458" s="950"/>
      <c r="B458" s="950"/>
      <c r="C458" s="950"/>
      <c r="D458" s="950"/>
      <c r="E458" s="951"/>
      <c r="F458" s="950"/>
      <c r="G458" s="951"/>
      <c r="H458" s="951"/>
      <c r="I458" s="952"/>
    </row>
    <row r="459" spans="1:9" ht="15.75">
      <c r="A459" s="950"/>
      <c r="B459" s="950"/>
      <c r="C459" s="950"/>
      <c r="D459" s="950"/>
      <c r="E459" s="951"/>
      <c r="F459" s="950"/>
      <c r="G459" s="951"/>
      <c r="H459" s="951"/>
      <c r="I459" s="952"/>
    </row>
    <row r="460" spans="1:9" ht="15.75">
      <c r="A460" s="950"/>
      <c r="B460" s="950"/>
      <c r="C460" s="950"/>
      <c r="D460" s="950"/>
      <c r="E460" s="951"/>
      <c r="F460" s="950"/>
      <c r="G460" s="951"/>
      <c r="H460" s="951"/>
      <c r="I460" s="952"/>
    </row>
    <row r="461" spans="1:9" ht="15.75">
      <c r="A461" s="950"/>
      <c r="B461" s="950"/>
      <c r="C461" s="950"/>
      <c r="D461" s="950"/>
      <c r="E461" s="951"/>
      <c r="F461" s="950"/>
      <c r="G461" s="951"/>
      <c r="H461" s="951"/>
      <c r="I461" s="952"/>
    </row>
    <row r="462" spans="1:9" ht="15.75">
      <c r="A462" s="950"/>
      <c r="B462" s="950"/>
      <c r="C462" s="950"/>
      <c r="D462" s="950"/>
      <c r="E462" s="951"/>
      <c r="F462" s="950"/>
      <c r="G462" s="951"/>
      <c r="H462" s="951"/>
      <c r="I462" s="952"/>
    </row>
    <row r="463" spans="1:9" ht="15.75">
      <c r="A463" s="950"/>
      <c r="B463" s="950"/>
      <c r="C463" s="950"/>
      <c r="D463" s="950"/>
      <c r="E463" s="951"/>
      <c r="F463" s="950"/>
      <c r="G463" s="951"/>
      <c r="H463" s="951"/>
      <c r="I463" s="952"/>
    </row>
    <row r="464" spans="1:9" ht="15.75">
      <c r="A464" s="950"/>
      <c r="B464" s="950"/>
      <c r="C464" s="950"/>
      <c r="D464" s="950"/>
      <c r="E464" s="951"/>
      <c r="F464" s="950"/>
      <c r="G464" s="951"/>
      <c r="H464" s="951"/>
      <c r="I464" s="952"/>
    </row>
    <row r="465" spans="1:9" ht="15.75">
      <c r="A465" s="950"/>
      <c r="B465" s="950"/>
      <c r="C465" s="950"/>
      <c r="D465" s="950"/>
      <c r="E465" s="951"/>
      <c r="F465" s="950"/>
      <c r="G465" s="951"/>
      <c r="H465" s="951"/>
      <c r="I465" s="952"/>
    </row>
    <row r="466" spans="1:9" ht="15.75">
      <c r="A466" s="950"/>
      <c r="B466" s="950"/>
      <c r="C466" s="950"/>
      <c r="D466" s="950"/>
      <c r="E466" s="951"/>
      <c r="F466" s="950"/>
      <c r="G466" s="951"/>
      <c r="H466" s="951"/>
      <c r="I466" s="952"/>
    </row>
    <row r="467" spans="1:9" ht="15.75">
      <c r="A467" s="950"/>
      <c r="B467" s="950"/>
      <c r="C467" s="950"/>
      <c r="D467" s="950"/>
      <c r="E467" s="951"/>
      <c r="F467" s="950"/>
      <c r="G467" s="951"/>
      <c r="H467" s="951"/>
      <c r="I467" s="952"/>
    </row>
    <row r="468" spans="1:9" ht="15.75">
      <c r="A468" s="950"/>
      <c r="B468" s="950"/>
      <c r="C468" s="950"/>
      <c r="D468" s="950"/>
      <c r="E468" s="951"/>
      <c r="F468" s="950"/>
      <c r="G468" s="951"/>
      <c r="H468" s="951"/>
      <c r="I468" s="952"/>
    </row>
    <row r="469" spans="1:9" ht="15.75">
      <c r="A469" s="950"/>
      <c r="B469" s="950"/>
      <c r="C469" s="950"/>
      <c r="D469" s="950"/>
      <c r="E469" s="951"/>
      <c r="F469" s="950"/>
      <c r="G469" s="951"/>
      <c r="H469" s="951"/>
      <c r="I469" s="952"/>
    </row>
    <row r="470" spans="1:9" ht="15.75">
      <c r="A470" s="950"/>
      <c r="B470" s="950"/>
      <c r="C470" s="950"/>
      <c r="D470" s="950"/>
      <c r="E470" s="951"/>
      <c r="F470" s="950"/>
      <c r="G470" s="951"/>
      <c r="H470" s="951"/>
      <c r="I470" s="952"/>
    </row>
    <row r="471" spans="1:9" ht="15.75">
      <c r="A471" s="950"/>
      <c r="B471" s="950"/>
      <c r="C471" s="950"/>
      <c r="D471" s="950"/>
      <c r="E471" s="951"/>
      <c r="F471" s="950"/>
      <c r="G471" s="951"/>
      <c r="H471" s="951"/>
      <c r="I471" s="952"/>
    </row>
    <row r="472" spans="1:9" ht="15.75">
      <c r="A472" s="950"/>
      <c r="B472" s="950"/>
      <c r="C472" s="950"/>
      <c r="D472" s="950"/>
      <c r="E472" s="951"/>
      <c r="F472" s="950"/>
      <c r="G472" s="951"/>
      <c r="H472" s="951"/>
      <c r="I472" s="952"/>
    </row>
    <row r="473" spans="1:9" ht="15.75">
      <c r="A473" s="950"/>
      <c r="B473" s="950"/>
      <c r="C473" s="950"/>
      <c r="D473" s="950"/>
      <c r="E473" s="951"/>
      <c r="F473" s="950"/>
      <c r="G473" s="951"/>
      <c r="H473" s="951"/>
      <c r="I473" s="952"/>
    </row>
    <row r="474" spans="1:9" ht="15.75">
      <c r="A474" s="950"/>
      <c r="B474" s="950"/>
      <c r="C474" s="950"/>
      <c r="D474" s="950"/>
      <c r="E474" s="951"/>
      <c r="F474" s="950"/>
      <c r="G474" s="951"/>
      <c r="H474" s="951"/>
      <c r="I474" s="952"/>
    </row>
    <row r="475" spans="1:9" ht="15.75">
      <c r="A475" s="950"/>
      <c r="B475" s="950"/>
      <c r="C475" s="950"/>
      <c r="D475" s="950"/>
      <c r="E475" s="951"/>
      <c r="F475" s="950"/>
      <c r="G475" s="951"/>
      <c r="H475" s="951"/>
      <c r="I475" s="952"/>
    </row>
    <row r="476" spans="1:9" ht="15.75">
      <c r="A476" s="950"/>
      <c r="B476" s="950"/>
      <c r="C476" s="950"/>
      <c r="D476" s="950"/>
      <c r="E476" s="951"/>
      <c r="F476" s="950"/>
      <c r="G476" s="951"/>
      <c r="H476" s="951"/>
      <c r="I476" s="952"/>
    </row>
    <row r="477" spans="1:9" ht="15.75">
      <c r="A477" s="950"/>
      <c r="B477" s="950"/>
      <c r="C477" s="950"/>
      <c r="D477" s="950"/>
      <c r="E477" s="951"/>
      <c r="F477" s="950"/>
      <c r="G477" s="951"/>
      <c r="H477" s="951"/>
      <c r="I477" s="952"/>
    </row>
    <row r="478" spans="1:9" ht="15.75">
      <c r="A478" s="950"/>
      <c r="B478" s="950"/>
      <c r="C478" s="950"/>
      <c r="D478" s="950"/>
      <c r="E478" s="951"/>
      <c r="F478" s="950"/>
      <c r="G478" s="951"/>
      <c r="H478" s="951"/>
      <c r="I478" s="952"/>
    </row>
    <row r="479" spans="1:9" ht="15.75">
      <c r="A479" s="950"/>
      <c r="B479" s="950"/>
      <c r="C479" s="950"/>
      <c r="D479" s="950"/>
      <c r="E479" s="951"/>
      <c r="F479" s="950"/>
      <c r="G479" s="951"/>
      <c r="H479" s="951"/>
      <c r="I479" s="952"/>
    </row>
    <row r="480" spans="1:9" ht="15.75">
      <c r="A480" s="950"/>
      <c r="B480" s="950"/>
      <c r="C480" s="950"/>
      <c r="D480" s="950"/>
      <c r="E480" s="951"/>
      <c r="F480" s="950"/>
      <c r="G480" s="951"/>
      <c r="H480" s="951"/>
      <c r="I480" s="952"/>
    </row>
    <row r="481" spans="1:9" ht="15.75">
      <c r="A481" s="950"/>
      <c r="B481" s="950"/>
      <c r="C481" s="950"/>
      <c r="D481" s="950"/>
      <c r="E481" s="951"/>
      <c r="F481" s="950"/>
      <c r="G481" s="951"/>
      <c r="H481" s="951"/>
      <c r="I481" s="952"/>
    </row>
    <row r="482" spans="1:9" ht="15.75">
      <c r="A482" s="950"/>
      <c r="B482" s="950"/>
      <c r="C482" s="950"/>
      <c r="D482" s="950"/>
      <c r="E482" s="951"/>
      <c r="F482" s="950"/>
      <c r="G482" s="951"/>
      <c r="H482" s="951"/>
      <c r="I482" s="952"/>
    </row>
    <row r="483" spans="1:9" ht="15.75">
      <c r="A483" s="950"/>
      <c r="B483" s="950"/>
      <c r="C483" s="950"/>
      <c r="D483" s="950"/>
      <c r="E483" s="951"/>
      <c r="F483" s="950"/>
      <c r="G483" s="951"/>
      <c r="H483" s="951"/>
      <c r="I483" s="952"/>
    </row>
    <row r="484" spans="1:9" ht="15.75">
      <c r="A484" s="950"/>
      <c r="B484" s="950"/>
      <c r="C484" s="950"/>
      <c r="D484" s="950"/>
      <c r="E484" s="951"/>
      <c r="F484" s="950"/>
      <c r="G484" s="951"/>
      <c r="H484" s="951"/>
      <c r="I484" s="952"/>
    </row>
    <row r="485" spans="1:9" ht="15.75">
      <c r="A485" s="950"/>
      <c r="B485" s="950"/>
      <c r="C485" s="950"/>
      <c r="D485" s="950"/>
      <c r="E485" s="951"/>
      <c r="F485" s="950"/>
      <c r="G485" s="951"/>
      <c r="H485" s="951"/>
      <c r="I485" s="952"/>
    </row>
    <row r="486" spans="1:9" ht="15.75">
      <c r="A486" s="950"/>
      <c r="B486" s="950"/>
      <c r="C486" s="950"/>
      <c r="D486" s="950"/>
      <c r="E486" s="951"/>
      <c r="F486" s="950"/>
      <c r="G486" s="951"/>
      <c r="H486" s="951"/>
      <c r="I486" s="952"/>
    </row>
    <row r="487" spans="1:9" ht="15.75">
      <c r="A487" s="950"/>
      <c r="B487" s="950"/>
      <c r="C487" s="950"/>
      <c r="D487" s="950"/>
      <c r="E487" s="951"/>
      <c r="F487" s="950"/>
      <c r="G487" s="951"/>
      <c r="H487" s="951"/>
      <c r="I487" s="952"/>
    </row>
    <row r="488" spans="1:9" ht="15.75">
      <c r="A488" s="950"/>
      <c r="B488" s="950"/>
      <c r="C488" s="950"/>
      <c r="D488" s="950"/>
      <c r="E488" s="951"/>
      <c r="F488" s="950"/>
      <c r="G488" s="951"/>
      <c r="H488" s="951"/>
      <c r="I488" s="952"/>
    </row>
    <row r="489" spans="1:9" ht="15.75">
      <c r="A489" s="950"/>
      <c r="B489" s="950"/>
      <c r="C489" s="950"/>
      <c r="D489" s="950"/>
      <c r="E489" s="951"/>
      <c r="F489" s="950"/>
      <c r="G489" s="951"/>
      <c r="H489" s="951"/>
      <c r="I489" s="952"/>
    </row>
    <row r="490" spans="1:9" ht="15.75">
      <c r="A490" s="950"/>
      <c r="B490" s="950"/>
      <c r="C490" s="950"/>
      <c r="D490" s="950"/>
      <c r="E490" s="951"/>
      <c r="F490" s="950"/>
      <c r="G490" s="951"/>
      <c r="H490" s="951"/>
      <c r="I490" s="952"/>
    </row>
    <row r="491" spans="1:9" ht="15.75">
      <c r="A491" s="950"/>
      <c r="B491" s="950"/>
      <c r="C491" s="950"/>
      <c r="D491" s="950"/>
      <c r="E491" s="951"/>
      <c r="F491" s="950"/>
      <c r="G491" s="951"/>
      <c r="H491" s="951"/>
      <c r="I491" s="952"/>
    </row>
    <row r="492" spans="1:9" ht="15.75">
      <c r="A492" s="950"/>
      <c r="B492" s="950"/>
      <c r="C492" s="950"/>
      <c r="D492" s="950"/>
      <c r="E492" s="951"/>
      <c r="F492" s="950"/>
      <c r="G492" s="951"/>
      <c r="H492" s="951"/>
      <c r="I492" s="952"/>
    </row>
    <row r="493" spans="1:9" ht="15.75">
      <c r="A493" s="950"/>
      <c r="B493" s="950"/>
      <c r="C493" s="950"/>
      <c r="D493" s="950"/>
      <c r="E493" s="951"/>
      <c r="F493" s="950"/>
      <c r="G493" s="951"/>
      <c r="H493" s="951"/>
      <c r="I493" s="952"/>
    </row>
    <row r="494" spans="1:9" ht="15.75">
      <c r="A494" s="950"/>
      <c r="B494" s="950"/>
      <c r="C494" s="950"/>
      <c r="D494" s="950"/>
      <c r="E494" s="951"/>
      <c r="F494" s="950"/>
      <c r="G494" s="951"/>
      <c r="H494" s="951"/>
      <c r="I494" s="952"/>
    </row>
    <row r="495" spans="1:9" ht="15.75">
      <c r="A495" s="950"/>
      <c r="B495" s="950"/>
      <c r="C495" s="950"/>
      <c r="D495" s="950"/>
      <c r="E495" s="951"/>
      <c r="F495" s="950"/>
      <c r="G495" s="951"/>
      <c r="H495" s="951"/>
      <c r="I495" s="952"/>
    </row>
    <row r="496" spans="1:9" ht="15.75">
      <c r="A496" s="950"/>
      <c r="B496" s="950"/>
      <c r="C496" s="950"/>
      <c r="D496" s="950"/>
      <c r="E496" s="951"/>
      <c r="F496" s="950"/>
      <c r="G496" s="951"/>
      <c r="H496" s="951"/>
      <c r="I496" s="952"/>
    </row>
    <row r="497" spans="1:9" ht="15.75">
      <c r="A497" s="950"/>
      <c r="B497" s="950"/>
      <c r="C497" s="950"/>
      <c r="D497" s="950"/>
      <c r="E497" s="951"/>
      <c r="F497" s="950"/>
      <c r="G497" s="951"/>
      <c r="H497" s="951"/>
      <c r="I497" s="952"/>
    </row>
    <row r="498" spans="1:9" ht="15.75">
      <c r="A498" s="950"/>
      <c r="B498" s="950"/>
      <c r="C498" s="950"/>
      <c r="D498" s="950"/>
      <c r="E498" s="951"/>
      <c r="F498" s="950"/>
      <c r="G498" s="951"/>
      <c r="H498" s="951"/>
      <c r="I498" s="952"/>
    </row>
    <row r="499" spans="1:9" ht="15.75">
      <c r="A499" s="950"/>
      <c r="B499" s="950"/>
      <c r="C499" s="950"/>
      <c r="D499" s="950"/>
      <c r="E499" s="951"/>
      <c r="F499" s="950"/>
      <c r="G499" s="951"/>
      <c r="H499" s="951"/>
      <c r="I499" s="952"/>
    </row>
    <row r="500" spans="1:9" ht="15.75">
      <c r="A500" s="950"/>
      <c r="B500" s="950"/>
      <c r="C500" s="950"/>
      <c r="D500" s="950"/>
      <c r="E500" s="951"/>
      <c r="F500" s="950"/>
      <c r="G500" s="951"/>
      <c r="H500" s="951"/>
      <c r="I500" s="952"/>
    </row>
    <row r="501" spans="1:9" ht="15.75">
      <c r="A501" s="950"/>
      <c r="B501" s="950"/>
      <c r="C501" s="950"/>
      <c r="D501" s="950"/>
      <c r="E501" s="951"/>
      <c r="F501" s="950"/>
      <c r="G501" s="951"/>
      <c r="H501" s="951"/>
      <c r="I501" s="952"/>
    </row>
    <row r="502" spans="1:9" ht="15.75">
      <c r="A502" s="950"/>
      <c r="B502" s="950"/>
      <c r="C502" s="950"/>
      <c r="D502" s="950"/>
      <c r="E502" s="951"/>
      <c r="F502" s="950"/>
      <c r="G502" s="951"/>
      <c r="H502" s="951"/>
      <c r="I502" s="952"/>
    </row>
    <row r="503" spans="1:9" ht="15.75">
      <c r="A503" s="950"/>
      <c r="B503" s="950"/>
      <c r="C503" s="950"/>
      <c r="D503" s="950"/>
      <c r="E503" s="951"/>
      <c r="F503" s="950"/>
      <c r="G503" s="951"/>
      <c r="H503" s="951"/>
      <c r="I503" s="952"/>
    </row>
    <row r="504" spans="1:9" ht="15.75">
      <c r="A504" s="950"/>
      <c r="B504" s="950"/>
      <c r="C504" s="950"/>
      <c r="D504" s="950"/>
      <c r="E504" s="951"/>
      <c r="F504" s="950"/>
      <c r="G504" s="951"/>
      <c r="H504" s="951"/>
      <c r="I504" s="952"/>
    </row>
    <row r="505" spans="1:9" ht="15.75">
      <c r="A505" s="950"/>
      <c r="B505" s="950"/>
      <c r="C505" s="950"/>
      <c r="D505" s="950"/>
      <c r="E505" s="951"/>
      <c r="F505" s="950"/>
      <c r="G505" s="951"/>
      <c r="H505" s="951"/>
      <c r="I505" s="952"/>
    </row>
    <row r="506" spans="1:9" ht="15.75">
      <c r="A506" s="950"/>
      <c r="B506" s="950"/>
      <c r="C506" s="950"/>
      <c r="D506" s="950"/>
      <c r="E506" s="951"/>
      <c r="F506" s="950"/>
      <c r="G506" s="951"/>
      <c r="H506" s="951"/>
      <c r="I506" s="952"/>
    </row>
    <row r="507" spans="1:9" ht="15.75">
      <c r="A507" s="950"/>
      <c r="B507" s="950"/>
      <c r="C507" s="950"/>
      <c r="D507" s="950"/>
      <c r="E507" s="951"/>
      <c r="F507" s="950"/>
      <c r="G507" s="951"/>
      <c r="H507" s="951"/>
      <c r="I507" s="952"/>
    </row>
    <row r="508" spans="1:9" ht="15.75">
      <c r="A508" s="950"/>
      <c r="B508" s="950"/>
      <c r="C508" s="950"/>
      <c r="D508" s="950"/>
      <c r="E508" s="951"/>
      <c r="F508" s="950"/>
      <c r="G508" s="951"/>
      <c r="H508" s="951"/>
      <c r="I508" s="952"/>
    </row>
    <row r="509" spans="1:9" ht="15.75">
      <c r="A509" s="950"/>
      <c r="B509" s="950"/>
      <c r="C509" s="950"/>
      <c r="D509" s="950"/>
      <c r="E509" s="951"/>
      <c r="F509" s="950"/>
      <c r="G509" s="951"/>
      <c r="H509" s="951"/>
      <c r="I509" s="952"/>
    </row>
    <row r="510" spans="1:9" ht="15.75">
      <c r="A510" s="950"/>
      <c r="B510" s="950"/>
      <c r="C510" s="950"/>
      <c r="D510" s="950"/>
      <c r="E510" s="951"/>
      <c r="F510" s="950"/>
      <c r="G510" s="951"/>
      <c r="H510" s="951"/>
      <c r="I510" s="952"/>
    </row>
    <row r="511" spans="1:9" ht="15.75">
      <c r="A511" s="950"/>
      <c r="B511" s="950"/>
      <c r="C511" s="950"/>
      <c r="D511" s="950"/>
      <c r="E511" s="951"/>
      <c r="F511" s="950"/>
      <c r="G511" s="951"/>
      <c r="H511" s="951"/>
      <c r="I511" s="952"/>
    </row>
    <row r="512" spans="1:9" ht="15.75">
      <c r="A512" s="950"/>
      <c r="B512" s="950"/>
      <c r="C512" s="950"/>
      <c r="D512" s="950"/>
      <c r="E512" s="951"/>
      <c r="F512" s="950"/>
      <c r="G512" s="951"/>
      <c r="H512" s="951"/>
      <c r="I512" s="952"/>
    </row>
    <row r="513" spans="1:9" ht="15.75">
      <c r="A513" s="950"/>
      <c r="B513" s="950"/>
      <c r="C513" s="950"/>
      <c r="D513" s="950"/>
      <c r="E513" s="951"/>
      <c r="F513" s="950"/>
      <c r="G513" s="951"/>
      <c r="H513" s="951"/>
      <c r="I513" s="952"/>
    </row>
    <row r="514" spans="1:9" ht="15.75">
      <c r="A514" s="950"/>
      <c r="B514" s="950"/>
      <c r="C514" s="950"/>
      <c r="D514" s="950"/>
      <c r="E514" s="951"/>
      <c r="F514" s="950"/>
      <c r="G514" s="951"/>
      <c r="H514" s="951"/>
      <c r="I514" s="952"/>
    </row>
    <row r="515" spans="1:9" ht="15.75">
      <c r="A515" s="950"/>
      <c r="B515" s="950"/>
      <c r="C515" s="950"/>
      <c r="D515" s="950"/>
      <c r="E515" s="951"/>
      <c r="F515" s="950"/>
      <c r="G515" s="951"/>
      <c r="H515" s="951"/>
      <c r="I515" s="952"/>
    </row>
    <row r="516" spans="1:9" ht="15.75">
      <c r="A516" s="950"/>
      <c r="B516" s="950"/>
      <c r="C516" s="950"/>
      <c r="D516" s="950"/>
      <c r="E516" s="951"/>
      <c r="F516" s="950"/>
      <c r="G516" s="951"/>
      <c r="H516" s="951"/>
      <c r="I516" s="952"/>
    </row>
    <row r="517" spans="1:9" ht="15.75">
      <c r="A517" s="950"/>
      <c r="B517" s="950"/>
      <c r="C517" s="950"/>
      <c r="D517" s="950"/>
      <c r="E517" s="951"/>
      <c r="F517" s="950"/>
      <c r="G517" s="951"/>
      <c r="H517" s="951"/>
      <c r="I517" s="952"/>
    </row>
    <row r="518" spans="1:9" ht="15.75">
      <c r="A518" s="950"/>
      <c r="B518" s="950"/>
      <c r="C518" s="950"/>
      <c r="D518" s="950"/>
      <c r="E518" s="951"/>
      <c r="F518" s="950"/>
      <c r="G518" s="951"/>
      <c r="H518" s="951"/>
      <c r="I518" s="952"/>
    </row>
    <row r="519" spans="1:9" ht="15.75">
      <c r="A519" s="950"/>
      <c r="B519" s="950"/>
      <c r="C519" s="950"/>
      <c r="D519" s="950"/>
      <c r="E519" s="951"/>
      <c r="F519" s="950"/>
      <c r="G519" s="951"/>
      <c r="H519" s="951"/>
      <c r="I519" s="952"/>
    </row>
    <row r="520" spans="1:9" ht="15.75">
      <c r="A520" s="950"/>
      <c r="B520" s="950"/>
      <c r="C520" s="950"/>
      <c r="D520" s="950"/>
      <c r="E520" s="951"/>
      <c r="F520" s="950"/>
      <c r="G520" s="951"/>
      <c r="H520" s="951"/>
      <c r="I520" s="952"/>
    </row>
    <row r="521" spans="1:9" ht="15.75">
      <c r="A521" s="950"/>
      <c r="B521" s="950"/>
      <c r="C521" s="950"/>
      <c r="D521" s="950"/>
      <c r="E521" s="951"/>
      <c r="F521" s="950"/>
      <c r="G521" s="951"/>
      <c r="H521" s="951"/>
      <c r="I521" s="952"/>
    </row>
    <row r="522" spans="1:9" ht="15.75">
      <c r="A522" s="950"/>
      <c r="B522" s="950"/>
      <c r="C522" s="950"/>
      <c r="D522" s="950"/>
      <c r="E522" s="951"/>
      <c r="F522" s="950"/>
      <c r="G522" s="951"/>
      <c r="H522" s="951"/>
      <c r="I522" s="952"/>
    </row>
    <row r="523" spans="1:9" ht="15.75">
      <c r="A523" s="950"/>
      <c r="B523" s="950"/>
      <c r="C523" s="950"/>
      <c r="D523" s="950"/>
      <c r="E523" s="951"/>
      <c r="F523" s="950"/>
      <c r="G523" s="951"/>
      <c r="H523" s="951"/>
      <c r="I523" s="952"/>
    </row>
    <row r="524" spans="1:9" ht="15.75">
      <c r="A524" s="950"/>
      <c r="B524" s="950"/>
      <c r="C524" s="950"/>
      <c r="D524" s="950"/>
      <c r="E524" s="951"/>
      <c r="F524" s="950"/>
      <c r="G524" s="951"/>
      <c r="H524" s="951"/>
      <c r="I524" s="952"/>
    </row>
    <row r="525" spans="1:9" ht="15.75">
      <c r="A525" s="950"/>
      <c r="B525" s="950"/>
      <c r="C525" s="950"/>
      <c r="D525" s="950"/>
      <c r="E525" s="951"/>
      <c r="F525" s="950"/>
      <c r="G525" s="951"/>
      <c r="H525" s="951"/>
      <c r="I525" s="952"/>
    </row>
    <row r="526" spans="1:9" ht="15.75">
      <c r="A526" s="950"/>
      <c r="B526" s="950"/>
      <c r="C526" s="950"/>
      <c r="D526" s="950"/>
      <c r="E526" s="951"/>
      <c r="F526" s="950"/>
      <c r="G526" s="951"/>
      <c r="H526" s="951"/>
      <c r="I526" s="952"/>
    </row>
    <row r="527" spans="1:9" ht="15.75">
      <c r="A527" s="950"/>
      <c r="B527" s="950"/>
      <c r="C527" s="950"/>
      <c r="D527" s="950"/>
      <c r="E527" s="951"/>
      <c r="F527" s="950"/>
      <c r="G527" s="951"/>
      <c r="H527" s="951"/>
      <c r="I527" s="952"/>
    </row>
    <row r="528" spans="1:9" ht="15.75">
      <c r="A528" s="950"/>
      <c r="B528" s="950"/>
      <c r="C528" s="950"/>
      <c r="D528" s="950"/>
      <c r="E528" s="951"/>
      <c r="F528" s="950"/>
      <c r="G528" s="951"/>
      <c r="H528" s="951"/>
      <c r="I528" s="952"/>
    </row>
    <row r="529" spans="1:9" ht="15.75">
      <c r="A529" s="950"/>
      <c r="B529" s="950"/>
      <c r="C529" s="950"/>
      <c r="D529" s="950"/>
      <c r="E529" s="951"/>
      <c r="F529" s="950"/>
      <c r="G529" s="951"/>
      <c r="H529" s="951"/>
      <c r="I529" s="952"/>
    </row>
    <row r="530" spans="1:9" ht="15.75">
      <c r="A530" s="950"/>
      <c r="B530" s="950"/>
      <c r="C530" s="950"/>
      <c r="D530" s="950"/>
      <c r="E530" s="951"/>
      <c r="F530" s="950"/>
      <c r="G530" s="951"/>
      <c r="H530" s="951"/>
      <c r="I530" s="952"/>
    </row>
    <row r="531" spans="1:9" ht="15.75">
      <c r="A531" s="950"/>
      <c r="B531" s="950"/>
      <c r="C531" s="950"/>
      <c r="D531" s="950"/>
      <c r="E531" s="951"/>
      <c r="F531" s="950"/>
      <c r="G531" s="951"/>
      <c r="H531" s="951"/>
      <c r="I531" s="952"/>
    </row>
    <row r="532" spans="1:9" ht="15.75">
      <c r="A532" s="950"/>
      <c r="B532" s="950"/>
      <c r="C532" s="950"/>
      <c r="D532" s="950"/>
      <c r="E532" s="951"/>
      <c r="F532" s="950"/>
      <c r="G532" s="951"/>
      <c r="H532" s="951"/>
      <c r="I532" s="952"/>
    </row>
    <row r="533" spans="1:9" ht="15.75">
      <c r="A533" s="950"/>
      <c r="B533" s="950"/>
      <c r="C533" s="950"/>
      <c r="D533" s="950"/>
      <c r="E533" s="951"/>
      <c r="F533" s="950"/>
      <c r="G533" s="951"/>
      <c r="H533" s="951"/>
      <c r="I533" s="952"/>
    </row>
    <row r="534" spans="1:9" ht="15.75">
      <c r="A534" s="950"/>
      <c r="B534" s="950"/>
      <c r="C534" s="950"/>
      <c r="D534" s="950"/>
      <c r="E534" s="951"/>
      <c r="F534" s="950"/>
      <c r="G534" s="951"/>
      <c r="H534" s="951"/>
      <c r="I534" s="952"/>
    </row>
    <row r="535" spans="1:9" ht="15.75">
      <c r="A535" s="950"/>
      <c r="B535" s="950"/>
      <c r="C535" s="950"/>
      <c r="D535" s="950"/>
      <c r="E535" s="951"/>
      <c r="F535" s="950"/>
      <c r="G535" s="951"/>
      <c r="H535" s="951"/>
      <c r="I535" s="952"/>
    </row>
    <row r="536" spans="1:9" ht="15.75">
      <c r="A536" s="950"/>
      <c r="B536" s="950"/>
      <c r="C536" s="950"/>
      <c r="D536" s="950"/>
      <c r="E536" s="951"/>
      <c r="F536" s="950"/>
      <c r="G536" s="951"/>
      <c r="H536" s="951"/>
      <c r="I536" s="952"/>
    </row>
    <row r="537" spans="1:9" ht="15.75">
      <c r="A537" s="950"/>
      <c r="B537" s="950"/>
      <c r="C537" s="950"/>
      <c r="D537" s="950"/>
      <c r="E537" s="951"/>
      <c r="F537" s="950"/>
      <c r="G537" s="951"/>
      <c r="H537" s="951"/>
      <c r="I537" s="952"/>
    </row>
    <row r="538" spans="1:9" ht="15.75">
      <c r="A538" s="950"/>
      <c r="B538" s="950"/>
      <c r="C538" s="950"/>
      <c r="D538" s="950"/>
      <c r="E538" s="951"/>
      <c r="F538" s="950"/>
      <c r="G538" s="951"/>
      <c r="H538" s="951"/>
      <c r="I538" s="952"/>
    </row>
    <row r="539" spans="1:9" ht="15.75">
      <c r="A539" s="950"/>
      <c r="B539" s="950"/>
      <c r="C539" s="950"/>
      <c r="D539" s="950"/>
      <c r="E539" s="951"/>
      <c r="F539" s="950"/>
      <c r="G539" s="951"/>
      <c r="H539" s="951"/>
      <c r="I539" s="952"/>
    </row>
    <row r="540" spans="1:9" ht="15.75">
      <c r="A540" s="950"/>
      <c r="B540" s="950"/>
      <c r="C540" s="950"/>
      <c r="D540" s="950"/>
      <c r="E540" s="951"/>
      <c r="F540" s="950"/>
      <c r="G540" s="951"/>
      <c r="H540" s="951"/>
      <c r="I540" s="952"/>
    </row>
    <row r="541" spans="1:9" ht="15.75">
      <c r="A541" s="950"/>
      <c r="B541" s="950"/>
      <c r="C541" s="950"/>
      <c r="D541" s="950"/>
      <c r="E541" s="951"/>
      <c r="F541" s="950"/>
      <c r="G541" s="951"/>
      <c r="H541" s="951"/>
      <c r="I541" s="952"/>
    </row>
    <row r="542" spans="1:9" ht="15.75">
      <c r="A542" s="950"/>
      <c r="B542" s="950"/>
      <c r="C542" s="950"/>
      <c r="D542" s="950"/>
      <c r="E542" s="951"/>
      <c r="F542" s="950"/>
      <c r="G542" s="951"/>
      <c r="H542" s="951"/>
      <c r="I542" s="952"/>
    </row>
    <row r="543" spans="1:9" ht="15.75">
      <c r="A543" s="950"/>
      <c r="B543" s="950"/>
      <c r="C543" s="950"/>
      <c r="D543" s="950"/>
      <c r="E543" s="951"/>
      <c r="F543" s="950"/>
      <c r="G543" s="951"/>
      <c r="H543" s="951"/>
      <c r="I543" s="952"/>
    </row>
    <row r="544" spans="1:9" ht="15.75">
      <c r="A544" s="950"/>
      <c r="B544" s="950"/>
      <c r="C544" s="950"/>
      <c r="D544" s="950"/>
      <c r="E544" s="951"/>
      <c r="F544" s="950"/>
      <c r="G544" s="951"/>
      <c r="H544" s="951"/>
      <c r="I544" s="952"/>
    </row>
    <row r="545" spans="1:9" ht="15.75">
      <c r="A545" s="950"/>
      <c r="B545" s="950"/>
      <c r="C545" s="950"/>
      <c r="D545" s="950"/>
      <c r="E545" s="951"/>
      <c r="F545" s="950"/>
      <c r="G545" s="951"/>
      <c r="H545" s="951"/>
      <c r="I545" s="952"/>
    </row>
    <row r="546" spans="1:9" ht="15.75">
      <c r="A546" s="950"/>
      <c r="B546" s="950"/>
      <c r="C546" s="950"/>
      <c r="D546" s="950"/>
      <c r="E546" s="951"/>
      <c r="F546" s="950"/>
      <c r="G546" s="951"/>
      <c r="H546" s="951"/>
      <c r="I546" s="952"/>
    </row>
    <row r="547" spans="1:9" ht="15.75">
      <c r="A547" s="950"/>
      <c r="B547" s="950"/>
      <c r="C547" s="950"/>
      <c r="D547" s="950"/>
      <c r="E547" s="951"/>
      <c r="F547" s="950"/>
      <c r="G547" s="951"/>
      <c r="H547" s="951"/>
      <c r="I547" s="952"/>
    </row>
    <row r="548" spans="1:9" ht="15.75">
      <c r="A548" s="950"/>
      <c r="B548" s="950"/>
      <c r="C548" s="950"/>
      <c r="D548" s="950"/>
      <c r="E548" s="951"/>
      <c r="F548" s="950"/>
      <c r="G548" s="951"/>
      <c r="H548" s="951"/>
      <c r="I548" s="952"/>
    </row>
    <row r="549" spans="1:9" ht="15.75">
      <c r="A549" s="950"/>
      <c r="B549" s="950"/>
      <c r="C549" s="950"/>
      <c r="D549" s="950"/>
      <c r="E549" s="951"/>
      <c r="F549" s="950"/>
      <c r="G549" s="951"/>
      <c r="H549" s="951"/>
      <c r="I549" s="952"/>
    </row>
    <row r="550" spans="1:9" ht="15.75">
      <c r="A550" s="950"/>
      <c r="B550" s="950"/>
      <c r="C550" s="950"/>
      <c r="D550" s="950"/>
      <c r="E550" s="951"/>
      <c r="F550" s="950"/>
      <c r="G550" s="951"/>
      <c r="H550" s="951"/>
      <c r="I550" s="952"/>
    </row>
    <row r="551" spans="1:9" ht="15.75">
      <c r="A551" s="950"/>
      <c r="B551" s="950"/>
      <c r="C551" s="950"/>
      <c r="D551" s="950"/>
      <c r="E551" s="951"/>
      <c r="F551" s="950"/>
      <c r="G551" s="951"/>
      <c r="H551" s="951"/>
      <c r="I551" s="952"/>
    </row>
    <row r="552" spans="1:9" ht="15.75">
      <c r="A552" s="950"/>
      <c r="B552" s="950"/>
      <c r="C552" s="950"/>
      <c r="D552" s="950"/>
      <c r="E552" s="951"/>
      <c r="F552" s="950"/>
      <c r="G552" s="951"/>
      <c r="H552" s="951"/>
      <c r="I552" s="952"/>
    </row>
    <row r="553" spans="1:9" ht="15.75">
      <c r="A553" s="950"/>
      <c r="B553" s="950"/>
      <c r="C553" s="950"/>
      <c r="D553" s="950"/>
      <c r="E553" s="951"/>
      <c r="F553" s="950"/>
      <c r="G553" s="951"/>
      <c r="H553" s="951"/>
      <c r="I553" s="952"/>
    </row>
    <row r="554" spans="1:9" ht="15.75">
      <c r="A554" s="950"/>
      <c r="B554" s="950"/>
      <c r="C554" s="950"/>
      <c r="D554" s="950"/>
      <c r="E554" s="951"/>
      <c r="F554" s="950"/>
      <c r="G554" s="951"/>
      <c r="H554" s="951"/>
      <c r="I554" s="952"/>
    </row>
    <row r="555" spans="1:9" ht="15.75">
      <c r="A555" s="950"/>
      <c r="B555" s="950"/>
      <c r="C555" s="950"/>
      <c r="D555" s="950"/>
      <c r="E555" s="951"/>
      <c r="F555" s="950"/>
      <c r="G555" s="951"/>
      <c r="H555" s="951"/>
      <c r="I555" s="952"/>
    </row>
    <row r="556" spans="1:9" ht="15.75">
      <c r="A556" s="950"/>
      <c r="B556" s="950"/>
      <c r="C556" s="950"/>
      <c r="D556" s="950"/>
      <c r="E556" s="951"/>
      <c r="F556" s="950"/>
      <c r="G556" s="951"/>
      <c r="H556" s="951"/>
      <c r="I556" s="952"/>
    </row>
    <row r="557" spans="1:9" ht="15.75">
      <c r="A557" s="950"/>
      <c r="B557" s="950"/>
      <c r="C557" s="950"/>
      <c r="D557" s="950"/>
      <c r="E557" s="951"/>
      <c r="F557" s="950"/>
      <c r="G557" s="951"/>
      <c r="H557" s="951"/>
      <c r="I557" s="952"/>
    </row>
    <row r="558" spans="1:9" ht="15.75">
      <c r="A558" s="950"/>
      <c r="B558" s="950"/>
      <c r="C558" s="950"/>
      <c r="D558" s="950"/>
      <c r="E558" s="951"/>
      <c r="F558" s="950"/>
      <c r="G558" s="951"/>
      <c r="H558" s="951"/>
      <c r="I558" s="952"/>
    </row>
    <row r="559" spans="1:9" ht="15.75">
      <c r="A559" s="950"/>
      <c r="B559" s="950"/>
      <c r="C559" s="950"/>
      <c r="D559" s="950"/>
      <c r="E559" s="951"/>
      <c r="F559" s="950"/>
      <c r="G559" s="951"/>
      <c r="H559" s="951"/>
      <c r="I559" s="952"/>
    </row>
    <row r="560" spans="1:9" ht="15.75">
      <c r="A560" s="950"/>
      <c r="B560" s="950"/>
      <c r="C560" s="950"/>
      <c r="D560" s="950"/>
      <c r="E560" s="951"/>
      <c r="F560" s="950"/>
      <c r="G560" s="951"/>
      <c r="H560" s="951"/>
      <c r="I560" s="952"/>
    </row>
    <row r="561" spans="1:9" ht="15.75">
      <c r="A561" s="950"/>
      <c r="B561" s="950"/>
      <c r="C561" s="950"/>
      <c r="D561" s="950"/>
      <c r="E561" s="951"/>
      <c r="F561" s="950"/>
      <c r="G561" s="951"/>
      <c r="H561" s="951"/>
      <c r="I561" s="952"/>
    </row>
    <row r="562" spans="1:9" ht="15.75">
      <c r="A562" s="950"/>
      <c r="B562" s="950"/>
      <c r="C562" s="950"/>
      <c r="D562" s="950"/>
      <c r="E562" s="951"/>
      <c r="F562" s="950"/>
      <c r="G562" s="951"/>
      <c r="H562" s="951"/>
      <c r="I562" s="952"/>
    </row>
    <row r="563" spans="1:9" ht="15.75">
      <c r="A563" s="950"/>
      <c r="B563" s="950"/>
      <c r="C563" s="950"/>
      <c r="D563" s="950"/>
      <c r="E563" s="951"/>
      <c r="F563" s="950"/>
      <c r="G563" s="951"/>
      <c r="H563" s="951"/>
      <c r="I563" s="952"/>
    </row>
    <row r="564" spans="1:9" ht="15.75">
      <c r="A564" s="950"/>
      <c r="B564" s="950"/>
      <c r="C564" s="950"/>
      <c r="D564" s="950"/>
      <c r="E564" s="951"/>
      <c r="F564" s="950"/>
      <c r="G564" s="951"/>
      <c r="H564" s="951"/>
      <c r="I564" s="952"/>
    </row>
    <row r="565" spans="1:9" ht="15.75">
      <c r="A565" s="950"/>
      <c r="B565" s="950"/>
      <c r="C565" s="950"/>
      <c r="D565" s="950"/>
      <c r="E565" s="951"/>
      <c r="F565" s="950"/>
      <c r="G565" s="951"/>
      <c r="H565" s="951"/>
      <c r="I565" s="952"/>
    </row>
    <row r="566" spans="1:9" ht="15.75">
      <c r="A566" s="950"/>
      <c r="B566" s="950"/>
      <c r="C566" s="950"/>
      <c r="D566" s="950"/>
      <c r="E566" s="951"/>
      <c r="F566" s="950"/>
      <c r="G566" s="951"/>
      <c r="H566" s="951"/>
      <c r="I566" s="952"/>
    </row>
    <row r="567" spans="1:9" ht="15.75">
      <c r="A567" s="950"/>
      <c r="B567" s="950"/>
      <c r="C567" s="950"/>
      <c r="D567" s="950"/>
      <c r="E567" s="951"/>
      <c r="F567" s="950"/>
      <c r="G567" s="951"/>
      <c r="H567" s="951"/>
      <c r="I567" s="952"/>
    </row>
    <row r="568" spans="1:9" ht="15.75">
      <c r="A568" s="950"/>
      <c r="B568" s="950"/>
      <c r="C568" s="950"/>
      <c r="D568" s="950"/>
      <c r="E568" s="951"/>
      <c r="F568" s="950"/>
      <c r="G568" s="951"/>
      <c r="H568" s="951"/>
      <c r="I568" s="952"/>
    </row>
    <row r="569" spans="1:9" ht="15.75">
      <c r="A569" s="950"/>
      <c r="B569" s="950"/>
      <c r="C569" s="950"/>
      <c r="D569" s="950"/>
      <c r="E569" s="951"/>
      <c r="F569" s="950"/>
      <c r="G569" s="951"/>
      <c r="H569" s="951"/>
      <c r="I569" s="952"/>
    </row>
    <row r="570" spans="1:9" ht="15.75">
      <c r="A570" s="950"/>
      <c r="B570" s="950"/>
      <c r="C570" s="950"/>
      <c r="D570" s="950"/>
      <c r="E570" s="951"/>
      <c r="F570" s="950"/>
      <c r="G570" s="951"/>
      <c r="H570" s="951"/>
      <c r="I570" s="952"/>
    </row>
    <row r="571" spans="1:9" ht="15.75">
      <c r="A571" s="950"/>
      <c r="B571" s="950"/>
      <c r="C571" s="950"/>
      <c r="D571" s="950"/>
      <c r="E571" s="951"/>
      <c r="F571" s="950"/>
      <c r="G571" s="951"/>
      <c r="H571" s="951"/>
      <c r="I571" s="952"/>
    </row>
    <row r="572" spans="1:9" ht="15.75">
      <c r="A572" s="950"/>
      <c r="B572" s="950"/>
      <c r="C572" s="950"/>
      <c r="D572" s="950"/>
      <c r="E572" s="951"/>
      <c r="F572" s="950"/>
      <c r="G572" s="951"/>
      <c r="H572" s="951"/>
      <c r="I572" s="952"/>
    </row>
    <row r="573" spans="1:9" ht="15.75">
      <c r="A573" s="950"/>
      <c r="B573" s="950"/>
      <c r="C573" s="950"/>
      <c r="D573" s="950"/>
      <c r="E573" s="951"/>
      <c r="F573" s="950"/>
      <c r="G573" s="951"/>
      <c r="H573" s="951"/>
      <c r="I573" s="952"/>
    </row>
    <row r="574" spans="1:9" ht="15.75">
      <c r="A574" s="950"/>
      <c r="B574" s="950"/>
      <c r="C574" s="950"/>
      <c r="D574" s="950"/>
      <c r="E574" s="951"/>
      <c r="F574" s="950"/>
      <c r="G574" s="951"/>
      <c r="H574" s="951"/>
      <c r="I574" s="952"/>
    </row>
    <row r="575" spans="1:9" ht="15.75">
      <c r="A575" s="950"/>
      <c r="B575" s="950"/>
      <c r="C575" s="950"/>
      <c r="D575" s="950"/>
      <c r="E575" s="951"/>
      <c r="F575" s="950"/>
      <c r="G575" s="951"/>
      <c r="H575" s="951"/>
      <c r="I575" s="952"/>
    </row>
    <row r="576" spans="1:9" ht="15.75">
      <c r="A576" s="950"/>
      <c r="B576" s="950"/>
      <c r="C576" s="950"/>
      <c r="D576" s="950"/>
      <c r="E576" s="951"/>
      <c r="F576" s="950"/>
      <c r="G576" s="951"/>
      <c r="H576" s="951"/>
      <c r="I576" s="952"/>
    </row>
    <row r="577" spans="1:9" ht="15.75">
      <c r="A577" s="950"/>
      <c r="B577" s="950"/>
      <c r="C577" s="950"/>
      <c r="D577" s="950"/>
      <c r="E577" s="951"/>
      <c r="F577" s="950"/>
      <c r="G577" s="951"/>
      <c r="H577" s="951"/>
      <c r="I577" s="952"/>
    </row>
    <row r="578" spans="1:9" ht="15.75">
      <c r="A578" s="950"/>
      <c r="B578" s="950"/>
      <c r="C578" s="950"/>
      <c r="D578" s="950"/>
      <c r="E578" s="951"/>
      <c r="F578" s="950"/>
      <c r="G578" s="951"/>
      <c r="H578" s="951"/>
      <c r="I578" s="952"/>
    </row>
    <row r="579" spans="1:9" ht="15.75">
      <c r="A579" s="950"/>
      <c r="B579" s="950"/>
      <c r="C579" s="950"/>
      <c r="D579" s="950"/>
      <c r="E579" s="951"/>
      <c r="F579" s="950"/>
      <c r="G579" s="951"/>
      <c r="H579" s="951"/>
      <c r="I579" s="952"/>
    </row>
    <row r="580" spans="1:9" ht="15.75">
      <c r="A580" s="950"/>
      <c r="B580" s="950"/>
      <c r="C580" s="950"/>
      <c r="D580" s="950"/>
      <c r="E580" s="951"/>
      <c r="F580" s="950"/>
      <c r="G580" s="951"/>
      <c r="H580" s="951"/>
      <c r="I580" s="952"/>
    </row>
    <row r="581" spans="1:9" ht="15.75">
      <c r="A581" s="950"/>
      <c r="B581" s="950"/>
      <c r="C581" s="950"/>
      <c r="D581" s="950"/>
      <c r="E581" s="951"/>
      <c r="F581" s="950"/>
      <c r="G581" s="951"/>
      <c r="H581" s="951"/>
      <c r="I581" s="952"/>
    </row>
    <row r="582" spans="1:9" ht="15.75">
      <c r="A582" s="950"/>
      <c r="B582" s="950"/>
      <c r="C582" s="950"/>
      <c r="D582" s="950"/>
      <c r="E582" s="951"/>
      <c r="F582" s="950"/>
      <c r="G582" s="951"/>
      <c r="H582" s="951"/>
      <c r="I582" s="952"/>
    </row>
    <row r="583" spans="1:9" ht="15.75">
      <c r="A583" s="950"/>
      <c r="B583" s="950"/>
      <c r="C583" s="950"/>
      <c r="D583" s="950"/>
      <c r="E583" s="951"/>
      <c r="F583" s="950"/>
      <c r="G583" s="951"/>
      <c r="H583" s="951"/>
      <c r="I583" s="952"/>
    </row>
    <row r="584" spans="1:9" ht="15.75">
      <c r="A584" s="950"/>
      <c r="B584" s="950"/>
      <c r="C584" s="950"/>
      <c r="D584" s="950"/>
      <c r="E584" s="951"/>
      <c r="F584" s="950"/>
      <c r="G584" s="951"/>
      <c r="H584" s="951"/>
      <c r="I584" s="952"/>
    </row>
    <row r="585" spans="1:9" ht="15.75">
      <c r="A585" s="950"/>
      <c r="B585" s="950"/>
      <c r="C585" s="950"/>
      <c r="D585" s="950"/>
      <c r="E585" s="951"/>
      <c r="F585" s="950"/>
      <c r="G585" s="951"/>
      <c r="H585" s="951"/>
      <c r="I585" s="952"/>
    </row>
    <row r="586" spans="1:9" ht="15.75">
      <c r="A586" s="950"/>
      <c r="B586" s="950"/>
      <c r="C586" s="950"/>
      <c r="D586" s="950"/>
      <c r="E586" s="951"/>
      <c r="F586" s="950"/>
      <c r="G586" s="951"/>
      <c r="H586" s="951"/>
      <c r="I586" s="952"/>
    </row>
    <row r="587" spans="1:9" ht="15.75">
      <c r="A587" s="950"/>
      <c r="B587" s="950"/>
      <c r="C587" s="950"/>
      <c r="D587" s="950"/>
      <c r="E587" s="951"/>
      <c r="F587" s="950"/>
      <c r="G587" s="951"/>
      <c r="H587" s="951"/>
      <c r="I587" s="952"/>
    </row>
    <row r="588" spans="1:9" ht="15.75">
      <c r="A588" s="950"/>
      <c r="B588" s="950"/>
      <c r="C588" s="950"/>
      <c r="D588" s="950"/>
      <c r="E588" s="951"/>
      <c r="F588" s="950"/>
      <c r="G588" s="951"/>
      <c r="H588" s="951"/>
      <c r="I588" s="952"/>
    </row>
    <row r="589" spans="1:9" ht="15.75">
      <c r="A589" s="950"/>
      <c r="B589" s="950"/>
      <c r="C589" s="950"/>
      <c r="D589" s="950"/>
      <c r="E589" s="951"/>
      <c r="F589" s="950"/>
      <c r="G589" s="951"/>
      <c r="H589" s="951"/>
      <c r="I589" s="952"/>
    </row>
    <row r="590" spans="1:9" ht="15.75">
      <c r="A590" s="950"/>
      <c r="B590" s="950"/>
      <c r="C590" s="950"/>
      <c r="D590" s="950"/>
      <c r="E590" s="951"/>
      <c r="F590" s="950"/>
      <c r="G590" s="951"/>
      <c r="H590" s="951"/>
      <c r="I590" s="952"/>
    </row>
    <row r="591" spans="1:9" ht="15.75">
      <c r="A591" s="950"/>
      <c r="B591" s="950"/>
      <c r="C591" s="950"/>
      <c r="D591" s="950"/>
      <c r="E591" s="951"/>
      <c r="F591" s="950"/>
      <c r="G591" s="951"/>
      <c r="H591" s="951"/>
      <c r="I591" s="952"/>
    </row>
    <row r="592" spans="1:9" ht="15.75">
      <c r="A592" s="950"/>
      <c r="B592" s="950"/>
      <c r="C592" s="950"/>
      <c r="D592" s="950"/>
      <c r="E592" s="951"/>
      <c r="F592" s="950"/>
      <c r="G592" s="951"/>
      <c r="H592" s="951"/>
      <c r="I592" s="952"/>
    </row>
    <row r="593" spans="1:9" ht="15.75">
      <c r="A593" s="950"/>
      <c r="B593" s="950"/>
      <c r="C593" s="950"/>
      <c r="D593" s="950"/>
      <c r="E593" s="951"/>
      <c r="F593" s="950"/>
      <c r="G593" s="951"/>
      <c r="H593" s="951"/>
      <c r="I593" s="952"/>
    </row>
    <row r="594" spans="1:9" ht="15.75">
      <c r="A594" s="950"/>
      <c r="B594" s="950"/>
      <c r="C594" s="950"/>
      <c r="D594" s="950"/>
      <c r="E594" s="951"/>
      <c r="F594" s="950"/>
      <c r="G594" s="951"/>
      <c r="H594" s="951"/>
      <c r="I594" s="952"/>
    </row>
    <row r="595" spans="1:9" ht="15.75">
      <c r="A595" s="950"/>
      <c r="B595" s="950"/>
      <c r="C595" s="950"/>
      <c r="D595" s="950"/>
      <c r="E595" s="951"/>
      <c r="F595" s="950"/>
      <c r="G595" s="951"/>
      <c r="H595" s="951"/>
      <c r="I595" s="952"/>
    </row>
    <row r="596" spans="1:9" ht="15.75">
      <c r="A596" s="950"/>
      <c r="B596" s="950"/>
      <c r="C596" s="950"/>
      <c r="D596" s="950"/>
      <c r="E596" s="951"/>
      <c r="F596" s="950"/>
      <c r="G596" s="951"/>
      <c r="H596" s="951"/>
      <c r="I596" s="952"/>
    </row>
    <row r="597" spans="1:9" ht="15.75">
      <c r="A597" s="950"/>
      <c r="B597" s="950"/>
      <c r="C597" s="950"/>
      <c r="D597" s="950"/>
      <c r="E597" s="951"/>
      <c r="F597" s="950"/>
      <c r="G597" s="951"/>
      <c r="H597" s="951"/>
      <c r="I597" s="952"/>
    </row>
    <row r="598" spans="1:9" ht="15.75">
      <c r="A598" s="950"/>
      <c r="B598" s="950"/>
      <c r="C598" s="950"/>
      <c r="D598" s="950"/>
      <c r="E598" s="951"/>
      <c r="F598" s="950"/>
      <c r="G598" s="951"/>
      <c r="H598" s="951"/>
      <c r="I598" s="952"/>
    </row>
    <row r="599" spans="1:9" ht="15.75">
      <c r="A599" s="950"/>
      <c r="B599" s="950"/>
      <c r="C599" s="950"/>
      <c r="D599" s="950"/>
      <c r="E599" s="951"/>
      <c r="F599" s="950"/>
      <c r="G599" s="951"/>
      <c r="H599" s="951"/>
      <c r="I599" s="952"/>
    </row>
    <row r="600" spans="1:9" ht="15.75">
      <c r="A600" s="950"/>
      <c r="B600" s="950"/>
      <c r="C600" s="950"/>
      <c r="D600" s="950"/>
      <c r="E600" s="951"/>
      <c r="F600" s="950"/>
      <c r="G600" s="951"/>
      <c r="H600" s="951"/>
      <c r="I600" s="952"/>
    </row>
    <row r="601" spans="1:9" ht="15.75">
      <c r="A601" s="950"/>
      <c r="B601" s="950"/>
      <c r="C601" s="950"/>
      <c r="D601" s="950"/>
      <c r="E601" s="951"/>
      <c r="F601" s="950"/>
      <c r="G601" s="951"/>
      <c r="H601" s="951"/>
      <c r="I601" s="952"/>
    </row>
    <row r="602" spans="1:9" ht="15.75">
      <c r="A602" s="950"/>
      <c r="B602" s="950"/>
      <c r="C602" s="950"/>
      <c r="D602" s="950"/>
      <c r="E602" s="951"/>
      <c r="F602" s="950"/>
      <c r="G602" s="951"/>
      <c r="H602" s="951"/>
      <c r="I602" s="952"/>
    </row>
    <row r="603" spans="1:9" ht="15.75">
      <c r="A603" s="950"/>
      <c r="B603" s="950"/>
      <c r="C603" s="950"/>
      <c r="D603" s="950"/>
      <c r="E603" s="951"/>
      <c r="F603" s="950"/>
      <c r="G603" s="951"/>
      <c r="H603" s="951"/>
      <c r="I603" s="952"/>
    </row>
    <row r="604" spans="1:9" ht="15.75">
      <c r="A604" s="950"/>
      <c r="B604" s="950"/>
      <c r="C604" s="950"/>
      <c r="D604" s="950"/>
      <c r="E604" s="951"/>
      <c r="F604" s="950"/>
      <c r="G604" s="951"/>
      <c r="H604" s="951"/>
      <c r="I604" s="952"/>
    </row>
    <row r="605" spans="1:9" ht="15.75">
      <c r="A605" s="950"/>
      <c r="B605" s="950"/>
      <c r="C605" s="950"/>
      <c r="D605" s="950"/>
      <c r="E605" s="951"/>
      <c r="F605" s="950"/>
      <c r="G605" s="951"/>
      <c r="H605" s="951"/>
      <c r="I605" s="952"/>
    </row>
    <row r="606" spans="1:9" ht="15.75">
      <c r="A606" s="950"/>
      <c r="B606" s="950"/>
      <c r="C606" s="950"/>
      <c r="D606" s="950"/>
      <c r="E606" s="951"/>
      <c r="F606" s="950"/>
      <c r="G606" s="951"/>
      <c r="H606" s="951"/>
      <c r="I606" s="952"/>
    </row>
    <row r="607" spans="1:9" ht="15.75">
      <c r="A607" s="950"/>
      <c r="B607" s="950"/>
      <c r="C607" s="950"/>
      <c r="D607" s="950"/>
      <c r="E607" s="951"/>
      <c r="F607" s="950"/>
      <c r="G607" s="951"/>
      <c r="H607" s="951"/>
      <c r="I607" s="952"/>
    </row>
    <row r="608" spans="1:9" ht="15.75">
      <c r="A608" s="950"/>
      <c r="B608" s="950"/>
      <c r="C608" s="950"/>
      <c r="D608" s="950"/>
      <c r="E608" s="951"/>
      <c r="F608" s="950"/>
      <c r="G608" s="951"/>
      <c r="H608" s="951"/>
      <c r="I608" s="952"/>
    </row>
    <row r="609" spans="1:9" ht="15.75">
      <c r="A609" s="950"/>
      <c r="B609" s="950"/>
      <c r="C609" s="950"/>
      <c r="D609" s="950"/>
      <c r="E609" s="951"/>
      <c r="F609" s="950"/>
      <c r="G609" s="951"/>
      <c r="H609" s="951"/>
      <c r="I609" s="952"/>
    </row>
    <row r="610" spans="1:9" ht="15.75">
      <c r="A610" s="950"/>
      <c r="B610" s="950"/>
      <c r="C610" s="950"/>
      <c r="D610" s="950"/>
      <c r="E610" s="951"/>
      <c r="F610" s="950"/>
      <c r="G610" s="951"/>
      <c r="H610" s="951"/>
      <c r="I610" s="952"/>
    </row>
    <row r="611" spans="1:9" ht="15.75">
      <c r="A611" s="950"/>
      <c r="B611" s="950"/>
      <c r="C611" s="950"/>
      <c r="D611" s="950"/>
      <c r="E611" s="951"/>
      <c r="F611" s="950"/>
      <c r="G611" s="951"/>
      <c r="H611" s="951"/>
      <c r="I611" s="952"/>
    </row>
    <row r="612" spans="1:9" ht="15.75">
      <c r="A612" s="950"/>
      <c r="B612" s="950"/>
      <c r="C612" s="950"/>
      <c r="D612" s="950"/>
      <c r="E612" s="951"/>
      <c r="F612" s="950"/>
      <c r="G612" s="951"/>
      <c r="H612" s="951"/>
      <c r="I612" s="952"/>
    </row>
    <row r="613" spans="1:9" ht="15.75">
      <c r="A613" s="950"/>
      <c r="B613" s="950"/>
      <c r="C613" s="950"/>
      <c r="D613" s="950"/>
      <c r="E613" s="951"/>
      <c r="F613" s="950"/>
      <c r="G613" s="951"/>
      <c r="H613" s="951"/>
      <c r="I613" s="952"/>
    </row>
    <row r="614" spans="1:9" ht="15.75">
      <c r="A614" s="950"/>
      <c r="B614" s="950"/>
      <c r="C614" s="950"/>
      <c r="D614" s="950"/>
      <c r="E614" s="951"/>
      <c r="F614" s="950"/>
      <c r="G614" s="951"/>
      <c r="H614" s="951"/>
      <c r="I614" s="952"/>
    </row>
    <row r="615" spans="1:9" ht="15.75">
      <c r="A615" s="950"/>
      <c r="B615" s="950"/>
      <c r="C615" s="950"/>
      <c r="D615" s="950"/>
      <c r="E615" s="951"/>
      <c r="F615" s="950"/>
      <c r="G615" s="951"/>
      <c r="H615" s="951"/>
      <c r="I615" s="952"/>
    </row>
    <row r="616" spans="1:9" ht="15.75">
      <c r="A616" s="950"/>
      <c r="B616" s="950"/>
      <c r="C616" s="950"/>
      <c r="D616" s="950"/>
      <c r="E616" s="951"/>
      <c r="F616" s="950"/>
      <c r="G616" s="951"/>
      <c r="H616" s="951"/>
      <c r="I616" s="952"/>
    </row>
    <row r="617" spans="1:9" ht="15.75">
      <c r="A617" s="950"/>
      <c r="B617" s="950"/>
      <c r="C617" s="950"/>
      <c r="D617" s="950"/>
      <c r="E617" s="951"/>
      <c r="F617" s="950"/>
      <c r="G617" s="951"/>
      <c r="H617" s="951"/>
      <c r="I617" s="952"/>
    </row>
    <row r="618" spans="1:9" ht="15.75">
      <c r="A618" s="950"/>
      <c r="B618" s="950"/>
      <c r="C618" s="950"/>
      <c r="D618" s="950"/>
      <c r="E618" s="951"/>
      <c r="F618" s="950"/>
      <c r="G618" s="951"/>
      <c r="H618" s="951"/>
      <c r="I618" s="952"/>
    </row>
    <row r="619" spans="1:9" ht="15.75">
      <c r="A619" s="950"/>
      <c r="B619" s="950"/>
      <c r="C619" s="950"/>
      <c r="D619" s="950"/>
      <c r="E619" s="951"/>
      <c r="F619" s="950"/>
      <c r="G619" s="951"/>
      <c r="H619" s="951"/>
      <c r="I619" s="952"/>
    </row>
    <row r="620" spans="1:9" ht="15.75">
      <c r="A620" s="950"/>
      <c r="B620" s="950"/>
      <c r="C620" s="950"/>
      <c r="D620" s="950"/>
      <c r="E620" s="951"/>
      <c r="F620" s="950"/>
      <c r="G620" s="951"/>
      <c r="H620" s="951"/>
      <c r="I620" s="952"/>
    </row>
    <row r="621" spans="1:9" ht="15.75">
      <c r="A621" s="950"/>
      <c r="B621" s="950"/>
      <c r="C621" s="950"/>
      <c r="D621" s="950"/>
      <c r="E621" s="951"/>
      <c r="F621" s="950"/>
      <c r="G621" s="951"/>
      <c r="H621" s="951"/>
      <c r="I621" s="952"/>
    </row>
    <row r="622" spans="1:9" ht="15.75">
      <c r="A622" s="950"/>
      <c r="B622" s="950"/>
      <c r="C622" s="950"/>
      <c r="D622" s="950"/>
      <c r="E622" s="951"/>
      <c r="F622" s="950"/>
      <c r="G622" s="951"/>
      <c r="H622" s="951"/>
      <c r="I622" s="952"/>
    </row>
    <row r="623" spans="1:9" ht="15.75">
      <c r="A623" s="950"/>
      <c r="B623" s="950"/>
      <c r="C623" s="950"/>
      <c r="D623" s="950"/>
      <c r="E623" s="951"/>
      <c r="F623" s="950"/>
      <c r="G623" s="951"/>
      <c r="H623" s="951"/>
      <c r="I623" s="952"/>
    </row>
    <row r="624" spans="1:9" ht="15.75">
      <c r="A624" s="950"/>
      <c r="B624" s="950"/>
      <c r="C624" s="950"/>
      <c r="D624" s="950"/>
      <c r="E624" s="951"/>
      <c r="F624" s="950"/>
      <c r="G624" s="951"/>
      <c r="H624" s="951"/>
      <c r="I624" s="952"/>
    </row>
    <row r="625" spans="1:9" ht="15.75">
      <c r="A625" s="950"/>
      <c r="B625" s="950"/>
      <c r="C625" s="950"/>
      <c r="D625" s="950"/>
      <c r="E625" s="951"/>
      <c r="F625" s="950"/>
      <c r="G625" s="951"/>
      <c r="H625" s="951"/>
      <c r="I625" s="952"/>
    </row>
    <row r="626" spans="1:9" ht="15.75">
      <c r="A626" s="950"/>
      <c r="B626" s="950"/>
      <c r="C626" s="950"/>
      <c r="D626" s="950"/>
      <c r="E626" s="951"/>
      <c r="F626" s="950"/>
      <c r="G626" s="951"/>
      <c r="H626" s="951"/>
      <c r="I626" s="952"/>
    </row>
    <row r="627" spans="1:9" ht="15.75">
      <c r="A627" s="950"/>
      <c r="B627" s="950"/>
      <c r="C627" s="950"/>
      <c r="D627" s="950"/>
      <c r="E627" s="951"/>
      <c r="F627" s="950"/>
      <c r="G627" s="951"/>
      <c r="H627" s="951"/>
      <c r="I627" s="952"/>
    </row>
    <row r="628" spans="1:9" ht="15.75">
      <c r="A628" s="950"/>
      <c r="B628" s="950"/>
      <c r="C628" s="950"/>
      <c r="D628" s="950"/>
      <c r="E628" s="951"/>
      <c r="F628" s="950"/>
      <c r="G628" s="951"/>
      <c r="H628" s="951"/>
      <c r="I628" s="952"/>
    </row>
    <row r="629" spans="1:9" ht="15.75">
      <c r="A629" s="950"/>
      <c r="B629" s="950"/>
      <c r="C629" s="950"/>
      <c r="D629" s="950"/>
      <c r="E629" s="951"/>
      <c r="F629" s="950"/>
      <c r="G629" s="951"/>
      <c r="H629" s="951"/>
      <c r="I629" s="952"/>
    </row>
    <row r="630" spans="1:9" ht="15.75">
      <c r="A630" s="950"/>
      <c r="B630" s="950"/>
      <c r="C630" s="950"/>
      <c r="D630" s="950"/>
      <c r="E630" s="951"/>
      <c r="F630" s="950"/>
      <c r="G630" s="951"/>
      <c r="H630" s="951"/>
      <c r="I630" s="952"/>
    </row>
    <row r="631" spans="1:9" ht="15.75">
      <c r="A631" s="950"/>
      <c r="B631" s="950"/>
      <c r="C631" s="950"/>
      <c r="D631" s="950"/>
      <c r="E631" s="951"/>
      <c r="F631" s="950"/>
      <c r="G631" s="951"/>
      <c r="H631" s="951"/>
      <c r="I631" s="952"/>
    </row>
    <row r="632" spans="1:9" ht="15.75">
      <c r="A632" s="950"/>
      <c r="B632" s="950"/>
      <c r="C632" s="950"/>
      <c r="D632" s="950"/>
      <c r="E632" s="951"/>
      <c r="F632" s="950"/>
      <c r="G632" s="951"/>
      <c r="H632" s="951"/>
      <c r="I632" s="952"/>
    </row>
    <row r="633" spans="1:9" ht="15.75">
      <c r="A633" s="950"/>
      <c r="B633" s="950"/>
      <c r="C633" s="950"/>
      <c r="D633" s="950"/>
      <c r="E633" s="951"/>
      <c r="F633" s="950"/>
      <c r="G633" s="951"/>
      <c r="H633" s="951"/>
      <c r="I633" s="952"/>
    </row>
    <row r="634" spans="1:9" ht="15.75">
      <c r="A634" s="950"/>
      <c r="B634" s="950"/>
      <c r="C634" s="950"/>
      <c r="D634" s="950"/>
      <c r="E634" s="951"/>
      <c r="F634" s="950"/>
      <c r="G634" s="951"/>
      <c r="H634" s="951"/>
      <c r="I634" s="952"/>
    </row>
    <row r="635" spans="1:9" ht="15.75">
      <c r="A635" s="950"/>
      <c r="B635" s="950"/>
      <c r="C635" s="950"/>
      <c r="D635" s="950"/>
      <c r="E635" s="951"/>
      <c r="F635" s="950"/>
      <c r="G635" s="951"/>
      <c r="H635" s="951"/>
      <c r="I635" s="952"/>
    </row>
    <row r="636" spans="1:9" ht="15.75">
      <c r="A636" s="950"/>
      <c r="B636" s="950"/>
      <c r="C636" s="950"/>
      <c r="D636" s="950"/>
      <c r="E636" s="951"/>
      <c r="F636" s="950"/>
      <c r="G636" s="951"/>
      <c r="H636" s="951"/>
      <c r="I636" s="952"/>
    </row>
    <row r="637" spans="1:9" ht="15.75">
      <c r="A637" s="950"/>
      <c r="B637" s="950"/>
      <c r="C637" s="950"/>
      <c r="D637" s="950"/>
      <c r="E637" s="951"/>
      <c r="F637" s="950"/>
      <c r="G637" s="951"/>
      <c r="H637" s="951"/>
      <c r="I637" s="952"/>
    </row>
    <row r="638" spans="1:9" ht="15.75">
      <c r="A638" s="950"/>
      <c r="B638" s="950"/>
      <c r="C638" s="950"/>
      <c r="D638" s="950"/>
      <c r="E638" s="951"/>
      <c r="F638" s="950"/>
      <c r="G638" s="951"/>
      <c r="H638" s="951"/>
      <c r="I638" s="952"/>
    </row>
    <row r="639" spans="1:9" ht="15.75">
      <c r="A639" s="950"/>
      <c r="B639" s="950"/>
      <c r="C639" s="950"/>
      <c r="D639" s="950"/>
      <c r="E639" s="951"/>
      <c r="F639" s="950"/>
      <c r="G639" s="951"/>
      <c r="H639" s="951"/>
      <c r="I639" s="952"/>
    </row>
    <row r="640" spans="1:9" ht="15.75">
      <c r="A640" s="950"/>
      <c r="B640" s="950"/>
      <c r="C640" s="950"/>
      <c r="D640" s="950"/>
      <c r="E640" s="951"/>
      <c r="F640" s="950"/>
      <c r="G640" s="951"/>
      <c r="H640" s="951"/>
      <c r="I640" s="952"/>
    </row>
    <row r="641" spans="1:9" ht="15.75">
      <c r="A641" s="950"/>
      <c r="B641" s="950"/>
      <c r="C641" s="950"/>
      <c r="D641" s="950"/>
      <c r="E641" s="951"/>
      <c r="F641" s="950"/>
      <c r="G641" s="951"/>
      <c r="H641" s="951"/>
      <c r="I641" s="952"/>
    </row>
    <row r="642" spans="1:9" ht="15.75">
      <c r="A642" s="950"/>
      <c r="B642" s="950"/>
      <c r="C642" s="950"/>
      <c r="D642" s="950"/>
      <c r="E642" s="951"/>
      <c r="F642" s="950"/>
      <c r="G642" s="951"/>
      <c r="H642" s="951"/>
      <c r="I642" s="952"/>
    </row>
    <row r="643" spans="1:9" ht="15.75">
      <c r="A643" s="950"/>
      <c r="B643" s="950"/>
      <c r="C643" s="950"/>
      <c r="D643" s="950"/>
      <c r="E643" s="951"/>
      <c r="F643" s="950"/>
      <c r="G643" s="951"/>
      <c r="H643" s="951"/>
      <c r="I643" s="952"/>
    </row>
    <row r="644" spans="1:9" ht="15.75">
      <c r="A644" s="950"/>
      <c r="B644" s="950"/>
      <c r="C644" s="950"/>
      <c r="D644" s="950"/>
      <c r="E644" s="951"/>
      <c r="F644" s="950"/>
      <c r="G644" s="951"/>
      <c r="H644" s="951"/>
      <c r="I644" s="952"/>
    </row>
    <row r="645" spans="1:9" ht="15.75">
      <c r="A645" s="950"/>
      <c r="B645" s="950"/>
      <c r="C645" s="950"/>
      <c r="D645" s="950"/>
      <c r="E645" s="951"/>
      <c r="F645" s="950"/>
      <c r="G645" s="951"/>
      <c r="H645" s="951"/>
      <c r="I645" s="952"/>
    </row>
    <row r="646" spans="1:9" ht="15.75">
      <c r="A646" s="950"/>
      <c r="B646" s="950"/>
      <c r="C646" s="950"/>
      <c r="D646" s="950"/>
      <c r="E646" s="951"/>
      <c r="F646" s="950"/>
      <c r="G646" s="951"/>
      <c r="H646" s="951"/>
      <c r="I646" s="952"/>
    </row>
    <row r="647" spans="1:9" ht="15.75">
      <c r="A647" s="950"/>
      <c r="B647" s="950"/>
      <c r="C647" s="950"/>
      <c r="D647" s="950"/>
      <c r="E647" s="951"/>
      <c r="F647" s="950"/>
      <c r="G647" s="951"/>
      <c r="H647" s="951"/>
      <c r="I647" s="952"/>
    </row>
    <row r="648" spans="1:9" ht="15.75">
      <c r="A648" s="950"/>
      <c r="B648" s="950"/>
      <c r="C648" s="950"/>
      <c r="D648" s="950"/>
      <c r="E648" s="951"/>
      <c r="F648" s="950"/>
      <c r="G648" s="951"/>
      <c r="H648" s="951"/>
      <c r="I648" s="952"/>
    </row>
    <row r="649" spans="1:9" ht="15.75">
      <c r="A649" s="950"/>
      <c r="B649" s="950"/>
      <c r="C649" s="950"/>
      <c r="D649" s="950"/>
      <c r="E649" s="951"/>
      <c r="F649" s="950"/>
      <c r="G649" s="951"/>
      <c r="H649" s="951"/>
      <c r="I649" s="952"/>
    </row>
    <row r="650" spans="1:9" ht="15.75">
      <c r="A650" s="950"/>
      <c r="B650" s="950"/>
      <c r="C650" s="950"/>
      <c r="D650" s="950"/>
      <c r="E650" s="951"/>
      <c r="F650" s="950"/>
      <c r="G650" s="951"/>
      <c r="H650" s="951"/>
      <c r="I650" s="952"/>
    </row>
    <row r="651" spans="1:9" ht="15.75">
      <c r="A651" s="950"/>
      <c r="B651" s="950"/>
      <c r="C651" s="950"/>
      <c r="D651" s="950"/>
      <c r="E651" s="951"/>
      <c r="F651" s="950"/>
      <c r="G651" s="951"/>
      <c r="H651" s="951"/>
      <c r="I651" s="952"/>
    </row>
    <row r="652" spans="1:9" ht="15.75">
      <c r="A652" s="950"/>
      <c r="B652" s="950"/>
      <c r="C652" s="950"/>
      <c r="D652" s="950"/>
      <c r="E652" s="951"/>
      <c r="F652" s="950"/>
      <c r="G652" s="951"/>
      <c r="H652" s="951"/>
      <c r="I652" s="952"/>
    </row>
    <row r="653" spans="1:9" ht="15.75">
      <c r="A653" s="950"/>
      <c r="B653" s="950"/>
      <c r="C653" s="950"/>
      <c r="D653" s="950"/>
      <c r="E653" s="951"/>
      <c r="F653" s="950"/>
      <c r="G653" s="951"/>
      <c r="H653" s="951"/>
      <c r="I653" s="952"/>
    </row>
    <row r="654" spans="1:9" ht="15.75">
      <c r="A654" s="950"/>
      <c r="B654" s="950"/>
      <c r="C654" s="950"/>
      <c r="D654" s="950"/>
      <c r="E654" s="951"/>
      <c r="F654" s="950"/>
      <c r="G654" s="951"/>
      <c r="H654" s="951"/>
      <c r="I654" s="952"/>
    </row>
    <row r="655" spans="1:9" ht="15.75">
      <c r="A655" s="950"/>
      <c r="B655" s="950"/>
      <c r="C655" s="950"/>
      <c r="D655" s="950"/>
      <c r="E655" s="951"/>
      <c r="F655" s="950"/>
      <c r="G655" s="951"/>
      <c r="H655" s="951"/>
      <c r="I655" s="952"/>
    </row>
    <row r="656" spans="1:9" ht="15.75">
      <c r="A656" s="950"/>
      <c r="B656" s="950"/>
      <c r="C656" s="950"/>
      <c r="D656" s="950"/>
      <c r="E656" s="951"/>
      <c r="F656" s="950"/>
      <c r="G656" s="951"/>
      <c r="H656" s="951"/>
      <c r="I656" s="952"/>
    </row>
    <row r="657" spans="1:9" ht="15.75">
      <c r="A657" s="950"/>
      <c r="B657" s="950"/>
      <c r="C657" s="950"/>
      <c r="D657" s="950"/>
      <c r="E657" s="951"/>
      <c r="F657" s="950"/>
      <c r="G657" s="951"/>
      <c r="H657" s="951"/>
      <c r="I657" s="952"/>
    </row>
    <row r="658" spans="1:9" ht="15.75">
      <c r="A658" s="950"/>
      <c r="B658" s="950"/>
      <c r="C658" s="950"/>
      <c r="D658" s="950"/>
      <c r="E658" s="951"/>
      <c r="F658" s="950"/>
      <c r="G658" s="951"/>
      <c r="H658" s="951"/>
      <c r="I658" s="952"/>
    </row>
    <row r="659" spans="1:9" ht="15.75">
      <c r="A659" s="950"/>
      <c r="B659" s="950"/>
      <c r="C659" s="950"/>
      <c r="D659" s="950"/>
      <c r="E659" s="951"/>
      <c r="F659" s="950"/>
      <c r="G659" s="951"/>
      <c r="H659" s="951"/>
      <c r="I659" s="952"/>
    </row>
    <row r="660" spans="1:9" ht="15.75">
      <c r="A660" s="950"/>
      <c r="B660" s="950"/>
      <c r="C660" s="950"/>
      <c r="D660" s="950"/>
      <c r="E660" s="951"/>
      <c r="F660" s="950"/>
      <c r="G660" s="951"/>
      <c r="H660" s="951"/>
      <c r="I660" s="952"/>
    </row>
    <row r="661" spans="1:9" ht="15.75">
      <c r="A661" s="950"/>
      <c r="B661" s="950"/>
      <c r="C661" s="950"/>
      <c r="D661" s="950"/>
      <c r="E661" s="951"/>
      <c r="F661" s="950"/>
      <c r="G661" s="951"/>
      <c r="H661" s="951"/>
      <c r="I661" s="952"/>
    </row>
    <row r="662" spans="1:9" ht="15.75">
      <c r="A662" s="950"/>
      <c r="B662" s="950"/>
      <c r="C662" s="950"/>
      <c r="D662" s="950"/>
      <c r="E662" s="951"/>
      <c r="F662" s="950"/>
      <c r="G662" s="951"/>
      <c r="H662" s="951"/>
      <c r="I662" s="952"/>
    </row>
    <row r="663" spans="1:9" ht="15.75">
      <c r="A663" s="950"/>
      <c r="B663" s="950"/>
      <c r="C663" s="950"/>
      <c r="D663" s="950"/>
      <c r="E663" s="951"/>
      <c r="F663" s="950"/>
      <c r="G663" s="951"/>
      <c r="H663" s="951"/>
      <c r="I663" s="952"/>
    </row>
    <row r="664" spans="1:9" ht="15.75">
      <c r="A664" s="950"/>
      <c r="B664" s="950"/>
      <c r="C664" s="950"/>
      <c r="D664" s="950"/>
      <c r="E664" s="951"/>
      <c r="F664" s="950"/>
      <c r="G664" s="951"/>
      <c r="H664" s="951"/>
      <c r="I664" s="952"/>
    </row>
    <row r="665" spans="1:9" ht="15.75">
      <c r="A665" s="950"/>
      <c r="B665" s="950"/>
      <c r="C665" s="950"/>
      <c r="D665" s="950"/>
      <c r="E665" s="951"/>
      <c r="F665" s="950"/>
      <c r="G665" s="951"/>
      <c r="H665" s="951"/>
      <c r="I665" s="952"/>
    </row>
    <row r="666" spans="1:9" ht="15.75">
      <c r="A666" s="950"/>
      <c r="B666" s="950"/>
      <c r="C666" s="950"/>
      <c r="D666" s="950"/>
      <c r="E666" s="951"/>
      <c r="F666" s="950"/>
      <c r="G666" s="951"/>
      <c r="H666" s="951"/>
      <c r="I666" s="952"/>
    </row>
    <row r="667" spans="1:9" ht="15.75">
      <c r="A667" s="950"/>
      <c r="B667" s="950"/>
      <c r="C667" s="950"/>
      <c r="D667" s="950"/>
      <c r="E667" s="951"/>
      <c r="F667" s="950"/>
      <c r="G667" s="951"/>
      <c r="H667" s="951"/>
      <c r="I667" s="952"/>
    </row>
    <row r="668" spans="1:9" ht="15.75">
      <c r="A668" s="950"/>
      <c r="B668" s="950"/>
      <c r="C668" s="950"/>
      <c r="D668" s="950"/>
      <c r="E668" s="951"/>
      <c r="F668" s="950"/>
      <c r="G668" s="951"/>
      <c r="H668" s="951"/>
      <c r="I668" s="952"/>
    </row>
    <row r="669" spans="1:9" ht="15.75">
      <c r="A669" s="950"/>
      <c r="B669" s="950"/>
      <c r="C669" s="950"/>
      <c r="D669" s="950"/>
      <c r="E669" s="951"/>
      <c r="F669" s="950"/>
      <c r="G669" s="951"/>
      <c r="H669" s="951"/>
      <c r="I669" s="952"/>
    </row>
    <row r="670" spans="1:9" ht="15.75">
      <c r="A670" s="950"/>
      <c r="B670" s="950"/>
      <c r="C670" s="950"/>
      <c r="D670" s="950"/>
      <c r="E670" s="951"/>
      <c r="F670" s="950"/>
      <c r="G670" s="951"/>
      <c r="H670" s="951"/>
      <c r="I670" s="952"/>
    </row>
    <row r="671" spans="1:9" ht="15.75">
      <c r="A671" s="950"/>
      <c r="B671" s="950"/>
      <c r="C671" s="950"/>
      <c r="D671" s="950"/>
      <c r="E671" s="951"/>
      <c r="F671" s="950"/>
      <c r="G671" s="951"/>
      <c r="H671" s="951"/>
      <c r="I671" s="952"/>
    </row>
    <row r="672" spans="1:9" ht="15.75">
      <c r="A672" s="950"/>
      <c r="B672" s="950"/>
      <c r="C672" s="950"/>
      <c r="D672" s="950"/>
      <c r="E672" s="951"/>
      <c r="F672" s="950"/>
      <c r="G672" s="951"/>
      <c r="H672" s="951"/>
      <c r="I672" s="952"/>
    </row>
    <row r="673" spans="1:9" ht="15.75">
      <c r="A673" s="950"/>
      <c r="B673" s="950"/>
      <c r="C673" s="950"/>
      <c r="D673" s="950"/>
      <c r="E673" s="951"/>
      <c r="F673" s="950"/>
      <c r="G673" s="951"/>
      <c r="H673" s="951"/>
      <c r="I673" s="952"/>
    </row>
    <row r="674" spans="1:9" ht="15.75">
      <c r="A674" s="950"/>
      <c r="B674" s="950"/>
      <c r="C674" s="950"/>
      <c r="D674" s="950"/>
      <c r="E674" s="951"/>
      <c r="F674" s="950"/>
      <c r="G674" s="951"/>
      <c r="H674" s="951"/>
      <c r="I674" s="952"/>
    </row>
    <row r="675" spans="1:9" ht="15.75">
      <c r="A675" s="950"/>
      <c r="B675" s="950"/>
      <c r="C675" s="950"/>
      <c r="D675" s="950"/>
      <c r="E675" s="951"/>
      <c r="F675" s="950"/>
      <c r="G675" s="951"/>
      <c r="H675" s="951"/>
      <c r="I675" s="952"/>
    </row>
    <row r="676" spans="1:9" ht="15.75">
      <c r="A676" s="950"/>
      <c r="B676" s="950"/>
      <c r="C676" s="950"/>
      <c r="D676" s="950"/>
      <c r="E676" s="951"/>
      <c r="F676" s="950"/>
      <c r="G676" s="951"/>
      <c r="H676" s="951"/>
      <c r="I676" s="952"/>
    </row>
    <row r="677" spans="1:9" ht="15.75">
      <c r="A677" s="950"/>
      <c r="B677" s="950"/>
      <c r="C677" s="950"/>
      <c r="D677" s="950"/>
      <c r="E677" s="951"/>
      <c r="F677" s="950"/>
      <c r="G677" s="951"/>
      <c r="H677" s="951"/>
      <c r="I677" s="952"/>
    </row>
    <row r="678" spans="1:9" ht="15.75">
      <c r="A678" s="950"/>
      <c r="B678" s="950"/>
      <c r="C678" s="950"/>
      <c r="D678" s="950"/>
      <c r="E678" s="951"/>
      <c r="F678" s="950"/>
      <c r="G678" s="951"/>
      <c r="H678" s="951"/>
      <c r="I678" s="952"/>
    </row>
    <row r="679" spans="1:9" ht="15.75">
      <c r="A679" s="950"/>
      <c r="B679" s="950"/>
      <c r="C679" s="950"/>
      <c r="D679" s="950"/>
      <c r="E679" s="951"/>
      <c r="F679" s="950"/>
      <c r="G679" s="951"/>
      <c r="H679" s="951"/>
      <c r="I679" s="952"/>
    </row>
    <row r="680" spans="1:9" ht="15.75">
      <c r="A680" s="950"/>
      <c r="B680" s="950"/>
      <c r="C680" s="950"/>
      <c r="D680" s="950"/>
      <c r="E680" s="951"/>
      <c r="F680" s="950"/>
      <c r="G680" s="951"/>
      <c r="H680" s="951"/>
      <c r="I680" s="952"/>
    </row>
    <row r="681" spans="1:9" ht="15.75">
      <c r="A681" s="950"/>
      <c r="B681" s="950"/>
      <c r="C681" s="950"/>
      <c r="D681" s="950"/>
      <c r="E681" s="951"/>
      <c r="F681" s="950"/>
      <c r="G681" s="951"/>
      <c r="H681" s="951"/>
      <c r="I681" s="952"/>
    </row>
    <row r="682" spans="1:9" ht="15.75">
      <c r="A682" s="950"/>
      <c r="B682" s="950"/>
      <c r="C682" s="950"/>
      <c r="D682" s="950"/>
      <c r="E682" s="951"/>
      <c r="F682" s="950"/>
      <c r="G682" s="951"/>
      <c r="H682" s="951"/>
      <c r="I682" s="952"/>
    </row>
    <row r="683" spans="1:9" ht="15.75">
      <c r="A683" s="950"/>
      <c r="B683" s="950"/>
      <c r="C683" s="950"/>
      <c r="D683" s="950"/>
      <c r="E683" s="951"/>
      <c r="F683" s="950"/>
      <c r="G683" s="951"/>
      <c r="H683" s="951"/>
      <c r="I683" s="952"/>
    </row>
    <row r="684" spans="1:9" ht="15.75">
      <c r="A684" s="950"/>
      <c r="B684" s="950"/>
      <c r="C684" s="950"/>
      <c r="D684" s="950"/>
      <c r="E684" s="951"/>
      <c r="F684" s="950"/>
      <c r="G684" s="951"/>
      <c r="H684" s="951"/>
      <c r="I684" s="952"/>
    </row>
    <row r="685" spans="1:9" ht="15.75">
      <c r="A685" s="950"/>
      <c r="B685" s="950"/>
      <c r="C685" s="950"/>
      <c r="D685" s="950"/>
      <c r="E685" s="951"/>
      <c r="F685" s="950"/>
      <c r="G685" s="951"/>
      <c r="H685" s="951"/>
      <c r="I685" s="952"/>
    </row>
    <row r="686" spans="1:9" ht="15.75">
      <c r="A686" s="950"/>
      <c r="B686" s="950"/>
      <c r="C686" s="950"/>
      <c r="D686" s="950"/>
      <c r="E686" s="951"/>
      <c r="F686" s="950"/>
      <c r="G686" s="951"/>
      <c r="H686" s="951"/>
      <c r="I686" s="952"/>
    </row>
    <row r="687" spans="1:9" ht="15.75">
      <c r="A687" s="950"/>
      <c r="B687" s="950"/>
      <c r="C687" s="950"/>
      <c r="D687" s="950"/>
      <c r="E687" s="951"/>
      <c r="F687" s="950"/>
      <c r="G687" s="951"/>
      <c r="H687" s="951"/>
      <c r="I687" s="952"/>
    </row>
    <row r="688" spans="1:9" ht="15.75">
      <c r="A688" s="950"/>
      <c r="B688" s="950"/>
      <c r="C688" s="950"/>
      <c r="D688" s="950"/>
      <c r="E688" s="951"/>
      <c r="F688" s="950"/>
      <c r="G688" s="951"/>
      <c r="H688" s="951"/>
      <c r="I688" s="952"/>
    </row>
    <row r="689" spans="1:9" ht="15.75">
      <c r="A689" s="950"/>
      <c r="B689" s="950"/>
      <c r="C689" s="950"/>
      <c r="D689" s="950"/>
      <c r="E689" s="951"/>
      <c r="F689" s="950"/>
      <c r="G689" s="951"/>
      <c r="H689" s="951"/>
      <c r="I689" s="952"/>
    </row>
    <row r="690" spans="1:9" ht="15.75">
      <c r="A690" s="950"/>
      <c r="B690" s="950"/>
      <c r="C690" s="950"/>
      <c r="D690" s="950"/>
      <c r="E690" s="951"/>
      <c r="F690" s="950"/>
      <c r="G690" s="951"/>
      <c r="H690" s="951"/>
      <c r="I690" s="952"/>
    </row>
    <row r="691" spans="1:9" ht="15.75">
      <c r="A691" s="950"/>
      <c r="B691" s="950"/>
      <c r="C691" s="950"/>
      <c r="D691" s="950"/>
      <c r="E691" s="951"/>
      <c r="F691" s="950"/>
      <c r="G691" s="951"/>
      <c r="H691" s="951"/>
      <c r="I691" s="952"/>
    </row>
    <row r="692" spans="1:9" ht="15.75">
      <c r="A692" s="950"/>
      <c r="B692" s="950"/>
      <c r="C692" s="950"/>
      <c r="D692" s="950"/>
      <c r="E692" s="951"/>
      <c r="F692" s="950"/>
      <c r="G692" s="951"/>
      <c r="H692" s="951"/>
      <c r="I692" s="952"/>
    </row>
    <row r="693" spans="1:9" ht="15.75">
      <c r="A693" s="950"/>
      <c r="B693" s="950"/>
      <c r="C693" s="950"/>
      <c r="D693" s="950"/>
      <c r="E693" s="951"/>
      <c r="F693" s="950"/>
      <c r="G693" s="951"/>
      <c r="H693" s="951"/>
      <c r="I693" s="952"/>
    </row>
    <row r="694" spans="1:9" ht="15.75">
      <c r="A694" s="950"/>
      <c r="B694" s="950"/>
      <c r="C694" s="950"/>
      <c r="D694" s="950"/>
      <c r="E694" s="951"/>
      <c r="F694" s="950"/>
      <c r="G694" s="951"/>
      <c r="H694" s="951"/>
      <c r="I694" s="952"/>
    </row>
    <row r="695" spans="1:9" ht="15.75">
      <c r="A695" s="950"/>
      <c r="B695" s="950"/>
      <c r="C695" s="950"/>
      <c r="D695" s="950"/>
      <c r="E695" s="951"/>
      <c r="F695" s="950"/>
      <c r="G695" s="951"/>
      <c r="H695" s="951"/>
      <c r="I695" s="952"/>
    </row>
    <row r="696" spans="1:9" ht="15.75">
      <c r="A696" s="950"/>
      <c r="B696" s="950"/>
      <c r="C696" s="950"/>
      <c r="D696" s="950"/>
      <c r="E696" s="951"/>
      <c r="F696" s="950"/>
      <c r="G696" s="951"/>
      <c r="H696" s="951"/>
      <c r="I696" s="952"/>
    </row>
    <row r="697" spans="1:9" ht="15.75">
      <c r="A697" s="950"/>
      <c r="B697" s="950"/>
      <c r="C697" s="950"/>
      <c r="D697" s="950"/>
      <c r="E697" s="951"/>
      <c r="F697" s="950"/>
      <c r="G697" s="951"/>
      <c r="H697" s="951"/>
      <c r="I697" s="952"/>
    </row>
    <row r="698" spans="1:9" ht="15.75">
      <c r="A698" s="950"/>
      <c r="B698" s="950"/>
      <c r="C698" s="950"/>
      <c r="D698" s="950"/>
      <c r="E698" s="951"/>
      <c r="F698" s="950"/>
      <c r="G698" s="951"/>
      <c r="H698" s="951"/>
      <c r="I698" s="952"/>
    </row>
    <row r="699" spans="1:9" ht="15.75">
      <c r="A699" s="950"/>
      <c r="B699" s="950"/>
      <c r="C699" s="950"/>
      <c r="D699" s="950"/>
      <c r="E699" s="951"/>
      <c r="F699" s="950"/>
      <c r="G699" s="951"/>
      <c r="H699" s="951"/>
      <c r="I699" s="952"/>
    </row>
    <row r="700" spans="1:9" ht="15.75">
      <c r="A700" s="950"/>
      <c r="B700" s="950"/>
      <c r="C700" s="950"/>
      <c r="D700" s="950"/>
      <c r="E700" s="951"/>
      <c r="F700" s="950"/>
      <c r="G700" s="951"/>
      <c r="H700" s="951"/>
      <c r="I700" s="952"/>
    </row>
    <row r="701" spans="1:9" ht="15.75">
      <c r="A701" s="950"/>
      <c r="B701" s="950"/>
      <c r="C701" s="950"/>
      <c r="D701" s="950"/>
      <c r="E701" s="951"/>
      <c r="F701" s="950"/>
      <c r="G701" s="951"/>
      <c r="H701" s="951"/>
      <c r="I701" s="952"/>
    </row>
    <row r="702" spans="1:9" ht="15.75">
      <c r="A702" s="950"/>
      <c r="B702" s="950"/>
      <c r="C702" s="950"/>
      <c r="D702" s="950"/>
      <c r="E702" s="951"/>
      <c r="F702" s="950"/>
      <c r="G702" s="951"/>
      <c r="H702" s="951"/>
      <c r="I702" s="952"/>
    </row>
    <row r="703" spans="1:9" ht="15.75">
      <c r="A703" s="950"/>
      <c r="B703" s="950"/>
      <c r="C703" s="950"/>
      <c r="D703" s="950"/>
      <c r="E703" s="951"/>
      <c r="F703" s="950"/>
      <c r="G703" s="951"/>
      <c r="H703" s="951"/>
      <c r="I703" s="952"/>
    </row>
    <row r="704" spans="1:9" ht="15.75">
      <c r="A704" s="950"/>
      <c r="B704" s="950"/>
      <c r="C704" s="950"/>
      <c r="D704" s="950"/>
      <c r="E704" s="951"/>
      <c r="F704" s="950"/>
      <c r="G704" s="951"/>
      <c r="H704" s="951"/>
      <c r="I704" s="952"/>
    </row>
    <row r="705" spans="1:9" ht="15.75">
      <c r="A705" s="950"/>
      <c r="B705" s="950"/>
      <c r="C705" s="950"/>
      <c r="D705" s="950"/>
      <c r="E705" s="951"/>
      <c r="F705" s="950"/>
      <c r="G705" s="951"/>
      <c r="H705" s="951"/>
      <c r="I705" s="952"/>
    </row>
    <row r="706" spans="1:9" ht="15.75">
      <c r="A706" s="950"/>
      <c r="B706" s="950"/>
      <c r="C706" s="950"/>
      <c r="D706" s="950"/>
      <c r="E706" s="951"/>
      <c r="F706" s="950"/>
      <c r="G706" s="951"/>
      <c r="H706" s="951"/>
      <c r="I706" s="952"/>
    </row>
    <row r="707" spans="1:9" ht="15.75">
      <c r="A707" s="950"/>
      <c r="B707" s="950"/>
      <c r="C707" s="950"/>
      <c r="D707" s="950"/>
      <c r="E707" s="951"/>
      <c r="F707" s="950"/>
      <c r="G707" s="951"/>
      <c r="H707" s="951"/>
      <c r="I707" s="952"/>
    </row>
    <row r="708" spans="1:9" ht="15.75">
      <c r="A708" s="950"/>
      <c r="B708" s="950"/>
      <c r="C708" s="950"/>
      <c r="D708" s="950"/>
      <c r="E708" s="951"/>
      <c r="F708" s="950"/>
      <c r="G708" s="951"/>
      <c r="H708" s="951"/>
      <c r="I708" s="952"/>
    </row>
    <row r="709" spans="1:9" ht="15.75">
      <c r="A709" s="950"/>
      <c r="B709" s="950"/>
      <c r="C709" s="950"/>
      <c r="D709" s="950"/>
      <c r="E709" s="951"/>
      <c r="F709" s="950"/>
      <c r="G709" s="951"/>
      <c r="H709" s="951"/>
      <c r="I709" s="952"/>
    </row>
    <row r="710" spans="1:9" ht="15.75">
      <c r="A710" s="950"/>
      <c r="B710" s="950"/>
      <c r="C710" s="950"/>
      <c r="D710" s="950"/>
      <c r="E710" s="951"/>
      <c r="F710" s="950"/>
      <c r="G710" s="951"/>
      <c r="H710" s="951"/>
      <c r="I710" s="952"/>
    </row>
    <row r="711" spans="1:9" ht="15.75">
      <c r="A711" s="950"/>
      <c r="B711" s="950"/>
      <c r="C711" s="950"/>
      <c r="D711" s="950"/>
      <c r="E711" s="951"/>
      <c r="F711" s="950"/>
      <c r="G711" s="951"/>
      <c r="H711" s="951"/>
      <c r="I711" s="952"/>
    </row>
    <row r="712" spans="1:9" ht="15.75">
      <c r="A712" s="950"/>
      <c r="B712" s="950"/>
      <c r="C712" s="950"/>
      <c r="D712" s="950"/>
      <c r="E712" s="951"/>
      <c r="F712" s="950"/>
      <c r="G712" s="951"/>
      <c r="H712" s="951"/>
      <c r="I712" s="952"/>
    </row>
    <row r="713" spans="1:9" ht="15.75">
      <c r="A713" s="950"/>
      <c r="B713" s="950"/>
      <c r="C713" s="950"/>
      <c r="D713" s="950"/>
      <c r="E713" s="951"/>
      <c r="F713" s="950"/>
      <c r="G713" s="951"/>
      <c r="H713" s="951"/>
      <c r="I713" s="952"/>
    </row>
    <row r="714" spans="1:9" ht="15.75">
      <c r="A714" s="950"/>
      <c r="B714" s="950"/>
      <c r="C714" s="950"/>
      <c r="D714" s="950"/>
      <c r="E714" s="951"/>
      <c r="F714" s="950"/>
      <c r="G714" s="951"/>
      <c r="H714" s="951"/>
      <c r="I714" s="952"/>
    </row>
    <row r="715" spans="1:9" ht="15.75">
      <c r="A715" s="950"/>
      <c r="B715" s="950"/>
      <c r="C715" s="950"/>
      <c r="D715" s="950"/>
      <c r="E715" s="951"/>
      <c r="F715" s="950"/>
      <c r="G715" s="951"/>
      <c r="H715" s="951"/>
      <c r="I715" s="952"/>
    </row>
    <row r="716" spans="1:9" ht="15.75">
      <c r="A716" s="950"/>
      <c r="B716" s="950"/>
      <c r="C716" s="950"/>
      <c r="D716" s="950"/>
      <c r="E716" s="951"/>
      <c r="F716" s="950"/>
      <c r="G716" s="951"/>
      <c r="H716" s="951"/>
      <c r="I716" s="952"/>
    </row>
    <row r="717" spans="1:9" ht="15.75">
      <c r="A717" s="950"/>
      <c r="B717" s="950"/>
      <c r="C717" s="950"/>
      <c r="D717" s="950"/>
      <c r="E717" s="951"/>
      <c r="F717" s="950"/>
      <c r="G717" s="951"/>
      <c r="H717" s="951"/>
      <c r="I717" s="952"/>
    </row>
    <row r="718" spans="1:9" ht="15.75">
      <c r="A718" s="950"/>
      <c r="B718" s="950"/>
      <c r="C718" s="950"/>
      <c r="D718" s="950"/>
      <c r="E718" s="951"/>
      <c r="F718" s="950"/>
      <c r="G718" s="951"/>
      <c r="H718" s="951"/>
      <c r="I718" s="952"/>
    </row>
    <row r="719" spans="1:9" ht="15.75">
      <c r="A719" s="950"/>
      <c r="B719" s="950"/>
      <c r="C719" s="950"/>
      <c r="D719" s="950"/>
      <c r="E719" s="951"/>
      <c r="F719" s="950"/>
      <c r="G719" s="951"/>
      <c r="H719" s="951"/>
      <c r="I719" s="952"/>
    </row>
    <row r="720" spans="1:9" ht="15.75">
      <c r="A720" s="950"/>
      <c r="B720" s="950"/>
      <c r="C720" s="950"/>
      <c r="D720" s="950"/>
      <c r="E720" s="951"/>
      <c r="F720" s="950"/>
      <c r="G720" s="951"/>
      <c r="H720" s="951"/>
      <c r="I720" s="952"/>
    </row>
    <row r="721" spans="1:9" ht="15.75">
      <c r="A721" s="950"/>
      <c r="B721" s="950"/>
      <c r="C721" s="950"/>
      <c r="D721" s="950"/>
      <c r="E721" s="951"/>
      <c r="F721" s="950"/>
      <c r="G721" s="951"/>
      <c r="H721" s="951"/>
      <c r="I721" s="952"/>
    </row>
    <row r="722" spans="1:9" ht="15.75">
      <c r="A722" s="950"/>
      <c r="B722" s="950"/>
      <c r="C722" s="950"/>
      <c r="D722" s="950"/>
      <c r="E722" s="951"/>
      <c r="F722" s="950"/>
      <c r="G722" s="951"/>
      <c r="H722" s="951"/>
      <c r="I722" s="952"/>
    </row>
    <row r="723" spans="1:9" ht="15.75">
      <c r="A723" s="950"/>
      <c r="B723" s="950"/>
      <c r="C723" s="950"/>
      <c r="D723" s="950"/>
      <c r="E723" s="951"/>
      <c r="F723" s="950"/>
      <c r="G723" s="951"/>
      <c r="H723" s="951"/>
      <c r="I723" s="952"/>
    </row>
    <row r="724" spans="1:9" ht="15.75">
      <c r="A724" s="950"/>
      <c r="B724" s="950"/>
      <c r="C724" s="950"/>
      <c r="D724" s="950"/>
      <c r="E724" s="951"/>
      <c r="F724" s="950"/>
      <c r="G724" s="951"/>
      <c r="H724" s="951"/>
      <c r="I724" s="952"/>
    </row>
    <row r="725" spans="1:9" ht="15.75">
      <c r="A725" s="950"/>
      <c r="B725" s="950"/>
      <c r="C725" s="950"/>
      <c r="D725" s="950"/>
      <c r="E725" s="951"/>
      <c r="F725" s="950"/>
      <c r="G725" s="951"/>
      <c r="H725" s="951"/>
      <c r="I725" s="952"/>
    </row>
    <row r="726" spans="1:9" ht="15.75">
      <c r="A726" s="950"/>
      <c r="B726" s="950"/>
      <c r="C726" s="950"/>
      <c r="D726" s="950"/>
      <c r="E726" s="951"/>
      <c r="F726" s="950"/>
      <c r="G726" s="951"/>
      <c r="H726" s="951"/>
      <c r="I726" s="952"/>
    </row>
    <row r="727" spans="1:9" ht="15.75">
      <c r="A727" s="950"/>
      <c r="B727" s="950"/>
      <c r="C727" s="950"/>
      <c r="D727" s="950"/>
      <c r="E727" s="951"/>
      <c r="F727" s="950"/>
      <c r="G727" s="951"/>
      <c r="H727" s="951"/>
      <c r="I727" s="952"/>
    </row>
    <row r="728" spans="1:9" ht="15.75">
      <c r="A728" s="950"/>
      <c r="B728" s="950"/>
      <c r="C728" s="950"/>
      <c r="D728" s="950"/>
      <c r="E728" s="951"/>
      <c r="F728" s="950"/>
      <c r="G728" s="951"/>
      <c r="H728" s="951"/>
      <c r="I728" s="952"/>
    </row>
    <row r="729" spans="1:9" ht="15.75">
      <c r="A729" s="950"/>
      <c r="B729" s="950"/>
      <c r="C729" s="950"/>
      <c r="D729" s="950"/>
      <c r="E729" s="951"/>
      <c r="F729" s="950"/>
      <c r="G729" s="951"/>
      <c r="H729" s="951"/>
      <c r="I729" s="952"/>
    </row>
    <row r="730" spans="1:9" ht="15.75">
      <c r="A730" s="950"/>
      <c r="B730" s="950"/>
      <c r="C730" s="950"/>
      <c r="D730" s="950"/>
      <c r="E730" s="951"/>
      <c r="F730" s="950"/>
      <c r="G730" s="951"/>
      <c r="H730" s="951"/>
      <c r="I730" s="952"/>
    </row>
    <row r="731" spans="1:9" ht="15.75">
      <c r="A731" s="950"/>
      <c r="B731" s="950"/>
      <c r="C731" s="950"/>
      <c r="D731" s="950"/>
      <c r="E731" s="951"/>
      <c r="F731" s="950"/>
      <c r="G731" s="951"/>
      <c r="H731" s="951"/>
      <c r="I731" s="952"/>
    </row>
    <row r="732" spans="1:9" ht="15.75">
      <c r="A732" s="950"/>
      <c r="B732" s="950"/>
      <c r="C732" s="950"/>
      <c r="D732" s="950"/>
      <c r="E732" s="951"/>
      <c r="F732" s="950"/>
      <c r="G732" s="951"/>
      <c r="H732" s="951"/>
      <c r="I732" s="952"/>
    </row>
    <row r="733" spans="1:9" ht="15.75">
      <c r="A733" s="950"/>
      <c r="B733" s="950"/>
      <c r="C733" s="950"/>
      <c r="D733" s="950"/>
      <c r="E733" s="951"/>
      <c r="F733" s="950"/>
      <c r="G733" s="951"/>
      <c r="H733" s="951"/>
      <c r="I733" s="952"/>
    </row>
    <row r="734" spans="1:9" ht="15.75">
      <c r="A734" s="950"/>
      <c r="B734" s="950"/>
      <c r="C734" s="950"/>
      <c r="D734" s="950"/>
      <c r="E734" s="951"/>
      <c r="F734" s="950"/>
      <c r="G734" s="951"/>
      <c r="H734" s="951"/>
      <c r="I734" s="952"/>
    </row>
    <row r="735" spans="1:9" ht="15.75">
      <c r="A735" s="950"/>
      <c r="B735" s="950"/>
      <c r="C735" s="950"/>
      <c r="D735" s="950"/>
      <c r="E735" s="951"/>
      <c r="F735" s="950"/>
      <c r="G735" s="951"/>
      <c r="H735" s="951"/>
      <c r="I735" s="952"/>
    </row>
    <row r="736" spans="1:9" ht="15.75">
      <c r="A736" s="950"/>
      <c r="B736" s="950"/>
      <c r="C736" s="950"/>
      <c r="D736" s="950"/>
      <c r="E736" s="951"/>
      <c r="F736" s="950"/>
      <c r="G736" s="951"/>
      <c r="H736" s="951"/>
      <c r="I736" s="952"/>
    </row>
    <row r="737" spans="1:9" ht="15.75">
      <c r="A737" s="950"/>
      <c r="B737" s="950"/>
      <c r="C737" s="950"/>
      <c r="D737" s="950"/>
      <c r="E737" s="951"/>
      <c r="F737" s="950"/>
      <c r="G737" s="951"/>
      <c r="H737" s="951"/>
      <c r="I737" s="952"/>
    </row>
    <row r="738" spans="1:9" ht="15.75">
      <c r="A738" s="950"/>
      <c r="B738" s="950"/>
      <c r="C738" s="950"/>
      <c r="D738" s="950"/>
      <c r="E738" s="951"/>
      <c r="F738" s="950"/>
      <c r="G738" s="951"/>
      <c r="H738" s="951"/>
      <c r="I738" s="952"/>
    </row>
    <row r="739" spans="1:9" ht="15.75">
      <c r="A739" s="950"/>
      <c r="B739" s="950"/>
      <c r="C739" s="950"/>
      <c r="D739" s="950"/>
      <c r="E739" s="951"/>
      <c r="F739" s="950"/>
      <c r="G739" s="951"/>
      <c r="H739" s="951"/>
      <c r="I739" s="952"/>
    </row>
    <row r="740" spans="1:9" ht="15.75">
      <c r="A740" s="950"/>
      <c r="B740" s="950"/>
      <c r="C740" s="950"/>
      <c r="D740" s="950"/>
      <c r="E740" s="951"/>
      <c r="F740" s="950"/>
      <c r="G740" s="951"/>
      <c r="H740" s="951"/>
      <c r="I740" s="952"/>
    </row>
    <row r="741" spans="1:9" ht="15.75">
      <c r="A741" s="950"/>
      <c r="B741" s="950"/>
      <c r="C741" s="950"/>
      <c r="D741" s="950"/>
      <c r="E741" s="951"/>
      <c r="F741" s="950"/>
      <c r="G741" s="951"/>
      <c r="H741" s="951"/>
      <c r="I741" s="952"/>
    </row>
    <row r="742" spans="1:9" ht="15.75">
      <c r="A742" s="950"/>
      <c r="B742" s="950"/>
      <c r="C742" s="950"/>
      <c r="D742" s="950"/>
      <c r="E742" s="951"/>
      <c r="F742" s="950"/>
      <c r="G742" s="951"/>
      <c r="H742" s="951"/>
      <c r="I742" s="952"/>
    </row>
    <row r="743" spans="1:9" ht="15.75">
      <c r="A743" s="950"/>
      <c r="B743" s="950"/>
      <c r="C743" s="950"/>
      <c r="D743" s="950"/>
      <c r="E743" s="951"/>
      <c r="F743" s="950"/>
      <c r="G743" s="951"/>
      <c r="H743" s="951"/>
      <c r="I743" s="952"/>
    </row>
    <row r="744" spans="1:9" ht="15.75">
      <c r="A744" s="950"/>
      <c r="B744" s="950"/>
      <c r="C744" s="950"/>
      <c r="D744" s="950"/>
      <c r="E744" s="951"/>
      <c r="F744" s="950"/>
      <c r="G744" s="951"/>
      <c r="H744" s="951"/>
      <c r="I744" s="952"/>
    </row>
    <row r="745" spans="1:9" ht="15.75">
      <c r="A745" s="950"/>
      <c r="B745" s="950"/>
      <c r="C745" s="950"/>
      <c r="D745" s="950"/>
      <c r="E745" s="951"/>
      <c r="F745" s="950"/>
      <c r="G745" s="951"/>
      <c r="H745" s="951"/>
      <c r="I745" s="952"/>
    </row>
    <row r="746" spans="1:9" ht="15.75">
      <c r="A746" s="950"/>
      <c r="B746" s="950"/>
      <c r="C746" s="950"/>
      <c r="D746" s="950"/>
      <c r="E746" s="951"/>
      <c r="F746" s="950"/>
      <c r="G746" s="951"/>
      <c r="H746" s="951"/>
      <c r="I746" s="952"/>
    </row>
    <row r="747" spans="1:9" ht="15.75">
      <c r="A747" s="950"/>
      <c r="B747" s="950"/>
      <c r="C747" s="950"/>
      <c r="D747" s="950"/>
      <c r="E747" s="951"/>
      <c r="F747" s="950"/>
      <c r="G747" s="951"/>
      <c r="H747" s="951"/>
      <c r="I747" s="952"/>
    </row>
    <row r="748" spans="1:9" ht="15.75">
      <c r="A748" s="950"/>
      <c r="B748" s="950"/>
      <c r="C748" s="950"/>
      <c r="D748" s="950"/>
      <c r="E748" s="951"/>
      <c r="F748" s="950"/>
      <c r="G748" s="951"/>
      <c r="H748" s="951"/>
      <c r="I748" s="952"/>
    </row>
    <row r="749" spans="1:9" ht="15.75">
      <c r="A749" s="950"/>
      <c r="B749" s="950"/>
      <c r="C749" s="950"/>
      <c r="D749" s="950"/>
      <c r="E749" s="951"/>
      <c r="F749" s="950"/>
      <c r="G749" s="951"/>
      <c r="H749" s="951"/>
      <c r="I749" s="952"/>
    </row>
    <row r="750" spans="1:9" ht="15.75">
      <c r="A750" s="950"/>
      <c r="B750" s="950"/>
      <c r="C750" s="950"/>
      <c r="D750" s="950"/>
      <c r="E750" s="951"/>
      <c r="F750" s="950"/>
      <c r="G750" s="951"/>
      <c r="H750" s="951"/>
      <c r="I750" s="952"/>
    </row>
    <row r="751" spans="1:9" ht="15.75">
      <c r="A751" s="950"/>
      <c r="B751" s="950"/>
      <c r="C751" s="950"/>
      <c r="D751" s="950"/>
      <c r="E751" s="951"/>
      <c r="F751" s="950"/>
      <c r="G751" s="951"/>
      <c r="H751" s="951"/>
      <c r="I751" s="952"/>
    </row>
    <row r="752" spans="1:9" ht="15.75">
      <c r="A752" s="950"/>
      <c r="B752" s="950"/>
      <c r="C752" s="950"/>
      <c r="D752" s="950"/>
      <c r="E752" s="951"/>
      <c r="F752" s="950"/>
      <c r="G752" s="951"/>
      <c r="H752" s="951"/>
      <c r="I752" s="952"/>
    </row>
    <row r="753" spans="1:9" ht="15.75">
      <c r="A753" s="950"/>
      <c r="B753" s="950"/>
      <c r="C753" s="950"/>
      <c r="D753" s="950"/>
      <c r="E753" s="951"/>
      <c r="F753" s="950"/>
      <c r="G753" s="951"/>
      <c r="H753" s="951"/>
      <c r="I753" s="952"/>
    </row>
    <row r="754" spans="1:9" ht="15.75">
      <c r="A754" s="950"/>
      <c r="B754" s="950"/>
      <c r="C754" s="950"/>
      <c r="D754" s="950"/>
      <c r="E754" s="951"/>
      <c r="F754" s="950"/>
      <c r="G754" s="951"/>
      <c r="H754" s="951"/>
      <c r="I754" s="952"/>
    </row>
    <row r="755" spans="1:9" ht="15.75">
      <c r="A755" s="950"/>
      <c r="B755" s="950"/>
      <c r="C755" s="950"/>
      <c r="D755" s="950"/>
      <c r="E755" s="951"/>
      <c r="F755" s="950"/>
      <c r="G755" s="951"/>
      <c r="H755" s="951"/>
      <c r="I755" s="952"/>
    </row>
    <row r="756" spans="1:9" ht="15.75">
      <c r="A756" s="950"/>
      <c r="B756" s="950"/>
      <c r="C756" s="950"/>
      <c r="D756" s="950"/>
      <c r="E756" s="951"/>
      <c r="F756" s="950"/>
      <c r="G756" s="951"/>
      <c r="H756" s="951"/>
      <c r="I756" s="952"/>
    </row>
    <row r="757" spans="1:9" ht="15.75">
      <c r="A757" s="950"/>
      <c r="B757" s="950"/>
      <c r="C757" s="950"/>
      <c r="D757" s="950"/>
      <c r="E757" s="951"/>
      <c r="F757" s="950"/>
      <c r="G757" s="951"/>
      <c r="H757" s="951"/>
      <c r="I757" s="952"/>
    </row>
    <row r="758" spans="1:9" ht="15.75">
      <c r="A758" s="950"/>
      <c r="B758" s="950"/>
      <c r="C758" s="950"/>
      <c r="D758" s="950"/>
      <c r="E758" s="951"/>
      <c r="F758" s="950"/>
      <c r="G758" s="951"/>
      <c r="H758" s="951"/>
      <c r="I758" s="952"/>
    </row>
    <row r="759" spans="1:9" ht="15.75">
      <c r="A759" s="950"/>
      <c r="B759" s="950"/>
      <c r="C759" s="950"/>
      <c r="D759" s="950"/>
      <c r="E759" s="951"/>
      <c r="F759" s="950"/>
      <c r="G759" s="951"/>
      <c r="H759" s="951"/>
      <c r="I759" s="952"/>
    </row>
    <row r="760" spans="1:9" ht="15.75">
      <c r="A760" s="950"/>
      <c r="B760" s="950"/>
      <c r="C760" s="950"/>
      <c r="D760" s="950"/>
      <c r="E760" s="951"/>
      <c r="F760" s="950"/>
      <c r="G760" s="951"/>
      <c r="H760" s="951"/>
      <c r="I760" s="952"/>
    </row>
    <row r="761" spans="1:9" ht="15.75">
      <c r="A761" s="950"/>
      <c r="B761" s="950"/>
      <c r="C761" s="950"/>
      <c r="D761" s="950"/>
      <c r="E761" s="951"/>
      <c r="F761" s="950"/>
      <c r="G761" s="951"/>
      <c r="H761" s="951"/>
      <c r="I761" s="952"/>
    </row>
    <row r="762" spans="1:9" ht="15.75">
      <c r="A762" s="950"/>
      <c r="B762" s="950"/>
      <c r="C762" s="950"/>
      <c r="D762" s="950"/>
      <c r="E762" s="951"/>
      <c r="F762" s="950"/>
      <c r="G762" s="951"/>
      <c r="H762" s="951"/>
      <c r="I762" s="952"/>
    </row>
    <row r="763" spans="1:9" ht="15.75">
      <c r="A763" s="950"/>
      <c r="B763" s="950"/>
      <c r="C763" s="950"/>
      <c r="D763" s="950"/>
      <c r="E763" s="951"/>
      <c r="F763" s="950"/>
      <c r="G763" s="951"/>
      <c r="H763" s="951"/>
      <c r="I763" s="952"/>
    </row>
    <row r="764" spans="1:9" ht="15.75">
      <c r="A764" s="950"/>
      <c r="B764" s="950"/>
      <c r="C764" s="950"/>
      <c r="D764" s="950"/>
      <c r="E764" s="951"/>
      <c r="F764" s="950"/>
      <c r="G764" s="951"/>
      <c r="H764" s="951"/>
      <c r="I764" s="952"/>
    </row>
    <row r="765" spans="1:9" ht="15.75">
      <c r="A765" s="950"/>
      <c r="B765" s="950"/>
      <c r="C765" s="950"/>
      <c r="D765" s="950"/>
      <c r="E765" s="951"/>
      <c r="F765" s="950"/>
      <c r="G765" s="951"/>
      <c r="H765" s="951"/>
      <c r="I765" s="952"/>
    </row>
    <row r="766" spans="1:9" ht="15.75">
      <c r="A766" s="950"/>
      <c r="B766" s="950"/>
      <c r="C766" s="950"/>
      <c r="D766" s="950"/>
      <c r="E766" s="951"/>
      <c r="F766" s="950"/>
      <c r="G766" s="951"/>
      <c r="H766" s="951"/>
      <c r="I766" s="952"/>
    </row>
    <row r="767" spans="1:9" ht="15.75">
      <c r="A767" s="950"/>
      <c r="B767" s="950"/>
      <c r="C767" s="950"/>
      <c r="D767" s="950"/>
      <c r="E767" s="951"/>
      <c r="F767" s="950"/>
      <c r="G767" s="951"/>
      <c r="H767" s="951"/>
      <c r="I767" s="952"/>
    </row>
    <row r="768" spans="1:9" ht="15.75">
      <c r="A768" s="950"/>
      <c r="B768" s="950"/>
      <c r="C768" s="950"/>
      <c r="D768" s="950"/>
      <c r="E768" s="951"/>
      <c r="F768" s="950"/>
      <c r="G768" s="951"/>
      <c r="H768" s="951"/>
      <c r="I768" s="952"/>
    </row>
    <row r="769" spans="1:9" ht="15.75">
      <c r="A769" s="950"/>
      <c r="B769" s="950"/>
      <c r="C769" s="950"/>
      <c r="D769" s="950"/>
      <c r="E769" s="951"/>
      <c r="F769" s="950"/>
      <c r="G769" s="951"/>
      <c r="H769" s="951"/>
      <c r="I769" s="952"/>
    </row>
    <row r="770" spans="1:9" ht="15.75">
      <c r="A770" s="950"/>
      <c r="B770" s="950"/>
      <c r="C770" s="950"/>
      <c r="D770" s="950"/>
      <c r="E770" s="951"/>
      <c r="F770" s="950"/>
      <c r="G770" s="951"/>
      <c r="H770" s="951"/>
      <c r="I770" s="952"/>
    </row>
    <row r="771" spans="1:9" ht="15.75">
      <c r="A771" s="950"/>
      <c r="B771" s="950"/>
      <c r="C771" s="950"/>
      <c r="D771" s="950"/>
      <c r="E771" s="951"/>
      <c r="F771" s="950"/>
      <c r="G771" s="951"/>
      <c r="H771" s="951"/>
      <c r="I771" s="952"/>
    </row>
    <row r="772" spans="1:9" ht="15.75">
      <c r="A772" s="950"/>
      <c r="B772" s="950"/>
      <c r="C772" s="950"/>
      <c r="D772" s="950"/>
      <c r="E772" s="951"/>
      <c r="F772" s="950"/>
      <c r="G772" s="951"/>
      <c r="H772" s="951"/>
      <c r="I772" s="952"/>
    </row>
    <row r="773" spans="1:9" ht="15.75">
      <c r="A773" s="950"/>
      <c r="B773" s="950"/>
      <c r="C773" s="950"/>
      <c r="D773" s="950"/>
      <c r="E773" s="951"/>
      <c r="F773" s="950"/>
      <c r="G773" s="951"/>
      <c r="H773" s="951"/>
      <c r="I773" s="952"/>
    </row>
    <row r="774" spans="1:9" ht="15.75">
      <c r="A774" s="950"/>
      <c r="B774" s="950"/>
      <c r="C774" s="950"/>
      <c r="D774" s="950"/>
      <c r="E774" s="951"/>
      <c r="F774" s="950"/>
      <c r="G774" s="951"/>
      <c r="H774" s="951"/>
      <c r="I774" s="952"/>
    </row>
    <row r="775" spans="1:9" ht="15.75">
      <c r="A775" s="950"/>
      <c r="B775" s="950"/>
      <c r="C775" s="950"/>
      <c r="D775" s="950"/>
      <c r="E775" s="951"/>
      <c r="F775" s="950"/>
      <c r="G775" s="951"/>
      <c r="H775" s="951"/>
      <c r="I775" s="952"/>
    </row>
    <row r="776" spans="1:9" ht="15.75">
      <c r="A776" s="950"/>
      <c r="B776" s="950"/>
      <c r="C776" s="950"/>
      <c r="D776" s="950"/>
      <c r="E776" s="951"/>
      <c r="F776" s="950"/>
      <c r="G776" s="951"/>
      <c r="H776" s="951"/>
      <c r="I776" s="952"/>
    </row>
    <row r="777" spans="1:9" ht="15.75">
      <c r="A777" s="950"/>
      <c r="B777" s="950"/>
      <c r="C777" s="950"/>
      <c r="D777" s="950"/>
      <c r="E777" s="951"/>
      <c r="F777" s="950"/>
      <c r="G777" s="951"/>
      <c r="H777" s="951"/>
      <c r="I777" s="952"/>
    </row>
    <row r="778" spans="1:9" ht="15.75">
      <c r="A778" s="950"/>
      <c r="B778" s="950"/>
      <c r="C778" s="950"/>
      <c r="D778" s="950"/>
      <c r="E778" s="951"/>
      <c r="F778" s="950"/>
      <c r="G778" s="951"/>
      <c r="H778" s="951"/>
      <c r="I778" s="952"/>
    </row>
    <row r="779" spans="1:9" ht="15.75">
      <c r="A779" s="950"/>
      <c r="B779" s="950"/>
      <c r="C779" s="950"/>
      <c r="D779" s="950"/>
      <c r="E779" s="951"/>
      <c r="F779" s="950"/>
      <c r="G779" s="951"/>
      <c r="H779" s="951"/>
      <c r="I779" s="952"/>
    </row>
    <row r="780" spans="1:9" ht="15.75">
      <c r="A780" s="950"/>
      <c r="B780" s="950"/>
      <c r="C780" s="950"/>
      <c r="D780" s="950"/>
      <c r="E780" s="951"/>
      <c r="F780" s="950"/>
      <c r="G780" s="951"/>
      <c r="H780" s="951"/>
      <c r="I780" s="952"/>
    </row>
    <row r="781" spans="1:9" ht="15.75">
      <c r="A781" s="950"/>
      <c r="B781" s="950"/>
      <c r="C781" s="950"/>
      <c r="D781" s="950"/>
      <c r="E781" s="951"/>
      <c r="F781" s="950"/>
      <c r="G781" s="951"/>
      <c r="H781" s="951"/>
      <c r="I781" s="952"/>
    </row>
    <row r="782" spans="1:9" ht="15.75">
      <c r="A782" s="950"/>
      <c r="B782" s="950"/>
      <c r="C782" s="950"/>
      <c r="D782" s="950"/>
      <c r="E782" s="951"/>
      <c r="F782" s="950"/>
      <c r="G782" s="951"/>
      <c r="H782" s="951"/>
      <c r="I782" s="952"/>
    </row>
    <row r="783" spans="1:9" ht="15.75">
      <c r="A783" s="950"/>
      <c r="B783" s="950"/>
      <c r="C783" s="950"/>
      <c r="D783" s="950"/>
      <c r="E783" s="951"/>
      <c r="F783" s="950"/>
      <c r="G783" s="951"/>
      <c r="H783" s="951"/>
      <c r="I783" s="952"/>
    </row>
    <row r="784" spans="1:9" ht="15.75">
      <c r="A784" s="950"/>
      <c r="B784" s="950"/>
      <c r="C784" s="950"/>
      <c r="D784" s="950"/>
      <c r="E784" s="951"/>
      <c r="F784" s="950"/>
      <c r="G784" s="951"/>
      <c r="H784" s="951"/>
      <c r="I784" s="952"/>
    </row>
    <row r="785" spans="1:9" ht="15.75">
      <c r="A785" s="950"/>
      <c r="B785" s="950"/>
      <c r="C785" s="950"/>
      <c r="D785" s="950"/>
      <c r="E785" s="951"/>
      <c r="F785" s="950"/>
      <c r="G785" s="951"/>
      <c r="H785" s="951"/>
      <c r="I785" s="952"/>
    </row>
    <row r="786" spans="1:9" ht="15.75">
      <c r="A786" s="950"/>
      <c r="B786" s="950"/>
      <c r="C786" s="950"/>
      <c r="D786" s="950"/>
      <c r="E786" s="951"/>
      <c r="F786" s="950"/>
      <c r="G786" s="951"/>
      <c r="H786" s="951"/>
      <c r="I786" s="952"/>
    </row>
    <row r="787" spans="1:9" ht="15.75">
      <c r="A787" s="950"/>
      <c r="B787" s="950"/>
      <c r="C787" s="950"/>
      <c r="D787" s="950"/>
      <c r="E787" s="951"/>
      <c r="F787" s="950"/>
      <c r="G787" s="951"/>
      <c r="H787" s="951"/>
      <c r="I787" s="952"/>
    </row>
    <row r="788" spans="1:9" ht="15.75">
      <c r="A788" s="950"/>
      <c r="B788" s="950"/>
      <c r="C788" s="950"/>
      <c r="D788" s="950"/>
      <c r="E788" s="951"/>
      <c r="F788" s="950"/>
      <c r="G788" s="951"/>
      <c r="H788" s="951"/>
      <c r="I788" s="952"/>
    </row>
    <row r="789" spans="1:9" ht="15.75">
      <c r="A789" s="950"/>
      <c r="B789" s="950"/>
      <c r="C789" s="950"/>
      <c r="D789" s="950"/>
      <c r="E789" s="951"/>
      <c r="F789" s="950"/>
      <c r="G789" s="951"/>
      <c r="H789" s="951"/>
      <c r="I789" s="952"/>
    </row>
    <row r="790" spans="1:9" ht="15.75">
      <c r="A790" s="950"/>
      <c r="B790" s="950"/>
      <c r="C790" s="950"/>
      <c r="D790" s="950"/>
      <c r="E790" s="951"/>
      <c r="F790" s="950"/>
      <c r="G790" s="951"/>
      <c r="H790" s="951"/>
      <c r="I790" s="952"/>
    </row>
    <row r="791" spans="1:9" ht="15.75">
      <c r="A791" s="950"/>
      <c r="B791" s="950"/>
      <c r="C791" s="950"/>
      <c r="D791" s="950"/>
      <c r="E791" s="951"/>
      <c r="F791" s="950"/>
      <c r="G791" s="951"/>
      <c r="H791" s="951"/>
      <c r="I791" s="952"/>
    </row>
    <row r="792" spans="1:9" ht="15.75">
      <c r="A792" s="950"/>
      <c r="B792" s="950"/>
      <c r="C792" s="950"/>
      <c r="D792" s="950"/>
      <c r="E792" s="951"/>
      <c r="F792" s="950"/>
      <c r="G792" s="951"/>
      <c r="H792" s="951"/>
      <c r="I792" s="952"/>
    </row>
    <row r="793" spans="1:9" ht="15.75">
      <c r="A793" s="950"/>
      <c r="B793" s="950"/>
      <c r="C793" s="950"/>
      <c r="D793" s="950"/>
      <c r="E793" s="951"/>
      <c r="F793" s="950"/>
      <c r="G793" s="951"/>
      <c r="H793" s="951"/>
      <c r="I793" s="952"/>
    </row>
    <row r="794" spans="1:9" ht="15.75">
      <c r="A794" s="950"/>
      <c r="B794" s="950"/>
      <c r="C794" s="950"/>
      <c r="D794" s="950"/>
      <c r="E794" s="951"/>
      <c r="F794" s="950"/>
      <c r="G794" s="951"/>
      <c r="H794" s="951"/>
      <c r="I794" s="952"/>
    </row>
    <row r="795" spans="1:9" ht="15.75">
      <c r="A795" s="950"/>
      <c r="B795" s="950"/>
      <c r="C795" s="950"/>
      <c r="D795" s="950"/>
      <c r="E795" s="951"/>
      <c r="F795" s="950"/>
      <c r="G795" s="951"/>
      <c r="H795" s="951"/>
      <c r="I795" s="952"/>
    </row>
    <row r="796" spans="1:9" ht="15.75">
      <c r="A796" s="950"/>
      <c r="B796" s="950"/>
      <c r="C796" s="950"/>
      <c r="D796" s="950"/>
      <c r="E796" s="951"/>
      <c r="F796" s="950"/>
      <c r="G796" s="951"/>
      <c r="H796" s="951"/>
      <c r="I796" s="952"/>
    </row>
    <row r="797" spans="1:9" ht="15.75">
      <c r="A797" s="950"/>
      <c r="B797" s="950"/>
      <c r="C797" s="950"/>
      <c r="D797" s="950"/>
      <c r="E797" s="951"/>
      <c r="F797" s="950"/>
      <c r="G797" s="951"/>
      <c r="H797" s="951"/>
      <c r="I797" s="952"/>
    </row>
    <row r="798" spans="1:9" ht="15.75">
      <c r="A798" s="950"/>
      <c r="B798" s="950"/>
      <c r="C798" s="950"/>
      <c r="D798" s="950"/>
      <c r="E798" s="951"/>
      <c r="F798" s="950"/>
      <c r="G798" s="951"/>
      <c r="H798" s="951"/>
      <c r="I798" s="952"/>
    </row>
    <row r="799" spans="1:9" ht="15.75">
      <c r="A799" s="950"/>
      <c r="B799" s="950"/>
      <c r="C799" s="950"/>
      <c r="D799" s="950"/>
      <c r="E799" s="951"/>
      <c r="F799" s="950"/>
      <c r="G799" s="951"/>
      <c r="H799" s="951"/>
      <c r="I799" s="952"/>
    </row>
    <row r="800" spans="1:9" ht="15.75">
      <c r="A800" s="950"/>
      <c r="B800" s="950"/>
      <c r="C800" s="950"/>
      <c r="D800" s="950"/>
      <c r="E800" s="951"/>
      <c r="F800" s="950"/>
      <c r="G800" s="951"/>
      <c r="H800" s="951"/>
      <c r="I800" s="952"/>
    </row>
    <row r="801" spans="1:9" ht="15.75">
      <c r="A801" s="950"/>
      <c r="B801" s="950"/>
      <c r="C801" s="950"/>
      <c r="D801" s="950"/>
      <c r="E801" s="951"/>
      <c r="F801" s="950"/>
      <c r="G801" s="951"/>
      <c r="H801" s="951"/>
      <c r="I801" s="952"/>
    </row>
    <row r="802" spans="1:9" ht="15.75">
      <c r="A802" s="950"/>
      <c r="B802" s="950"/>
      <c r="C802" s="950"/>
      <c r="D802" s="950"/>
      <c r="E802" s="951"/>
      <c r="F802" s="950"/>
      <c r="G802" s="951"/>
      <c r="H802" s="951"/>
      <c r="I802" s="952"/>
    </row>
    <row r="803" spans="1:9" ht="15.75">
      <c r="A803" s="950"/>
      <c r="B803" s="950"/>
      <c r="C803" s="950"/>
      <c r="D803" s="950"/>
      <c r="E803" s="951"/>
      <c r="F803" s="950"/>
      <c r="G803" s="951"/>
      <c r="H803" s="951"/>
      <c r="I803" s="952"/>
    </row>
    <row r="804" spans="1:9" ht="15.75">
      <c r="A804" s="950"/>
      <c r="B804" s="950"/>
      <c r="C804" s="950"/>
      <c r="D804" s="950"/>
      <c r="E804" s="951"/>
      <c r="F804" s="950"/>
      <c r="G804" s="951"/>
      <c r="H804" s="951"/>
      <c r="I804" s="952"/>
    </row>
    <row r="805" spans="1:9" ht="15.75">
      <c r="A805" s="950"/>
      <c r="B805" s="950"/>
      <c r="C805" s="950"/>
      <c r="D805" s="950"/>
      <c r="E805" s="951"/>
      <c r="F805" s="950"/>
      <c r="G805" s="951"/>
      <c r="H805" s="951"/>
      <c r="I805" s="952"/>
    </row>
    <row r="806" spans="1:9" ht="15.75">
      <c r="A806" s="950"/>
      <c r="B806" s="950"/>
      <c r="C806" s="950"/>
      <c r="D806" s="950"/>
      <c r="E806" s="951"/>
      <c r="F806" s="950"/>
      <c r="G806" s="951"/>
      <c r="H806" s="951"/>
      <c r="I806" s="952"/>
    </row>
    <row r="807" spans="1:9" ht="15.75">
      <c r="A807" s="950"/>
      <c r="B807" s="950"/>
      <c r="C807" s="950"/>
      <c r="D807" s="950"/>
      <c r="E807" s="951"/>
      <c r="F807" s="950"/>
      <c r="G807" s="951"/>
      <c r="H807" s="951"/>
      <c r="I807" s="952"/>
    </row>
    <row r="808" spans="1:9" ht="15.75">
      <c r="A808" s="950"/>
      <c r="B808" s="950"/>
      <c r="C808" s="950"/>
      <c r="D808" s="950"/>
      <c r="E808" s="951"/>
      <c r="F808" s="950"/>
      <c r="G808" s="951"/>
      <c r="H808" s="951"/>
      <c r="I808" s="952"/>
    </row>
    <row r="809" spans="1:9" ht="15.75">
      <c r="A809" s="950"/>
      <c r="B809" s="950"/>
      <c r="C809" s="950"/>
      <c r="D809" s="950"/>
      <c r="E809" s="951"/>
      <c r="F809" s="950"/>
      <c r="G809" s="951"/>
      <c r="H809" s="951"/>
      <c r="I809" s="952"/>
    </row>
    <row r="810" spans="1:9" ht="15.75">
      <c r="A810" s="950"/>
      <c r="B810" s="950"/>
      <c r="C810" s="950"/>
      <c r="D810" s="950"/>
      <c r="E810" s="951"/>
      <c r="F810" s="950"/>
      <c r="G810" s="951"/>
      <c r="H810" s="951"/>
      <c r="I810" s="952"/>
    </row>
    <row r="811" spans="1:9" ht="15.75">
      <c r="A811" s="950"/>
      <c r="B811" s="950"/>
      <c r="C811" s="950"/>
      <c r="D811" s="950"/>
      <c r="E811" s="951"/>
      <c r="F811" s="950"/>
      <c r="G811" s="951"/>
      <c r="H811" s="951"/>
      <c r="I811" s="952"/>
    </row>
    <row r="812" spans="1:9" ht="15.75">
      <c r="A812" s="950"/>
      <c r="B812" s="950"/>
      <c r="C812" s="950"/>
      <c r="D812" s="950"/>
      <c r="E812" s="951"/>
      <c r="F812" s="950"/>
      <c r="G812" s="951"/>
      <c r="H812" s="951"/>
      <c r="I812" s="952"/>
    </row>
    <row r="813" spans="1:9" ht="15.75">
      <c r="A813" s="950"/>
      <c r="B813" s="950"/>
      <c r="C813" s="950"/>
      <c r="D813" s="950"/>
      <c r="E813" s="951"/>
      <c r="F813" s="950"/>
      <c r="G813" s="951"/>
      <c r="H813" s="951"/>
      <c r="I813" s="952"/>
    </row>
    <row r="814" spans="1:9" ht="15.75">
      <c r="A814" s="950"/>
      <c r="B814" s="950"/>
      <c r="C814" s="950"/>
      <c r="D814" s="950"/>
      <c r="E814" s="951"/>
      <c r="F814" s="950"/>
      <c r="G814" s="951"/>
      <c r="H814" s="951"/>
      <c r="I814" s="952"/>
    </row>
    <row r="815" spans="1:9" ht="15.75">
      <c r="A815" s="950"/>
      <c r="B815" s="950"/>
      <c r="C815" s="950"/>
      <c r="D815" s="950"/>
      <c r="E815" s="951"/>
      <c r="F815" s="950"/>
      <c r="G815" s="951"/>
      <c r="H815" s="951"/>
      <c r="I815" s="952"/>
    </row>
    <row r="816" spans="1:9" ht="15.75">
      <c r="A816" s="950"/>
      <c r="B816" s="950"/>
      <c r="C816" s="950"/>
      <c r="D816" s="950"/>
      <c r="E816" s="951"/>
      <c r="F816" s="950"/>
      <c r="G816" s="951"/>
      <c r="H816" s="951"/>
      <c r="I816" s="952"/>
    </row>
    <row r="817" spans="1:9" ht="15.75">
      <c r="A817" s="950"/>
      <c r="B817" s="950"/>
      <c r="C817" s="950"/>
      <c r="D817" s="950"/>
      <c r="E817" s="951"/>
      <c r="F817" s="950"/>
      <c r="G817" s="951"/>
      <c r="H817" s="951"/>
      <c r="I817" s="952"/>
    </row>
    <row r="818" spans="1:9" ht="15.75">
      <c r="A818" s="950"/>
      <c r="B818" s="950"/>
      <c r="C818" s="950"/>
      <c r="D818" s="950"/>
      <c r="E818" s="951"/>
      <c r="F818" s="950"/>
      <c r="G818" s="951"/>
      <c r="H818" s="951"/>
      <c r="I818" s="952"/>
    </row>
    <row r="819" spans="1:9" ht="15.75">
      <c r="A819" s="950"/>
      <c r="B819" s="950"/>
      <c r="C819" s="950"/>
      <c r="D819" s="950"/>
      <c r="E819" s="951"/>
      <c r="F819" s="950"/>
      <c r="G819" s="951"/>
      <c r="H819" s="951"/>
      <c r="I819" s="952"/>
    </row>
    <row r="820" spans="1:9" ht="15.75">
      <c r="A820" s="950"/>
      <c r="B820" s="950"/>
      <c r="C820" s="950"/>
      <c r="D820" s="950"/>
      <c r="E820" s="951"/>
      <c r="F820" s="950"/>
      <c r="G820" s="951"/>
      <c r="H820" s="951"/>
      <c r="I820" s="952"/>
    </row>
    <row r="821" spans="1:9" ht="15.75">
      <c r="A821" s="950"/>
      <c r="B821" s="950"/>
      <c r="C821" s="950"/>
      <c r="D821" s="950"/>
      <c r="E821" s="951"/>
      <c r="F821" s="950"/>
      <c r="G821" s="951"/>
      <c r="H821" s="951"/>
      <c r="I821" s="952"/>
    </row>
    <row r="822" spans="1:9" ht="15.75">
      <c r="A822" s="950"/>
      <c r="B822" s="950"/>
      <c r="C822" s="950"/>
      <c r="D822" s="950"/>
      <c r="E822" s="951"/>
      <c r="F822" s="950"/>
      <c r="G822" s="951"/>
      <c r="H822" s="951"/>
      <c r="I822" s="952"/>
    </row>
    <row r="823" spans="1:9" ht="15.75">
      <c r="A823" s="950"/>
      <c r="B823" s="950"/>
      <c r="C823" s="950"/>
      <c r="D823" s="950"/>
      <c r="E823" s="951"/>
      <c r="F823" s="950"/>
      <c r="G823" s="951"/>
      <c r="H823" s="951"/>
      <c r="I823" s="952"/>
    </row>
    <row r="824" spans="1:9" ht="15.75">
      <c r="A824" s="950"/>
      <c r="B824" s="950"/>
      <c r="C824" s="950"/>
      <c r="D824" s="950"/>
      <c r="E824" s="951"/>
      <c r="F824" s="950"/>
      <c r="G824" s="951"/>
      <c r="H824" s="951"/>
      <c r="I824" s="952"/>
    </row>
    <row r="825" spans="1:9" ht="15.75">
      <c r="A825" s="950"/>
      <c r="B825" s="950"/>
      <c r="C825" s="950"/>
      <c r="D825" s="950"/>
      <c r="E825" s="951"/>
      <c r="F825" s="950"/>
      <c r="G825" s="951"/>
      <c r="H825" s="951"/>
      <c r="I825" s="952"/>
    </row>
    <row r="826" spans="1:9" ht="15.75">
      <c r="A826" s="950"/>
      <c r="B826" s="950"/>
      <c r="C826" s="950"/>
      <c r="D826" s="950"/>
      <c r="E826" s="951"/>
      <c r="F826" s="950"/>
      <c r="G826" s="951"/>
      <c r="H826" s="951"/>
      <c r="I826" s="952"/>
    </row>
    <row r="827" spans="1:9" ht="15.75">
      <c r="A827" s="950"/>
      <c r="B827" s="950"/>
      <c r="C827" s="950"/>
      <c r="D827" s="950"/>
      <c r="E827" s="951"/>
      <c r="F827" s="950"/>
      <c r="G827" s="951"/>
      <c r="H827" s="951"/>
      <c r="I827" s="952"/>
    </row>
    <row r="828" spans="1:9" ht="15.75">
      <c r="A828" s="950"/>
      <c r="B828" s="950"/>
      <c r="C828" s="950"/>
      <c r="D828" s="950"/>
      <c r="E828" s="951"/>
      <c r="F828" s="950"/>
      <c r="G828" s="951"/>
      <c r="H828" s="951"/>
      <c r="I828" s="952"/>
    </row>
    <row r="829" spans="1:9" ht="15.75">
      <c r="A829" s="950"/>
      <c r="B829" s="950"/>
      <c r="C829" s="950"/>
      <c r="D829" s="950"/>
      <c r="E829" s="951"/>
      <c r="F829" s="950"/>
      <c r="G829" s="951"/>
      <c r="H829" s="951"/>
      <c r="I829" s="952"/>
    </row>
    <row r="830" spans="1:9" ht="15.75">
      <c r="A830" s="950"/>
      <c r="B830" s="950"/>
      <c r="C830" s="950"/>
      <c r="D830" s="950"/>
      <c r="E830" s="951"/>
      <c r="F830" s="950"/>
      <c r="G830" s="951"/>
      <c r="H830" s="951"/>
      <c r="I830" s="952"/>
    </row>
    <row r="831" spans="1:9" ht="15.75">
      <c r="A831" s="950"/>
      <c r="B831" s="950"/>
      <c r="C831" s="950"/>
      <c r="D831" s="950"/>
      <c r="E831" s="951"/>
      <c r="F831" s="950"/>
      <c r="G831" s="951"/>
      <c r="H831" s="951"/>
      <c r="I831" s="952"/>
    </row>
    <row r="832" spans="1:9" ht="15.75">
      <c r="A832" s="950"/>
      <c r="B832" s="950"/>
      <c r="C832" s="950"/>
      <c r="D832" s="950"/>
      <c r="E832" s="951"/>
      <c r="F832" s="950"/>
      <c r="G832" s="951"/>
      <c r="H832" s="951"/>
      <c r="I832" s="952"/>
    </row>
    <row r="833" spans="1:9" ht="15.75">
      <c r="A833" s="950"/>
      <c r="B833" s="950"/>
      <c r="C833" s="950"/>
      <c r="D833" s="950"/>
      <c r="E833" s="951"/>
      <c r="F833" s="950"/>
      <c r="G833" s="951"/>
      <c r="H833" s="951"/>
      <c r="I833" s="952"/>
    </row>
    <row r="834" spans="1:9" ht="15.75">
      <c r="A834" s="950"/>
      <c r="B834" s="950"/>
      <c r="C834" s="950"/>
      <c r="D834" s="950"/>
      <c r="E834" s="951"/>
      <c r="F834" s="950"/>
      <c r="G834" s="951"/>
      <c r="H834" s="951"/>
      <c r="I834" s="952"/>
    </row>
    <row r="835" spans="1:9" ht="15.75">
      <c r="A835" s="950"/>
      <c r="B835" s="950"/>
      <c r="C835" s="950"/>
      <c r="D835" s="950"/>
      <c r="E835" s="951"/>
      <c r="F835" s="950"/>
      <c r="G835" s="951"/>
      <c r="H835" s="951"/>
      <c r="I835" s="952"/>
    </row>
    <row r="836" spans="1:9" ht="15.75">
      <c r="A836" s="950"/>
      <c r="B836" s="950"/>
      <c r="C836" s="950"/>
      <c r="D836" s="950"/>
      <c r="E836" s="951"/>
      <c r="F836" s="950"/>
      <c r="G836" s="951"/>
      <c r="H836" s="951"/>
      <c r="I836" s="952"/>
    </row>
    <row r="837" spans="1:9" ht="15.75">
      <c r="A837" s="950"/>
      <c r="B837" s="950"/>
      <c r="C837" s="950"/>
      <c r="D837" s="950"/>
      <c r="E837" s="951"/>
      <c r="F837" s="950"/>
      <c r="G837" s="951"/>
      <c r="H837" s="951"/>
      <c r="I837" s="952"/>
    </row>
    <row r="838" spans="1:9" ht="15.75">
      <c r="A838" s="950"/>
      <c r="B838" s="950"/>
      <c r="C838" s="950"/>
      <c r="D838" s="950"/>
      <c r="E838" s="951"/>
      <c r="F838" s="950"/>
      <c r="G838" s="951"/>
      <c r="H838" s="951"/>
      <c r="I838" s="952"/>
    </row>
    <row r="839" spans="1:9" ht="15.75">
      <c r="A839" s="950"/>
      <c r="B839" s="950"/>
      <c r="C839" s="950"/>
      <c r="D839" s="950"/>
      <c r="E839" s="951"/>
      <c r="F839" s="950"/>
      <c r="G839" s="951"/>
      <c r="H839" s="951"/>
      <c r="I839" s="952"/>
    </row>
    <row r="840" spans="1:9" ht="15.75">
      <c r="A840" s="950"/>
      <c r="B840" s="950"/>
      <c r="C840" s="950"/>
      <c r="D840" s="950"/>
      <c r="E840" s="951"/>
      <c r="F840" s="950"/>
      <c r="G840" s="951"/>
      <c r="H840" s="951"/>
      <c r="I840" s="952"/>
    </row>
    <row r="841" spans="1:9" ht="15.75">
      <c r="A841" s="950"/>
      <c r="B841" s="950"/>
      <c r="C841" s="950"/>
      <c r="D841" s="950"/>
      <c r="E841" s="951"/>
      <c r="F841" s="950"/>
      <c r="G841" s="951"/>
      <c r="H841" s="951"/>
      <c r="I841" s="952"/>
    </row>
    <row r="842" spans="1:9" ht="15.75">
      <c r="A842" s="950"/>
      <c r="B842" s="950"/>
      <c r="C842" s="950"/>
      <c r="D842" s="950"/>
      <c r="E842" s="951"/>
      <c r="F842" s="950"/>
      <c r="G842" s="951"/>
      <c r="H842" s="951"/>
      <c r="I842" s="952"/>
    </row>
    <row r="843" spans="1:9" ht="15.75">
      <c r="A843" s="950"/>
      <c r="B843" s="950"/>
      <c r="C843" s="950"/>
      <c r="D843" s="950"/>
      <c r="E843" s="951"/>
      <c r="F843" s="950"/>
      <c r="G843" s="951"/>
      <c r="H843" s="951"/>
      <c r="I843" s="952"/>
    </row>
    <row r="844" spans="1:9" ht="15.75">
      <c r="A844" s="950"/>
      <c r="B844" s="950"/>
      <c r="C844" s="950"/>
      <c r="D844" s="950"/>
      <c r="E844" s="951"/>
      <c r="F844" s="950"/>
      <c r="G844" s="951"/>
      <c r="H844" s="951"/>
      <c r="I844" s="952"/>
    </row>
    <row r="845" spans="1:9" ht="15.75">
      <c r="A845" s="950"/>
      <c r="B845" s="950"/>
      <c r="C845" s="950"/>
      <c r="D845" s="950"/>
      <c r="E845" s="951"/>
      <c r="F845" s="950"/>
      <c r="G845" s="951"/>
      <c r="H845" s="951"/>
      <c r="I845" s="952"/>
    </row>
    <row r="846" spans="1:9" ht="15.75">
      <c r="A846" s="950"/>
      <c r="B846" s="950"/>
      <c r="C846" s="950"/>
      <c r="D846" s="950"/>
      <c r="E846" s="951"/>
      <c r="F846" s="950"/>
      <c r="G846" s="951"/>
      <c r="H846" s="951"/>
      <c r="I846" s="952"/>
    </row>
    <row r="847" spans="1:9" ht="15.75">
      <c r="A847" s="950"/>
      <c r="B847" s="950"/>
      <c r="C847" s="950"/>
      <c r="D847" s="950"/>
      <c r="E847" s="951"/>
      <c r="F847" s="950"/>
      <c r="G847" s="951"/>
      <c r="H847" s="951"/>
      <c r="I847" s="952"/>
    </row>
    <row r="848" spans="1:9" ht="15.75">
      <c r="A848" s="950"/>
      <c r="B848" s="950"/>
      <c r="C848" s="950"/>
      <c r="D848" s="950"/>
      <c r="E848" s="951"/>
      <c r="F848" s="950"/>
      <c r="G848" s="951"/>
      <c r="H848" s="951"/>
      <c r="I848" s="952"/>
    </row>
    <row r="849" spans="1:9" ht="15.75">
      <c r="A849" s="950"/>
      <c r="B849" s="950"/>
      <c r="C849" s="950"/>
      <c r="D849" s="950"/>
      <c r="E849" s="951"/>
      <c r="F849" s="950"/>
      <c r="G849" s="951"/>
      <c r="H849" s="951"/>
      <c r="I849" s="952"/>
    </row>
    <row r="850" spans="1:9" ht="15.75">
      <c r="A850" s="950"/>
      <c r="B850" s="950"/>
      <c r="C850" s="950"/>
      <c r="D850" s="950"/>
      <c r="E850" s="951"/>
      <c r="F850" s="950"/>
      <c r="G850" s="951"/>
      <c r="H850" s="951"/>
      <c r="I850" s="952"/>
    </row>
    <row r="851" spans="1:9" ht="15.75">
      <c r="A851" s="950"/>
      <c r="B851" s="950"/>
      <c r="C851" s="950"/>
      <c r="D851" s="950"/>
      <c r="E851" s="951"/>
      <c r="F851" s="950"/>
      <c r="G851" s="951"/>
      <c r="H851" s="951"/>
      <c r="I851" s="952"/>
    </row>
    <row r="852" spans="1:9" ht="15.75">
      <c r="A852" s="950"/>
      <c r="B852" s="950"/>
      <c r="C852" s="950"/>
      <c r="D852" s="950"/>
      <c r="E852" s="951"/>
      <c r="F852" s="950"/>
      <c r="G852" s="951"/>
      <c r="H852" s="951"/>
      <c r="I852" s="952"/>
    </row>
    <row r="853" spans="1:9" ht="15.75">
      <c r="A853" s="950"/>
      <c r="B853" s="950"/>
      <c r="C853" s="950"/>
      <c r="D853" s="950"/>
      <c r="E853" s="951"/>
      <c r="F853" s="950"/>
      <c r="G853" s="951"/>
      <c r="H853" s="951"/>
      <c r="I853" s="952"/>
    </row>
  </sheetData>
  <mergeCells count="2">
    <mergeCell ref="A7:I7"/>
    <mergeCell ref="A10:D10"/>
  </mergeCells>
  <conditionalFormatting sqref="I10">
    <cfRule type="containsText" dxfId="12857" priority="3" operator="containsText" text="média">
      <formula>NOT(ISERROR(SEARCH("média",I10)))</formula>
    </cfRule>
    <cfRule type="containsText" dxfId="12856" priority="4" operator="containsText" text="informado">
      <formula>NOT(ISERROR(SEARCH("informado",I10)))</formula>
    </cfRule>
  </conditionalFormatting>
  <pageMargins left="0.511811024" right="0.511811024" top="0.78740157499999996" bottom="0.78740157499999996" header="0.31496062000000002" footer="0.31496062000000002"/>
  <pageSetup orientation="portrait" horizontalDpi="300" verticalDpi="300"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ilha13">
    <tabColor theme="5" tint="0.59999389629810485"/>
    <pageSetUpPr fitToPage="1"/>
  </sheetPr>
  <dimension ref="A1:AC25"/>
  <sheetViews>
    <sheetView showGridLines="0" view="pageBreakPreview" zoomScaleNormal="100" zoomScaleSheetLayoutView="100" workbookViewId="0">
      <pane ySplit="6" topLeftCell="A7" activePane="bottomLeft" state="frozen"/>
      <selection activeCell="A4" sqref="A4:R6"/>
      <selection pane="bottomLeft" activeCell="K13" sqref="K13"/>
    </sheetView>
  </sheetViews>
  <sheetFormatPr defaultColWidth="9.140625" defaultRowHeight="12.75"/>
  <cols>
    <col min="1" max="1" width="29.7109375" style="7" customWidth="1"/>
    <col min="2" max="2" width="11.28515625" style="11" customWidth="1"/>
    <col min="3" max="3" width="6.7109375" style="7" customWidth="1"/>
    <col min="4" max="4" width="6.85546875" style="7" customWidth="1"/>
    <col min="5" max="5" width="5.7109375" style="7" customWidth="1"/>
    <col min="6" max="6" width="5.42578125" style="7" customWidth="1"/>
    <col min="7" max="8" width="6.42578125" style="7" customWidth="1"/>
    <col min="9" max="9" width="6.85546875" style="7" customWidth="1"/>
    <col min="10" max="10" width="9.5703125" style="7" customWidth="1"/>
    <col min="11" max="11" width="6.85546875" style="7" customWidth="1"/>
    <col min="12" max="12" width="7.140625" style="7" customWidth="1"/>
    <col min="13" max="13" width="9.85546875" style="7" customWidth="1"/>
    <col min="14" max="14" width="15" style="7" customWidth="1"/>
    <col min="15" max="15" width="7.28515625" style="7" customWidth="1"/>
    <col min="16" max="16" width="6.42578125" style="7" customWidth="1"/>
    <col min="17" max="17" width="17.85546875" style="7" customWidth="1"/>
    <col min="18" max="18" width="4" style="7" customWidth="1"/>
    <col min="19" max="20" width="8.7109375" style="7" customWidth="1"/>
    <col min="21" max="249" width="9.140625" style="7"/>
    <col min="250" max="250" width="18.140625" style="7" customWidth="1"/>
    <col min="251" max="251" width="15.85546875" style="7" customWidth="1"/>
    <col min="252" max="253" width="6.7109375" style="7" customWidth="1"/>
    <col min="254" max="254" width="5.7109375" style="7" customWidth="1"/>
    <col min="255" max="255" width="7" style="7" customWidth="1"/>
    <col min="256" max="256" width="5.7109375" style="7" customWidth="1"/>
    <col min="257" max="257" width="7.7109375" style="7" customWidth="1"/>
    <col min="258" max="258" width="8.7109375" style="7" customWidth="1"/>
    <col min="259" max="259" width="7.7109375" style="7" customWidth="1"/>
    <col min="260" max="260" width="8.7109375" style="7" customWidth="1"/>
    <col min="261" max="261" width="16.28515625" style="7" customWidth="1"/>
    <col min="262" max="262" width="7.7109375" style="7" customWidth="1"/>
    <col min="263" max="263" width="8" style="7" customWidth="1"/>
    <col min="264" max="264" width="7.7109375" style="7" customWidth="1"/>
    <col min="265" max="265" width="8.7109375" style="7" customWidth="1"/>
    <col min="266" max="505" width="9.140625" style="7"/>
    <col min="506" max="506" width="18.140625" style="7" customWidth="1"/>
    <col min="507" max="507" width="15.85546875" style="7" customWidth="1"/>
    <col min="508" max="509" width="6.7109375" style="7" customWidth="1"/>
    <col min="510" max="510" width="5.7109375" style="7" customWidth="1"/>
    <col min="511" max="511" width="7" style="7" customWidth="1"/>
    <col min="512" max="512" width="5.7109375" style="7" customWidth="1"/>
    <col min="513" max="513" width="7.7109375" style="7" customWidth="1"/>
    <col min="514" max="514" width="8.7109375" style="7" customWidth="1"/>
    <col min="515" max="515" width="7.7109375" style="7" customWidth="1"/>
    <col min="516" max="516" width="8.7109375" style="7" customWidth="1"/>
    <col min="517" max="517" width="16.28515625" style="7" customWidth="1"/>
    <col min="518" max="518" width="7.7109375" style="7" customWidth="1"/>
    <col min="519" max="519" width="8" style="7" customWidth="1"/>
    <col min="520" max="520" width="7.7109375" style="7" customWidth="1"/>
    <col min="521" max="521" width="8.7109375" style="7" customWidth="1"/>
    <col min="522" max="761" width="9.140625" style="7"/>
    <col min="762" max="762" width="18.140625" style="7" customWidth="1"/>
    <col min="763" max="763" width="15.85546875" style="7" customWidth="1"/>
    <col min="764" max="765" width="6.7109375" style="7" customWidth="1"/>
    <col min="766" max="766" width="5.7109375" style="7" customWidth="1"/>
    <col min="767" max="767" width="7" style="7" customWidth="1"/>
    <col min="768" max="768" width="5.7109375" style="7" customWidth="1"/>
    <col min="769" max="769" width="7.7109375" style="7" customWidth="1"/>
    <col min="770" max="770" width="8.7109375" style="7" customWidth="1"/>
    <col min="771" max="771" width="7.7109375" style="7" customWidth="1"/>
    <col min="772" max="772" width="8.7109375" style="7" customWidth="1"/>
    <col min="773" max="773" width="16.28515625" style="7" customWidth="1"/>
    <col min="774" max="774" width="7.7109375" style="7" customWidth="1"/>
    <col min="775" max="775" width="8" style="7" customWidth="1"/>
    <col min="776" max="776" width="7.7109375" style="7" customWidth="1"/>
    <col min="777" max="777" width="8.7109375" style="7" customWidth="1"/>
    <col min="778" max="1017" width="9.140625" style="7"/>
    <col min="1018" max="1018" width="18.140625" style="7" customWidth="1"/>
    <col min="1019" max="1019" width="15.85546875" style="7" customWidth="1"/>
    <col min="1020" max="1021" width="6.7109375" style="7" customWidth="1"/>
    <col min="1022" max="1022" width="5.7109375" style="7" customWidth="1"/>
    <col min="1023" max="1023" width="7" style="7" customWidth="1"/>
    <col min="1024" max="1024" width="5.7109375" style="7" customWidth="1"/>
    <col min="1025" max="1025" width="7.7109375" style="7" customWidth="1"/>
    <col min="1026" max="1026" width="8.7109375" style="7" customWidth="1"/>
    <col min="1027" max="1027" width="7.7109375" style="7" customWidth="1"/>
    <col min="1028" max="1028" width="8.7109375" style="7" customWidth="1"/>
    <col min="1029" max="1029" width="16.28515625" style="7" customWidth="1"/>
    <col min="1030" max="1030" width="7.7109375" style="7" customWidth="1"/>
    <col min="1031" max="1031" width="8" style="7" customWidth="1"/>
    <col min="1032" max="1032" width="7.7109375" style="7" customWidth="1"/>
    <col min="1033" max="1033" width="8.7109375" style="7" customWidth="1"/>
    <col min="1034" max="1273" width="9.140625" style="7"/>
    <col min="1274" max="1274" width="18.140625" style="7" customWidth="1"/>
    <col min="1275" max="1275" width="15.85546875" style="7" customWidth="1"/>
    <col min="1276" max="1277" width="6.7109375" style="7" customWidth="1"/>
    <col min="1278" max="1278" width="5.7109375" style="7" customWidth="1"/>
    <col min="1279" max="1279" width="7" style="7" customWidth="1"/>
    <col min="1280" max="1280" width="5.7109375" style="7" customWidth="1"/>
    <col min="1281" max="1281" width="7.7109375" style="7" customWidth="1"/>
    <col min="1282" max="1282" width="8.7109375" style="7" customWidth="1"/>
    <col min="1283" max="1283" width="7.7109375" style="7" customWidth="1"/>
    <col min="1284" max="1284" width="8.7109375" style="7" customWidth="1"/>
    <col min="1285" max="1285" width="16.28515625" style="7" customWidth="1"/>
    <col min="1286" max="1286" width="7.7109375" style="7" customWidth="1"/>
    <col min="1287" max="1287" width="8" style="7" customWidth="1"/>
    <col min="1288" max="1288" width="7.7109375" style="7" customWidth="1"/>
    <col min="1289" max="1289" width="8.7109375" style="7" customWidth="1"/>
    <col min="1290" max="1529" width="9.140625" style="7"/>
    <col min="1530" max="1530" width="18.140625" style="7" customWidth="1"/>
    <col min="1531" max="1531" width="15.85546875" style="7" customWidth="1"/>
    <col min="1532" max="1533" width="6.7109375" style="7" customWidth="1"/>
    <col min="1534" max="1534" width="5.7109375" style="7" customWidth="1"/>
    <col min="1535" max="1535" width="7" style="7" customWidth="1"/>
    <col min="1536" max="1536" width="5.7109375" style="7" customWidth="1"/>
    <col min="1537" max="1537" width="7.7109375" style="7" customWidth="1"/>
    <col min="1538" max="1538" width="8.7109375" style="7" customWidth="1"/>
    <col min="1539" max="1539" width="7.7109375" style="7" customWidth="1"/>
    <col min="1540" max="1540" width="8.7109375" style="7" customWidth="1"/>
    <col min="1541" max="1541" width="16.28515625" style="7" customWidth="1"/>
    <col min="1542" max="1542" width="7.7109375" style="7" customWidth="1"/>
    <col min="1543" max="1543" width="8" style="7" customWidth="1"/>
    <col min="1544" max="1544" width="7.7109375" style="7" customWidth="1"/>
    <col min="1545" max="1545" width="8.7109375" style="7" customWidth="1"/>
    <col min="1546" max="1785" width="9.140625" style="7"/>
    <col min="1786" max="1786" width="18.140625" style="7" customWidth="1"/>
    <col min="1787" max="1787" width="15.85546875" style="7" customWidth="1"/>
    <col min="1788" max="1789" width="6.7109375" style="7" customWidth="1"/>
    <col min="1790" max="1790" width="5.7109375" style="7" customWidth="1"/>
    <col min="1791" max="1791" width="7" style="7" customWidth="1"/>
    <col min="1792" max="1792" width="5.7109375" style="7" customWidth="1"/>
    <col min="1793" max="1793" width="7.7109375" style="7" customWidth="1"/>
    <col min="1794" max="1794" width="8.7109375" style="7" customWidth="1"/>
    <col min="1795" max="1795" width="7.7109375" style="7" customWidth="1"/>
    <col min="1796" max="1796" width="8.7109375" style="7" customWidth="1"/>
    <col min="1797" max="1797" width="16.28515625" style="7" customWidth="1"/>
    <col min="1798" max="1798" width="7.7109375" style="7" customWidth="1"/>
    <col min="1799" max="1799" width="8" style="7" customWidth="1"/>
    <col min="1800" max="1800" width="7.7109375" style="7" customWidth="1"/>
    <col min="1801" max="1801" width="8.7109375" style="7" customWidth="1"/>
    <col min="1802" max="2041" width="9.140625" style="7"/>
    <col min="2042" max="2042" width="18.140625" style="7" customWidth="1"/>
    <col min="2043" max="2043" width="15.85546875" style="7" customWidth="1"/>
    <col min="2044" max="2045" width="6.7109375" style="7" customWidth="1"/>
    <col min="2046" max="2046" width="5.7109375" style="7" customWidth="1"/>
    <col min="2047" max="2047" width="7" style="7" customWidth="1"/>
    <col min="2048" max="2048" width="5.7109375" style="7" customWidth="1"/>
    <col min="2049" max="2049" width="7.7109375" style="7" customWidth="1"/>
    <col min="2050" max="2050" width="8.7109375" style="7" customWidth="1"/>
    <col min="2051" max="2051" width="7.7109375" style="7" customWidth="1"/>
    <col min="2052" max="2052" width="8.7109375" style="7" customWidth="1"/>
    <col min="2053" max="2053" width="16.28515625" style="7" customWidth="1"/>
    <col min="2054" max="2054" width="7.7109375" style="7" customWidth="1"/>
    <col min="2055" max="2055" width="8" style="7" customWidth="1"/>
    <col min="2056" max="2056" width="7.7109375" style="7" customWidth="1"/>
    <col min="2057" max="2057" width="8.7109375" style="7" customWidth="1"/>
    <col min="2058" max="2297" width="9.140625" style="7"/>
    <col min="2298" max="2298" width="18.140625" style="7" customWidth="1"/>
    <col min="2299" max="2299" width="15.85546875" style="7" customWidth="1"/>
    <col min="2300" max="2301" width="6.7109375" style="7" customWidth="1"/>
    <col min="2302" max="2302" width="5.7109375" style="7" customWidth="1"/>
    <col min="2303" max="2303" width="7" style="7" customWidth="1"/>
    <col min="2304" max="2304" width="5.7109375" style="7" customWidth="1"/>
    <col min="2305" max="2305" width="7.7109375" style="7" customWidth="1"/>
    <col min="2306" max="2306" width="8.7109375" style="7" customWidth="1"/>
    <col min="2307" max="2307" width="7.7109375" style="7" customWidth="1"/>
    <col min="2308" max="2308" width="8.7109375" style="7" customWidth="1"/>
    <col min="2309" max="2309" width="16.28515625" style="7" customWidth="1"/>
    <col min="2310" max="2310" width="7.7109375" style="7" customWidth="1"/>
    <col min="2311" max="2311" width="8" style="7" customWidth="1"/>
    <col min="2312" max="2312" width="7.7109375" style="7" customWidth="1"/>
    <col min="2313" max="2313" width="8.7109375" style="7" customWidth="1"/>
    <col min="2314" max="2553" width="9.140625" style="7"/>
    <col min="2554" max="2554" width="18.140625" style="7" customWidth="1"/>
    <col min="2555" max="2555" width="15.85546875" style="7" customWidth="1"/>
    <col min="2556" max="2557" width="6.7109375" style="7" customWidth="1"/>
    <col min="2558" max="2558" width="5.7109375" style="7" customWidth="1"/>
    <col min="2559" max="2559" width="7" style="7" customWidth="1"/>
    <col min="2560" max="2560" width="5.7109375" style="7" customWidth="1"/>
    <col min="2561" max="2561" width="7.7109375" style="7" customWidth="1"/>
    <col min="2562" max="2562" width="8.7109375" style="7" customWidth="1"/>
    <col min="2563" max="2563" width="7.7109375" style="7" customWidth="1"/>
    <col min="2564" max="2564" width="8.7109375" style="7" customWidth="1"/>
    <col min="2565" max="2565" width="16.28515625" style="7" customWidth="1"/>
    <col min="2566" max="2566" width="7.7109375" style="7" customWidth="1"/>
    <col min="2567" max="2567" width="8" style="7" customWidth="1"/>
    <col min="2568" max="2568" width="7.7109375" style="7" customWidth="1"/>
    <col min="2569" max="2569" width="8.7109375" style="7" customWidth="1"/>
    <col min="2570" max="2809" width="9.140625" style="7"/>
    <col min="2810" max="2810" width="18.140625" style="7" customWidth="1"/>
    <col min="2811" max="2811" width="15.85546875" style="7" customWidth="1"/>
    <col min="2812" max="2813" width="6.7109375" style="7" customWidth="1"/>
    <col min="2814" max="2814" width="5.7109375" style="7" customWidth="1"/>
    <col min="2815" max="2815" width="7" style="7" customWidth="1"/>
    <col min="2816" max="2816" width="5.7109375" style="7" customWidth="1"/>
    <col min="2817" max="2817" width="7.7109375" style="7" customWidth="1"/>
    <col min="2818" max="2818" width="8.7109375" style="7" customWidth="1"/>
    <col min="2819" max="2819" width="7.7109375" style="7" customWidth="1"/>
    <col min="2820" max="2820" width="8.7109375" style="7" customWidth="1"/>
    <col min="2821" max="2821" width="16.28515625" style="7" customWidth="1"/>
    <col min="2822" max="2822" width="7.7109375" style="7" customWidth="1"/>
    <col min="2823" max="2823" width="8" style="7" customWidth="1"/>
    <col min="2824" max="2824" width="7.7109375" style="7" customWidth="1"/>
    <col min="2825" max="2825" width="8.7109375" style="7" customWidth="1"/>
    <col min="2826" max="3065" width="9.140625" style="7"/>
    <col min="3066" max="3066" width="18.140625" style="7" customWidth="1"/>
    <col min="3067" max="3067" width="15.85546875" style="7" customWidth="1"/>
    <col min="3068" max="3069" width="6.7109375" style="7" customWidth="1"/>
    <col min="3070" max="3070" width="5.7109375" style="7" customWidth="1"/>
    <col min="3071" max="3071" width="7" style="7" customWidth="1"/>
    <col min="3072" max="3072" width="5.7109375" style="7" customWidth="1"/>
    <col min="3073" max="3073" width="7.7109375" style="7" customWidth="1"/>
    <col min="3074" max="3074" width="8.7109375" style="7" customWidth="1"/>
    <col min="3075" max="3075" width="7.7109375" style="7" customWidth="1"/>
    <col min="3076" max="3076" width="8.7109375" style="7" customWidth="1"/>
    <col min="3077" max="3077" width="16.28515625" style="7" customWidth="1"/>
    <col min="3078" max="3078" width="7.7109375" style="7" customWidth="1"/>
    <col min="3079" max="3079" width="8" style="7" customWidth="1"/>
    <col min="3080" max="3080" width="7.7109375" style="7" customWidth="1"/>
    <col min="3081" max="3081" width="8.7109375" style="7" customWidth="1"/>
    <col min="3082" max="3321" width="9.140625" style="7"/>
    <col min="3322" max="3322" width="18.140625" style="7" customWidth="1"/>
    <col min="3323" max="3323" width="15.85546875" style="7" customWidth="1"/>
    <col min="3324" max="3325" width="6.7109375" style="7" customWidth="1"/>
    <col min="3326" max="3326" width="5.7109375" style="7" customWidth="1"/>
    <col min="3327" max="3327" width="7" style="7" customWidth="1"/>
    <col min="3328" max="3328" width="5.7109375" style="7" customWidth="1"/>
    <col min="3329" max="3329" width="7.7109375" style="7" customWidth="1"/>
    <col min="3330" max="3330" width="8.7109375" style="7" customWidth="1"/>
    <col min="3331" max="3331" width="7.7109375" style="7" customWidth="1"/>
    <col min="3332" max="3332" width="8.7109375" style="7" customWidth="1"/>
    <col min="3333" max="3333" width="16.28515625" style="7" customWidth="1"/>
    <col min="3334" max="3334" width="7.7109375" style="7" customWidth="1"/>
    <col min="3335" max="3335" width="8" style="7" customWidth="1"/>
    <col min="3336" max="3336" width="7.7109375" style="7" customWidth="1"/>
    <col min="3337" max="3337" width="8.7109375" style="7" customWidth="1"/>
    <col min="3338" max="3577" width="9.140625" style="7"/>
    <col min="3578" max="3578" width="18.140625" style="7" customWidth="1"/>
    <col min="3579" max="3579" width="15.85546875" style="7" customWidth="1"/>
    <col min="3580" max="3581" width="6.7109375" style="7" customWidth="1"/>
    <col min="3582" max="3582" width="5.7109375" style="7" customWidth="1"/>
    <col min="3583" max="3583" width="7" style="7" customWidth="1"/>
    <col min="3584" max="3584" width="5.7109375" style="7" customWidth="1"/>
    <col min="3585" max="3585" width="7.7109375" style="7" customWidth="1"/>
    <col min="3586" max="3586" width="8.7109375" style="7" customWidth="1"/>
    <col min="3587" max="3587" width="7.7109375" style="7" customWidth="1"/>
    <col min="3588" max="3588" width="8.7109375" style="7" customWidth="1"/>
    <col min="3589" max="3589" width="16.28515625" style="7" customWidth="1"/>
    <col min="3590" max="3590" width="7.7109375" style="7" customWidth="1"/>
    <col min="3591" max="3591" width="8" style="7" customWidth="1"/>
    <col min="3592" max="3592" width="7.7109375" style="7" customWidth="1"/>
    <col min="3593" max="3593" width="8.7109375" style="7" customWidth="1"/>
    <col min="3594" max="3833" width="9.140625" style="7"/>
    <col min="3834" max="3834" width="18.140625" style="7" customWidth="1"/>
    <col min="3835" max="3835" width="15.85546875" style="7" customWidth="1"/>
    <col min="3836" max="3837" width="6.7109375" style="7" customWidth="1"/>
    <col min="3838" max="3838" width="5.7109375" style="7" customWidth="1"/>
    <col min="3839" max="3839" width="7" style="7" customWidth="1"/>
    <col min="3840" max="3840" width="5.7109375" style="7" customWidth="1"/>
    <col min="3841" max="3841" width="7.7109375" style="7" customWidth="1"/>
    <col min="3842" max="3842" width="8.7109375" style="7" customWidth="1"/>
    <col min="3843" max="3843" width="7.7109375" style="7" customWidth="1"/>
    <col min="3844" max="3844" width="8.7109375" style="7" customWidth="1"/>
    <col min="3845" max="3845" width="16.28515625" style="7" customWidth="1"/>
    <col min="3846" max="3846" width="7.7109375" style="7" customWidth="1"/>
    <col min="3847" max="3847" width="8" style="7" customWidth="1"/>
    <col min="3848" max="3848" width="7.7109375" style="7" customWidth="1"/>
    <col min="3849" max="3849" width="8.7109375" style="7" customWidth="1"/>
    <col min="3850" max="4089" width="9.140625" style="7"/>
    <col min="4090" max="4090" width="18.140625" style="7" customWidth="1"/>
    <col min="4091" max="4091" width="15.85546875" style="7" customWidth="1"/>
    <col min="4092" max="4093" width="6.7109375" style="7" customWidth="1"/>
    <col min="4094" max="4094" width="5.7109375" style="7" customWidth="1"/>
    <col min="4095" max="4095" width="7" style="7" customWidth="1"/>
    <col min="4096" max="4096" width="5.7109375" style="7" customWidth="1"/>
    <col min="4097" max="4097" width="7.7109375" style="7" customWidth="1"/>
    <col min="4098" max="4098" width="8.7109375" style="7" customWidth="1"/>
    <col min="4099" max="4099" width="7.7109375" style="7" customWidth="1"/>
    <col min="4100" max="4100" width="8.7109375" style="7" customWidth="1"/>
    <col min="4101" max="4101" width="16.28515625" style="7" customWidth="1"/>
    <col min="4102" max="4102" width="7.7109375" style="7" customWidth="1"/>
    <col min="4103" max="4103" width="8" style="7" customWidth="1"/>
    <col min="4104" max="4104" width="7.7109375" style="7" customWidth="1"/>
    <col min="4105" max="4105" width="8.7109375" style="7" customWidth="1"/>
    <col min="4106" max="4345" width="9.140625" style="7"/>
    <col min="4346" max="4346" width="18.140625" style="7" customWidth="1"/>
    <col min="4347" max="4347" width="15.85546875" style="7" customWidth="1"/>
    <col min="4348" max="4349" width="6.7109375" style="7" customWidth="1"/>
    <col min="4350" max="4350" width="5.7109375" style="7" customWidth="1"/>
    <col min="4351" max="4351" width="7" style="7" customWidth="1"/>
    <col min="4352" max="4352" width="5.7109375" style="7" customWidth="1"/>
    <col min="4353" max="4353" width="7.7109375" style="7" customWidth="1"/>
    <col min="4354" max="4354" width="8.7109375" style="7" customWidth="1"/>
    <col min="4355" max="4355" width="7.7109375" style="7" customWidth="1"/>
    <col min="4356" max="4356" width="8.7109375" style="7" customWidth="1"/>
    <col min="4357" max="4357" width="16.28515625" style="7" customWidth="1"/>
    <col min="4358" max="4358" width="7.7109375" style="7" customWidth="1"/>
    <col min="4359" max="4359" width="8" style="7" customWidth="1"/>
    <col min="4360" max="4360" width="7.7109375" style="7" customWidth="1"/>
    <col min="4361" max="4361" width="8.7109375" style="7" customWidth="1"/>
    <col min="4362" max="4601" width="9.140625" style="7"/>
    <col min="4602" max="4602" width="18.140625" style="7" customWidth="1"/>
    <col min="4603" max="4603" width="15.85546875" style="7" customWidth="1"/>
    <col min="4604" max="4605" width="6.7109375" style="7" customWidth="1"/>
    <col min="4606" max="4606" width="5.7109375" style="7" customWidth="1"/>
    <col min="4607" max="4607" width="7" style="7" customWidth="1"/>
    <col min="4608" max="4608" width="5.7109375" style="7" customWidth="1"/>
    <col min="4609" max="4609" width="7.7109375" style="7" customWidth="1"/>
    <col min="4610" max="4610" width="8.7109375" style="7" customWidth="1"/>
    <col min="4611" max="4611" width="7.7109375" style="7" customWidth="1"/>
    <col min="4612" max="4612" width="8.7109375" style="7" customWidth="1"/>
    <col min="4613" max="4613" width="16.28515625" style="7" customWidth="1"/>
    <col min="4614" max="4614" width="7.7109375" style="7" customWidth="1"/>
    <col min="4615" max="4615" width="8" style="7" customWidth="1"/>
    <col min="4616" max="4616" width="7.7109375" style="7" customWidth="1"/>
    <col min="4617" max="4617" width="8.7109375" style="7" customWidth="1"/>
    <col min="4618" max="4857" width="9.140625" style="7"/>
    <col min="4858" max="4858" width="18.140625" style="7" customWidth="1"/>
    <col min="4859" max="4859" width="15.85546875" style="7" customWidth="1"/>
    <col min="4860" max="4861" width="6.7109375" style="7" customWidth="1"/>
    <col min="4862" max="4862" width="5.7109375" style="7" customWidth="1"/>
    <col min="4863" max="4863" width="7" style="7" customWidth="1"/>
    <col min="4864" max="4864" width="5.7109375" style="7" customWidth="1"/>
    <col min="4865" max="4865" width="7.7109375" style="7" customWidth="1"/>
    <col min="4866" max="4866" width="8.7109375" style="7" customWidth="1"/>
    <col min="4867" max="4867" width="7.7109375" style="7" customWidth="1"/>
    <col min="4868" max="4868" width="8.7109375" style="7" customWidth="1"/>
    <col min="4869" max="4869" width="16.28515625" style="7" customWidth="1"/>
    <col min="4870" max="4870" width="7.7109375" style="7" customWidth="1"/>
    <col min="4871" max="4871" width="8" style="7" customWidth="1"/>
    <col min="4872" max="4872" width="7.7109375" style="7" customWidth="1"/>
    <col min="4873" max="4873" width="8.7109375" style="7" customWidth="1"/>
    <col min="4874" max="5113" width="9.140625" style="7"/>
    <col min="5114" max="5114" width="18.140625" style="7" customWidth="1"/>
    <col min="5115" max="5115" width="15.85546875" style="7" customWidth="1"/>
    <col min="5116" max="5117" width="6.7109375" style="7" customWidth="1"/>
    <col min="5118" max="5118" width="5.7109375" style="7" customWidth="1"/>
    <col min="5119" max="5119" width="7" style="7" customWidth="1"/>
    <col min="5120" max="5120" width="5.7109375" style="7" customWidth="1"/>
    <col min="5121" max="5121" width="7.7109375" style="7" customWidth="1"/>
    <col min="5122" max="5122" width="8.7109375" style="7" customWidth="1"/>
    <col min="5123" max="5123" width="7.7109375" style="7" customWidth="1"/>
    <col min="5124" max="5124" width="8.7109375" style="7" customWidth="1"/>
    <col min="5125" max="5125" width="16.28515625" style="7" customWidth="1"/>
    <col min="5126" max="5126" width="7.7109375" style="7" customWidth="1"/>
    <col min="5127" max="5127" width="8" style="7" customWidth="1"/>
    <col min="5128" max="5128" width="7.7109375" style="7" customWidth="1"/>
    <col min="5129" max="5129" width="8.7109375" style="7" customWidth="1"/>
    <col min="5130" max="5369" width="9.140625" style="7"/>
    <col min="5370" max="5370" width="18.140625" style="7" customWidth="1"/>
    <col min="5371" max="5371" width="15.85546875" style="7" customWidth="1"/>
    <col min="5372" max="5373" width="6.7109375" style="7" customWidth="1"/>
    <col min="5374" max="5374" width="5.7109375" style="7" customWidth="1"/>
    <col min="5375" max="5375" width="7" style="7" customWidth="1"/>
    <col min="5376" max="5376" width="5.7109375" style="7" customWidth="1"/>
    <col min="5377" max="5377" width="7.7109375" style="7" customWidth="1"/>
    <col min="5378" max="5378" width="8.7109375" style="7" customWidth="1"/>
    <col min="5379" max="5379" width="7.7109375" style="7" customWidth="1"/>
    <col min="5380" max="5380" width="8.7109375" style="7" customWidth="1"/>
    <col min="5381" max="5381" width="16.28515625" style="7" customWidth="1"/>
    <col min="5382" max="5382" width="7.7109375" style="7" customWidth="1"/>
    <col min="5383" max="5383" width="8" style="7" customWidth="1"/>
    <col min="5384" max="5384" width="7.7109375" style="7" customWidth="1"/>
    <col min="5385" max="5385" width="8.7109375" style="7" customWidth="1"/>
    <col min="5386" max="5625" width="9.140625" style="7"/>
    <col min="5626" max="5626" width="18.140625" style="7" customWidth="1"/>
    <col min="5627" max="5627" width="15.85546875" style="7" customWidth="1"/>
    <col min="5628" max="5629" width="6.7109375" style="7" customWidth="1"/>
    <col min="5630" max="5630" width="5.7109375" style="7" customWidth="1"/>
    <col min="5631" max="5631" width="7" style="7" customWidth="1"/>
    <col min="5632" max="5632" width="5.7109375" style="7" customWidth="1"/>
    <col min="5633" max="5633" width="7.7109375" style="7" customWidth="1"/>
    <col min="5634" max="5634" width="8.7109375" style="7" customWidth="1"/>
    <col min="5635" max="5635" width="7.7109375" style="7" customWidth="1"/>
    <col min="5636" max="5636" width="8.7109375" style="7" customWidth="1"/>
    <col min="5637" max="5637" width="16.28515625" style="7" customWidth="1"/>
    <col min="5638" max="5638" width="7.7109375" style="7" customWidth="1"/>
    <col min="5639" max="5639" width="8" style="7" customWidth="1"/>
    <col min="5640" max="5640" width="7.7109375" style="7" customWidth="1"/>
    <col min="5641" max="5641" width="8.7109375" style="7" customWidth="1"/>
    <col min="5642" max="5881" width="9.140625" style="7"/>
    <col min="5882" max="5882" width="18.140625" style="7" customWidth="1"/>
    <col min="5883" max="5883" width="15.85546875" style="7" customWidth="1"/>
    <col min="5884" max="5885" width="6.7109375" style="7" customWidth="1"/>
    <col min="5886" max="5886" width="5.7109375" style="7" customWidth="1"/>
    <col min="5887" max="5887" width="7" style="7" customWidth="1"/>
    <col min="5888" max="5888" width="5.7109375" style="7" customWidth="1"/>
    <col min="5889" max="5889" width="7.7109375" style="7" customWidth="1"/>
    <col min="5890" max="5890" width="8.7109375" style="7" customWidth="1"/>
    <col min="5891" max="5891" width="7.7109375" style="7" customWidth="1"/>
    <col min="5892" max="5892" width="8.7109375" style="7" customWidth="1"/>
    <col min="5893" max="5893" width="16.28515625" style="7" customWidth="1"/>
    <col min="5894" max="5894" width="7.7109375" style="7" customWidth="1"/>
    <col min="5895" max="5895" width="8" style="7" customWidth="1"/>
    <col min="5896" max="5896" width="7.7109375" style="7" customWidth="1"/>
    <col min="5897" max="5897" width="8.7109375" style="7" customWidth="1"/>
    <col min="5898" max="6137" width="9.140625" style="7"/>
    <col min="6138" max="6138" width="18.140625" style="7" customWidth="1"/>
    <col min="6139" max="6139" width="15.85546875" style="7" customWidth="1"/>
    <col min="6140" max="6141" width="6.7109375" style="7" customWidth="1"/>
    <col min="6142" max="6142" width="5.7109375" style="7" customWidth="1"/>
    <col min="6143" max="6143" width="7" style="7" customWidth="1"/>
    <col min="6144" max="6144" width="5.7109375" style="7" customWidth="1"/>
    <col min="6145" max="6145" width="7.7109375" style="7" customWidth="1"/>
    <col min="6146" max="6146" width="8.7109375" style="7" customWidth="1"/>
    <col min="6147" max="6147" width="7.7109375" style="7" customWidth="1"/>
    <col min="6148" max="6148" width="8.7109375" style="7" customWidth="1"/>
    <col min="6149" max="6149" width="16.28515625" style="7" customWidth="1"/>
    <col min="6150" max="6150" width="7.7109375" style="7" customWidth="1"/>
    <col min="6151" max="6151" width="8" style="7" customWidth="1"/>
    <col min="6152" max="6152" width="7.7109375" style="7" customWidth="1"/>
    <col min="6153" max="6153" width="8.7109375" style="7" customWidth="1"/>
    <col min="6154" max="6393" width="9.140625" style="7"/>
    <col min="6394" max="6394" width="18.140625" style="7" customWidth="1"/>
    <col min="6395" max="6395" width="15.85546875" style="7" customWidth="1"/>
    <col min="6396" max="6397" width="6.7109375" style="7" customWidth="1"/>
    <col min="6398" max="6398" width="5.7109375" style="7" customWidth="1"/>
    <col min="6399" max="6399" width="7" style="7" customWidth="1"/>
    <col min="6400" max="6400" width="5.7109375" style="7" customWidth="1"/>
    <col min="6401" max="6401" width="7.7109375" style="7" customWidth="1"/>
    <col min="6402" max="6402" width="8.7109375" style="7" customWidth="1"/>
    <col min="6403" max="6403" width="7.7109375" style="7" customWidth="1"/>
    <col min="6404" max="6404" width="8.7109375" style="7" customWidth="1"/>
    <col min="6405" max="6405" width="16.28515625" style="7" customWidth="1"/>
    <col min="6406" max="6406" width="7.7109375" style="7" customWidth="1"/>
    <col min="6407" max="6407" width="8" style="7" customWidth="1"/>
    <col min="6408" max="6408" width="7.7109375" style="7" customWidth="1"/>
    <col min="6409" max="6409" width="8.7109375" style="7" customWidth="1"/>
    <col min="6410" max="6649" width="9.140625" style="7"/>
    <col min="6650" max="6650" width="18.140625" style="7" customWidth="1"/>
    <col min="6651" max="6651" width="15.85546875" style="7" customWidth="1"/>
    <col min="6652" max="6653" width="6.7109375" style="7" customWidth="1"/>
    <col min="6654" max="6654" width="5.7109375" style="7" customWidth="1"/>
    <col min="6655" max="6655" width="7" style="7" customWidth="1"/>
    <col min="6656" max="6656" width="5.7109375" style="7" customWidth="1"/>
    <col min="6657" max="6657" width="7.7109375" style="7" customWidth="1"/>
    <col min="6658" max="6658" width="8.7109375" style="7" customWidth="1"/>
    <col min="6659" max="6659" width="7.7109375" style="7" customWidth="1"/>
    <col min="6660" max="6660" width="8.7109375" style="7" customWidth="1"/>
    <col min="6661" max="6661" width="16.28515625" style="7" customWidth="1"/>
    <col min="6662" max="6662" width="7.7109375" style="7" customWidth="1"/>
    <col min="6663" max="6663" width="8" style="7" customWidth="1"/>
    <col min="6664" max="6664" width="7.7109375" style="7" customWidth="1"/>
    <col min="6665" max="6665" width="8.7109375" style="7" customWidth="1"/>
    <col min="6666" max="6905" width="9.140625" style="7"/>
    <col min="6906" max="6906" width="18.140625" style="7" customWidth="1"/>
    <col min="6907" max="6907" width="15.85546875" style="7" customWidth="1"/>
    <col min="6908" max="6909" width="6.7109375" style="7" customWidth="1"/>
    <col min="6910" max="6910" width="5.7109375" style="7" customWidth="1"/>
    <col min="6911" max="6911" width="7" style="7" customWidth="1"/>
    <col min="6912" max="6912" width="5.7109375" style="7" customWidth="1"/>
    <col min="6913" max="6913" width="7.7109375" style="7" customWidth="1"/>
    <col min="6914" max="6914" width="8.7109375" style="7" customWidth="1"/>
    <col min="6915" max="6915" width="7.7109375" style="7" customWidth="1"/>
    <col min="6916" max="6916" width="8.7109375" style="7" customWidth="1"/>
    <col min="6917" max="6917" width="16.28515625" style="7" customWidth="1"/>
    <col min="6918" max="6918" width="7.7109375" style="7" customWidth="1"/>
    <col min="6919" max="6919" width="8" style="7" customWidth="1"/>
    <col min="6920" max="6920" width="7.7109375" style="7" customWidth="1"/>
    <col min="6921" max="6921" width="8.7109375" style="7" customWidth="1"/>
    <col min="6922" max="7161" width="9.140625" style="7"/>
    <col min="7162" max="7162" width="18.140625" style="7" customWidth="1"/>
    <col min="7163" max="7163" width="15.85546875" style="7" customWidth="1"/>
    <col min="7164" max="7165" width="6.7109375" style="7" customWidth="1"/>
    <col min="7166" max="7166" width="5.7109375" style="7" customWidth="1"/>
    <col min="7167" max="7167" width="7" style="7" customWidth="1"/>
    <col min="7168" max="7168" width="5.7109375" style="7" customWidth="1"/>
    <col min="7169" max="7169" width="7.7109375" style="7" customWidth="1"/>
    <col min="7170" max="7170" width="8.7109375" style="7" customWidth="1"/>
    <col min="7171" max="7171" width="7.7109375" style="7" customWidth="1"/>
    <col min="7172" max="7172" width="8.7109375" style="7" customWidth="1"/>
    <col min="7173" max="7173" width="16.28515625" style="7" customWidth="1"/>
    <col min="7174" max="7174" width="7.7109375" style="7" customWidth="1"/>
    <col min="7175" max="7175" width="8" style="7" customWidth="1"/>
    <col min="7176" max="7176" width="7.7109375" style="7" customWidth="1"/>
    <col min="7177" max="7177" width="8.7109375" style="7" customWidth="1"/>
    <col min="7178" max="7417" width="9.140625" style="7"/>
    <col min="7418" max="7418" width="18.140625" style="7" customWidth="1"/>
    <col min="7419" max="7419" width="15.85546875" style="7" customWidth="1"/>
    <col min="7420" max="7421" width="6.7109375" style="7" customWidth="1"/>
    <col min="7422" max="7422" width="5.7109375" style="7" customWidth="1"/>
    <col min="7423" max="7423" width="7" style="7" customWidth="1"/>
    <col min="7424" max="7424" width="5.7109375" style="7" customWidth="1"/>
    <col min="7425" max="7425" width="7.7109375" style="7" customWidth="1"/>
    <col min="7426" max="7426" width="8.7109375" style="7" customWidth="1"/>
    <col min="7427" max="7427" width="7.7109375" style="7" customWidth="1"/>
    <col min="7428" max="7428" width="8.7109375" style="7" customWidth="1"/>
    <col min="7429" max="7429" width="16.28515625" style="7" customWidth="1"/>
    <col min="7430" max="7430" width="7.7109375" style="7" customWidth="1"/>
    <col min="7431" max="7431" width="8" style="7" customWidth="1"/>
    <col min="7432" max="7432" width="7.7109375" style="7" customWidth="1"/>
    <col min="7433" max="7433" width="8.7109375" style="7" customWidth="1"/>
    <col min="7434" max="7673" width="9.140625" style="7"/>
    <col min="7674" max="7674" width="18.140625" style="7" customWidth="1"/>
    <col min="7675" max="7675" width="15.85546875" style="7" customWidth="1"/>
    <col min="7676" max="7677" width="6.7109375" style="7" customWidth="1"/>
    <col min="7678" max="7678" width="5.7109375" style="7" customWidth="1"/>
    <col min="7679" max="7679" width="7" style="7" customWidth="1"/>
    <col min="7680" max="7680" width="5.7109375" style="7" customWidth="1"/>
    <col min="7681" max="7681" width="7.7109375" style="7" customWidth="1"/>
    <col min="7682" max="7682" width="8.7109375" style="7" customWidth="1"/>
    <col min="7683" max="7683" width="7.7109375" style="7" customWidth="1"/>
    <col min="7684" max="7684" width="8.7109375" style="7" customWidth="1"/>
    <col min="7685" max="7685" width="16.28515625" style="7" customWidth="1"/>
    <col min="7686" max="7686" width="7.7109375" style="7" customWidth="1"/>
    <col min="7687" max="7687" width="8" style="7" customWidth="1"/>
    <col min="7688" max="7688" width="7.7109375" style="7" customWidth="1"/>
    <col min="7689" max="7689" width="8.7109375" style="7" customWidth="1"/>
    <col min="7690" max="7929" width="9.140625" style="7"/>
    <col min="7930" max="7930" width="18.140625" style="7" customWidth="1"/>
    <col min="7931" max="7931" width="15.85546875" style="7" customWidth="1"/>
    <col min="7932" max="7933" width="6.7109375" style="7" customWidth="1"/>
    <col min="7934" max="7934" width="5.7109375" style="7" customWidth="1"/>
    <col min="7935" max="7935" width="7" style="7" customWidth="1"/>
    <col min="7936" max="7936" width="5.7109375" style="7" customWidth="1"/>
    <col min="7937" max="7937" width="7.7109375" style="7" customWidth="1"/>
    <col min="7938" max="7938" width="8.7109375" style="7" customWidth="1"/>
    <col min="7939" max="7939" width="7.7109375" style="7" customWidth="1"/>
    <col min="7940" max="7940" width="8.7109375" style="7" customWidth="1"/>
    <col min="7941" max="7941" width="16.28515625" style="7" customWidth="1"/>
    <col min="7942" max="7942" width="7.7109375" style="7" customWidth="1"/>
    <col min="7943" max="7943" width="8" style="7" customWidth="1"/>
    <col min="7944" max="7944" width="7.7109375" style="7" customWidth="1"/>
    <col min="7945" max="7945" width="8.7109375" style="7" customWidth="1"/>
    <col min="7946" max="8185" width="9.140625" style="7"/>
    <col min="8186" max="8186" width="18.140625" style="7" customWidth="1"/>
    <col min="8187" max="8187" width="15.85546875" style="7" customWidth="1"/>
    <col min="8188" max="8189" width="6.7109375" style="7" customWidth="1"/>
    <col min="8190" max="8190" width="5.7109375" style="7" customWidth="1"/>
    <col min="8191" max="8191" width="7" style="7" customWidth="1"/>
    <col min="8192" max="8192" width="5.7109375" style="7" customWidth="1"/>
    <col min="8193" max="8193" width="7.7109375" style="7" customWidth="1"/>
    <col min="8194" max="8194" width="8.7109375" style="7" customWidth="1"/>
    <col min="8195" max="8195" width="7.7109375" style="7" customWidth="1"/>
    <col min="8196" max="8196" width="8.7109375" style="7" customWidth="1"/>
    <col min="8197" max="8197" width="16.28515625" style="7" customWidth="1"/>
    <col min="8198" max="8198" width="7.7109375" style="7" customWidth="1"/>
    <col min="8199" max="8199" width="8" style="7" customWidth="1"/>
    <col min="8200" max="8200" width="7.7109375" style="7" customWidth="1"/>
    <col min="8201" max="8201" width="8.7109375" style="7" customWidth="1"/>
    <col min="8202" max="8441" width="9.140625" style="7"/>
    <col min="8442" max="8442" width="18.140625" style="7" customWidth="1"/>
    <col min="8443" max="8443" width="15.85546875" style="7" customWidth="1"/>
    <col min="8444" max="8445" width="6.7109375" style="7" customWidth="1"/>
    <col min="8446" max="8446" width="5.7109375" style="7" customWidth="1"/>
    <col min="8447" max="8447" width="7" style="7" customWidth="1"/>
    <col min="8448" max="8448" width="5.7109375" style="7" customWidth="1"/>
    <col min="8449" max="8449" width="7.7109375" style="7" customWidth="1"/>
    <col min="8450" max="8450" width="8.7109375" style="7" customWidth="1"/>
    <col min="8451" max="8451" width="7.7109375" style="7" customWidth="1"/>
    <col min="8452" max="8452" width="8.7109375" style="7" customWidth="1"/>
    <col min="8453" max="8453" width="16.28515625" style="7" customWidth="1"/>
    <col min="8454" max="8454" width="7.7109375" style="7" customWidth="1"/>
    <col min="8455" max="8455" width="8" style="7" customWidth="1"/>
    <col min="8456" max="8456" width="7.7109375" style="7" customWidth="1"/>
    <col min="8457" max="8457" width="8.7109375" style="7" customWidth="1"/>
    <col min="8458" max="8697" width="9.140625" style="7"/>
    <col min="8698" max="8698" width="18.140625" style="7" customWidth="1"/>
    <col min="8699" max="8699" width="15.85546875" style="7" customWidth="1"/>
    <col min="8700" max="8701" width="6.7109375" style="7" customWidth="1"/>
    <col min="8702" max="8702" width="5.7109375" style="7" customWidth="1"/>
    <col min="8703" max="8703" width="7" style="7" customWidth="1"/>
    <col min="8704" max="8704" width="5.7109375" style="7" customWidth="1"/>
    <col min="8705" max="8705" width="7.7109375" style="7" customWidth="1"/>
    <col min="8706" max="8706" width="8.7109375" style="7" customWidth="1"/>
    <col min="8707" max="8707" width="7.7109375" style="7" customWidth="1"/>
    <col min="8708" max="8708" width="8.7109375" style="7" customWidth="1"/>
    <col min="8709" max="8709" width="16.28515625" style="7" customWidth="1"/>
    <col min="8710" max="8710" width="7.7109375" style="7" customWidth="1"/>
    <col min="8711" max="8711" width="8" style="7" customWidth="1"/>
    <col min="8712" max="8712" width="7.7109375" style="7" customWidth="1"/>
    <col min="8713" max="8713" width="8.7109375" style="7" customWidth="1"/>
    <col min="8714" max="8953" width="9.140625" style="7"/>
    <col min="8954" max="8954" width="18.140625" style="7" customWidth="1"/>
    <col min="8955" max="8955" width="15.85546875" style="7" customWidth="1"/>
    <col min="8956" max="8957" width="6.7109375" style="7" customWidth="1"/>
    <col min="8958" max="8958" width="5.7109375" style="7" customWidth="1"/>
    <col min="8959" max="8959" width="7" style="7" customWidth="1"/>
    <col min="8960" max="8960" width="5.7109375" style="7" customWidth="1"/>
    <col min="8961" max="8961" width="7.7109375" style="7" customWidth="1"/>
    <col min="8962" max="8962" width="8.7109375" style="7" customWidth="1"/>
    <col min="8963" max="8963" width="7.7109375" style="7" customWidth="1"/>
    <col min="8964" max="8964" width="8.7109375" style="7" customWidth="1"/>
    <col min="8965" max="8965" width="16.28515625" style="7" customWidth="1"/>
    <col min="8966" max="8966" width="7.7109375" style="7" customWidth="1"/>
    <col min="8967" max="8967" width="8" style="7" customWidth="1"/>
    <col min="8968" max="8968" width="7.7109375" style="7" customWidth="1"/>
    <col min="8969" max="8969" width="8.7109375" style="7" customWidth="1"/>
    <col min="8970" max="9209" width="9.140625" style="7"/>
    <col min="9210" max="9210" width="18.140625" style="7" customWidth="1"/>
    <col min="9211" max="9211" width="15.85546875" style="7" customWidth="1"/>
    <col min="9212" max="9213" width="6.7109375" style="7" customWidth="1"/>
    <col min="9214" max="9214" width="5.7109375" style="7" customWidth="1"/>
    <col min="9215" max="9215" width="7" style="7" customWidth="1"/>
    <col min="9216" max="9216" width="5.7109375" style="7" customWidth="1"/>
    <col min="9217" max="9217" width="7.7109375" style="7" customWidth="1"/>
    <col min="9218" max="9218" width="8.7109375" style="7" customWidth="1"/>
    <col min="9219" max="9219" width="7.7109375" style="7" customWidth="1"/>
    <col min="9220" max="9220" width="8.7109375" style="7" customWidth="1"/>
    <col min="9221" max="9221" width="16.28515625" style="7" customWidth="1"/>
    <col min="9222" max="9222" width="7.7109375" style="7" customWidth="1"/>
    <col min="9223" max="9223" width="8" style="7" customWidth="1"/>
    <col min="9224" max="9224" width="7.7109375" style="7" customWidth="1"/>
    <col min="9225" max="9225" width="8.7109375" style="7" customWidth="1"/>
    <col min="9226" max="9465" width="9.140625" style="7"/>
    <col min="9466" max="9466" width="18.140625" style="7" customWidth="1"/>
    <col min="9467" max="9467" width="15.85546875" style="7" customWidth="1"/>
    <col min="9468" max="9469" width="6.7109375" style="7" customWidth="1"/>
    <col min="9470" max="9470" width="5.7109375" style="7" customWidth="1"/>
    <col min="9471" max="9471" width="7" style="7" customWidth="1"/>
    <col min="9472" max="9472" width="5.7109375" style="7" customWidth="1"/>
    <col min="9473" max="9473" width="7.7109375" style="7" customWidth="1"/>
    <col min="9474" max="9474" width="8.7109375" style="7" customWidth="1"/>
    <col min="9475" max="9475" width="7.7109375" style="7" customWidth="1"/>
    <col min="9476" max="9476" width="8.7109375" style="7" customWidth="1"/>
    <col min="9477" max="9477" width="16.28515625" style="7" customWidth="1"/>
    <col min="9478" max="9478" width="7.7109375" style="7" customWidth="1"/>
    <col min="9479" max="9479" width="8" style="7" customWidth="1"/>
    <col min="9480" max="9480" width="7.7109375" style="7" customWidth="1"/>
    <col min="9481" max="9481" width="8.7109375" style="7" customWidth="1"/>
    <col min="9482" max="9721" width="9.140625" style="7"/>
    <col min="9722" max="9722" width="18.140625" style="7" customWidth="1"/>
    <col min="9723" max="9723" width="15.85546875" style="7" customWidth="1"/>
    <col min="9724" max="9725" width="6.7109375" style="7" customWidth="1"/>
    <col min="9726" max="9726" width="5.7109375" style="7" customWidth="1"/>
    <col min="9727" max="9727" width="7" style="7" customWidth="1"/>
    <col min="9728" max="9728" width="5.7109375" style="7" customWidth="1"/>
    <col min="9729" max="9729" width="7.7109375" style="7" customWidth="1"/>
    <col min="9730" max="9730" width="8.7109375" style="7" customWidth="1"/>
    <col min="9731" max="9731" width="7.7109375" style="7" customWidth="1"/>
    <col min="9732" max="9732" width="8.7109375" style="7" customWidth="1"/>
    <col min="9733" max="9733" width="16.28515625" style="7" customWidth="1"/>
    <col min="9734" max="9734" width="7.7109375" style="7" customWidth="1"/>
    <col min="9735" max="9735" width="8" style="7" customWidth="1"/>
    <col min="9736" max="9736" width="7.7109375" style="7" customWidth="1"/>
    <col min="9737" max="9737" width="8.7109375" style="7" customWidth="1"/>
    <col min="9738" max="9977" width="9.140625" style="7"/>
    <col min="9978" max="9978" width="18.140625" style="7" customWidth="1"/>
    <col min="9979" max="9979" width="15.85546875" style="7" customWidth="1"/>
    <col min="9980" max="9981" width="6.7109375" style="7" customWidth="1"/>
    <col min="9982" max="9982" width="5.7109375" style="7" customWidth="1"/>
    <col min="9983" max="9983" width="7" style="7" customWidth="1"/>
    <col min="9984" max="9984" width="5.7109375" style="7" customWidth="1"/>
    <col min="9985" max="9985" width="7.7109375" style="7" customWidth="1"/>
    <col min="9986" max="9986" width="8.7109375" style="7" customWidth="1"/>
    <col min="9987" max="9987" width="7.7109375" style="7" customWidth="1"/>
    <col min="9988" max="9988" width="8.7109375" style="7" customWidth="1"/>
    <col min="9989" max="9989" width="16.28515625" style="7" customWidth="1"/>
    <col min="9990" max="9990" width="7.7109375" style="7" customWidth="1"/>
    <col min="9991" max="9991" width="8" style="7" customWidth="1"/>
    <col min="9992" max="9992" width="7.7109375" style="7" customWidth="1"/>
    <col min="9993" max="9993" width="8.7109375" style="7" customWidth="1"/>
    <col min="9994" max="10233" width="9.140625" style="7"/>
    <col min="10234" max="10234" width="18.140625" style="7" customWidth="1"/>
    <col min="10235" max="10235" width="15.85546875" style="7" customWidth="1"/>
    <col min="10236" max="10237" width="6.7109375" style="7" customWidth="1"/>
    <col min="10238" max="10238" width="5.7109375" style="7" customWidth="1"/>
    <col min="10239" max="10239" width="7" style="7" customWidth="1"/>
    <col min="10240" max="10240" width="5.7109375" style="7" customWidth="1"/>
    <col min="10241" max="10241" width="7.7109375" style="7" customWidth="1"/>
    <col min="10242" max="10242" width="8.7109375" style="7" customWidth="1"/>
    <col min="10243" max="10243" width="7.7109375" style="7" customWidth="1"/>
    <col min="10244" max="10244" width="8.7109375" style="7" customWidth="1"/>
    <col min="10245" max="10245" width="16.28515625" style="7" customWidth="1"/>
    <col min="10246" max="10246" width="7.7109375" style="7" customWidth="1"/>
    <col min="10247" max="10247" width="8" style="7" customWidth="1"/>
    <col min="10248" max="10248" width="7.7109375" style="7" customWidth="1"/>
    <col min="10249" max="10249" width="8.7109375" style="7" customWidth="1"/>
    <col min="10250" max="10489" width="9.140625" style="7"/>
    <col min="10490" max="10490" width="18.140625" style="7" customWidth="1"/>
    <col min="10491" max="10491" width="15.85546875" style="7" customWidth="1"/>
    <col min="10492" max="10493" width="6.7109375" style="7" customWidth="1"/>
    <col min="10494" max="10494" width="5.7109375" style="7" customWidth="1"/>
    <col min="10495" max="10495" width="7" style="7" customWidth="1"/>
    <col min="10496" max="10496" width="5.7109375" style="7" customWidth="1"/>
    <col min="10497" max="10497" width="7.7109375" style="7" customWidth="1"/>
    <col min="10498" max="10498" width="8.7109375" style="7" customWidth="1"/>
    <col min="10499" max="10499" width="7.7109375" style="7" customWidth="1"/>
    <col min="10500" max="10500" width="8.7109375" style="7" customWidth="1"/>
    <col min="10501" max="10501" width="16.28515625" style="7" customWidth="1"/>
    <col min="10502" max="10502" width="7.7109375" style="7" customWidth="1"/>
    <col min="10503" max="10503" width="8" style="7" customWidth="1"/>
    <col min="10504" max="10504" width="7.7109375" style="7" customWidth="1"/>
    <col min="10505" max="10505" width="8.7109375" style="7" customWidth="1"/>
    <col min="10506" max="10745" width="9.140625" style="7"/>
    <col min="10746" max="10746" width="18.140625" style="7" customWidth="1"/>
    <col min="10747" max="10747" width="15.85546875" style="7" customWidth="1"/>
    <col min="10748" max="10749" width="6.7109375" style="7" customWidth="1"/>
    <col min="10750" max="10750" width="5.7109375" style="7" customWidth="1"/>
    <col min="10751" max="10751" width="7" style="7" customWidth="1"/>
    <col min="10752" max="10752" width="5.7109375" style="7" customWidth="1"/>
    <col min="10753" max="10753" width="7.7109375" style="7" customWidth="1"/>
    <col min="10754" max="10754" width="8.7109375" style="7" customWidth="1"/>
    <col min="10755" max="10755" width="7.7109375" style="7" customWidth="1"/>
    <col min="10756" max="10756" width="8.7109375" style="7" customWidth="1"/>
    <col min="10757" max="10757" width="16.28515625" style="7" customWidth="1"/>
    <col min="10758" max="10758" width="7.7109375" style="7" customWidth="1"/>
    <col min="10759" max="10759" width="8" style="7" customWidth="1"/>
    <col min="10760" max="10760" width="7.7109375" style="7" customWidth="1"/>
    <col min="10761" max="10761" width="8.7109375" style="7" customWidth="1"/>
    <col min="10762" max="11001" width="9.140625" style="7"/>
    <col min="11002" max="11002" width="18.140625" style="7" customWidth="1"/>
    <col min="11003" max="11003" width="15.85546875" style="7" customWidth="1"/>
    <col min="11004" max="11005" width="6.7109375" style="7" customWidth="1"/>
    <col min="11006" max="11006" width="5.7109375" style="7" customWidth="1"/>
    <col min="11007" max="11007" width="7" style="7" customWidth="1"/>
    <col min="11008" max="11008" width="5.7109375" style="7" customWidth="1"/>
    <col min="11009" max="11009" width="7.7109375" style="7" customWidth="1"/>
    <col min="11010" max="11010" width="8.7109375" style="7" customWidth="1"/>
    <col min="11011" max="11011" width="7.7109375" style="7" customWidth="1"/>
    <col min="11012" max="11012" width="8.7109375" style="7" customWidth="1"/>
    <col min="11013" max="11013" width="16.28515625" style="7" customWidth="1"/>
    <col min="11014" max="11014" width="7.7109375" style="7" customWidth="1"/>
    <col min="11015" max="11015" width="8" style="7" customWidth="1"/>
    <col min="11016" max="11016" width="7.7109375" style="7" customWidth="1"/>
    <col min="11017" max="11017" width="8.7109375" style="7" customWidth="1"/>
    <col min="11018" max="11257" width="9.140625" style="7"/>
    <col min="11258" max="11258" width="18.140625" style="7" customWidth="1"/>
    <col min="11259" max="11259" width="15.85546875" style="7" customWidth="1"/>
    <col min="11260" max="11261" width="6.7109375" style="7" customWidth="1"/>
    <col min="11262" max="11262" width="5.7109375" style="7" customWidth="1"/>
    <col min="11263" max="11263" width="7" style="7" customWidth="1"/>
    <col min="11264" max="11264" width="5.7109375" style="7" customWidth="1"/>
    <col min="11265" max="11265" width="7.7109375" style="7" customWidth="1"/>
    <col min="11266" max="11266" width="8.7109375" style="7" customWidth="1"/>
    <col min="11267" max="11267" width="7.7109375" style="7" customWidth="1"/>
    <col min="11268" max="11268" width="8.7109375" style="7" customWidth="1"/>
    <col min="11269" max="11269" width="16.28515625" style="7" customWidth="1"/>
    <col min="11270" max="11270" width="7.7109375" style="7" customWidth="1"/>
    <col min="11271" max="11271" width="8" style="7" customWidth="1"/>
    <col min="11272" max="11272" width="7.7109375" style="7" customWidth="1"/>
    <col min="11273" max="11273" width="8.7109375" style="7" customWidth="1"/>
    <col min="11274" max="11513" width="9.140625" style="7"/>
    <col min="11514" max="11514" width="18.140625" style="7" customWidth="1"/>
    <col min="11515" max="11515" width="15.85546875" style="7" customWidth="1"/>
    <col min="11516" max="11517" width="6.7109375" style="7" customWidth="1"/>
    <col min="11518" max="11518" width="5.7109375" style="7" customWidth="1"/>
    <col min="11519" max="11519" width="7" style="7" customWidth="1"/>
    <col min="11520" max="11520" width="5.7109375" style="7" customWidth="1"/>
    <col min="11521" max="11521" width="7.7109375" style="7" customWidth="1"/>
    <col min="11522" max="11522" width="8.7109375" style="7" customWidth="1"/>
    <col min="11523" max="11523" width="7.7109375" style="7" customWidth="1"/>
    <col min="11524" max="11524" width="8.7109375" style="7" customWidth="1"/>
    <col min="11525" max="11525" width="16.28515625" style="7" customWidth="1"/>
    <col min="11526" max="11526" width="7.7109375" style="7" customWidth="1"/>
    <col min="11527" max="11527" width="8" style="7" customWidth="1"/>
    <col min="11528" max="11528" width="7.7109375" style="7" customWidth="1"/>
    <col min="11529" max="11529" width="8.7109375" style="7" customWidth="1"/>
    <col min="11530" max="11769" width="9.140625" style="7"/>
    <col min="11770" max="11770" width="18.140625" style="7" customWidth="1"/>
    <col min="11771" max="11771" width="15.85546875" style="7" customWidth="1"/>
    <col min="11772" max="11773" width="6.7109375" style="7" customWidth="1"/>
    <col min="11774" max="11774" width="5.7109375" style="7" customWidth="1"/>
    <col min="11775" max="11775" width="7" style="7" customWidth="1"/>
    <col min="11776" max="11776" width="5.7109375" style="7" customWidth="1"/>
    <col min="11777" max="11777" width="7.7109375" style="7" customWidth="1"/>
    <col min="11778" max="11778" width="8.7109375" style="7" customWidth="1"/>
    <col min="11779" max="11779" width="7.7109375" style="7" customWidth="1"/>
    <col min="11780" max="11780" width="8.7109375" style="7" customWidth="1"/>
    <col min="11781" max="11781" width="16.28515625" style="7" customWidth="1"/>
    <col min="11782" max="11782" width="7.7109375" style="7" customWidth="1"/>
    <col min="11783" max="11783" width="8" style="7" customWidth="1"/>
    <col min="11784" max="11784" width="7.7109375" style="7" customWidth="1"/>
    <col min="11785" max="11785" width="8.7109375" style="7" customWidth="1"/>
    <col min="11786" max="12025" width="9.140625" style="7"/>
    <col min="12026" max="12026" width="18.140625" style="7" customWidth="1"/>
    <col min="12027" max="12027" width="15.85546875" style="7" customWidth="1"/>
    <col min="12028" max="12029" width="6.7109375" style="7" customWidth="1"/>
    <col min="12030" max="12030" width="5.7109375" style="7" customWidth="1"/>
    <col min="12031" max="12031" width="7" style="7" customWidth="1"/>
    <col min="12032" max="12032" width="5.7109375" style="7" customWidth="1"/>
    <col min="12033" max="12033" width="7.7109375" style="7" customWidth="1"/>
    <col min="12034" max="12034" width="8.7109375" style="7" customWidth="1"/>
    <col min="12035" max="12035" width="7.7109375" style="7" customWidth="1"/>
    <col min="12036" max="12036" width="8.7109375" style="7" customWidth="1"/>
    <col min="12037" max="12037" width="16.28515625" style="7" customWidth="1"/>
    <col min="12038" max="12038" width="7.7109375" style="7" customWidth="1"/>
    <col min="12039" max="12039" width="8" style="7" customWidth="1"/>
    <col min="12040" max="12040" width="7.7109375" style="7" customWidth="1"/>
    <col min="12041" max="12041" width="8.7109375" style="7" customWidth="1"/>
    <col min="12042" max="12281" width="9.140625" style="7"/>
    <col min="12282" max="12282" width="18.140625" style="7" customWidth="1"/>
    <col min="12283" max="12283" width="15.85546875" style="7" customWidth="1"/>
    <col min="12284" max="12285" width="6.7109375" style="7" customWidth="1"/>
    <col min="12286" max="12286" width="5.7109375" style="7" customWidth="1"/>
    <col min="12287" max="12287" width="7" style="7" customWidth="1"/>
    <col min="12288" max="12288" width="5.7109375" style="7" customWidth="1"/>
    <col min="12289" max="12289" width="7.7109375" style="7" customWidth="1"/>
    <col min="12290" max="12290" width="8.7109375" style="7" customWidth="1"/>
    <col min="12291" max="12291" width="7.7109375" style="7" customWidth="1"/>
    <col min="12292" max="12292" width="8.7109375" style="7" customWidth="1"/>
    <col min="12293" max="12293" width="16.28515625" style="7" customWidth="1"/>
    <col min="12294" max="12294" width="7.7109375" style="7" customWidth="1"/>
    <col min="12295" max="12295" width="8" style="7" customWidth="1"/>
    <col min="12296" max="12296" width="7.7109375" style="7" customWidth="1"/>
    <col min="12297" max="12297" width="8.7109375" style="7" customWidth="1"/>
    <col min="12298" max="12537" width="9.140625" style="7"/>
    <col min="12538" max="12538" width="18.140625" style="7" customWidth="1"/>
    <col min="12539" max="12539" width="15.85546875" style="7" customWidth="1"/>
    <col min="12540" max="12541" width="6.7109375" style="7" customWidth="1"/>
    <col min="12542" max="12542" width="5.7109375" style="7" customWidth="1"/>
    <col min="12543" max="12543" width="7" style="7" customWidth="1"/>
    <col min="12544" max="12544" width="5.7109375" style="7" customWidth="1"/>
    <col min="12545" max="12545" width="7.7109375" style="7" customWidth="1"/>
    <col min="12546" max="12546" width="8.7109375" style="7" customWidth="1"/>
    <col min="12547" max="12547" width="7.7109375" style="7" customWidth="1"/>
    <col min="12548" max="12548" width="8.7109375" style="7" customWidth="1"/>
    <col min="12549" max="12549" width="16.28515625" style="7" customWidth="1"/>
    <col min="12550" max="12550" width="7.7109375" style="7" customWidth="1"/>
    <col min="12551" max="12551" width="8" style="7" customWidth="1"/>
    <col min="12552" max="12552" width="7.7109375" style="7" customWidth="1"/>
    <col min="12553" max="12553" width="8.7109375" style="7" customWidth="1"/>
    <col min="12554" max="12793" width="9.140625" style="7"/>
    <col min="12794" max="12794" width="18.140625" style="7" customWidth="1"/>
    <col min="12795" max="12795" width="15.85546875" style="7" customWidth="1"/>
    <col min="12796" max="12797" width="6.7109375" style="7" customWidth="1"/>
    <col min="12798" max="12798" width="5.7109375" style="7" customWidth="1"/>
    <col min="12799" max="12799" width="7" style="7" customWidth="1"/>
    <col min="12800" max="12800" width="5.7109375" style="7" customWidth="1"/>
    <col min="12801" max="12801" width="7.7109375" style="7" customWidth="1"/>
    <col min="12802" max="12802" width="8.7109375" style="7" customWidth="1"/>
    <col min="12803" max="12803" width="7.7109375" style="7" customWidth="1"/>
    <col min="12804" max="12804" width="8.7109375" style="7" customWidth="1"/>
    <col min="12805" max="12805" width="16.28515625" style="7" customWidth="1"/>
    <col min="12806" max="12806" width="7.7109375" style="7" customWidth="1"/>
    <col min="12807" max="12807" width="8" style="7" customWidth="1"/>
    <col min="12808" max="12808" width="7.7109375" style="7" customWidth="1"/>
    <col min="12809" max="12809" width="8.7109375" style="7" customWidth="1"/>
    <col min="12810" max="13049" width="9.140625" style="7"/>
    <col min="13050" max="13050" width="18.140625" style="7" customWidth="1"/>
    <col min="13051" max="13051" width="15.85546875" style="7" customWidth="1"/>
    <col min="13052" max="13053" width="6.7109375" style="7" customWidth="1"/>
    <col min="13054" max="13054" width="5.7109375" style="7" customWidth="1"/>
    <col min="13055" max="13055" width="7" style="7" customWidth="1"/>
    <col min="13056" max="13056" width="5.7109375" style="7" customWidth="1"/>
    <col min="13057" max="13057" width="7.7109375" style="7" customWidth="1"/>
    <col min="13058" max="13058" width="8.7109375" style="7" customWidth="1"/>
    <col min="13059" max="13059" width="7.7109375" style="7" customWidth="1"/>
    <col min="13060" max="13060" width="8.7109375" style="7" customWidth="1"/>
    <col min="13061" max="13061" width="16.28515625" style="7" customWidth="1"/>
    <col min="13062" max="13062" width="7.7109375" style="7" customWidth="1"/>
    <col min="13063" max="13063" width="8" style="7" customWidth="1"/>
    <col min="13064" max="13064" width="7.7109375" style="7" customWidth="1"/>
    <col min="13065" max="13065" width="8.7109375" style="7" customWidth="1"/>
    <col min="13066" max="13305" width="9.140625" style="7"/>
    <col min="13306" max="13306" width="18.140625" style="7" customWidth="1"/>
    <col min="13307" max="13307" width="15.85546875" style="7" customWidth="1"/>
    <col min="13308" max="13309" width="6.7109375" style="7" customWidth="1"/>
    <col min="13310" max="13310" width="5.7109375" style="7" customWidth="1"/>
    <col min="13311" max="13311" width="7" style="7" customWidth="1"/>
    <col min="13312" max="13312" width="5.7109375" style="7" customWidth="1"/>
    <col min="13313" max="13313" width="7.7109375" style="7" customWidth="1"/>
    <col min="13314" max="13314" width="8.7109375" style="7" customWidth="1"/>
    <col min="13315" max="13315" width="7.7109375" style="7" customWidth="1"/>
    <col min="13316" max="13316" width="8.7109375" style="7" customWidth="1"/>
    <col min="13317" max="13317" width="16.28515625" style="7" customWidth="1"/>
    <col min="13318" max="13318" width="7.7109375" style="7" customWidth="1"/>
    <col min="13319" max="13319" width="8" style="7" customWidth="1"/>
    <col min="13320" max="13320" width="7.7109375" style="7" customWidth="1"/>
    <col min="13321" max="13321" width="8.7109375" style="7" customWidth="1"/>
    <col min="13322" max="13561" width="9.140625" style="7"/>
    <col min="13562" max="13562" width="18.140625" style="7" customWidth="1"/>
    <col min="13563" max="13563" width="15.85546875" style="7" customWidth="1"/>
    <col min="13564" max="13565" width="6.7109375" style="7" customWidth="1"/>
    <col min="13566" max="13566" width="5.7109375" style="7" customWidth="1"/>
    <col min="13567" max="13567" width="7" style="7" customWidth="1"/>
    <col min="13568" max="13568" width="5.7109375" style="7" customWidth="1"/>
    <col min="13569" max="13569" width="7.7109375" style="7" customWidth="1"/>
    <col min="13570" max="13570" width="8.7109375" style="7" customWidth="1"/>
    <col min="13571" max="13571" width="7.7109375" style="7" customWidth="1"/>
    <col min="13572" max="13572" width="8.7109375" style="7" customWidth="1"/>
    <col min="13573" max="13573" width="16.28515625" style="7" customWidth="1"/>
    <col min="13574" max="13574" width="7.7109375" style="7" customWidth="1"/>
    <col min="13575" max="13575" width="8" style="7" customWidth="1"/>
    <col min="13576" max="13576" width="7.7109375" style="7" customWidth="1"/>
    <col min="13577" max="13577" width="8.7109375" style="7" customWidth="1"/>
    <col min="13578" max="13817" width="9.140625" style="7"/>
    <col min="13818" max="13818" width="18.140625" style="7" customWidth="1"/>
    <col min="13819" max="13819" width="15.85546875" style="7" customWidth="1"/>
    <col min="13820" max="13821" width="6.7109375" style="7" customWidth="1"/>
    <col min="13822" max="13822" width="5.7109375" style="7" customWidth="1"/>
    <col min="13823" max="13823" width="7" style="7" customWidth="1"/>
    <col min="13824" max="13824" width="5.7109375" style="7" customWidth="1"/>
    <col min="13825" max="13825" width="7.7109375" style="7" customWidth="1"/>
    <col min="13826" max="13826" width="8.7109375" style="7" customWidth="1"/>
    <col min="13827" max="13827" width="7.7109375" style="7" customWidth="1"/>
    <col min="13828" max="13828" width="8.7109375" style="7" customWidth="1"/>
    <col min="13829" max="13829" width="16.28515625" style="7" customWidth="1"/>
    <col min="13830" max="13830" width="7.7109375" style="7" customWidth="1"/>
    <col min="13831" max="13831" width="8" style="7" customWidth="1"/>
    <col min="13832" max="13832" width="7.7109375" style="7" customWidth="1"/>
    <col min="13833" max="13833" width="8.7109375" style="7" customWidth="1"/>
    <col min="13834" max="14073" width="9.140625" style="7"/>
    <col min="14074" max="14074" width="18.140625" style="7" customWidth="1"/>
    <col min="14075" max="14075" width="15.85546875" style="7" customWidth="1"/>
    <col min="14076" max="14077" width="6.7109375" style="7" customWidth="1"/>
    <col min="14078" max="14078" width="5.7109375" style="7" customWidth="1"/>
    <col min="14079" max="14079" width="7" style="7" customWidth="1"/>
    <col min="14080" max="14080" width="5.7109375" style="7" customWidth="1"/>
    <col min="14081" max="14081" width="7.7109375" style="7" customWidth="1"/>
    <col min="14082" max="14082" width="8.7109375" style="7" customWidth="1"/>
    <col min="14083" max="14083" width="7.7109375" style="7" customWidth="1"/>
    <col min="14084" max="14084" width="8.7109375" style="7" customWidth="1"/>
    <col min="14085" max="14085" width="16.28515625" style="7" customWidth="1"/>
    <col min="14086" max="14086" width="7.7109375" style="7" customWidth="1"/>
    <col min="14087" max="14087" width="8" style="7" customWidth="1"/>
    <col min="14088" max="14088" width="7.7109375" style="7" customWidth="1"/>
    <col min="14089" max="14089" width="8.7109375" style="7" customWidth="1"/>
    <col min="14090" max="14329" width="9.140625" style="7"/>
    <col min="14330" max="14330" width="18.140625" style="7" customWidth="1"/>
    <col min="14331" max="14331" width="15.85546875" style="7" customWidth="1"/>
    <col min="14332" max="14333" width="6.7109375" style="7" customWidth="1"/>
    <col min="14334" max="14334" width="5.7109375" style="7" customWidth="1"/>
    <col min="14335" max="14335" width="7" style="7" customWidth="1"/>
    <col min="14336" max="14336" width="5.7109375" style="7" customWidth="1"/>
    <col min="14337" max="14337" width="7.7109375" style="7" customWidth="1"/>
    <col min="14338" max="14338" width="8.7109375" style="7" customWidth="1"/>
    <col min="14339" max="14339" width="7.7109375" style="7" customWidth="1"/>
    <col min="14340" max="14340" width="8.7109375" style="7" customWidth="1"/>
    <col min="14341" max="14341" width="16.28515625" style="7" customWidth="1"/>
    <col min="14342" max="14342" width="7.7109375" style="7" customWidth="1"/>
    <col min="14343" max="14343" width="8" style="7" customWidth="1"/>
    <col min="14344" max="14344" width="7.7109375" style="7" customWidth="1"/>
    <col min="14345" max="14345" width="8.7109375" style="7" customWidth="1"/>
    <col min="14346" max="14585" width="9.140625" style="7"/>
    <col min="14586" max="14586" width="18.140625" style="7" customWidth="1"/>
    <col min="14587" max="14587" width="15.85546875" style="7" customWidth="1"/>
    <col min="14588" max="14589" width="6.7109375" style="7" customWidth="1"/>
    <col min="14590" max="14590" width="5.7109375" style="7" customWidth="1"/>
    <col min="14591" max="14591" width="7" style="7" customWidth="1"/>
    <col min="14592" max="14592" width="5.7109375" style="7" customWidth="1"/>
    <col min="14593" max="14593" width="7.7109375" style="7" customWidth="1"/>
    <col min="14594" max="14594" width="8.7109375" style="7" customWidth="1"/>
    <col min="14595" max="14595" width="7.7109375" style="7" customWidth="1"/>
    <col min="14596" max="14596" width="8.7109375" style="7" customWidth="1"/>
    <col min="14597" max="14597" width="16.28515625" style="7" customWidth="1"/>
    <col min="14598" max="14598" width="7.7109375" style="7" customWidth="1"/>
    <col min="14599" max="14599" width="8" style="7" customWidth="1"/>
    <col min="14600" max="14600" width="7.7109375" style="7" customWidth="1"/>
    <col min="14601" max="14601" width="8.7109375" style="7" customWidth="1"/>
    <col min="14602" max="14841" width="9.140625" style="7"/>
    <col min="14842" max="14842" width="18.140625" style="7" customWidth="1"/>
    <col min="14843" max="14843" width="15.85546875" style="7" customWidth="1"/>
    <col min="14844" max="14845" width="6.7109375" style="7" customWidth="1"/>
    <col min="14846" max="14846" width="5.7109375" style="7" customWidth="1"/>
    <col min="14847" max="14847" width="7" style="7" customWidth="1"/>
    <col min="14848" max="14848" width="5.7109375" style="7" customWidth="1"/>
    <col min="14849" max="14849" width="7.7109375" style="7" customWidth="1"/>
    <col min="14850" max="14850" width="8.7109375" style="7" customWidth="1"/>
    <col min="14851" max="14851" width="7.7109375" style="7" customWidth="1"/>
    <col min="14852" max="14852" width="8.7109375" style="7" customWidth="1"/>
    <col min="14853" max="14853" width="16.28515625" style="7" customWidth="1"/>
    <col min="14854" max="14854" width="7.7109375" style="7" customWidth="1"/>
    <col min="14855" max="14855" width="8" style="7" customWidth="1"/>
    <col min="14856" max="14856" width="7.7109375" style="7" customWidth="1"/>
    <col min="14857" max="14857" width="8.7109375" style="7" customWidth="1"/>
    <col min="14858" max="15097" width="9.140625" style="7"/>
    <col min="15098" max="15098" width="18.140625" style="7" customWidth="1"/>
    <col min="15099" max="15099" width="15.85546875" style="7" customWidth="1"/>
    <col min="15100" max="15101" width="6.7109375" style="7" customWidth="1"/>
    <col min="15102" max="15102" width="5.7109375" style="7" customWidth="1"/>
    <col min="15103" max="15103" width="7" style="7" customWidth="1"/>
    <col min="15104" max="15104" width="5.7109375" style="7" customWidth="1"/>
    <col min="15105" max="15105" width="7.7109375" style="7" customWidth="1"/>
    <col min="15106" max="15106" width="8.7109375" style="7" customWidth="1"/>
    <col min="15107" max="15107" width="7.7109375" style="7" customWidth="1"/>
    <col min="15108" max="15108" width="8.7109375" style="7" customWidth="1"/>
    <col min="15109" max="15109" width="16.28515625" style="7" customWidth="1"/>
    <col min="15110" max="15110" width="7.7109375" style="7" customWidth="1"/>
    <col min="15111" max="15111" width="8" style="7" customWidth="1"/>
    <col min="15112" max="15112" width="7.7109375" style="7" customWidth="1"/>
    <col min="15113" max="15113" width="8.7109375" style="7" customWidth="1"/>
    <col min="15114" max="15353" width="9.140625" style="7"/>
    <col min="15354" max="15354" width="18.140625" style="7" customWidth="1"/>
    <col min="15355" max="15355" width="15.85546875" style="7" customWidth="1"/>
    <col min="15356" max="15357" width="6.7109375" style="7" customWidth="1"/>
    <col min="15358" max="15358" width="5.7109375" style="7" customWidth="1"/>
    <col min="15359" max="15359" width="7" style="7" customWidth="1"/>
    <col min="15360" max="15360" width="5.7109375" style="7" customWidth="1"/>
    <col min="15361" max="15361" width="7.7109375" style="7" customWidth="1"/>
    <col min="15362" max="15362" width="8.7109375" style="7" customWidth="1"/>
    <col min="15363" max="15363" width="7.7109375" style="7" customWidth="1"/>
    <col min="15364" max="15364" width="8.7109375" style="7" customWidth="1"/>
    <col min="15365" max="15365" width="16.28515625" style="7" customWidth="1"/>
    <col min="15366" max="15366" width="7.7109375" style="7" customWidth="1"/>
    <col min="15367" max="15367" width="8" style="7" customWidth="1"/>
    <col min="15368" max="15368" width="7.7109375" style="7" customWidth="1"/>
    <col min="15369" max="15369" width="8.7109375" style="7" customWidth="1"/>
    <col min="15370" max="15609" width="9.140625" style="7"/>
    <col min="15610" max="15610" width="18.140625" style="7" customWidth="1"/>
    <col min="15611" max="15611" width="15.85546875" style="7" customWidth="1"/>
    <col min="15612" max="15613" width="6.7109375" style="7" customWidth="1"/>
    <col min="15614" max="15614" width="5.7109375" style="7" customWidth="1"/>
    <col min="15615" max="15615" width="7" style="7" customWidth="1"/>
    <col min="15616" max="15616" width="5.7109375" style="7" customWidth="1"/>
    <col min="15617" max="15617" width="7.7109375" style="7" customWidth="1"/>
    <col min="15618" max="15618" width="8.7109375" style="7" customWidth="1"/>
    <col min="15619" max="15619" width="7.7109375" style="7" customWidth="1"/>
    <col min="15620" max="15620" width="8.7109375" style="7" customWidth="1"/>
    <col min="15621" max="15621" width="16.28515625" style="7" customWidth="1"/>
    <col min="15622" max="15622" width="7.7109375" style="7" customWidth="1"/>
    <col min="15623" max="15623" width="8" style="7" customWidth="1"/>
    <col min="15624" max="15624" width="7.7109375" style="7" customWidth="1"/>
    <col min="15625" max="15625" width="8.7109375" style="7" customWidth="1"/>
    <col min="15626" max="15865" width="9.140625" style="7"/>
    <col min="15866" max="15866" width="18.140625" style="7" customWidth="1"/>
    <col min="15867" max="15867" width="15.85546875" style="7" customWidth="1"/>
    <col min="15868" max="15869" width="6.7109375" style="7" customWidth="1"/>
    <col min="15870" max="15870" width="5.7109375" style="7" customWidth="1"/>
    <col min="15871" max="15871" width="7" style="7" customWidth="1"/>
    <col min="15872" max="15872" width="5.7109375" style="7" customWidth="1"/>
    <col min="15873" max="15873" width="7.7109375" style="7" customWidth="1"/>
    <col min="15874" max="15874" width="8.7109375" style="7" customWidth="1"/>
    <col min="15875" max="15875" width="7.7109375" style="7" customWidth="1"/>
    <col min="15876" max="15876" width="8.7109375" style="7" customWidth="1"/>
    <col min="15877" max="15877" width="16.28515625" style="7" customWidth="1"/>
    <col min="15878" max="15878" width="7.7109375" style="7" customWidth="1"/>
    <col min="15879" max="15879" width="8" style="7" customWidth="1"/>
    <col min="15880" max="15880" width="7.7109375" style="7" customWidth="1"/>
    <col min="15881" max="15881" width="8.7109375" style="7" customWidth="1"/>
    <col min="15882" max="16121" width="9.140625" style="7"/>
    <col min="16122" max="16122" width="18.140625" style="7" customWidth="1"/>
    <col min="16123" max="16123" width="15.85546875" style="7" customWidth="1"/>
    <col min="16124" max="16125" width="6.7109375" style="7" customWidth="1"/>
    <col min="16126" max="16126" width="5.7109375" style="7" customWidth="1"/>
    <col min="16127" max="16127" width="7" style="7" customWidth="1"/>
    <col min="16128" max="16128" width="5.7109375" style="7" customWidth="1"/>
    <col min="16129" max="16129" width="7.7109375" style="7" customWidth="1"/>
    <col min="16130" max="16130" width="8.7109375" style="7" customWidth="1"/>
    <col min="16131" max="16131" width="7.7109375" style="7" customWidth="1"/>
    <col min="16132" max="16132" width="8.7109375" style="7" customWidth="1"/>
    <col min="16133" max="16133" width="16.28515625" style="7" customWidth="1"/>
    <col min="16134" max="16134" width="7.7109375" style="7" customWidth="1"/>
    <col min="16135" max="16135" width="8" style="7" customWidth="1"/>
    <col min="16136" max="16136" width="7.7109375" style="7" customWidth="1"/>
    <col min="16137" max="16137" width="8.7109375" style="7" customWidth="1"/>
    <col min="16138" max="16380" width="9.140625" style="7"/>
    <col min="16381" max="16383" width="9.140625" style="7" customWidth="1"/>
    <col min="16384" max="16384" width="9.140625" style="7"/>
  </cols>
  <sheetData>
    <row r="1" spans="1:29" s="30" customFormat="1" ht="15.6" customHeight="1">
      <c r="A1" s="186"/>
      <c r="B1" s="208" t="s">
        <v>122</v>
      </c>
      <c r="C1" s="182" t="s">
        <v>125</v>
      </c>
      <c r="D1" s="182"/>
      <c r="E1" s="178"/>
      <c r="F1" s="178"/>
      <c r="G1" s="178"/>
      <c r="H1" s="178"/>
      <c r="I1" s="178"/>
      <c r="J1" s="178"/>
      <c r="K1" s="178"/>
      <c r="L1" s="182"/>
      <c r="M1" s="182"/>
      <c r="N1" s="182"/>
      <c r="O1" s="182"/>
      <c r="P1" s="179"/>
      <c r="Q1" s="190"/>
      <c r="R1" s="108"/>
      <c r="S1" s="108"/>
      <c r="T1" s="108"/>
      <c r="U1" s="108"/>
    </row>
    <row r="2" spans="1:29" s="33" customFormat="1" ht="15.6" customHeight="1">
      <c r="A2" s="187"/>
      <c r="B2" s="180" t="s">
        <v>123</v>
      </c>
      <c r="C2" s="181" t="s">
        <v>126</v>
      </c>
      <c r="D2" s="181"/>
      <c r="E2" s="181"/>
      <c r="F2" s="181"/>
      <c r="G2" s="181"/>
      <c r="H2" s="181"/>
      <c r="I2" s="181"/>
      <c r="J2" s="181"/>
      <c r="K2" s="182"/>
      <c r="L2" s="200"/>
      <c r="M2" s="200"/>
      <c r="N2" s="200"/>
      <c r="O2" s="200"/>
      <c r="P2" s="183"/>
      <c r="Q2" s="192"/>
      <c r="R2" s="53"/>
      <c r="S2" s="53"/>
      <c r="T2" s="53"/>
      <c r="U2" s="53"/>
    </row>
    <row r="3" spans="1:29" s="31" customFormat="1" ht="15.6" customHeight="1">
      <c r="A3" s="188"/>
      <c r="B3" s="180" t="s">
        <v>124</v>
      </c>
      <c r="C3" s="181" t="s">
        <v>83</v>
      </c>
      <c r="D3" s="181"/>
      <c r="E3" s="181"/>
      <c r="F3" s="181"/>
      <c r="G3" s="181"/>
      <c r="H3" s="181"/>
      <c r="I3" s="181"/>
      <c r="J3" s="181"/>
      <c r="K3" s="184"/>
      <c r="L3" s="181"/>
      <c r="M3" s="181"/>
      <c r="N3" s="181"/>
      <c r="O3" s="181"/>
      <c r="P3" s="202"/>
      <c r="Q3" s="194"/>
    </row>
    <row r="4" spans="1:29" s="2" customFormat="1" ht="21.6" customHeight="1">
      <c r="A4" s="1184" t="s">
        <v>128</v>
      </c>
      <c r="B4" s="1184"/>
      <c r="C4" s="1184"/>
      <c r="D4" s="1184"/>
      <c r="E4" s="1184"/>
      <c r="F4" s="1184"/>
      <c r="G4" s="1184"/>
      <c r="H4" s="1184"/>
      <c r="I4" s="1184"/>
      <c r="J4" s="1184"/>
      <c r="K4" s="1184"/>
      <c r="L4" s="1184"/>
      <c r="M4" s="1184"/>
      <c r="N4" s="1184"/>
      <c r="O4" s="1184"/>
      <c r="P4" s="1184"/>
      <c r="Q4" s="1184"/>
      <c r="R4" s="203"/>
      <c r="S4" s="203"/>
      <c r="T4" s="203"/>
      <c r="U4" s="203"/>
      <c r="V4" s="1"/>
      <c r="W4" s="1"/>
      <c r="X4" s="1"/>
      <c r="Y4" s="1"/>
      <c r="Z4" s="1"/>
      <c r="AA4" s="1"/>
      <c r="AB4" s="1"/>
      <c r="AC4" s="1"/>
    </row>
    <row r="5" spans="1:29" s="58" customFormat="1" ht="21" customHeight="1">
      <c r="A5" s="1356" t="s">
        <v>34</v>
      </c>
      <c r="B5" s="1346" t="s">
        <v>10</v>
      </c>
      <c r="C5" s="1350" t="s">
        <v>35</v>
      </c>
      <c r="D5" s="1351"/>
      <c r="E5" s="1351"/>
      <c r="F5" s="1352"/>
      <c r="G5" s="1350" t="s">
        <v>42</v>
      </c>
      <c r="H5" s="1352"/>
      <c r="I5" s="1346" t="s">
        <v>77</v>
      </c>
      <c r="J5" s="1346" t="s">
        <v>81</v>
      </c>
      <c r="K5" s="1355" t="s">
        <v>76</v>
      </c>
      <c r="L5" s="1351"/>
      <c r="M5" s="1352"/>
      <c r="N5" s="210" t="s">
        <v>49</v>
      </c>
      <c r="O5" s="211"/>
      <c r="P5" s="211"/>
      <c r="Q5" s="1353" t="s">
        <v>72</v>
      </c>
      <c r="S5" s="1344" t="s">
        <v>69</v>
      </c>
      <c r="T5" s="1345"/>
    </row>
    <row r="6" spans="1:29" s="58" customFormat="1" ht="19.899999999999999" customHeight="1">
      <c r="A6" s="1357"/>
      <c r="B6" s="1347"/>
      <c r="C6" s="209" t="s">
        <v>11</v>
      </c>
      <c r="D6" s="212" t="s">
        <v>74</v>
      </c>
      <c r="E6" s="213" t="s">
        <v>52</v>
      </c>
      <c r="F6" s="214" t="s">
        <v>17</v>
      </c>
      <c r="G6" s="209" t="s">
        <v>48</v>
      </c>
      <c r="H6" s="215" t="s">
        <v>8</v>
      </c>
      <c r="I6" s="1348"/>
      <c r="J6" s="1347"/>
      <c r="K6" s="209" t="s">
        <v>48</v>
      </c>
      <c r="L6" s="215" t="s">
        <v>8</v>
      </c>
      <c r="M6" s="209" t="s">
        <v>71</v>
      </c>
      <c r="N6" s="209" t="s">
        <v>9</v>
      </c>
      <c r="O6" s="209" t="s">
        <v>48</v>
      </c>
      <c r="P6" s="213" t="s">
        <v>8</v>
      </c>
      <c r="Q6" s="1354"/>
      <c r="S6" s="216" t="s">
        <v>4</v>
      </c>
      <c r="T6" s="217" t="s">
        <v>9</v>
      </c>
    </row>
    <row r="7" spans="1:29" s="66" customFormat="1" ht="15" customHeight="1">
      <c r="A7" s="57" t="s">
        <v>79</v>
      </c>
      <c r="B7" s="67"/>
      <c r="C7" s="67"/>
      <c r="D7" s="67"/>
      <c r="E7" s="67"/>
      <c r="F7" s="67"/>
      <c r="G7" s="67"/>
      <c r="H7" s="67"/>
      <c r="I7" s="67"/>
      <c r="J7" s="67"/>
      <c r="K7" s="68"/>
      <c r="L7" s="67"/>
      <c r="M7" s="67"/>
      <c r="N7" s="67"/>
      <c r="O7" s="140"/>
      <c r="P7" s="140"/>
      <c r="Q7" s="69"/>
      <c r="S7" s="204">
        <f t="shared" ref="S7:S12" si="0">SUMIF($M$7:$M$16,T7,$L$7:$L$16)</f>
        <v>0</v>
      </c>
      <c r="T7" s="205" t="s">
        <v>86</v>
      </c>
    </row>
    <row r="8" spans="1:29" s="77" customFormat="1" ht="15" customHeight="1">
      <c r="A8" s="80"/>
      <c r="B8" s="137" t="s">
        <v>88</v>
      </c>
      <c r="C8" s="70"/>
      <c r="D8" s="70"/>
      <c r="E8" s="70"/>
      <c r="F8" s="78">
        <v>1</v>
      </c>
      <c r="G8" s="71" t="str">
        <f>IF(C8="","",IF(F8&lt;0,(D8*(E8+0.02)),(D8*(E8+0.02))))</f>
        <v/>
      </c>
      <c r="H8" s="71" t="str">
        <f>IF(C8="","",IF(F8&gt;0,F8*G8,F8*-G8))</f>
        <v/>
      </c>
      <c r="I8" s="72" t="str">
        <f>IF(C8="","",C8*F8)</f>
        <v/>
      </c>
      <c r="J8" s="72" t="str">
        <f>IF(C8="","",C8*F8*0.05)</f>
        <v/>
      </c>
      <c r="K8" s="71" t="str">
        <f>IF(C8="","",IF(F8&lt;0,-C8*E8,C8*E8))</f>
        <v/>
      </c>
      <c r="L8" s="73" t="str">
        <f>IF(C8="","",IF(F8&gt;0,K8*F8,-K8*F8))</f>
        <v/>
      </c>
      <c r="M8" s="139"/>
      <c r="N8" s="135" t="s">
        <v>54</v>
      </c>
      <c r="O8" s="141" t="str">
        <f>IF(C8="","",IF(F8&lt;0,-C8,C8))</f>
        <v/>
      </c>
      <c r="P8" s="141" t="str">
        <f>IF(C8="","",C8*F8)</f>
        <v/>
      </c>
      <c r="Q8" s="133"/>
      <c r="S8" s="206">
        <f t="shared" si="0"/>
        <v>0</v>
      </c>
      <c r="T8" s="207" t="s">
        <v>84</v>
      </c>
    </row>
    <row r="9" spans="1:29" s="77" customFormat="1" ht="15" customHeight="1">
      <c r="A9" s="79"/>
      <c r="B9" s="137" t="s">
        <v>56</v>
      </c>
      <c r="C9" s="70"/>
      <c r="D9" s="70"/>
      <c r="E9" s="70"/>
      <c r="F9" s="78">
        <v>-1</v>
      </c>
      <c r="G9" s="71" t="str">
        <f>IF(C9="","",IF(F9&lt;0,(D9*(E9+0.02)),(D9*(E9+0.02))))</f>
        <v/>
      </c>
      <c r="H9" s="71" t="str">
        <f>IF(C9="","",IF(F9&gt;0,F9*G9,F9*-G9))</f>
        <v/>
      </c>
      <c r="I9" s="72" t="str">
        <f>IF(C9="","",C9*F9)</f>
        <v/>
      </c>
      <c r="J9" s="72" t="str">
        <f>IF(C9="","",C9*F9*0.05)</f>
        <v/>
      </c>
      <c r="K9" s="72" t="str">
        <f>IF(C9="","",IF(F9&lt;0,-C9*E9,C9*E9))</f>
        <v/>
      </c>
      <c r="L9" s="74" t="str">
        <f>IF(C9="","",IF(F9&gt;0,K9*F9,-K9*F9))</f>
        <v/>
      </c>
      <c r="M9" s="139"/>
      <c r="N9" s="135" t="s">
        <v>54</v>
      </c>
      <c r="O9" s="142" t="str">
        <f>IF(C9="","",IF(F9&lt;0,-C9,C9))</f>
        <v/>
      </c>
      <c r="P9" s="143" t="str">
        <f>IF(C9="","",C9*F9)</f>
        <v/>
      </c>
      <c r="Q9" s="133"/>
      <c r="S9" s="206">
        <f t="shared" si="0"/>
        <v>0</v>
      </c>
      <c r="T9" s="207" t="s">
        <v>85</v>
      </c>
    </row>
    <row r="10" spans="1:29" s="77" customFormat="1" ht="15" customHeight="1">
      <c r="A10" s="79"/>
      <c r="B10" s="137"/>
      <c r="C10" s="70"/>
      <c r="D10" s="70"/>
      <c r="E10" s="70"/>
      <c r="F10" s="78"/>
      <c r="G10" s="71" t="str">
        <f>IF(C10="","",IF(F10&lt;0,(D10*(E10+0.02)),(D10*(E10+0.02))))</f>
        <v/>
      </c>
      <c r="H10" s="71" t="str">
        <f>IF(C10="","",IF(F10&gt;0,F10*G10,F10*-G10))</f>
        <v/>
      </c>
      <c r="I10" s="72" t="str">
        <f>IF(C10="","",C10*F10)</f>
        <v/>
      </c>
      <c r="J10" s="72" t="str">
        <f>IF(C10="","",C10*F10*0.05)</f>
        <v/>
      </c>
      <c r="K10" s="72" t="str">
        <f>IF(C10="","",IF(F10&lt;0,-C10*E10,C10*E10))</f>
        <v/>
      </c>
      <c r="L10" s="74" t="str">
        <f>IF(C10="","",IF(F10&gt;0,K10*F10,-K10*F10))</f>
        <v/>
      </c>
      <c r="M10" s="139"/>
      <c r="N10" s="135"/>
      <c r="O10" s="142" t="str">
        <f>IF(C10="","",IF(F10&lt;0,-C10,C10))</f>
        <v/>
      </c>
      <c r="P10" s="143" t="str">
        <f>IF(C10="","",C10*F10)</f>
        <v/>
      </c>
      <c r="Q10" s="133"/>
      <c r="S10" s="206">
        <f t="shared" si="0"/>
        <v>0</v>
      </c>
      <c r="T10" s="207" t="s">
        <v>70</v>
      </c>
    </row>
    <row r="11" spans="1:29" s="77" customFormat="1" ht="15" customHeight="1" thickBot="1">
      <c r="A11" s="138"/>
      <c r="B11" s="134"/>
      <c r="C11" s="117"/>
      <c r="D11" s="117"/>
      <c r="E11" s="117"/>
      <c r="F11" s="118"/>
      <c r="G11" s="71" t="str">
        <f>IF(C11="","",IF(F11&lt;0,(D11*(E11+0.02)),(D11*(E11+0.02))))</f>
        <v/>
      </c>
      <c r="H11" s="71" t="str">
        <f>IF(C11="","",IF(F11&gt;0,F11*G11,F11*-G11))</f>
        <v/>
      </c>
      <c r="I11" s="71" t="str">
        <f>IF(C11="","",C11*F11)</f>
        <v/>
      </c>
      <c r="J11" s="71" t="str">
        <f>IF(C11="","",C11*F11*0.05)</f>
        <v/>
      </c>
      <c r="K11" s="71" t="str">
        <f>IF(C11="","",IF(F11&lt;0,-C11*E11,C11*E11))</f>
        <v/>
      </c>
      <c r="L11" s="73" t="str">
        <f>IF(C11="","",IF(F11&gt;0,K11*F11,-K11*F11))</f>
        <v/>
      </c>
      <c r="M11" s="132"/>
      <c r="N11" s="136"/>
      <c r="O11" s="141" t="str">
        <f>IF(C11="","",IF(F11&lt;0,-C11,C11))</f>
        <v/>
      </c>
      <c r="P11" s="144" t="str">
        <f>IF(C11="","",C11*F11)</f>
        <v/>
      </c>
      <c r="Q11" s="133"/>
      <c r="S11" s="206">
        <f t="shared" si="0"/>
        <v>0</v>
      </c>
      <c r="T11" s="207"/>
    </row>
    <row r="12" spans="1:29" s="66" customFormat="1" ht="15" customHeight="1" thickTop="1" thickBot="1">
      <c r="A12" s="75"/>
      <c r="B12" s="82" t="s">
        <v>15</v>
      </c>
      <c r="C12" s="82">
        <f>SUMPRODUCT(C7:C11,F7:F11)</f>
        <v>0</v>
      </c>
      <c r="D12" s="82"/>
      <c r="E12" s="82"/>
      <c r="F12" s="82"/>
      <c r="G12" s="75">
        <f t="shared" ref="G12:L12" si="1">SUM(G7:G11)</f>
        <v>0</v>
      </c>
      <c r="H12" s="75">
        <f t="shared" si="1"/>
        <v>0</v>
      </c>
      <c r="I12" s="75">
        <f t="shared" si="1"/>
        <v>0</v>
      </c>
      <c r="J12" s="75">
        <f t="shared" si="1"/>
        <v>0</v>
      </c>
      <c r="K12" s="75">
        <f t="shared" si="1"/>
        <v>0</v>
      </c>
      <c r="L12" s="75">
        <f t="shared" si="1"/>
        <v>0</v>
      </c>
      <c r="M12" s="131"/>
      <c r="N12" s="75"/>
      <c r="O12" s="145">
        <f>SUM(O7:O11)</f>
        <v>0</v>
      </c>
      <c r="P12" s="145">
        <f>SUM(P7:P11)</f>
        <v>0</v>
      </c>
      <c r="Q12" s="76"/>
      <c r="S12" s="206">
        <f t="shared" si="0"/>
        <v>0</v>
      </c>
      <c r="T12" s="207"/>
    </row>
    <row r="13" spans="1:29" s="66" customFormat="1" ht="15" customHeight="1" thickTop="1" thickBot="1">
      <c r="A13" s="75"/>
      <c r="B13" s="1349"/>
      <c r="C13" s="1349"/>
      <c r="D13" s="1349"/>
      <c r="E13" s="1349"/>
      <c r="F13" s="1349"/>
      <c r="G13" s="75"/>
      <c r="H13" s="75"/>
      <c r="I13" s="75"/>
      <c r="J13" s="75"/>
      <c r="K13" s="75"/>
      <c r="L13" s="75"/>
      <c r="M13" s="75"/>
      <c r="N13" s="75"/>
      <c r="O13" s="75"/>
      <c r="P13" s="75"/>
      <c r="Q13" s="76"/>
      <c r="S13" s="218">
        <f>SUM(S7:S12)</f>
        <v>0</v>
      </c>
      <c r="T13" s="219" t="str">
        <f>IF(L12=S13,"OK","Conferir")</f>
        <v>OK</v>
      </c>
    </row>
    <row r="14" spans="1:29" s="66" customFormat="1" ht="15" customHeight="1">
      <c r="A14" s="61"/>
      <c r="B14" s="59"/>
      <c r="C14" s="59"/>
      <c r="D14" s="59"/>
      <c r="E14" s="59"/>
      <c r="F14" s="59"/>
      <c r="G14" s="59"/>
      <c r="H14" s="59"/>
      <c r="I14" s="59"/>
      <c r="J14" s="62"/>
      <c r="K14" s="59"/>
      <c r="L14" s="59"/>
      <c r="M14" s="58"/>
      <c r="N14" s="58"/>
      <c r="O14" s="58"/>
      <c r="P14" s="58"/>
      <c r="Q14" s="58"/>
    </row>
    <row r="15" spans="1:29" s="66" customFormat="1" ht="15" customHeight="1">
      <c r="A15" s="58"/>
      <c r="B15" s="60"/>
      <c r="C15" s="59"/>
      <c r="D15" s="59"/>
      <c r="E15" s="59"/>
      <c r="F15" s="58"/>
      <c r="G15" s="58"/>
      <c r="H15" s="59"/>
      <c r="I15" s="59"/>
      <c r="J15" s="58"/>
      <c r="K15" s="58"/>
      <c r="L15" s="58"/>
      <c r="M15" s="59"/>
      <c r="N15" s="63"/>
      <c r="O15" s="64"/>
      <c r="P15" s="65"/>
      <c r="Q15" s="58"/>
    </row>
    <row r="16" spans="1:29" s="66" customFormat="1" ht="15" customHeight="1">
      <c r="A16" s="7"/>
      <c r="B16" s="11"/>
      <c r="C16" s="8"/>
      <c r="D16" s="8"/>
      <c r="E16" s="8"/>
      <c r="F16" s="7"/>
      <c r="G16" s="7"/>
      <c r="H16" s="12"/>
      <c r="I16" s="8"/>
      <c r="J16" s="7"/>
      <c r="K16" s="7"/>
      <c r="L16" s="8"/>
      <c r="M16" s="7"/>
      <c r="N16" s="7"/>
      <c r="O16" s="7"/>
      <c r="P16" s="7"/>
      <c r="Q16" s="7"/>
    </row>
    <row r="17" spans="1:17" s="58" customFormat="1" ht="15" customHeight="1">
      <c r="A17" s="7"/>
      <c r="B17" s="11"/>
      <c r="C17" s="8"/>
      <c r="D17" s="8"/>
      <c r="E17" s="8"/>
      <c r="F17" s="7"/>
      <c r="G17" s="7"/>
      <c r="H17" s="8"/>
      <c r="I17" s="24"/>
      <c r="J17" s="7"/>
      <c r="K17" s="7"/>
      <c r="L17" s="12"/>
      <c r="M17" s="7"/>
      <c r="N17" s="7"/>
      <c r="O17" s="7"/>
      <c r="P17" s="7"/>
      <c r="Q17" s="7"/>
    </row>
    <row r="18" spans="1:17" s="58" customFormat="1" ht="15" customHeight="1">
      <c r="A18" s="7"/>
      <c r="B18" s="11"/>
      <c r="C18" s="8"/>
      <c r="D18" s="8"/>
      <c r="E18" s="8"/>
      <c r="F18" s="7"/>
      <c r="G18" s="7"/>
      <c r="H18" s="8"/>
      <c r="I18" s="8"/>
      <c r="J18" s="7"/>
      <c r="K18" s="7"/>
      <c r="L18" s="12"/>
      <c r="M18" s="7"/>
      <c r="N18" s="7"/>
      <c r="O18" s="7"/>
      <c r="P18" s="7"/>
      <c r="Q18" s="7"/>
    </row>
    <row r="19" spans="1:17" ht="15" customHeight="1">
      <c r="C19" s="8"/>
      <c r="D19" s="8"/>
      <c r="E19" s="8"/>
      <c r="I19" s="8"/>
      <c r="J19" s="8"/>
      <c r="M19" s="12"/>
    </row>
    <row r="20" spans="1:17" ht="15" customHeight="1">
      <c r="C20" s="8"/>
      <c r="D20" s="8"/>
      <c r="E20" s="8"/>
      <c r="I20" s="8"/>
      <c r="J20" s="8"/>
      <c r="M20" s="12"/>
    </row>
    <row r="21" spans="1:17" ht="15" customHeight="1">
      <c r="I21" s="8"/>
      <c r="J21" s="8"/>
      <c r="M21" s="12"/>
    </row>
    <row r="22" spans="1:17" ht="14.25" customHeight="1">
      <c r="H22" s="8"/>
      <c r="I22" s="8"/>
      <c r="J22" s="8"/>
      <c r="K22" s="8"/>
      <c r="L22" s="12"/>
      <c r="M22" s="12"/>
    </row>
    <row r="23" spans="1:17">
      <c r="H23" s="8"/>
      <c r="I23" s="8"/>
      <c r="J23" s="8"/>
      <c r="K23" s="8"/>
      <c r="L23" s="12"/>
      <c r="M23" s="12"/>
    </row>
    <row r="24" spans="1:17">
      <c r="H24" s="8"/>
      <c r="I24" s="8"/>
      <c r="J24" s="8"/>
      <c r="K24" s="8"/>
      <c r="L24" s="12"/>
      <c r="M24" s="12"/>
    </row>
    <row r="25" spans="1:17">
      <c r="H25" s="8"/>
      <c r="I25" s="8"/>
      <c r="J25" s="8"/>
      <c r="K25" s="8"/>
      <c r="L25" s="12"/>
      <c r="M25" s="12"/>
    </row>
  </sheetData>
  <mergeCells count="11">
    <mergeCell ref="S5:T5"/>
    <mergeCell ref="J5:J6"/>
    <mergeCell ref="I5:I6"/>
    <mergeCell ref="A4:Q4"/>
    <mergeCell ref="B13:F13"/>
    <mergeCell ref="C5:F5"/>
    <mergeCell ref="Q5:Q6"/>
    <mergeCell ref="G5:H5"/>
    <mergeCell ref="K5:M5"/>
    <mergeCell ref="A5:A6"/>
    <mergeCell ref="B5:B6"/>
  </mergeCells>
  <dataValidations count="1">
    <dataValidation type="list" allowBlank="1" showInputMessage="1" showErrorMessage="1" sqref="K7 M8:M11" xr:uid="{00000000-0002-0000-1800-000000000000}">
      <formula1>$T$7:$T$13</formula1>
    </dataValidation>
  </dataValidations>
  <printOptions horizontalCentered="1"/>
  <pageMargins left="0.39370078740157483" right="0" top="0.39370078740157483" bottom="0.39370078740157483" header="0.51181102362204722" footer="0.19685039370078741"/>
  <pageSetup paperSize="9" scale="54" orientation="portrait" r:id="rId1"/>
  <headerFooter alignWithMargins="0">
    <oddFooter>&amp;L&amp;8&amp;F - &amp;A&amp;R&amp;8&amp;P / &amp;N</oddFooter>
  </headerFooter>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2C99-FCFD-471F-A8E3-E49439CB91B8}">
  <sheetPr codeName="Planilha19">
    <tabColor rgb="FFF43800"/>
    <pageSetUpPr fitToPage="1"/>
  </sheetPr>
  <dimension ref="A1:M28"/>
  <sheetViews>
    <sheetView showGridLines="0" view="pageBreakPreview" zoomScale="130" zoomScaleNormal="100" zoomScaleSheetLayoutView="130" workbookViewId="0">
      <pane ySplit="3" topLeftCell="A4" activePane="bottomLeft" state="frozen"/>
      <selection sqref="A1:XFD3"/>
      <selection pane="bottomLeft" activeCell="I16" sqref="I16"/>
    </sheetView>
  </sheetViews>
  <sheetFormatPr defaultRowHeight="11.25"/>
  <cols>
    <col min="1" max="5" width="8.140625" style="23" customWidth="1"/>
    <col min="6" max="240" width="8.85546875" style="4"/>
    <col min="241" max="241" width="14.5703125" style="4" customWidth="1"/>
    <col min="242" max="242" width="20.7109375" style="4" customWidth="1"/>
    <col min="243" max="243" width="8.85546875" style="4"/>
    <col min="244" max="255" width="8.42578125" style="4" customWidth="1"/>
    <col min="256" max="496" width="8.85546875" style="4"/>
    <col min="497" max="497" width="14.5703125" style="4" customWidth="1"/>
    <col min="498" max="498" width="20.7109375" style="4" customWidth="1"/>
    <col min="499" max="499" width="8.85546875" style="4"/>
    <col min="500" max="511" width="8.42578125" style="4" customWidth="1"/>
    <col min="512" max="752" width="8.85546875" style="4"/>
    <col min="753" max="753" width="14.5703125" style="4" customWidth="1"/>
    <col min="754" max="754" width="20.7109375" style="4" customWidth="1"/>
    <col min="755" max="755" width="8.85546875" style="4"/>
    <col min="756" max="767" width="8.42578125" style="4" customWidth="1"/>
    <col min="768" max="1008" width="8.85546875" style="4"/>
    <col min="1009" max="1009" width="14.5703125" style="4" customWidth="1"/>
    <col min="1010" max="1010" width="20.7109375" style="4" customWidth="1"/>
    <col min="1011" max="1011" width="8.85546875" style="4"/>
    <col min="1012" max="1023" width="8.42578125" style="4" customWidth="1"/>
    <col min="1024" max="1264" width="8.85546875" style="4"/>
    <col min="1265" max="1265" width="14.5703125" style="4" customWidth="1"/>
    <col min="1266" max="1266" width="20.7109375" style="4" customWidth="1"/>
    <col min="1267" max="1267" width="8.85546875" style="4"/>
    <col min="1268" max="1279" width="8.42578125" style="4" customWidth="1"/>
    <col min="1280" max="1520" width="8.85546875" style="4"/>
    <col min="1521" max="1521" width="14.5703125" style="4" customWidth="1"/>
    <col min="1522" max="1522" width="20.7109375" style="4" customWidth="1"/>
    <col min="1523" max="1523" width="8.85546875" style="4"/>
    <col min="1524" max="1535" width="8.42578125" style="4" customWidth="1"/>
    <col min="1536" max="1776" width="8.85546875" style="4"/>
    <col min="1777" max="1777" width="14.5703125" style="4" customWidth="1"/>
    <col min="1778" max="1778" width="20.7109375" style="4" customWidth="1"/>
    <col min="1779" max="1779" width="8.85546875" style="4"/>
    <col min="1780" max="1791" width="8.42578125" style="4" customWidth="1"/>
    <col min="1792" max="2032" width="8.85546875" style="4"/>
    <col min="2033" max="2033" width="14.5703125" style="4" customWidth="1"/>
    <col min="2034" max="2034" width="20.7109375" style="4" customWidth="1"/>
    <col min="2035" max="2035" width="8.85546875" style="4"/>
    <col min="2036" max="2047" width="8.42578125" style="4" customWidth="1"/>
    <col min="2048" max="2288" width="8.85546875" style="4"/>
    <col min="2289" max="2289" width="14.5703125" style="4" customWidth="1"/>
    <col min="2290" max="2290" width="20.7109375" style="4" customWidth="1"/>
    <col min="2291" max="2291" width="8.85546875" style="4"/>
    <col min="2292" max="2303" width="8.42578125" style="4" customWidth="1"/>
    <col min="2304" max="2544" width="8.85546875" style="4"/>
    <col min="2545" max="2545" width="14.5703125" style="4" customWidth="1"/>
    <col min="2546" max="2546" width="20.7109375" style="4" customWidth="1"/>
    <col min="2547" max="2547" width="8.85546875" style="4"/>
    <col min="2548" max="2559" width="8.42578125" style="4" customWidth="1"/>
    <col min="2560" max="2800" width="8.85546875" style="4"/>
    <col min="2801" max="2801" width="14.5703125" style="4" customWidth="1"/>
    <col min="2802" max="2802" width="20.7109375" style="4" customWidth="1"/>
    <col min="2803" max="2803" width="8.85546875" style="4"/>
    <col min="2804" max="2815" width="8.42578125" style="4" customWidth="1"/>
    <col min="2816" max="3056" width="8.85546875" style="4"/>
    <col min="3057" max="3057" width="14.5703125" style="4" customWidth="1"/>
    <col min="3058" max="3058" width="20.7109375" style="4" customWidth="1"/>
    <col min="3059" max="3059" width="8.85546875" style="4"/>
    <col min="3060" max="3071" width="8.42578125" style="4" customWidth="1"/>
    <col min="3072" max="3312" width="8.85546875" style="4"/>
    <col min="3313" max="3313" width="14.5703125" style="4" customWidth="1"/>
    <col min="3314" max="3314" width="20.7109375" style="4" customWidth="1"/>
    <col min="3315" max="3315" width="8.85546875" style="4"/>
    <col min="3316" max="3327" width="8.42578125" style="4" customWidth="1"/>
    <col min="3328" max="3568" width="8.85546875" style="4"/>
    <col min="3569" max="3569" width="14.5703125" style="4" customWidth="1"/>
    <col min="3570" max="3570" width="20.7109375" style="4" customWidth="1"/>
    <col min="3571" max="3571" width="8.85546875" style="4"/>
    <col min="3572" max="3583" width="8.42578125" style="4" customWidth="1"/>
    <col min="3584" max="3824" width="8.85546875" style="4"/>
    <col min="3825" max="3825" width="14.5703125" style="4" customWidth="1"/>
    <col min="3826" max="3826" width="20.7109375" style="4" customWidth="1"/>
    <col min="3827" max="3827" width="8.85546875" style="4"/>
    <col min="3828" max="3839" width="8.42578125" style="4" customWidth="1"/>
    <col min="3840" max="4080" width="8.85546875" style="4"/>
    <col min="4081" max="4081" width="14.5703125" style="4" customWidth="1"/>
    <col min="4082" max="4082" width="20.7109375" style="4" customWidth="1"/>
    <col min="4083" max="4083" width="8.85546875" style="4"/>
    <col min="4084" max="4095" width="8.42578125" style="4" customWidth="1"/>
    <col min="4096" max="4336" width="8.85546875" style="4"/>
    <col min="4337" max="4337" width="14.5703125" style="4" customWidth="1"/>
    <col min="4338" max="4338" width="20.7109375" style="4" customWidth="1"/>
    <col min="4339" max="4339" width="8.85546875" style="4"/>
    <col min="4340" max="4351" width="8.42578125" style="4" customWidth="1"/>
    <col min="4352" max="4592" width="8.85546875" style="4"/>
    <col min="4593" max="4593" width="14.5703125" style="4" customWidth="1"/>
    <col min="4594" max="4594" width="20.7109375" style="4" customWidth="1"/>
    <col min="4595" max="4595" width="8.85546875" style="4"/>
    <col min="4596" max="4607" width="8.42578125" style="4" customWidth="1"/>
    <col min="4608" max="4848" width="8.85546875" style="4"/>
    <col min="4849" max="4849" width="14.5703125" style="4" customWidth="1"/>
    <col min="4850" max="4850" width="20.7109375" style="4" customWidth="1"/>
    <col min="4851" max="4851" width="8.85546875" style="4"/>
    <col min="4852" max="4863" width="8.42578125" style="4" customWidth="1"/>
    <col min="4864" max="5104" width="8.85546875" style="4"/>
    <col min="5105" max="5105" width="14.5703125" style="4" customWidth="1"/>
    <col min="5106" max="5106" width="20.7109375" style="4" customWidth="1"/>
    <col min="5107" max="5107" width="8.85546875" style="4"/>
    <col min="5108" max="5119" width="8.42578125" style="4" customWidth="1"/>
    <col min="5120" max="5360" width="8.85546875" style="4"/>
    <col min="5361" max="5361" width="14.5703125" style="4" customWidth="1"/>
    <col min="5362" max="5362" width="20.7109375" style="4" customWidth="1"/>
    <col min="5363" max="5363" width="8.85546875" style="4"/>
    <col min="5364" max="5375" width="8.42578125" style="4" customWidth="1"/>
    <col min="5376" max="5616" width="8.85546875" style="4"/>
    <col min="5617" max="5617" width="14.5703125" style="4" customWidth="1"/>
    <col min="5618" max="5618" width="20.7109375" style="4" customWidth="1"/>
    <col min="5619" max="5619" width="8.85546875" style="4"/>
    <col min="5620" max="5631" width="8.42578125" style="4" customWidth="1"/>
    <col min="5632" max="5872" width="8.85546875" style="4"/>
    <col min="5873" max="5873" width="14.5703125" style="4" customWidth="1"/>
    <col min="5874" max="5874" width="20.7109375" style="4" customWidth="1"/>
    <col min="5875" max="5875" width="8.85546875" style="4"/>
    <col min="5876" max="5887" width="8.42578125" style="4" customWidth="1"/>
    <col min="5888" max="6128" width="8.85546875" style="4"/>
    <col min="6129" max="6129" width="14.5703125" style="4" customWidth="1"/>
    <col min="6130" max="6130" width="20.7109375" style="4" customWidth="1"/>
    <col min="6131" max="6131" width="8.85546875" style="4"/>
    <col min="6132" max="6143" width="8.42578125" style="4" customWidth="1"/>
    <col min="6144" max="6384" width="8.85546875" style="4"/>
    <col min="6385" max="6385" width="14.5703125" style="4" customWidth="1"/>
    <col min="6386" max="6386" width="20.7109375" style="4" customWidth="1"/>
    <col min="6387" max="6387" width="8.85546875" style="4"/>
    <col min="6388" max="6399" width="8.42578125" style="4" customWidth="1"/>
    <col min="6400" max="6640" width="8.85546875" style="4"/>
    <col min="6641" max="6641" width="14.5703125" style="4" customWidth="1"/>
    <col min="6642" max="6642" width="20.7109375" style="4" customWidth="1"/>
    <col min="6643" max="6643" width="8.85546875" style="4"/>
    <col min="6644" max="6655" width="8.42578125" style="4" customWidth="1"/>
    <col min="6656" max="6896" width="8.85546875" style="4"/>
    <col min="6897" max="6897" width="14.5703125" style="4" customWidth="1"/>
    <col min="6898" max="6898" width="20.7109375" style="4" customWidth="1"/>
    <col min="6899" max="6899" width="8.85546875" style="4"/>
    <col min="6900" max="6911" width="8.42578125" style="4" customWidth="1"/>
    <col min="6912" max="7152" width="8.85546875" style="4"/>
    <col min="7153" max="7153" width="14.5703125" style="4" customWidth="1"/>
    <col min="7154" max="7154" width="20.7109375" style="4" customWidth="1"/>
    <col min="7155" max="7155" width="8.85546875" style="4"/>
    <col min="7156" max="7167" width="8.42578125" style="4" customWidth="1"/>
    <col min="7168" max="7408" width="8.85546875" style="4"/>
    <col min="7409" max="7409" width="14.5703125" style="4" customWidth="1"/>
    <col min="7410" max="7410" width="20.7109375" style="4" customWidth="1"/>
    <col min="7411" max="7411" width="8.85546875" style="4"/>
    <col min="7412" max="7423" width="8.42578125" style="4" customWidth="1"/>
    <col min="7424" max="7664" width="8.85546875" style="4"/>
    <col min="7665" max="7665" width="14.5703125" style="4" customWidth="1"/>
    <col min="7666" max="7666" width="20.7109375" style="4" customWidth="1"/>
    <col min="7667" max="7667" width="8.85546875" style="4"/>
    <col min="7668" max="7679" width="8.42578125" style="4" customWidth="1"/>
    <col min="7680" max="7920" width="8.85546875" style="4"/>
    <col min="7921" max="7921" width="14.5703125" style="4" customWidth="1"/>
    <col min="7922" max="7922" width="20.7109375" style="4" customWidth="1"/>
    <col min="7923" max="7923" width="8.85546875" style="4"/>
    <col min="7924" max="7935" width="8.42578125" style="4" customWidth="1"/>
    <col min="7936" max="8176" width="8.85546875" style="4"/>
    <col min="8177" max="8177" width="14.5703125" style="4" customWidth="1"/>
    <col min="8178" max="8178" width="20.7109375" style="4" customWidth="1"/>
    <col min="8179" max="8179" width="8.85546875" style="4"/>
    <col min="8180" max="8191" width="8.42578125" style="4" customWidth="1"/>
    <col min="8192" max="8432" width="8.85546875" style="4"/>
    <col min="8433" max="8433" width="14.5703125" style="4" customWidth="1"/>
    <col min="8434" max="8434" width="20.7109375" style="4" customWidth="1"/>
    <col min="8435" max="8435" width="8.85546875" style="4"/>
    <col min="8436" max="8447" width="8.42578125" style="4" customWidth="1"/>
    <col min="8448" max="8688" width="8.85546875" style="4"/>
    <col min="8689" max="8689" width="14.5703125" style="4" customWidth="1"/>
    <col min="8690" max="8690" width="20.7109375" style="4" customWidth="1"/>
    <col min="8691" max="8691" width="8.85546875" style="4"/>
    <col min="8692" max="8703" width="8.42578125" style="4" customWidth="1"/>
    <col min="8704" max="8944" width="8.85546875" style="4"/>
    <col min="8945" max="8945" width="14.5703125" style="4" customWidth="1"/>
    <col min="8946" max="8946" width="20.7109375" style="4" customWidth="1"/>
    <col min="8947" max="8947" width="8.85546875" style="4"/>
    <col min="8948" max="8959" width="8.42578125" style="4" customWidth="1"/>
    <col min="8960" max="9200" width="8.85546875" style="4"/>
    <col min="9201" max="9201" width="14.5703125" style="4" customWidth="1"/>
    <col min="9202" max="9202" width="20.7109375" style="4" customWidth="1"/>
    <col min="9203" max="9203" width="8.85546875" style="4"/>
    <col min="9204" max="9215" width="8.42578125" style="4" customWidth="1"/>
    <col min="9216" max="9456" width="8.85546875" style="4"/>
    <col min="9457" max="9457" width="14.5703125" style="4" customWidth="1"/>
    <col min="9458" max="9458" width="20.7109375" style="4" customWidth="1"/>
    <col min="9459" max="9459" width="8.85546875" style="4"/>
    <col min="9460" max="9471" width="8.42578125" style="4" customWidth="1"/>
    <col min="9472" max="9712" width="8.85546875" style="4"/>
    <col min="9713" max="9713" width="14.5703125" style="4" customWidth="1"/>
    <col min="9714" max="9714" width="20.7109375" style="4" customWidth="1"/>
    <col min="9715" max="9715" width="8.85546875" style="4"/>
    <col min="9716" max="9727" width="8.42578125" style="4" customWidth="1"/>
    <col min="9728" max="9968" width="8.85546875" style="4"/>
    <col min="9969" max="9969" width="14.5703125" style="4" customWidth="1"/>
    <col min="9970" max="9970" width="20.7109375" style="4" customWidth="1"/>
    <col min="9971" max="9971" width="8.85546875" style="4"/>
    <col min="9972" max="9983" width="8.42578125" style="4" customWidth="1"/>
    <col min="9984" max="10224" width="8.85546875" style="4"/>
    <col min="10225" max="10225" width="14.5703125" style="4" customWidth="1"/>
    <col min="10226" max="10226" width="20.7109375" style="4" customWidth="1"/>
    <col min="10227" max="10227" width="8.85546875" style="4"/>
    <col min="10228" max="10239" width="8.42578125" style="4" customWidth="1"/>
    <col min="10240" max="10480" width="8.85546875" style="4"/>
    <col min="10481" max="10481" width="14.5703125" style="4" customWidth="1"/>
    <col min="10482" max="10482" width="20.7109375" style="4" customWidth="1"/>
    <col min="10483" max="10483" width="8.85546875" style="4"/>
    <col min="10484" max="10495" width="8.42578125" style="4" customWidth="1"/>
    <col min="10496" max="10736" width="8.85546875" style="4"/>
    <col min="10737" max="10737" width="14.5703125" style="4" customWidth="1"/>
    <col min="10738" max="10738" width="20.7109375" style="4" customWidth="1"/>
    <col min="10739" max="10739" width="8.85546875" style="4"/>
    <col min="10740" max="10751" width="8.42578125" style="4" customWidth="1"/>
    <col min="10752" max="10992" width="8.85546875" style="4"/>
    <col min="10993" max="10993" width="14.5703125" style="4" customWidth="1"/>
    <col min="10994" max="10994" width="20.7109375" style="4" customWidth="1"/>
    <col min="10995" max="10995" width="8.85546875" style="4"/>
    <col min="10996" max="11007" width="8.42578125" style="4" customWidth="1"/>
    <col min="11008" max="11248" width="8.85546875" style="4"/>
    <col min="11249" max="11249" width="14.5703125" style="4" customWidth="1"/>
    <col min="11250" max="11250" width="20.7109375" style="4" customWidth="1"/>
    <col min="11251" max="11251" width="8.85546875" style="4"/>
    <col min="11252" max="11263" width="8.42578125" style="4" customWidth="1"/>
    <col min="11264" max="11504" width="8.85546875" style="4"/>
    <col min="11505" max="11505" width="14.5703125" style="4" customWidth="1"/>
    <col min="11506" max="11506" width="20.7109375" style="4" customWidth="1"/>
    <col min="11507" max="11507" width="8.85546875" style="4"/>
    <col min="11508" max="11519" width="8.42578125" style="4" customWidth="1"/>
    <col min="11520" max="11760" width="8.85546875" style="4"/>
    <col min="11761" max="11761" width="14.5703125" style="4" customWidth="1"/>
    <col min="11762" max="11762" width="20.7109375" style="4" customWidth="1"/>
    <col min="11763" max="11763" width="8.85546875" style="4"/>
    <col min="11764" max="11775" width="8.42578125" style="4" customWidth="1"/>
    <col min="11776" max="12016" width="8.85546875" style="4"/>
    <col min="12017" max="12017" width="14.5703125" style="4" customWidth="1"/>
    <col min="12018" max="12018" width="20.7109375" style="4" customWidth="1"/>
    <col min="12019" max="12019" width="8.85546875" style="4"/>
    <col min="12020" max="12031" width="8.42578125" style="4" customWidth="1"/>
    <col min="12032" max="12272" width="8.85546875" style="4"/>
    <col min="12273" max="12273" width="14.5703125" style="4" customWidth="1"/>
    <col min="12274" max="12274" width="20.7109375" style="4" customWidth="1"/>
    <col min="12275" max="12275" width="8.85546875" style="4"/>
    <col min="12276" max="12287" width="8.42578125" style="4" customWidth="1"/>
    <col min="12288" max="12528" width="8.85546875" style="4"/>
    <col min="12529" max="12529" width="14.5703125" style="4" customWidth="1"/>
    <col min="12530" max="12530" width="20.7109375" style="4" customWidth="1"/>
    <col min="12531" max="12531" width="8.85546875" style="4"/>
    <col min="12532" max="12543" width="8.42578125" style="4" customWidth="1"/>
    <col min="12544" max="12784" width="8.85546875" style="4"/>
    <col min="12785" max="12785" width="14.5703125" style="4" customWidth="1"/>
    <col min="12786" max="12786" width="20.7109375" style="4" customWidth="1"/>
    <col min="12787" max="12787" width="8.85546875" style="4"/>
    <col min="12788" max="12799" width="8.42578125" style="4" customWidth="1"/>
    <col min="12800" max="13040" width="8.85546875" style="4"/>
    <col min="13041" max="13041" width="14.5703125" style="4" customWidth="1"/>
    <col min="13042" max="13042" width="20.7109375" style="4" customWidth="1"/>
    <col min="13043" max="13043" width="8.85546875" style="4"/>
    <col min="13044" max="13055" width="8.42578125" style="4" customWidth="1"/>
    <col min="13056" max="13296" width="8.85546875" style="4"/>
    <col min="13297" max="13297" width="14.5703125" style="4" customWidth="1"/>
    <col min="13298" max="13298" width="20.7109375" style="4" customWidth="1"/>
    <col min="13299" max="13299" width="8.85546875" style="4"/>
    <col min="13300" max="13311" width="8.42578125" style="4" customWidth="1"/>
    <col min="13312" max="13552" width="8.85546875" style="4"/>
    <col min="13553" max="13553" width="14.5703125" style="4" customWidth="1"/>
    <col min="13554" max="13554" width="20.7109375" style="4" customWidth="1"/>
    <col min="13555" max="13555" width="8.85546875" style="4"/>
    <col min="13556" max="13567" width="8.42578125" style="4" customWidth="1"/>
    <col min="13568" max="13808" width="8.85546875" style="4"/>
    <col min="13809" max="13809" width="14.5703125" style="4" customWidth="1"/>
    <col min="13810" max="13810" width="20.7109375" style="4" customWidth="1"/>
    <col min="13811" max="13811" width="8.85546875" style="4"/>
    <col min="13812" max="13823" width="8.42578125" style="4" customWidth="1"/>
    <col min="13824" max="14064" width="8.85546875" style="4"/>
    <col min="14065" max="14065" width="14.5703125" style="4" customWidth="1"/>
    <col min="14066" max="14066" width="20.7109375" style="4" customWidth="1"/>
    <col min="14067" max="14067" width="8.85546875" style="4"/>
    <col min="14068" max="14079" width="8.42578125" style="4" customWidth="1"/>
    <col min="14080" max="14320" width="8.85546875" style="4"/>
    <col min="14321" max="14321" width="14.5703125" style="4" customWidth="1"/>
    <col min="14322" max="14322" width="20.7109375" style="4" customWidth="1"/>
    <col min="14323" max="14323" width="8.85546875" style="4"/>
    <col min="14324" max="14335" width="8.42578125" style="4" customWidth="1"/>
    <col min="14336" max="14576" width="8.85546875" style="4"/>
    <col min="14577" max="14577" width="14.5703125" style="4" customWidth="1"/>
    <col min="14578" max="14578" width="20.7109375" style="4" customWidth="1"/>
    <col min="14579" max="14579" width="8.85546875" style="4"/>
    <col min="14580" max="14591" width="8.42578125" style="4" customWidth="1"/>
    <col min="14592" max="14832" width="8.85546875" style="4"/>
    <col min="14833" max="14833" width="14.5703125" style="4" customWidth="1"/>
    <col min="14834" max="14834" width="20.7109375" style="4" customWidth="1"/>
    <col min="14835" max="14835" width="8.85546875" style="4"/>
    <col min="14836" max="14847" width="8.42578125" style="4" customWidth="1"/>
    <col min="14848" max="15088" width="8.85546875" style="4"/>
    <col min="15089" max="15089" width="14.5703125" style="4" customWidth="1"/>
    <col min="15090" max="15090" width="20.7109375" style="4" customWidth="1"/>
    <col min="15091" max="15091" width="8.85546875" style="4"/>
    <col min="15092" max="15103" width="8.42578125" style="4" customWidth="1"/>
    <col min="15104" max="15344" width="8.85546875" style="4"/>
    <col min="15345" max="15345" width="14.5703125" style="4" customWidth="1"/>
    <col min="15346" max="15346" width="20.7109375" style="4" customWidth="1"/>
    <col min="15347" max="15347" width="8.85546875" style="4"/>
    <col min="15348" max="15359" width="8.42578125" style="4" customWidth="1"/>
    <col min="15360" max="15600" width="8.85546875" style="4"/>
    <col min="15601" max="15601" width="14.5703125" style="4" customWidth="1"/>
    <col min="15602" max="15602" width="20.7109375" style="4" customWidth="1"/>
    <col min="15603" max="15603" width="8.85546875" style="4"/>
    <col min="15604" max="15615" width="8.42578125" style="4" customWidth="1"/>
    <col min="15616" max="15856" width="8.85546875" style="4"/>
    <col min="15857" max="15857" width="14.5703125" style="4" customWidth="1"/>
    <col min="15858" max="15858" width="20.7109375" style="4" customWidth="1"/>
    <col min="15859" max="15859" width="8.85546875" style="4"/>
    <col min="15860" max="15871" width="8.42578125" style="4" customWidth="1"/>
    <col min="15872" max="16112" width="8.85546875" style="4"/>
    <col min="16113" max="16113" width="14.5703125" style="4" customWidth="1"/>
    <col min="16114" max="16114" width="20.7109375" style="4" customWidth="1"/>
    <col min="16115" max="16115" width="8.85546875" style="4"/>
    <col min="16116" max="16127" width="8.42578125" style="4" customWidth="1"/>
    <col min="16128" max="16384" width="8.85546875" style="4"/>
  </cols>
  <sheetData>
    <row r="1" spans="1:13" s="2" customFormat="1" ht="21.6" customHeight="1" thickBot="1">
      <c r="A1" s="1358" t="s">
        <v>19</v>
      </c>
      <c r="B1" s="1358"/>
      <c r="C1" s="1358"/>
      <c r="D1" s="1358"/>
      <c r="E1" s="1358"/>
      <c r="F1" s="1"/>
      <c r="G1" s="1"/>
      <c r="H1" s="1"/>
      <c r="I1" s="1"/>
      <c r="J1" s="1"/>
      <c r="K1" s="1"/>
      <c r="L1" s="1"/>
      <c r="M1" s="1"/>
    </row>
    <row r="2" spans="1:13" s="2" customFormat="1" ht="15" customHeight="1" thickBot="1">
      <c r="A2" s="1359" t="s">
        <v>20</v>
      </c>
      <c r="B2" s="1360"/>
      <c r="C2" s="1361"/>
      <c r="D2" s="1359" t="s">
        <v>21</v>
      </c>
      <c r="E2" s="1361"/>
      <c r="F2" s="1"/>
      <c r="G2" s="1"/>
      <c r="H2" s="1"/>
      <c r="I2" s="1"/>
      <c r="J2" s="1"/>
      <c r="K2" s="1"/>
      <c r="L2" s="1"/>
      <c r="M2" s="1"/>
    </row>
    <row r="3" spans="1:13" s="3" customFormat="1" ht="16.899999999999999" customHeight="1">
      <c r="A3" s="13" t="s">
        <v>22</v>
      </c>
      <c r="B3" s="5" t="s">
        <v>23</v>
      </c>
      <c r="C3" s="18" t="s">
        <v>24</v>
      </c>
      <c r="D3" s="13" t="s">
        <v>22</v>
      </c>
      <c r="E3" s="18" t="s">
        <v>23</v>
      </c>
      <c r="F3" s="1"/>
      <c r="G3" s="1"/>
      <c r="H3" s="1"/>
      <c r="I3" s="1"/>
      <c r="J3" s="1"/>
      <c r="K3" s="1"/>
      <c r="L3" s="1"/>
      <c r="M3" s="1"/>
    </row>
    <row r="4" spans="1:13" s="26" customFormat="1" ht="13.9" customHeight="1">
      <c r="A4" s="14">
        <v>6.3</v>
      </c>
      <c r="B4" s="104">
        <v>0.245</v>
      </c>
      <c r="C4" s="15" t="s">
        <v>25</v>
      </c>
      <c r="D4" s="14">
        <v>3.4</v>
      </c>
      <c r="E4" s="105">
        <v>7.9000000000000001E-2</v>
      </c>
      <c r="F4" s="25"/>
      <c r="G4" s="25"/>
      <c r="H4" s="25"/>
      <c r="I4" s="25"/>
      <c r="J4" s="25"/>
      <c r="K4" s="25"/>
      <c r="L4" s="25"/>
      <c r="M4" s="25"/>
    </row>
    <row r="5" spans="1:13" s="26" customFormat="1" ht="13.9" customHeight="1">
      <c r="A5" s="14">
        <v>8</v>
      </c>
      <c r="B5" s="104">
        <v>0.39500000000000002</v>
      </c>
      <c r="C5" s="15" t="s">
        <v>26</v>
      </c>
      <c r="D5" s="14">
        <v>4.2</v>
      </c>
      <c r="E5" s="105">
        <v>0.109</v>
      </c>
      <c r="F5" s="25"/>
      <c r="G5" s="25"/>
      <c r="H5" s="25"/>
      <c r="I5" s="25"/>
      <c r="J5" s="25"/>
      <c r="K5" s="25"/>
      <c r="L5" s="25"/>
      <c r="M5" s="25"/>
    </row>
    <row r="6" spans="1:13" s="26" customFormat="1" ht="13.9" customHeight="1">
      <c r="A6" s="14">
        <v>10</v>
      </c>
      <c r="B6" s="104">
        <v>0.61699999999999999</v>
      </c>
      <c r="C6" s="15" t="s">
        <v>27</v>
      </c>
      <c r="D6" s="14">
        <v>5</v>
      </c>
      <c r="E6" s="105">
        <v>0.154</v>
      </c>
      <c r="F6" s="25"/>
      <c r="G6" s="25"/>
      <c r="H6" s="25"/>
      <c r="I6" s="25"/>
      <c r="J6" s="25"/>
      <c r="K6" s="25"/>
      <c r="L6" s="25"/>
      <c r="M6" s="25"/>
    </row>
    <row r="7" spans="1:13" s="3" customFormat="1" ht="13.9" customHeight="1">
      <c r="A7" s="14">
        <v>12.5</v>
      </c>
      <c r="B7" s="104">
        <v>0.96299999999999997</v>
      </c>
      <c r="C7" s="15" t="s">
        <v>28</v>
      </c>
      <c r="D7" s="14">
        <v>6</v>
      </c>
      <c r="E7" s="105">
        <v>0.222</v>
      </c>
      <c r="F7" s="1"/>
      <c r="G7" s="1"/>
      <c r="H7" s="1"/>
      <c r="I7" s="1"/>
      <c r="J7" s="1"/>
      <c r="K7" s="1"/>
      <c r="L7" s="1"/>
      <c r="M7" s="1"/>
    </row>
    <row r="8" spans="1:13" s="26" customFormat="1" ht="13.9" customHeight="1">
      <c r="A8" s="14">
        <v>16</v>
      </c>
      <c r="B8" s="104">
        <v>1.5780000000000001</v>
      </c>
      <c r="C8" s="15" t="s">
        <v>29</v>
      </c>
      <c r="D8" s="14">
        <v>7</v>
      </c>
      <c r="E8" s="105">
        <v>0.30199999999999999</v>
      </c>
      <c r="F8" s="25"/>
      <c r="G8" s="25"/>
      <c r="H8" s="25"/>
      <c r="I8" s="25"/>
      <c r="J8" s="25"/>
      <c r="K8" s="25"/>
      <c r="L8" s="25"/>
      <c r="M8" s="25"/>
    </row>
    <row r="9" spans="1:13" s="3" customFormat="1" ht="13.9" customHeight="1">
      <c r="A9" s="14">
        <v>20</v>
      </c>
      <c r="B9" s="104">
        <v>2.4660000000000002</v>
      </c>
      <c r="C9" s="15" t="s">
        <v>30</v>
      </c>
      <c r="D9" s="14">
        <v>8</v>
      </c>
      <c r="E9" s="105">
        <v>0.39500000000000002</v>
      </c>
      <c r="F9" s="1"/>
      <c r="G9" s="1"/>
      <c r="H9" s="1"/>
      <c r="I9" s="1"/>
      <c r="J9" s="1"/>
      <c r="K9" s="1"/>
      <c r="L9" s="1"/>
      <c r="M9" s="1"/>
    </row>
    <row r="10" spans="1:13" s="26" customFormat="1" ht="13.9" customHeight="1">
      <c r="A10" s="14">
        <v>25</v>
      </c>
      <c r="B10" s="104">
        <v>3.8530000000000002</v>
      </c>
      <c r="C10" s="15" t="s">
        <v>31</v>
      </c>
      <c r="D10" s="14">
        <v>9.5</v>
      </c>
      <c r="E10" s="105">
        <v>0.55800000000000005</v>
      </c>
      <c r="F10" s="25"/>
      <c r="G10" s="25"/>
      <c r="H10" s="25"/>
      <c r="I10" s="25"/>
      <c r="J10" s="25"/>
      <c r="K10" s="25"/>
      <c r="L10" s="25"/>
      <c r="M10" s="25"/>
    </row>
    <row r="11" spans="1:13" s="3" customFormat="1" ht="13.9" customHeight="1">
      <c r="A11" s="14">
        <v>32</v>
      </c>
      <c r="B11" s="104">
        <v>6.3129999999999997</v>
      </c>
      <c r="C11" s="15" t="s">
        <v>32</v>
      </c>
      <c r="D11" s="14">
        <v>0</v>
      </c>
      <c r="E11" s="105"/>
      <c r="F11" s="1"/>
      <c r="G11" s="1"/>
      <c r="H11" s="1"/>
      <c r="I11" s="1"/>
      <c r="J11" s="1"/>
      <c r="K11" s="1"/>
      <c r="L11" s="1"/>
      <c r="M11" s="1"/>
    </row>
    <row r="12" spans="1:13" s="26" customFormat="1" ht="13.9" customHeight="1" thickBot="1">
      <c r="A12" s="16">
        <v>40</v>
      </c>
      <c r="B12" s="106">
        <v>9.8650000000000002</v>
      </c>
      <c r="C12" s="17" t="s">
        <v>33</v>
      </c>
      <c r="D12" s="16">
        <v>0</v>
      </c>
      <c r="E12" s="107"/>
      <c r="F12" s="25"/>
      <c r="G12" s="25"/>
      <c r="H12" s="25"/>
      <c r="I12" s="25"/>
      <c r="J12" s="25"/>
      <c r="K12" s="25"/>
      <c r="L12" s="25"/>
      <c r="M12" s="25"/>
    </row>
    <row r="13" spans="1:13" s="29" customFormat="1" ht="13.9" customHeight="1">
      <c r="A13" s="109"/>
      <c r="B13" s="109"/>
      <c r="C13" s="110"/>
      <c r="D13" s="109"/>
      <c r="E13" s="109"/>
      <c r="F13" s="1"/>
      <c r="G13" s="1"/>
      <c r="H13" s="1"/>
      <c r="I13" s="1"/>
      <c r="J13" s="1"/>
      <c r="K13" s="1"/>
      <c r="L13" s="1"/>
      <c r="M13" s="1"/>
    </row>
    <row r="14" spans="1:13" s="29" customFormat="1" ht="13.9" customHeight="1">
      <c r="A14" s="109"/>
      <c r="B14" s="110"/>
      <c r="C14" s="109"/>
      <c r="D14" s="109"/>
      <c r="E14" s="109"/>
      <c r="F14" s="1"/>
      <c r="G14" s="1"/>
      <c r="H14" s="1"/>
      <c r="I14" s="1"/>
      <c r="J14" s="1"/>
      <c r="K14" s="1"/>
      <c r="L14" s="1"/>
      <c r="M14" s="1"/>
    </row>
    <row r="15" spans="1:13" s="54" customFormat="1" ht="13.9" customHeight="1">
      <c r="A15" s="146"/>
      <c r="B15" s="146"/>
      <c r="C15" s="146"/>
      <c r="D15" s="146"/>
      <c r="E15" s="146"/>
      <c r="F15" s="83"/>
      <c r="G15" s="83"/>
      <c r="H15" s="83"/>
      <c r="I15" s="83"/>
      <c r="J15" s="83"/>
      <c r="K15" s="83"/>
      <c r="L15" s="83"/>
      <c r="M15" s="83"/>
    </row>
    <row r="16" spans="1:13" s="54" customFormat="1" ht="13.9" customHeight="1">
      <c r="A16" s="146"/>
      <c r="B16" s="146"/>
      <c r="C16" s="146"/>
      <c r="D16" s="146"/>
      <c r="E16" s="146"/>
      <c r="F16" s="83"/>
      <c r="G16" s="83"/>
      <c r="H16" s="83"/>
      <c r="I16" s="83"/>
      <c r="J16" s="83"/>
      <c r="K16" s="83"/>
      <c r="L16" s="83"/>
      <c r="M16" s="83"/>
    </row>
    <row r="17" spans="1:13" s="54" customFormat="1" ht="13.9" customHeight="1">
      <c r="A17" s="147"/>
      <c r="B17" s="147"/>
      <c r="C17" s="147"/>
      <c r="D17" s="147"/>
      <c r="E17" s="147"/>
      <c r="F17" s="83"/>
      <c r="G17" s="83"/>
      <c r="H17" s="83"/>
      <c r="I17" s="83"/>
      <c r="J17" s="83"/>
      <c r="K17" s="83"/>
      <c r="L17" s="83"/>
      <c r="M17" s="83"/>
    </row>
    <row r="18" spans="1:13" s="54" customFormat="1" ht="13.9" customHeight="1">
      <c r="A18" s="147"/>
      <c r="B18" s="147"/>
      <c r="C18" s="147"/>
      <c r="D18" s="147"/>
      <c r="E18" s="147"/>
      <c r="F18" s="83"/>
      <c r="G18" s="83"/>
      <c r="H18" s="83"/>
      <c r="I18" s="83"/>
      <c r="J18" s="83"/>
      <c r="K18" s="83"/>
      <c r="L18" s="83"/>
      <c r="M18" s="83"/>
    </row>
    <row r="19" spans="1:13" s="54" customFormat="1" ht="13.9" customHeight="1">
      <c r="A19" s="147"/>
      <c r="B19" s="147"/>
      <c r="C19" s="147"/>
      <c r="D19" s="147"/>
      <c r="E19" s="147"/>
      <c r="F19" s="83"/>
      <c r="G19" s="83"/>
      <c r="H19" s="83"/>
      <c r="I19" s="83"/>
      <c r="J19" s="83"/>
      <c r="K19" s="83"/>
      <c r="L19" s="83"/>
      <c r="M19" s="83"/>
    </row>
    <row r="20" spans="1:13" ht="13.9" customHeight="1"/>
    <row r="21" spans="1:13" s="54" customFormat="1" ht="13.9" customHeight="1">
      <c r="A21" s="147"/>
      <c r="B21" s="147"/>
      <c r="C21" s="147"/>
      <c r="D21" s="147"/>
      <c r="E21" s="147"/>
      <c r="F21" s="83"/>
      <c r="G21" s="83"/>
      <c r="H21" s="83"/>
      <c r="I21" s="83"/>
      <c r="J21" s="83"/>
      <c r="K21" s="83"/>
      <c r="L21" s="83"/>
      <c r="M21" s="83"/>
    </row>
    <row r="22" spans="1:13" ht="13.9" customHeight="1"/>
    <row r="23" spans="1:13" ht="12.95" customHeight="1"/>
    <row r="24" spans="1:13" ht="12.95" customHeight="1"/>
    <row r="25" spans="1:13" ht="12.95" customHeight="1"/>
    <row r="26" spans="1:13" ht="12.95" customHeight="1"/>
    <row r="27" spans="1:13" ht="12.95" customHeight="1"/>
    <row r="28" spans="1:13" ht="12.95" customHeight="1"/>
  </sheetData>
  <mergeCells count="3">
    <mergeCell ref="A1:E1"/>
    <mergeCell ref="A2:C2"/>
    <mergeCell ref="D2:E2"/>
  </mergeCells>
  <printOptions horizontalCentered="1"/>
  <pageMargins left="0.19685039370078741" right="0.19685039370078741" top="0.39370078740157483" bottom="0.39370078740157483" header="0.51181102362204722" footer="0.19685039370078741"/>
  <pageSetup paperSize="9" orientation="landscape" r:id="rId1"/>
  <headerFooter alignWithMargins="0">
    <oddFooter>&amp;L&amp;"Arial,Normal"&amp;F  - &amp;A&amp;R&amp;"Arial,Normal"&amp;P / &amp;N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8661-4D2E-418E-9324-29661EAC3248}">
  <sheetPr codeName="Planilha15">
    <tabColor rgb="FF1851D6"/>
  </sheetPr>
  <dimension ref="A1:KY222"/>
  <sheetViews>
    <sheetView showGridLines="0" view="pageBreakPreview" zoomScale="85" zoomScaleNormal="85" zoomScaleSheetLayoutView="85" workbookViewId="0">
      <pane ySplit="6" topLeftCell="A7" activePane="bottomLeft" state="frozen"/>
      <selection activeCell="E107" sqref="E107"/>
      <selection pane="bottomLeft" activeCell="E107" sqref="E107"/>
    </sheetView>
  </sheetViews>
  <sheetFormatPr defaultRowHeight="15"/>
  <cols>
    <col min="1" max="1" width="24.28515625" style="860" customWidth="1"/>
    <col min="2" max="2" width="14.85546875" style="860" customWidth="1"/>
    <col min="3" max="3" width="26.5703125" style="860" customWidth="1"/>
    <col min="4" max="4" width="83.28515625" style="860" customWidth="1"/>
    <col min="5" max="5" width="17.28515625" style="860" customWidth="1"/>
    <col min="6" max="6" width="15.42578125" style="860" customWidth="1"/>
    <col min="7" max="7" width="9.5703125" style="860" customWidth="1"/>
    <col min="8" max="8" width="15.140625" style="860" customWidth="1"/>
    <col min="9" max="9" width="13.28515625" style="860" customWidth="1"/>
    <col min="10" max="10" width="15.140625" style="860" bestFit="1" customWidth="1"/>
    <col min="11" max="11" width="17" style="860" hidden="1" customWidth="1"/>
    <col min="12" max="12" width="17.140625" style="860" hidden="1" customWidth="1"/>
    <col min="13" max="13" width="14.85546875" style="860" hidden="1" customWidth="1"/>
    <col min="14" max="14" width="16.42578125" style="860" hidden="1" customWidth="1"/>
    <col min="15" max="15" width="0" style="860" hidden="1" customWidth="1"/>
    <col min="16" max="16" width="9.140625" style="860"/>
    <col min="17" max="17" width="9.85546875" style="860" bestFit="1" customWidth="1"/>
    <col min="18" max="22" width="9.140625" style="860"/>
    <col min="23" max="23" width="9.85546875" style="860" bestFit="1" customWidth="1"/>
    <col min="24" max="24" width="9.140625" style="860"/>
    <col min="25" max="25" width="10.5703125" style="860" bestFit="1" customWidth="1"/>
    <col min="26" max="26" width="9.140625" style="860"/>
    <col min="27" max="27" width="9.5703125" style="860" bestFit="1" customWidth="1"/>
    <col min="28" max="28" width="9.140625" style="860"/>
    <col min="29" max="29" width="9.5703125" style="860" bestFit="1" customWidth="1"/>
    <col min="30" max="16384" width="9.140625" style="860"/>
  </cols>
  <sheetData>
    <row r="1" spans="1:29" s="30" customFormat="1" ht="15" customHeight="1">
      <c r="A1" s="189"/>
      <c r="B1" s="851"/>
      <c r="C1" s="208" t="s">
        <v>149</v>
      </c>
      <c r="D1" s="182" t="s">
        <v>791</v>
      </c>
      <c r="E1" s="182"/>
      <c r="F1" s="178"/>
      <c r="G1" s="178"/>
      <c r="H1" s="178"/>
      <c r="I1" s="178"/>
      <c r="J1" s="178"/>
      <c r="K1" s="178"/>
      <c r="L1" s="178"/>
      <c r="M1" s="178"/>
      <c r="N1" s="178"/>
      <c r="O1" s="853"/>
      <c r="P1" s="1366" t="s">
        <v>1637</v>
      </c>
      <c r="Q1" s="1367"/>
      <c r="R1" s="1367"/>
      <c r="S1" s="1367"/>
      <c r="T1" s="1367"/>
      <c r="U1" s="1367"/>
      <c r="V1" s="1367"/>
      <c r="W1" s="1367"/>
      <c r="X1" s="1367"/>
      <c r="Y1" s="1367"/>
      <c r="Z1" s="1367"/>
      <c r="AA1" s="1367"/>
      <c r="AB1" s="1367"/>
      <c r="AC1" s="1368"/>
    </row>
    <row r="2" spans="1:29" s="113" customFormat="1" ht="15" customHeight="1">
      <c r="A2" s="191"/>
      <c r="B2" s="30"/>
      <c r="C2" s="208" t="s">
        <v>123</v>
      </c>
      <c r="D2" s="220" t="s">
        <v>792</v>
      </c>
      <c r="E2" s="220"/>
      <c r="F2" s="182"/>
      <c r="G2" s="182"/>
      <c r="H2" s="182"/>
      <c r="I2" s="182"/>
      <c r="J2" s="182"/>
      <c r="K2" s="182"/>
      <c r="L2" s="182"/>
      <c r="M2" s="182"/>
      <c r="N2" s="182"/>
      <c r="O2" s="855"/>
      <c r="P2" s="1362" t="s">
        <v>910</v>
      </c>
      <c r="Q2" s="1363"/>
      <c r="R2" s="1362" t="s">
        <v>1648</v>
      </c>
      <c r="S2" s="1363"/>
      <c r="T2" s="1362" t="s">
        <v>1649</v>
      </c>
      <c r="U2" s="1363"/>
      <c r="V2" s="1362" t="s">
        <v>1650</v>
      </c>
      <c r="W2" s="1363"/>
      <c r="X2" s="1362" t="s">
        <v>9</v>
      </c>
      <c r="Y2" s="1363"/>
      <c r="Z2" s="1362" t="s">
        <v>868</v>
      </c>
      <c r="AA2" s="1363"/>
      <c r="AB2" s="1364" t="s">
        <v>60</v>
      </c>
      <c r="AC2" s="1365"/>
    </row>
    <row r="3" spans="1:29" s="113" customFormat="1" ht="15" customHeight="1">
      <c r="A3" s="191"/>
      <c r="B3" s="30"/>
      <c r="C3" s="208" t="s">
        <v>272</v>
      </c>
      <c r="D3" s="1324" t="s">
        <v>1536</v>
      </c>
      <c r="E3" s="1324"/>
      <c r="F3" s="182"/>
      <c r="G3" s="182"/>
      <c r="H3" s="182"/>
      <c r="I3" s="182"/>
      <c r="J3" s="182"/>
      <c r="K3" s="182"/>
      <c r="L3" s="182"/>
      <c r="M3" s="182"/>
      <c r="N3" s="182"/>
      <c r="O3" s="855"/>
      <c r="P3" s="923" t="s">
        <v>1646</v>
      </c>
      <c r="Q3" s="924">
        <f>SUM(J7:J11,J26:J37,J179:J180)</f>
        <v>3528.7262000000001</v>
      </c>
      <c r="R3" s="923" t="s">
        <v>1646</v>
      </c>
      <c r="S3" s="924">
        <f>SUM(J181)</f>
        <v>175.96799999999999</v>
      </c>
      <c r="T3" s="923" t="s">
        <v>1646</v>
      </c>
      <c r="U3" s="924">
        <f>SUM(J38,J182)</f>
        <v>532.58900000000006</v>
      </c>
      <c r="V3" s="923" t="s">
        <v>1646</v>
      </c>
      <c r="W3" s="924">
        <f>SUM(J12:J13,J39:J43,J82:J88,J183:J187)</f>
        <v>1370.5834</v>
      </c>
      <c r="X3" s="923" t="s">
        <v>1646</v>
      </c>
      <c r="Y3" s="924">
        <f>SUM(J14:J15,J44:J47,J89:J94,J188:J191)</f>
        <v>2013.7556999999997</v>
      </c>
      <c r="Z3" s="923" t="s">
        <v>1646</v>
      </c>
      <c r="AA3" s="924">
        <f>SUM(J22:J23,J60:J65,J114:J120,J204:J208)</f>
        <v>1627.0756000000001</v>
      </c>
      <c r="AB3" s="30" t="s">
        <v>1646</v>
      </c>
      <c r="AC3" s="924">
        <v>0</v>
      </c>
    </row>
    <row r="4" spans="1:29" s="113" customFormat="1" ht="15" customHeight="1">
      <c r="A4" s="199"/>
      <c r="B4" s="856"/>
      <c r="C4" s="208" t="s">
        <v>124</v>
      </c>
      <c r="D4" s="182" t="s">
        <v>970</v>
      </c>
      <c r="E4" s="182"/>
      <c r="F4" s="182"/>
      <c r="G4" s="182"/>
      <c r="H4" s="182"/>
      <c r="I4" s="182"/>
      <c r="J4" s="182"/>
      <c r="K4" s="182"/>
      <c r="L4" s="182"/>
      <c r="M4" s="182"/>
      <c r="N4" s="182"/>
      <c r="O4" s="857"/>
      <c r="P4" s="923" t="s">
        <v>1647</v>
      </c>
      <c r="Q4" s="924">
        <f>SUM(J24,J66:J67,J209)</f>
        <v>2233.5289999999995</v>
      </c>
      <c r="R4" s="923" t="s">
        <v>1647</v>
      </c>
      <c r="S4" s="924">
        <f>SUM(J68,J210)</f>
        <v>417.17200000000003</v>
      </c>
      <c r="T4" s="923" t="s">
        <v>1647</v>
      </c>
      <c r="U4" s="924">
        <f>SUM(J69,J211)</f>
        <v>432.19400000000002</v>
      </c>
      <c r="V4" s="923" t="s">
        <v>1647</v>
      </c>
      <c r="W4" s="924">
        <f>SUM(J70,J212)</f>
        <v>442.92399999999998</v>
      </c>
      <c r="X4" s="923" t="s">
        <v>1647</v>
      </c>
      <c r="Y4" s="924">
        <f>SUM(J71,J213)</f>
        <v>430.048</v>
      </c>
      <c r="Z4" s="923" t="s">
        <v>1647</v>
      </c>
      <c r="AA4" s="924">
        <f>SUM(J75,J217)</f>
        <v>451.50800000000004</v>
      </c>
      <c r="AB4" s="30" t="s">
        <v>1647</v>
      </c>
      <c r="AC4" s="924">
        <f>SUM(J9,J25,J76:J81,J218:J220)</f>
        <v>3188.6289999999999</v>
      </c>
    </row>
    <row r="5" spans="1:29" s="31" customFormat="1" ht="22.15" customHeight="1" thickBot="1">
      <c r="A5" s="1331" t="s">
        <v>1537</v>
      </c>
      <c r="B5" s="1332"/>
      <c r="C5" s="1332"/>
      <c r="D5" s="1332"/>
      <c r="E5" s="1332"/>
      <c r="F5" s="1332"/>
      <c r="G5" s="1332"/>
      <c r="H5" s="1332"/>
      <c r="I5" s="1332"/>
      <c r="J5" s="1332"/>
      <c r="K5" s="1332"/>
      <c r="L5" s="1332"/>
      <c r="M5" s="1332"/>
      <c r="N5" s="1332"/>
      <c r="O5" s="1333"/>
      <c r="P5" s="920" t="s">
        <v>1586</v>
      </c>
      <c r="Q5" s="922">
        <f>SUM(J121:J129)</f>
        <v>7843.9399999999987</v>
      </c>
      <c r="R5" s="920" t="s">
        <v>1586</v>
      </c>
      <c r="S5" s="922">
        <f>SUM(J130:J132)</f>
        <v>1771.2800000000002</v>
      </c>
      <c r="T5" s="920" t="s">
        <v>1586</v>
      </c>
      <c r="U5" s="922">
        <f>SUM(J133:J135)</f>
        <v>1771.2800000000002</v>
      </c>
      <c r="V5" s="920" t="s">
        <v>1586</v>
      </c>
      <c r="W5" s="922">
        <f>SUM(J136:J143)</f>
        <v>5128.12</v>
      </c>
      <c r="X5" s="920" t="s">
        <v>1586</v>
      </c>
      <c r="Y5" s="922">
        <f>SUM(J144:J149)</f>
        <v>5454.56</v>
      </c>
      <c r="Z5" s="920" t="s">
        <v>1586</v>
      </c>
      <c r="AA5" s="922">
        <f>SUM(J168:J175)</f>
        <v>6394.32</v>
      </c>
      <c r="AB5" s="921" t="s">
        <v>1586</v>
      </c>
      <c r="AC5" s="922">
        <f>SUM(J176:J178)</f>
        <v>1088.07</v>
      </c>
    </row>
    <row r="6" spans="1:29" ht="19.5">
      <c r="A6" s="858" t="s">
        <v>293</v>
      </c>
      <c r="B6" s="858" t="s">
        <v>1087</v>
      </c>
      <c r="C6" s="858" t="s">
        <v>1088</v>
      </c>
      <c r="D6" s="858" t="s">
        <v>0</v>
      </c>
      <c r="E6" s="858" t="s">
        <v>65</v>
      </c>
      <c r="F6" s="858" t="s">
        <v>1089</v>
      </c>
      <c r="G6" s="858" t="s">
        <v>1090</v>
      </c>
      <c r="H6" s="858" t="s">
        <v>62</v>
      </c>
      <c r="I6" s="858" t="s">
        <v>448</v>
      </c>
      <c r="J6" s="858" t="s">
        <v>976</v>
      </c>
      <c r="L6" s="861" t="s">
        <v>1087</v>
      </c>
      <c r="M6" s="861" t="s">
        <v>8</v>
      </c>
    </row>
    <row r="7" spans="1:29">
      <c r="A7" s="863" t="s">
        <v>1538</v>
      </c>
      <c r="B7" s="863" t="s">
        <v>1539</v>
      </c>
      <c r="C7" s="863" t="s">
        <v>1299</v>
      </c>
      <c r="D7" s="864" t="s">
        <v>1540</v>
      </c>
      <c r="E7" s="865">
        <v>3</v>
      </c>
      <c r="F7" s="866">
        <v>0</v>
      </c>
      <c r="G7" s="866">
        <f>E7+E7*F7</f>
        <v>3</v>
      </c>
      <c r="H7" s="866" t="s">
        <v>220</v>
      </c>
      <c r="I7" s="867">
        <v>88.14</v>
      </c>
      <c r="J7" s="868">
        <f>G7*I7</f>
        <v>264.42</v>
      </c>
      <c r="L7" s="869" t="str" cm="1">
        <f t="array" ref="L7:L9">_xlfn.UNIQUE(B7:B220)</f>
        <v>PCI - Gás</v>
      </c>
      <c r="M7" s="870">
        <f>SUMIFS($J$6:$J$222,$B$6:$B$222,$L7)</f>
        <v>25873.412799999995</v>
      </c>
    </row>
    <row r="8" spans="1:29">
      <c r="A8" s="863" t="s">
        <v>1538</v>
      </c>
      <c r="B8" s="863" t="s">
        <v>1539</v>
      </c>
      <c r="C8" s="863" t="s">
        <v>1299</v>
      </c>
      <c r="D8" s="864" t="s">
        <v>1541</v>
      </c>
      <c r="E8" s="865">
        <v>1</v>
      </c>
      <c r="F8" s="865">
        <v>0</v>
      </c>
      <c r="G8" s="871">
        <f>E8+E8*F8</f>
        <v>1</v>
      </c>
      <c r="H8" s="865" t="s">
        <v>220</v>
      </c>
      <c r="I8" s="867">
        <v>109.15</v>
      </c>
      <c r="J8" s="868">
        <f>G8*I8</f>
        <v>109.15</v>
      </c>
      <c r="L8" s="869" t="str">
        <v>PCI - Hidrantes</v>
      </c>
      <c r="M8" s="870">
        <f>SUMIFS($J$6:$J$222,$B$6:$B$222,$L8)</f>
        <v>12396.951999999999</v>
      </c>
    </row>
    <row r="9" spans="1:29">
      <c r="A9" s="863" t="s">
        <v>1542</v>
      </c>
      <c r="B9" s="863" t="s">
        <v>1543</v>
      </c>
      <c r="C9" s="863" t="s">
        <v>1299</v>
      </c>
      <c r="D9" s="864" t="s">
        <v>1544</v>
      </c>
      <c r="E9" s="865">
        <v>1</v>
      </c>
      <c r="F9" s="865">
        <v>0</v>
      </c>
      <c r="G9" s="871">
        <f t="shared" ref="G9:G72" si="0">E9+E9*F9</f>
        <v>1</v>
      </c>
      <c r="H9" s="865" t="s">
        <v>220</v>
      </c>
      <c r="I9" s="867">
        <v>327.63</v>
      </c>
      <c r="J9" s="868">
        <f t="shared" ref="J9:J72" si="1">G9*I9</f>
        <v>327.63</v>
      </c>
      <c r="L9" s="869" t="str">
        <v>Preventivo</v>
      </c>
      <c r="M9" s="870">
        <f>SUMIFS($J$6:$J$222,$B$6:$B$222,$L9)</f>
        <v>73088.05</v>
      </c>
    </row>
    <row r="10" spans="1:29">
      <c r="A10" s="863" t="s">
        <v>1538</v>
      </c>
      <c r="B10" s="863" t="s">
        <v>1539</v>
      </c>
      <c r="C10" s="863" t="s">
        <v>1299</v>
      </c>
      <c r="D10" s="864" t="s">
        <v>1540</v>
      </c>
      <c r="E10" s="865">
        <v>1</v>
      </c>
      <c r="F10" s="865">
        <v>0</v>
      </c>
      <c r="G10" s="871">
        <f t="shared" si="0"/>
        <v>1</v>
      </c>
      <c r="H10" s="865" t="s">
        <v>220</v>
      </c>
      <c r="I10" s="867">
        <v>88.14</v>
      </c>
      <c r="J10" s="868">
        <f t="shared" si="1"/>
        <v>88.14</v>
      </c>
      <c r="L10" s="904"/>
      <c r="M10" s="904"/>
    </row>
    <row r="11" spans="1:29">
      <c r="A11" s="863" t="s">
        <v>1538</v>
      </c>
      <c r="B11" s="863" t="s">
        <v>1539</v>
      </c>
      <c r="C11" s="863" t="s">
        <v>1299</v>
      </c>
      <c r="D11" s="864" t="s">
        <v>1545</v>
      </c>
      <c r="E11" s="865">
        <v>1</v>
      </c>
      <c r="F11" s="865">
        <v>0</v>
      </c>
      <c r="G11" s="871">
        <f t="shared" si="0"/>
        <v>1</v>
      </c>
      <c r="H11" s="865" t="s">
        <v>220</v>
      </c>
      <c r="I11" s="867">
        <v>669.3</v>
      </c>
      <c r="J11" s="868">
        <f t="shared" si="1"/>
        <v>669.3</v>
      </c>
      <c r="L11" s="904"/>
      <c r="M11" s="904"/>
    </row>
    <row r="12" spans="1:29">
      <c r="A12" s="863" t="s">
        <v>1546</v>
      </c>
      <c r="B12" s="863" t="s">
        <v>1539</v>
      </c>
      <c r="C12" s="863" t="s">
        <v>1299</v>
      </c>
      <c r="D12" s="864" t="s">
        <v>1547</v>
      </c>
      <c r="E12" s="865">
        <v>1</v>
      </c>
      <c r="F12" s="865">
        <v>0</v>
      </c>
      <c r="G12" s="871">
        <f t="shared" si="0"/>
        <v>1</v>
      </c>
      <c r="H12" s="865" t="s">
        <v>220</v>
      </c>
      <c r="I12" s="867">
        <v>43.05</v>
      </c>
      <c r="J12" s="868">
        <f t="shared" si="1"/>
        <v>43.05</v>
      </c>
      <c r="L12" s="394"/>
      <c r="M12" s="394"/>
    </row>
    <row r="13" spans="1:29">
      <c r="A13" s="863" t="s">
        <v>1546</v>
      </c>
      <c r="B13" s="863" t="s">
        <v>1539</v>
      </c>
      <c r="C13" s="863" t="s">
        <v>1299</v>
      </c>
      <c r="D13" s="864" t="s">
        <v>1548</v>
      </c>
      <c r="E13" s="865">
        <v>2</v>
      </c>
      <c r="F13" s="865">
        <v>0</v>
      </c>
      <c r="G13" s="871">
        <f t="shared" si="0"/>
        <v>2</v>
      </c>
      <c r="H13" s="865" t="s">
        <v>220</v>
      </c>
      <c r="I13" s="867">
        <v>26.9</v>
      </c>
      <c r="J13" s="868">
        <f t="shared" si="1"/>
        <v>53.8</v>
      </c>
      <c r="L13" s="394"/>
      <c r="M13" s="394"/>
    </row>
    <row r="14" spans="1:29">
      <c r="A14" s="863" t="s">
        <v>1549</v>
      </c>
      <c r="B14" s="863" t="s">
        <v>1539</v>
      </c>
      <c r="C14" s="863" t="s">
        <v>1299</v>
      </c>
      <c r="D14" s="864" t="s">
        <v>1547</v>
      </c>
      <c r="E14" s="865">
        <v>2</v>
      </c>
      <c r="F14" s="865">
        <v>0</v>
      </c>
      <c r="G14" s="871">
        <f t="shared" si="0"/>
        <v>2</v>
      </c>
      <c r="H14" s="865" t="s">
        <v>220</v>
      </c>
      <c r="I14" s="867">
        <v>43.05</v>
      </c>
      <c r="J14" s="868">
        <f t="shared" si="1"/>
        <v>86.1</v>
      </c>
      <c r="L14" s="394"/>
      <c r="M14" s="394"/>
    </row>
    <row r="15" spans="1:29">
      <c r="A15" s="863" t="s">
        <v>1549</v>
      </c>
      <c r="B15" s="863" t="s">
        <v>1539</v>
      </c>
      <c r="C15" s="863" t="s">
        <v>1299</v>
      </c>
      <c r="D15" s="864" t="s">
        <v>1548</v>
      </c>
      <c r="E15" s="865">
        <v>2</v>
      </c>
      <c r="F15" s="865">
        <v>0</v>
      </c>
      <c r="G15" s="871">
        <f t="shared" si="0"/>
        <v>2</v>
      </c>
      <c r="H15" s="865" t="s">
        <v>220</v>
      </c>
      <c r="I15" s="867">
        <v>26.9</v>
      </c>
      <c r="J15" s="868">
        <f t="shared" si="1"/>
        <v>53.8</v>
      </c>
      <c r="L15" s="394"/>
      <c r="M15" s="394"/>
    </row>
    <row r="16" spans="1:29">
      <c r="A16" s="863" t="s">
        <v>1550</v>
      </c>
      <c r="B16" s="863" t="s">
        <v>1539</v>
      </c>
      <c r="C16" s="863" t="s">
        <v>1299</v>
      </c>
      <c r="D16" s="864" t="s">
        <v>1547</v>
      </c>
      <c r="E16" s="865">
        <v>2</v>
      </c>
      <c r="F16" s="865">
        <v>0</v>
      </c>
      <c r="G16" s="871">
        <f t="shared" si="0"/>
        <v>2</v>
      </c>
      <c r="H16" s="865" t="s">
        <v>220</v>
      </c>
      <c r="I16" s="867">
        <v>43.05</v>
      </c>
      <c r="J16" s="868">
        <f t="shared" si="1"/>
        <v>86.1</v>
      </c>
      <c r="L16" s="394"/>
      <c r="M16" s="394"/>
    </row>
    <row r="17" spans="1:13">
      <c r="A17" s="863" t="s">
        <v>1550</v>
      </c>
      <c r="B17" s="863" t="s">
        <v>1539</v>
      </c>
      <c r="C17" s="863" t="s">
        <v>1299</v>
      </c>
      <c r="D17" s="864" t="s">
        <v>1548</v>
      </c>
      <c r="E17" s="865">
        <v>2</v>
      </c>
      <c r="F17" s="865">
        <v>0</v>
      </c>
      <c r="G17" s="871">
        <f t="shared" si="0"/>
        <v>2</v>
      </c>
      <c r="H17" s="865" t="s">
        <v>220</v>
      </c>
      <c r="I17" s="867">
        <v>26.9</v>
      </c>
      <c r="J17" s="868">
        <f t="shared" si="1"/>
        <v>53.8</v>
      </c>
      <c r="L17" s="394"/>
      <c r="M17" s="394"/>
    </row>
    <row r="18" spans="1:13">
      <c r="A18" s="863" t="s">
        <v>1551</v>
      </c>
      <c r="B18" s="863" t="s">
        <v>1539</v>
      </c>
      <c r="C18" s="863" t="s">
        <v>1299</v>
      </c>
      <c r="D18" s="864" t="s">
        <v>1547</v>
      </c>
      <c r="E18" s="865">
        <v>2</v>
      </c>
      <c r="F18" s="865">
        <v>0</v>
      </c>
      <c r="G18" s="871">
        <f t="shared" si="0"/>
        <v>2</v>
      </c>
      <c r="H18" s="865" t="s">
        <v>220</v>
      </c>
      <c r="I18" s="867">
        <v>43.05</v>
      </c>
      <c r="J18" s="868">
        <f t="shared" si="1"/>
        <v>86.1</v>
      </c>
      <c r="L18" s="394"/>
      <c r="M18" s="394"/>
    </row>
    <row r="19" spans="1:13">
      <c r="A19" s="862" t="s">
        <v>1551</v>
      </c>
      <c r="B19" s="862" t="s">
        <v>1539</v>
      </c>
      <c r="C19" s="862" t="s">
        <v>1299</v>
      </c>
      <c r="D19" s="873" t="s">
        <v>1548</v>
      </c>
      <c r="E19" s="874">
        <v>2</v>
      </c>
      <c r="F19" s="865">
        <v>0</v>
      </c>
      <c r="G19" s="871">
        <f t="shared" si="0"/>
        <v>2</v>
      </c>
      <c r="H19" s="874" t="s">
        <v>220</v>
      </c>
      <c r="I19" s="867">
        <v>26.9</v>
      </c>
      <c r="J19" s="868">
        <f t="shared" si="1"/>
        <v>53.8</v>
      </c>
      <c r="L19" s="394"/>
      <c r="M19" s="394"/>
    </row>
    <row r="20" spans="1:13">
      <c r="A20" s="863" t="s">
        <v>1552</v>
      </c>
      <c r="B20" s="863" t="s">
        <v>1539</v>
      </c>
      <c r="C20" s="863" t="s">
        <v>1299</v>
      </c>
      <c r="D20" s="864" t="s">
        <v>1547</v>
      </c>
      <c r="E20" s="865">
        <v>12</v>
      </c>
      <c r="F20" s="865">
        <v>0</v>
      </c>
      <c r="G20" s="871">
        <f t="shared" si="0"/>
        <v>12</v>
      </c>
      <c r="H20" s="865" t="s">
        <v>220</v>
      </c>
      <c r="I20" s="867">
        <v>43.05</v>
      </c>
      <c r="J20" s="868">
        <f t="shared" si="1"/>
        <v>516.59999999999991</v>
      </c>
      <c r="L20" s="394"/>
      <c r="M20" s="394"/>
    </row>
    <row r="21" spans="1:13">
      <c r="A21" s="863" t="s">
        <v>1552</v>
      </c>
      <c r="B21" s="863" t="s">
        <v>1539</v>
      </c>
      <c r="C21" s="863" t="s">
        <v>1299</v>
      </c>
      <c r="D21" s="864" t="s">
        <v>1548</v>
      </c>
      <c r="E21" s="865">
        <v>12</v>
      </c>
      <c r="F21" s="865">
        <v>0</v>
      </c>
      <c r="G21" s="871">
        <f t="shared" si="0"/>
        <v>12</v>
      </c>
      <c r="H21" s="865" t="s">
        <v>220</v>
      </c>
      <c r="I21" s="867">
        <v>26.9</v>
      </c>
      <c r="J21" s="868">
        <f t="shared" si="1"/>
        <v>322.79999999999995</v>
      </c>
      <c r="L21" s="394"/>
      <c r="M21" s="394"/>
    </row>
    <row r="22" spans="1:13">
      <c r="A22" s="863" t="s">
        <v>1553</v>
      </c>
      <c r="B22" s="863" t="s">
        <v>1539</v>
      </c>
      <c r="C22" s="863" t="s">
        <v>1299</v>
      </c>
      <c r="D22" s="864" t="s">
        <v>1547</v>
      </c>
      <c r="E22" s="865">
        <v>1</v>
      </c>
      <c r="F22" s="865">
        <v>0</v>
      </c>
      <c r="G22" s="871">
        <f t="shared" si="0"/>
        <v>1</v>
      </c>
      <c r="H22" s="865" t="s">
        <v>220</v>
      </c>
      <c r="I22" s="867">
        <v>43.05</v>
      </c>
      <c r="J22" s="868">
        <f t="shared" si="1"/>
        <v>43.05</v>
      </c>
      <c r="L22" s="394"/>
      <c r="M22" s="394"/>
    </row>
    <row r="23" spans="1:13">
      <c r="A23" s="863" t="s">
        <v>1553</v>
      </c>
      <c r="B23" s="863" t="s">
        <v>1539</v>
      </c>
      <c r="C23" s="863" t="s">
        <v>1299</v>
      </c>
      <c r="D23" s="864" t="s">
        <v>1548</v>
      </c>
      <c r="E23" s="865">
        <v>3</v>
      </c>
      <c r="F23" s="865">
        <v>0</v>
      </c>
      <c r="G23" s="871">
        <f t="shared" si="0"/>
        <v>3</v>
      </c>
      <c r="H23" s="865" t="s">
        <v>220</v>
      </c>
      <c r="I23" s="867">
        <v>26.9</v>
      </c>
      <c r="J23" s="868">
        <f t="shared" si="1"/>
        <v>80.699999999999989</v>
      </c>
      <c r="L23" s="394"/>
      <c r="M23" s="394"/>
    </row>
    <row r="24" spans="1:13">
      <c r="A24" s="863" t="s">
        <v>1538</v>
      </c>
      <c r="B24" s="863" t="s">
        <v>1543</v>
      </c>
      <c r="C24" s="863" t="s">
        <v>1299</v>
      </c>
      <c r="D24" s="864" t="s">
        <v>1554</v>
      </c>
      <c r="E24" s="865">
        <v>1</v>
      </c>
      <c r="F24" s="865">
        <v>0</v>
      </c>
      <c r="G24" s="871">
        <f t="shared" si="0"/>
        <v>1</v>
      </c>
      <c r="H24" s="865" t="s">
        <v>220</v>
      </c>
      <c r="I24" s="867">
        <v>780</v>
      </c>
      <c r="J24" s="868">
        <f t="shared" si="1"/>
        <v>780</v>
      </c>
      <c r="L24" s="394"/>
      <c r="M24" s="394"/>
    </row>
    <row r="25" spans="1:13">
      <c r="A25" s="863" t="s">
        <v>1555</v>
      </c>
      <c r="B25" s="863" t="s">
        <v>1543</v>
      </c>
      <c r="C25" s="863" t="s">
        <v>1299</v>
      </c>
      <c r="D25" s="864" t="s">
        <v>1556</v>
      </c>
      <c r="E25" s="865">
        <v>2</v>
      </c>
      <c r="F25" s="865">
        <v>0</v>
      </c>
      <c r="G25" s="871">
        <f t="shared" si="0"/>
        <v>2</v>
      </c>
      <c r="H25" s="865" t="s">
        <v>220</v>
      </c>
      <c r="I25" s="867">
        <v>296.77</v>
      </c>
      <c r="J25" s="868">
        <f t="shared" si="1"/>
        <v>593.54</v>
      </c>
      <c r="L25" s="394"/>
      <c r="M25" s="394"/>
    </row>
    <row r="26" spans="1:13">
      <c r="A26" s="863" t="s">
        <v>1538</v>
      </c>
      <c r="B26" s="863" t="s">
        <v>1539</v>
      </c>
      <c r="C26" s="863" t="s">
        <v>1313</v>
      </c>
      <c r="D26" s="864" t="s">
        <v>1557</v>
      </c>
      <c r="E26" s="865">
        <v>3</v>
      </c>
      <c r="F26" s="865">
        <v>0</v>
      </c>
      <c r="G26" s="871">
        <f t="shared" si="0"/>
        <v>3</v>
      </c>
      <c r="H26" s="865" t="s">
        <v>220</v>
      </c>
      <c r="I26" s="867">
        <v>27.46</v>
      </c>
      <c r="J26" s="868">
        <f t="shared" si="1"/>
        <v>82.38</v>
      </c>
      <c r="L26" s="394"/>
      <c r="M26" s="394"/>
    </row>
    <row r="27" spans="1:13">
      <c r="A27" s="862" t="s">
        <v>1538</v>
      </c>
      <c r="B27" s="862" t="s">
        <v>1539</v>
      </c>
      <c r="C27" s="862" t="s">
        <v>1313</v>
      </c>
      <c r="D27" s="873" t="s">
        <v>1558</v>
      </c>
      <c r="E27" s="874">
        <v>1</v>
      </c>
      <c r="F27" s="874">
        <v>0</v>
      </c>
      <c r="G27" s="871">
        <f t="shared" si="0"/>
        <v>1</v>
      </c>
      <c r="H27" s="874" t="s">
        <v>220</v>
      </c>
      <c r="I27" s="867">
        <v>5.13</v>
      </c>
      <c r="J27" s="868">
        <f t="shared" si="1"/>
        <v>5.13</v>
      </c>
      <c r="L27" s="394"/>
      <c r="M27" s="394"/>
    </row>
    <row r="28" spans="1:13">
      <c r="A28" s="863" t="s">
        <v>1538</v>
      </c>
      <c r="B28" s="863" t="s">
        <v>1539</v>
      </c>
      <c r="C28" s="863" t="s">
        <v>1313</v>
      </c>
      <c r="D28" s="864" t="s">
        <v>1559</v>
      </c>
      <c r="E28" s="865">
        <v>1</v>
      </c>
      <c r="F28" s="865">
        <v>0</v>
      </c>
      <c r="G28" s="871">
        <f t="shared" si="0"/>
        <v>1</v>
      </c>
      <c r="H28" s="865" t="s">
        <v>220</v>
      </c>
      <c r="I28" s="867">
        <v>3.5</v>
      </c>
      <c r="J28" s="868">
        <f t="shared" si="1"/>
        <v>3.5</v>
      </c>
      <c r="L28" s="394"/>
      <c r="M28" s="394"/>
    </row>
    <row r="29" spans="1:13">
      <c r="A29" s="863" t="s">
        <v>1538</v>
      </c>
      <c r="B29" s="863" t="s">
        <v>1539</v>
      </c>
      <c r="C29" s="863" t="s">
        <v>1313</v>
      </c>
      <c r="D29" s="864" t="s">
        <v>1560</v>
      </c>
      <c r="E29" s="865">
        <v>1</v>
      </c>
      <c r="F29" s="865">
        <v>0</v>
      </c>
      <c r="G29" s="871">
        <f t="shared" si="0"/>
        <v>1</v>
      </c>
      <c r="H29" s="865" t="s">
        <v>220</v>
      </c>
      <c r="I29" s="867">
        <v>6.65</v>
      </c>
      <c r="J29" s="868">
        <f t="shared" si="1"/>
        <v>6.65</v>
      </c>
      <c r="L29" s="394"/>
      <c r="M29" s="394"/>
    </row>
    <row r="30" spans="1:13">
      <c r="A30" s="863" t="s">
        <v>1538</v>
      </c>
      <c r="B30" s="863" t="s">
        <v>1539</v>
      </c>
      <c r="C30" s="863" t="s">
        <v>1313</v>
      </c>
      <c r="D30" s="864" t="s">
        <v>1561</v>
      </c>
      <c r="E30" s="865">
        <v>4</v>
      </c>
      <c r="F30" s="865">
        <v>0</v>
      </c>
      <c r="G30" s="871">
        <f t="shared" si="0"/>
        <v>4</v>
      </c>
      <c r="H30" s="865" t="s">
        <v>220</v>
      </c>
      <c r="I30" s="867">
        <v>7.71</v>
      </c>
      <c r="J30" s="868">
        <f t="shared" si="1"/>
        <v>30.84</v>
      </c>
      <c r="L30" s="394"/>
      <c r="M30" s="394"/>
    </row>
    <row r="31" spans="1:13">
      <c r="A31" s="863" t="s">
        <v>1538</v>
      </c>
      <c r="B31" s="863" t="s">
        <v>1539</v>
      </c>
      <c r="C31" s="863" t="s">
        <v>1313</v>
      </c>
      <c r="D31" s="864" t="s">
        <v>1513</v>
      </c>
      <c r="E31" s="865">
        <v>4</v>
      </c>
      <c r="F31" s="865">
        <v>0</v>
      </c>
      <c r="G31" s="871">
        <f t="shared" si="0"/>
        <v>4</v>
      </c>
      <c r="H31" s="865" t="s">
        <v>220</v>
      </c>
      <c r="I31" s="867">
        <v>33.32</v>
      </c>
      <c r="J31" s="868">
        <f t="shared" si="1"/>
        <v>133.28</v>
      </c>
      <c r="L31" s="394"/>
      <c r="M31" s="394"/>
    </row>
    <row r="32" spans="1:13">
      <c r="A32" s="864" t="s">
        <v>1538</v>
      </c>
      <c r="B32" s="864" t="s">
        <v>1539</v>
      </c>
      <c r="C32" s="864" t="s">
        <v>1313</v>
      </c>
      <c r="D32" s="864" t="s">
        <v>1562</v>
      </c>
      <c r="E32" s="865">
        <v>1</v>
      </c>
      <c r="F32" s="865">
        <v>0</v>
      </c>
      <c r="G32" s="871">
        <f t="shared" si="0"/>
        <v>1</v>
      </c>
      <c r="H32" s="865" t="s">
        <v>220</v>
      </c>
      <c r="I32" s="867">
        <v>24.95</v>
      </c>
      <c r="J32" s="868">
        <f t="shared" si="1"/>
        <v>24.95</v>
      </c>
      <c r="L32" s="394"/>
      <c r="M32" s="394"/>
    </row>
    <row r="33" spans="1:13">
      <c r="A33" s="864" t="s">
        <v>1538</v>
      </c>
      <c r="B33" s="864" t="s">
        <v>1539</v>
      </c>
      <c r="C33" s="864" t="s">
        <v>1313</v>
      </c>
      <c r="D33" s="864" t="s">
        <v>1563</v>
      </c>
      <c r="E33" s="865">
        <v>5</v>
      </c>
      <c r="F33" s="865">
        <v>0</v>
      </c>
      <c r="G33" s="871">
        <f t="shared" si="0"/>
        <v>5</v>
      </c>
      <c r="H33" s="865" t="s">
        <v>220</v>
      </c>
      <c r="I33" s="867">
        <v>4.03</v>
      </c>
      <c r="J33" s="868">
        <f t="shared" si="1"/>
        <v>20.150000000000002</v>
      </c>
      <c r="L33" s="394"/>
      <c r="M33" s="394"/>
    </row>
    <row r="34" spans="1:13">
      <c r="A34" s="864" t="s">
        <v>1538</v>
      </c>
      <c r="B34" s="864" t="s">
        <v>1539</v>
      </c>
      <c r="C34" s="864" t="s">
        <v>1313</v>
      </c>
      <c r="D34" s="864" t="s">
        <v>1504</v>
      </c>
      <c r="E34" s="865">
        <v>1</v>
      </c>
      <c r="F34" s="865">
        <v>0</v>
      </c>
      <c r="G34" s="871">
        <f t="shared" si="0"/>
        <v>1</v>
      </c>
      <c r="H34" s="865" t="s">
        <v>220</v>
      </c>
      <c r="I34" s="867">
        <v>21.23</v>
      </c>
      <c r="J34" s="868">
        <f t="shared" si="1"/>
        <v>21.23</v>
      </c>
      <c r="L34" s="394"/>
      <c r="M34" s="394"/>
    </row>
    <row r="35" spans="1:13">
      <c r="A35" s="864" t="s">
        <v>1538</v>
      </c>
      <c r="B35" s="863" t="s">
        <v>1539</v>
      </c>
      <c r="C35" s="864" t="s">
        <v>1313</v>
      </c>
      <c r="D35" s="864" t="s">
        <v>1564</v>
      </c>
      <c r="E35" s="865">
        <v>3</v>
      </c>
      <c r="F35" s="865">
        <v>0</v>
      </c>
      <c r="G35" s="871">
        <f t="shared" si="0"/>
        <v>3</v>
      </c>
      <c r="H35" s="865" t="s">
        <v>220</v>
      </c>
      <c r="I35" s="867">
        <v>9.2799999999999994</v>
      </c>
      <c r="J35" s="868">
        <f t="shared" si="1"/>
        <v>27.839999999999996</v>
      </c>
      <c r="L35" s="394"/>
      <c r="M35" s="394"/>
    </row>
    <row r="36" spans="1:13">
      <c r="A36" s="864" t="s">
        <v>1538</v>
      </c>
      <c r="B36" s="864" t="s">
        <v>1539</v>
      </c>
      <c r="C36" s="864" t="s">
        <v>1313</v>
      </c>
      <c r="D36" s="864" t="s">
        <v>1565</v>
      </c>
      <c r="E36" s="865">
        <v>2</v>
      </c>
      <c r="F36" s="865">
        <v>0</v>
      </c>
      <c r="G36" s="871">
        <f t="shared" si="0"/>
        <v>2</v>
      </c>
      <c r="H36" s="865" t="s">
        <v>220</v>
      </c>
      <c r="I36" s="867">
        <v>55.77</v>
      </c>
      <c r="J36" s="868">
        <f t="shared" si="1"/>
        <v>111.54</v>
      </c>
      <c r="L36" s="394"/>
      <c r="M36" s="394"/>
    </row>
    <row r="37" spans="1:13">
      <c r="A37" s="864" t="s">
        <v>1538</v>
      </c>
      <c r="B37" s="864" t="s">
        <v>1539</v>
      </c>
      <c r="C37" s="864" t="s">
        <v>1313</v>
      </c>
      <c r="D37" s="864" t="s">
        <v>1566</v>
      </c>
      <c r="E37" s="865">
        <v>1</v>
      </c>
      <c r="F37" s="865">
        <v>0</v>
      </c>
      <c r="G37" s="871">
        <f t="shared" si="0"/>
        <v>1</v>
      </c>
      <c r="H37" s="865" t="s">
        <v>220</v>
      </c>
      <c r="I37" s="867">
        <v>33.82</v>
      </c>
      <c r="J37" s="868">
        <f t="shared" si="1"/>
        <v>33.82</v>
      </c>
      <c r="L37" s="394"/>
      <c r="M37" s="394"/>
    </row>
    <row r="38" spans="1:13">
      <c r="A38" s="864" t="s">
        <v>1567</v>
      </c>
      <c r="B38" s="864" t="s">
        <v>1539</v>
      </c>
      <c r="C38" s="864" t="s">
        <v>1313</v>
      </c>
      <c r="D38" s="864" t="s">
        <v>1513</v>
      </c>
      <c r="E38" s="865">
        <v>5</v>
      </c>
      <c r="F38" s="865">
        <v>0</v>
      </c>
      <c r="G38" s="871">
        <f t="shared" si="0"/>
        <v>5</v>
      </c>
      <c r="H38" s="865" t="s">
        <v>220</v>
      </c>
      <c r="I38" s="867">
        <v>33.32</v>
      </c>
      <c r="J38" s="868">
        <f t="shared" si="1"/>
        <v>166.6</v>
      </c>
      <c r="L38" s="394"/>
      <c r="M38" s="394"/>
    </row>
    <row r="39" spans="1:13">
      <c r="A39" s="864" t="s">
        <v>1546</v>
      </c>
      <c r="B39" s="864" t="s">
        <v>1539</v>
      </c>
      <c r="C39" s="864" t="s">
        <v>1313</v>
      </c>
      <c r="D39" s="864" t="s">
        <v>1568</v>
      </c>
      <c r="E39" s="865">
        <v>2</v>
      </c>
      <c r="F39" s="865">
        <v>0</v>
      </c>
      <c r="G39" s="871">
        <f t="shared" si="0"/>
        <v>2</v>
      </c>
      <c r="H39" s="865" t="s">
        <v>220</v>
      </c>
      <c r="I39" s="867">
        <v>9.8800000000000008</v>
      </c>
      <c r="J39" s="868">
        <f t="shared" si="1"/>
        <v>19.760000000000002</v>
      </c>
      <c r="L39" s="394"/>
      <c r="M39" s="394"/>
    </row>
    <row r="40" spans="1:13">
      <c r="A40" s="864" t="s">
        <v>1546</v>
      </c>
      <c r="B40" s="864" t="s">
        <v>1539</v>
      </c>
      <c r="C40" s="864" t="s">
        <v>1313</v>
      </c>
      <c r="D40" s="864" t="s">
        <v>1569</v>
      </c>
      <c r="E40" s="865">
        <v>1</v>
      </c>
      <c r="F40" s="865">
        <v>0</v>
      </c>
      <c r="G40" s="871">
        <f t="shared" si="0"/>
        <v>1</v>
      </c>
      <c r="H40" s="865" t="s">
        <v>220</v>
      </c>
      <c r="I40" s="867">
        <v>6.89</v>
      </c>
      <c r="J40" s="868">
        <f t="shared" si="1"/>
        <v>6.89</v>
      </c>
      <c r="L40" s="394"/>
      <c r="M40" s="394"/>
    </row>
    <row r="41" spans="1:13">
      <c r="A41" s="864" t="s">
        <v>1546</v>
      </c>
      <c r="B41" s="864" t="s">
        <v>1539</v>
      </c>
      <c r="C41" s="864" t="s">
        <v>1313</v>
      </c>
      <c r="D41" s="864" t="s">
        <v>1561</v>
      </c>
      <c r="E41" s="865">
        <v>1</v>
      </c>
      <c r="F41" s="865">
        <v>0</v>
      </c>
      <c r="G41" s="871">
        <f t="shared" si="0"/>
        <v>1</v>
      </c>
      <c r="H41" s="865" t="s">
        <v>220</v>
      </c>
      <c r="I41" s="867">
        <v>7.71</v>
      </c>
      <c r="J41" s="868">
        <f t="shared" si="1"/>
        <v>7.71</v>
      </c>
      <c r="L41" s="394"/>
      <c r="M41" s="394"/>
    </row>
    <row r="42" spans="1:13" s="905" customFormat="1">
      <c r="A42" s="863" t="s">
        <v>1546</v>
      </c>
      <c r="B42" s="863" t="s">
        <v>1539</v>
      </c>
      <c r="C42" s="863" t="s">
        <v>1313</v>
      </c>
      <c r="D42" s="864" t="s">
        <v>1570</v>
      </c>
      <c r="E42" s="865">
        <v>2</v>
      </c>
      <c r="F42" s="865">
        <v>0</v>
      </c>
      <c r="G42" s="871">
        <f t="shared" si="0"/>
        <v>2</v>
      </c>
      <c r="H42" s="865" t="s">
        <v>220</v>
      </c>
      <c r="I42" s="867">
        <v>22.9</v>
      </c>
      <c r="J42" s="868">
        <f t="shared" si="1"/>
        <v>45.8</v>
      </c>
      <c r="L42" s="906"/>
      <c r="M42" s="906"/>
    </row>
    <row r="43" spans="1:13">
      <c r="A43" s="873" t="s">
        <v>1546</v>
      </c>
      <c r="B43" s="862" t="s">
        <v>1539</v>
      </c>
      <c r="C43" s="873" t="s">
        <v>1313</v>
      </c>
      <c r="D43" s="873" t="s">
        <v>1571</v>
      </c>
      <c r="E43" s="874">
        <v>1</v>
      </c>
      <c r="F43" s="874">
        <v>0</v>
      </c>
      <c r="G43" s="871">
        <f t="shared" si="0"/>
        <v>1</v>
      </c>
      <c r="H43" s="874" t="s">
        <v>220</v>
      </c>
      <c r="I43" s="867">
        <v>56.14</v>
      </c>
      <c r="J43" s="868">
        <f t="shared" si="1"/>
        <v>56.14</v>
      </c>
      <c r="L43" s="394"/>
      <c r="M43" s="394"/>
    </row>
    <row r="44" spans="1:13">
      <c r="A44" s="864" t="s">
        <v>1549</v>
      </c>
      <c r="B44" s="863" t="s">
        <v>1539</v>
      </c>
      <c r="C44" s="864" t="s">
        <v>1313</v>
      </c>
      <c r="D44" s="864" t="s">
        <v>1568</v>
      </c>
      <c r="E44" s="865">
        <v>2</v>
      </c>
      <c r="F44" s="865">
        <v>0</v>
      </c>
      <c r="G44" s="871">
        <f t="shared" si="0"/>
        <v>2</v>
      </c>
      <c r="H44" s="865" t="s">
        <v>220</v>
      </c>
      <c r="I44" s="867">
        <v>9.8800000000000008</v>
      </c>
      <c r="J44" s="868">
        <f t="shared" si="1"/>
        <v>19.760000000000002</v>
      </c>
      <c r="L44" s="394"/>
      <c r="M44" s="394"/>
    </row>
    <row r="45" spans="1:13">
      <c r="A45" s="864" t="s">
        <v>1549</v>
      </c>
      <c r="B45" s="864" t="s">
        <v>1539</v>
      </c>
      <c r="C45" s="864" t="s">
        <v>1313</v>
      </c>
      <c r="D45" s="864" t="s">
        <v>1569</v>
      </c>
      <c r="E45" s="865">
        <v>1</v>
      </c>
      <c r="F45" s="865">
        <v>0</v>
      </c>
      <c r="G45" s="871">
        <f t="shared" si="0"/>
        <v>1</v>
      </c>
      <c r="H45" s="865" t="s">
        <v>220</v>
      </c>
      <c r="I45" s="867">
        <v>6.89</v>
      </c>
      <c r="J45" s="868">
        <f t="shared" si="1"/>
        <v>6.89</v>
      </c>
      <c r="L45" s="394"/>
      <c r="M45" s="394"/>
    </row>
    <row r="46" spans="1:13">
      <c r="A46" s="864" t="s">
        <v>1549</v>
      </c>
      <c r="B46" s="864" t="s">
        <v>1539</v>
      </c>
      <c r="C46" s="864" t="s">
        <v>1313</v>
      </c>
      <c r="D46" s="864" t="s">
        <v>1570</v>
      </c>
      <c r="E46" s="865">
        <v>2</v>
      </c>
      <c r="F46" s="865">
        <v>0</v>
      </c>
      <c r="G46" s="871">
        <f t="shared" si="0"/>
        <v>2</v>
      </c>
      <c r="H46" s="865" t="s">
        <v>220</v>
      </c>
      <c r="I46" s="867">
        <v>22.9</v>
      </c>
      <c r="J46" s="868">
        <f t="shared" si="1"/>
        <v>45.8</v>
      </c>
      <c r="L46" s="394"/>
      <c r="M46" s="394"/>
    </row>
    <row r="47" spans="1:13">
      <c r="A47" s="864" t="s">
        <v>1549</v>
      </c>
      <c r="B47" s="864" t="s">
        <v>1539</v>
      </c>
      <c r="C47" s="864" t="s">
        <v>1313</v>
      </c>
      <c r="D47" s="864" t="s">
        <v>1571</v>
      </c>
      <c r="E47" s="865">
        <v>1</v>
      </c>
      <c r="F47" s="865">
        <v>0</v>
      </c>
      <c r="G47" s="871">
        <f t="shared" si="0"/>
        <v>1</v>
      </c>
      <c r="H47" s="865" t="s">
        <v>220</v>
      </c>
      <c r="I47" s="867">
        <v>56.14</v>
      </c>
      <c r="J47" s="868">
        <f t="shared" si="1"/>
        <v>56.14</v>
      </c>
      <c r="L47" s="394"/>
      <c r="M47" s="394"/>
    </row>
    <row r="48" spans="1:13">
      <c r="A48" s="864" t="s">
        <v>1550</v>
      </c>
      <c r="B48" s="864" t="s">
        <v>1539</v>
      </c>
      <c r="C48" s="864" t="s">
        <v>1313</v>
      </c>
      <c r="D48" s="864" t="s">
        <v>1568</v>
      </c>
      <c r="E48" s="865">
        <v>2</v>
      </c>
      <c r="F48" s="865">
        <v>0</v>
      </c>
      <c r="G48" s="871">
        <f t="shared" si="0"/>
        <v>2</v>
      </c>
      <c r="H48" s="865" t="s">
        <v>220</v>
      </c>
      <c r="I48" s="867">
        <v>9.8800000000000008</v>
      </c>
      <c r="J48" s="868">
        <f t="shared" si="1"/>
        <v>19.760000000000002</v>
      </c>
      <c r="L48" s="394"/>
      <c r="M48" s="394"/>
    </row>
    <row r="49" spans="1:311">
      <c r="A49" s="864" t="s">
        <v>1550</v>
      </c>
      <c r="B49" s="864" t="s">
        <v>1539</v>
      </c>
      <c r="C49" s="864" t="s">
        <v>1313</v>
      </c>
      <c r="D49" s="864" t="s">
        <v>1569</v>
      </c>
      <c r="E49" s="865">
        <v>1</v>
      </c>
      <c r="F49" s="865">
        <v>0</v>
      </c>
      <c r="G49" s="871">
        <f t="shared" si="0"/>
        <v>1</v>
      </c>
      <c r="H49" s="865" t="s">
        <v>220</v>
      </c>
      <c r="I49" s="867">
        <v>6.89</v>
      </c>
      <c r="J49" s="868">
        <f t="shared" si="1"/>
        <v>6.89</v>
      </c>
      <c r="L49" s="394"/>
      <c r="M49" s="394"/>
    </row>
    <row r="50" spans="1:311">
      <c r="A50" s="864" t="s">
        <v>1550</v>
      </c>
      <c r="B50" s="864" t="s">
        <v>1539</v>
      </c>
      <c r="C50" s="864" t="s">
        <v>1313</v>
      </c>
      <c r="D50" s="864" t="s">
        <v>1570</v>
      </c>
      <c r="E50" s="865">
        <v>2</v>
      </c>
      <c r="F50" s="865">
        <v>0</v>
      </c>
      <c r="G50" s="871">
        <f t="shared" si="0"/>
        <v>2</v>
      </c>
      <c r="H50" s="865" t="s">
        <v>220</v>
      </c>
      <c r="I50" s="867">
        <v>22.9</v>
      </c>
      <c r="J50" s="868">
        <f t="shared" si="1"/>
        <v>45.8</v>
      </c>
      <c r="L50" s="394"/>
      <c r="M50" s="394"/>
    </row>
    <row r="51" spans="1:311">
      <c r="A51" s="864" t="s">
        <v>1550</v>
      </c>
      <c r="B51" s="864" t="s">
        <v>1539</v>
      </c>
      <c r="C51" s="864" t="s">
        <v>1313</v>
      </c>
      <c r="D51" s="864" t="s">
        <v>1571</v>
      </c>
      <c r="E51" s="865">
        <v>1</v>
      </c>
      <c r="F51" s="865">
        <v>0</v>
      </c>
      <c r="G51" s="871">
        <f t="shared" si="0"/>
        <v>1</v>
      </c>
      <c r="H51" s="865" t="s">
        <v>220</v>
      </c>
      <c r="I51" s="867">
        <v>56.14</v>
      </c>
      <c r="J51" s="868">
        <f t="shared" si="1"/>
        <v>56.14</v>
      </c>
      <c r="L51" s="394"/>
      <c r="M51" s="394"/>
    </row>
    <row r="52" spans="1:311">
      <c r="A52" s="864" t="s">
        <v>1551</v>
      </c>
      <c r="B52" s="864" t="s">
        <v>1539</v>
      </c>
      <c r="C52" s="864" t="s">
        <v>1313</v>
      </c>
      <c r="D52" s="864" t="s">
        <v>1568</v>
      </c>
      <c r="E52" s="865">
        <v>2</v>
      </c>
      <c r="F52" s="865">
        <v>0</v>
      </c>
      <c r="G52" s="871">
        <f t="shared" si="0"/>
        <v>2</v>
      </c>
      <c r="H52" s="865" t="s">
        <v>220</v>
      </c>
      <c r="I52" s="867">
        <v>9.8800000000000008</v>
      </c>
      <c r="J52" s="868">
        <f t="shared" si="1"/>
        <v>19.760000000000002</v>
      </c>
      <c r="L52" s="394"/>
      <c r="M52" s="394"/>
    </row>
    <row r="53" spans="1:311">
      <c r="A53" s="864" t="s">
        <v>1551</v>
      </c>
      <c r="B53" s="864" t="s">
        <v>1539</v>
      </c>
      <c r="C53" s="864" t="s">
        <v>1313</v>
      </c>
      <c r="D53" s="864" t="s">
        <v>1569</v>
      </c>
      <c r="E53" s="865">
        <v>1</v>
      </c>
      <c r="F53" s="865">
        <v>0</v>
      </c>
      <c r="G53" s="871">
        <f t="shared" si="0"/>
        <v>1</v>
      </c>
      <c r="H53" s="865" t="s">
        <v>220</v>
      </c>
      <c r="I53" s="867">
        <v>6.89</v>
      </c>
      <c r="J53" s="868">
        <f t="shared" si="1"/>
        <v>6.89</v>
      </c>
      <c r="L53" s="394"/>
      <c r="M53" s="394"/>
    </row>
    <row r="54" spans="1:311">
      <c r="A54" s="864" t="s">
        <v>1551</v>
      </c>
      <c r="B54" s="864" t="s">
        <v>1539</v>
      </c>
      <c r="C54" s="864" t="s">
        <v>1313</v>
      </c>
      <c r="D54" s="864" t="s">
        <v>1570</v>
      </c>
      <c r="E54" s="865">
        <v>2</v>
      </c>
      <c r="F54" s="865">
        <v>0</v>
      </c>
      <c r="G54" s="871">
        <f t="shared" si="0"/>
        <v>2</v>
      </c>
      <c r="H54" s="865" t="s">
        <v>220</v>
      </c>
      <c r="I54" s="867">
        <v>22.9</v>
      </c>
      <c r="J54" s="868">
        <f t="shared" si="1"/>
        <v>45.8</v>
      </c>
      <c r="L54" s="394"/>
      <c r="M54" s="394"/>
    </row>
    <row r="55" spans="1:311">
      <c r="A55" s="863" t="s">
        <v>1551</v>
      </c>
      <c r="B55" s="863" t="s">
        <v>1539</v>
      </c>
      <c r="C55" s="863" t="s">
        <v>1313</v>
      </c>
      <c r="D55" s="864" t="s">
        <v>1571</v>
      </c>
      <c r="E55" s="865">
        <v>1</v>
      </c>
      <c r="F55" s="865">
        <v>0</v>
      </c>
      <c r="G55" s="871">
        <f t="shared" si="0"/>
        <v>1</v>
      </c>
      <c r="H55" s="865" t="s">
        <v>220</v>
      </c>
      <c r="I55" s="867">
        <v>56.14</v>
      </c>
      <c r="J55" s="868">
        <f t="shared" si="1"/>
        <v>56.14</v>
      </c>
      <c r="L55" s="394"/>
      <c r="M55" s="394"/>
    </row>
    <row r="56" spans="1:311" s="905" customFormat="1">
      <c r="A56" s="863" t="s">
        <v>1552</v>
      </c>
      <c r="B56" s="863" t="s">
        <v>1539</v>
      </c>
      <c r="C56" s="863" t="s">
        <v>1313</v>
      </c>
      <c r="D56" s="864" t="s">
        <v>1568</v>
      </c>
      <c r="E56" s="865">
        <v>12</v>
      </c>
      <c r="F56" s="865">
        <v>0</v>
      </c>
      <c r="G56" s="871">
        <f t="shared" si="0"/>
        <v>12</v>
      </c>
      <c r="H56" s="865" t="s">
        <v>220</v>
      </c>
      <c r="I56" s="867">
        <v>9.8800000000000008</v>
      </c>
      <c r="J56" s="868">
        <f t="shared" si="1"/>
        <v>118.56</v>
      </c>
      <c r="K56" s="860"/>
      <c r="L56" s="394"/>
      <c r="M56" s="394"/>
      <c r="N56" s="860"/>
      <c r="O56" s="860"/>
      <c r="P56" s="860"/>
      <c r="Q56" s="860"/>
      <c r="R56" s="860"/>
      <c r="S56" s="860"/>
      <c r="T56" s="860"/>
      <c r="U56" s="860"/>
      <c r="V56" s="860"/>
      <c r="W56" s="860"/>
      <c r="X56" s="860"/>
      <c r="Y56" s="860"/>
      <c r="Z56" s="860"/>
      <c r="AA56" s="860"/>
      <c r="AB56" s="860"/>
      <c r="AC56" s="860"/>
      <c r="AD56" s="860"/>
      <c r="AE56" s="860"/>
      <c r="AF56" s="860"/>
      <c r="AG56" s="860"/>
      <c r="AH56" s="860"/>
      <c r="AI56" s="860"/>
      <c r="AJ56" s="860"/>
      <c r="AK56" s="860"/>
      <c r="AL56" s="860"/>
      <c r="AM56" s="860"/>
      <c r="AN56" s="860"/>
      <c r="AO56" s="860"/>
      <c r="AP56" s="860"/>
      <c r="AQ56" s="860"/>
      <c r="AR56" s="860"/>
      <c r="AS56" s="860"/>
      <c r="AT56" s="860"/>
      <c r="AU56" s="860"/>
      <c r="AV56" s="860"/>
      <c r="AW56" s="860"/>
      <c r="AX56" s="860"/>
      <c r="AY56" s="860"/>
      <c r="AZ56" s="860"/>
      <c r="BA56" s="860"/>
      <c r="BB56" s="860"/>
      <c r="BC56" s="860"/>
      <c r="BD56" s="860"/>
      <c r="BE56" s="860"/>
      <c r="BF56" s="860"/>
      <c r="BG56" s="860"/>
      <c r="BH56" s="860"/>
      <c r="BI56" s="860"/>
      <c r="BJ56" s="860"/>
      <c r="BK56" s="860"/>
      <c r="BL56" s="860"/>
      <c r="BM56" s="860"/>
      <c r="BN56" s="860"/>
      <c r="BO56" s="860"/>
      <c r="BP56" s="860"/>
      <c r="BQ56" s="860"/>
      <c r="BR56" s="860"/>
      <c r="BS56" s="860"/>
      <c r="BT56" s="860"/>
      <c r="BU56" s="860"/>
      <c r="BV56" s="860"/>
      <c r="BW56" s="860"/>
      <c r="BX56" s="860"/>
      <c r="BY56" s="860"/>
      <c r="BZ56" s="860"/>
      <c r="CA56" s="860"/>
      <c r="CB56" s="860"/>
      <c r="CC56" s="860"/>
      <c r="CD56" s="860"/>
      <c r="CE56" s="860"/>
      <c r="CF56" s="860"/>
      <c r="CG56" s="860"/>
      <c r="CH56" s="860"/>
      <c r="CI56" s="860"/>
      <c r="CJ56" s="860"/>
      <c r="CK56" s="860"/>
      <c r="CL56" s="860"/>
      <c r="CM56" s="860"/>
      <c r="CN56" s="860"/>
      <c r="CO56" s="860"/>
      <c r="CP56" s="860"/>
      <c r="CQ56" s="860"/>
      <c r="CR56" s="860"/>
      <c r="CS56" s="860"/>
      <c r="CT56" s="860"/>
      <c r="CU56" s="860"/>
      <c r="CV56" s="860"/>
      <c r="CW56" s="860"/>
      <c r="CX56" s="860"/>
      <c r="CY56" s="860"/>
      <c r="CZ56" s="860"/>
      <c r="DA56" s="860"/>
      <c r="DB56" s="860"/>
      <c r="DC56" s="860"/>
      <c r="DD56" s="860"/>
      <c r="DE56" s="860"/>
      <c r="DF56" s="860"/>
      <c r="DG56" s="860"/>
      <c r="DH56" s="860"/>
      <c r="DI56" s="860"/>
      <c r="DJ56" s="860"/>
      <c r="DK56" s="860"/>
      <c r="DL56" s="860"/>
      <c r="DM56" s="860"/>
      <c r="DN56" s="860"/>
      <c r="DO56" s="860"/>
      <c r="DP56" s="860"/>
      <c r="DQ56" s="860"/>
      <c r="DR56" s="860"/>
      <c r="DS56" s="860"/>
      <c r="DT56" s="860"/>
      <c r="DU56" s="860"/>
      <c r="DV56" s="860"/>
      <c r="DW56" s="860"/>
      <c r="DX56" s="860"/>
      <c r="DY56" s="860"/>
      <c r="DZ56" s="860"/>
      <c r="EA56" s="860"/>
      <c r="EB56" s="860"/>
      <c r="EC56" s="860"/>
      <c r="ED56" s="860"/>
      <c r="EE56" s="860"/>
      <c r="EF56" s="860"/>
      <c r="EG56" s="860"/>
      <c r="EH56" s="860"/>
      <c r="EI56" s="860"/>
      <c r="EJ56" s="860"/>
      <c r="EK56" s="860"/>
      <c r="EL56" s="860"/>
      <c r="EM56" s="860"/>
      <c r="EN56" s="860"/>
      <c r="EO56" s="860"/>
      <c r="EP56" s="860"/>
      <c r="EQ56" s="860"/>
      <c r="ER56" s="860"/>
      <c r="ES56" s="860"/>
      <c r="ET56" s="860"/>
      <c r="EU56" s="860"/>
      <c r="EV56" s="860"/>
      <c r="EW56" s="860"/>
      <c r="EX56" s="860"/>
      <c r="EY56" s="860"/>
      <c r="EZ56" s="860"/>
      <c r="FA56" s="860"/>
      <c r="FB56" s="860"/>
      <c r="FC56" s="860"/>
      <c r="FD56" s="860"/>
      <c r="FE56" s="860"/>
      <c r="FF56" s="860"/>
      <c r="FG56" s="860"/>
      <c r="FH56" s="860"/>
      <c r="FI56" s="860"/>
      <c r="FJ56" s="860"/>
      <c r="FK56" s="860"/>
      <c r="FL56" s="860"/>
      <c r="FM56" s="860"/>
      <c r="FN56" s="860"/>
      <c r="FO56" s="860"/>
      <c r="FP56" s="860"/>
      <c r="FQ56" s="860"/>
      <c r="FR56" s="860"/>
      <c r="FS56" s="860"/>
      <c r="FT56" s="860"/>
      <c r="FU56" s="860"/>
      <c r="FV56" s="860"/>
      <c r="FW56" s="860"/>
      <c r="FX56" s="860"/>
      <c r="FY56" s="860"/>
      <c r="FZ56" s="860"/>
      <c r="GA56" s="860"/>
      <c r="GB56" s="860"/>
      <c r="GC56" s="860"/>
      <c r="GD56" s="860"/>
      <c r="GE56" s="860"/>
      <c r="GF56" s="860"/>
      <c r="GG56" s="860"/>
      <c r="GH56" s="860"/>
      <c r="GI56" s="860"/>
      <c r="GJ56" s="860"/>
      <c r="GK56" s="860"/>
      <c r="GL56" s="860"/>
      <c r="GM56" s="860"/>
      <c r="GN56" s="860"/>
      <c r="GO56" s="860"/>
      <c r="GP56" s="860"/>
      <c r="GQ56" s="860"/>
      <c r="GR56" s="860"/>
      <c r="GS56" s="860"/>
      <c r="GT56" s="860"/>
      <c r="GU56" s="860"/>
      <c r="GV56" s="860"/>
      <c r="GW56" s="860"/>
      <c r="GX56" s="860"/>
      <c r="GY56" s="860"/>
      <c r="GZ56" s="860"/>
      <c r="HA56" s="860"/>
      <c r="HB56" s="860"/>
      <c r="HC56" s="860"/>
      <c r="HD56" s="860"/>
      <c r="HE56" s="860"/>
      <c r="HF56" s="860"/>
      <c r="HG56" s="860"/>
      <c r="HH56" s="860"/>
      <c r="HI56" s="860"/>
      <c r="HJ56" s="860"/>
      <c r="HK56" s="860"/>
      <c r="HL56" s="860"/>
      <c r="HM56" s="860"/>
      <c r="HN56" s="860"/>
      <c r="HO56" s="860"/>
      <c r="HP56" s="860"/>
      <c r="HQ56" s="860"/>
      <c r="HR56" s="860"/>
      <c r="HS56" s="860"/>
      <c r="HT56" s="860"/>
      <c r="HU56" s="860"/>
      <c r="HV56" s="860"/>
      <c r="HW56" s="860"/>
      <c r="HX56" s="860"/>
      <c r="HY56" s="860"/>
      <c r="HZ56" s="860"/>
      <c r="IA56" s="860"/>
      <c r="IB56" s="860"/>
      <c r="IC56" s="860"/>
      <c r="ID56" s="860"/>
      <c r="IE56" s="860"/>
      <c r="IF56" s="860"/>
      <c r="IG56" s="860"/>
      <c r="IH56" s="860"/>
      <c r="II56" s="860"/>
      <c r="IJ56" s="860"/>
      <c r="IK56" s="860"/>
      <c r="IL56" s="860"/>
      <c r="IM56" s="860"/>
      <c r="IN56" s="860"/>
      <c r="IO56" s="860"/>
      <c r="IP56" s="860"/>
      <c r="IQ56" s="860"/>
      <c r="IR56" s="860"/>
      <c r="IS56" s="860"/>
      <c r="IT56" s="860"/>
      <c r="IU56" s="860"/>
      <c r="IV56" s="860"/>
      <c r="IW56" s="860"/>
      <c r="IX56" s="860"/>
      <c r="IY56" s="860"/>
      <c r="IZ56" s="860"/>
      <c r="JA56" s="860"/>
      <c r="JB56" s="860"/>
      <c r="JC56" s="860"/>
      <c r="JD56" s="860"/>
      <c r="JE56" s="860"/>
      <c r="JF56" s="860"/>
      <c r="JG56" s="860"/>
      <c r="JH56" s="860"/>
      <c r="JI56" s="860"/>
      <c r="JJ56" s="860"/>
      <c r="JK56" s="860"/>
      <c r="JL56" s="860"/>
      <c r="JM56" s="860"/>
      <c r="JN56" s="860"/>
      <c r="JO56" s="860"/>
      <c r="JP56" s="860"/>
      <c r="JQ56" s="860"/>
      <c r="JR56" s="860"/>
      <c r="JS56" s="860"/>
      <c r="JT56" s="860"/>
      <c r="JU56" s="860"/>
      <c r="JV56" s="860"/>
      <c r="JW56" s="860"/>
      <c r="JX56" s="860"/>
      <c r="JY56" s="860"/>
      <c r="JZ56" s="860"/>
      <c r="KA56" s="860"/>
      <c r="KB56" s="860"/>
      <c r="KC56" s="860"/>
      <c r="KD56" s="860"/>
      <c r="KE56" s="860"/>
      <c r="KF56" s="860"/>
      <c r="KG56" s="860"/>
      <c r="KH56" s="860"/>
      <c r="KI56" s="860"/>
      <c r="KJ56" s="860"/>
      <c r="KK56" s="860"/>
      <c r="KL56" s="860"/>
      <c r="KM56" s="860"/>
      <c r="KN56" s="860"/>
      <c r="KO56" s="860"/>
      <c r="KP56" s="860"/>
      <c r="KQ56" s="860"/>
      <c r="KR56" s="860"/>
      <c r="KS56" s="860"/>
      <c r="KT56" s="860"/>
      <c r="KU56" s="860"/>
      <c r="KV56" s="860"/>
      <c r="KW56" s="860"/>
      <c r="KX56" s="860"/>
      <c r="KY56" s="860"/>
    </row>
    <row r="57" spans="1:311">
      <c r="A57" s="862" t="s">
        <v>1552</v>
      </c>
      <c r="B57" s="862" t="s">
        <v>1539</v>
      </c>
      <c r="C57" s="862" t="s">
        <v>1313</v>
      </c>
      <c r="D57" s="873" t="s">
        <v>1569</v>
      </c>
      <c r="E57" s="874">
        <v>6</v>
      </c>
      <c r="F57" s="874">
        <v>0</v>
      </c>
      <c r="G57" s="871">
        <f t="shared" si="0"/>
        <v>6</v>
      </c>
      <c r="H57" s="874" t="s">
        <v>220</v>
      </c>
      <c r="I57" s="867">
        <v>6.89</v>
      </c>
      <c r="J57" s="868">
        <f t="shared" si="1"/>
        <v>41.339999999999996</v>
      </c>
      <c r="L57" s="394"/>
      <c r="M57" s="394"/>
    </row>
    <row r="58" spans="1:311">
      <c r="A58" s="863" t="s">
        <v>1552</v>
      </c>
      <c r="B58" s="863" t="s">
        <v>1539</v>
      </c>
      <c r="C58" s="863" t="s">
        <v>1313</v>
      </c>
      <c r="D58" s="864" t="s">
        <v>1570</v>
      </c>
      <c r="E58" s="865">
        <v>12</v>
      </c>
      <c r="F58" s="865">
        <v>0</v>
      </c>
      <c r="G58" s="871">
        <f t="shared" si="0"/>
        <v>12</v>
      </c>
      <c r="H58" s="865" t="s">
        <v>220</v>
      </c>
      <c r="I58" s="867">
        <v>22.9</v>
      </c>
      <c r="J58" s="868">
        <f t="shared" si="1"/>
        <v>274.79999999999995</v>
      </c>
      <c r="L58" s="394"/>
      <c r="M58" s="394"/>
    </row>
    <row r="59" spans="1:311">
      <c r="A59" s="863" t="s">
        <v>1552</v>
      </c>
      <c r="B59" s="863" t="s">
        <v>1539</v>
      </c>
      <c r="C59" s="863" t="s">
        <v>1313</v>
      </c>
      <c r="D59" s="864" t="s">
        <v>1571</v>
      </c>
      <c r="E59" s="865">
        <v>6</v>
      </c>
      <c r="F59" s="865">
        <v>0</v>
      </c>
      <c r="G59" s="871">
        <f t="shared" si="0"/>
        <v>6</v>
      </c>
      <c r="H59" s="865" t="s">
        <v>220</v>
      </c>
      <c r="I59" s="867">
        <v>56.14</v>
      </c>
      <c r="J59" s="868">
        <f t="shared" si="1"/>
        <v>336.84000000000003</v>
      </c>
      <c r="L59" s="394"/>
      <c r="M59" s="394"/>
    </row>
    <row r="60" spans="1:311">
      <c r="A60" s="863" t="s">
        <v>1553</v>
      </c>
      <c r="B60" s="863" t="s">
        <v>1539</v>
      </c>
      <c r="C60" s="864" t="s">
        <v>1313</v>
      </c>
      <c r="D60" s="864" t="s">
        <v>1568</v>
      </c>
      <c r="E60" s="865">
        <v>3</v>
      </c>
      <c r="F60" s="865">
        <v>0</v>
      </c>
      <c r="G60" s="871">
        <f t="shared" si="0"/>
        <v>3</v>
      </c>
      <c r="H60" s="865" t="s">
        <v>220</v>
      </c>
      <c r="I60" s="867">
        <v>9.8800000000000008</v>
      </c>
      <c r="J60" s="868">
        <f t="shared" si="1"/>
        <v>29.64</v>
      </c>
      <c r="L60" s="394"/>
      <c r="M60" s="394"/>
    </row>
    <row r="61" spans="1:311">
      <c r="A61" s="863" t="s">
        <v>1553</v>
      </c>
      <c r="B61" s="863" t="s">
        <v>1539</v>
      </c>
      <c r="C61" s="863" t="s">
        <v>1313</v>
      </c>
      <c r="D61" s="864" t="s">
        <v>1569</v>
      </c>
      <c r="E61" s="865">
        <v>1</v>
      </c>
      <c r="F61" s="865">
        <v>0</v>
      </c>
      <c r="G61" s="871">
        <f t="shared" si="0"/>
        <v>1</v>
      </c>
      <c r="H61" s="865" t="s">
        <v>220</v>
      </c>
      <c r="I61" s="867">
        <v>6.89</v>
      </c>
      <c r="J61" s="868">
        <f t="shared" si="1"/>
        <v>6.89</v>
      </c>
      <c r="L61" s="394"/>
      <c r="M61" s="394"/>
    </row>
    <row r="62" spans="1:311">
      <c r="A62" s="863" t="s">
        <v>1553</v>
      </c>
      <c r="B62" s="863" t="s">
        <v>1539</v>
      </c>
      <c r="C62" s="863" t="s">
        <v>1313</v>
      </c>
      <c r="D62" s="864" t="s">
        <v>1572</v>
      </c>
      <c r="E62" s="865">
        <v>1</v>
      </c>
      <c r="F62" s="865">
        <v>0</v>
      </c>
      <c r="G62" s="871">
        <f t="shared" si="0"/>
        <v>1</v>
      </c>
      <c r="H62" s="865" t="s">
        <v>220</v>
      </c>
      <c r="I62" s="867">
        <v>81.12</v>
      </c>
      <c r="J62" s="868">
        <f t="shared" si="1"/>
        <v>81.12</v>
      </c>
      <c r="L62" s="394"/>
      <c r="M62" s="394"/>
    </row>
    <row r="63" spans="1:311">
      <c r="A63" s="863" t="s">
        <v>1553</v>
      </c>
      <c r="B63" s="863" t="s">
        <v>1539</v>
      </c>
      <c r="C63" s="863" t="s">
        <v>1313</v>
      </c>
      <c r="D63" s="864" t="s">
        <v>1561</v>
      </c>
      <c r="E63" s="865">
        <v>1</v>
      </c>
      <c r="F63" s="865">
        <v>0</v>
      </c>
      <c r="G63" s="871">
        <f t="shared" si="0"/>
        <v>1</v>
      </c>
      <c r="H63" s="865" t="s">
        <v>220</v>
      </c>
      <c r="I63" s="867">
        <v>7.71</v>
      </c>
      <c r="J63" s="868">
        <f t="shared" si="1"/>
        <v>7.71</v>
      </c>
      <c r="L63" s="394"/>
      <c r="M63" s="394"/>
    </row>
    <row r="64" spans="1:311">
      <c r="A64" s="863" t="s">
        <v>1553</v>
      </c>
      <c r="B64" s="863" t="s">
        <v>1539</v>
      </c>
      <c r="C64" s="863" t="s">
        <v>1313</v>
      </c>
      <c r="D64" s="864" t="s">
        <v>1570</v>
      </c>
      <c r="E64" s="865">
        <v>3</v>
      </c>
      <c r="F64" s="865">
        <v>0</v>
      </c>
      <c r="G64" s="871">
        <f t="shared" si="0"/>
        <v>3</v>
      </c>
      <c r="H64" s="865" t="s">
        <v>220</v>
      </c>
      <c r="I64" s="867">
        <v>22.9</v>
      </c>
      <c r="J64" s="868">
        <f t="shared" si="1"/>
        <v>68.699999999999989</v>
      </c>
      <c r="L64" s="394"/>
      <c r="M64" s="394"/>
    </row>
    <row r="65" spans="1:13">
      <c r="A65" s="864" t="s">
        <v>1553</v>
      </c>
      <c r="B65" s="863" t="s">
        <v>1539</v>
      </c>
      <c r="C65" s="864" t="s">
        <v>1313</v>
      </c>
      <c r="D65" s="864" t="s">
        <v>1571</v>
      </c>
      <c r="E65" s="865">
        <v>1</v>
      </c>
      <c r="F65" s="865">
        <v>0</v>
      </c>
      <c r="G65" s="871">
        <f t="shared" si="0"/>
        <v>1</v>
      </c>
      <c r="H65" s="865" t="s">
        <v>220</v>
      </c>
      <c r="I65" s="867">
        <v>56.14</v>
      </c>
      <c r="J65" s="868">
        <f t="shared" si="1"/>
        <v>56.14</v>
      </c>
      <c r="L65" s="394"/>
      <c r="M65" s="394"/>
    </row>
    <row r="66" spans="1:13">
      <c r="A66" s="864" t="s">
        <v>1538</v>
      </c>
      <c r="B66" s="864" t="s">
        <v>1543</v>
      </c>
      <c r="C66" s="864" t="s">
        <v>1313</v>
      </c>
      <c r="D66" s="864" t="s">
        <v>1573</v>
      </c>
      <c r="E66" s="865">
        <v>4</v>
      </c>
      <c r="F66" s="865">
        <v>0</v>
      </c>
      <c r="G66" s="871">
        <f t="shared" si="0"/>
        <v>4</v>
      </c>
      <c r="H66" s="865" t="s">
        <v>220</v>
      </c>
      <c r="I66" s="867">
        <v>25.98</v>
      </c>
      <c r="J66" s="868">
        <f t="shared" si="1"/>
        <v>103.92</v>
      </c>
      <c r="L66" s="394"/>
      <c r="M66" s="394"/>
    </row>
    <row r="67" spans="1:13">
      <c r="A67" s="864" t="s">
        <v>1538</v>
      </c>
      <c r="B67" s="864" t="s">
        <v>1543</v>
      </c>
      <c r="C67" s="864" t="s">
        <v>1313</v>
      </c>
      <c r="D67" s="864" t="s">
        <v>1574</v>
      </c>
      <c r="E67" s="865">
        <v>1</v>
      </c>
      <c r="F67" s="865">
        <v>0</v>
      </c>
      <c r="G67" s="871">
        <f t="shared" si="0"/>
        <v>1</v>
      </c>
      <c r="H67" s="865" t="s">
        <v>220</v>
      </c>
      <c r="I67" s="867">
        <v>123.17</v>
      </c>
      <c r="J67" s="868">
        <f t="shared" si="1"/>
        <v>123.17</v>
      </c>
      <c r="L67" s="394"/>
      <c r="M67" s="394"/>
    </row>
    <row r="68" spans="1:13">
      <c r="A68" s="864" t="s">
        <v>1575</v>
      </c>
      <c r="B68" s="864" t="s">
        <v>1543</v>
      </c>
      <c r="C68" s="864" t="s">
        <v>1313</v>
      </c>
      <c r="D68" s="864" t="s">
        <v>1574</v>
      </c>
      <c r="E68" s="865">
        <v>1</v>
      </c>
      <c r="F68" s="865">
        <v>0</v>
      </c>
      <c r="G68" s="871">
        <f t="shared" si="0"/>
        <v>1</v>
      </c>
      <c r="H68" s="865" t="s">
        <v>220</v>
      </c>
      <c r="I68" s="867">
        <v>123.17</v>
      </c>
      <c r="J68" s="868">
        <f t="shared" si="1"/>
        <v>123.17</v>
      </c>
      <c r="L68" s="394"/>
      <c r="M68" s="394"/>
    </row>
    <row r="69" spans="1:13">
      <c r="A69" s="864" t="s">
        <v>1567</v>
      </c>
      <c r="B69" s="864" t="s">
        <v>1543</v>
      </c>
      <c r="C69" s="864" t="s">
        <v>1313</v>
      </c>
      <c r="D69" s="864" t="s">
        <v>1574</v>
      </c>
      <c r="E69" s="865">
        <v>1</v>
      </c>
      <c r="F69" s="865">
        <v>0</v>
      </c>
      <c r="G69" s="871">
        <f t="shared" si="0"/>
        <v>1</v>
      </c>
      <c r="H69" s="865" t="s">
        <v>220</v>
      </c>
      <c r="I69" s="867">
        <v>123.17</v>
      </c>
      <c r="J69" s="868">
        <f t="shared" si="1"/>
        <v>123.17</v>
      </c>
      <c r="L69" s="394"/>
      <c r="M69" s="394"/>
    </row>
    <row r="70" spans="1:13">
      <c r="A70" s="864" t="s">
        <v>1546</v>
      </c>
      <c r="B70" s="864" t="s">
        <v>1543</v>
      </c>
      <c r="C70" s="864" t="s">
        <v>1313</v>
      </c>
      <c r="D70" s="864" t="s">
        <v>1574</v>
      </c>
      <c r="E70" s="865">
        <v>1</v>
      </c>
      <c r="F70" s="865">
        <v>0</v>
      </c>
      <c r="G70" s="871">
        <f t="shared" si="0"/>
        <v>1</v>
      </c>
      <c r="H70" s="865" t="s">
        <v>220</v>
      </c>
      <c r="I70" s="867">
        <v>123.17</v>
      </c>
      <c r="J70" s="868">
        <f t="shared" si="1"/>
        <v>123.17</v>
      </c>
      <c r="L70" s="394"/>
      <c r="M70" s="394"/>
    </row>
    <row r="71" spans="1:13">
      <c r="A71" s="864" t="s">
        <v>1549</v>
      </c>
      <c r="B71" s="864" t="s">
        <v>1543</v>
      </c>
      <c r="C71" s="864" t="s">
        <v>1313</v>
      </c>
      <c r="D71" s="864" t="s">
        <v>1574</v>
      </c>
      <c r="E71" s="865">
        <v>1</v>
      </c>
      <c r="F71" s="865">
        <v>0</v>
      </c>
      <c r="G71" s="871">
        <f t="shared" si="0"/>
        <v>1</v>
      </c>
      <c r="H71" s="865" t="s">
        <v>220</v>
      </c>
      <c r="I71" s="867">
        <v>123.17</v>
      </c>
      <c r="J71" s="868">
        <f t="shared" si="1"/>
        <v>123.17</v>
      </c>
      <c r="L71" s="394"/>
      <c r="M71" s="394"/>
    </row>
    <row r="72" spans="1:13">
      <c r="A72" s="864" t="s">
        <v>1550</v>
      </c>
      <c r="B72" s="864" t="s">
        <v>1543</v>
      </c>
      <c r="C72" s="864" t="s">
        <v>1313</v>
      </c>
      <c r="D72" s="864" t="s">
        <v>1574</v>
      </c>
      <c r="E72" s="865">
        <v>1</v>
      </c>
      <c r="F72" s="865">
        <v>0</v>
      </c>
      <c r="G72" s="871">
        <f t="shared" si="0"/>
        <v>1</v>
      </c>
      <c r="H72" s="865" t="s">
        <v>220</v>
      </c>
      <c r="I72" s="867">
        <v>123.17</v>
      </c>
      <c r="J72" s="868">
        <f t="shared" si="1"/>
        <v>123.17</v>
      </c>
      <c r="L72" s="394"/>
      <c r="M72" s="394"/>
    </row>
    <row r="73" spans="1:13">
      <c r="A73" s="864" t="s">
        <v>1551</v>
      </c>
      <c r="B73" s="864" t="s">
        <v>1543</v>
      </c>
      <c r="C73" s="864" t="s">
        <v>1313</v>
      </c>
      <c r="D73" s="864" t="s">
        <v>1574</v>
      </c>
      <c r="E73" s="865">
        <v>1</v>
      </c>
      <c r="F73" s="865">
        <v>0</v>
      </c>
      <c r="G73" s="871">
        <f t="shared" ref="G73:G136" si="2">E73+E73*F73</f>
        <v>1</v>
      </c>
      <c r="H73" s="865" t="s">
        <v>220</v>
      </c>
      <c r="I73" s="867">
        <v>123.17</v>
      </c>
      <c r="J73" s="868">
        <f t="shared" ref="J73:J136" si="3">G73*I73</f>
        <v>123.17</v>
      </c>
      <c r="L73" s="394"/>
      <c r="M73" s="394"/>
    </row>
    <row r="74" spans="1:13">
      <c r="A74" s="864" t="s">
        <v>1552</v>
      </c>
      <c r="B74" s="864" t="s">
        <v>1543</v>
      </c>
      <c r="C74" s="864" t="s">
        <v>1313</v>
      </c>
      <c r="D74" s="864" t="s">
        <v>1574</v>
      </c>
      <c r="E74" s="865">
        <v>6</v>
      </c>
      <c r="F74" s="865">
        <v>0</v>
      </c>
      <c r="G74" s="871">
        <f t="shared" si="2"/>
        <v>6</v>
      </c>
      <c r="H74" s="865" t="s">
        <v>220</v>
      </c>
      <c r="I74" s="867">
        <v>123.17</v>
      </c>
      <c r="J74" s="868">
        <f t="shared" si="3"/>
        <v>739.02</v>
      </c>
      <c r="L74" s="394"/>
      <c r="M74" s="394"/>
    </row>
    <row r="75" spans="1:13">
      <c r="A75" s="864" t="s">
        <v>1553</v>
      </c>
      <c r="B75" s="864" t="s">
        <v>1543</v>
      </c>
      <c r="C75" s="864" t="s">
        <v>1313</v>
      </c>
      <c r="D75" s="864" t="s">
        <v>1574</v>
      </c>
      <c r="E75" s="865">
        <v>1</v>
      </c>
      <c r="F75" s="865">
        <v>0</v>
      </c>
      <c r="G75" s="871">
        <f t="shared" si="2"/>
        <v>1</v>
      </c>
      <c r="H75" s="865" t="s">
        <v>220</v>
      </c>
      <c r="I75" s="867">
        <v>123.17</v>
      </c>
      <c r="J75" s="868">
        <f t="shared" si="3"/>
        <v>123.17</v>
      </c>
      <c r="L75" s="394"/>
      <c r="M75" s="394"/>
    </row>
    <row r="76" spans="1:13">
      <c r="A76" s="864" t="s">
        <v>1542</v>
      </c>
      <c r="B76" s="863" t="s">
        <v>1543</v>
      </c>
      <c r="C76" s="864" t="s">
        <v>1313</v>
      </c>
      <c r="D76" s="864" t="s">
        <v>1573</v>
      </c>
      <c r="E76" s="865">
        <v>6</v>
      </c>
      <c r="F76" s="865">
        <v>0</v>
      </c>
      <c r="G76" s="871">
        <f t="shared" si="2"/>
        <v>6</v>
      </c>
      <c r="H76" s="865" t="s">
        <v>220</v>
      </c>
      <c r="I76" s="867">
        <v>25.98</v>
      </c>
      <c r="J76" s="868">
        <f t="shared" si="3"/>
        <v>155.88</v>
      </c>
      <c r="L76" s="394"/>
      <c r="M76" s="394"/>
    </row>
    <row r="77" spans="1:13">
      <c r="A77" s="864" t="s">
        <v>1542</v>
      </c>
      <c r="B77" s="864" t="s">
        <v>1543</v>
      </c>
      <c r="C77" s="864" t="s">
        <v>1313</v>
      </c>
      <c r="D77" s="864" t="s">
        <v>1576</v>
      </c>
      <c r="E77" s="865">
        <v>2</v>
      </c>
      <c r="F77" s="865">
        <v>0</v>
      </c>
      <c r="G77" s="871">
        <f t="shared" si="2"/>
        <v>2</v>
      </c>
      <c r="H77" s="865" t="s">
        <v>220</v>
      </c>
      <c r="I77" s="867">
        <v>36.880000000000003</v>
      </c>
      <c r="J77" s="868">
        <f t="shared" si="3"/>
        <v>73.760000000000005</v>
      </c>
      <c r="L77" s="394"/>
      <c r="M77" s="394"/>
    </row>
    <row r="78" spans="1:13">
      <c r="A78" s="864" t="s">
        <v>1542</v>
      </c>
      <c r="B78" s="864" t="s">
        <v>1543</v>
      </c>
      <c r="C78" s="864" t="s">
        <v>1313</v>
      </c>
      <c r="D78" s="864" t="s">
        <v>1324</v>
      </c>
      <c r="E78" s="865">
        <v>1</v>
      </c>
      <c r="F78" s="865">
        <v>0</v>
      </c>
      <c r="G78" s="871">
        <f t="shared" si="2"/>
        <v>1</v>
      </c>
      <c r="H78" s="865" t="s">
        <v>220</v>
      </c>
      <c r="I78" s="867">
        <v>160.1</v>
      </c>
      <c r="J78" s="868">
        <f t="shared" si="3"/>
        <v>160.1</v>
      </c>
      <c r="L78" s="394"/>
      <c r="M78" s="394"/>
    </row>
    <row r="79" spans="1:13">
      <c r="A79" s="864" t="s">
        <v>1555</v>
      </c>
      <c r="B79" s="864" t="s">
        <v>1543</v>
      </c>
      <c r="C79" s="864" t="s">
        <v>1313</v>
      </c>
      <c r="D79" s="864" t="s">
        <v>1317</v>
      </c>
      <c r="E79" s="865">
        <v>4</v>
      </c>
      <c r="F79" s="865">
        <v>0</v>
      </c>
      <c r="G79" s="871">
        <f t="shared" si="2"/>
        <v>4</v>
      </c>
      <c r="H79" s="865" t="s">
        <v>220</v>
      </c>
      <c r="I79" s="867">
        <v>97.58</v>
      </c>
      <c r="J79" s="868">
        <f t="shared" si="3"/>
        <v>390.32</v>
      </c>
      <c r="L79" s="394"/>
      <c r="M79" s="394"/>
    </row>
    <row r="80" spans="1:13">
      <c r="A80" s="864" t="s">
        <v>1555</v>
      </c>
      <c r="B80" s="864" t="s">
        <v>1543</v>
      </c>
      <c r="C80" s="864" t="s">
        <v>1313</v>
      </c>
      <c r="D80" s="864" t="s">
        <v>1574</v>
      </c>
      <c r="E80" s="865">
        <v>1</v>
      </c>
      <c r="F80" s="865">
        <v>0</v>
      </c>
      <c r="G80" s="871">
        <f t="shared" si="2"/>
        <v>1</v>
      </c>
      <c r="H80" s="865" t="s">
        <v>220</v>
      </c>
      <c r="I80" s="867">
        <v>123.17</v>
      </c>
      <c r="J80" s="868">
        <f t="shared" si="3"/>
        <v>123.17</v>
      </c>
      <c r="L80" s="394"/>
      <c r="M80" s="394"/>
    </row>
    <row r="81" spans="1:13">
      <c r="A81" s="864" t="s">
        <v>1555</v>
      </c>
      <c r="B81" s="864" t="s">
        <v>1543</v>
      </c>
      <c r="C81" s="864" t="s">
        <v>1313</v>
      </c>
      <c r="D81" s="864" t="s">
        <v>1324</v>
      </c>
      <c r="E81" s="865">
        <v>2</v>
      </c>
      <c r="F81" s="865">
        <v>0</v>
      </c>
      <c r="G81" s="871">
        <f t="shared" si="2"/>
        <v>2</v>
      </c>
      <c r="H81" s="865" t="s">
        <v>220</v>
      </c>
      <c r="I81" s="867">
        <v>160.1</v>
      </c>
      <c r="J81" s="868">
        <f t="shared" si="3"/>
        <v>320.2</v>
      </c>
      <c r="L81" s="394"/>
      <c r="M81" s="394"/>
    </row>
    <row r="82" spans="1:13">
      <c r="A82" s="864" t="s">
        <v>1546</v>
      </c>
      <c r="B82" s="864" t="s">
        <v>1539</v>
      </c>
      <c r="C82" s="864" t="s">
        <v>1577</v>
      </c>
      <c r="D82" s="864" t="s">
        <v>1578</v>
      </c>
      <c r="E82" s="865">
        <v>2</v>
      </c>
      <c r="F82" s="865">
        <v>0</v>
      </c>
      <c r="G82" s="871">
        <f t="shared" si="2"/>
        <v>2</v>
      </c>
      <c r="H82" s="865" t="s">
        <v>220</v>
      </c>
      <c r="I82" s="867">
        <v>31.7</v>
      </c>
      <c r="J82" s="868">
        <f t="shared" si="3"/>
        <v>63.4</v>
      </c>
      <c r="L82" s="394"/>
      <c r="M82" s="394"/>
    </row>
    <row r="83" spans="1:13">
      <c r="A83" s="864" t="s">
        <v>1546</v>
      </c>
      <c r="B83" s="864" t="s">
        <v>1539</v>
      </c>
      <c r="C83" s="864" t="s">
        <v>1577</v>
      </c>
      <c r="D83" s="864" t="s">
        <v>1579</v>
      </c>
      <c r="E83" s="865">
        <v>2</v>
      </c>
      <c r="F83" s="865">
        <v>0</v>
      </c>
      <c r="G83" s="871">
        <f t="shared" si="2"/>
        <v>2</v>
      </c>
      <c r="H83" s="865" t="s">
        <v>220</v>
      </c>
      <c r="I83" s="867">
        <v>68</v>
      </c>
      <c r="J83" s="868">
        <f t="shared" si="3"/>
        <v>136</v>
      </c>
      <c r="L83" s="394"/>
      <c r="M83" s="394"/>
    </row>
    <row r="84" spans="1:13">
      <c r="A84" s="864" t="s">
        <v>1546</v>
      </c>
      <c r="B84" s="864" t="s">
        <v>1539</v>
      </c>
      <c r="C84" s="864" t="s">
        <v>1577</v>
      </c>
      <c r="D84" s="864" t="s">
        <v>1580</v>
      </c>
      <c r="E84" s="865">
        <v>1</v>
      </c>
      <c r="F84" s="865">
        <v>0</v>
      </c>
      <c r="G84" s="871">
        <f t="shared" si="2"/>
        <v>1</v>
      </c>
      <c r="H84" s="865" t="s">
        <v>220</v>
      </c>
      <c r="I84" s="867">
        <v>23.9</v>
      </c>
      <c r="J84" s="868">
        <f t="shared" si="3"/>
        <v>23.9</v>
      </c>
      <c r="L84" s="394"/>
      <c r="M84" s="394"/>
    </row>
    <row r="85" spans="1:13">
      <c r="A85" s="864" t="s">
        <v>1546</v>
      </c>
      <c r="B85" s="864" t="s">
        <v>1539</v>
      </c>
      <c r="C85" s="864" t="s">
        <v>1577</v>
      </c>
      <c r="D85" s="864" t="s">
        <v>1581</v>
      </c>
      <c r="E85" s="865">
        <v>1</v>
      </c>
      <c r="F85" s="865">
        <v>0</v>
      </c>
      <c r="G85" s="871">
        <f t="shared" si="2"/>
        <v>1</v>
      </c>
      <c r="H85" s="865" t="s">
        <v>220</v>
      </c>
      <c r="I85" s="867">
        <v>19.12</v>
      </c>
      <c r="J85" s="868">
        <f t="shared" si="3"/>
        <v>19.12</v>
      </c>
      <c r="L85" s="394"/>
      <c r="M85" s="394"/>
    </row>
    <row r="86" spans="1:13">
      <c r="A86" s="864" t="s">
        <v>1546</v>
      </c>
      <c r="B86" s="863" t="s">
        <v>1539</v>
      </c>
      <c r="C86" s="864" t="s">
        <v>1577</v>
      </c>
      <c r="D86" s="864" t="s">
        <v>1582</v>
      </c>
      <c r="E86" s="865">
        <v>1</v>
      </c>
      <c r="F86" s="865">
        <v>0</v>
      </c>
      <c r="G86" s="871">
        <f t="shared" si="2"/>
        <v>1</v>
      </c>
      <c r="H86" s="865" t="s">
        <v>220</v>
      </c>
      <c r="I86" s="867">
        <v>31.07</v>
      </c>
      <c r="J86" s="868">
        <f t="shared" si="3"/>
        <v>31.07</v>
      </c>
      <c r="L86" s="394"/>
      <c r="M86" s="394"/>
    </row>
    <row r="87" spans="1:13">
      <c r="A87" s="864" t="s">
        <v>1546</v>
      </c>
      <c r="B87" s="864" t="s">
        <v>1539</v>
      </c>
      <c r="C87" s="864" t="s">
        <v>1577</v>
      </c>
      <c r="D87" s="864" t="s">
        <v>1583</v>
      </c>
      <c r="E87" s="865">
        <v>1</v>
      </c>
      <c r="F87" s="865">
        <v>0</v>
      </c>
      <c r="G87" s="871">
        <f t="shared" si="2"/>
        <v>1</v>
      </c>
      <c r="H87" s="865" t="s">
        <v>220</v>
      </c>
      <c r="I87" s="867">
        <v>42.9</v>
      </c>
      <c r="J87" s="868">
        <f t="shared" si="3"/>
        <v>42.9</v>
      </c>
      <c r="L87" s="394"/>
      <c r="M87" s="394"/>
    </row>
    <row r="88" spans="1:13">
      <c r="A88" s="864" t="s">
        <v>1546</v>
      </c>
      <c r="B88" s="864" t="s">
        <v>1539</v>
      </c>
      <c r="C88" s="864" t="s">
        <v>1577</v>
      </c>
      <c r="D88" s="864" t="s">
        <v>1584</v>
      </c>
      <c r="E88" s="865">
        <v>1</v>
      </c>
      <c r="F88" s="865">
        <v>0</v>
      </c>
      <c r="G88" s="871">
        <f t="shared" si="2"/>
        <v>1</v>
      </c>
      <c r="H88" s="865" t="s">
        <v>220</v>
      </c>
      <c r="I88" s="867">
        <v>84.49</v>
      </c>
      <c r="J88" s="868">
        <f t="shared" si="3"/>
        <v>84.49</v>
      </c>
      <c r="L88" s="394"/>
      <c r="M88" s="394"/>
    </row>
    <row r="89" spans="1:13">
      <c r="A89" s="864" t="s">
        <v>1549</v>
      </c>
      <c r="B89" s="864" t="s">
        <v>1539</v>
      </c>
      <c r="C89" s="864" t="s">
        <v>1577</v>
      </c>
      <c r="D89" s="864" t="s">
        <v>1578</v>
      </c>
      <c r="E89" s="865">
        <v>2</v>
      </c>
      <c r="F89" s="865">
        <v>0</v>
      </c>
      <c r="G89" s="871">
        <f t="shared" si="2"/>
        <v>2</v>
      </c>
      <c r="H89" s="865" t="s">
        <v>220</v>
      </c>
      <c r="I89" s="867">
        <v>31.7</v>
      </c>
      <c r="J89" s="868">
        <f t="shared" si="3"/>
        <v>63.4</v>
      </c>
      <c r="L89" s="394"/>
      <c r="M89" s="394"/>
    </row>
    <row r="90" spans="1:13">
      <c r="A90" s="864" t="s">
        <v>1549</v>
      </c>
      <c r="B90" s="864" t="s">
        <v>1539</v>
      </c>
      <c r="C90" s="864" t="s">
        <v>1577</v>
      </c>
      <c r="D90" s="864" t="s">
        <v>1579</v>
      </c>
      <c r="E90" s="865">
        <v>4</v>
      </c>
      <c r="F90" s="865">
        <v>0</v>
      </c>
      <c r="G90" s="871">
        <f t="shared" si="2"/>
        <v>4</v>
      </c>
      <c r="H90" s="865" t="s">
        <v>220</v>
      </c>
      <c r="I90" s="867">
        <v>68</v>
      </c>
      <c r="J90" s="868">
        <f t="shared" si="3"/>
        <v>272</v>
      </c>
      <c r="L90" s="394"/>
      <c r="M90" s="394"/>
    </row>
    <row r="91" spans="1:13">
      <c r="A91" s="864" t="s">
        <v>1549</v>
      </c>
      <c r="B91" s="864" t="s">
        <v>1539</v>
      </c>
      <c r="C91" s="864" t="s">
        <v>1577</v>
      </c>
      <c r="D91" s="864" t="s">
        <v>1580</v>
      </c>
      <c r="E91" s="865">
        <v>2</v>
      </c>
      <c r="F91" s="865">
        <v>0</v>
      </c>
      <c r="G91" s="871">
        <f t="shared" si="2"/>
        <v>2</v>
      </c>
      <c r="H91" s="865" t="s">
        <v>220</v>
      </c>
      <c r="I91" s="867">
        <v>23.9</v>
      </c>
      <c r="J91" s="868">
        <f t="shared" si="3"/>
        <v>47.8</v>
      </c>
      <c r="L91" s="394"/>
      <c r="M91" s="394"/>
    </row>
    <row r="92" spans="1:13">
      <c r="A92" s="864" t="s">
        <v>1549</v>
      </c>
      <c r="B92" s="864" t="s">
        <v>1539</v>
      </c>
      <c r="C92" s="864" t="s">
        <v>1577</v>
      </c>
      <c r="D92" s="864" t="s">
        <v>1582</v>
      </c>
      <c r="E92" s="865">
        <v>2</v>
      </c>
      <c r="F92" s="865">
        <v>0</v>
      </c>
      <c r="G92" s="871">
        <f t="shared" si="2"/>
        <v>2</v>
      </c>
      <c r="H92" s="865" t="s">
        <v>220</v>
      </c>
      <c r="I92" s="867">
        <v>31.07</v>
      </c>
      <c r="J92" s="868">
        <f t="shared" si="3"/>
        <v>62.14</v>
      </c>
      <c r="L92" s="394"/>
      <c r="M92" s="394"/>
    </row>
    <row r="93" spans="1:13">
      <c r="A93" s="864" t="s">
        <v>1549</v>
      </c>
      <c r="B93" s="864" t="s">
        <v>1539</v>
      </c>
      <c r="C93" s="864" t="s">
        <v>1577</v>
      </c>
      <c r="D93" s="864" t="s">
        <v>1583</v>
      </c>
      <c r="E93" s="865">
        <v>2</v>
      </c>
      <c r="F93" s="865">
        <v>0</v>
      </c>
      <c r="G93" s="871">
        <f t="shared" si="2"/>
        <v>2</v>
      </c>
      <c r="H93" s="865" t="s">
        <v>220</v>
      </c>
      <c r="I93" s="867">
        <v>42.9</v>
      </c>
      <c r="J93" s="868">
        <f t="shared" si="3"/>
        <v>85.8</v>
      </c>
      <c r="L93" s="394"/>
      <c r="M93" s="394"/>
    </row>
    <row r="94" spans="1:13">
      <c r="A94" s="864" t="s">
        <v>1549</v>
      </c>
      <c r="B94" s="864" t="s">
        <v>1539</v>
      </c>
      <c r="C94" s="864" t="s">
        <v>1577</v>
      </c>
      <c r="D94" s="864" t="s">
        <v>1584</v>
      </c>
      <c r="E94" s="865">
        <v>2</v>
      </c>
      <c r="F94" s="865">
        <v>0</v>
      </c>
      <c r="G94" s="871">
        <f t="shared" si="2"/>
        <v>2</v>
      </c>
      <c r="H94" s="865" t="s">
        <v>220</v>
      </c>
      <c r="I94" s="867">
        <v>84.49</v>
      </c>
      <c r="J94" s="868">
        <f t="shared" si="3"/>
        <v>168.98</v>
      </c>
      <c r="L94" s="394"/>
      <c r="M94" s="394"/>
    </row>
    <row r="95" spans="1:13">
      <c r="A95" s="864" t="s">
        <v>1550</v>
      </c>
      <c r="B95" s="864" t="s">
        <v>1539</v>
      </c>
      <c r="C95" s="864" t="s">
        <v>1577</v>
      </c>
      <c r="D95" s="864" t="s">
        <v>1578</v>
      </c>
      <c r="E95" s="865">
        <v>2</v>
      </c>
      <c r="F95" s="865">
        <v>0</v>
      </c>
      <c r="G95" s="871">
        <f t="shared" si="2"/>
        <v>2</v>
      </c>
      <c r="H95" s="865" t="s">
        <v>220</v>
      </c>
      <c r="I95" s="867">
        <v>31.7</v>
      </c>
      <c r="J95" s="868">
        <f t="shared" si="3"/>
        <v>63.4</v>
      </c>
      <c r="L95" s="394"/>
      <c r="M95" s="394"/>
    </row>
    <row r="96" spans="1:13">
      <c r="A96" s="864" t="s">
        <v>1550</v>
      </c>
      <c r="B96" s="863" t="s">
        <v>1539</v>
      </c>
      <c r="C96" s="864" t="s">
        <v>1577</v>
      </c>
      <c r="D96" s="864" t="s">
        <v>1579</v>
      </c>
      <c r="E96" s="865">
        <v>4</v>
      </c>
      <c r="F96" s="865">
        <v>0</v>
      </c>
      <c r="G96" s="871">
        <f t="shared" si="2"/>
        <v>4</v>
      </c>
      <c r="H96" s="865" t="s">
        <v>220</v>
      </c>
      <c r="I96" s="867">
        <v>68</v>
      </c>
      <c r="J96" s="868">
        <f t="shared" si="3"/>
        <v>272</v>
      </c>
      <c r="L96" s="394"/>
      <c r="M96" s="394"/>
    </row>
    <row r="97" spans="1:13">
      <c r="A97" s="864" t="s">
        <v>1550</v>
      </c>
      <c r="B97" s="864" t="s">
        <v>1539</v>
      </c>
      <c r="C97" s="864" t="s">
        <v>1577</v>
      </c>
      <c r="D97" s="864" t="s">
        <v>1580</v>
      </c>
      <c r="E97" s="865">
        <v>2</v>
      </c>
      <c r="F97" s="865">
        <v>0</v>
      </c>
      <c r="G97" s="871">
        <f t="shared" si="2"/>
        <v>2</v>
      </c>
      <c r="H97" s="865" t="s">
        <v>220</v>
      </c>
      <c r="I97" s="867">
        <v>23.9</v>
      </c>
      <c r="J97" s="868">
        <f t="shared" si="3"/>
        <v>47.8</v>
      </c>
      <c r="L97" s="394"/>
      <c r="M97" s="394"/>
    </row>
    <row r="98" spans="1:13">
      <c r="A98" s="864" t="s">
        <v>1550</v>
      </c>
      <c r="B98" s="864" t="s">
        <v>1539</v>
      </c>
      <c r="C98" s="864" t="s">
        <v>1577</v>
      </c>
      <c r="D98" s="864" t="s">
        <v>1582</v>
      </c>
      <c r="E98" s="865">
        <v>2</v>
      </c>
      <c r="F98" s="865">
        <v>0</v>
      </c>
      <c r="G98" s="871">
        <f t="shared" si="2"/>
        <v>2</v>
      </c>
      <c r="H98" s="865" t="s">
        <v>220</v>
      </c>
      <c r="I98" s="867">
        <v>31.07</v>
      </c>
      <c r="J98" s="868">
        <f t="shared" si="3"/>
        <v>62.14</v>
      </c>
      <c r="L98" s="394"/>
      <c r="M98" s="394"/>
    </row>
    <row r="99" spans="1:13">
      <c r="A99" s="864" t="s">
        <v>1550</v>
      </c>
      <c r="B99" s="864" t="s">
        <v>1539</v>
      </c>
      <c r="C99" s="864" t="s">
        <v>1577</v>
      </c>
      <c r="D99" s="864" t="s">
        <v>1583</v>
      </c>
      <c r="E99" s="865">
        <v>2</v>
      </c>
      <c r="F99" s="865">
        <v>0</v>
      </c>
      <c r="G99" s="871">
        <f t="shared" si="2"/>
        <v>2</v>
      </c>
      <c r="H99" s="865" t="s">
        <v>220</v>
      </c>
      <c r="I99" s="867">
        <v>42.9</v>
      </c>
      <c r="J99" s="868">
        <f t="shared" si="3"/>
        <v>85.8</v>
      </c>
      <c r="L99" s="394"/>
      <c r="M99" s="394"/>
    </row>
    <row r="100" spans="1:13">
      <c r="A100" s="864" t="s">
        <v>1550</v>
      </c>
      <c r="B100" s="864" t="s">
        <v>1539</v>
      </c>
      <c r="C100" s="864" t="s">
        <v>1577</v>
      </c>
      <c r="D100" s="864" t="s">
        <v>1584</v>
      </c>
      <c r="E100" s="865">
        <v>2</v>
      </c>
      <c r="F100" s="865">
        <v>0</v>
      </c>
      <c r="G100" s="871">
        <f t="shared" si="2"/>
        <v>2</v>
      </c>
      <c r="H100" s="865" t="s">
        <v>220</v>
      </c>
      <c r="I100" s="867">
        <v>84.49</v>
      </c>
      <c r="J100" s="868">
        <f t="shared" si="3"/>
        <v>168.98</v>
      </c>
      <c r="L100" s="394"/>
      <c r="M100" s="394"/>
    </row>
    <row r="101" spans="1:13">
      <c r="A101" s="864" t="s">
        <v>1551</v>
      </c>
      <c r="B101" s="864" t="s">
        <v>1539</v>
      </c>
      <c r="C101" s="864" t="s">
        <v>1577</v>
      </c>
      <c r="D101" s="864" t="s">
        <v>1578</v>
      </c>
      <c r="E101" s="865">
        <v>2</v>
      </c>
      <c r="F101" s="865">
        <v>0</v>
      </c>
      <c r="G101" s="871">
        <f t="shared" si="2"/>
        <v>2</v>
      </c>
      <c r="H101" s="865" t="s">
        <v>220</v>
      </c>
      <c r="I101" s="867">
        <v>31.7</v>
      </c>
      <c r="J101" s="868">
        <f t="shared" si="3"/>
        <v>63.4</v>
      </c>
      <c r="L101" s="394"/>
      <c r="M101" s="394"/>
    </row>
    <row r="102" spans="1:13">
      <c r="A102" s="864" t="s">
        <v>1551</v>
      </c>
      <c r="B102" s="864" t="s">
        <v>1539</v>
      </c>
      <c r="C102" s="864" t="s">
        <v>1577</v>
      </c>
      <c r="D102" s="864" t="s">
        <v>1579</v>
      </c>
      <c r="E102" s="865">
        <v>4</v>
      </c>
      <c r="F102" s="865">
        <v>0</v>
      </c>
      <c r="G102" s="871">
        <f t="shared" si="2"/>
        <v>4</v>
      </c>
      <c r="H102" s="865" t="s">
        <v>220</v>
      </c>
      <c r="I102" s="867">
        <v>68</v>
      </c>
      <c r="J102" s="868">
        <f t="shared" si="3"/>
        <v>272</v>
      </c>
      <c r="L102" s="394"/>
      <c r="M102" s="394"/>
    </row>
    <row r="103" spans="1:13">
      <c r="A103" s="864" t="s">
        <v>1551</v>
      </c>
      <c r="B103" s="864" t="s">
        <v>1539</v>
      </c>
      <c r="C103" s="864" t="s">
        <v>1577</v>
      </c>
      <c r="D103" s="864" t="s">
        <v>1580</v>
      </c>
      <c r="E103" s="865">
        <v>2</v>
      </c>
      <c r="F103" s="865">
        <v>0</v>
      </c>
      <c r="G103" s="871">
        <f t="shared" si="2"/>
        <v>2</v>
      </c>
      <c r="H103" s="865" t="s">
        <v>220</v>
      </c>
      <c r="I103" s="867">
        <v>23.9</v>
      </c>
      <c r="J103" s="868">
        <f t="shared" si="3"/>
        <v>47.8</v>
      </c>
      <c r="L103" s="394"/>
      <c r="M103" s="394"/>
    </row>
    <row r="104" spans="1:13">
      <c r="A104" s="864" t="s">
        <v>1551</v>
      </c>
      <c r="B104" s="864" t="s">
        <v>1539</v>
      </c>
      <c r="C104" s="864" t="s">
        <v>1577</v>
      </c>
      <c r="D104" s="864" t="s">
        <v>1582</v>
      </c>
      <c r="E104" s="865">
        <v>2</v>
      </c>
      <c r="F104" s="865">
        <v>0</v>
      </c>
      <c r="G104" s="871">
        <f t="shared" si="2"/>
        <v>2</v>
      </c>
      <c r="H104" s="865" t="s">
        <v>220</v>
      </c>
      <c r="I104" s="867">
        <v>31.07</v>
      </c>
      <c r="J104" s="868">
        <f t="shared" si="3"/>
        <v>62.14</v>
      </c>
      <c r="L104" s="394"/>
      <c r="M104" s="394"/>
    </row>
    <row r="105" spans="1:13">
      <c r="A105" s="864" t="s">
        <v>1551</v>
      </c>
      <c r="B105" s="864" t="s">
        <v>1539</v>
      </c>
      <c r="C105" s="864" t="s">
        <v>1577</v>
      </c>
      <c r="D105" s="864" t="s">
        <v>1585</v>
      </c>
      <c r="E105" s="865">
        <v>1</v>
      </c>
      <c r="F105" s="865">
        <v>0</v>
      </c>
      <c r="G105" s="871">
        <f t="shared" si="2"/>
        <v>1</v>
      </c>
      <c r="H105" s="865" t="s">
        <v>220</v>
      </c>
      <c r="I105" s="867">
        <v>52.9</v>
      </c>
      <c r="J105" s="868">
        <f t="shared" si="3"/>
        <v>52.9</v>
      </c>
      <c r="L105" s="394"/>
      <c r="M105" s="394"/>
    </row>
    <row r="106" spans="1:13">
      <c r="A106" s="864" t="s">
        <v>1551</v>
      </c>
      <c r="B106" s="864" t="s">
        <v>1539</v>
      </c>
      <c r="C106" s="864" t="s">
        <v>1577</v>
      </c>
      <c r="D106" s="864" t="s">
        <v>1583</v>
      </c>
      <c r="E106" s="865">
        <v>2</v>
      </c>
      <c r="F106" s="865">
        <v>0</v>
      </c>
      <c r="G106" s="871">
        <f t="shared" si="2"/>
        <v>2</v>
      </c>
      <c r="H106" s="865" t="s">
        <v>220</v>
      </c>
      <c r="I106" s="867">
        <v>42.9</v>
      </c>
      <c r="J106" s="868">
        <f t="shared" si="3"/>
        <v>85.8</v>
      </c>
      <c r="L106" s="394"/>
      <c r="M106" s="394"/>
    </row>
    <row r="107" spans="1:13">
      <c r="A107" s="864" t="s">
        <v>1551</v>
      </c>
      <c r="B107" s="864" t="s">
        <v>1539</v>
      </c>
      <c r="C107" s="864" t="s">
        <v>1577</v>
      </c>
      <c r="D107" s="864" t="s">
        <v>1584</v>
      </c>
      <c r="E107" s="865">
        <v>2</v>
      </c>
      <c r="F107" s="865">
        <v>0</v>
      </c>
      <c r="G107" s="871">
        <f t="shared" si="2"/>
        <v>2</v>
      </c>
      <c r="H107" s="865" t="s">
        <v>220</v>
      </c>
      <c r="I107" s="867">
        <v>84.49</v>
      </c>
      <c r="J107" s="868">
        <f t="shared" si="3"/>
        <v>168.98</v>
      </c>
      <c r="L107" s="394"/>
      <c r="M107" s="394"/>
    </row>
    <row r="108" spans="1:13">
      <c r="A108" s="864" t="s">
        <v>1552</v>
      </c>
      <c r="B108" s="864" t="s">
        <v>1539</v>
      </c>
      <c r="C108" s="864" t="s">
        <v>1577</v>
      </c>
      <c r="D108" s="864" t="s">
        <v>1578</v>
      </c>
      <c r="E108" s="865">
        <v>12</v>
      </c>
      <c r="F108" s="865">
        <v>0</v>
      </c>
      <c r="G108" s="871">
        <f t="shared" si="2"/>
        <v>12</v>
      </c>
      <c r="H108" s="865" t="s">
        <v>220</v>
      </c>
      <c r="I108" s="867">
        <v>31.7</v>
      </c>
      <c r="J108" s="868">
        <f t="shared" si="3"/>
        <v>380.4</v>
      </c>
      <c r="L108" s="394"/>
      <c r="M108" s="394"/>
    </row>
    <row r="109" spans="1:13">
      <c r="A109" s="864" t="s">
        <v>1552</v>
      </c>
      <c r="B109" s="864" t="s">
        <v>1539</v>
      </c>
      <c r="C109" s="864" t="s">
        <v>1577</v>
      </c>
      <c r="D109" s="864" t="s">
        <v>1579</v>
      </c>
      <c r="E109" s="865">
        <v>24</v>
      </c>
      <c r="F109" s="865">
        <v>0</v>
      </c>
      <c r="G109" s="871">
        <f t="shared" si="2"/>
        <v>24</v>
      </c>
      <c r="H109" s="865" t="s">
        <v>220</v>
      </c>
      <c r="I109" s="867">
        <v>68</v>
      </c>
      <c r="J109" s="868">
        <f t="shared" si="3"/>
        <v>1632</v>
      </c>
      <c r="L109" s="394"/>
      <c r="M109" s="394"/>
    </row>
    <row r="110" spans="1:13">
      <c r="A110" s="864" t="s">
        <v>1552</v>
      </c>
      <c r="B110" s="864" t="s">
        <v>1539</v>
      </c>
      <c r="C110" s="864" t="s">
        <v>1577</v>
      </c>
      <c r="D110" s="864" t="s">
        <v>1580</v>
      </c>
      <c r="E110" s="865">
        <v>12</v>
      </c>
      <c r="F110" s="865">
        <v>0</v>
      </c>
      <c r="G110" s="871">
        <f t="shared" si="2"/>
        <v>12</v>
      </c>
      <c r="H110" s="865" t="s">
        <v>220</v>
      </c>
      <c r="I110" s="867">
        <v>23.9</v>
      </c>
      <c r="J110" s="868">
        <f t="shared" si="3"/>
        <v>286.79999999999995</v>
      </c>
      <c r="L110" s="394"/>
      <c r="M110" s="394"/>
    </row>
    <row r="111" spans="1:13">
      <c r="A111" s="864" t="s">
        <v>1552</v>
      </c>
      <c r="B111" s="864" t="s">
        <v>1539</v>
      </c>
      <c r="C111" s="864" t="s">
        <v>1577</v>
      </c>
      <c r="D111" s="864" t="s">
        <v>1582</v>
      </c>
      <c r="E111" s="865">
        <v>12</v>
      </c>
      <c r="F111" s="865">
        <v>0</v>
      </c>
      <c r="G111" s="871">
        <f t="shared" si="2"/>
        <v>12</v>
      </c>
      <c r="H111" s="865" t="s">
        <v>220</v>
      </c>
      <c r="I111" s="867">
        <v>31.07</v>
      </c>
      <c r="J111" s="868">
        <f t="shared" si="3"/>
        <v>372.84000000000003</v>
      </c>
      <c r="L111" s="394"/>
      <c r="M111" s="394"/>
    </row>
    <row r="112" spans="1:13">
      <c r="A112" s="864" t="s">
        <v>1552</v>
      </c>
      <c r="B112" s="864" t="s">
        <v>1539</v>
      </c>
      <c r="C112" s="864" t="s">
        <v>1577</v>
      </c>
      <c r="D112" s="864" t="s">
        <v>1583</v>
      </c>
      <c r="E112" s="865">
        <v>12</v>
      </c>
      <c r="F112" s="865">
        <v>0</v>
      </c>
      <c r="G112" s="871">
        <f t="shared" si="2"/>
        <v>12</v>
      </c>
      <c r="H112" s="865" t="s">
        <v>220</v>
      </c>
      <c r="I112" s="867">
        <v>42.9</v>
      </c>
      <c r="J112" s="868">
        <f t="shared" si="3"/>
        <v>514.79999999999995</v>
      </c>
      <c r="L112" s="394"/>
      <c r="M112" s="394"/>
    </row>
    <row r="113" spans="1:13">
      <c r="A113" s="864" t="s">
        <v>1552</v>
      </c>
      <c r="B113" s="864" t="s">
        <v>1539</v>
      </c>
      <c r="C113" s="864" t="s">
        <v>1577</v>
      </c>
      <c r="D113" s="864" t="s">
        <v>1584</v>
      </c>
      <c r="E113" s="865">
        <v>12</v>
      </c>
      <c r="F113" s="865">
        <v>0</v>
      </c>
      <c r="G113" s="871">
        <f t="shared" si="2"/>
        <v>12</v>
      </c>
      <c r="H113" s="865" t="s">
        <v>220</v>
      </c>
      <c r="I113" s="867">
        <v>84.49</v>
      </c>
      <c r="J113" s="868">
        <f t="shared" si="3"/>
        <v>1013.8799999999999</v>
      </c>
      <c r="L113" s="394"/>
      <c r="M113" s="394"/>
    </row>
    <row r="114" spans="1:13">
      <c r="A114" s="864" t="s">
        <v>1553</v>
      </c>
      <c r="B114" s="864" t="s">
        <v>1539</v>
      </c>
      <c r="C114" s="864" t="s">
        <v>1577</v>
      </c>
      <c r="D114" s="864" t="s">
        <v>1578</v>
      </c>
      <c r="E114" s="865">
        <v>4</v>
      </c>
      <c r="F114" s="865">
        <v>0</v>
      </c>
      <c r="G114" s="871">
        <f t="shared" si="2"/>
        <v>4</v>
      </c>
      <c r="H114" s="865" t="s">
        <v>220</v>
      </c>
      <c r="I114" s="867">
        <v>31.7</v>
      </c>
      <c r="J114" s="868">
        <f t="shared" si="3"/>
        <v>126.8</v>
      </c>
      <c r="L114" s="394"/>
      <c r="M114" s="394"/>
    </row>
    <row r="115" spans="1:13">
      <c r="A115" s="864" t="s">
        <v>1553</v>
      </c>
      <c r="B115" s="864" t="s">
        <v>1539</v>
      </c>
      <c r="C115" s="864" t="s">
        <v>1577</v>
      </c>
      <c r="D115" s="864" t="s">
        <v>1579</v>
      </c>
      <c r="E115" s="865">
        <v>2</v>
      </c>
      <c r="F115" s="865">
        <v>0</v>
      </c>
      <c r="G115" s="871">
        <f t="shared" si="2"/>
        <v>2</v>
      </c>
      <c r="H115" s="865" t="s">
        <v>220</v>
      </c>
      <c r="I115" s="867">
        <v>68</v>
      </c>
      <c r="J115" s="868">
        <f t="shared" si="3"/>
        <v>136</v>
      </c>
      <c r="L115" s="394"/>
      <c r="M115" s="394"/>
    </row>
    <row r="116" spans="1:13">
      <c r="A116" s="864" t="s">
        <v>1553</v>
      </c>
      <c r="B116" s="864" t="s">
        <v>1539</v>
      </c>
      <c r="C116" s="864" t="s">
        <v>1577</v>
      </c>
      <c r="D116" s="864" t="s">
        <v>1580</v>
      </c>
      <c r="E116" s="865">
        <v>2</v>
      </c>
      <c r="F116" s="865">
        <v>0</v>
      </c>
      <c r="G116" s="871">
        <f t="shared" si="2"/>
        <v>2</v>
      </c>
      <c r="H116" s="865" t="s">
        <v>220</v>
      </c>
      <c r="I116" s="867">
        <v>23.9</v>
      </c>
      <c r="J116" s="868">
        <f t="shared" si="3"/>
        <v>47.8</v>
      </c>
      <c r="L116" s="394"/>
      <c r="M116" s="394"/>
    </row>
    <row r="117" spans="1:13">
      <c r="A117" s="864" t="s">
        <v>1553</v>
      </c>
      <c r="B117" s="864" t="s">
        <v>1539</v>
      </c>
      <c r="C117" s="864" t="s">
        <v>1577</v>
      </c>
      <c r="D117" s="864" t="s">
        <v>1581</v>
      </c>
      <c r="E117" s="865">
        <v>1</v>
      </c>
      <c r="F117" s="865">
        <v>0</v>
      </c>
      <c r="G117" s="871">
        <f t="shared" si="2"/>
        <v>1</v>
      </c>
      <c r="H117" s="865" t="s">
        <v>220</v>
      </c>
      <c r="I117" s="867">
        <v>19.12</v>
      </c>
      <c r="J117" s="868">
        <f t="shared" si="3"/>
        <v>19.12</v>
      </c>
      <c r="L117" s="394"/>
      <c r="M117" s="394"/>
    </row>
    <row r="118" spans="1:13">
      <c r="A118" s="864" t="s">
        <v>1553</v>
      </c>
      <c r="B118" s="864" t="s">
        <v>1539</v>
      </c>
      <c r="C118" s="864" t="s">
        <v>1577</v>
      </c>
      <c r="D118" s="864" t="s">
        <v>1582</v>
      </c>
      <c r="E118" s="865">
        <v>1</v>
      </c>
      <c r="F118" s="865">
        <v>0</v>
      </c>
      <c r="G118" s="871">
        <f t="shared" si="2"/>
        <v>1</v>
      </c>
      <c r="H118" s="865" t="s">
        <v>220</v>
      </c>
      <c r="I118" s="867">
        <v>31.07</v>
      </c>
      <c r="J118" s="868">
        <f t="shared" si="3"/>
        <v>31.07</v>
      </c>
      <c r="L118" s="394"/>
      <c r="M118" s="394"/>
    </row>
    <row r="119" spans="1:13">
      <c r="A119" s="864" t="s">
        <v>1553</v>
      </c>
      <c r="B119" s="864" t="s">
        <v>1539</v>
      </c>
      <c r="C119" s="864" t="s">
        <v>1577</v>
      </c>
      <c r="D119" s="864" t="s">
        <v>1583</v>
      </c>
      <c r="E119" s="865">
        <v>1</v>
      </c>
      <c r="F119" s="865">
        <v>0</v>
      </c>
      <c r="G119" s="871">
        <f t="shared" si="2"/>
        <v>1</v>
      </c>
      <c r="H119" s="865" t="s">
        <v>220</v>
      </c>
      <c r="I119" s="867">
        <v>42.9</v>
      </c>
      <c r="J119" s="868">
        <f t="shared" si="3"/>
        <v>42.9</v>
      </c>
      <c r="L119" s="394"/>
      <c r="M119" s="394"/>
    </row>
    <row r="120" spans="1:13">
      <c r="A120" s="864" t="s">
        <v>1553</v>
      </c>
      <c r="B120" s="864" t="s">
        <v>1539</v>
      </c>
      <c r="C120" s="864" t="s">
        <v>1577</v>
      </c>
      <c r="D120" s="864" t="s">
        <v>1584</v>
      </c>
      <c r="E120" s="865">
        <v>1</v>
      </c>
      <c r="F120" s="865">
        <v>0</v>
      </c>
      <c r="G120" s="871">
        <f t="shared" si="2"/>
        <v>1</v>
      </c>
      <c r="H120" s="865" t="s">
        <v>220</v>
      </c>
      <c r="I120" s="867">
        <v>84.49</v>
      </c>
      <c r="J120" s="868">
        <f t="shared" si="3"/>
        <v>84.49</v>
      </c>
      <c r="L120" s="394"/>
      <c r="M120" s="394"/>
    </row>
    <row r="121" spans="1:13">
      <c r="A121" s="864" t="s">
        <v>1538</v>
      </c>
      <c r="B121" s="864" t="s">
        <v>1586</v>
      </c>
      <c r="C121" s="864" t="s">
        <v>1587</v>
      </c>
      <c r="D121" s="864" t="s">
        <v>1588</v>
      </c>
      <c r="E121" s="865">
        <v>1</v>
      </c>
      <c r="F121" s="865">
        <v>0</v>
      </c>
      <c r="G121" s="871">
        <f t="shared" si="2"/>
        <v>1</v>
      </c>
      <c r="H121" s="865" t="s">
        <v>220</v>
      </c>
      <c r="I121" s="867">
        <v>369</v>
      </c>
      <c r="J121" s="868">
        <f t="shared" si="3"/>
        <v>369</v>
      </c>
      <c r="L121" s="394"/>
      <c r="M121" s="394"/>
    </row>
    <row r="122" spans="1:13" ht="30">
      <c r="A122" s="864" t="s">
        <v>1538</v>
      </c>
      <c r="B122" s="864" t="s">
        <v>1586</v>
      </c>
      <c r="C122" s="864" t="s">
        <v>1587</v>
      </c>
      <c r="D122" s="864" t="s">
        <v>1589</v>
      </c>
      <c r="E122" s="865">
        <v>1</v>
      </c>
      <c r="F122" s="865">
        <v>0</v>
      </c>
      <c r="G122" s="871">
        <f t="shared" si="2"/>
        <v>1</v>
      </c>
      <c r="H122" s="865" t="s">
        <v>220</v>
      </c>
      <c r="I122" s="867">
        <v>369</v>
      </c>
      <c r="J122" s="868">
        <f t="shared" si="3"/>
        <v>369</v>
      </c>
      <c r="L122" s="394"/>
      <c r="M122" s="394"/>
    </row>
    <row r="123" spans="1:13">
      <c r="A123" s="864" t="s">
        <v>1538</v>
      </c>
      <c r="B123" s="864" t="s">
        <v>1586</v>
      </c>
      <c r="C123" s="864" t="s">
        <v>1587</v>
      </c>
      <c r="D123" s="864" t="s">
        <v>1590</v>
      </c>
      <c r="E123" s="865">
        <v>2</v>
      </c>
      <c r="F123" s="865">
        <v>0</v>
      </c>
      <c r="G123" s="871">
        <f t="shared" si="2"/>
        <v>2</v>
      </c>
      <c r="H123" s="865" t="s">
        <v>220</v>
      </c>
      <c r="I123" s="867">
        <v>248.46</v>
      </c>
      <c r="J123" s="868">
        <f t="shared" si="3"/>
        <v>496.92</v>
      </c>
      <c r="L123" s="394"/>
      <c r="M123" s="394"/>
    </row>
    <row r="124" spans="1:13">
      <c r="A124" s="864" t="s">
        <v>1538</v>
      </c>
      <c r="B124" s="864" t="s">
        <v>1586</v>
      </c>
      <c r="C124" s="864" t="s">
        <v>1587</v>
      </c>
      <c r="D124" s="864" t="s">
        <v>1591</v>
      </c>
      <c r="E124" s="865">
        <v>3</v>
      </c>
      <c r="F124" s="865">
        <v>0</v>
      </c>
      <c r="G124" s="871">
        <f t="shared" si="2"/>
        <v>3</v>
      </c>
      <c r="H124" s="865" t="s">
        <v>220</v>
      </c>
      <c r="I124" s="867">
        <v>1200</v>
      </c>
      <c r="J124" s="868">
        <f t="shared" si="3"/>
        <v>3600</v>
      </c>
      <c r="L124" s="394"/>
      <c r="M124" s="394"/>
    </row>
    <row r="125" spans="1:13">
      <c r="A125" s="864" t="s">
        <v>1538</v>
      </c>
      <c r="B125" s="864" t="s">
        <v>1586</v>
      </c>
      <c r="C125" s="864" t="s">
        <v>1587</v>
      </c>
      <c r="D125" s="864" t="s">
        <v>1592</v>
      </c>
      <c r="E125" s="865">
        <v>5</v>
      </c>
      <c r="F125" s="865">
        <v>0</v>
      </c>
      <c r="G125" s="871">
        <f t="shared" si="2"/>
        <v>5</v>
      </c>
      <c r="H125" s="865" t="s">
        <v>220</v>
      </c>
      <c r="I125" s="867">
        <v>167</v>
      </c>
      <c r="J125" s="868">
        <f t="shared" si="3"/>
        <v>835</v>
      </c>
      <c r="L125" s="394"/>
      <c r="M125" s="394"/>
    </row>
    <row r="126" spans="1:13">
      <c r="A126" s="864" t="s">
        <v>1538</v>
      </c>
      <c r="B126" s="864" t="s">
        <v>1586</v>
      </c>
      <c r="C126" s="864" t="s">
        <v>1587</v>
      </c>
      <c r="D126" s="864" t="s">
        <v>1593</v>
      </c>
      <c r="E126" s="865">
        <v>3</v>
      </c>
      <c r="F126" s="865">
        <v>0</v>
      </c>
      <c r="G126" s="871">
        <f t="shared" si="2"/>
        <v>3</v>
      </c>
      <c r="H126" s="865" t="s">
        <v>220</v>
      </c>
      <c r="I126" s="867">
        <v>77.3</v>
      </c>
      <c r="J126" s="868">
        <f t="shared" si="3"/>
        <v>231.89999999999998</v>
      </c>
      <c r="L126" s="394"/>
      <c r="M126" s="394"/>
    </row>
    <row r="127" spans="1:13" ht="30">
      <c r="A127" s="864" t="s">
        <v>1538</v>
      </c>
      <c r="B127" s="864" t="s">
        <v>1586</v>
      </c>
      <c r="C127" s="864" t="s">
        <v>1587</v>
      </c>
      <c r="D127" s="864" t="s">
        <v>1594</v>
      </c>
      <c r="E127" s="865">
        <v>1</v>
      </c>
      <c r="F127" s="865">
        <v>0</v>
      </c>
      <c r="G127" s="871">
        <f t="shared" si="2"/>
        <v>1</v>
      </c>
      <c r="H127" s="865" t="s">
        <v>220</v>
      </c>
      <c r="I127" s="867">
        <v>1304.4000000000001</v>
      </c>
      <c r="J127" s="868">
        <f t="shared" si="3"/>
        <v>1304.4000000000001</v>
      </c>
      <c r="L127" s="394"/>
      <c r="M127" s="394"/>
    </row>
    <row r="128" spans="1:13">
      <c r="A128" s="864" t="s">
        <v>1538</v>
      </c>
      <c r="B128" s="864" t="s">
        <v>1586</v>
      </c>
      <c r="C128" s="864" t="s">
        <v>1587</v>
      </c>
      <c r="D128" s="864" t="s">
        <v>1595</v>
      </c>
      <c r="E128" s="865">
        <v>1</v>
      </c>
      <c r="F128" s="865">
        <v>0</v>
      </c>
      <c r="G128" s="871">
        <f t="shared" si="2"/>
        <v>1</v>
      </c>
      <c r="H128" s="865" t="s">
        <v>220</v>
      </c>
      <c r="I128" s="867">
        <v>347.65</v>
      </c>
      <c r="J128" s="868">
        <f t="shared" si="3"/>
        <v>347.65</v>
      </c>
      <c r="L128" s="394"/>
      <c r="M128" s="394"/>
    </row>
    <row r="129" spans="1:13">
      <c r="A129" s="864" t="s">
        <v>1538</v>
      </c>
      <c r="B129" s="864" t="s">
        <v>1586</v>
      </c>
      <c r="C129" s="864" t="s">
        <v>1587</v>
      </c>
      <c r="D129" s="864" t="s">
        <v>1596</v>
      </c>
      <c r="E129" s="865">
        <v>3</v>
      </c>
      <c r="F129" s="865">
        <v>0</v>
      </c>
      <c r="G129" s="871">
        <f t="shared" si="2"/>
        <v>3</v>
      </c>
      <c r="H129" s="865" t="s">
        <v>220</v>
      </c>
      <c r="I129" s="867">
        <v>96.69</v>
      </c>
      <c r="J129" s="868">
        <f t="shared" si="3"/>
        <v>290.07</v>
      </c>
      <c r="L129" s="394"/>
      <c r="M129" s="394"/>
    </row>
    <row r="130" spans="1:13">
      <c r="A130" s="864" t="s">
        <v>1575</v>
      </c>
      <c r="B130" s="864" t="s">
        <v>1586</v>
      </c>
      <c r="C130" s="864" t="s">
        <v>1587</v>
      </c>
      <c r="D130" s="864" t="s">
        <v>1592</v>
      </c>
      <c r="E130" s="865">
        <v>2</v>
      </c>
      <c r="F130" s="865">
        <v>0</v>
      </c>
      <c r="G130" s="871">
        <f t="shared" si="2"/>
        <v>2</v>
      </c>
      <c r="H130" s="865" t="s">
        <v>220</v>
      </c>
      <c r="I130" s="867">
        <v>167</v>
      </c>
      <c r="J130" s="868">
        <f t="shared" si="3"/>
        <v>334</v>
      </c>
      <c r="L130" s="394"/>
      <c r="M130" s="394"/>
    </row>
    <row r="131" spans="1:13" ht="30">
      <c r="A131" s="864" t="s">
        <v>1575</v>
      </c>
      <c r="B131" s="864" t="s">
        <v>1586</v>
      </c>
      <c r="C131" s="864" t="s">
        <v>1587</v>
      </c>
      <c r="D131" s="864" t="s">
        <v>1597</v>
      </c>
      <c r="E131" s="865">
        <v>1</v>
      </c>
      <c r="F131" s="865">
        <v>0</v>
      </c>
      <c r="G131" s="871">
        <f t="shared" si="2"/>
        <v>1</v>
      </c>
      <c r="H131" s="865" t="s">
        <v>220</v>
      </c>
      <c r="I131" s="867">
        <v>1243.9000000000001</v>
      </c>
      <c r="J131" s="868">
        <f t="shared" si="3"/>
        <v>1243.9000000000001</v>
      </c>
      <c r="L131" s="394"/>
      <c r="M131" s="394"/>
    </row>
    <row r="132" spans="1:13">
      <c r="A132" s="864" t="s">
        <v>1575</v>
      </c>
      <c r="B132" s="864" t="s">
        <v>1586</v>
      </c>
      <c r="C132" s="864" t="s">
        <v>1587</v>
      </c>
      <c r="D132" s="864" t="s">
        <v>1596</v>
      </c>
      <c r="E132" s="865">
        <v>2</v>
      </c>
      <c r="F132" s="865">
        <v>0</v>
      </c>
      <c r="G132" s="871">
        <f t="shared" si="2"/>
        <v>2</v>
      </c>
      <c r="H132" s="865" t="s">
        <v>220</v>
      </c>
      <c r="I132" s="867">
        <v>96.69</v>
      </c>
      <c r="J132" s="868">
        <f t="shared" si="3"/>
        <v>193.38</v>
      </c>
      <c r="L132" s="394"/>
      <c r="M132" s="394"/>
    </row>
    <row r="133" spans="1:13">
      <c r="A133" s="864" t="s">
        <v>1567</v>
      </c>
      <c r="B133" s="864" t="s">
        <v>1586</v>
      </c>
      <c r="C133" s="864" t="s">
        <v>1587</v>
      </c>
      <c r="D133" s="864" t="s">
        <v>1592</v>
      </c>
      <c r="E133" s="865">
        <v>2</v>
      </c>
      <c r="F133" s="865">
        <v>0</v>
      </c>
      <c r="G133" s="871">
        <f t="shared" si="2"/>
        <v>2</v>
      </c>
      <c r="H133" s="865" t="s">
        <v>220</v>
      </c>
      <c r="I133" s="867">
        <v>167</v>
      </c>
      <c r="J133" s="868">
        <f t="shared" si="3"/>
        <v>334</v>
      </c>
      <c r="L133" s="394"/>
      <c r="M133" s="394"/>
    </row>
    <row r="134" spans="1:13" ht="30">
      <c r="A134" s="864" t="s">
        <v>1567</v>
      </c>
      <c r="B134" s="864" t="s">
        <v>1586</v>
      </c>
      <c r="C134" s="864" t="s">
        <v>1587</v>
      </c>
      <c r="D134" s="864" t="s">
        <v>1597</v>
      </c>
      <c r="E134" s="865">
        <v>1</v>
      </c>
      <c r="F134" s="865">
        <v>0</v>
      </c>
      <c r="G134" s="871">
        <f t="shared" si="2"/>
        <v>1</v>
      </c>
      <c r="H134" s="865" t="s">
        <v>220</v>
      </c>
      <c r="I134" s="867">
        <v>1243.9000000000001</v>
      </c>
      <c r="J134" s="868">
        <f t="shared" si="3"/>
        <v>1243.9000000000001</v>
      </c>
      <c r="L134" s="394"/>
      <c r="M134" s="394"/>
    </row>
    <row r="135" spans="1:13">
      <c r="A135" s="864" t="s">
        <v>1567</v>
      </c>
      <c r="B135" s="864" t="s">
        <v>1586</v>
      </c>
      <c r="C135" s="864" t="s">
        <v>1587</v>
      </c>
      <c r="D135" s="864" t="s">
        <v>1596</v>
      </c>
      <c r="E135" s="865">
        <v>2</v>
      </c>
      <c r="F135" s="865">
        <v>0</v>
      </c>
      <c r="G135" s="871">
        <f t="shared" si="2"/>
        <v>2</v>
      </c>
      <c r="H135" s="865" t="s">
        <v>220</v>
      </c>
      <c r="I135" s="867">
        <v>96.69</v>
      </c>
      <c r="J135" s="868">
        <f t="shared" si="3"/>
        <v>193.38</v>
      </c>
      <c r="L135" s="394"/>
      <c r="M135" s="394"/>
    </row>
    <row r="136" spans="1:13">
      <c r="A136" s="864" t="s">
        <v>1546</v>
      </c>
      <c r="B136" s="864" t="s">
        <v>1586</v>
      </c>
      <c r="C136" s="864" t="s">
        <v>1587</v>
      </c>
      <c r="D136" s="864" t="s">
        <v>1598</v>
      </c>
      <c r="E136" s="865">
        <v>1</v>
      </c>
      <c r="F136" s="865">
        <v>0</v>
      </c>
      <c r="G136" s="871">
        <f t="shared" si="2"/>
        <v>1</v>
      </c>
      <c r="H136" s="865" t="s">
        <v>220</v>
      </c>
      <c r="I136" s="867">
        <v>498</v>
      </c>
      <c r="J136" s="868">
        <f t="shared" si="3"/>
        <v>498</v>
      </c>
      <c r="L136" s="394"/>
      <c r="M136" s="394"/>
    </row>
    <row r="137" spans="1:13">
      <c r="A137" s="864" t="s">
        <v>1546</v>
      </c>
      <c r="B137" s="864" t="s">
        <v>1586</v>
      </c>
      <c r="C137" s="864" t="s">
        <v>1587</v>
      </c>
      <c r="D137" s="864" t="s">
        <v>1592</v>
      </c>
      <c r="E137" s="865">
        <v>2</v>
      </c>
      <c r="F137" s="865">
        <v>0</v>
      </c>
      <c r="G137" s="871">
        <f t="shared" ref="G137:G200" si="4">E137+E137*F137</f>
        <v>2</v>
      </c>
      <c r="H137" s="865" t="s">
        <v>220</v>
      </c>
      <c r="I137" s="867">
        <v>167</v>
      </c>
      <c r="J137" s="868">
        <f t="shared" ref="J137:J200" si="5">G137*I137</f>
        <v>334</v>
      </c>
      <c r="L137" s="394"/>
      <c r="M137" s="394"/>
    </row>
    <row r="138" spans="1:13" ht="30">
      <c r="A138" s="864" t="s">
        <v>1546</v>
      </c>
      <c r="B138" s="864" t="s">
        <v>1586</v>
      </c>
      <c r="C138" s="864" t="s">
        <v>1587</v>
      </c>
      <c r="D138" s="864" t="s">
        <v>1597</v>
      </c>
      <c r="E138" s="865">
        <v>1</v>
      </c>
      <c r="F138" s="865">
        <v>0</v>
      </c>
      <c r="G138" s="871">
        <f t="shared" si="4"/>
        <v>1</v>
      </c>
      <c r="H138" s="865" t="s">
        <v>220</v>
      </c>
      <c r="I138" s="867">
        <v>1243.9000000000001</v>
      </c>
      <c r="J138" s="868">
        <f t="shared" si="5"/>
        <v>1243.9000000000001</v>
      </c>
      <c r="L138" s="394"/>
      <c r="M138" s="394"/>
    </row>
    <row r="139" spans="1:13" ht="45">
      <c r="A139" s="864" t="s">
        <v>1546</v>
      </c>
      <c r="B139" s="864" t="s">
        <v>1586</v>
      </c>
      <c r="C139" s="864" t="s">
        <v>1587</v>
      </c>
      <c r="D139" s="864" t="s">
        <v>1599</v>
      </c>
      <c r="E139" s="865">
        <v>1</v>
      </c>
      <c r="F139" s="865">
        <v>0</v>
      </c>
      <c r="G139" s="871">
        <f t="shared" si="4"/>
        <v>1</v>
      </c>
      <c r="H139" s="865" t="s">
        <v>220</v>
      </c>
      <c r="I139" s="867">
        <v>633.1</v>
      </c>
      <c r="J139" s="868">
        <f t="shared" si="5"/>
        <v>633.1</v>
      </c>
      <c r="L139" s="394"/>
      <c r="M139" s="394"/>
    </row>
    <row r="140" spans="1:13" ht="45">
      <c r="A140" s="864" t="s">
        <v>1546</v>
      </c>
      <c r="B140" s="864" t="s">
        <v>1586</v>
      </c>
      <c r="C140" s="864" t="s">
        <v>1587</v>
      </c>
      <c r="D140" s="864" t="s">
        <v>1600</v>
      </c>
      <c r="E140" s="865">
        <v>1</v>
      </c>
      <c r="F140" s="865">
        <v>0</v>
      </c>
      <c r="G140" s="871">
        <f t="shared" si="4"/>
        <v>1</v>
      </c>
      <c r="H140" s="865" t="s">
        <v>220</v>
      </c>
      <c r="I140" s="867">
        <v>796.32</v>
      </c>
      <c r="J140" s="868">
        <f t="shared" si="5"/>
        <v>796.32</v>
      </c>
      <c r="L140" s="394"/>
      <c r="M140" s="394"/>
    </row>
    <row r="141" spans="1:13" ht="45">
      <c r="A141" s="864" t="s">
        <v>1546</v>
      </c>
      <c r="B141" s="864" t="s">
        <v>1586</v>
      </c>
      <c r="C141" s="864" t="s">
        <v>1587</v>
      </c>
      <c r="D141" s="864" t="s">
        <v>1599</v>
      </c>
      <c r="E141" s="865">
        <v>1</v>
      </c>
      <c r="F141" s="865">
        <v>0</v>
      </c>
      <c r="G141" s="871">
        <f t="shared" si="4"/>
        <v>1</v>
      </c>
      <c r="H141" s="865" t="s">
        <v>220</v>
      </c>
      <c r="I141" s="867">
        <v>633.1</v>
      </c>
      <c r="J141" s="868">
        <f t="shared" si="5"/>
        <v>633.1</v>
      </c>
      <c r="L141" s="394"/>
      <c r="M141" s="394"/>
    </row>
    <row r="142" spans="1:13" ht="45">
      <c r="A142" s="864" t="s">
        <v>1546</v>
      </c>
      <c r="B142" s="864" t="s">
        <v>1586</v>
      </c>
      <c r="C142" s="864" t="s">
        <v>1587</v>
      </c>
      <c r="D142" s="864" t="s">
        <v>1600</v>
      </c>
      <c r="E142" s="865">
        <v>1</v>
      </c>
      <c r="F142" s="865">
        <v>0</v>
      </c>
      <c r="G142" s="871">
        <f t="shared" si="4"/>
        <v>1</v>
      </c>
      <c r="H142" s="865" t="s">
        <v>220</v>
      </c>
      <c r="I142" s="867">
        <v>796.32</v>
      </c>
      <c r="J142" s="868">
        <f t="shared" si="5"/>
        <v>796.32</v>
      </c>
      <c r="L142" s="394"/>
      <c r="M142" s="394"/>
    </row>
    <row r="143" spans="1:13">
      <c r="A143" s="864" t="s">
        <v>1546</v>
      </c>
      <c r="B143" s="864" t="s">
        <v>1586</v>
      </c>
      <c r="C143" s="864" t="s">
        <v>1587</v>
      </c>
      <c r="D143" s="864" t="s">
        <v>1596</v>
      </c>
      <c r="E143" s="865">
        <v>2</v>
      </c>
      <c r="F143" s="865">
        <v>0</v>
      </c>
      <c r="G143" s="871">
        <f t="shared" si="4"/>
        <v>2</v>
      </c>
      <c r="H143" s="865" t="s">
        <v>220</v>
      </c>
      <c r="I143" s="867">
        <v>96.69</v>
      </c>
      <c r="J143" s="868">
        <f t="shared" si="5"/>
        <v>193.38</v>
      </c>
      <c r="L143" s="394"/>
      <c r="M143" s="394"/>
    </row>
    <row r="144" spans="1:13">
      <c r="A144" s="864" t="s">
        <v>1549</v>
      </c>
      <c r="B144" s="864" t="s">
        <v>1586</v>
      </c>
      <c r="C144" s="864" t="s">
        <v>1587</v>
      </c>
      <c r="D144" s="864" t="s">
        <v>1598</v>
      </c>
      <c r="E144" s="865">
        <v>1</v>
      </c>
      <c r="F144" s="865">
        <v>0</v>
      </c>
      <c r="G144" s="871">
        <f t="shared" si="4"/>
        <v>1</v>
      </c>
      <c r="H144" s="865" t="s">
        <v>220</v>
      </c>
      <c r="I144" s="867">
        <v>498</v>
      </c>
      <c r="J144" s="868">
        <f t="shared" si="5"/>
        <v>498</v>
      </c>
      <c r="L144" s="394"/>
      <c r="M144" s="394"/>
    </row>
    <row r="145" spans="1:13">
      <c r="A145" s="864" t="s">
        <v>1549</v>
      </c>
      <c r="B145" s="864" t="s">
        <v>1586</v>
      </c>
      <c r="C145" s="864" t="s">
        <v>1587</v>
      </c>
      <c r="D145" s="864" t="s">
        <v>1592</v>
      </c>
      <c r="E145" s="865">
        <v>2</v>
      </c>
      <c r="F145" s="865">
        <v>0</v>
      </c>
      <c r="G145" s="871">
        <f t="shared" si="4"/>
        <v>2</v>
      </c>
      <c r="H145" s="865" t="s">
        <v>220</v>
      </c>
      <c r="I145" s="867">
        <v>167</v>
      </c>
      <c r="J145" s="868">
        <f t="shared" si="5"/>
        <v>334</v>
      </c>
      <c r="L145" s="394"/>
      <c r="M145" s="394"/>
    </row>
    <row r="146" spans="1:13" ht="30">
      <c r="A146" s="864" t="s">
        <v>1549</v>
      </c>
      <c r="B146" s="864" t="s">
        <v>1586</v>
      </c>
      <c r="C146" s="864" t="s">
        <v>1587</v>
      </c>
      <c r="D146" s="864" t="s">
        <v>1597</v>
      </c>
      <c r="E146" s="865">
        <v>1</v>
      </c>
      <c r="F146" s="865">
        <v>0</v>
      </c>
      <c r="G146" s="871">
        <f t="shared" si="4"/>
        <v>1</v>
      </c>
      <c r="H146" s="865" t="s">
        <v>220</v>
      </c>
      <c r="I146" s="867">
        <v>1243.9000000000001</v>
      </c>
      <c r="J146" s="868">
        <f t="shared" si="5"/>
        <v>1243.9000000000001</v>
      </c>
      <c r="L146" s="394"/>
      <c r="M146" s="394"/>
    </row>
    <row r="147" spans="1:13" ht="45">
      <c r="A147" s="864" t="s">
        <v>1549</v>
      </c>
      <c r="B147" s="864" t="s">
        <v>1586</v>
      </c>
      <c r="C147" s="864" t="s">
        <v>1587</v>
      </c>
      <c r="D147" s="864" t="s">
        <v>1600</v>
      </c>
      <c r="E147" s="865">
        <v>2</v>
      </c>
      <c r="F147" s="865">
        <v>0</v>
      </c>
      <c r="G147" s="871">
        <f t="shared" si="4"/>
        <v>2</v>
      </c>
      <c r="H147" s="865" t="s">
        <v>220</v>
      </c>
      <c r="I147" s="867">
        <v>796.32</v>
      </c>
      <c r="J147" s="868">
        <f t="shared" si="5"/>
        <v>1592.64</v>
      </c>
      <c r="L147" s="394"/>
      <c r="M147" s="394"/>
    </row>
    <row r="148" spans="1:13" ht="45">
      <c r="A148" s="864" t="s">
        <v>1549</v>
      </c>
      <c r="B148" s="864" t="s">
        <v>1586</v>
      </c>
      <c r="C148" s="864" t="s">
        <v>1587</v>
      </c>
      <c r="D148" s="864" t="s">
        <v>1600</v>
      </c>
      <c r="E148" s="865">
        <v>2</v>
      </c>
      <c r="F148" s="865">
        <v>0</v>
      </c>
      <c r="G148" s="871">
        <f t="shared" si="4"/>
        <v>2</v>
      </c>
      <c r="H148" s="865" t="s">
        <v>220</v>
      </c>
      <c r="I148" s="867">
        <v>796.32</v>
      </c>
      <c r="J148" s="868">
        <f t="shared" si="5"/>
        <v>1592.64</v>
      </c>
      <c r="L148" s="394"/>
      <c r="M148" s="394"/>
    </row>
    <row r="149" spans="1:13">
      <c r="A149" s="864" t="s">
        <v>1549</v>
      </c>
      <c r="B149" s="864" t="s">
        <v>1586</v>
      </c>
      <c r="C149" s="864" t="s">
        <v>1587</v>
      </c>
      <c r="D149" s="864" t="s">
        <v>1596</v>
      </c>
      <c r="E149" s="865">
        <v>2</v>
      </c>
      <c r="F149" s="865">
        <v>0</v>
      </c>
      <c r="G149" s="871">
        <f t="shared" si="4"/>
        <v>2</v>
      </c>
      <c r="H149" s="865" t="s">
        <v>220</v>
      </c>
      <c r="I149" s="867">
        <v>96.69</v>
      </c>
      <c r="J149" s="868">
        <f t="shared" si="5"/>
        <v>193.38</v>
      </c>
      <c r="L149" s="394"/>
      <c r="M149" s="394"/>
    </row>
    <row r="150" spans="1:13">
      <c r="A150" s="864" t="s">
        <v>1550</v>
      </c>
      <c r="B150" s="864" t="s">
        <v>1586</v>
      </c>
      <c r="C150" s="864" t="s">
        <v>1587</v>
      </c>
      <c r="D150" s="864" t="s">
        <v>1598</v>
      </c>
      <c r="E150" s="865">
        <v>1</v>
      </c>
      <c r="F150" s="865">
        <v>0</v>
      </c>
      <c r="G150" s="871">
        <f t="shared" si="4"/>
        <v>1</v>
      </c>
      <c r="H150" s="865" t="s">
        <v>220</v>
      </c>
      <c r="I150" s="867">
        <v>498</v>
      </c>
      <c r="J150" s="868">
        <f t="shared" si="5"/>
        <v>498</v>
      </c>
      <c r="L150" s="394"/>
      <c r="M150" s="394"/>
    </row>
    <row r="151" spans="1:13">
      <c r="A151" s="864" t="s">
        <v>1550</v>
      </c>
      <c r="B151" s="864" t="s">
        <v>1586</v>
      </c>
      <c r="C151" s="864" t="s">
        <v>1587</v>
      </c>
      <c r="D151" s="864" t="s">
        <v>1592</v>
      </c>
      <c r="E151" s="865">
        <v>2</v>
      </c>
      <c r="F151" s="865">
        <v>0</v>
      </c>
      <c r="G151" s="871">
        <f t="shared" si="4"/>
        <v>2</v>
      </c>
      <c r="H151" s="865" t="s">
        <v>220</v>
      </c>
      <c r="I151" s="867">
        <v>167</v>
      </c>
      <c r="J151" s="868">
        <f t="shared" si="5"/>
        <v>334</v>
      </c>
      <c r="L151" s="394"/>
      <c r="M151" s="394"/>
    </row>
    <row r="152" spans="1:13" ht="30">
      <c r="A152" s="864" t="s">
        <v>1550</v>
      </c>
      <c r="B152" s="864" t="s">
        <v>1586</v>
      </c>
      <c r="C152" s="864" t="s">
        <v>1587</v>
      </c>
      <c r="D152" s="864" t="s">
        <v>1597</v>
      </c>
      <c r="E152" s="865">
        <v>1</v>
      </c>
      <c r="F152" s="865">
        <v>0</v>
      </c>
      <c r="G152" s="871">
        <f t="shared" si="4"/>
        <v>1</v>
      </c>
      <c r="H152" s="865" t="s">
        <v>220</v>
      </c>
      <c r="I152" s="867">
        <v>1243.9000000000001</v>
      </c>
      <c r="J152" s="868">
        <f t="shared" si="5"/>
        <v>1243.9000000000001</v>
      </c>
      <c r="L152" s="394"/>
      <c r="M152" s="394"/>
    </row>
    <row r="153" spans="1:13" ht="45">
      <c r="A153" s="864" t="s">
        <v>1550</v>
      </c>
      <c r="B153" s="864" t="s">
        <v>1586</v>
      </c>
      <c r="C153" s="864" t="s">
        <v>1587</v>
      </c>
      <c r="D153" s="864" t="s">
        <v>1600</v>
      </c>
      <c r="E153" s="865">
        <v>2</v>
      </c>
      <c r="F153" s="865">
        <v>0</v>
      </c>
      <c r="G153" s="871">
        <f t="shared" si="4"/>
        <v>2</v>
      </c>
      <c r="H153" s="865" t="s">
        <v>220</v>
      </c>
      <c r="I153" s="867">
        <v>796.32</v>
      </c>
      <c r="J153" s="868">
        <f t="shared" si="5"/>
        <v>1592.64</v>
      </c>
      <c r="L153" s="394"/>
      <c r="M153" s="394"/>
    </row>
    <row r="154" spans="1:13" ht="45">
      <c r="A154" s="864" t="s">
        <v>1550</v>
      </c>
      <c r="B154" s="864" t="s">
        <v>1586</v>
      </c>
      <c r="C154" s="864" t="s">
        <v>1587</v>
      </c>
      <c r="D154" s="864" t="s">
        <v>1600</v>
      </c>
      <c r="E154" s="865">
        <v>2</v>
      </c>
      <c r="F154" s="865">
        <v>0</v>
      </c>
      <c r="G154" s="871">
        <f t="shared" si="4"/>
        <v>2</v>
      </c>
      <c r="H154" s="865" t="s">
        <v>220</v>
      </c>
      <c r="I154" s="867">
        <v>796.32</v>
      </c>
      <c r="J154" s="868">
        <f t="shared" si="5"/>
        <v>1592.64</v>
      </c>
      <c r="L154" s="394"/>
      <c r="M154" s="394"/>
    </row>
    <row r="155" spans="1:13">
      <c r="A155" s="864" t="s">
        <v>1550</v>
      </c>
      <c r="B155" s="864" t="s">
        <v>1586</v>
      </c>
      <c r="C155" s="864" t="s">
        <v>1587</v>
      </c>
      <c r="D155" s="864" t="s">
        <v>1596</v>
      </c>
      <c r="E155" s="865">
        <v>2</v>
      </c>
      <c r="F155" s="865">
        <v>0</v>
      </c>
      <c r="G155" s="871">
        <f t="shared" si="4"/>
        <v>2</v>
      </c>
      <c r="H155" s="865" t="s">
        <v>220</v>
      </c>
      <c r="I155" s="867">
        <v>96.69</v>
      </c>
      <c r="J155" s="868">
        <f t="shared" si="5"/>
        <v>193.38</v>
      </c>
      <c r="L155" s="394"/>
      <c r="M155" s="394"/>
    </row>
    <row r="156" spans="1:13">
      <c r="A156" s="864" t="s">
        <v>1551</v>
      </c>
      <c r="B156" s="864" t="s">
        <v>1586</v>
      </c>
      <c r="C156" s="864" t="s">
        <v>1587</v>
      </c>
      <c r="D156" s="864" t="s">
        <v>1598</v>
      </c>
      <c r="E156" s="865">
        <v>1</v>
      </c>
      <c r="F156" s="865">
        <v>0</v>
      </c>
      <c r="G156" s="871">
        <f t="shared" si="4"/>
        <v>1</v>
      </c>
      <c r="H156" s="865" t="s">
        <v>220</v>
      </c>
      <c r="I156" s="867">
        <v>498</v>
      </c>
      <c r="J156" s="868">
        <f t="shared" si="5"/>
        <v>498</v>
      </c>
      <c r="L156" s="394"/>
      <c r="M156" s="394"/>
    </row>
    <row r="157" spans="1:13">
      <c r="A157" s="864" t="s">
        <v>1551</v>
      </c>
      <c r="B157" s="864" t="s">
        <v>1586</v>
      </c>
      <c r="C157" s="864" t="s">
        <v>1587</v>
      </c>
      <c r="D157" s="864" t="s">
        <v>1592</v>
      </c>
      <c r="E157" s="865">
        <v>2</v>
      </c>
      <c r="F157" s="865">
        <v>0</v>
      </c>
      <c r="G157" s="871">
        <f t="shared" si="4"/>
        <v>2</v>
      </c>
      <c r="H157" s="865" t="s">
        <v>220</v>
      </c>
      <c r="I157" s="867">
        <v>167</v>
      </c>
      <c r="J157" s="868">
        <f t="shared" si="5"/>
        <v>334</v>
      </c>
      <c r="L157" s="394"/>
      <c r="M157" s="394"/>
    </row>
    <row r="158" spans="1:13" ht="30">
      <c r="A158" s="864" t="s">
        <v>1551</v>
      </c>
      <c r="B158" s="864" t="s">
        <v>1586</v>
      </c>
      <c r="C158" s="864" t="s">
        <v>1587</v>
      </c>
      <c r="D158" s="864" t="s">
        <v>1597</v>
      </c>
      <c r="E158" s="865">
        <v>1</v>
      </c>
      <c r="F158" s="865">
        <v>0</v>
      </c>
      <c r="G158" s="871">
        <f t="shared" si="4"/>
        <v>1</v>
      </c>
      <c r="H158" s="865" t="s">
        <v>220</v>
      </c>
      <c r="I158" s="867">
        <v>1243.9000000000001</v>
      </c>
      <c r="J158" s="868">
        <f t="shared" si="5"/>
        <v>1243.9000000000001</v>
      </c>
      <c r="L158" s="394"/>
      <c r="M158" s="394"/>
    </row>
    <row r="159" spans="1:13" ht="45">
      <c r="A159" s="864" t="s">
        <v>1551</v>
      </c>
      <c r="B159" s="864" t="s">
        <v>1586</v>
      </c>
      <c r="C159" s="864" t="s">
        <v>1587</v>
      </c>
      <c r="D159" s="864" t="s">
        <v>1600</v>
      </c>
      <c r="E159" s="865">
        <v>2</v>
      </c>
      <c r="F159" s="865">
        <v>0</v>
      </c>
      <c r="G159" s="871">
        <f t="shared" si="4"/>
        <v>2</v>
      </c>
      <c r="H159" s="865" t="s">
        <v>220</v>
      </c>
      <c r="I159" s="867">
        <v>796.32</v>
      </c>
      <c r="J159" s="868">
        <f t="shared" si="5"/>
        <v>1592.64</v>
      </c>
      <c r="L159" s="394"/>
      <c r="M159" s="394"/>
    </row>
    <row r="160" spans="1:13" ht="45">
      <c r="A160" s="864" t="s">
        <v>1551</v>
      </c>
      <c r="B160" s="864" t="s">
        <v>1586</v>
      </c>
      <c r="C160" s="864" t="s">
        <v>1587</v>
      </c>
      <c r="D160" s="864" t="s">
        <v>1600</v>
      </c>
      <c r="E160" s="865">
        <v>2</v>
      </c>
      <c r="F160" s="865">
        <v>0</v>
      </c>
      <c r="G160" s="871">
        <f t="shared" si="4"/>
        <v>2</v>
      </c>
      <c r="H160" s="865" t="s">
        <v>220</v>
      </c>
      <c r="I160" s="867">
        <v>796.32</v>
      </c>
      <c r="J160" s="868">
        <f t="shared" si="5"/>
        <v>1592.64</v>
      </c>
      <c r="L160" s="394"/>
      <c r="M160" s="394"/>
    </row>
    <row r="161" spans="1:13">
      <c r="A161" s="864" t="s">
        <v>1551</v>
      </c>
      <c r="B161" s="864" t="s">
        <v>1586</v>
      </c>
      <c r="C161" s="864" t="s">
        <v>1587</v>
      </c>
      <c r="D161" s="864" t="s">
        <v>1596</v>
      </c>
      <c r="E161" s="865">
        <v>2</v>
      </c>
      <c r="F161" s="865">
        <v>0</v>
      </c>
      <c r="G161" s="871">
        <f t="shared" si="4"/>
        <v>2</v>
      </c>
      <c r="H161" s="865" t="s">
        <v>220</v>
      </c>
      <c r="I161" s="867">
        <v>96.69</v>
      </c>
      <c r="J161" s="868">
        <f t="shared" si="5"/>
        <v>193.38</v>
      </c>
      <c r="L161" s="394"/>
      <c r="M161" s="394"/>
    </row>
    <row r="162" spans="1:13">
      <c r="A162" s="864" t="s">
        <v>1552</v>
      </c>
      <c r="B162" s="864" t="s">
        <v>1586</v>
      </c>
      <c r="C162" s="864" t="s">
        <v>1587</v>
      </c>
      <c r="D162" s="864" t="s">
        <v>1598</v>
      </c>
      <c r="E162" s="865">
        <v>6</v>
      </c>
      <c r="F162" s="865">
        <v>0</v>
      </c>
      <c r="G162" s="871">
        <f t="shared" si="4"/>
        <v>6</v>
      </c>
      <c r="H162" s="865" t="s">
        <v>220</v>
      </c>
      <c r="I162" s="867">
        <v>498</v>
      </c>
      <c r="J162" s="868">
        <f t="shared" si="5"/>
        <v>2988</v>
      </c>
      <c r="L162" s="394"/>
      <c r="M162" s="394"/>
    </row>
    <row r="163" spans="1:13">
      <c r="A163" s="864" t="s">
        <v>1552</v>
      </c>
      <c r="B163" s="864" t="s">
        <v>1586</v>
      </c>
      <c r="C163" s="864" t="s">
        <v>1587</v>
      </c>
      <c r="D163" s="864" t="s">
        <v>1592</v>
      </c>
      <c r="E163" s="865">
        <v>12</v>
      </c>
      <c r="F163" s="865">
        <v>0</v>
      </c>
      <c r="G163" s="871">
        <f t="shared" si="4"/>
        <v>12</v>
      </c>
      <c r="H163" s="865" t="s">
        <v>220</v>
      </c>
      <c r="I163" s="867">
        <v>167</v>
      </c>
      <c r="J163" s="868">
        <f t="shared" si="5"/>
        <v>2004</v>
      </c>
      <c r="L163" s="394"/>
      <c r="M163" s="394"/>
    </row>
    <row r="164" spans="1:13" ht="30">
      <c r="A164" s="864" t="s">
        <v>1552</v>
      </c>
      <c r="B164" s="864" t="s">
        <v>1586</v>
      </c>
      <c r="C164" s="864" t="s">
        <v>1587</v>
      </c>
      <c r="D164" s="864" t="s">
        <v>1597</v>
      </c>
      <c r="E164" s="865">
        <v>6</v>
      </c>
      <c r="F164" s="865">
        <v>0</v>
      </c>
      <c r="G164" s="871">
        <f t="shared" si="4"/>
        <v>6</v>
      </c>
      <c r="H164" s="865" t="s">
        <v>220</v>
      </c>
      <c r="I164" s="867">
        <v>1243.9000000000001</v>
      </c>
      <c r="J164" s="868">
        <f t="shared" si="5"/>
        <v>7463.4000000000005</v>
      </c>
      <c r="L164" s="394"/>
      <c r="M164" s="394"/>
    </row>
    <row r="165" spans="1:13" ht="45">
      <c r="A165" s="864" t="s">
        <v>1552</v>
      </c>
      <c r="B165" s="864" t="s">
        <v>1586</v>
      </c>
      <c r="C165" s="864" t="s">
        <v>1587</v>
      </c>
      <c r="D165" s="864" t="s">
        <v>1600</v>
      </c>
      <c r="E165" s="865">
        <v>12</v>
      </c>
      <c r="F165" s="865">
        <v>0</v>
      </c>
      <c r="G165" s="871">
        <f t="shared" si="4"/>
        <v>12</v>
      </c>
      <c r="H165" s="865" t="s">
        <v>220</v>
      </c>
      <c r="I165" s="867">
        <v>796.32</v>
      </c>
      <c r="J165" s="868">
        <f t="shared" si="5"/>
        <v>9555.84</v>
      </c>
      <c r="L165" s="394"/>
      <c r="M165" s="394"/>
    </row>
    <row r="166" spans="1:13" ht="45">
      <c r="A166" s="864" t="s">
        <v>1552</v>
      </c>
      <c r="B166" s="864" t="s">
        <v>1586</v>
      </c>
      <c r="C166" s="864" t="s">
        <v>1587</v>
      </c>
      <c r="D166" s="864" t="s">
        <v>1600</v>
      </c>
      <c r="E166" s="865">
        <v>12</v>
      </c>
      <c r="F166" s="865">
        <v>0</v>
      </c>
      <c r="G166" s="871">
        <f t="shared" si="4"/>
        <v>12</v>
      </c>
      <c r="H166" s="865" t="s">
        <v>220</v>
      </c>
      <c r="I166" s="867">
        <v>796.32</v>
      </c>
      <c r="J166" s="868">
        <f t="shared" si="5"/>
        <v>9555.84</v>
      </c>
      <c r="L166" s="394"/>
      <c r="M166" s="394"/>
    </row>
    <row r="167" spans="1:13">
      <c r="A167" s="864" t="s">
        <v>1552</v>
      </c>
      <c r="B167" s="864" t="s">
        <v>1586</v>
      </c>
      <c r="C167" s="864" t="s">
        <v>1587</v>
      </c>
      <c r="D167" s="864" t="s">
        <v>1596</v>
      </c>
      <c r="E167" s="865">
        <v>12</v>
      </c>
      <c r="F167" s="865">
        <v>0</v>
      </c>
      <c r="G167" s="871">
        <f t="shared" si="4"/>
        <v>12</v>
      </c>
      <c r="H167" s="865" t="s">
        <v>220</v>
      </c>
      <c r="I167" s="867">
        <v>96.69</v>
      </c>
      <c r="J167" s="868">
        <f t="shared" si="5"/>
        <v>1160.28</v>
      </c>
      <c r="L167" s="394"/>
      <c r="M167" s="394"/>
    </row>
    <row r="168" spans="1:13">
      <c r="A168" s="864" t="s">
        <v>1553</v>
      </c>
      <c r="B168" s="864" t="s">
        <v>1586</v>
      </c>
      <c r="C168" s="864" t="s">
        <v>1587</v>
      </c>
      <c r="D168" s="864" t="s">
        <v>1598</v>
      </c>
      <c r="E168" s="865">
        <v>1</v>
      </c>
      <c r="F168" s="865">
        <v>0</v>
      </c>
      <c r="G168" s="871">
        <f t="shared" si="4"/>
        <v>1</v>
      </c>
      <c r="H168" s="865" t="s">
        <v>220</v>
      </c>
      <c r="I168" s="867">
        <v>498</v>
      </c>
      <c r="J168" s="868">
        <f t="shared" si="5"/>
        <v>498</v>
      </c>
      <c r="L168" s="394"/>
      <c r="M168" s="394"/>
    </row>
    <row r="169" spans="1:13">
      <c r="A169" s="864" t="s">
        <v>1553</v>
      </c>
      <c r="B169" s="864" t="s">
        <v>1586</v>
      </c>
      <c r="C169" s="864" t="s">
        <v>1587</v>
      </c>
      <c r="D169" s="864" t="s">
        <v>1592</v>
      </c>
      <c r="E169" s="865">
        <v>2</v>
      </c>
      <c r="F169" s="865">
        <v>0</v>
      </c>
      <c r="G169" s="871">
        <f t="shared" si="4"/>
        <v>2</v>
      </c>
      <c r="H169" s="865" t="s">
        <v>220</v>
      </c>
      <c r="I169" s="867">
        <v>167</v>
      </c>
      <c r="J169" s="868">
        <f t="shared" si="5"/>
        <v>334</v>
      </c>
      <c r="L169" s="394"/>
      <c r="M169" s="394"/>
    </row>
    <row r="170" spans="1:13" ht="30">
      <c r="A170" s="864" t="s">
        <v>1553</v>
      </c>
      <c r="B170" s="864" t="s">
        <v>1586</v>
      </c>
      <c r="C170" s="864" t="s">
        <v>1587</v>
      </c>
      <c r="D170" s="864" t="s">
        <v>1597</v>
      </c>
      <c r="E170" s="865">
        <v>1</v>
      </c>
      <c r="F170" s="865">
        <v>0</v>
      </c>
      <c r="G170" s="871">
        <f t="shared" si="4"/>
        <v>1</v>
      </c>
      <c r="H170" s="865" t="s">
        <v>220</v>
      </c>
      <c r="I170" s="867">
        <v>1243.9000000000001</v>
      </c>
      <c r="J170" s="868">
        <f t="shared" si="5"/>
        <v>1243.9000000000001</v>
      </c>
      <c r="L170" s="394"/>
      <c r="M170" s="394"/>
    </row>
    <row r="171" spans="1:13" ht="45">
      <c r="A171" s="864" t="s">
        <v>1553</v>
      </c>
      <c r="B171" s="863" t="s">
        <v>1586</v>
      </c>
      <c r="C171" s="864" t="s">
        <v>1587</v>
      </c>
      <c r="D171" s="864" t="s">
        <v>1599</v>
      </c>
      <c r="E171" s="865">
        <v>2</v>
      </c>
      <c r="F171" s="865">
        <v>0</v>
      </c>
      <c r="G171" s="871">
        <f t="shared" si="4"/>
        <v>2</v>
      </c>
      <c r="H171" s="865" t="s">
        <v>220</v>
      </c>
      <c r="I171" s="867">
        <v>633.1</v>
      </c>
      <c r="J171" s="868">
        <f t="shared" si="5"/>
        <v>1266.2</v>
      </c>
      <c r="L171" s="394"/>
      <c r="M171" s="394"/>
    </row>
    <row r="172" spans="1:13" ht="45">
      <c r="A172" s="864" t="s">
        <v>1553</v>
      </c>
      <c r="B172" s="864" t="s">
        <v>1586</v>
      </c>
      <c r="C172" s="864" t="s">
        <v>1587</v>
      </c>
      <c r="D172" s="864" t="s">
        <v>1600</v>
      </c>
      <c r="E172" s="865">
        <v>1</v>
      </c>
      <c r="F172" s="865">
        <v>0</v>
      </c>
      <c r="G172" s="871">
        <f t="shared" si="4"/>
        <v>1</v>
      </c>
      <c r="H172" s="865" t="s">
        <v>220</v>
      </c>
      <c r="I172" s="867">
        <v>796.32</v>
      </c>
      <c r="J172" s="868">
        <f t="shared" si="5"/>
        <v>796.32</v>
      </c>
      <c r="L172" s="394"/>
      <c r="M172" s="394"/>
    </row>
    <row r="173" spans="1:13" ht="45">
      <c r="A173" s="864" t="s">
        <v>1553</v>
      </c>
      <c r="B173" s="864" t="s">
        <v>1586</v>
      </c>
      <c r="C173" s="864" t="s">
        <v>1587</v>
      </c>
      <c r="D173" s="864" t="s">
        <v>1599</v>
      </c>
      <c r="E173" s="865">
        <v>2</v>
      </c>
      <c r="F173" s="865">
        <v>0</v>
      </c>
      <c r="G173" s="871">
        <f t="shared" si="4"/>
        <v>2</v>
      </c>
      <c r="H173" s="865" t="s">
        <v>220</v>
      </c>
      <c r="I173" s="867">
        <v>633.1</v>
      </c>
      <c r="J173" s="868">
        <f t="shared" si="5"/>
        <v>1266.2</v>
      </c>
      <c r="L173" s="394"/>
      <c r="M173" s="394"/>
    </row>
    <row r="174" spans="1:13" ht="45">
      <c r="A174" s="864" t="s">
        <v>1553</v>
      </c>
      <c r="B174" s="864" t="s">
        <v>1586</v>
      </c>
      <c r="C174" s="864" t="s">
        <v>1587</v>
      </c>
      <c r="D174" s="864" t="s">
        <v>1600</v>
      </c>
      <c r="E174" s="865">
        <v>1</v>
      </c>
      <c r="F174" s="865">
        <v>0</v>
      </c>
      <c r="G174" s="871">
        <f t="shared" si="4"/>
        <v>1</v>
      </c>
      <c r="H174" s="865" t="s">
        <v>220</v>
      </c>
      <c r="I174" s="867">
        <v>796.32</v>
      </c>
      <c r="J174" s="868">
        <f t="shared" si="5"/>
        <v>796.32</v>
      </c>
      <c r="L174" s="394"/>
      <c r="M174" s="394"/>
    </row>
    <row r="175" spans="1:13">
      <c r="A175" s="864" t="s">
        <v>1553</v>
      </c>
      <c r="B175" s="864" t="s">
        <v>1586</v>
      </c>
      <c r="C175" s="864" t="s">
        <v>1587</v>
      </c>
      <c r="D175" s="864" t="s">
        <v>1596</v>
      </c>
      <c r="E175" s="865">
        <v>2</v>
      </c>
      <c r="F175" s="865">
        <v>0</v>
      </c>
      <c r="G175" s="871">
        <f t="shared" si="4"/>
        <v>2</v>
      </c>
      <c r="H175" s="865" t="s">
        <v>220</v>
      </c>
      <c r="I175" s="867">
        <v>96.69</v>
      </c>
      <c r="J175" s="868">
        <f t="shared" si="5"/>
        <v>193.38</v>
      </c>
      <c r="L175" s="394"/>
      <c r="M175" s="394"/>
    </row>
    <row r="176" spans="1:13">
      <c r="A176" s="864" t="s">
        <v>1601</v>
      </c>
      <c r="B176" s="864" t="s">
        <v>1586</v>
      </c>
      <c r="C176" s="864" t="s">
        <v>1587</v>
      </c>
      <c r="D176" s="864" t="s">
        <v>1602</v>
      </c>
      <c r="E176" s="865">
        <v>1</v>
      </c>
      <c r="F176" s="865">
        <v>0</v>
      </c>
      <c r="G176" s="871">
        <f t="shared" si="4"/>
        <v>1</v>
      </c>
      <c r="H176" s="865" t="s">
        <v>220</v>
      </c>
      <c r="I176" s="867">
        <v>701.31</v>
      </c>
      <c r="J176" s="868">
        <f t="shared" si="5"/>
        <v>701.31</v>
      </c>
      <c r="L176" s="394"/>
      <c r="M176" s="394"/>
    </row>
    <row r="177" spans="1:13">
      <c r="A177" s="864" t="s">
        <v>1601</v>
      </c>
      <c r="B177" s="864" t="s">
        <v>1586</v>
      </c>
      <c r="C177" s="864" t="s">
        <v>1587</v>
      </c>
      <c r="D177" s="864" t="s">
        <v>1596</v>
      </c>
      <c r="E177" s="865">
        <v>2</v>
      </c>
      <c r="F177" s="865">
        <v>0</v>
      </c>
      <c r="G177" s="871">
        <f t="shared" si="4"/>
        <v>2</v>
      </c>
      <c r="H177" s="865" t="s">
        <v>220</v>
      </c>
      <c r="I177" s="867">
        <v>96.69</v>
      </c>
      <c r="J177" s="868">
        <f t="shared" si="5"/>
        <v>193.38</v>
      </c>
      <c r="L177" s="394"/>
      <c r="M177" s="394"/>
    </row>
    <row r="178" spans="1:13">
      <c r="A178" s="864" t="s">
        <v>1603</v>
      </c>
      <c r="B178" s="864" t="s">
        <v>1586</v>
      </c>
      <c r="C178" s="864" t="s">
        <v>1587</v>
      </c>
      <c r="D178" s="864" t="s">
        <v>1596</v>
      </c>
      <c r="E178" s="865">
        <v>2</v>
      </c>
      <c r="F178" s="865">
        <v>0</v>
      </c>
      <c r="G178" s="871">
        <f t="shared" si="4"/>
        <v>2</v>
      </c>
      <c r="H178" s="865" t="s">
        <v>220</v>
      </c>
      <c r="I178" s="867">
        <v>96.69</v>
      </c>
      <c r="J178" s="868">
        <f t="shared" si="5"/>
        <v>193.38</v>
      </c>
      <c r="L178" s="394"/>
      <c r="M178" s="394"/>
    </row>
    <row r="179" spans="1:13">
      <c r="A179" s="864" t="s">
        <v>1538</v>
      </c>
      <c r="B179" s="863" t="s">
        <v>1539</v>
      </c>
      <c r="C179" s="864" t="s">
        <v>1604</v>
      </c>
      <c r="D179" s="864" t="s">
        <v>1605</v>
      </c>
      <c r="E179" s="865">
        <v>3.26</v>
      </c>
      <c r="F179" s="865">
        <v>0</v>
      </c>
      <c r="G179" s="871">
        <f t="shared" si="4"/>
        <v>3.26</v>
      </c>
      <c r="H179" s="865" t="s">
        <v>3</v>
      </c>
      <c r="I179" s="867">
        <v>22.22</v>
      </c>
      <c r="J179" s="868">
        <f t="shared" si="5"/>
        <v>72.43719999999999</v>
      </c>
      <c r="L179" s="394"/>
      <c r="M179" s="394"/>
    </row>
    <row r="180" spans="1:13">
      <c r="A180" s="864" t="s">
        <v>1538</v>
      </c>
      <c r="B180" s="864" t="s">
        <v>1539</v>
      </c>
      <c r="C180" s="864" t="s">
        <v>1604</v>
      </c>
      <c r="D180" s="864" t="s">
        <v>1518</v>
      </c>
      <c r="E180" s="865">
        <v>24.49</v>
      </c>
      <c r="F180" s="865">
        <v>0</v>
      </c>
      <c r="G180" s="871">
        <f t="shared" si="4"/>
        <v>24.49</v>
      </c>
      <c r="H180" s="865" t="s">
        <v>3</v>
      </c>
      <c r="I180" s="867">
        <v>61.1</v>
      </c>
      <c r="J180" s="868">
        <f t="shared" si="5"/>
        <v>1496.3389999999999</v>
      </c>
      <c r="L180" s="394"/>
      <c r="M180" s="394"/>
    </row>
    <row r="181" spans="1:13">
      <c r="A181" s="864" t="s">
        <v>1575</v>
      </c>
      <c r="B181" s="864" t="s">
        <v>1539</v>
      </c>
      <c r="C181" s="864" t="s">
        <v>1604</v>
      </c>
      <c r="D181" s="864" t="s">
        <v>1518</v>
      </c>
      <c r="E181" s="865">
        <v>2.88</v>
      </c>
      <c r="F181" s="865">
        <v>0</v>
      </c>
      <c r="G181" s="871">
        <f t="shared" si="4"/>
        <v>2.88</v>
      </c>
      <c r="H181" s="865" t="s">
        <v>3</v>
      </c>
      <c r="I181" s="867">
        <v>61.1</v>
      </c>
      <c r="J181" s="868">
        <f t="shared" si="5"/>
        <v>175.96799999999999</v>
      </c>
      <c r="L181" s="394"/>
      <c r="M181" s="394"/>
    </row>
    <row r="182" spans="1:13">
      <c r="A182" s="864" t="s">
        <v>1567</v>
      </c>
      <c r="B182" s="864" t="s">
        <v>1539</v>
      </c>
      <c r="C182" s="864" t="s">
        <v>1604</v>
      </c>
      <c r="D182" s="864" t="s">
        <v>1518</v>
      </c>
      <c r="E182" s="865">
        <v>5.99</v>
      </c>
      <c r="F182" s="865">
        <v>0</v>
      </c>
      <c r="G182" s="871">
        <f t="shared" si="4"/>
        <v>5.99</v>
      </c>
      <c r="H182" s="865" t="s">
        <v>3</v>
      </c>
      <c r="I182" s="867">
        <v>61.1</v>
      </c>
      <c r="J182" s="868">
        <f t="shared" si="5"/>
        <v>365.98900000000003</v>
      </c>
      <c r="L182" s="394"/>
      <c r="M182" s="394"/>
    </row>
    <row r="183" spans="1:13">
      <c r="A183" s="864" t="s">
        <v>1546</v>
      </c>
      <c r="B183" s="864" t="s">
        <v>1539</v>
      </c>
      <c r="C183" s="864" t="s">
        <v>1604</v>
      </c>
      <c r="D183" s="864" t="s">
        <v>1605</v>
      </c>
      <c r="E183" s="865">
        <v>0.5</v>
      </c>
      <c r="F183" s="865">
        <v>0</v>
      </c>
      <c r="G183" s="871">
        <f t="shared" si="4"/>
        <v>0.5</v>
      </c>
      <c r="H183" s="865" t="s">
        <v>3</v>
      </c>
      <c r="I183" s="867">
        <v>22.22</v>
      </c>
      <c r="J183" s="868">
        <f t="shared" si="5"/>
        <v>11.11</v>
      </c>
      <c r="L183" s="394"/>
      <c r="M183" s="394"/>
    </row>
    <row r="184" spans="1:13">
      <c r="A184" s="864" t="s">
        <v>1546</v>
      </c>
      <c r="B184" s="864" t="s">
        <v>1539</v>
      </c>
      <c r="C184" s="864" t="s">
        <v>1604</v>
      </c>
      <c r="D184" s="864" t="s">
        <v>1370</v>
      </c>
      <c r="E184" s="865">
        <v>0.37</v>
      </c>
      <c r="F184" s="865">
        <v>0</v>
      </c>
      <c r="G184" s="871">
        <f t="shared" si="4"/>
        <v>0.37</v>
      </c>
      <c r="H184" s="865" t="s">
        <v>3</v>
      </c>
      <c r="I184" s="867">
        <v>31.17</v>
      </c>
      <c r="J184" s="868">
        <f t="shared" si="5"/>
        <v>11.5329</v>
      </c>
      <c r="L184" s="394"/>
      <c r="M184" s="394"/>
    </row>
    <row r="185" spans="1:13">
      <c r="A185" s="864" t="s">
        <v>1546</v>
      </c>
      <c r="B185" s="864" t="s">
        <v>1539</v>
      </c>
      <c r="C185" s="864" t="s">
        <v>1604</v>
      </c>
      <c r="D185" s="864" t="s">
        <v>1518</v>
      </c>
      <c r="E185" s="865">
        <v>2.96</v>
      </c>
      <c r="F185" s="865">
        <v>0</v>
      </c>
      <c r="G185" s="871">
        <f t="shared" si="4"/>
        <v>2.96</v>
      </c>
      <c r="H185" s="865" t="s">
        <v>3</v>
      </c>
      <c r="I185" s="867">
        <v>61.1</v>
      </c>
      <c r="J185" s="868">
        <f t="shared" si="5"/>
        <v>180.85599999999999</v>
      </c>
      <c r="L185" s="394"/>
      <c r="M185" s="394"/>
    </row>
    <row r="186" spans="1:13">
      <c r="A186" s="864" t="s">
        <v>1546</v>
      </c>
      <c r="B186" s="864" t="s">
        <v>1539</v>
      </c>
      <c r="C186" s="864" t="s">
        <v>1606</v>
      </c>
      <c r="D186" s="864" t="s">
        <v>1607</v>
      </c>
      <c r="E186" s="865">
        <v>11.21</v>
      </c>
      <c r="F186" s="865">
        <v>0</v>
      </c>
      <c r="G186" s="871">
        <f t="shared" si="4"/>
        <v>11.21</v>
      </c>
      <c r="H186" s="865" t="s">
        <v>3</v>
      </c>
      <c r="I186" s="867">
        <v>11.37</v>
      </c>
      <c r="J186" s="868">
        <f t="shared" si="5"/>
        <v>127.4577</v>
      </c>
      <c r="L186" s="394"/>
      <c r="M186" s="394"/>
    </row>
    <row r="187" spans="1:13">
      <c r="A187" s="864" t="s">
        <v>1546</v>
      </c>
      <c r="B187" s="863" t="s">
        <v>1539</v>
      </c>
      <c r="C187" s="864" t="s">
        <v>1606</v>
      </c>
      <c r="D187" s="864" t="s">
        <v>1608</v>
      </c>
      <c r="E187" s="865">
        <v>19.059999999999999</v>
      </c>
      <c r="F187" s="865">
        <v>0</v>
      </c>
      <c r="G187" s="871">
        <f t="shared" si="4"/>
        <v>19.059999999999999</v>
      </c>
      <c r="H187" s="865" t="s">
        <v>3</v>
      </c>
      <c r="I187" s="867">
        <v>21.28</v>
      </c>
      <c r="J187" s="868">
        <f t="shared" si="5"/>
        <v>405.59679999999997</v>
      </c>
      <c r="L187" s="394"/>
      <c r="M187" s="394"/>
    </row>
    <row r="188" spans="1:13">
      <c r="A188" s="864" t="s">
        <v>1549</v>
      </c>
      <c r="B188" s="864" t="s">
        <v>1539</v>
      </c>
      <c r="C188" s="864" t="s">
        <v>1604</v>
      </c>
      <c r="D188" s="864" t="s">
        <v>1370</v>
      </c>
      <c r="E188" s="865">
        <v>0.37</v>
      </c>
      <c r="F188" s="865">
        <v>0</v>
      </c>
      <c r="G188" s="871">
        <f t="shared" si="4"/>
        <v>0.37</v>
      </c>
      <c r="H188" s="865" t="s">
        <v>3</v>
      </c>
      <c r="I188" s="867">
        <v>31.17</v>
      </c>
      <c r="J188" s="868">
        <f t="shared" si="5"/>
        <v>11.5329</v>
      </c>
      <c r="L188" s="394"/>
      <c r="M188" s="394"/>
    </row>
    <row r="189" spans="1:13">
      <c r="A189" s="864" t="s">
        <v>1549</v>
      </c>
      <c r="B189" s="864" t="s">
        <v>1539</v>
      </c>
      <c r="C189" s="864" t="s">
        <v>1604</v>
      </c>
      <c r="D189" s="864" t="s">
        <v>1518</v>
      </c>
      <c r="E189" s="865">
        <v>3.04</v>
      </c>
      <c r="F189" s="865">
        <v>0</v>
      </c>
      <c r="G189" s="871">
        <f t="shared" si="4"/>
        <v>3.04</v>
      </c>
      <c r="H189" s="865" t="s">
        <v>3</v>
      </c>
      <c r="I189" s="867">
        <v>61.1</v>
      </c>
      <c r="J189" s="868">
        <f t="shared" si="5"/>
        <v>185.744</v>
      </c>
      <c r="L189" s="394"/>
      <c r="M189" s="394"/>
    </row>
    <row r="190" spans="1:13">
      <c r="A190" s="864" t="s">
        <v>1549</v>
      </c>
      <c r="B190" s="864" t="s">
        <v>1539</v>
      </c>
      <c r="C190" s="864" t="s">
        <v>1606</v>
      </c>
      <c r="D190" s="864" t="s">
        <v>1607</v>
      </c>
      <c r="E190" s="865">
        <v>7.68</v>
      </c>
      <c r="F190" s="865">
        <v>0</v>
      </c>
      <c r="G190" s="871">
        <f t="shared" si="4"/>
        <v>7.68</v>
      </c>
      <c r="H190" s="865" t="s">
        <v>3</v>
      </c>
      <c r="I190" s="867">
        <v>11.37</v>
      </c>
      <c r="J190" s="868">
        <f t="shared" si="5"/>
        <v>87.321599999999989</v>
      </c>
      <c r="L190" s="394"/>
      <c r="M190" s="394"/>
    </row>
    <row r="191" spans="1:13">
      <c r="A191" s="864" t="s">
        <v>1549</v>
      </c>
      <c r="B191" s="864" t="s">
        <v>1539</v>
      </c>
      <c r="C191" s="864" t="s">
        <v>1606</v>
      </c>
      <c r="D191" s="864" t="s">
        <v>1608</v>
      </c>
      <c r="E191" s="865">
        <v>35.74</v>
      </c>
      <c r="F191" s="865">
        <v>0</v>
      </c>
      <c r="G191" s="871">
        <f t="shared" si="4"/>
        <v>35.74</v>
      </c>
      <c r="H191" s="865" t="s">
        <v>3</v>
      </c>
      <c r="I191" s="867">
        <v>21.28</v>
      </c>
      <c r="J191" s="868">
        <f t="shared" si="5"/>
        <v>760.54720000000009</v>
      </c>
      <c r="L191" s="394"/>
      <c r="M191" s="394"/>
    </row>
    <row r="192" spans="1:13">
      <c r="A192" s="864" t="s">
        <v>1550</v>
      </c>
      <c r="B192" s="864" t="s">
        <v>1539</v>
      </c>
      <c r="C192" s="864" t="s">
        <v>1604</v>
      </c>
      <c r="D192" s="864" t="s">
        <v>1370</v>
      </c>
      <c r="E192" s="865">
        <v>0.37</v>
      </c>
      <c r="F192" s="865">
        <v>0</v>
      </c>
      <c r="G192" s="871">
        <f t="shared" si="4"/>
        <v>0.37</v>
      </c>
      <c r="H192" s="865" t="s">
        <v>3</v>
      </c>
      <c r="I192" s="867">
        <v>31.17</v>
      </c>
      <c r="J192" s="868">
        <f t="shared" si="5"/>
        <v>11.5329</v>
      </c>
      <c r="L192" s="394"/>
      <c r="M192" s="394"/>
    </row>
    <row r="193" spans="1:13">
      <c r="A193" s="864" t="s">
        <v>1550</v>
      </c>
      <c r="B193" s="864" t="s">
        <v>1539</v>
      </c>
      <c r="C193" s="864" t="s">
        <v>1604</v>
      </c>
      <c r="D193" s="864" t="s">
        <v>1518</v>
      </c>
      <c r="E193" s="865">
        <v>3.1</v>
      </c>
      <c r="F193" s="865">
        <v>0</v>
      </c>
      <c r="G193" s="871">
        <f t="shared" si="4"/>
        <v>3.1</v>
      </c>
      <c r="H193" s="865" t="s">
        <v>3</v>
      </c>
      <c r="I193" s="867">
        <v>61.1</v>
      </c>
      <c r="J193" s="868">
        <f t="shared" si="5"/>
        <v>189.41</v>
      </c>
      <c r="L193" s="394"/>
      <c r="M193" s="394"/>
    </row>
    <row r="194" spans="1:13">
      <c r="A194" s="864" t="s">
        <v>1550</v>
      </c>
      <c r="B194" s="864" t="s">
        <v>1539</v>
      </c>
      <c r="C194" s="864" t="s">
        <v>1606</v>
      </c>
      <c r="D194" s="864" t="s">
        <v>1607</v>
      </c>
      <c r="E194" s="865">
        <v>12.03</v>
      </c>
      <c r="F194" s="865">
        <v>0</v>
      </c>
      <c r="G194" s="871">
        <f t="shared" si="4"/>
        <v>12.03</v>
      </c>
      <c r="H194" s="865" t="s">
        <v>3</v>
      </c>
      <c r="I194" s="867">
        <v>11.37</v>
      </c>
      <c r="J194" s="868">
        <f t="shared" si="5"/>
        <v>136.78109999999998</v>
      </c>
      <c r="L194" s="394"/>
      <c r="M194" s="394"/>
    </row>
    <row r="195" spans="1:13">
      <c r="A195" s="864" t="s">
        <v>1550</v>
      </c>
      <c r="B195" s="864" t="s">
        <v>1539</v>
      </c>
      <c r="C195" s="864" t="s">
        <v>1606</v>
      </c>
      <c r="D195" s="864" t="s">
        <v>1608</v>
      </c>
      <c r="E195" s="865">
        <v>35.71</v>
      </c>
      <c r="F195" s="865">
        <v>0</v>
      </c>
      <c r="G195" s="871">
        <f t="shared" si="4"/>
        <v>35.71</v>
      </c>
      <c r="H195" s="865" t="s">
        <v>3</v>
      </c>
      <c r="I195" s="867">
        <v>21.28</v>
      </c>
      <c r="J195" s="868">
        <f t="shared" si="5"/>
        <v>759.90880000000004</v>
      </c>
      <c r="L195" s="394"/>
      <c r="M195" s="394"/>
    </row>
    <row r="196" spans="1:13">
      <c r="A196" s="864" t="s">
        <v>1551</v>
      </c>
      <c r="B196" s="864" t="s">
        <v>1539</v>
      </c>
      <c r="C196" s="864" t="s">
        <v>1604</v>
      </c>
      <c r="D196" s="864" t="s">
        <v>1370</v>
      </c>
      <c r="E196" s="865">
        <v>0.37</v>
      </c>
      <c r="F196" s="865">
        <v>0</v>
      </c>
      <c r="G196" s="871">
        <f t="shared" si="4"/>
        <v>0.37</v>
      </c>
      <c r="H196" s="865" t="s">
        <v>3</v>
      </c>
      <c r="I196" s="867">
        <v>31.17</v>
      </c>
      <c r="J196" s="868">
        <f t="shared" si="5"/>
        <v>11.5329</v>
      </c>
      <c r="L196" s="394"/>
      <c r="M196" s="394"/>
    </row>
    <row r="197" spans="1:13">
      <c r="A197" s="864" t="s">
        <v>1551</v>
      </c>
      <c r="B197" s="864" t="s">
        <v>1539</v>
      </c>
      <c r="C197" s="864" t="s">
        <v>1604</v>
      </c>
      <c r="D197" s="864" t="s">
        <v>1518</v>
      </c>
      <c r="E197" s="865">
        <v>3.1</v>
      </c>
      <c r="F197" s="865">
        <v>0</v>
      </c>
      <c r="G197" s="871">
        <f t="shared" si="4"/>
        <v>3.1</v>
      </c>
      <c r="H197" s="865" t="s">
        <v>3</v>
      </c>
      <c r="I197" s="867">
        <v>61.1</v>
      </c>
      <c r="J197" s="868">
        <f t="shared" si="5"/>
        <v>189.41</v>
      </c>
      <c r="L197" s="394"/>
      <c r="M197" s="394"/>
    </row>
    <row r="198" spans="1:13">
      <c r="A198" s="864" t="s">
        <v>1551</v>
      </c>
      <c r="B198" s="863" t="s">
        <v>1539</v>
      </c>
      <c r="C198" s="864" t="s">
        <v>1606</v>
      </c>
      <c r="D198" s="864" t="s">
        <v>1607</v>
      </c>
      <c r="E198" s="865">
        <v>7.66</v>
      </c>
      <c r="F198" s="865">
        <v>0</v>
      </c>
      <c r="G198" s="871">
        <f t="shared" si="4"/>
        <v>7.66</v>
      </c>
      <c r="H198" s="865" t="s">
        <v>3</v>
      </c>
      <c r="I198" s="867">
        <v>11.37</v>
      </c>
      <c r="J198" s="868">
        <f t="shared" si="5"/>
        <v>87.094200000000001</v>
      </c>
      <c r="L198" s="394"/>
      <c r="M198" s="394"/>
    </row>
    <row r="199" spans="1:13">
      <c r="A199" s="864" t="s">
        <v>1551</v>
      </c>
      <c r="B199" s="864" t="s">
        <v>1539</v>
      </c>
      <c r="C199" s="864" t="s">
        <v>1606</v>
      </c>
      <c r="D199" s="864" t="s">
        <v>1608</v>
      </c>
      <c r="E199" s="865">
        <v>35.72</v>
      </c>
      <c r="F199" s="865">
        <v>0</v>
      </c>
      <c r="G199" s="871">
        <f t="shared" si="4"/>
        <v>35.72</v>
      </c>
      <c r="H199" s="865" t="s">
        <v>3</v>
      </c>
      <c r="I199" s="867">
        <v>21.28</v>
      </c>
      <c r="J199" s="868">
        <f t="shared" si="5"/>
        <v>760.12160000000006</v>
      </c>
      <c r="L199" s="394"/>
      <c r="M199" s="394"/>
    </row>
    <row r="200" spans="1:13">
      <c r="A200" s="864" t="s">
        <v>1552</v>
      </c>
      <c r="B200" s="864" t="s">
        <v>1539</v>
      </c>
      <c r="C200" s="864" t="s">
        <v>1604</v>
      </c>
      <c r="D200" s="864" t="s">
        <v>1370</v>
      </c>
      <c r="E200" s="865">
        <v>2.21</v>
      </c>
      <c r="F200" s="865">
        <v>0</v>
      </c>
      <c r="G200" s="871">
        <f t="shared" si="4"/>
        <v>2.21</v>
      </c>
      <c r="H200" s="865" t="s">
        <v>3</v>
      </c>
      <c r="I200" s="867">
        <v>31.17</v>
      </c>
      <c r="J200" s="868">
        <f t="shared" si="5"/>
        <v>68.8857</v>
      </c>
      <c r="L200" s="394"/>
      <c r="M200" s="394"/>
    </row>
    <row r="201" spans="1:13">
      <c r="A201" s="864" t="s">
        <v>1552</v>
      </c>
      <c r="B201" s="864" t="s">
        <v>1539</v>
      </c>
      <c r="C201" s="864" t="s">
        <v>1604</v>
      </c>
      <c r="D201" s="864" t="s">
        <v>1518</v>
      </c>
      <c r="E201" s="865">
        <v>30.24</v>
      </c>
      <c r="F201" s="865">
        <v>0</v>
      </c>
      <c r="G201" s="871">
        <f t="shared" ref="G201:G219" si="6">E201+E201*F201</f>
        <v>30.24</v>
      </c>
      <c r="H201" s="865" t="s">
        <v>3</v>
      </c>
      <c r="I201" s="867">
        <v>61.1</v>
      </c>
      <c r="J201" s="868">
        <f t="shared" ref="J201:J219" si="7">G201*I201</f>
        <v>1847.664</v>
      </c>
      <c r="L201" s="394"/>
      <c r="M201" s="394"/>
    </row>
    <row r="202" spans="1:13">
      <c r="A202" s="864" t="s">
        <v>1552</v>
      </c>
      <c r="B202" s="864" t="s">
        <v>1539</v>
      </c>
      <c r="C202" s="864" t="s">
        <v>1606</v>
      </c>
      <c r="D202" s="864" t="s">
        <v>1607</v>
      </c>
      <c r="E202" s="865">
        <v>45.57</v>
      </c>
      <c r="F202" s="865">
        <v>0</v>
      </c>
      <c r="G202" s="871">
        <f t="shared" si="6"/>
        <v>45.57</v>
      </c>
      <c r="H202" s="865" t="s">
        <v>3</v>
      </c>
      <c r="I202" s="867">
        <v>11.37</v>
      </c>
      <c r="J202" s="868">
        <f t="shared" si="7"/>
        <v>518.1309</v>
      </c>
      <c r="L202" s="394"/>
      <c r="M202" s="394"/>
    </row>
    <row r="203" spans="1:13">
      <c r="A203" s="864" t="s">
        <v>1552</v>
      </c>
      <c r="B203" s="864" t="s">
        <v>1539</v>
      </c>
      <c r="C203" s="864" t="s">
        <v>1606</v>
      </c>
      <c r="D203" s="864" t="s">
        <v>1608</v>
      </c>
      <c r="E203" s="865">
        <v>214.76</v>
      </c>
      <c r="F203" s="865">
        <v>0</v>
      </c>
      <c r="G203" s="871">
        <f t="shared" si="6"/>
        <v>214.76</v>
      </c>
      <c r="H203" s="865" t="s">
        <v>3</v>
      </c>
      <c r="I203" s="867">
        <v>21.28</v>
      </c>
      <c r="J203" s="868">
        <f t="shared" si="7"/>
        <v>4570.0928000000004</v>
      </c>
      <c r="L203" s="394"/>
      <c r="M203" s="394"/>
    </row>
    <row r="204" spans="1:13">
      <c r="A204" s="864" t="s">
        <v>1553</v>
      </c>
      <c r="B204" s="864" t="s">
        <v>1539</v>
      </c>
      <c r="C204" s="864" t="s">
        <v>1604</v>
      </c>
      <c r="D204" s="864" t="s">
        <v>1605</v>
      </c>
      <c r="E204" s="865">
        <v>0.5</v>
      </c>
      <c r="F204" s="865">
        <v>0</v>
      </c>
      <c r="G204" s="871">
        <f t="shared" si="6"/>
        <v>0.5</v>
      </c>
      <c r="H204" s="865" t="s">
        <v>3</v>
      </c>
      <c r="I204" s="867">
        <v>22.22</v>
      </c>
      <c r="J204" s="868">
        <f t="shared" si="7"/>
        <v>11.11</v>
      </c>
      <c r="L204" s="394"/>
      <c r="M204" s="394"/>
    </row>
    <row r="205" spans="1:13">
      <c r="A205" s="864" t="s">
        <v>1553</v>
      </c>
      <c r="B205" s="864" t="s">
        <v>1539</v>
      </c>
      <c r="C205" s="864" t="s">
        <v>1604</v>
      </c>
      <c r="D205" s="864" t="s">
        <v>1370</v>
      </c>
      <c r="E205" s="865">
        <v>0.44</v>
      </c>
      <c r="F205" s="865">
        <v>0</v>
      </c>
      <c r="G205" s="871">
        <f t="shared" si="6"/>
        <v>0.44</v>
      </c>
      <c r="H205" s="865" t="s">
        <v>3</v>
      </c>
      <c r="I205" s="867">
        <v>31.17</v>
      </c>
      <c r="J205" s="868">
        <f t="shared" si="7"/>
        <v>13.7148</v>
      </c>
      <c r="L205" s="394"/>
      <c r="M205" s="394"/>
    </row>
    <row r="206" spans="1:13">
      <c r="A206" s="864" t="s">
        <v>1553</v>
      </c>
      <c r="B206" s="864" t="s">
        <v>1539</v>
      </c>
      <c r="C206" s="864" t="s">
        <v>1604</v>
      </c>
      <c r="D206" s="864" t="s">
        <v>1518</v>
      </c>
      <c r="E206" s="865">
        <v>0.76</v>
      </c>
      <c r="F206" s="865">
        <v>0</v>
      </c>
      <c r="G206" s="871">
        <f t="shared" si="6"/>
        <v>0.76</v>
      </c>
      <c r="H206" s="865" t="s">
        <v>3</v>
      </c>
      <c r="I206" s="867">
        <v>61.1</v>
      </c>
      <c r="J206" s="868">
        <f t="shared" si="7"/>
        <v>46.436</v>
      </c>
      <c r="L206" s="394"/>
      <c r="M206" s="394"/>
    </row>
    <row r="207" spans="1:13">
      <c r="A207" s="864" t="s">
        <v>1553</v>
      </c>
      <c r="B207" s="864" t="s">
        <v>1539</v>
      </c>
      <c r="C207" s="864" t="s">
        <v>1606</v>
      </c>
      <c r="D207" s="864" t="s">
        <v>1607</v>
      </c>
      <c r="E207" s="865">
        <v>28.8</v>
      </c>
      <c r="F207" s="865">
        <v>0</v>
      </c>
      <c r="G207" s="871">
        <f t="shared" si="6"/>
        <v>28.8</v>
      </c>
      <c r="H207" s="865" t="s">
        <v>3</v>
      </c>
      <c r="I207" s="867">
        <v>11.37</v>
      </c>
      <c r="J207" s="868">
        <f t="shared" si="7"/>
        <v>327.45599999999996</v>
      </c>
      <c r="L207" s="394"/>
      <c r="M207" s="394"/>
    </row>
    <row r="208" spans="1:13">
      <c r="A208" s="864" t="s">
        <v>1553</v>
      </c>
      <c r="B208" s="863" t="s">
        <v>1539</v>
      </c>
      <c r="C208" s="864" t="s">
        <v>1606</v>
      </c>
      <c r="D208" s="864" t="s">
        <v>1608</v>
      </c>
      <c r="E208" s="865">
        <v>17.21</v>
      </c>
      <c r="F208" s="865">
        <v>0</v>
      </c>
      <c r="G208" s="871">
        <f t="shared" si="6"/>
        <v>17.21</v>
      </c>
      <c r="H208" s="865" t="s">
        <v>3</v>
      </c>
      <c r="I208" s="867">
        <v>21.28</v>
      </c>
      <c r="J208" s="868">
        <f t="shared" si="7"/>
        <v>366.22880000000004</v>
      </c>
      <c r="L208" s="394"/>
      <c r="M208" s="394"/>
    </row>
    <row r="209" spans="1:15">
      <c r="A209" s="864" t="s">
        <v>1538</v>
      </c>
      <c r="B209" s="864" t="s">
        <v>1543</v>
      </c>
      <c r="C209" s="864" t="s">
        <v>1604</v>
      </c>
      <c r="D209" s="864" t="s">
        <v>1519</v>
      </c>
      <c r="E209" s="865">
        <v>11.43</v>
      </c>
      <c r="F209" s="865">
        <v>0</v>
      </c>
      <c r="G209" s="871">
        <f t="shared" si="6"/>
        <v>11.43</v>
      </c>
      <c r="H209" s="865" t="s">
        <v>3</v>
      </c>
      <c r="I209" s="867">
        <v>107.3</v>
      </c>
      <c r="J209" s="868">
        <f t="shared" si="7"/>
        <v>1226.4389999999999</v>
      </c>
      <c r="L209" s="394"/>
      <c r="M209" s="394"/>
    </row>
    <row r="210" spans="1:15">
      <c r="A210" s="864" t="s">
        <v>1575</v>
      </c>
      <c r="B210" s="864" t="s">
        <v>1543</v>
      </c>
      <c r="C210" s="864" t="s">
        <v>1604</v>
      </c>
      <c r="D210" s="864" t="s">
        <v>1519</v>
      </c>
      <c r="E210" s="865">
        <v>2.74</v>
      </c>
      <c r="F210" s="865">
        <v>0</v>
      </c>
      <c r="G210" s="871">
        <f t="shared" si="6"/>
        <v>2.74</v>
      </c>
      <c r="H210" s="865" t="s">
        <v>3</v>
      </c>
      <c r="I210" s="867">
        <v>107.3</v>
      </c>
      <c r="J210" s="868">
        <f t="shared" si="7"/>
        <v>294.00200000000001</v>
      </c>
      <c r="L210" s="394"/>
      <c r="M210" s="394"/>
    </row>
    <row r="211" spans="1:15">
      <c r="A211" s="864" t="s">
        <v>1567</v>
      </c>
      <c r="B211" s="864" t="s">
        <v>1543</v>
      </c>
      <c r="C211" s="864" t="s">
        <v>1604</v>
      </c>
      <c r="D211" s="864" t="s">
        <v>1519</v>
      </c>
      <c r="E211" s="865">
        <v>2.88</v>
      </c>
      <c r="F211" s="865">
        <v>0</v>
      </c>
      <c r="G211" s="871">
        <f t="shared" si="6"/>
        <v>2.88</v>
      </c>
      <c r="H211" s="865" t="s">
        <v>3</v>
      </c>
      <c r="I211" s="867">
        <v>107.3</v>
      </c>
      <c r="J211" s="868">
        <f t="shared" si="7"/>
        <v>309.024</v>
      </c>
      <c r="L211" s="394"/>
      <c r="M211" s="394"/>
    </row>
    <row r="212" spans="1:15">
      <c r="A212" s="864" t="s">
        <v>1546</v>
      </c>
      <c r="B212" s="864" t="s">
        <v>1543</v>
      </c>
      <c r="C212" s="864" t="s">
        <v>1604</v>
      </c>
      <c r="D212" s="864" t="s">
        <v>1519</v>
      </c>
      <c r="E212" s="865">
        <v>2.98</v>
      </c>
      <c r="F212" s="865">
        <v>0</v>
      </c>
      <c r="G212" s="871">
        <f t="shared" si="6"/>
        <v>2.98</v>
      </c>
      <c r="H212" s="865" t="s">
        <v>3</v>
      </c>
      <c r="I212" s="867">
        <v>107.3</v>
      </c>
      <c r="J212" s="868">
        <f t="shared" si="7"/>
        <v>319.75399999999996</v>
      </c>
      <c r="L212" s="394"/>
      <c r="M212" s="394"/>
    </row>
    <row r="213" spans="1:15">
      <c r="A213" s="864" t="s">
        <v>1549</v>
      </c>
      <c r="B213" s="864" t="s">
        <v>1543</v>
      </c>
      <c r="C213" s="864" t="s">
        <v>1604</v>
      </c>
      <c r="D213" s="864" t="s">
        <v>1519</v>
      </c>
      <c r="E213" s="865">
        <v>2.86</v>
      </c>
      <c r="F213" s="865">
        <v>0</v>
      </c>
      <c r="G213" s="871">
        <f t="shared" si="6"/>
        <v>2.86</v>
      </c>
      <c r="H213" s="865" t="s">
        <v>3</v>
      </c>
      <c r="I213" s="867">
        <v>107.3</v>
      </c>
      <c r="J213" s="868">
        <f t="shared" si="7"/>
        <v>306.87799999999999</v>
      </c>
      <c r="L213" s="394"/>
      <c r="M213" s="394"/>
    </row>
    <row r="214" spans="1:15">
      <c r="A214" s="864" t="s">
        <v>1550</v>
      </c>
      <c r="B214" s="864" t="s">
        <v>1543</v>
      </c>
      <c r="C214" s="864" t="s">
        <v>1604</v>
      </c>
      <c r="D214" s="864" t="s">
        <v>1519</v>
      </c>
      <c r="E214" s="865">
        <v>3.1</v>
      </c>
      <c r="F214" s="865">
        <v>0</v>
      </c>
      <c r="G214" s="871">
        <f t="shared" si="6"/>
        <v>3.1</v>
      </c>
      <c r="H214" s="865" t="s">
        <v>3</v>
      </c>
      <c r="I214" s="867">
        <v>107.3</v>
      </c>
      <c r="J214" s="868">
        <f t="shared" si="7"/>
        <v>332.63</v>
      </c>
      <c r="L214" s="394"/>
      <c r="M214" s="394"/>
    </row>
    <row r="215" spans="1:15">
      <c r="A215" s="864" t="s">
        <v>1551</v>
      </c>
      <c r="B215" s="864" t="s">
        <v>1543</v>
      </c>
      <c r="C215" s="864" t="s">
        <v>1604</v>
      </c>
      <c r="D215" s="864" t="s">
        <v>1519</v>
      </c>
      <c r="E215" s="865">
        <v>3</v>
      </c>
      <c r="F215" s="865">
        <v>0</v>
      </c>
      <c r="G215" s="871">
        <f t="shared" si="6"/>
        <v>3</v>
      </c>
      <c r="H215" s="865" t="s">
        <v>3</v>
      </c>
      <c r="I215" s="867">
        <v>107.3</v>
      </c>
      <c r="J215" s="868">
        <f t="shared" si="7"/>
        <v>321.89999999999998</v>
      </c>
      <c r="L215" s="394"/>
      <c r="M215" s="394"/>
    </row>
    <row r="216" spans="1:15">
      <c r="A216" s="864" t="s">
        <v>1552</v>
      </c>
      <c r="B216" s="864" t="s">
        <v>1543</v>
      </c>
      <c r="C216" s="864" t="s">
        <v>1604</v>
      </c>
      <c r="D216" s="864" t="s">
        <v>1519</v>
      </c>
      <c r="E216" s="865">
        <v>29.46</v>
      </c>
      <c r="F216" s="865">
        <v>0</v>
      </c>
      <c r="G216" s="871">
        <f t="shared" si="6"/>
        <v>29.46</v>
      </c>
      <c r="H216" s="865" t="s">
        <v>3</v>
      </c>
      <c r="I216" s="867">
        <v>107.3</v>
      </c>
      <c r="J216" s="868">
        <f t="shared" si="7"/>
        <v>3161.058</v>
      </c>
      <c r="L216" s="394"/>
      <c r="M216" s="394"/>
    </row>
    <row r="217" spans="1:15">
      <c r="A217" s="864" t="s">
        <v>1553</v>
      </c>
      <c r="B217" s="864" t="s">
        <v>1543</v>
      </c>
      <c r="C217" s="864" t="s">
        <v>1604</v>
      </c>
      <c r="D217" s="864" t="s">
        <v>1519</v>
      </c>
      <c r="E217" s="865">
        <v>3.06</v>
      </c>
      <c r="F217" s="865">
        <v>0</v>
      </c>
      <c r="G217" s="871">
        <f t="shared" si="6"/>
        <v>3.06</v>
      </c>
      <c r="H217" s="865" t="s">
        <v>3</v>
      </c>
      <c r="I217" s="867">
        <v>107.3</v>
      </c>
      <c r="J217" s="868">
        <f t="shared" si="7"/>
        <v>328.33800000000002</v>
      </c>
      <c r="L217" s="394"/>
      <c r="M217" s="394"/>
    </row>
    <row r="218" spans="1:15">
      <c r="A218" s="864" t="s">
        <v>1601</v>
      </c>
      <c r="B218" s="864" t="s">
        <v>1543</v>
      </c>
      <c r="C218" s="864" t="s">
        <v>1604</v>
      </c>
      <c r="D218" s="864" t="s">
        <v>1519</v>
      </c>
      <c r="E218" s="865">
        <v>2.74</v>
      </c>
      <c r="F218" s="865">
        <v>0</v>
      </c>
      <c r="G218" s="871">
        <f t="shared" si="6"/>
        <v>2.74</v>
      </c>
      <c r="H218" s="865" t="s">
        <v>3</v>
      </c>
      <c r="I218" s="867">
        <v>107.3</v>
      </c>
      <c r="J218" s="868">
        <f t="shared" si="7"/>
        <v>294.00200000000001</v>
      </c>
      <c r="L218" s="394"/>
      <c r="M218" s="394"/>
    </row>
    <row r="219" spans="1:15">
      <c r="A219" s="864" t="s">
        <v>1542</v>
      </c>
      <c r="B219" s="864" t="s">
        <v>1543</v>
      </c>
      <c r="C219" s="864" t="s">
        <v>1604</v>
      </c>
      <c r="D219" s="864" t="s">
        <v>1519</v>
      </c>
      <c r="E219" s="865">
        <v>6.99</v>
      </c>
      <c r="F219" s="865">
        <v>0</v>
      </c>
      <c r="G219" s="871">
        <f t="shared" si="6"/>
        <v>6.99</v>
      </c>
      <c r="H219" s="865" t="s">
        <v>3</v>
      </c>
      <c r="I219" s="867">
        <v>107.3</v>
      </c>
      <c r="J219" s="868">
        <f t="shared" si="7"/>
        <v>750.02700000000004</v>
      </c>
      <c r="L219" s="394"/>
      <c r="M219" s="394"/>
    </row>
    <row r="220" spans="1:15">
      <c r="A220" s="864" t="s">
        <v>1555</v>
      </c>
      <c r="B220" s="864" t="s">
        <v>1543</v>
      </c>
      <c r="C220" s="864" t="s">
        <v>1604</v>
      </c>
      <c r="D220" s="864" t="s">
        <v>1519</v>
      </c>
      <c r="E220" s="865">
        <v>0.71</v>
      </c>
      <c r="F220" s="865">
        <v>0</v>
      </c>
      <c r="G220" s="871">
        <v>0.71</v>
      </c>
      <c r="H220" s="865" t="s">
        <v>3</v>
      </c>
      <c r="I220" s="867">
        <v>107.3</v>
      </c>
      <c r="J220" s="868">
        <v>0</v>
      </c>
      <c r="L220" s="394"/>
      <c r="M220" s="394"/>
    </row>
    <row r="221" spans="1:15" s="907" customFormat="1">
      <c r="I221" s="908" t="s">
        <v>1535</v>
      </c>
      <c r="J221" s="909">
        <f>SUMPRODUCT(G6:G221,I6:I221)</f>
        <v>111434.59780000005</v>
      </c>
      <c r="K221" s="910"/>
      <c r="L221" s="910"/>
      <c r="M221" s="910"/>
      <c r="N221" s="910"/>
      <c r="O221" s="910"/>
    </row>
    <row r="222" spans="1:15">
      <c r="A222" s="884"/>
      <c r="B222" s="884"/>
      <c r="C222" s="884"/>
      <c r="D222" s="884"/>
      <c r="E222" s="884"/>
      <c r="F222" s="884"/>
      <c r="G222" s="884"/>
      <c r="H222" s="884"/>
      <c r="I222" s="904"/>
      <c r="J222" s="886"/>
    </row>
  </sheetData>
  <autoFilter ref="A6:K224" xr:uid="{C1CB23AC-E1EC-4E62-80B1-DF5421E7F0F4}"/>
  <mergeCells count="10">
    <mergeCell ref="A5:O5"/>
    <mergeCell ref="P2:Q2"/>
    <mergeCell ref="R2:S2"/>
    <mergeCell ref="T2:U2"/>
    <mergeCell ref="V2:W2"/>
    <mergeCell ref="X2:Y2"/>
    <mergeCell ref="Z2:AA2"/>
    <mergeCell ref="AB2:AC2"/>
    <mergeCell ref="P1:AC1"/>
    <mergeCell ref="D3:E3"/>
  </mergeCells>
  <conditionalFormatting sqref="M7:M9">
    <cfRule type="dataBar" priority="1">
      <dataBar>
        <cfvo type="min"/>
        <cfvo type="max"/>
        <color rgb="FF638EC6"/>
      </dataBar>
      <extLst>
        <ext xmlns:x14="http://schemas.microsoft.com/office/spreadsheetml/2009/9/main" uri="{B025F937-C7B1-47D3-B67F-A62EFF666E3E}">
          <x14:id>{A59D2825-96CA-436D-8520-C85FFECCADD8}</x14:id>
        </ext>
      </extLst>
    </cfRule>
  </conditionalFormatting>
  <pageMargins left="0.511811024" right="0.511811024" top="0.78740157499999996" bottom="0.78740157499999996" header="0.31496062000000002" footer="0.31496062000000002"/>
  <pageSetup paperSize="9" scale="31"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dataBar" id="{A59D2825-96CA-436D-8520-C85FFECCADD8}">
            <x14:dataBar minLength="0" maxLength="100" border="1" negativeBarBorderColorSameAsPositive="0">
              <x14:cfvo type="autoMin"/>
              <x14:cfvo type="autoMax"/>
              <x14:borderColor rgb="FF638EC6"/>
              <x14:negativeFillColor rgb="FFFF0000"/>
              <x14:negativeBorderColor rgb="FFFF0000"/>
              <x14:axisColor rgb="FF000000"/>
            </x14:dataBar>
          </x14:cfRule>
          <xm:sqref>M7:M9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14FF-BE52-4FE4-8E95-49056EAB4635}">
  <sheetPr codeName="Planilha16">
    <tabColor rgb="FF1851D6"/>
  </sheetPr>
  <dimension ref="A1:P113"/>
  <sheetViews>
    <sheetView showGridLines="0" view="pageBreakPreview" zoomScale="70" zoomScaleNormal="85" zoomScaleSheetLayoutView="70" workbookViewId="0">
      <pane ySplit="6" topLeftCell="A7" activePane="bottomLeft" state="frozen"/>
      <selection activeCell="E107" sqref="E107"/>
      <selection pane="bottomLeft" activeCell="L109" sqref="L109"/>
    </sheetView>
  </sheetViews>
  <sheetFormatPr defaultRowHeight="15"/>
  <cols>
    <col min="1" max="1" width="31.7109375" style="860" customWidth="1"/>
    <col min="2" max="2" width="28.85546875" style="860" customWidth="1"/>
    <col min="3" max="3" width="60.140625" style="860" customWidth="1"/>
    <col min="4" max="4" width="22.28515625" style="860" customWidth="1"/>
    <col min="5" max="5" width="16.85546875" style="860" customWidth="1"/>
    <col min="6" max="6" width="23.140625" style="860" customWidth="1"/>
    <col min="7" max="7" width="16.85546875" style="860" customWidth="1"/>
    <col min="8" max="8" width="24.5703125" style="860" customWidth="1"/>
    <col min="9" max="9" width="21.85546875" style="860" customWidth="1"/>
    <col min="10" max="10" width="7.42578125" style="860" customWidth="1"/>
    <col min="11" max="11" width="25" style="860" customWidth="1"/>
    <col min="12" max="12" width="24.28515625" style="860" customWidth="1"/>
    <col min="13" max="13" width="7.5703125" style="860" customWidth="1"/>
    <col min="14" max="14" width="25.28515625" style="860" bestFit="1" customWidth="1"/>
    <col min="15" max="15" width="16.42578125" style="860" bestFit="1" customWidth="1"/>
    <col min="16" max="16384" width="9.140625" style="860"/>
  </cols>
  <sheetData>
    <row r="1" spans="1:16" s="30" customFormat="1" ht="15" customHeight="1">
      <c r="A1" s="189"/>
      <c r="B1" s="851"/>
      <c r="C1" s="208" t="s">
        <v>149</v>
      </c>
      <c r="D1" s="182" t="s">
        <v>791</v>
      </c>
      <c r="E1" s="182"/>
      <c r="F1" s="178"/>
      <c r="G1" s="178"/>
      <c r="H1" s="178"/>
      <c r="I1" s="178"/>
      <c r="J1" s="178"/>
      <c r="K1" s="178"/>
      <c r="L1" s="178"/>
      <c r="M1" s="178"/>
      <c r="N1" s="178"/>
      <c r="O1" s="178"/>
      <c r="P1" s="853"/>
    </row>
    <row r="2" spans="1:16" s="113" customFormat="1" ht="15" customHeight="1">
      <c r="A2" s="191"/>
      <c r="B2" s="30"/>
      <c r="C2" s="208" t="s">
        <v>123</v>
      </c>
      <c r="D2" s="220" t="s">
        <v>792</v>
      </c>
      <c r="E2" s="220"/>
      <c r="F2" s="182"/>
      <c r="G2" s="182"/>
      <c r="H2" s="182"/>
      <c r="I2" s="182"/>
      <c r="J2" s="182"/>
      <c r="K2" s="182"/>
      <c r="L2" s="182"/>
      <c r="M2" s="182"/>
      <c r="N2" s="182"/>
      <c r="O2" s="182"/>
      <c r="P2" s="855"/>
    </row>
    <row r="3" spans="1:16" s="113" customFormat="1" ht="15" customHeight="1">
      <c r="A3" s="191"/>
      <c r="B3" s="30"/>
      <c r="C3" s="208" t="s">
        <v>272</v>
      </c>
      <c r="D3" s="1324" t="s">
        <v>1609</v>
      </c>
      <c r="E3" s="1324"/>
      <c r="F3" s="182"/>
      <c r="G3" s="182"/>
      <c r="H3" s="182"/>
      <c r="I3" s="182"/>
      <c r="J3" s="182"/>
      <c r="K3" s="182"/>
      <c r="L3" s="182"/>
      <c r="M3" s="182"/>
      <c r="N3" s="182"/>
      <c r="O3" s="182"/>
      <c r="P3" s="855"/>
    </row>
    <row r="4" spans="1:16" s="113" customFormat="1" ht="15" customHeight="1">
      <c r="A4" s="199"/>
      <c r="B4" s="856"/>
      <c r="C4" s="208" t="s">
        <v>124</v>
      </c>
      <c r="D4" s="182" t="s">
        <v>970</v>
      </c>
      <c r="E4" s="182"/>
      <c r="F4" s="182"/>
      <c r="G4" s="182"/>
      <c r="H4" s="182"/>
      <c r="I4" s="182"/>
      <c r="J4" s="182"/>
      <c r="K4" s="182"/>
      <c r="L4" s="182"/>
      <c r="M4" s="182"/>
      <c r="N4" s="182"/>
      <c r="O4" s="182"/>
      <c r="P4" s="857"/>
    </row>
    <row r="5" spans="1:16" s="31" customFormat="1" ht="22.15" customHeight="1" thickBot="1">
      <c r="A5" s="1331" t="s">
        <v>1610</v>
      </c>
      <c r="B5" s="1332"/>
      <c r="C5" s="1332"/>
      <c r="D5" s="1332"/>
      <c r="E5" s="1332"/>
      <c r="F5" s="1332"/>
      <c r="G5" s="1332"/>
      <c r="H5" s="1332"/>
      <c r="I5" s="1332"/>
      <c r="J5" s="1332"/>
      <c r="K5" s="1332"/>
      <c r="L5" s="1332"/>
      <c r="M5" s="1332"/>
      <c r="N5" s="1332"/>
      <c r="O5" s="1332"/>
      <c r="P5" s="1333"/>
    </row>
    <row r="6" spans="1:16" ht="19.5">
      <c r="A6" s="858" t="s">
        <v>293</v>
      </c>
      <c r="B6" s="858" t="s">
        <v>1088</v>
      </c>
      <c r="C6" s="858" t="s">
        <v>0</v>
      </c>
      <c r="D6" s="858" t="s">
        <v>65</v>
      </c>
      <c r="E6" s="858" t="s">
        <v>1089</v>
      </c>
      <c r="F6" s="858" t="s">
        <v>1090</v>
      </c>
      <c r="G6" s="858" t="s">
        <v>62</v>
      </c>
      <c r="H6" s="858" t="s">
        <v>448</v>
      </c>
      <c r="I6" s="858" t="s">
        <v>976</v>
      </c>
      <c r="K6" s="861" t="s">
        <v>1087</v>
      </c>
      <c r="L6" s="861" t="s">
        <v>8</v>
      </c>
      <c r="M6" s="861"/>
      <c r="N6" s="861" t="s">
        <v>1088</v>
      </c>
      <c r="O6" s="861" t="s">
        <v>8</v>
      </c>
    </row>
    <row r="7" spans="1:16">
      <c r="A7" s="863" t="s">
        <v>1611</v>
      </c>
      <c r="B7" s="863" t="s">
        <v>1612</v>
      </c>
      <c r="C7" s="989" t="s">
        <v>1613</v>
      </c>
      <c r="D7" s="871">
        <v>4</v>
      </c>
      <c r="E7" s="866">
        <v>0</v>
      </c>
      <c r="F7" s="871">
        <f>D7+D7*E7</f>
        <v>4</v>
      </c>
      <c r="G7" s="866" t="s">
        <v>220</v>
      </c>
      <c r="H7" s="867">
        <v>7.92</v>
      </c>
      <c r="I7" s="911">
        <f>F7*H7</f>
        <v>31.68</v>
      </c>
      <c r="K7" s="869" t="str" cm="1">
        <f t="array" ref="K7:K13">_xlfn.UNIQUE($B$7:$B$100)</f>
        <v>CONDENSADORA</v>
      </c>
      <c r="L7" s="870">
        <f t="shared" ref="L7:L13" si="0">SUMIFS($I$6:$I$101,$B$6:$B$101,$K7)</f>
        <v>804.90000000000009</v>
      </c>
      <c r="M7" s="870"/>
      <c r="N7" s="869" t="str" cm="1">
        <f t="array" ref="N7:N12">_xlfn.UNIQUE($A$7:$A$100)</f>
        <v>TIPO DIFERENCIADO+LAZER</v>
      </c>
      <c r="O7" s="870">
        <f t="shared" ref="O7:O12" si="1">SUMIFS($I$6:$I$101,$A$6:$A$101,$N7)</f>
        <v>23377.797299999995</v>
      </c>
    </row>
    <row r="8" spans="1:16">
      <c r="A8" s="863" t="s">
        <v>1611</v>
      </c>
      <c r="B8" s="863" t="s">
        <v>1612</v>
      </c>
      <c r="C8" s="989" t="s">
        <v>1614</v>
      </c>
      <c r="D8" s="871">
        <v>1</v>
      </c>
      <c r="E8" s="865">
        <v>0</v>
      </c>
      <c r="F8" s="871">
        <f>D8+D8*E8</f>
        <v>1</v>
      </c>
      <c r="G8" s="865" t="s">
        <v>220</v>
      </c>
      <c r="H8" s="867">
        <v>12.8</v>
      </c>
      <c r="I8" s="868">
        <f>F8*H8</f>
        <v>12.8</v>
      </c>
      <c r="K8" s="869" t="str">
        <v>EQUIPAMENTO</v>
      </c>
      <c r="L8" s="870">
        <f t="shared" si="0"/>
        <v>30555.1</v>
      </c>
      <c r="M8" s="870"/>
      <c r="N8" s="869" t="str">
        <v>TIPO (x7)</v>
      </c>
      <c r="O8" s="870">
        <f t="shared" si="1"/>
        <v>45482.271099999998</v>
      </c>
    </row>
    <row r="9" spans="1:16">
      <c r="A9" s="863" t="s">
        <v>1611</v>
      </c>
      <c r="B9" s="863" t="s">
        <v>1612</v>
      </c>
      <c r="C9" s="863" t="s">
        <v>1615</v>
      </c>
      <c r="D9" s="871">
        <v>1</v>
      </c>
      <c r="E9" s="865">
        <v>0</v>
      </c>
      <c r="F9" s="871">
        <f t="shared" ref="F9:F75" si="2">D9+D9*E9</f>
        <v>1</v>
      </c>
      <c r="G9" s="865" t="s">
        <v>220</v>
      </c>
      <c r="H9" s="867">
        <v>18.66</v>
      </c>
      <c r="I9" s="868">
        <f>F9*H9</f>
        <v>18.66</v>
      </c>
      <c r="K9" s="869" t="str">
        <v>Soldável</v>
      </c>
      <c r="L9" s="870">
        <f t="shared" si="0"/>
        <v>285.84000000000003</v>
      </c>
      <c r="M9" s="870"/>
      <c r="N9" s="869" t="str">
        <v>TIPO MODULAR 1</v>
      </c>
      <c r="O9" s="870">
        <f t="shared" si="1"/>
        <v>6591.9189999999999</v>
      </c>
    </row>
    <row r="10" spans="1:16">
      <c r="A10" s="863" t="s">
        <v>1611</v>
      </c>
      <c r="B10" s="863" t="s">
        <v>1612</v>
      </c>
      <c r="C10" s="989" t="s">
        <v>1616</v>
      </c>
      <c r="D10" s="871">
        <v>1</v>
      </c>
      <c r="E10" s="865">
        <v>0</v>
      </c>
      <c r="F10" s="871">
        <f t="shared" si="2"/>
        <v>1</v>
      </c>
      <c r="G10" s="865" t="s">
        <v>220</v>
      </c>
      <c r="H10" s="867">
        <v>22.9</v>
      </c>
      <c r="I10" s="868">
        <f t="shared" ref="I10:I67" si="3">F10*H10</f>
        <v>22.9</v>
      </c>
      <c r="K10" s="869" t="str">
        <v>Série Normal</v>
      </c>
      <c r="L10" s="870">
        <f t="shared" si="0"/>
        <v>514</v>
      </c>
      <c r="M10" s="870"/>
      <c r="N10" s="869" t="str">
        <v>TIPO MODULAR 2</v>
      </c>
      <c r="O10" s="870">
        <f t="shared" si="1"/>
        <v>5904.9318000000003</v>
      </c>
    </row>
    <row r="11" spans="1:16">
      <c r="A11" s="863" t="s">
        <v>1611</v>
      </c>
      <c r="B11" s="989" t="s">
        <v>1746</v>
      </c>
      <c r="C11" s="989" t="s">
        <v>1747</v>
      </c>
      <c r="D11" s="871">
        <v>1</v>
      </c>
      <c r="E11" s="865">
        <v>0</v>
      </c>
      <c r="F11" s="871">
        <f t="shared" si="2"/>
        <v>1</v>
      </c>
      <c r="G11" s="865" t="s">
        <v>220</v>
      </c>
      <c r="H11" s="867">
        <v>8018.1</v>
      </c>
      <c r="I11" s="868">
        <f t="shared" si="3"/>
        <v>8018.1</v>
      </c>
      <c r="K11" s="869" t="str">
        <v>AR-CONDICIONADO</v>
      </c>
      <c r="L11" s="870">
        <f t="shared" si="0"/>
        <v>35003.707200000004</v>
      </c>
      <c r="M11" s="870"/>
      <c r="N11" s="869" t="str">
        <v>ROOFTOP</v>
      </c>
      <c r="O11" s="870">
        <f t="shared" si="1"/>
        <v>21404.642100000005</v>
      </c>
    </row>
    <row r="12" spans="1:16">
      <c r="A12" s="863" t="s">
        <v>1611</v>
      </c>
      <c r="B12" s="989" t="s">
        <v>1746</v>
      </c>
      <c r="C12" s="989" t="s">
        <v>1748</v>
      </c>
      <c r="D12" s="871">
        <v>1</v>
      </c>
      <c r="E12" s="865">
        <v>0</v>
      </c>
      <c r="F12" s="871">
        <f t="shared" si="2"/>
        <v>1</v>
      </c>
      <c r="G12" s="865" t="s">
        <v>220</v>
      </c>
      <c r="H12" s="867">
        <v>3139</v>
      </c>
      <c r="I12" s="868">
        <f t="shared" si="3"/>
        <v>3139</v>
      </c>
      <c r="K12" s="912" t="str">
        <v>Terminais de ar</v>
      </c>
      <c r="L12" s="870">
        <f t="shared" si="0"/>
        <v>33599.760000000002</v>
      </c>
      <c r="M12" s="870"/>
      <c r="N12" s="912" t="str">
        <v>COBERTURA</v>
      </c>
      <c r="O12" s="870">
        <f t="shared" si="1"/>
        <v>105.04990000000001</v>
      </c>
    </row>
    <row r="13" spans="1:16">
      <c r="A13" s="863" t="s">
        <v>1611</v>
      </c>
      <c r="B13" s="989" t="s">
        <v>1746</v>
      </c>
      <c r="C13" s="989" t="s">
        <v>1749</v>
      </c>
      <c r="D13" s="871">
        <v>1</v>
      </c>
      <c r="E13" s="865">
        <v>0</v>
      </c>
      <c r="F13" s="871">
        <f t="shared" si="2"/>
        <v>1</v>
      </c>
      <c r="G13" s="865" t="s">
        <v>220</v>
      </c>
      <c r="H13" s="867">
        <v>4299</v>
      </c>
      <c r="I13" s="868">
        <f t="shared" si="3"/>
        <v>4299</v>
      </c>
      <c r="K13" s="912" t="str">
        <v>PVC Esgoto - Série Normal</v>
      </c>
      <c r="L13" s="870">
        <f t="shared" si="0"/>
        <v>2103.3040000000001</v>
      </c>
      <c r="M13" s="394"/>
    </row>
    <row r="14" spans="1:16">
      <c r="A14" s="863" t="s">
        <v>1611</v>
      </c>
      <c r="B14" s="863" t="s">
        <v>1337</v>
      </c>
      <c r="C14" s="863" t="s">
        <v>1445</v>
      </c>
      <c r="D14" s="871">
        <v>7</v>
      </c>
      <c r="E14" s="865">
        <v>0</v>
      </c>
      <c r="F14" s="871">
        <f t="shared" si="2"/>
        <v>7</v>
      </c>
      <c r="G14" s="865" t="s">
        <v>220</v>
      </c>
      <c r="H14" s="867">
        <v>3.97</v>
      </c>
      <c r="I14" s="868">
        <f t="shared" si="3"/>
        <v>27.790000000000003</v>
      </c>
      <c r="K14" s="394"/>
      <c r="L14" s="394"/>
      <c r="M14" s="394"/>
    </row>
    <row r="15" spans="1:16">
      <c r="A15" s="863" t="s">
        <v>1611</v>
      </c>
      <c r="B15" s="863" t="s">
        <v>1357</v>
      </c>
      <c r="C15" s="863" t="s">
        <v>1361</v>
      </c>
      <c r="D15" s="871">
        <v>7</v>
      </c>
      <c r="E15" s="865">
        <v>0</v>
      </c>
      <c r="F15" s="871">
        <f t="shared" si="2"/>
        <v>7</v>
      </c>
      <c r="G15" s="865" t="s">
        <v>220</v>
      </c>
      <c r="H15" s="867">
        <v>7.81</v>
      </c>
      <c r="I15" s="868">
        <f t="shared" si="3"/>
        <v>54.669999999999995</v>
      </c>
      <c r="K15" s="394"/>
      <c r="L15" s="394"/>
      <c r="M15" s="394"/>
    </row>
    <row r="16" spans="1:16">
      <c r="A16" s="863" t="s">
        <v>1611</v>
      </c>
      <c r="B16" s="863" t="s">
        <v>1357</v>
      </c>
      <c r="C16" s="863" t="s">
        <v>1366</v>
      </c>
      <c r="D16" s="871">
        <v>7</v>
      </c>
      <c r="E16" s="865">
        <v>0</v>
      </c>
      <c r="F16" s="871">
        <f t="shared" si="2"/>
        <v>7</v>
      </c>
      <c r="G16" s="865" t="s">
        <v>220</v>
      </c>
      <c r="H16" s="867">
        <v>5.04</v>
      </c>
      <c r="I16" s="868">
        <f t="shared" si="3"/>
        <v>35.28</v>
      </c>
      <c r="K16" s="394"/>
      <c r="L16" s="394"/>
      <c r="M16" s="394"/>
    </row>
    <row r="17" spans="1:13">
      <c r="A17" s="863" t="s">
        <v>1611</v>
      </c>
      <c r="B17" s="863" t="s">
        <v>1617</v>
      </c>
      <c r="C17" s="863" t="s">
        <v>1618</v>
      </c>
      <c r="D17" s="871">
        <v>59.82</v>
      </c>
      <c r="E17" s="865">
        <v>0</v>
      </c>
      <c r="F17" s="871">
        <f t="shared" si="2"/>
        <v>59.82</v>
      </c>
      <c r="G17" s="865" t="s">
        <v>3</v>
      </c>
      <c r="H17" s="867">
        <v>14.4</v>
      </c>
      <c r="I17" s="868">
        <f t="shared" si="3"/>
        <v>861.40800000000002</v>
      </c>
      <c r="K17" s="394"/>
      <c r="L17" s="394"/>
      <c r="M17" s="394"/>
    </row>
    <row r="18" spans="1:13">
      <c r="A18" s="863" t="s">
        <v>1611</v>
      </c>
      <c r="B18" s="863" t="s">
        <v>1617</v>
      </c>
      <c r="C18" s="863" t="s">
        <v>1619</v>
      </c>
      <c r="D18" s="871">
        <v>11.85</v>
      </c>
      <c r="E18" s="865">
        <v>0</v>
      </c>
      <c r="F18" s="871">
        <f t="shared" si="2"/>
        <v>11.85</v>
      </c>
      <c r="G18" s="865" t="s">
        <v>3</v>
      </c>
      <c r="H18" s="867">
        <v>19.7</v>
      </c>
      <c r="I18" s="868">
        <f t="shared" si="3"/>
        <v>233.44499999999999</v>
      </c>
      <c r="K18" s="394"/>
      <c r="L18" s="394"/>
      <c r="M18" s="394"/>
    </row>
    <row r="19" spans="1:13">
      <c r="A19" s="863" t="s">
        <v>1611</v>
      </c>
      <c r="B19" s="863" t="s">
        <v>1617</v>
      </c>
      <c r="C19" s="863" t="s">
        <v>1620</v>
      </c>
      <c r="D19" s="871">
        <v>5.85</v>
      </c>
      <c r="E19" s="865">
        <v>0</v>
      </c>
      <c r="F19" s="871">
        <f t="shared" si="2"/>
        <v>5.85</v>
      </c>
      <c r="G19" s="865" t="s">
        <v>3</v>
      </c>
      <c r="H19" s="867">
        <v>21.97</v>
      </c>
      <c r="I19" s="868">
        <f t="shared" si="3"/>
        <v>128.52449999999999</v>
      </c>
      <c r="K19" s="394"/>
      <c r="L19" s="394"/>
      <c r="M19" s="394"/>
    </row>
    <row r="20" spans="1:13">
      <c r="A20" s="863" t="s">
        <v>1611</v>
      </c>
      <c r="B20" s="863" t="s">
        <v>1617</v>
      </c>
      <c r="C20" s="863" t="s">
        <v>1621</v>
      </c>
      <c r="D20" s="871">
        <v>42.69</v>
      </c>
      <c r="E20" s="865">
        <v>0</v>
      </c>
      <c r="F20" s="871">
        <f t="shared" si="2"/>
        <v>42.69</v>
      </c>
      <c r="G20" s="865" t="s">
        <v>3</v>
      </c>
      <c r="H20" s="867">
        <v>16</v>
      </c>
      <c r="I20" s="868">
        <f t="shared" si="3"/>
        <v>683.04</v>
      </c>
      <c r="K20" s="394"/>
      <c r="L20" s="394"/>
      <c r="M20" s="394"/>
    </row>
    <row r="21" spans="1:13">
      <c r="A21" s="863" t="s">
        <v>1611</v>
      </c>
      <c r="B21" s="863" t="s">
        <v>1617</v>
      </c>
      <c r="C21" s="863" t="s">
        <v>1622</v>
      </c>
      <c r="D21" s="871">
        <v>23.14</v>
      </c>
      <c r="E21" s="865">
        <v>0</v>
      </c>
      <c r="F21" s="871">
        <f t="shared" si="2"/>
        <v>23.14</v>
      </c>
      <c r="G21" s="865" t="s">
        <v>3</v>
      </c>
      <c r="H21" s="867">
        <v>28</v>
      </c>
      <c r="I21" s="868">
        <f t="shared" si="3"/>
        <v>647.92000000000007</v>
      </c>
      <c r="K21" s="394"/>
      <c r="L21" s="394"/>
      <c r="M21" s="394"/>
    </row>
    <row r="22" spans="1:13">
      <c r="A22" s="863" t="s">
        <v>1611</v>
      </c>
      <c r="B22" s="863" t="s">
        <v>1617</v>
      </c>
      <c r="C22" s="863" t="s">
        <v>1623</v>
      </c>
      <c r="D22" s="871">
        <v>71.67</v>
      </c>
      <c r="E22" s="865">
        <v>0</v>
      </c>
      <c r="F22" s="871">
        <f t="shared" si="2"/>
        <v>71.67</v>
      </c>
      <c r="G22" s="865" t="s">
        <v>3</v>
      </c>
      <c r="H22" s="867">
        <v>3.38</v>
      </c>
      <c r="I22" s="868">
        <f t="shared" si="3"/>
        <v>242.24459999999999</v>
      </c>
      <c r="K22" s="394"/>
      <c r="L22" s="394"/>
      <c r="M22" s="394"/>
    </row>
    <row r="23" spans="1:13">
      <c r="A23" s="863" t="s">
        <v>1611</v>
      </c>
      <c r="B23" s="863" t="s">
        <v>1617</v>
      </c>
      <c r="C23" s="863" t="s">
        <v>1624</v>
      </c>
      <c r="D23" s="871">
        <v>48.54</v>
      </c>
      <c r="E23" s="865">
        <v>0</v>
      </c>
      <c r="F23" s="871">
        <f t="shared" si="2"/>
        <v>48.54</v>
      </c>
      <c r="G23" s="865" t="s">
        <v>3</v>
      </c>
      <c r="H23" s="867">
        <v>1.45</v>
      </c>
      <c r="I23" s="868">
        <f t="shared" si="3"/>
        <v>70.382999999999996</v>
      </c>
      <c r="K23" s="394"/>
      <c r="L23" s="394"/>
      <c r="M23" s="394"/>
    </row>
    <row r="24" spans="1:13">
      <c r="A24" s="863" t="s">
        <v>1611</v>
      </c>
      <c r="B24" s="863" t="s">
        <v>1617</v>
      </c>
      <c r="C24" s="863" t="s">
        <v>1625</v>
      </c>
      <c r="D24" s="871">
        <v>23.14</v>
      </c>
      <c r="E24" s="865">
        <v>0</v>
      </c>
      <c r="F24" s="871">
        <f t="shared" si="2"/>
        <v>23.14</v>
      </c>
      <c r="G24" s="865" t="s">
        <v>3</v>
      </c>
      <c r="H24" s="867">
        <v>1.55</v>
      </c>
      <c r="I24" s="868">
        <f t="shared" si="3"/>
        <v>35.867000000000004</v>
      </c>
      <c r="K24" s="394"/>
      <c r="L24" s="394"/>
      <c r="M24" s="394"/>
    </row>
    <row r="25" spans="1:13">
      <c r="A25" s="863" t="s">
        <v>1611</v>
      </c>
      <c r="B25" s="863" t="s">
        <v>1617</v>
      </c>
      <c r="C25" s="863" t="s">
        <v>1626</v>
      </c>
      <c r="D25" s="871">
        <v>48.54</v>
      </c>
      <c r="E25" s="865">
        <v>0</v>
      </c>
      <c r="F25" s="871">
        <f t="shared" si="2"/>
        <v>48.54</v>
      </c>
      <c r="G25" s="865" t="s">
        <v>3</v>
      </c>
      <c r="H25" s="867">
        <v>1.8</v>
      </c>
      <c r="I25" s="868">
        <f t="shared" si="3"/>
        <v>87.372</v>
      </c>
      <c r="K25" s="394"/>
      <c r="L25" s="394"/>
      <c r="M25" s="394"/>
    </row>
    <row r="26" spans="1:13">
      <c r="A26" s="863" t="s">
        <v>1611</v>
      </c>
      <c r="B26" s="863" t="s">
        <v>1617</v>
      </c>
      <c r="C26" s="863" t="s">
        <v>1627</v>
      </c>
      <c r="D26" s="871">
        <v>23.14</v>
      </c>
      <c r="E26" s="865">
        <v>0</v>
      </c>
      <c r="F26" s="871">
        <f t="shared" si="2"/>
        <v>23.14</v>
      </c>
      <c r="G26" s="865" t="s">
        <v>3</v>
      </c>
      <c r="H26" s="867">
        <v>1.8</v>
      </c>
      <c r="I26" s="868">
        <f t="shared" si="3"/>
        <v>41.652000000000001</v>
      </c>
      <c r="K26" s="394"/>
      <c r="L26" s="394"/>
      <c r="M26" s="394"/>
    </row>
    <row r="27" spans="1:13">
      <c r="A27" s="863" t="s">
        <v>1611</v>
      </c>
      <c r="B27" s="863" t="s">
        <v>1628</v>
      </c>
      <c r="C27" s="863" t="s">
        <v>1629</v>
      </c>
      <c r="D27" s="871">
        <v>3</v>
      </c>
      <c r="E27" s="865">
        <v>0</v>
      </c>
      <c r="F27" s="871">
        <f t="shared" si="2"/>
        <v>3</v>
      </c>
      <c r="G27" s="865" t="s">
        <v>220</v>
      </c>
      <c r="H27" s="867">
        <v>404.99</v>
      </c>
      <c r="I27" s="868">
        <f t="shared" si="3"/>
        <v>1214.97</v>
      </c>
      <c r="K27" s="394"/>
      <c r="L27" s="394"/>
      <c r="M27" s="394"/>
    </row>
    <row r="28" spans="1:13">
      <c r="A28" s="863" t="s">
        <v>1611</v>
      </c>
      <c r="B28" s="863" t="s">
        <v>1628</v>
      </c>
      <c r="C28" s="863" t="s">
        <v>1630</v>
      </c>
      <c r="D28" s="871">
        <v>3</v>
      </c>
      <c r="E28" s="865">
        <v>0</v>
      </c>
      <c r="F28" s="871">
        <f t="shared" si="2"/>
        <v>3</v>
      </c>
      <c r="G28" s="865" t="s">
        <v>220</v>
      </c>
      <c r="H28" s="867">
        <v>995</v>
      </c>
      <c r="I28" s="868">
        <f t="shared" si="3"/>
        <v>2985</v>
      </c>
      <c r="K28" s="394"/>
      <c r="L28" s="394"/>
      <c r="M28" s="394"/>
    </row>
    <row r="29" spans="1:13">
      <c r="A29" s="863" t="s">
        <v>1611</v>
      </c>
      <c r="B29" s="863" t="s">
        <v>1374</v>
      </c>
      <c r="C29" s="863" t="s">
        <v>1376</v>
      </c>
      <c r="D29" s="871">
        <v>37.74</v>
      </c>
      <c r="E29" s="865">
        <v>0</v>
      </c>
      <c r="F29" s="871">
        <f t="shared" si="2"/>
        <v>37.74</v>
      </c>
      <c r="G29" s="865" t="s">
        <v>3</v>
      </c>
      <c r="H29" s="867">
        <v>12.88</v>
      </c>
      <c r="I29" s="868">
        <f t="shared" si="3"/>
        <v>486.09120000000007</v>
      </c>
      <c r="K29" s="394"/>
      <c r="L29" s="394"/>
      <c r="M29" s="394"/>
    </row>
    <row r="30" spans="1:13">
      <c r="A30" s="863" t="s">
        <v>1631</v>
      </c>
      <c r="B30" s="863" t="s">
        <v>1612</v>
      </c>
      <c r="C30" s="863" t="s">
        <v>1613</v>
      </c>
      <c r="D30" s="871">
        <v>5</v>
      </c>
      <c r="E30" s="865">
        <v>0</v>
      </c>
      <c r="F30" s="871">
        <f>(D30+D30*E30)*7</f>
        <v>35</v>
      </c>
      <c r="G30" s="865" t="s">
        <v>220</v>
      </c>
      <c r="H30" s="867">
        <v>7.92</v>
      </c>
      <c r="I30" s="868">
        <f>F30*H30</f>
        <v>277.2</v>
      </c>
      <c r="K30" s="394"/>
      <c r="L30" s="394"/>
      <c r="M30" s="394"/>
    </row>
    <row r="31" spans="1:13">
      <c r="A31" s="863" t="s">
        <v>1631</v>
      </c>
      <c r="B31" s="863" t="s">
        <v>1612</v>
      </c>
      <c r="C31" s="863" t="s">
        <v>1615</v>
      </c>
      <c r="D31" s="871">
        <v>2</v>
      </c>
      <c r="E31" s="865">
        <v>0</v>
      </c>
      <c r="F31" s="871">
        <f t="shared" ref="F31:F45" si="4">(D31+D31*E31)*7</f>
        <v>14</v>
      </c>
      <c r="G31" s="865" t="s">
        <v>220</v>
      </c>
      <c r="H31" s="867">
        <v>18.66</v>
      </c>
      <c r="I31" s="868">
        <f t="shared" ref="I31:I51" si="5">F31*H31</f>
        <v>261.24</v>
      </c>
      <c r="K31" s="394"/>
      <c r="L31" s="394"/>
      <c r="M31" s="394"/>
    </row>
    <row r="32" spans="1:13">
      <c r="A32" s="863" t="s">
        <v>1631</v>
      </c>
      <c r="B32" s="863" t="s">
        <v>1337</v>
      </c>
      <c r="C32" s="863" t="s">
        <v>1445</v>
      </c>
      <c r="D32" s="871">
        <v>7</v>
      </c>
      <c r="E32" s="865">
        <v>0</v>
      </c>
      <c r="F32" s="871">
        <f t="shared" si="4"/>
        <v>49</v>
      </c>
      <c r="G32" s="865" t="s">
        <v>220</v>
      </c>
      <c r="H32" s="867">
        <v>3.97</v>
      </c>
      <c r="I32" s="868">
        <f t="shared" si="5"/>
        <v>194.53</v>
      </c>
      <c r="K32" s="394"/>
      <c r="L32" s="394"/>
      <c r="M32" s="394"/>
    </row>
    <row r="33" spans="1:13">
      <c r="A33" s="863" t="s">
        <v>1631</v>
      </c>
      <c r="B33" s="863" t="s">
        <v>1357</v>
      </c>
      <c r="C33" s="863" t="s">
        <v>1361</v>
      </c>
      <c r="D33" s="871">
        <v>3</v>
      </c>
      <c r="E33" s="865">
        <v>0</v>
      </c>
      <c r="F33" s="871">
        <f t="shared" si="4"/>
        <v>21</v>
      </c>
      <c r="G33" s="865" t="s">
        <v>220</v>
      </c>
      <c r="H33" s="867">
        <v>7.81</v>
      </c>
      <c r="I33" s="868">
        <f t="shared" si="5"/>
        <v>164.01</v>
      </c>
      <c r="K33" s="394"/>
      <c r="L33" s="394"/>
      <c r="M33" s="394"/>
    </row>
    <row r="34" spans="1:13">
      <c r="A34" s="863" t="s">
        <v>1631</v>
      </c>
      <c r="B34" s="863" t="s">
        <v>1357</v>
      </c>
      <c r="C34" s="863" t="s">
        <v>1366</v>
      </c>
      <c r="D34" s="871">
        <v>3</v>
      </c>
      <c r="E34" s="865">
        <v>0</v>
      </c>
      <c r="F34" s="871">
        <f t="shared" si="4"/>
        <v>21</v>
      </c>
      <c r="G34" s="865" t="s">
        <v>220</v>
      </c>
      <c r="H34" s="867">
        <v>5.04</v>
      </c>
      <c r="I34" s="868">
        <f t="shared" si="5"/>
        <v>105.84</v>
      </c>
      <c r="K34" s="394"/>
      <c r="L34" s="394"/>
      <c r="M34" s="394"/>
    </row>
    <row r="35" spans="1:13">
      <c r="A35" s="863" t="s">
        <v>1631</v>
      </c>
      <c r="B35" s="863" t="s">
        <v>1617</v>
      </c>
      <c r="C35" s="863" t="s">
        <v>1618</v>
      </c>
      <c r="D35" s="871">
        <v>81.59</v>
      </c>
      <c r="E35" s="865">
        <v>0</v>
      </c>
      <c r="F35" s="871">
        <f t="shared" si="4"/>
        <v>571.13</v>
      </c>
      <c r="G35" s="865" t="s">
        <v>3</v>
      </c>
      <c r="H35" s="867">
        <v>14.4</v>
      </c>
      <c r="I35" s="868">
        <f t="shared" si="5"/>
        <v>8224.2720000000008</v>
      </c>
      <c r="K35" s="394"/>
      <c r="L35" s="394"/>
      <c r="M35" s="394"/>
    </row>
    <row r="36" spans="1:13">
      <c r="A36" s="863" t="s">
        <v>1631</v>
      </c>
      <c r="B36" s="863" t="s">
        <v>1617</v>
      </c>
      <c r="C36" s="863" t="s">
        <v>1621</v>
      </c>
      <c r="D36" s="871">
        <v>51.67</v>
      </c>
      <c r="E36" s="865">
        <v>0</v>
      </c>
      <c r="F36" s="871">
        <f t="shared" si="4"/>
        <v>361.69</v>
      </c>
      <c r="G36" s="865" t="s">
        <v>3</v>
      </c>
      <c r="H36" s="867">
        <v>16</v>
      </c>
      <c r="I36" s="868">
        <f t="shared" si="5"/>
        <v>5787.04</v>
      </c>
      <c r="K36" s="394"/>
      <c r="L36" s="394"/>
      <c r="M36" s="394"/>
    </row>
    <row r="37" spans="1:13">
      <c r="A37" s="863" t="s">
        <v>1631</v>
      </c>
      <c r="B37" s="863" t="s">
        <v>1617</v>
      </c>
      <c r="C37" s="863" t="s">
        <v>1622</v>
      </c>
      <c r="D37" s="871">
        <v>29.92</v>
      </c>
      <c r="E37" s="865">
        <v>0</v>
      </c>
      <c r="F37" s="871">
        <f t="shared" si="4"/>
        <v>209.44</v>
      </c>
      <c r="G37" s="865" t="s">
        <v>3</v>
      </c>
      <c r="H37" s="867">
        <v>28</v>
      </c>
      <c r="I37" s="868">
        <f t="shared" si="5"/>
        <v>5864.32</v>
      </c>
      <c r="K37" s="394"/>
      <c r="L37" s="394"/>
      <c r="M37" s="394"/>
    </row>
    <row r="38" spans="1:13">
      <c r="A38" s="863" t="s">
        <v>1631</v>
      </c>
      <c r="B38" s="863" t="s">
        <v>1617</v>
      </c>
      <c r="C38" s="863" t="s">
        <v>1623</v>
      </c>
      <c r="D38" s="871">
        <v>81.59</v>
      </c>
      <c r="E38" s="865">
        <v>0</v>
      </c>
      <c r="F38" s="871">
        <f t="shared" si="4"/>
        <v>571.13</v>
      </c>
      <c r="G38" s="865" t="s">
        <v>3</v>
      </c>
      <c r="H38" s="867">
        <v>3.38</v>
      </c>
      <c r="I38" s="868">
        <f t="shared" si="5"/>
        <v>1930.4194</v>
      </c>
      <c r="K38" s="394"/>
      <c r="L38" s="394"/>
      <c r="M38" s="394"/>
    </row>
    <row r="39" spans="1:13">
      <c r="A39" s="863" t="s">
        <v>1631</v>
      </c>
      <c r="B39" s="863" t="s">
        <v>1617</v>
      </c>
      <c r="C39" s="863" t="s">
        <v>1624</v>
      </c>
      <c r="D39" s="871">
        <v>51.67</v>
      </c>
      <c r="E39" s="865">
        <v>0</v>
      </c>
      <c r="F39" s="871">
        <f t="shared" si="4"/>
        <v>361.69</v>
      </c>
      <c r="G39" s="865" t="s">
        <v>3</v>
      </c>
      <c r="H39" s="867">
        <v>1.45</v>
      </c>
      <c r="I39" s="868">
        <f t="shared" si="5"/>
        <v>524.45050000000003</v>
      </c>
      <c r="K39" s="394"/>
      <c r="L39" s="394"/>
      <c r="M39" s="394"/>
    </row>
    <row r="40" spans="1:13">
      <c r="A40" s="863" t="s">
        <v>1631</v>
      </c>
      <c r="B40" s="863" t="s">
        <v>1617</v>
      </c>
      <c r="C40" s="863" t="s">
        <v>1625</v>
      </c>
      <c r="D40" s="871">
        <v>29.92</v>
      </c>
      <c r="E40" s="865">
        <v>0</v>
      </c>
      <c r="F40" s="871">
        <f t="shared" si="4"/>
        <v>209.44</v>
      </c>
      <c r="G40" s="865" t="s">
        <v>3</v>
      </c>
      <c r="H40" s="867">
        <v>1.55</v>
      </c>
      <c r="I40" s="868">
        <f t="shared" si="5"/>
        <v>324.63200000000001</v>
      </c>
      <c r="K40" s="394"/>
      <c r="L40" s="394"/>
      <c r="M40" s="394"/>
    </row>
    <row r="41" spans="1:13">
      <c r="A41" s="863" t="s">
        <v>1631</v>
      </c>
      <c r="B41" s="863" t="s">
        <v>1617</v>
      </c>
      <c r="C41" s="863" t="s">
        <v>1626</v>
      </c>
      <c r="D41" s="871">
        <v>51.67</v>
      </c>
      <c r="E41" s="865">
        <v>0</v>
      </c>
      <c r="F41" s="871">
        <f t="shared" si="4"/>
        <v>361.69</v>
      </c>
      <c r="G41" s="865" t="s">
        <v>3</v>
      </c>
      <c r="H41" s="867">
        <v>1.8</v>
      </c>
      <c r="I41" s="868">
        <f t="shared" si="5"/>
        <v>651.04200000000003</v>
      </c>
      <c r="K41" s="394"/>
      <c r="L41" s="394"/>
      <c r="M41" s="394"/>
    </row>
    <row r="42" spans="1:13">
      <c r="A42" s="863" t="s">
        <v>1631</v>
      </c>
      <c r="B42" s="863" t="s">
        <v>1617</v>
      </c>
      <c r="C42" s="863" t="s">
        <v>1627</v>
      </c>
      <c r="D42" s="871">
        <v>29.92</v>
      </c>
      <c r="E42" s="865">
        <v>0</v>
      </c>
      <c r="F42" s="871">
        <f t="shared" si="4"/>
        <v>209.44</v>
      </c>
      <c r="G42" s="865" t="s">
        <v>3</v>
      </c>
      <c r="H42" s="867">
        <v>1.8</v>
      </c>
      <c r="I42" s="868">
        <f t="shared" si="5"/>
        <v>376.99200000000002</v>
      </c>
      <c r="K42" s="394"/>
      <c r="L42" s="394"/>
      <c r="M42" s="394"/>
    </row>
    <row r="43" spans="1:13">
      <c r="A43" s="863" t="s">
        <v>1631</v>
      </c>
      <c r="B43" s="863" t="s">
        <v>1628</v>
      </c>
      <c r="C43" s="863" t="s">
        <v>1629</v>
      </c>
      <c r="D43" s="871">
        <v>2</v>
      </c>
      <c r="E43" s="865">
        <v>0</v>
      </c>
      <c r="F43" s="871">
        <f t="shared" si="4"/>
        <v>14</v>
      </c>
      <c r="G43" s="865" t="s">
        <v>220</v>
      </c>
      <c r="H43" s="867">
        <v>404.99</v>
      </c>
      <c r="I43" s="868">
        <f t="shared" si="5"/>
        <v>5669.8600000000006</v>
      </c>
      <c r="K43" s="394"/>
      <c r="L43" s="394"/>
      <c r="M43" s="394"/>
    </row>
    <row r="44" spans="1:13">
      <c r="A44" s="863" t="s">
        <v>1631</v>
      </c>
      <c r="B44" s="863" t="s">
        <v>1628</v>
      </c>
      <c r="C44" s="863" t="s">
        <v>1630</v>
      </c>
      <c r="D44" s="871">
        <v>2</v>
      </c>
      <c r="E44" s="865">
        <v>0</v>
      </c>
      <c r="F44" s="871">
        <f t="shared" si="4"/>
        <v>14</v>
      </c>
      <c r="G44" s="865" t="s">
        <v>220</v>
      </c>
      <c r="H44" s="867">
        <v>995</v>
      </c>
      <c r="I44" s="868">
        <f t="shared" si="5"/>
        <v>13930</v>
      </c>
      <c r="K44" s="394"/>
      <c r="L44" s="394"/>
      <c r="M44" s="394"/>
    </row>
    <row r="45" spans="1:13">
      <c r="A45" s="863" t="s">
        <v>1631</v>
      </c>
      <c r="B45" s="863" t="s">
        <v>1374</v>
      </c>
      <c r="C45" s="863" t="s">
        <v>1376</v>
      </c>
      <c r="D45" s="871">
        <v>13.27</v>
      </c>
      <c r="E45" s="865">
        <v>0</v>
      </c>
      <c r="F45" s="871">
        <f t="shared" si="4"/>
        <v>92.89</v>
      </c>
      <c r="G45" s="865" t="s">
        <v>3</v>
      </c>
      <c r="H45" s="867">
        <v>12.88</v>
      </c>
      <c r="I45" s="868">
        <f t="shared" si="5"/>
        <v>1196.4232000000002</v>
      </c>
      <c r="K45" s="394"/>
      <c r="L45" s="394"/>
      <c r="M45" s="394"/>
    </row>
    <row r="46" spans="1:13">
      <c r="A46" s="863" t="s">
        <v>1632</v>
      </c>
      <c r="B46" s="863" t="s">
        <v>1612</v>
      </c>
      <c r="C46" s="863" t="s">
        <v>1613</v>
      </c>
      <c r="D46" s="871">
        <v>5</v>
      </c>
      <c r="E46" s="865">
        <v>0</v>
      </c>
      <c r="F46" s="871">
        <f t="shared" si="2"/>
        <v>5</v>
      </c>
      <c r="G46" s="865" t="s">
        <v>220</v>
      </c>
      <c r="H46" s="867">
        <v>7.92</v>
      </c>
      <c r="I46" s="868">
        <f t="shared" si="5"/>
        <v>39.6</v>
      </c>
      <c r="K46" s="394"/>
      <c r="L46" s="394"/>
      <c r="M46" s="394"/>
    </row>
    <row r="47" spans="1:13">
      <c r="A47" s="863" t="s">
        <v>1632</v>
      </c>
      <c r="B47" s="863" t="s">
        <v>1612</v>
      </c>
      <c r="C47" s="863" t="s">
        <v>1615</v>
      </c>
      <c r="D47" s="871">
        <v>2</v>
      </c>
      <c r="E47" s="865">
        <v>0</v>
      </c>
      <c r="F47" s="871">
        <f t="shared" si="2"/>
        <v>2</v>
      </c>
      <c r="G47" s="865" t="s">
        <v>220</v>
      </c>
      <c r="H47" s="867">
        <v>18.66</v>
      </c>
      <c r="I47" s="868">
        <f t="shared" si="5"/>
        <v>37.32</v>
      </c>
      <c r="K47" s="394"/>
      <c r="L47" s="394"/>
      <c r="M47" s="394"/>
    </row>
    <row r="48" spans="1:13">
      <c r="A48" s="863" t="s">
        <v>1632</v>
      </c>
      <c r="B48" s="863" t="s">
        <v>1337</v>
      </c>
      <c r="C48" s="863" t="s">
        <v>1445</v>
      </c>
      <c r="D48" s="871">
        <v>7</v>
      </c>
      <c r="E48" s="865">
        <v>0</v>
      </c>
      <c r="F48" s="871">
        <f t="shared" si="2"/>
        <v>7</v>
      </c>
      <c r="G48" s="865" t="s">
        <v>220</v>
      </c>
      <c r="H48" s="867">
        <v>3.97</v>
      </c>
      <c r="I48" s="868">
        <f t="shared" si="5"/>
        <v>27.790000000000003</v>
      </c>
      <c r="K48" s="394"/>
      <c r="L48" s="394"/>
      <c r="M48" s="394"/>
    </row>
    <row r="49" spans="1:13">
      <c r="A49" s="864" t="s">
        <v>1632</v>
      </c>
      <c r="B49" s="864" t="s">
        <v>1357</v>
      </c>
      <c r="C49" s="864" t="s">
        <v>1361</v>
      </c>
      <c r="D49" s="871">
        <v>3</v>
      </c>
      <c r="E49" s="865">
        <v>0</v>
      </c>
      <c r="F49" s="871">
        <f t="shared" si="2"/>
        <v>3</v>
      </c>
      <c r="G49" s="865" t="s">
        <v>220</v>
      </c>
      <c r="H49" s="867">
        <v>7.81</v>
      </c>
      <c r="I49" s="868">
        <f t="shared" si="5"/>
        <v>23.43</v>
      </c>
      <c r="K49" s="394"/>
      <c r="L49" s="394"/>
      <c r="M49" s="394"/>
    </row>
    <row r="50" spans="1:13">
      <c r="A50" s="864" t="s">
        <v>1632</v>
      </c>
      <c r="B50" s="864" t="s">
        <v>1357</v>
      </c>
      <c r="C50" s="864" t="s">
        <v>1366</v>
      </c>
      <c r="D50" s="871">
        <v>3</v>
      </c>
      <c r="E50" s="865">
        <v>0</v>
      </c>
      <c r="F50" s="871">
        <f t="shared" si="2"/>
        <v>3</v>
      </c>
      <c r="G50" s="865" t="s">
        <v>220</v>
      </c>
      <c r="H50" s="867">
        <v>5.04</v>
      </c>
      <c r="I50" s="868">
        <f t="shared" si="5"/>
        <v>15.120000000000001</v>
      </c>
      <c r="K50" s="394"/>
      <c r="L50" s="394"/>
      <c r="M50" s="394"/>
    </row>
    <row r="51" spans="1:13">
      <c r="A51" s="864" t="s">
        <v>1632</v>
      </c>
      <c r="B51" s="864" t="s">
        <v>1617</v>
      </c>
      <c r="C51" s="864" t="s">
        <v>1618</v>
      </c>
      <c r="D51" s="871">
        <v>83.18</v>
      </c>
      <c r="E51" s="865">
        <v>0</v>
      </c>
      <c r="F51" s="871">
        <f t="shared" si="2"/>
        <v>83.18</v>
      </c>
      <c r="G51" s="865" t="s">
        <v>3</v>
      </c>
      <c r="H51" s="867">
        <v>14.4</v>
      </c>
      <c r="I51" s="868">
        <f t="shared" si="5"/>
        <v>1197.7920000000001</v>
      </c>
      <c r="K51" s="394"/>
      <c r="L51" s="394"/>
      <c r="M51" s="394"/>
    </row>
    <row r="52" spans="1:13">
      <c r="A52" s="864" t="s">
        <v>1632</v>
      </c>
      <c r="B52" s="864" t="s">
        <v>1617</v>
      </c>
      <c r="C52" s="864" t="s">
        <v>1621</v>
      </c>
      <c r="D52" s="871">
        <v>50.32</v>
      </c>
      <c r="E52" s="865">
        <v>0</v>
      </c>
      <c r="F52" s="871">
        <f t="shared" si="2"/>
        <v>50.32</v>
      </c>
      <c r="G52" s="865" t="s">
        <v>3</v>
      </c>
      <c r="H52" s="867">
        <v>16</v>
      </c>
      <c r="I52" s="868">
        <f t="shared" si="3"/>
        <v>805.12</v>
      </c>
      <c r="K52" s="394"/>
      <c r="L52" s="394"/>
      <c r="M52" s="394"/>
    </row>
    <row r="53" spans="1:13">
      <c r="A53" s="864" t="s">
        <v>1632</v>
      </c>
      <c r="B53" s="864" t="s">
        <v>1617</v>
      </c>
      <c r="C53" s="864" t="s">
        <v>1622</v>
      </c>
      <c r="D53" s="871">
        <v>32.86</v>
      </c>
      <c r="E53" s="865">
        <v>0</v>
      </c>
      <c r="F53" s="871">
        <f t="shared" si="2"/>
        <v>32.86</v>
      </c>
      <c r="G53" s="865" t="s">
        <v>3</v>
      </c>
      <c r="H53" s="867">
        <v>28</v>
      </c>
      <c r="I53" s="868">
        <f t="shared" si="3"/>
        <v>920.07999999999993</v>
      </c>
      <c r="K53" s="394"/>
      <c r="L53" s="394"/>
      <c r="M53" s="394"/>
    </row>
    <row r="54" spans="1:13">
      <c r="A54" s="864" t="s">
        <v>1632</v>
      </c>
      <c r="B54" s="864" t="s">
        <v>1617</v>
      </c>
      <c r="C54" s="864" t="s">
        <v>1623</v>
      </c>
      <c r="D54" s="871">
        <v>83.18</v>
      </c>
      <c r="E54" s="865">
        <v>0</v>
      </c>
      <c r="F54" s="871">
        <f t="shared" si="2"/>
        <v>83.18</v>
      </c>
      <c r="G54" s="865" t="s">
        <v>3</v>
      </c>
      <c r="H54" s="867">
        <v>3.38</v>
      </c>
      <c r="I54" s="868">
        <f t="shared" si="3"/>
        <v>281.14840000000004</v>
      </c>
      <c r="K54" s="394"/>
      <c r="L54" s="394"/>
      <c r="M54" s="394"/>
    </row>
    <row r="55" spans="1:13">
      <c r="A55" s="864" t="s">
        <v>1632</v>
      </c>
      <c r="B55" s="864" t="s">
        <v>1617</v>
      </c>
      <c r="C55" s="864" t="s">
        <v>1624</v>
      </c>
      <c r="D55" s="871">
        <v>50.32</v>
      </c>
      <c r="E55" s="865">
        <v>0</v>
      </c>
      <c r="F55" s="871">
        <f t="shared" si="2"/>
        <v>50.32</v>
      </c>
      <c r="G55" s="865" t="s">
        <v>3</v>
      </c>
      <c r="H55" s="867">
        <v>1.45</v>
      </c>
      <c r="I55" s="868">
        <f t="shared" si="3"/>
        <v>72.963999999999999</v>
      </c>
      <c r="K55" s="394"/>
      <c r="L55" s="394"/>
      <c r="M55" s="394"/>
    </row>
    <row r="56" spans="1:13">
      <c r="A56" s="864" t="s">
        <v>1632</v>
      </c>
      <c r="B56" s="864" t="s">
        <v>1617</v>
      </c>
      <c r="C56" s="864" t="s">
        <v>1625</v>
      </c>
      <c r="D56" s="871">
        <v>32.86</v>
      </c>
      <c r="E56" s="865">
        <v>0</v>
      </c>
      <c r="F56" s="871">
        <f t="shared" si="2"/>
        <v>32.86</v>
      </c>
      <c r="G56" s="865" t="s">
        <v>3</v>
      </c>
      <c r="H56" s="867">
        <v>1.55</v>
      </c>
      <c r="I56" s="868">
        <f t="shared" si="3"/>
        <v>50.933</v>
      </c>
      <c r="K56" s="394"/>
      <c r="L56" s="394"/>
      <c r="M56" s="394"/>
    </row>
    <row r="57" spans="1:13">
      <c r="A57" s="864" t="s">
        <v>1632</v>
      </c>
      <c r="B57" s="864" t="s">
        <v>1617</v>
      </c>
      <c r="C57" s="864" t="s">
        <v>1626</v>
      </c>
      <c r="D57" s="871">
        <v>50.32</v>
      </c>
      <c r="E57" s="865">
        <v>0</v>
      </c>
      <c r="F57" s="871">
        <f t="shared" si="2"/>
        <v>50.32</v>
      </c>
      <c r="G57" s="865" t="s">
        <v>3</v>
      </c>
      <c r="H57" s="867">
        <v>1.8</v>
      </c>
      <c r="I57" s="868">
        <f t="shared" si="3"/>
        <v>90.576000000000008</v>
      </c>
      <c r="K57" s="394"/>
      <c r="L57" s="394"/>
      <c r="M57" s="394"/>
    </row>
    <row r="58" spans="1:13">
      <c r="A58" s="864" t="s">
        <v>1632</v>
      </c>
      <c r="B58" s="864" t="s">
        <v>1617</v>
      </c>
      <c r="C58" s="864" t="s">
        <v>1627</v>
      </c>
      <c r="D58" s="871">
        <v>32.86</v>
      </c>
      <c r="E58" s="865">
        <v>0</v>
      </c>
      <c r="F58" s="871">
        <f t="shared" si="2"/>
        <v>32.86</v>
      </c>
      <c r="G58" s="865" t="s">
        <v>3</v>
      </c>
      <c r="H58" s="867">
        <v>1.8</v>
      </c>
      <c r="I58" s="868">
        <f t="shared" si="3"/>
        <v>59.148000000000003</v>
      </c>
      <c r="K58" s="394"/>
      <c r="L58" s="394"/>
      <c r="M58" s="394"/>
    </row>
    <row r="59" spans="1:13">
      <c r="A59" s="864" t="s">
        <v>1632</v>
      </c>
      <c r="B59" s="864" t="s">
        <v>1628</v>
      </c>
      <c r="C59" s="864" t="s">
        <v>1629</v>
      </c>
      <c r="D59" s="871">
        <v>2</v>
      </c>
      <c r="E59" s="865">
        <v>0</v>
      </c>
      <c r="F59" s="871">
        <f t="shared" si="2"/>
        <v>2</v>
      </c>
      <c r="G59" s="865" t="s">
        <v>220</v>
      </c>
      <c r="H59" s="867">
        <v>404.99</v>
      </c>
      <c r="I59" s="868">
        <f t="shared" si="3"/>
        <v>809.98</v>
      </c>
      <c r="K59" s="394"/>
      <c r="L59" s="394"/>
      <c r="M59" s="394"/>
    </row>
    <row r="60" spans="1:13">
      <c r="A60" s="864" t="s">
        <v>1632</v>
      </c>
      <c r="B60" s="864" t="s">
        <v>1628</v>
      </c>
      <c r="C60" s="864" t="s">
        <v>1630</v>
      </c>
      <c r="D60" s="871">
        <v>2</v>
      </c>
      <c r="E60" s="865">
        <v>0</v>
      </c>
      <c r="F60" s="871">
        <f t="shared" si="2"/>
        <v>2</v>
      </c>
      <c r="G60" s="865" t="s">
        <v>220</v>
      </c>
      <c r="H60" s="867">
        <v>995</v>
      </c>
      <c r="I60" s="868">
        <f t="shared" si="3"/>
        <v>1990</v>
      </c>
      <c r="K60" s="394"/>
      <c r="L60" s="394"/>
      <c r="M60" s="394"/>
    </row>
    <row r="61" spans="1:13">
      <c r="A61" s="864" t="s">
        <v>1632</v>
      </c>
      <c r="B61" s="864" t="s">
        <v>1374</v>
      </c>
      <c r="C61" s="864" t="s">
        <v>1376</v>
      </c>
      <c r="D61" s="871">
        <v>13.27</v>
      </c>
      <c r="E61" s="865">
        <v>0</v>
      </c>
      <c r="F61" s="871">
        <f t="shared" si="2"/>
        <v>13.27</v>
      </c>
      <c r="G61" s="865" t="s">
        <v>3</v>
      </c>
      <c r="H61" s="867">
        <v>12.88</v>
      </c>
      <c r="I61" s="868">
        <f t="shared" si="3"/>
        <v>170.91759999999999</v>
      </c>
      <c r="K61" s="394"/>
      <c r="L61" s="394"/>
      <c r="M61" s="394"/>
    </row>
    <row r="62" spans="1:13">
      <c r="A62" s="864" t="s">
        <v>1633</v>
      </c>
      <c r="B62" s="864" t="s">
        <v>1612</v>
      </c>
      <c r="C62" s="864" t="s">
        <v>1613</v>
      </c>
      <c r="D62" s="871">
        <v>4</v>
      </c>
      <c r="E62" s="865">
        <v>0</v>
      </c>
      <c r="F62" s="871">
        <f t="shared" si="2"/>
        <v>4</v>
      </c>
      <c r="G62" s="865" t="s">
        <v>220</v>
      </c>
      <c r="H62" s="867">
        <v>7.92</v>
      </c>
      <c r="I62" s="868">
        <f t="shared" si="3"/>
        <v>31.68</v>
      </c>
      <c r="K62" s="394"/>
      <c r="L62" s="394"/>
      <c r="M62" s="394"/>
    </row>
    <row r="63" spans="1:13">
      <c r="A63" s="864" t="s">
        <v>1633</v>
      </c>
      <c r="B63" s="864" t="s">
        <v>1612</v>
      </c>
      <c r="C63" s="864" t="s">
        <v>1615</v>
      </c>
      <c r="D63" s="871">
        <v>2</v>
      </c>
      <c r="E63" s="865">
        <v>0</v>
      </c>
      <c r="F63" s="871">
        <f t="shared" si="2"/>
        <v>2</v>
      </c>
      <c r="G63" s="865" t="s">
        <v>220</v>
      </c>
      <c r="H63" s="867">
        <v>18.66</v>
      </c>
      <c r="I63" s="868">
        <f t="shared" si="3"/>
        <v>37.32</v>
      </c>
      <c r="K63" s="394"/>
      <c r="L63" s="394"/>
      <c r="M63" s="394"/>
    </row>
    <row r="64" spans="1:13">
      <c r="A64" s="864" t="s">
        <v>1633</v>
      </c>
      <c r="B64" s="864" t="s">
        <v>1337</v>
      </c>
      <c r="C64" s="864" t="s">
        <v>1445</v>
      </c>
      <c r="D64" s="871">
        <v>6</v>
      </c>
      <c r="E64" s="865">
        <v>0</v>
      </c>
      <c r="F64" s="871">
        <f t="shared" si="2"/>
        <v>6</v>
      </c>
      <c r="G64" s="865" t="s">
        <v>220</v>
      </c>
      <c r="H64" s="867">
        <v>3.97</v>
      </c>
      <c r="I64" s="868">
        <f t="shared" si="3"/>
        <v>23.82</v>
      </c>
      <c r="K64" s="394"/>
      <c r="L64" s="394"/>
      <c r="M64" s="394"/>
    </row>
    <row r="65" spans="1:13">
      <c r="A65" s="864" t="s">
        <v>1633</v>
      </c>
      <c r="B65" s="864" t="s">
        <v>1357</v>
      </c>
      <c r="C65" s="864" t="s">
        <v>1361</v>
      </c>
      <c r="D65" s="871">
        <v>3</v>
      </c>
      <c r="E65" s="865">
        <v>0</v>
      </c>
      <c r="F65" s="871">
        <f t="shared" si="2"/>
        <v>3</v>
      </c>
      <c r="G65" s="865" t="s">
        <v>220</v>
      </c>
      <c r="H65" s="867">
        <v>7.81</v>
      </c>
      <c r="I65" s="868">
        <f t="shared" si="3"/>
        <v>23.43</v>
      </c>
      <c r="K65" s="394"/>
      <c r="L65" s="394"/>
      <c r="M65" s="394"/>
    </row>
    <row r="66" spans="1:13">
      <c r="A66" s="864" t="s">
        <v>1633</v>
      </c>
      <c r="B66" s="864" t="s">
        <v>1357</v>
      </c>
      <c r="C66" s="864" t="s">
        <v>1366</v>
      </c>
      <c r="D66" s="871">
        <v>3</v>
      </c>
      <c r="E66" s="865">
        <v>0</v>
      </c>
      <c r="F66" s="871">
        <f t="shared" si="2"/>
        <v>3</v>
      </c>
      <c r="G66" s="865" t="s">
        <v>220</v>
      </c>
      <c r="H66" s="867">
        <v>5.04</v>
      </c>
      <c r="I66" s="868">
        <f t="shared" si="3"/>
        <v>15.120000000000001</v>
      </c>
      <c r="K66" s="394"/>
      <c r="L66" s="394"/>
      <c r="M66" s="394"/>
    </row>
    <row r="67" spans="1:13">
      <c r="A67" s="864" t="s">
        <v>1633</v>
      </c>
      <c r="B67" s="864" t="s">
        <v>1617</v>
      </c>
      <c r="C67" s="864" t="s">
        <v>1618</v>
      </c>
      <c r="D67" s="871">
        <v>65.98</v>
      </c>
      <c r="E67" s="865">
        <v>0</v>
      </c>
      <c r="F67" s="871">
        <f t="shared" si="2"/>
        <v>65.98</v>
      </c>
      <c r="G67" s="865" t="s">
        <v>3</v>
      </c>
      <c r="H67" s="867">
        <v>14.4</v>
      </c>
      <c r="I67" s="868">
        <f t="shared" si="3"/>
        <v>950.11200000000008</v>
      </c>
      <c r="K67" s="394"/>
      <c r="L67" s="394"/>
      <c r="M67" s="394"/>
    </row>
    <row r="68" spans="1:13">
      <c r="A68" s="864" t="s">
        <v>1633</v>
      </c>
      <c r="B68" s="864" t="s">
        <v>1617</v>
      </c>
      <c r="C68" s="864" t="s">
        <v>1621</v>
      </c>
      <c r="D68" s="871">
        <v>36.020000000000003</v>
      </c>
      <c r="E68" s="865">
        <v>0</v>
      </c>
      <c r="F68" s="871">
        <f t="shared" si="2"/>
        <v>36.020000000000003</v>
      </c>
      <c r="G68" s="865" t="s">
        <v>3</v>
      </c>
      <c r="H68" s="867">
        <v>16</v>
      </c>
      <c r="I68" s="868">
        <f>H68*F68</f>
        <v>576.32000000000005</v>
      </c>
      <c r="K68" s="394"/>
      <c r="L68" s="394"/>
      <c r="M68" s="394"/>
    </row>
    <row r="69" spans="1:13">
      <c r="A69" s="864" t="s">
        <v>1633</v>
      </c>
      <c r="B69" s="864" t="s">
        <v>1617</v>
      </c>
      <c r="C69" s="864" t="s">
        <v>1622</v>
      </c>
      <c r="D69" s="871">
        <v>29.96</v>
      </c>
      <c r="E69" s="865">
        <v>0</v>
      </c>
      <c r="F69" s="871">
        <f t="shared" si="2"/>
        <v>29.96</v>
      </c>
      <c r="G69" s="865" t="s">
        <v>3</v>
      </c>
      <c r="H69" s="867">
        <v>28</v>
      </c>
      <c r="I69" s="868">
        <f t="shared" ref="I69:I71" si="6">H69*F69</f>
        <v>838.88</v>
      </c>
      <c r="K69" s="394"/>
      <c r="L69" s="394"/>
      <c r="M69" s="394"/>
    </row>
    <row r="70" spans="1:13">
      <c r="A70" s="864" t="s">
        <v>1633</v>
      </c>
      <c r="B70" s="864" t="s">
        <v>1617</v>
      </c>
      <c r="C70" s="864" t="s">
        <v>1623</v>
      </c>
      <c r="D70" s="871">
        <v>65.98</v>
      </c>
      <c r="E70" s="865">
        <v>0</v>
      </c>
      <c r="F70" s="871">
        <f t="shared" si="2"/>
        <v>65.98</v>
      </c>
      <c r="G70" s="865" t="s">
        <v>3</v>
      </c>
      <c r="H70" s="867">
        <v>3.38</v>
      </c>
      <c r="I70" s="868">
        <f t="shared" si="6"/>
        <v>223.01240000000001</v>
      </c>
      <c r="K70" s="394"/>
      <c r="L70" s="394"/>
      <c r="M70" s="394"/>
    </row>
    <row r="71" spans="1:13">
      <c r="A71" s="864" t="s">
        <v>1633</v>
      </c>
      <c r="B71" s="864" t="s">
        <v>1617</v>
      </c>
      <c r="C71" s="864" t="s">
        <v>1624</v>
      </c>
      <c r="D71" s="871">
        <v>36.020000000000003</v>
      </c>
      <c r="E71" s="865">
        <v>0</v>
      </c>
      <c r="F71" s="871">
        <f t="shared" si="2"/>
        <v>36.020000000000003</v>
      </c>
      <c r="G71" s="865" t="s">
        <v>3</v>
      </c>
      <c r="H71" s="867">
        <v>1.45</v>
      </c>
      <c r="I71" s="868">
        <f t="shared" si="6"/>
        <v>52.229000000000006</v>
      </c>
      <c r="K71" s="394"/>
      <c r="L71" s="394"/>
      <c r="M71" s="394"/>
    </row>
    <row r="72" spans="1:13">
      <c r="A72" s="864" t="s">
        <v>1633</v>
      </c>
      <c r="B72" s="864" t="s">
        <v>1617</v>
      </c>
      <c r="C72" s="864" t="s">
        <v>1625</v>
      </c>
      <c r="D72" s="871">
        <v>29.96</v>
      </c>
      <c r="E72" s="865">
        <v>0</v>
      </c>
      <c r="F72" s="871">
        <f t="shared" si="2"/>
        <v>29.96</v>
      </c>
      <c r="G72" s="865" t="s">
        <v>3</v>
      </c>
      <c r="H72" s="867">
        <v>1.55</v>
      </c>
      <c r="I72" s="868">
        <f>H72*F72</f>
        <v>46.438000000000002</v>
      </c>
      <c r="K72" s="394"/>
      <c r="L72" s="394"/>
      <c r="M72" s="394"/>
    </row>
    <row r="73" spans="1:13">
      <c r="A73" s="864" t="s">
        <v>1633</v>
      </c>
      <c r="B73" s="864" t="s">
        <v>1617</v>
      </c>
      <c r="C73" s="864" t="s">
        <v>1626</v>
      </c>
      <c r="D73" s="871">
        <v>36.020000000000003</v>
      </c>
      <c r="E73" s="865">
        <v>0</v>
      </c>
      <c r="F73" s="871">
        <f t="shared" si="2"/>
        <v>36.020000000000003</v>
      </c>
      <c r="G73" s="865" t="s">
        <v>3</v>
      </c>
      <c r="H73" s="867">
        <v>1.8</v>
      </c>
      <c r="I73" s="868">
        <f>H73*F73</f>
        <v>64.836000000000013</v>
      </c>
      <c r="K73" s="394"/>
      <c r="L73" s="394"/>
      <c r="M73" s="394"/>
    </row>
    <row r="74" spans="1:13">
      <c r="A74" s="864" t="s">
        <v>1633</v>
      </c>
      <c r="B74" s="864" t="s">
        <v>1617</v>
      </c>
      <c r="C74" s="864" t="s">
        <v>1627</v>
      </c>
      <c r="D74" s="871">
        <v>29.96</v>
      </c>
      <c r="E74" s="865">
        <v>0</v>
      </c>
      <c r="F74" s="871">
        <f t="shared" si="2"/>
        <v>29.96</v>
      </c>
      <c r="G74" s="865" t="s">
        <v>3</v>
      </c>
      <c r="H74" s="867">
        <v>1.8</v>
      </c>
      <c r="I74" s="868">
        <f t="shared" ref="I74:I78" si="7">H74*F74</f>
        <v>53.928000000000004</v>
      </c>
      <c r="K74" s="394"/>
      <c r="L74" s="394"/>
      <c r="M74" s="394"/>
    </row>
    <row r="75" spans="1:13">
      <c r="A75" s="864" t="s">
        <v>1633</v>
      </c>
      <c r="B75" s="864" t="s">
        <v>1628</v>
      </c>
      <c r="C75" s="864" t="s">
        <v>1629</v>
      </c>
      <c r="D75" s="871">
        <v>2</v>
      </c>
      <c r="E75" s="865">
        <v>0</v>
      </c>
      <c r="F75" s="871">
        <f t="shared" si="2"/>
        <v>2</v>
      </c>
      <c r="G75" s="865" t="s">
        <v>220</v>
      </c>
      <c r="H75" s="867">
        <v>404.99</v>
      </c>
      <c r="I75" s="868">
        <f t="shared" si="7"/>
        <v>809.98</v>
      </c>
      <c r="K75" s="394"/>
      <c r="L75" s="394"/>
      <c r="M75" s="394"/>
    </row>
    <row r="76" spans="1:13">
      <c r="A76" s="864" t="s">
        <v>1633</v>
      </c>
      <c r="B76" s="864" t="s">
        <v>1628</v>
      </c>
      <c r="C76" s="864" t="s">
        <v>1630</v>
      </c>
      <c r="D76" s="871">
        <v>2</v>
      </c>
      <c r="E76" s="865">
        <v>0</v>
      </c>
      <c r="F76" s="871">
        <f t="shared" ref="F76:F100" si="8">D76+D76*E76</f>
        <v>2</v>
      </c>
      <c r="G76" s="865" t="s">
        <v>220</v>
      </c>
      <c r="H76" s="867">
        <v>995</v>
      </c>
      <c r="I76" s="868">
        <f t="shared" si="7"/>
        <v>1990</v>
      </c>
      <c r="K76" s="394"/>
      <c r="L76" s="394"/>
      <c r="M76" s="394"/>
    </row>
    <row r="77" spans="1:13">
      <c r="A77" s="864" t="s">
        <v>1633</v>
      </c>
      <c r="B77" s="864" t="s">
        <v>1374</v>
      </c>
      <c r="C77" s="864" t="s">
        <v>1376</v>
      </c>
      <c r="D77" s="871">
        <v>13.03</v>
      </c>
      <c r="E77" s="865">
        <v>0</v>
      </c>
      <c r="F77" s="871">
        <f t="shared" si="8"/>
        <v>13.03</v>
      </c>
      <c r="G77" s="865" t="s">
        <v>3</v>
      </c>
      <c r="H77" s="867">
        <v>12.88</v>
      </c>
      <c r="I77" s="868">
        <f t="shared" si="7"/>
        <v>167.82640000000001</v>
      </c>
      <c r="K77" s="394"/>
      <c r="L77" s="394"/>
      <c r="M77" s="394"/>
    </row>
    <row r="78" spans="1:13">
      <c r="A78" s="864" t="s">
        <v>868</v>
      </c>
      <c r="B78" s="864" t="s">
        <v>1612</v>
      </c>
      <c r="C78" s="864" t="s">
        <v>1613</v>
      </c>
      <c r="D78" s="871">
        <v>2</v>
      </c>
      <c r="E78" s="865">
        <v>0</v>
      </c>
      <c r="F78" s="871">
        <f t="shared" si="8"/>
        <v>2</v>
      </c>
      <c r="G78" s="865" t="s">
        <v>220</v>
      </c>
      <c r="H78" s="867">
        <v>7.92</v>
      </c>
      <c r="I78" s="868">
        <f t="shared" si="7"/>
        <v>15.84</v>
      </c>
      <c r="K78" s="394"/>
      <c r="L78" s="394"/>
      <c r="M78" s="394"/>
    </row>
    <row r="79" spans="1:13">
      <c r="A79" s="864" t="s">
        <v>868</v>
      </c>
      <c r="B79" s="864" t="s">
        <v>1612</v>
      </c>
      <c r="C79" s="864" t="s">
        <v>1615</v>
      </c>
      <c r="D79" s="871">
        <v>1</v>
      </c>
      <c r="E79" s="865">
        <v>0</v>
      </c>
      <c r="F79" s="871">
        <f t="shared" si="8"/>
        <v>1</v>
      </c>
      <c r="G79" s="865" t="s">
        <v>220</v>
      </c>
      <c r="H79" s="867">
        <v>18.66</v>
      </c>
      <c r="I79" s="868">
        <f>H79*F79</f>
        <v>18.66</v>
      </c>
      <c r="K79" s="394"/>
      <c r="L79" s="394"/>
      <c r="M79" s="394"/>
    </row>
    <row r="80" spans="1:13">
      <c r="A80" s="864" t="s">
        <v>868</v>
      </c>
      <c r="B80" s="989" t="s">
        <v>1746</v>
      </c>
      <c r="C80" s="991" t="s">
        <v>1750</v>
      </c>
      <c r="D80" s="871">
        <v>1</v>
      </c>
      <c r="E80" s="865">
        <v>0</v>
      </c>
      <c r="F80" s="871">
        <f t="shared" ref="F80" si="9">D80+D80*E80</f>
        <v>1</v>
      </c>
      <c r="G80" s="865" t="s">
        <v>220</v>
      </c>
      <c r="H80" s="867">
        <f>15099</f>
        <v>15099</v>
      </c>
      <c r="I80" s="868">
        <f>H80*F80</f>
        <v>15099</v>
      </c>
      <c r="K80" s="394"/>
      <c r="L80" s="394"/>
      <c r="M80" s="394"/>
    </row>
    <row r="81" spans="1:13">
      <c r="A81" s="864" t="s">
        <v>868</v>
      </c>
      <c r="B81" s="864" t="s">
        <v>1337</v>
      </c>
      <c r="C81" s="864" t="s">
        <v>1445</v>
      </c>
      <c r="D81" s="871">
        <v>3</v>
      </c>
      <c r="E81" s="865">
        <v>0</v>
      </c>
      <c r="F81" s="871">
        <f t="shared" si="8"/>
        <v>3</v>
      </c>
      <c r="G81" s="865" t="s">
        <v>220</v>
      </c>
      <c r="H81" s="867">
        <v>3.97</v>
      </c>
      <c r="I81" s="868">
        <f t="shared" ref="I81:I82" si="10">H81*F81</f>
        <v>11.91</v>
      </c>
      <c r="K81" s="394"/>
      <c r="L81" s="394"/>
      <c r="M81" s="394"/>
    </row>
    <row r="82" spans="1:13">
      <c r="A82" s="864" t="s">
        <v>868</v>
      </c>
      <c r="B82" s="864" t="s">
        <v>1357</v>
      </c>
      <c r="C82" s="864" t="s">
        <v>1361</v>
      </c>
      <c r="D82" s="871">
        <v>6</v>
      </c>
      <c r="E82" s="865">
        <v>0</v>
      </c>
      <c r="F82" s="871">
        <f t="shared" si="8"/>
        <v>6</v>
      </c>
      <c r="G82" s="865" t="s">
        <v>220</v>
      </c>
      <c r="H82" s="867">
        <v>7.81</v>
      </c>
      <c r="I82" s="868">
        <f t="shared" si="10"/>
        <v>46.86</v>
      </c>
      <c r="K82" s="394"/>
      <c r="L82" s="394"/>
      <c r="M82" s="394"/>
    </row>
    <row r="83" spans="1:13">
      <c r="A83" s="864" t="s">
        <v>868</v>
      </c>
      <c r="B83" s="864" t="s">
        <v>1357</v>
      </c>
      <c r="C83" s="864" t="s">
        <v>1366</v>
      </c>
      <c r="D83" s="871">
        <v>6</v>
      </c>
      <c r="E83" s="865">
        <v>0</v>
      </c>
      <c r="F83" s="871">
        <f t="shared" si="8"/>
        <v>6</v>
      </c>
      <c r="G83" s="865" t="s">
        <v>220</v>
      </c>
      <c r="H83" s="867">
        <v>5.04</v>
      </c>
      <c r="I83" s="868">
        <f>H83*F83</f>
        <v>30.240000000000002</v>
      </c>
      <c r="K83" s="394"/>
      <c r="L83" s="394"/>
      <c r="M83" s="394"/>
    </row>
    <row r="84" spans="1:13">
      <c r="A84" s="864" t="s">
        <v>868</v>
      </c>
      <c r="B84" s="864" t="s">
        <v>1617</v>
      </c>
      <c r="C84" s="864" t="s">
        <v>1618</v>
      </c>
      <c r="D84" s="871">
        <v>37.17</v>
      </c>
      <c r="E84" s="865">
        <v>0</v>
      </c>
      <c r="F84" s="871">
        <f t="shared" si="8"/>
        <v>37.17</v>
      </c>
      <c r="G84" s="865" t="s">
        <v>3</v>
      </c>
      <c r="H84" s="867">
        <v>14.4</v>
      </c>
      <c r="I84" s="868">
        <f>H84*F84</f>
        <v>535.24800000000005</v>
      </c>
      <c r="K84" s="394"/>
      <c r="L84" s="394"/>
      <c r="M84" s="394"/>
    </row>
    <row r="85" spans="1:13">
      <c r="A85" s="864" t="s">
        <v>868</v>
      </c>
      <c r="B85" s="864" t="s">
        <v>1617</v>
      </c>
      <c r="C85" s="864" t="s">
        <v>1619</v>
      </c>
      <c r="D85" s="871">
        <v>5.43</v>
      </c>
      <c r="E85" s="865">
        <v>0</v>
      </c>
      <c r="F85" s="871">
        <f t="shared" si="8"/>
        <v>5.43</v>
      </c>
      <c r="G85" s="865" t="s">
        <v>3</v>
      </c>
      <c r="H85" s="867">
        <v>19.7</v>
      </c>
      <c r="I85" s="868">
        <f t="shared" ref="I85:I89" si="11">H85*F85</f>
        <v>106.97099999999999</v>
      </c>
      <c r="K85" s="394"/>
      <c r="L85" s="394"/>
      <c r="M85" s="394"/>
    </row>
    <row r="86" spans="1:13">
      <c r="A86" s="864" t="s">
        <v>868</v>
      </c>
      <c r="B86" s="864" t="s">
        <v>1617</v>
      </c>
      <c r="C86" s="864" t="s">
        <v>1621</v>
      </c>
      <c r="D86" s="871">
        <v>18.34</v>
      </c>
      <c r="E86" s="865">
        <v>0</v>
      </c>
      <c r="F86" s="871">
        <f t="shared" si="8"/>
        <v>18.34</v>
      </c>
      <c r="G86" s="865" t="s">
        <v>3</v>
      </c>
      <c r="H86" s="867">
        <v>16</v>
      </c>
      <c r="I86" s="868">
        <f t="shared" si="11"/>
        <v>293.44</v>
      </c>
      <c r="K86" s="394"/>
      <c r="L86" s="394"/>
      <c r="M86" s="394"/>
    </row>
    <row r="87" spans="1:13">
      <c r="A87" s="864" t="s">
        <v>868</v>
      </c>
      <c r="B87" s="864" t="s">
        <v>1617</v>
      </c>
      <c r="C87" s="864" t="s">
        <v>1622</v>
      </c>
      <c r="D87" s="871">
        <v>24.27</v>
      </c>
      <c r="E87" s="865">
        <v>0</v>
      </c>
      <c r="F87" s="871">
        <f t="shared" si="8"/>
        <v>24.27</v>
      </c>
      <c r="G87" s="865" t="s">
        <v>3</v>
      </c>
      <c r="H87" s="867">
        <v>28</v>
      </c>
      <c r="I87" s="868">
        <f t="shared" si="11"/>
        <v>679.56</v>
      </c>
      <c r="K87" s="394"/>
      <c r="L87" s="394"/>
      <c r="M87" s="394"/>
    </row>
    <row r="88" spans="1:13">
      <c r="A88" s="864" t="s">
        <v>868</v>
      </c>
      <c r="B88" s="864" t="s">
        <v>1617</v>
      </c>
      <c r="C88" s="864" t="s">
        <v>1623</v>
      </c>
      <c r="D88" s="871">
        <v>42.6</v>
      </c>
      <c r="E88" s="865">
        <v>0</v>
      </c>
      <c r="F88" s="871">
        <f t="shared" si="8"/>
        <v>42.6</v>
      </c>
      <c r="G88" s="865" t="s">
        <v>3</v>
      </c>
      <c r="H88" s="867">
        <v>3.38</v>
      </c>
      <c r="I88" s="868">
        <f t="shared" si="11"/>
        <v>143.988</v>
      </c>
      <c r="K88" s="394"/>
      <c r="L88" s="394"/>
      <c r="M88" s="394"/>
    </row>
    <row r="89" spans="1:13">
      <c r="A89" s="864" t="s">
        <v>868</v>
      </c>
      <c r="B89" s="864" t="s">
        <v>1617</v>
      </c>
      <c r="C89" s="864" t="s">
        <v>1624</v>
      </c>
      <c r="D89" s="871">
        <v>18.34</v>
      </c>
      <c r="E89" s="865">
        <v>0</v>
      </c>
      <c r="F89" s="871">
        <f t="shared" si="8"/>
        <v>18.34</v>
      </c>
      <c r="G89" s="865" t="s">
        <v>3</v>
      </c>
      <c r="H89" s="867">
        <v>1.45</v>
      </c>
      <c r="I89" s="868">
        <f t="shared" si="11"/>
        <v>26.593</v>
      </c>
      <c r="K89" s="394"/>
      <c r="L89" s="394"/>
      <c r="M89" s="394"/>
    </row>
    <row r="90" spans="1:13">
      <c r="A90" s="864" t="s">
        <v>868</v>
      </c>
      <c r="B90" s="864" t="s">
        <v>1617</v>
      </c>
      <c r="C90" s="864" t="s">
        <v>1625</v>
      </c>
      <c r="D90" s="871">
        <v>24.27</v>
      </c>
      <c r="E90" s="865">
        <v>0</v>
      </c>
      <c r="F90" s="871">
        <f t="shared" si="8"/>
        <v>24.27</v>
      </c>
      <c r="G90" s="865" t="s">
        <v>3</v>
      </c>
      <c r="H90" s="867">
        <v>1.55</v>
      </c>
      <c r="I90" s="868">
        <f>H90*F90</f>
        <v>37.618499999999997</v>
      </c>
      <c r="K90" s="394"/>
      <c r="L90" s="394"/>
      <c r="M90" s="394"/>
    </row>
    <row r="91" spans="1:13">
      <c r="A91" s="864" t="s">
        <v>868</v>
      </c>
      <c r="B91" s="864" t="s">
        <v>1617</v>
      </c>
      <c r="C91" s="864" t="s">
        <v>1626</v>
      </c>
      <c r="D91" s="871">
        <v>18.34</v>
      </c>
      <c r="E91" s="865">
        <v>0</v>
      </c>
      <c r="F91" s="871">
        <f t="shared" si="8"/>
        <v>18.34</v>
      </c>
      <c r="G91" s="865" t="s">
        <v>3</v>
      </c>
      <c r="H91" s="867">
        <v>1.8</v>
      </c>
      <c r="I91" s="868">
        <f t="shared" ref="I91:I92" si="12">H91*F91</f>
        <v>33.012</v>
      </c>
      <c r="K91" s="394"/>
      <c r="L91" s="394"/>
      <c r="M91" s="394"/>
    </row>
    <row r="92" spans="1:13">
      <c r="A92" s="864" t="s">
        <v>868</v>
      </c>
      <c r="B92" s="864" t="s">
        <v>1617</v>
      </c>
      <c r="C92" s="864" t="s">
        <v>1627</v>
      </c>
      <c r="D92" s="871">
        <v>24.27</v>
      </c>
      <c r="E92" s="865">
        <v>0</v>
      </c>
      <c r="F92" s="871">
        <f t="shared" si="8"/>
        <v>24.27</v>
      </c>
      <c r="G92" s="865" t="s">
        <v>3</v>
      </c>
      <c r="H92" s="867">
        <v>1.8</v>
      </c>
      <c r="I92" s="868">
        <f t="shared" si="12"/>
        <v>43.686</v>
      </c>
      <c r="K92" s="394"/>
      <c r="L92" s="394"/>
      <c r="M92" s="394"/>
    </row>
    <row r="93" spans="1:13">
      <c r="A93" s="864" t="s">
        <v>868</v>
      </c>
      <c r="B93" s="864" t="s">
        <v>1628</v>
      </c>
      <c r="C93" s="864" t="s">
        <v>1629</v>
      </c>
      <c r="D93" s="871">
        <v>3</v>
      </c>
      <c r="E93" s="865">
        <v>0</v>
      </c>
      <c r="F93" s="871">
        <f t="shared" si="8"/>
        <v>3</v>
      </c>
      <c r="G93" s="865" t="s">
        <v>220</v>
      </c>
      <c r="H93" s="867">
        <v>404.99</v>
      </c>
      <c r="I93" s="868">
        <f>H93*F93</f>
        <v>1214.97</v>
      </c>
      <c r="K93" s="394"/>
      <c r="L93" s="394"/>
      <c r="M93" s="394"/>
    </row>
    <row r="94" spans="1:13">
      <c r="A94" s="864" t="s">
        <v>868</v>
      </c>
      <c r="B94" s="864" t="s">
        <v>1628</v>
      </c>
      <c r="C94" s="864" t="s">
        <v>1630</v>
      </c>
      <c r="D94" s="871">
        <v>3</v>
      </c>
      <c r="E94" s="865">
        <v>0</v>
      </c>
      <c r="F94" s="871">
        <f t="shared" si="8"/>
        <v>3</v>
      </c>
      <c r="G94" s="865" t="s">
        <v>220</v>
      </c>
      <c r="H94" s="867">
        <v>995</v>
      </c>
      <c r="I94" s="868">
        <f>H94*F94</f>
        <v>2985</v>
      </c>
      <c r="K94" s="394"/>
      <c r="L94" s="394"/>
      <c r="M94" s="394"/>
    </row>
    <row r="95" spans="1:13">
      <c r="A95" s="864" t="s">
        <v>868</v>
      </c>
      <c r="B95" s="864" t="s">
        <v>1374</v>
      </c>
      <c r="C95" s="864" t="s">
        <v>1376</v>
      </c>
      <c r="D95" s="871">
        <v>6.37</v>
      </c>
      <c r="E95" s="865">
        <v>0</v>
      </c>
      <c r="F95" s="871">
        <f>D95+D95*E95</f>
        <v>6.37</v>
      </c>
      <c r="G95" s="865" t="s">
        <v>3</v>
      </c>
      <c r="H95" s="867">
        <v>12.88</v>
      </c>
      <c r="I95" s="868">
        <f t="shared" ref="I95:I99" si="13">H95*F95</f>
        <v>82.045600000000007</v>
      </c>
      <c r="K95" s="394"/>
      <c r="L95" s="394"/>
      <c r="M95" s="394"/>
    </row>
    <row r="96" spans="1:13">
      <c r="A96" s="864" t="s">
        <v>60</v>
      </c>
      <c r="B96" s="864" t="s">
        <v>1617</v>
      </c>
      <c r="C96" s="864" t="s">
        <v>1619</v>
      </c>
      <c r="D96" s="871">
        <v>1.93</v>
      </c>
      <c r="E96" s="865">
        <v>0</v>
      </c>
      <c r="F96" s="871">
        <f t="shared" si="8"/>
        <v>1.93</v>
      </c>
      <c r="G96" s="865" t="s">
        <v>3</v>
      </c>
      <c r="H96" s="867">
        <v>19.7</v>
      </c>
      <c r="I96" s="868">
        <f t="shared" si="13"/>
        <v>38.021000000000001</v>
      </c>
      <c r="K96" s="394"/>
      <c r="L96" s="394"/>
      <c r="M96" s="394"/>
    </row>
    <row r="97" spans="1:13">
      <c r="A97" s="864" t="s">
        <v>60</v>
      </c>
      <c r="B97" s="864" t="s">
        <v>1617</v>
      </c>
      <c r="C97" s="864" t="s">
        <v>1622</v>
      </c>
      <c r="D97" s="871">
        <v>1.93</v>
      </c>
      <c r="E97" s="865">
        <v>0</v>
      </c>
      <c r="F97" s="871">
        <f t="shared" si="8"/>
        <v>1.93</v>
      </c>
      <c r="G97" s="865" t="s">
        <v>3</v>
      </c>
      <c r="H97" s="867">
        <v>28</v>
      </c>
      <c r="I97" s="868">
        <f t="shared" si="13"/>
        <v>54.04</v>
      </c>
      <c r="K97" s="394"/>
      <c r="L97" s="394"/>
      <c r="M97" s="394"/>
    </row>
    <row r="98" spans="1:13">
      <c r="A98" s="864" t="s">
        <v>60</v>
      </c>
      <c r="B98" s="864" t="s">
        <v>1617</v>
      </c>
      <c r="C98" s="864" t="s">
        <v>1623</v>
      </c>
      <c r="D98" s="871">
        <v>1.93</v>
      </c>
      <c r="E98" s="865">
        <v>0</v>
      </c>
      <c r="F98" s="871">
        <f t="shared" si="8"/>
        <v>1.93</v>
      </c>
      <c r="G98" s="865" t="s">
        <v>3</v>
      </c>
      <c r="H98" s="867">
        <v>3.38</v>
      </c>
      <c r="I98" s="868">
        <f t="shared" si="13"/>
        <v>6.5233999999999996</v>
      </c>
    </row>
    <row r="99" spans="1:13">
      <c r="A99" s="864" t="s">
        <v>60</v>
      </c>
      <c r="B99" s="864" t="s">
        <v>1617</v>
      </c>
      <c r="C99" s="864" t="s">
        <v>1625</v>
      </c>
      <c r="D99" s="871">
        <v>1.93</v>
      </c>
      <c r="E99" s="865">
        <v>0</v>
      </c>
      <c r="F99" s="871">
        <f t="shared" si="8"/>
        <v>1.93</v>
      </c>
      <c r="G99" s="865" t="s">
        <v>3</v>
      </c>
      <c r="H99" s="867">
        <v>1.55</v>
      </c>
      <c r="I99" s="868">
        <f t="shared" si="13"/>
        <v>2.9914999999999998</v>
      </c>
    </row>
    <row r="100" spans="1:13">
      <c r="A100" s="864" t="s">
        <v>60</v>
      </c>
      <c r="B100" s="864" t="s">
        <v>1617</v>
      </c>
      <c r="C100" s="864" t="s">
        <v>1627</v>
      </c>
      <c r="D100" s="871">
        <v>1.93</v>
      </c>
      <c r="E100" s="865">
        <v>0</v>
      </c>
      <c r="F100" s="871">
        <f t="shared" si="8"/>
        <v>1.93</v>
      </c>
      <c r="G100" s="865" t="s">
        <v>3</v>
      </c>
      <c r="H100" s="867">
        <v>1.8</v>
      </c>
      <c r="I100" s="868">
        <f>H100*F100</f>
        <v>3.4739999999999998</v>
      </c>
    </row>
    <row r="101" spans="1:13">
      <c r="A101" s="884"/>
      <c r="B101" s="884"/>
      <c r="C101" s="884"/>
      <c r="D101" s="884"/>
      <c r="E101" s="884"/>
      <c r="F101" s="884"/>
      <c r="G101" s="884"/>
      <c r="H101" s="903" t="s">
        <v>1634</v>
      </c>
      <c r="I101" s="886">
        <f>SUMPRODUCT(F6:F100,H6:H100)</f>
        <v>102866.61120000003</v>
      </c>
    </row>
    <row r="103" spans="1:13">
      <c r="A103" s="1369" t="s">
        <v>1637</v>
      </c>
      <c r="B103" s="1369"/>
      <c r="C103" s="1369"/>
      <c r="D103" s="1369"/>
      <c r="E103" s="1369"/>
      <c r="F103" s="1369"/>
      <c r="G103" s="1369"/>
      <c r="H103" s="1369"/>
    </row>
    <row r="104" spans="1:13">
      <c r="A104" s="913" t="s">
        <v>1638</v>
      </c>
      <c r="B104" s="914"/>
      <c r="C104" s="913" t="s">
        <v>1636</v>
      </c>
      <c r="D104" s="914"/>
      <c r="E104" s="913" t="s">
        <v>868</v>
      </c>
      <c r="F104" s="914"/>
      <c r="G104" s="913" t="s">
        <v>60</v>
      </c>
      <c r="H104" s="914"/>
    </row>
    <row r="105" spans="1:13">
      <c r="A105" s="915" t="s">
        <v>1639</v>
      </c>
      <c r="B105" s="916">
        <f>SUM(I7:I10)</f>
        <v>86.039999999999992</v>
      </c>
      <c r="C105" s="915" t="s">
        <v>1639</v>
      </c>
      <c r="D105" s="916">
        <f>SUM(I30:I31,I46:I47,I62:I63)</f>
        <v>684.36000000000013</v>
      </c>
      <c r="E105" s="915" t="s">
        <v>1639</v>
      </c>
      <c r="F105" s="916">
        <f>SUM(I78:I79)</f>
        <v>34.5</v>
      </c>
      <c r="G105" s="915" t="s">
        <v>1639</v>
      </c>
      <c r="H105" s="916">
        <v>0</v>
      </c>
    </row>
    <row r="106" spans="1:13">
      <c r="A106" s="915" t="s">
        <v>1640</v>
      </c>
      <c r="B106" s="916">
        <f>SUM(I14:I26,I29)</f>
        <v>3635.6873000000005</v>
      </c>
      <c r="C106" s="915" t="s">
        <v>1640</v>
      </c>
      <c r="D106" s="916">
        <f>SUM(I32:I42,I45,I48:I58,I61,I64:I74,I77)</f>
        <v>32094.941899999998</v>
      </c>
      <c r="E106" s="915" t="s">
        <v>1640</v>
      </c>
      <c r="F106" s="916">
        <f>SUM(I81:I92,I95)</f>
        <v>2071.1721000000002</v>
      </c>
      <c r="G106" s="915" t="s">
        <v>1640</v>
      </c>
      <c r="H106" s="916">
        <f>SUM(I96:I100)</f>
        <v>105.04990000000001</v>
      </c>
    </row>
    <row r="107" spans="1:13">
      <c r="A107" s="990" t="s">
        <v>1752</v>
      </c>
      <c r="B107" s="916">
        <f>SUM(I11:I13)</f>
        <v>15456.1</v>
      </c>
      <c r="C107" s="990" t="s">
        <v>1752</v>
      </c>
      <c r="D107" s="916">
        <v>0</v>
      </c>
      <c r="E107" s="990" t="s">
        <v>1752</v>
      </c>
      <c r="F107" s="916">
        <f>I80</f>
        <v>15099</v>
      </c>
      <c r="G107" s="990" t="s">
        <v>1752</v>
      </c>
      <c r="H107" s="916">
        <v>0</v>
      </c>
    </row>
    <row r="108" spans="1:13">
      <c r="A108" s="917" t="s">
        <v>1641</v>
      </c>
      <c r="B108" s="918">
        <f>SUM(I27:I28)</f>
        <v>4199.97</v>
      </c>
      <c r="C108" s="917" t="s">
        <v>1641</v>
      </c>
      <c r="D108" s="918">
        <f>SUM(I43:I44,I59:I60,I75:I76)</f>
        <v>25199.82</v>
      </c>
      <c r="E108" s="917" t="s">
        <v>1641</v>
      </c>
      <c r="F108" s="918">
        <f>SUM(I93:I94)</f>
        <v>4199.97</v>
      </c>
      <c r="G108" s="917" t="s">
        <v>1641</v>
      </c>
      <c r="H108" s="918">
        <v>0</v>
      </c>
    </row>
    <row r="113" spans="2:2">
      <c r="B113" s="860" t="s">
        <v>799</v>
      </c>
    </row>
  </sheetData>
  <autoFilter ref="A6:K98" xr:uid="{C1CB23AC-E1EC-4E62-80B1-DF5421E7F0F4}"/>
  <mergeCells count="3">
    <mergeCell ref="D3:E3"/>
    <mergeCell ref="A5:P5"/>
    <mergeCell ref="A103:H103"/>
  </mergeCells>
  <conditionalFormatting sqref="L7:M12 L13">
    <cfRule type="dataBar" priority="2">
      <dataBar>
        <cfvo type="min"/>
        <cfvo type="max"/>
        <color rgb="FF638EC6"/>
      </dataBar>
      <extLst>
        <ext xmlns:x14="http://schemas.microsoft.com/office/spreadsheetml/2009/9/main" uri="{B025F937-C7B1-47D3-B67F-A62EFF666E3E}">
          <x14:id>{2DE7A2EE-396E-47D6-990C-A9DEF8660D2A}</x14:id>
        </ext>
      </extLst>
    </cfRule>
  </conditionalFormatting>
  <conditionalFormatting sqref="O7:O12">
    <cfRule type="dataBar" priority="1">
      <dataBar>
        <cfvo type="min"/>
        <cfvo type="max"/>
        <color rgb="FF638EC6"/>
      </dataBar>
      <extLst>
        <ext xmlns:x14="http://schemas.microsoft.com/office/spreadsheetml/2009/9/main" uri="{B025F937-C7B1-47D3-B67F-A62EFF666E3E}">
          <x14:id>{9A0C2323-8498-44AF-A34A-8AD4F7D7BC0B}</x14:id>
        </ext>
      </extLst>
    </cfRule>
  </conditionalFormatting>
  <pageMargins left="0.511811024" right="0.511811024" top="0.78740157499999996" bottom="0.78740157499999996" header="0.31496062000000002" footer="0.31496062000000002"/>
  <pageSetup paperSize="9" scale="31"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dataBar" id="{2DE7A2EE-396E-47D6-990C-A9DEF8660D2A}">
            <x14:dataBar minLength="0" maxLength="100" border="1" negativeBarBorderColorSameAsPositive="0">
              <x14:cfvo type="autoMin"/>
              <x14:cfvo type="autoMax"/>
              <x14:borderColor rgb="FF638EC6"/>
              <x14:negativeFillColor rgb="FFFF0000"/>
              <x14:negativeBorderColor rgb="FFFF0000"/>
              <x14:axisColor rgb="FF000000"/>
            </x14:dataBar>
          </x14:cfRule>
          <xm:sqref>L7:M12 L13</xm:sqref>
        </x14:conditionalFormatting>
        <x14:conditionalFormatting xmlns:xm="http://schemas.microsoft.com/office/excel/2006/main">
          <x14:cfRule type="dataBar" id="{9A0C2323-8498-44AF-A34A-8AD4F7D7BC0B}">
            <x14:dataBar minLength="0" maxLength="100" border="1" negativeBarBorderColorSameAsPositive="0">
              <x14:cfvo type="autoMin"/>
              <x14:cfvo type="autoMax"/>
              <x14:borderColor rgb="FF638EC6"/>
              <x14:negativeFillColor rgb="FFFF0000"/>
              <x14:negativeBorderColor rgb="FFFF0000"/>
              <x14:axisColor rgb="FF000000"/>
            </x14:dataBar>
          </x14:cfRule>
          <xm:sqref>O7:O12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025D-CD01-436B-998A-267771DA64CF}">
  <sheetPr codeName="Planilha17">
    <tabColor rgb="FF1851D6"/>
    <pageSetUpPr fitToPage="1"/>
  </sheetPr>
  <dimension ref="A1:AB1000"/>
  <sheetViews>
    <sheetView showGridLines="0" topLeftCell="B19" zoomScale="70" zoomScaleNormal="70" workbookViewId="0">
      <pane xSplit="3" topLeftCell="E1" activePane="topRight" state="frozen"/>
      <selection activeCell="E107" sqref="E107"/>
      <selection pane="topRight" activeCell="O38" sqref="O38"/>
    </sheetView>
  </sheetViews>
  <sheetFormatPr defaultColWidth="14.42578125" defaultRowHeight="15" customHeight="1"/>
  <cols>
    <col min="1" max="1" width="2.28515625" style="659" customWidth="1"/>
    <col min="2" max="2" width="1.42578125" style="659" customWidth="1"/>
    <col min="3" max="3" width="35.42578125" style="659" customWidth="1"/>
    <col min="4" max="4" width="53.140625" style="659" customWidth="1"/>
    <col min="5" max="5" width="14.28515625" style="659" customWidth="1"/>
    <col min="6" max="6" width="16.5703125" style="659" customWidth="1"/>
    <col min="7" max="7" width="1.7109375" style="659" customWidth="1"/>
    <col min="8" max="14" width="20" style="659" customWidth="1"/>
    <col min="15" max="15" width="1" style="659" customWidth="1"/>
    <col min="16" max="16" width="15.42578125" style="659" customWidth="1"/>
    <col min="17" max="17" width="18.85546875" style="659" customWidth="1"/>
    <col min="18" max="18" width="1" style="659" customWidth="1"/>
    <col min="19" max="27" width="8.85546875" style="659" customWidth="1"/>
    <col min="28" max="16384" width="14.42578125" style="659"/>
  </cols>
  <sheetData>
    <row r="1" spans="1:28" ht="21">
      <c r="A1" s="653"/>
      <c r="B1" s="653"/>
      <c r="C1" s="654"/>
      <c r="D1" s="696" t="s">
        <v>149</v>
      </c>
      <c r="E1" s="697" t="s">
        <v>791</v>
      </c>
      <c r="F1" s="657"/>
      <c r="G1" s="657"/>
      <c r="H1" s="657"/>
      <c r="I1" s="657"/>
      <c r="J1" s="657"/>
      <c r="K1" s="657"/>
      <c r="L1" s="657"/>
      <c r="M1" s="657"/>
      <c r="N1" s="657"/>
      <c r="O1" s="657"/>
      <c r="P1" s="657"/>
      <c r="Q1" s="658"/>
      <c r="R1" s="653"/>
      <c r="S1" s="653"/>
      <c r="T1" s="653"/>
      <c r="U1" s="653"/>
      <c r="V1" s="653"/>
      <c r="W1" s="653"/>
      <c r="X1" s="653"/>
      <c r="Y1" s="653"/>
      <c r="Z1" s="653"/>
      <c r="AA1" s="653"/>
      <c r="AB1" s="653"/>
    </row>
    <row r="2" spans="1:28" ht="21">
      <c r="A2" s="660"/>
      <c r="B2" s="660"/>
      <c r="C2" s="661"/>
      <c r="D2" s="696" t="s">
        <v>123</v>
      </c>
      <c r="E2" s="698" t="s">
        <v>792</v>
      </c>
      <c r="F2" s="697"/>
      <c r="G2" s="697"/>
      <c r="H2" s="697"/>
      <c r="I2" s="697"/>
      <c r="J2" s="697"/>
      <c r="K2" s="697"/>
      <c r="L2" s="697"/>
      <c r="M2" s="697"/>
      <c r="N2" s="697"/>
      <c r="O2" s="697"/>
      <c r="P2" s="697"/>
      <c r="Q2" s="699"/>
      <c r="R2" s="660"/>
      <c r="S2" s="660"/>
      <c r="T2" s="660"/>
      <c r="U2" s="660"/>
      <c r="V2" s="660"/>
      <c r="W2" s="660"/>
      <c r="X2" s="660"/>
      <c r="Y2" s="660"/>
      <c r="Z2" s="660"/>
      <c r="AA2" s="660"/>
      <c r="AB2" s="660"/>
    </row>
    <row r="3" spans="1:28" ht="21" customHeight="1">
      <c r="A3" s="660"/>
      <c r="B3" s="660"/>
      <c r="C3" s="661"/>
      <c r="D3" s="696" t="s">
        <v>272</v>
      </c>
      <c r="E3" s="700" t="s">
        <v>969</v>
      </c>
      <c r="F3" s="701"/>
      <c r="G3" s="701"/>
      <c r="H3" s="701"/>
      <c r="I3" s="701"/>
      <c r="J3" s="701"/>
      <c r="K3" s="701"/>
      <c r="L3" s="701"/>
      <c r="M3" s="701"/>
      <c r="N3" s="701"/>
      <c r="O3" s="701"/>
      <c r="P3" s="701"/>
      <c r="Q3" s="702"/>
      <c r="R3" s="660"/>
      <c r="S3" s="660"/>
      <c r="T3" s="660"/>
      <c r="U3" s="660"/>
      <c r="V3" s="660"/>
      <c r="W3" s="660"/>
      <c r="X3" s="660"/>
      <c r="Y3" s="660"/>
      <c r="Z3" s="660"/>
      <c r="AA3" s="660"/>
      <c r="AB3" s="660"/>
    </row>
    <row r="4" spans="1:28" ht="21.75" thickBot="1">
      <c r="A4" s="660"/>
      <c r="B4" s="660"/>
      <c r="C4" s="703"/>
      <c r="D4" s="704" t="s">
        <v>124</v>
      </c>
      <c r="E4" s="705" t="s">
        <v>970</v>
      </c>
      <c r="F4" s="706"/>
      <c r="G4" s="706"/>
      <c r="H4" s="706"/>
      <c r="I4" s="706"/>
      <c r="J4" s="706"/>
      <c r="K4" s="706"/>
      <c r="L4" s="706"/>
      <c r="M4" s="706"/>
      <c r="N4" s="706"/>
      <c r="O4" s="706"/>
      <c r="P4" s="706"/>
      <c r="Q4" s="707"/>
      <c r="R4" s="660"/>
      <c r="S4" s="660"/>
      <c r="T4" s="660"/>
      <c r="U4" s="660"/>
      <c r="V4" s="660"/>
      <c r="W4" s="660"/>
      <c r="X4" s="660"/>
      <c r="Y4" s="660"/>
      <c r="Z4" s="660"/>
      <c r="AA4" s="660"/>
      <c r="AB4" s="660"/>
    </row>
    <row r="5" spans="1:28" ht="35.25" thickBot="1">
      <c r="A5" s="672"/>
      <c r="B5" s="672"/>
      <c r="C5" s="1370" t="s">
        <v>971</v>
      </c>
      <c r="D5" s="1371"/>
      <c r="E5" s="1371"/>
      <c r="F5" s="1371"/>
      <c r="G5" s="1371"/>
      <c r="H5" s="1371"/>
      <c r="I5" s="1371"/>
      <c r="J5" s="1371"/>
      <c r="K5" s="1371"/>
      <c r="L5" s="1371"/>
      <c r="M5" s="1371"/>
      <c r="N5" s="1371"/>
      <c r="O5" s="1371"/>
      <c r="P5" s="1371"/>
      <c r="Q5" s="1372"/>
      <c r="R5" s="672"/>
      <c r="S5" s="672"/>
      <c r="T5" s="672"/>
      <c r="U5" s="672"/>
      <c r="V5" s="672"/>
      <c r="W5" s="673"/>
      <c r="X5" s="673"/>
      <c r="Y5" s="674"/>
      <c r="Z5" s="673"/>
      <c r="AA5" s="673"/>
      <c r="AB5" s="672"/>
    </row>
    <row r="6" spans="1:28" ht="18.75" thickBot="1">
      <c r="A6" s="672"/>
      <c r="B6" s="672"/>
      <c r="C6" s="708" t="s">
        <v>789</v>
      </c>
      <c r="D6" s="709" t="s">
        <v>790</v>
      </c>
      <c r="E6" s="709" t="s">
        <v>972</v>
      </c>
      <c r="F6" s="710" t="s">
        <v>973</v>
      </c>
      <c r="G6" s="711"/>
      <c r="H6" s="1373" t="s">
        <v>974</v>
      </c>
      <c r="I6" s="1374"/>
      <c r="J6" s="1374"/>
      <c r="K6" s="1374"/>
      <c r="L6" s="1374"/>
      <c r="M6" s="1374"/>
      <c r="N6" s="1374"/>
      <c r="O6" s="1374"/>
      <c r="P6" s="1375"/>
      <c r="Q6" s="712"/>
      <c r="R6" s="686"/>
      <c r="S6" s="686"/>
      <c r="T6" s="686"/>
      <c r="U6" s="686"/>
      <c r="V6" s="686"/>
      <c r="W6" s="686"/>
      <c r="X6" s="686"/>
      <c r="Y6" s="686"/>
      <c r="Z6" s="686"/>
      <c r="AA6" s="686"/>
      <c r="AB6" s="686"/>
    </row>
    <row r="7" spans="1:28" ht="38.25">
      <c r="A7" s="672"/>
      <c r="B7" s="672"/>
      <c r="C7" s="708"/>
      <c r="D7" s="709"/>
      <c r="E7" s="709"/>
      <c r="F7" s="710"/>
      <c r="G7" s="711"/>
      <c r="H7" s="713" t="s">
        <v>967</v>
      </c>
      <c r="I7" s="714" t="s">
        <v>966</v>
      </c>
      <c r="J7" s="714" t="s">
        <v>965</v>
      </c>
      <c r="K7" s="714" t="s">
        <v>964</v>
      </c>
      <c r="L7" s="714" t="s">
        <v>963</v>
      </c>
      <c r="M7" s="715" t="s">
        <v>962</v>
      </c>
      <c r="N7" s="716" t="s">
        <v>961</v>
      </c>
      <c r="O7" s="717"/>
      <c r="P7" s="1376" t="s">
        <v>975</v>
      </c>
      <c r="Q7" s="1378" t="s">
        <v>976</v>
      </c>
      <c r="R7" s="686"/>
      <c r="S7" s="686"/>
      <c r="T7" s="686"/>
      <c r="U7" s="672"/>
      <c r="V7" s="672"/>
      <c r="W7" s="672"/>
      <c r="X7" s="673"/>
      <c r="Y7" s="673"/>
      <c r="Z7" s="674"/>
      <c r="AA7" s="673"/>
      <c r="AB7" s="673"/>
    </row>
    <row r="8" spans="1:28" ht="18.75">
      <c r="A8" s="672"/>
      <c r="B8" s="672"/>
      <c r="C8" s="718"/>
      <c r="D8" s="719"/>
      <c r="E8" s="719"/>
      <c r="F8" s="720"/>
      <c r="G8" s="711"/>
      <c r="H8" s="721">
        <v>1</v>
      </c>
      <c r="I8" s="722">
        <v>1</v>
      </c>
      <c r="J8" s="722">
        <v>1</v>
      </c>
      <c r="K8" s="722">
        <v>1</v>
      </c>
      <c r="L8" s="722">
        <v>9</v>
      </c>
      <c r="M8" s="723">
        <v>1</v>
      </c>
      <c r="N8" s="724">
        <v>1</v>
      </c>
      <c r="O8" s="717"/>
      <c r="P8" s="1377"/>
      <c r="Q8" s="1379"/>
      <c r="R8" s="686"/>
      <c r="S8" s="686"/>
      <c r="T8" s="686"/>
      <c r="U8" s="686"/>
      <c r="V8" s="686"/>
      <c r="W8" s="686"/>
      <c r="X8" s="686"/>
      <c r="Y8" s="686"/>
      <c r="Z8" s="686"/>
      <c r="AA8" s="686"/>
      <c r="AB8" s="686"/>
    </row>
    <row r="9" spans="1:28" ht="18.75">
      <c r="A9" s="672"/>
      <c r="B9" s="672"/>
      <c r="C9" s="725" t="s">
        <v>977</v>
      </c>
      <c r="D9" s="726" t="s">
        <v>978</v>
      </c>
      <c r="E9" s="727" t="s">
        <v>2</v>
      </c>
      <c r="F9" s="728">
        <f t="shared" ref="F9:F49" si="0">SUMPRODUCT($H$8:$K$8,$H9:$K9)</f>
        <v>5</v>
      </c>
      <c r="G9" s="711"/>
      <c r="H9" s="729"/>
      <c r="I9" s="730"/>
      <c r="J9" s="730"/>
      <c r="K9" s="730">
        <v>5</v>
      </c>
      <c r="L9" s="730">
        <v>7</v>
      </c>
      <c r="M9" s="731">
        <v>4</v>
      </c>
      <c r="N9" s="732"/>
      <c r="O9" s="717"/>
      <c r="P9" s="733">
        <v>1688.3988000000004</v>
      </c>
      <c r="Q9" s="734">
        <f t="shared" ref="Q9:Q50" si="1">SUMPRODUCT(H9:K9,$H$8:$K$8)*P9</f>
        <v>8441.9940000000024</v>
      </c>
      <c r="R9" s="686"/>
      <c r="S9" s="686"/>
      <c r="T9" s="686"/>
      <c r="U9" s="686"/>
      <c r="V9" s="686"/>
      <c r="W9" s="686"/>
      <c r="X9" s="686"/>
      <c r="Y9" s="686"/>
      <c r="Z9" s="686"/>
      <c r="AA9" s="686"/>
      <c r="AB9" s="686"/>
    </row>
    <row r="10" spans="1:28" ht="18.75">
      <c r="A10" s="672"/>
      <c r="B10" s="672"/>
      <c r="C10" s="735" t="s">
        <v>977</v>
      </c>
      <c r="D10" s="736" t="s">
        <v>979</v>
      </c>
      <c r="E10" s="737" t="s">
        <v>2</v>
      </c>
      <c r="F10" s="738">
        <f t="shared" si="0"/>
        <v>1</v>
      </c>
      <c r="G10" s="711"/>
      <c r="H10" s="739"/>
      <c r="I10" s="730"/>
      <c r="J10" s="730"/>
      <c r="K10" s="730">
        <v>1</v>
      </c>
      <c r="L10" s="730"/>
      <c r="M10" s="731">
        <v>1</v>
      </c>
      <c r="N10" s="740"/>
      <c r="O10" s="717"/>
      <c r="P10" s="741">
        <v>1702.3700000000001</v>
      </c>
      <c r="Q10" s="742">
        <f t="shared" si="1"/>
        <v>1702.3700000000001</v>
      </c>
      <c r="R10" s="686"/>
      <c r="S10" s="686"/>
      <c r="T10" s="686"/>
      <c r="U10" s="686"/>
      <c r="V10" s="686"/>
      <c r="W10" s="686"/>
      <c r="X10" s="686"/>
      <c r="Y10" s="686"/>
      <c r="Z10" s="686"/>
      <c r="AA10" s="686"/>
      <c r="AB10" s="686"/>
    </row>
    <row r="11" spans="1:28" ht="18.75">
      <c r="A11" s="672"/>
      <c r="B11" s="672"/>
      <c r="C11" s="735" t="s">
        <v>977</v>
      </c>
      <c r="D11" s="736" t="s">
        <v>980</v>
      </c>
      <c r="E11" s="737" t="s">
        <v>2</v>
      </c>
      <c r="F11" s="738">
        <f t="shared" si="0"/>
        <v>1</v>
      </c>
      <c r="G11" s="711"/>
      <c r="H11" s="739"/>
      <c r="I11" s="730"/>
      <c r="J11" s="730"/>
      <c r="K11" s="730">
        <v>1</v>
      </c>
      <c r="L11" s="730"/>
      <c r="M11" s="731"/>
      <c r="N11" s="740"/>
      <c r="O11" s="717"/>
      <c r="P11" s="741">
        <v>1732.79</v>
      </c>
      <c r="Q11" s="742">
        <f t="shared" si="1"/>
        <v>1732.79</v>
      </c>
      <c r="R11" s="686"/>
      <c r="S11" s="686"/>
      <c r="T11" s="686"/>
      <c r="U11" s="686"/>
      <c r="V11" s="686"/>
      <c r="W11" s="686"/>
      <c r="X11" s="686"/>
      <c r="Y11" s="686"/>
      <c r="Z11" s="686"/>
      <c r="AA11" s="686"/>
      <c r="AB11" s="686"/>
    </row>
    <row r="12" spans="1:28" ht="18.75">
      <c r="A12" s="672"/>
      <c r="B12" s="672"/>
      <c r="C12" s="743" t="s">
        <v>977</v>
      </c>
      <c r="D12" s="744" t="s">
        <v>981</v>
      </c>
      <c r="E12" s="745" t="s">
        <v>2</v>
      </c>
      <c r="F12" s="738">
        <f t="shared" si="0"/>
        <v>1</v>
      </c>
      <c r="G12" s="711"/>
      <c r="H12" s="746"/>
      <c r="I12" s="747"/>
      <c r="J12" s="747"/>
      <c r="K12" s="747">
        <v>1</v>
      </c>
      <c r="L12" s="747"/>
      <c r="M12" s="748">
        <v>2</v>
      </c>
      <c r="N12" s="749"/>
      <c r="O12" s="717"/>
      <c r="P12" s="750">
        <v>1732.79</v>
      </c>
      <c r="Q12" s="751">
        <f t="shared" si="1"/>
        <v>1732.79</v>
      </c>
      <c r="R12" s="686"/>
      <c r="S12" s="686"/>
      <c r="T12" s="686"/>
      <c r="U12" s="686"/>
      <c r="V12" s="686"/>
      <c r="W12" s="686"/>
      <c r="X12" s="686"/>
      <c r="Y12" s="686"/>
      <c r="Z12" s="686"/>
      <c r="AA12" s="686"/>
      <c r="AB12" s="686"/>
    </row>
    <row r="13" spans="1:28" ht="18.75">
      <c r="A13" s="672"/>
      <c r="B13" s="672"/>
      <c r="C13" s="743" t="s">
        <v>977</v>
      </c>
      <c r="D13" s="744" t="s">
        <v>982</v>
      </c>
      <c r="E13" s="745" t="s">
        <v>2</v>
      </c>
      <c r="F13" s="738">
        <f t="shared" si="0"/>
        <v>0</v>
      </c>
      <c r="G13" s="711"/>
      <c r="H13" s="746"/>
      <c r="I13" s="747"/>
      <c r="J13" s="747"/>
      <c r="K13" s="747"/>
      <c r="L13" s="747"/>
      <c r="M13" s="748"/>
      <c r="N13" s="749"/>
      <c r="O13" s="717"/>
      <c r="P13" s="750"/>
      <c r="Q13" s="751">
        <f t="shared" si="1"/>
        <v>0</v>
      </c>
      <c r="R13" s="686"/>
      <c r="S13" s="686"/>
      <c r="T13" s="686"/>
      <c r="U13" s="686"/>
      <c r="V13" s="686"/>
      <c r="W13" s="686"/>
      <c r="X13" s="686"/>
      <c r="Y13" s="686"/>
      <c r="Z13" s="686"/>
      <c r="AA13" s="686"/>
      <c r="AB13" s="686"/>
    </row>
    <row r="14" spans="1:28" ht="18.75">
      <c r="A14" s="672"/>
      <c r="B14" s="672"/>
      <c r="C14" s="743" t="s">
        <v>977</v>
      </c>
      <c r="D14" s="744" t="s">
        <v>983</v>
      </c>
      <c r="E14" s="745" t="s">
        <v>2</v>
      </c>
      <c r="F14" s="738">
        <f t="shared" si="0"/>
        <v>0</v>
      </c>
      <c r="G14" s="711"/>
      <c r="H14" s="746"/>
      <c r="I14" s="747"/>
      <c r="J14" s="747"/>
      <c r="K14" s="747"/>
      <c r="L14" s="747"/>
      <c r="M14" s="748">
        <v>1</v>
      </c>
      <c r="N14" s="749"/>
      <c r="O14" s="717"/>
      <c r="P14" s="750"/>
      <c r="Q14" s="751">
        <f t="shared" si="1"/>
        <v>0</v>
      </c>
      <c r="R14" s="686"/>
      <c r="S14" s="686"/>
      <c r="T14" s="686"/>
      <c r="U14" s="686"/>
      <c r="V14" s="686"/>
      <c r="W14" s="686"/>
      <c r="X14" s="686"/>
      <c r="Y14" s="686"/>
      <c r="Z14" s="686"/>
      <c r="AA14" s="686"/>
      <c r="AB14" s="686"/>
    </row>
    <row r="15" spans="1:28" ht="18.75">
      <c r="A15" s="672"/>
      <c r="B15" s="672"/>
      <c r="C15" s="743" t="s">
        <v>977</v>
      </c>
      <c r="D15" s="744" t="s">
        <v>984</v>
      </c>
      <c r="E15" s="745" t="s">
        <v>2</v>
      </c>
      <c r="F15" s="738">
        <f t="shared" si="0"/>
        <v>0</v>
      </c>
      <c r="G15" s="711"/>
      <c r="H15" s="746"/>
      <c r="I15" s="747"/>
      <c r="J15" s="747"/>
      <c r="K15" s="747"/>
      <c r="L15" s="747"/>
      <c r="M15" s="748">
        <v>2</v>
      </c>
      <c r="N15" s="749"/>
      <c r="O15" s="717"/>
      <c r="P15" s="750">
        <v>5845.2219999999998</v>
      </c>
      <c r="Q15" s="751">
        <f t="shared" si="1"/>
        <v>0</v>
      </c>
      <c r="R15" s="686"/>
      <c r="S15" s="686"/>
      <c r="T15" s="686"/>
      <c r="U15" s="686"/>
      <c r="V15" s="686"/>
      <c r="W15" s="686"/>
      <c r="X15" s="686"/>
      <c r="Y15" s="686"/>
      <c r="Z15" s="686"/>
      <c r="AA15" s="686"/>
      <c r="AB15" s="686"/>
    </row>
    <row r="16" spans="1:28" ht="18.75">
      <c r="A16" s="672"/>
      <c r="B16" s="672"/>
      <c r="C16" s="743" t="s">
        <v>977</v>
      </c>
      <c r="D16" s="744" t="s">
        <v>985</v>
      </c>
      <c r="E16" s="745" t="s">
        <v>2</v>
      </c>
      <c r="F16" s="738">
        <f t="shared" si="0"/>
        <v>1</v>
      </c>
      <c r="G16" s="711"/>
      <c r="H16" s="746"/>
      <c r="I16" s="747"/>
      <c r="J16" s="747"/>
      <c r="K16" s="747">
        <v>1</v>
      </c>
      <c r="L16" s="747"/>
      <c r="M16" s="748"/>
      <c r="N16" s="749"/>
      <c r="O16" s="717"/>
      <c r="P16" s="750"/>
      <c r="Q16" s="751">
        <f t="shared" si="1"/>
        <v>0</v>
      </c>
      <c r="R16" s="686"/>
      <c r="S16" s="686"/>
      <c r="T16" s="686"/>
      <c r="U16" s="686"/>
      <c r="V16" s="686"/>
      <c r="W16" s="686"/>
      <c r="X16" s="686"/>
      <c r="Y16" s="686"/>
      <c r="Z16" s="686"/>
      <c r="AA16" s="686"/>
      <c r="AB16" s="686"/>
    </row>
    <row r="17" spans="1:28" ht="18.75">
      <c r="A17" s="672"/>
      <c r="B17" s="672"/>
      <c r="C17" s="743" t="s">
        <v>977</v>
      </c>
      <c r="D17" s="744" t="s">
        <v>986</v>
      </c>
      <c r="E17" s="745" t="s">
        <v>2</v>
      </c>
      <c r="F17" s="738">
        <f t="shared" si="0"/>
        <v>0</v>
      </c>
      <c r="G17" s="711"/>
      <c r="H17" s="746"/>
      <c r="I17" s="747"/>
      <c r="J17" s="747"/>
      <c r="K17" s="747"/>
      <c r="L17" s="747"/>
      <c r="M17" s="748"/>
      <c r="N17" s="749"/>
      <c r="O17" s="717"/>
      <c r="P17" s="750"/>
      <c r="Q17" s="751">
        <f t="shared" si="1"/>
        <v>0</v>
      </c>
      <c r="R17" s="686"/>
      <c r="S17" s="686"/>
      <c r="T17" s="686"/>
      <c r="U17" s="686"/>
      <c r="V17" s="686"/>
      <c r="W17" s="686"/>
      <c r="X17" s="686"/>
      <c r="Y17" s="686"/>
      <c r="Z17" s="686"/>
      <c r="AA17" s="686"/>
      <c r="AB17" s="686"/>
    </row>
    <row r="18" spans="1:28" ht="18.75">
      <c r="A18" s="672"/>
      <c r="B18" s="672"/>
      <c r="C18" s="743" t="s">
        <v>977</v>
      </c>
      <c r="D18" s="744" t="s">
        <v>987</v>
      </c>
      <c r="E18" s="745" t="s">
        <v>2</v>
      </c>
      <c r="F18" s="738">
        <f t="shared" si="0"/>
        <v>0</v>
      </c>
      <c r="G18" s="711"/>
      <c r="H18" s="746"/>
      <c r="I18" s="747"/>
      <c r="J18" s="747"/>
      <c r="K18" s="747"/>
      <c r="L18" s="747"/>
      <c r="M18" s="748"/>
      <c r="N18" s="749"/>
      <c r="O18" s="717"/>
      <c r="P18" s="750"/>
      <c r="Q18" s="751">
        <f t="shared" si="1"/>
        <v>0</v>
      </c>
      <c r="R18" s="686"/>
      <c r="S18" s="686"/>
      <c r="T18" s="686"/>
      <c r="U18" s="686"/>
      <c r="V18" s="686"/>
      <c r="W18" s="686"/>
      <c r="X18" s="686"/>
      <c r="Y18" s="686"/>
      <c r="Z18" s="686"/>
      <c r="AA18" s="686"/>
      <c r="AB18" s="686"/>
    </row>
    <row r="19" spans="1:28" ht="18.75">
      <c r="A19" s="672"/>
      <c r="B19" s="672"/>
      <c r="C19" s="743" t="s">
        <v>977</v>
      </c>
      <c r="D19" s="744" t="s">
        <v>988</v>
      </c>
      <c r="E19" s="745" t="s">
        <v>2</v>
      </c>
      <c r="F19" s="738">
        <f t="shared" si="0"/>
        <v>0</v>
      </c>
      <c r="G19" s="711"/>
      <c r="H19" s="746"/>
      <c r="I19" s="747"/>
      <c r="J19" s="747"/>
      <c r="K19" s="747"/>
      <c r="L19" s="747"/>
      <c r="M19" s="748"/>
      <c r="N19" s="749"/>
      <c r="O19" s="717"/>
      <c r="P19" s="750"/>
      <c r="Q19" s="751">
        <f t="shared" si="1"/>
        <v>0</v>
      </c>
      <c r="R19" s="686"/>
      <c r="S19" s="686"/>
      <c r="T19" s="686"/>
      <c r="U19" s="686"/>
      <c r="V19" s="686"/>
      <c r="W19" s="686"/>
      <c r="X19" s="686"/>
      <c r="Y19" s="686"/>
      <c r="Z19" s="686"/>
      <c r="AA19" s="686"/>
      <c r="AB19" s="686"/>
    </row>
    <row r="20" spans="1:28" ht="18.75">
      <c r="A20" s="672"/>
      <c r="B20" s="672"/>
      <c r="C20" s="743" t="s">
        <v>977</v>
      </c>
      <c r="D20" s="744" t="s">
        <v>989</v>
      </c>
      <c r="E20" s="745" t="s">
        <v>2</v>
      </c>
      <c r="F20" s="738">
        <f t="shared" si="0"/>
        <v>0</v>
      </c>
      <c r="G20" s="711"/>
      <c r="H20" s="746"/>
      <c r="I20" s="747"/>
      <c r="J20" s="747"/>
      <c r="K20" s="747"/>
      <c r="L20" s="747"/>
      <c r="M20" s="748"/>
      <c r="N20" s="749"/>
      <c r="O20" s="717"/>
      <c r="P20" s="750"/>
      <c r="Q20" s="751">
        <f t="shared" si="1"/>
        <v>0</v>
      </c>
      <c r="R20" s="686"/>
      <c r="S20" s="686"/>
      <c r="T20" s="686"/>
      <c r="U20" s="686"/>
      <c r="V20" s="686"/>
      <c r="W20" s="686"/>
      <c r="X20" s="686"/>
      <c r="Y20" s="686"/>
      <c r="Z20" s="686"/>
      <c r="AA20" s="686"/>
      <c r="AB20" s="686"/>
    </row>
    <row r="21" spans="1:28" ht="15.75" customHeight="1">
      <c r="A21" s="672"/>
      <c r="B21" s="672"/>
      <c r="C21" s="743" t="s">
        <v>977</v>
      </c>
      <c r="D21" s="744" t="s">
        <v>990</v>
      </c>
      <c r="E21" s="745" t="s">
        <v>2</v>
      </c>
      <c r="F21" s="738">
        <f t="shared" si="0"/>
        <v>0</v>
      </c>
      <c r="G21" s="711"/>
      <c r="H21" s="746"/>
      <c r="I21" s="747"/>
      <c r="J21" s="747"/>
      <c r="K21" s="747"/>
      <c r="L21" s="747"/>
      <c r="M21" s="748"/>
      <c r="N21" s="749"/>
      <c r="O21" s="717"/>
      <c r="P21" s="750"/>
      <c r="Q21" s="751">
        <f t="shared" si="1"/>
        <v>0</v>
      </c>
      <c r="R21" s="686"/>
      <c r="S21" s="686"/>
      <c r="T21" s="686"/>
      <c r="U21" s="686"/>
      <c r="V21" s="686"/>
      <c r="W21" s="686"/>
      <c r="X21" s="686"/>
      <c r="Y21" s="686"/>
      <c r="Z21" s="686"/>
      <c r="AA21" s="686"/>
      <c r="AB21" s="686"/>
    </row>
    <row r="22" spans="1:28" ht="15.75" customHeight="1">
      <c r="A22" s="672"/>
      <c r="B22" s="672"/>
      <c r="C22" s="743" t="s">
        <v>977</v>
      </c>
      <c r="D22" s="744" t="s">
        <v>991</v>
      </c>
      <c r="E22" s="745" t="s">
        <v>2</v>
      </c>
      <c r="F22" s="738">
        <f t="shared" si="0"/>
        <v>0</v>
      </c>
      <c r="G22" s="711"/>
      <c r="H22" s="746"/>
      <c r="I22" s="747"/>
      <c r="J22" s="747"/>
      <c r="K22" s="747"/>
      <c r="L22" s="747"/>
      <c r="M22" s="748"/>
      <c r="N22" s="749"/>
      <c r="O22" s="717"/>
      <c r="P22" s="750">
        <v>1570.9319999999998</v>
      </c>
      <c r="Q22" s="751">
        <f t="shared" si="1"/>
        <v>0</v>
      </c>
      <c r="R22" s="686"/>
      <c r="S22" s="686"/>
      <c r="T22" s="686"/>
      <c r="U22" s="686"/>
      <c r="V22" s="686"/>
      <c r="W22" s="686"/>
      <c r="X22" s="686"/>
      <c r="Y22" s="686"/>
      <c r="Z22" s="686"/>
      <c r="AA22" s="686"/>
      <c r="AB22" s="686"/>
    </row>
    <row r="23" spans="1:28" ht="15.75" customHeight="1">
      <c r="A23" s="672"/>
      <c r="B23" s="672"/>
      <c r="C23" s="743" t="s">
        <v>977</v>
      </c>
      <c r="D23" s="744" t="s">
        <v>992</v>
      </c>
      <c r="E23" s="745" t="s">
        <v>2</v>
      </c>
      <c r="F23" s="738">
        <f t="shared" si="0"/>
        <v>0</v>
      </c>
      <c r="G23" s="711"/>
      <c r="H23" s="746"/>
      <c r="I23" s="747"/>
      <c r="J23" s="747"/>
      <c r="K23" s="747"/>
      <c r="L23" s="747"/>
      <c r="M23" s="748"/>
      <c r="N23" s="749"/>
      <c r="O23" s="717"/>
      <c r="P23" s="750"/>
      <c r="Q23" s="751">
        <f t="shared" si="1"/>
        <v>0</v>
      </c>
      <c r="R23" s="686"/>
      <c r="S23" s="686"/>
      <c r="T23" s="686"/>
      <c r="U23" s="686"/>
      <c r="V23" s="686"/>
      <c r="W23" s="686"/>
      <c r="X23" s="686"/>
      <c r="Y23" s="686"/>
      <c r="Z23" s="686"/>
      <c r="AA23" s="686"/>
      <c r="AB23" s="686"/>
    </row>
    <row r="24" spans="1:28" ht="15.75" customHeight="1">
      <c r="A24" s="672"/>
      <c r="B24" s="672"/>
      <c r="C24" s="743" t="s">
        <v>977</v>
      </c>
      <c r="D24" s="744" t="s">
        <v>993</v>
      </c>
      <c r="E24" s="745" t="s">
        <v>2</v>
      </c>
      <c r="F24" s="738">
        <f t="shared" si="0"/>
        <v>0</v>
      </c>
      <c r="G24" s="711"/>
      <c r="H24" s="746"/>
      <c r="I24" s="747"/>
      <c r="J24" s="747"/>
      <c r="K24" s="747"/>
      <c r="L24" s="747"/>
      <c r="M24" s="748"/>
      <c r="N24" s="749"/>
      <c r="O24" s="717"/>
      <c r="P24" s="750"/>
      <c r="Q24" s="751">
        <f t="shared" si="1"/>
        <v>0</v>
      </c>
      <c r="R24" s="686"/>
      <c r="S24" s="686"/>
      <c r="T24" s="686"/>
      <c r="U24" s="686"/>
      <c r="V24" s="686"/>
      <c r="W24" s="686"/>
      <c r="X24" s="686"/>
      <c r="Y24" s="686"/>
      <c r="Z24" s="686"/>
      <c r="AA24" s="686"/>
      <c r="AB24" s="686"/>
    </row>
    <row r="25" spans="1:28" ht="15.75" customHeight="1">
      <c r="A25" s="672"/>
      <c r="B25" s="672"/>
      <c r="C25" s="743" t="s">
        <v>977</v>
      </c>
      <c r="D25" s="744" t="s">
        <v>994</v>
      </c>
      <c r="E25" s="745" t="s">
        <v>2</v>
      </c>
      <c r="F25" s="738">
        <f t="shared" si="0"/>
        <v>0</v>
      </c>
      <c r="G25" s="711"/>
      <c r="H25" s="746"/>
      <c r="I25" s="747"/>
      <c r="J25" s="747"/>
      <c r="K25" s="747"/>
      <c r="L25" s="747"/>
      <c r="M25" s="748"/>
      <c r="N25" s="749"/>
      <c r="O25" s="717"/>
      <c r="P25" s="750"/>
      <c r="Q25" s="751">
        <f t="shared" si="1"/>
        <v>0</v>
      </c>
      <c r="R25" s="686"/>
      <c r="S25" s="686"/>
      <c r="T25" s="686"/>
      <c r="U25" s="686"/>
      <c r="V25" s="686"/>
      <c r="W25" s="686"/>
      <c r="X25" s="686"/>
      <c r="Y25" s="686"/>
      <c r="Z25" s="686"/>
      <c r="AA25" s="686"/>
      <c r="AB25" s="686"/>
    </row>
    <row r="26" spans="1:28" ht="15.75" customHeight="1">
      <c r="A26" s="672"/>
      <c r="B26" s="672"/>
      <c r="C26" s="743" t="s">
        <v>977</v>
      </c>
      <c r="D26" s="744" t="s">
        <v>995</v>
      </c>
      <c r="E26" s="745" t="s">
        <v>2</v>
      </c>
      <c r="F26" s="738">
        <f t="shared" si="0"/>
        <v>0</v>
      </c>
      <c r="G26" s="711"/>
      <c r="H26" s="746"/>
      <c r="I26" s="747"/>
      <c r="J26" s="747"/>
      <c r="K26" s="747"/>
      <c r="L26" s="747"/>
      <c r="M26" s="748"/>
      <c r="N26" s="749"/>
      <c r="O26" s="717"/>
      <c r="P26" s="750"/>
      <c r="Q26" s="751">
        <f t="shared" si="1"/>
        <v>0</v>
      </c>
      <c r="R26" s="686"/>
      <c r="S26" s="686"/>
      <c r="T26" s="686"/>
      <c r="U26" s="686"/>
      <c r="V26" s="686"/>
      <c r="W26" s="686"/>
      <c r="X26" s="686"/>
      <c r="Y26" s="686"/>
      <c r="Z26" s="686"/>
      <c r="AA26" s="686"/>
      <c r="AB26" s="686"/>
    </row>
    <row r="27" spans="1:28" ht="15.75" customHeight="1" thickBot="1">
      <c r="A27" s="672"/>
      <c r="B27" s="672"/>
      <c r="C27" s="752" t="s">
        <v>977</v>
      </c>
      <c r="D27" s="753"/>
      <c r="E27" s="754"/>
      <c r="F27" s="755">
        <f t="shared" si="0"/>
        <v>0</v>
      </c>
      <c r="G27" s="711"/>
      <c r="H27" s="756"/>
      <c r="I27" s="757"/>
      <c r="J27" s="757"/>
      <c r="K27" s="757"/>
      <c r="L27" s="757"/>
      <c r="M27" s="758"/>
      <c r="N27" s="759"/>
      <c r="O27" s="717"/>
      <c r="P27" s="760"/>
      <c r="Q27" s="761">
        <f t="shared" si="1"/>
        <v>0</v>
      </c>
      <c r="R27" s="686"/>
      <c r="S27" s="686"/>
      <c r="T27" s="686"/>
      <c r="U27" s="686"/>
      <c r="V27" s="686"/>
      <c r="W27" s="686"/>
      <c r="X27" s="686"/>
      <c r="Y27" s="686"/>
      <c r="Z27" s="686"/>
      <c r="AA27" s="686"/>
      <c r="AB27" s="686"/>
    </row>
    <row r="28" spans="1:28" ht="15.75" customHeight="1" thickTop="1">
      <c r="A28" s="672"/>
      <c r="B28" s="672"/>
      <c r="C28" s="743" t="s">
        <v>996</v>
      </c>
      <c r="D28" s="744" t="s">
        <v>997</v>
      </c>
      <c r="E28" s="737" t="s">
        <v>2</v>
      </c>
      <c r="F28" s="762">
        <f t="shared" si="0"/>
        <v>0</v>
      </c>
      <c r="G28" s="711"/>
      <c r="H28" s="746"/>
      <c r="I28" s="747"/>
      <c r="J28" s="747"/>
      <c r="K28" s="747"/>
      <c r="L28" s="747"/>
      <c r="M28" s="748"/>
      <c r="N28" s="749"/>
      <c r="O28" s="717"/>
      <c r="P28" s="750">
        <v>900</v>
      </c>
      <c r="Q28" s="751">
        <f t="shared" si="1"/>
        <v>0</v>
      </c>
      <c r="R28" s="686"/>
      <c r="S28" s="686"/>
      <c r="T28" s="686"/>
      <c r="U28" s="686"/>
      <c r="V28" s="686"/>
      <c r="W28" s="686"/>
      <c r="X28" s="686"/>
      <c r="Y28" s="686"/>
      <c r="Z28" s="686"/>
      <c r="AA28" s="686"/>
      <c r="AB28" s="686"/>
    </row>
    <row r="29" spans="1:28" ht="15.75" customHeight="1">
      <c r="A29" s="672"/>
      <c r="B29" s="672"/>
      <c r="C29" s="735" t="s">
        <v>996</v>
      </c>
      <c r="D29" s="736" t="s">
        <v>998</v>
      </c>
      <c r="E29" s="737" t="s">
        <v>2</v>
      </c>
      <c r="F29" s="738">
        <f t="shared" si="0"/>
        <v>0</v>
      </c>
      <c r="G29" s="711"/>
      <c r="H29" s="739"/>
      <c r="I29" s="730"/>
      <c r="J29" s="730"/>
      <c r="K29" s="730"/>
      <c r="L29" s="730"/>
      <c r="M29" s="731"/>
      <c r="N29" s="740"/>
      <c r="O29" s="717"/>
      <c r="P29" s="741">
        <v>1183.51</v>
      </c>
      <c r="Q29" s="751">
        <f t="shared" si="1"/>
        <v>0</v>
      </c>
      <c r="R29" s="686"/>
      <c r="S29" s="686"/>
      <c r="T29" s="686"/>
      <c r="U29" s="686"/>
      <c r="V29" s="686"/>
      <c r="W29" s="686"/>
      <c r="X29" s="686"/>
      <c r="Y29" s="686"/>
      <c r="Z29" s="686"/>
      <c r="AA29" s="686"/>
      <c r="AB29" s="686"/>
    </row>
    <row r="30" spans="1:28" ht="15.75" customHeight="1">
      <c r="A30" s="672"/>
      <c r="B30" s="672"/>
      <c r="C30" s="735" t="s">
        <v>996</v>
      </c>
      <c r="D30" s="736" t="s">
        <v>999</v>
      </c>
      <c r="E30" s="737" t="s">
        <v>2</v>
      </c>
      <c r="F30" s="738">
        <f t="shared" si="0"/>
        <v>0</v>
      </c>
      <c r="G30" s="711"/>
      <c r="H30" s="739"/>
      <c r="I30" s="730"/>
      <c r="J30" s="730"/>
      <c r="K30" s="730"/>
      <c r="L30" s="730"/>
      <c r="M30" s="731"/>
      <c r="N30" s="740"/>
      <c r="O30" s="717"/>
      <c r="P30" s="741">
        <v>660</v>
      </c>
      <c r="Q30" s="751">
        <f t="shared" si="1"/>
        <v>0</v>
      </c>
      <c r="R30" s="686"/>
      <c r="S30" s="686"/>
      <c r="T30" s="686"/>
      <c r="U30" s="686"/>
      <c r="V30" s="686"/>
      <c r="W30" s="686"/>
      <c r="X30" s="686"/>
      <c r="Y30" s="686"/>
      <c r="Z30" s="686"/>
      <c r="AA30" s="686"/>
      <c r="AB30" s="686"/>
    </row>
    <row r="31" spans="1:28" ht="15.75" customHeight="1">
      <c r="A31" s="672"/>
      <c r="B31" s="672"/>
      <c r="C31" s="735" t="s">
        <v>996</v>
      </c>
      <c r="D31" s="736" t="s">
        <v>1000</v>
      </c>
      <c r="E31" s="737" t="s">
        <v>2</v>
      </c>
      <c r="F31" s="738">
        <f t="shared" si="0"/>
        <v>0</v>
      </c>
      <c r="G31" s="711"/>
      <c r="H31" s="739"/>
      <c r="I31" s="730"/>
      <c r="J31" s="730"/>
      <c r="K31" s="730"/>
      <c r="L31" s="730"/>
      <c r="M31" s="731"/>
      <c r="N31" s="740"/>
      <c r="O31" s="717"/>
      <c r="P31" s="741">
        <v>1196.32</v>
      </c>
      <c r="Q31" s="751">
        <f t="shared" si="1"/>
        <v>0</v>
      </c>
      <c r="R31" s="686"/>
      <c r="S31" s="686"/>
      <c r="T31" s="686"/>
      <c r="U31" s="686"/>
      <c r="V31" s="686"/>
      <c r="W31" s="686"/>
      <c r="X31" s="686"/>
      <c r="Y31" s="686"/>
      <c r="Z31" s="686"/>
      <c r="AA31" s="686"/>
      <c r="AB31" s="686"/>
    </row>
    <row r="32" spans="1:28" ht="15.75" customHeight="1">
      <c r="A32" s="672"/>
      <c r="B32" s="672"/>
      <c r="C32" s="735" t="s">
        <v>996</v>
      </c>
      <c r="D32" s="736" t="s">
        <v>1001</v>
      </c>
      <c r="E32" s="737" t="s">
        <v>2</v>
      </c>
      <c r="F32" s="738">
        <f t="shared" si="0"/>
        <v>11</v>
      </c>
      <c r="G32" s="711"/>
      <c r="H32" s="763">
        <v>4</v>
      </c>
      <c r="I32" s="730">
        <v>2</v>
      </c>
      <c r="J32" s="730">
        <v>4</v>
      </c>
      <c r="K32" s="730">
        <v>1</v>
      </c>
      <c r="L32" s="730"/>
      <c r="M32" s="731">
        <v>1</v>
      </c>
      <c r="N32" s="740"/>
      <c r="O32" s="717"/>
      <c r="P32" s="741">
        <v>24.61</v>
      </c>
      <c r="Q32" s="751">
        <f t="shared" si="1"/>
        <v>270.70999999999998</v>
      </c>
      <c r="R32" s="686"/>
      <c r="S32" s="686"/>
      <c r="T32" s="686"/>
      <c r="U32" s="686"/>
      <c r="V32" s="686"/>
      <c r="W32" s="686"/>
      <c r="X32" s="686"/>
      <c r="Y32" s="686"/>
      <c r="Z32" s="686"/>
      <c r="AA32" s="686"/>
      <c r="AB32" s="686"/>
    </row>
    <row r="33" spans="1:28" ht="15.75" customHeight="1">
      <c r="A33" s="672"/>
      <c r="B33" s="672"/>
      <c r="C33" s="735" t="s">
        <v>996</v>
      </c>
      <c r="D33" s="736" t="s">
        <v>1002</v>
      </c>
      <c r="E33" s="737" t="s">
        <v>2</v>
      </c>
      <c r="F33" s="738">
        <f t="shared" si="0"/>
        <v>1</v>
      </c>
      <c r="G33" s="711"/>
      <c r="H33" s="764">
        <f t="shared" ref="H33:N33" si="2">SUM(H$15:H$18)</f>
        <v>0</v>
      </c>
      <c r="I33" s="765">
        <f t="shared" si="2"/>
        <v>0</v>
      </c>
      <c r="J33" s="765">
        <f t="shared" si="2"/>
        <v>0</v>
      </c>
      <c r="K33" s="765">
        <f t="shared" si="2"/>
        <v>1</v>
      </c>
      <c r="L33" s="765">
        <f t="shared" si="2"/>
        <v>0</v>
      </c>
      <c r="M33" s="765">
        <f t="shared" si="2"/>
        <v>2</v>
      </c>
      <c r="N33" s="766">
        <f t="shared" si="2"/>
        <v>0</v>
      </c>
      <c r="O33" s="717"/>
      <c r="P33" s="741">
        <v>255.9</v>
      </c>
      <c r="Q33" s="751">
        <f t="shared" si="1"/>
        <v>255.9</v>
      </c>
      <c r="R33" s="686"/>
      <c r="S33" s="686"/>
      <c r="T33" s="686"/>
      <c r="U33" s="686"/>
      <c r="V33" s="686"/>
      <c r="W33" s="686"/>
      <c r="X33" s="686"/>
      <c r="Y33" s="686"/>
      <c r="Z33" s="686"/>
      <c r="AA33" s="686"/>
      <c r="AB33" s="686"/>
    </row>
    <row r="34" spans="1:28" ht="15.75" customHeight="1">
      <c r="A34" s="672"/>
      <c r="B34" s="672"/>
      <c r="C34" s="735" t="s">
        <v>996</v>
      </c>
      <c r="D34" s="736" t="s">
        <v>1003</v>
      </c>
      <c r="E34" s="737" t="s">
        <v>2</v>
      </c>
      <c r="F34" s="738">
        <f t="shared" si="0"/>
        <v>0</v>
      </c>
      <c r="G34" s="711"/>
      <c r="H34" s="764">
        <f t="shared" ref="H34:N34" si="3">SUM(H$19:H$22)</f>
        <v>0</v>
      </c>
      <c r="I34" s="765">
        <f t="shared" si="3"/>
        <v>0</v>
      </c>
      <c r="J34" s="765">
        <f t="shared" si="3"/>
        <v>0</v>
      </c>
      <c r="K34" s="765">
        <f t="shared" si="3"/>
        <v>0</v>
      </c>
      <c r="L34" s="765">
        <f t="shared" si="3"/>
        <v>0</v>
      </c>
      <c r="M34" s="765">
        <f t="shared" si="3"/>
        <v>0</v>
      </c>
      <c r="N34" s="766">
        <f t="shared" si="3"/>
        <v>0</v>
      </c>
      <c r="O34" s="717"/>
      <c r="P34" s="741">
        <v>154</v>
      </c>
      <c r="Q34" s="751">
        <f t="shared" si="1"/>
        <v>0</v>
      </c>
      <c r="R34" s="686"/>
      <c r="S34" s="686"/>
      <c r="T34" s="686"/>
      <c r="U34" s="686"/>
      <c r="V34" s="686"/>
      <c r="W34" s="686"/>
      <c r="X34" s="686"/>
      <c r="Y34" s="686"/>
      <c r="Z34" s="686"/>
      <c r="AA34" s="686"/>
      <c r="AB34" s="686"/>
    </row>
    <row r="35" spans="1:28" ht="15.75" customHeight="1">
      <c r="A35" s="672"/>
      <c r="B35" s="672"/>
      <c r="C35" s="735" t="s">
        <v>996</v>
      </c>
      <c r="D35" s="736" t="s">
        <v>1004</v>
      </c>
      <c r="E35" s="737" t="s">
        <v>2</v>
      </c>
      <c r="F35" s="738">
        <f t="shared" si="0"/>
        <v>2</v>
      </c>
      <c r="G35" s="711"/>
      <c r="H35" s="764">
        <f t="shared" ref="H35:N35" si="4">SUM(H$11:H$14)</f>
        <v>0</v>
      </c>
      <c r="I35" s="765">
        <f t="shared" si="4"/>
        <v>0</v>
      </c>
      <c r="J35" s="765">
        <f t="shared" si="4"/>
        <v>0</v>
      </c>
      <c r="K35" s="765">
        <f t="shared" si="4"/>
        <v>2</v>
      </c>
      <c r="L35" s="765">
        <f t="shared" si="4"/>
        <v>0</v>
      </c>
      <c r="M35" s="765">
        <f t="shared" si="4"/>
        <v>3</v>
      </c>
      <c r="N35" s="766">
        <f t="shared" si="4"/>
        <v>0</v>
      </c>
      <c r="O35" s="717"/>
      <c r="P35" s="741">
        <v>1054.93</v>
      </c>
      <c r="Q35" s="751">
        <f t="shared" si="1"/>
        <v>2109.86</v>
      </c>
      <c r="R35" s="686"/>
      <c r="S35" s="686"/>
      <c r="T35" s="686"/>
      <c r="U35" s="686"/>
      <c r="V35" s="686"/>
      <c r="W35" s="686"/>
      <c r="X35" s="686"/>
      <c r="Y35" s="686"/>
      <c r="Z35" s="686"/>
      <c r="AA35" s="686"/>
      <c r="AB35" s="686"/>
    </row>
    <row r="36" spans="1:28" ht="15.75" customHeight="1">
      <c r="A36" s="672"/>
      <c r="B36" s="672"/>
      <c r="C36" s="735" t="s">
        <v>996</v>
      </c>
      <c r="D36" s="736" t="s">
        <v>182</v>
      </c>
      <c r="E36" s="737" t="s">
        <v>2</v>
      </c>
      <c r="F36" s="738">
        <f t="shared" si="0"/>
        <v>8</v>
      </c>
      <c r="G36" s="711"/>
      <c r="H36" s="764">
        <f t="shared" ref="H36:N36" si="5">H$10*8</f>
        <v>0</v>
      </c>
      <c r="I36" s="765">
        <f t="shared" si="5"/>
        <v>0</v>
      </c>
      <c r="J36" s="765">
        <f t="shared" si="5"/>
        <v>0</v>
      </c>
      <c r="K36" s="765">
        <f t="shared" si="5"/>
        <v>8</v>
      </c>
      <c r="L36" s="765">
        <f t="shared" si="5"/>
        <v>0</v>
      </c>
      <c r="M36" s="765">
        <f t="shared" si="5"/>
        <v>8</v>
      </c>
      <c r="N36" s="766">
        <f t="shared" si="5"/>
        <v>0</v>
      </c>
      <c r="O36" s="717"/>
      <c r="P36" s="741">
        <v>84.8</v>
      </c>
      <c r="Q36" s="751">
        <f t="shared" si="1"/>
        <v>678.4</v>
      </c>
      <c r="R36" s="686"/>
      <c r="S36" s="686"/>
      <c r="T36" s="686"/>
      <c r="U36" s="686"/>
      <c r="V36" s="686"/>
      <c r="W36" s="686"/>
      <c r="X36" s="686"/>
      <c r="Y36" s="686"/>
      <c r="Z36" s="686"/>
      <c r="AA36" s="686"/>
      <c r="AB36" s="686"/>
    </row>
    <row r="37" spans="1:28" ht="15.75" customHeight="1">
      <c r="A37" s="672"/>
      <c r="B37" s="672"/>
      <c r="C37" s="735" t="s">
        <v>996</v>
      </c>
      <c r="D37" s="736" t="s">
        <v>1005</v>
      </c>
      <c r="E37" s="737" t="s">
        <v>2</v>
      </c>
      <c r="F37" s="738">
        <f t="shared" si="0"/>
        <v>15</v>
      </c>
      <c r="G37" s="711"/>
      <c r="H37" s="764">
        <v>4</v>
      </c>
      <c r="I37" s="765">
        <v>2</v>
      </c>
      <c r="J37" s="765">
        <v>4</v>
      </c>
      <c r="K37" s="765">
        <v>5</v>
      </c>
      <c r="L37" s="765">
        <v>0</v>
      </c>
      <c r="M37" s="767">
        <v>6</v>
      </c>
      <c r="N37" s="766">
        <f t="shared" ref="N37" si="6">SUM(N$16:N$22,N$9:N$10)</f>
        <v>0</v>
      </c>
      <c r="O37" s="717"/>
      <c r="P37" s="741">
        <v>240.41</v>
      </c>
      <c r="Q37" s="751">
        <f t="shared" si="1"/>
        <v>3606.15</v>
      </c>
      <c r="R37" s="686"/>
      <c r="S37" s="686"/>
      <c r="T37" s="686"/>
      <c r="U37" s="686"/>
      <c r="V37" s="686"/>
      <c r="W37" s="686"/>
      <c r="X37" s="686"/>
      <c r="Y37" s="686"/>
      <c r="Z37" s="686"/>
      <c r="AA37" s="686"/>
      <c r="AB37" s="686"/>
    </row>
    <row r="38" spans="1:28" ht="15.75" customHeight="1">
      <c r="A38" s="672"/>
      <c r="B38" s="672"/>
      <c r="C38" s="735" t="s">
        <v>996</v>
      </c>
      <c r="D38" s="736" t="s">
        <v>1006</v>
      </c>
      <c r="E38" s="737" t="s">
        <v>2</v>
      </c>
      <c r="F38" s="738">
        <f t="shared" si="0"/>
        <v>0</v>
      </c>
      <c r="G38" s="711"/>
      <c r="H38" s="764">
        <f t="shared" ref="H38:J38" si="7">H30</f>
        <v>0</v>
      </c>
      <c r="I38" s="765">
        <f t="shared" si="7"/>
        <v>0</v>
      </c>
      <c r="J38" s="765">
        <f t="shared" si="7"/>
        <v>0</v>
      </c>
      <c r="K38" s="765">
        <v>0</v>
      </c>
      <c r="L38" s="765">
        <v>0</v>
      </c>
      <c r="M38" s="767">
        <v>0</v>
      </c>
      <c r="N38" s="766">
        <f t="shared" ref="N38" si="8">N30</f>
        <v>0</v>
      </c>
      <c r="O38" s="717"/>
      <c r="P38" s="741">
        <v>493.7</v>
      </c>
      <c r="Q38" s="751">
        <f t="shared" si="1"/>
        <v>0</v>
      </c>
      <c r="R38" s="686"/>
      <c r="S38" s="686"/>
      <c r="T38" s="686"/>
      <c r="U38" s="686"/>
      <c r="V38" s="686"/>
      <c r="W38" s="686"/>
      <c r="X38" s="686"/>
      <c r="Y38" s="686"/>
      <c r="Z38" s="686"/>
      <c r="AA38" s="686"/>
      <c r="AB38" s="686"/>
    </row>
    <row r="39" spans="1:28" ht="15.75" customHeight="1">
      <c r="A39" s="672"/>
      <c r="B39" s="672"/>
      <c r="C39" s="768" t="s">
        <v>996</v>
      </c>
      <c r="D39" s="769" t="s">
        <v>186</v>
      </c>
      <c r="E39" s="770" t="s">
        <v>2</v>
      </c>
      <c r="F39" s="771">
        <f t="shared" si="0"/>
        <v>3</v>
      </c>
      <c r="G39" s="772"/>
      <c r="H39" s="773">
        <f t="shared" ref="H39:N39" si="9">SUM(H$11:H$24)</f>
        <v>0</v>
      </c>
      <c r="I39" s="774">
        <f t="shared" si="9"/>
        <v>0</v>
      </c>
      <c r="J39" s="774">
        <f t="shared" si="9"/>
        <v>0</v>
      </c>
      <c r="K39" s="774">
        <f t="shared" si="9"/>
        <v>3</v>
      </c>
      <c r="L39" s="774">
        <f t="shared" si="9"/>
        <v>0</v>
      </c>
      <c r="M39" s="774">
        <f t="shared" si="9"/>
        <v>5</v>
      </c>
      <c r="N39" s="775">
        <f t="shared" si="9"/>
        <v>0</v>
      </c>
      <c r="O39" s="776"/>
      <c r="P39" s="777"/>
      <c r="Q39" s="778">
        <f t="shared" si="1"/>
        <v>0</v>
      </c>
      <c r="R39" s="686"/>
      <c r="S39" s="686" t="s">
        <v>968</v>
      </c>
      <c r="T39" s="686"/>
      <c r="U39" s="686"/>
      <c r="V39" s="686"/>
      <c r="W39" s="686"/>
      <c r="X39" s="686"/>
      <c r="Y39" s="686"/>
      <c r="Z39" s="686"/>
      <c r="AA39" s="686"/>
      <c r="AB39" s="686"/>
    </row>
    <row r="40" spans="1:28" ht="15.75" customHeight="1">
      <c r="A40" s="672"/>
      <c r="B40" s="672"/>
      <c r="C40" s="768" t="s">
        <v>996</v>
      </c>
      <c r="D40" s="769" t="s">
        <v>183</v>
      </c>
      <c r="E40" s="770" t="s">
        <v>2</v>
      </c>
      <c r="F40" s="771">
        <f t="shared" si="0"/>
        <v>6</v>
      </c>
      <c r="G40" s="772"/>
      <c r="H40" s="773">
        <f t="shared" ref="H40:N41" si="10">SUM(H$9:H$10,H$23:H$24)</f>
        <v>0</v>
      </c>
      <c r="I40" s="774">
        <f t="shared" si="10"/>
        <v>0</v>
      </c>
      <c r="J40" s="774">
        <f t="shared" si="10"/>
        <v>0</v>
      </c>
      <c r="K40" s="774">
        <f t="shared" si="10"/>
        <v>6</v>
      </c>
      <c r="L40" s="774">
        <f t="shared" si="10"/>
        <v>7</v>
      </c>
      <c r="M40" s="774">
        <f t="shared" si="10"/>
        <v>5</v>
      </c>
      <c r="N40" s="775">
        <f t="shared" si="10"/>
        <v>0</v>
      </c>
      <c r="O40" s="776"/>
      <c r="P40" s="777"/>
      <c r="Q40" s="778">
        <f t="shared" si="1"/>
        <v>0</v>
      </c>
      <c r="R40" s="686"/>
      <c r="S40" s="686" t="s">
        <v>968</v>
      </c>
      <c r="T40" s="686"/>
      <c r="U40" s="686"/>
      <c r="V40" s="686"/>
      <c r="W40" s="686"/>
      <c r="X40" s="686"/>
      <c r="Y40" s="686"/>
      <c r="Z40" s="686"/>
      <c r="AA40" s="686"/>
      <c r="AB40" s="686"/>
    </row>
    <row r="41" spans="1:28" ht="15.75" customHeight="1">
      <c r="A41" s="672"/>
      <c r="B41" s="672"/>
      <c r="C41" s="768" t="s">
        <v>996</v>
      </c>
      <c r="D41" s="769" t="s">
        <v>184</v>
      </c>
      <c r="E41" s="770" t="s">
        <v>2</v>
      </c>
      <c r="F41" s="771">
        <f t="shared" si="0"/>
        <v>6</v>
      </c>
      <c r="G41" s="772"/>
      <c r="H41" s="773">
        <f>SUM(H$9:H$10,H$11:H$18)</f>
        <v>0</v>
      </c>
      <c r="I41" s="774">
        <f t="shared" si="10"/>
        <v>0</v>
      </c>
      <c r="J41" s="774">
        <f t="shared" si="10"/>
        <v>0</v>
      </c>
      <c r="K41" s="774">
        <f t="shared" si="10"/>
        <v>6</v>
      </c>
      <c r="L41" s="774">
        <f t="shared" si="10"/>
        <v>7</v>
      </c>
      <c r="M41" s="774">
        <f t="shared" si="10"/>
        <v>5</v>
      </c>
      <c r="N41" s="775">
        <f t="shared" si="10"/>
        <v>0</v>
      </c>
      <c r="O41" s="776"/>
      <c r="P41" s="777"/>
      <c r="Q41" s="778">
        <f t="shared" si="1"/>
        <v>0</v>
      </c>
      <c r="R41" s="686"/>
      <c r="S41" s="686" t="s">
        <v>968</v>
      </c>
      <c r="T41" s="686"/>
      <c r="U41" s="686"/>
      <c r="V41" s="686"/>
      <c r="W41" s="686"/>
      <c r="X41" s="686"/>
      <c r="Y41" s="686"/>
      <c r="Z41" s="686"/>
      <c r="AA41" s="686"/>
      <c r="AB41" s="686"/>
    </row>
    <row r="42" spans="1:28" ht="15.75" customHeight="1">
      <c r="A42" s="672"/>
      <c r="B42" s="672"/>
      <c r="C42" s="768" t="s">
        <v>996</v>
      </c>
      <c r="D42" s="769" t="s">
        <v>185</v>
      </c>
      <c r="E42" s="770" t="s">
        <v>2</v>
      </c>
      <c r="F42" s="771">
        <f t="shared" si="0"/>
        <v>24</v>
      </c>
      <c r="G42" s="772"/>
      <c r="H42" s="773">
        <f t="shared" ref="H42:N42" si="11">SUM(H$9:H$10)*4</f>
        <v>0</v>
      </c>
      <c r="I42" s="774">
        <f t="shared" si="11"/>
        <v>0</v>
      </c>
      <c r="J42" s="774">
        <f t="shared" si="11"/>
        <v>0</v>
      </c>
      <c r="K42" s="774">
        <f t="shared" si="11"/>
        <v>24</v>
      </c>
      <c r="L42" s="774">
        <f t="shared" si="11"/>
        <v>28</v>
      </c>
      <c r="M42" s="774">
        <f t="shared" si="11"/>
        <v>20</v>
      </c>
      <c r="N42" s="775">
        <f t="shared" si="11"/>
        <v>0</v>
      </c>
      <c r="O42" s="776"/>
      <c r="P42" s="777"/>
      <c r="Q42" s="778">
        <f t="shared" si="1"/>
        <v>0</v>
      </c>
      <c r="R42" s="686"/>
      <c r="S42" s="686" t="s">
        <v>968</v>
      </c>
      <c r="T42" s="686"/>
      <c r="U42" s="686"/>
      <c r="V42" s="686"/>
      <c r="W42" s="686"/>
      <c r="X42" s="686"/>
      <c r="Y42" s="686"/>
      <c r="Z42" s="686"/>
      <c r="AA42" s="686"/>
      <c r="AB42" s="686"/>
    </row>
    <row r="43" spans="1:28" ht="15.75" customHeight="1">
      <c r="A43" s="672"/>
      <c r="B43" s="672"/>
      <c r="C43" s="768" t="s">
        <v>996</v>
      </c>
      <c r="D43" s="769" t="s">
        <v>181</v>
      </c>
      <c r="E43" s="770" t="s">
        <v>2</v>
      </c>
      <c r="F43" s="771">
        <f t="shared" si="0"/>
        <v>2</v>
      </c>
      <c r="G43" s="772"/>
      <c r="H43" s="773">
        <f t="shared" ref="H43:N43" si="12">SUM(H$11:H$14)</f>
        <v>0</v>
      </c>
      <c r="I43" s="774">
        <f t="shared" si="12"/>
        <v>0</v>
      </c>
      <c r="J43" s="774">
        <f t="shared" si="12"/>
        <v>0</v>
      </c>
      <c r="K43" s="774">
        <f t="shared" si="12"/>
        <v>2</v>
      </c>
      <c r="L43" s="774">
        <f t="shared" si="12"/>
        <v>0</v>
      </c>
      <c r="M43" s="774">
        <f t="shared" si="12"/>
        <v>3</v>
      </c>
      <c r="N43" s="775">
        <f t="shared" si="12"/>
        <v>0</v>
      </c>
      <c r="O43" s="776"/>
      <c r="P43" s="777"/>
      <c r="Q43" s="778">
        <f t="shared" si="1"/>
        <v>0</v>
      </c>
      <c r="R43" s="686"/>
      <c r="S43" s="686" t="s">
        <v>968</v>
      </c>
      <c r="T43" s="686"/>
      <c r="U43" s="686"/>
      <c r="V43" s="686"/>
      <c r="W43" s="686"/>
      <c r="X43" s="686"/>
      <c r="Y43" s="686"/>
      <c r="Z43" s="686"/>
      <c r="AA43" s="686"/>
      <c r="AB43" s="686"/>
    </row>
    <row r="44" spans="1:28" ht="15.75" customHeight="1">
      <c r="A44" s="672"/>
      <c r="B44" s="672"/>
      <c r="C44" s="768" t="s">
        <v>996</v>
      </c>
      <c r="D44" s="769" t="s">
        <v>1007</v>
      </c>
      <c r="E44" s="770" t="s">
        <v>2</v>
      </c>
      <c r="F44" s="771">
        <f t="shared" si="0"/>
        <v>1</v>
      </c>
      <c r="G44" s="772"/>
      <c r="H44" s="773">
        <f t="shared" ref="H44:N44" si="13">SUM(H$16:H$18)</f>
        <v>0</v>
      </c>
      <c r="I44" s="774">
        <f t="shared" si="13"/>
        <v>0</v>
      </c>
      <c r="J44" s="774">
        <f t="shared" si="13"/>
        <v>0</v>
      </c>
      <c r="K44" s="774">
        <f t="shared" si="13"/>
        <v>1</v>
      </c>
      <c r="L44" s="774">
        <f t="shared" si="13"/>
        <v>0</v>
      </c>
      <c r="M44" s="774">
        <f t="shared" si="13"/>
        <v>0</v>
      </c>
      <c r="N44" s="775">
        <f t="shared" si="13"/>
        <v>0</v>
      </c>
      <c r="O44" s="776"/>
      <c r="P44" s="777"/>
      <c r="Q44" s="778">
        <f t="shared" si="1"/>
        <v>0</v>
      </c>
      <c r="R44" s="686"/>
      <c r="S44" s="686" t="s">
        <v>968</v>
      </c>
      <c r="T44" s="686"/>
      <c r="U44" s="686"/>
      <c r="V44" s="686"/>
      <c r="W44" s="686"/>
      <c r="X44" s="686"/>
      <c r="Y44" s="686"/>
      <c r="Z44" s="686"/>
      <c r="AA44" s="686"/>
      <c r="AB44" s="686"/>
    </row>
    <row r="45" spans="1:28" ht="15.75" customHeight="1">
      <c r="A45" s="672"/>
      <c r="B45" s="672"/>
      <c r="C45" s="768" t="s">
        <v>996</v>
      </c>
      <c r="D45" s="769" t="s">
        <v>1008</v>
      </c>
      <c r="E45" s="770" t="s">
        <v>2</v>
      </c>
      <c r="F45" s="771">
        <f t="shared" si="0"/>
        <v>0</v>
      </c>
      <c r="G45" s="772"/>
      <c r="H45" s="773">
        <f t="shared" ref="H45:N45" si="14">SUM(H$19:H$22)</f>
        <v>0</v>
      </c>
      <c r="I45" s="774">
        <f t="shared" si="14"/>
        <v>0</v>
      </c>
      <c r="J45" s="774">
        <f t="shared" si="14"/>
        <v>0</v>
      </c>
      <c r="K45" s="774">
        <f t="shared" si="14"/>
        <v>0</v>
      </c>
      <c r="L45" s="774">
        <f t="shared" si="14"/>
        <v>0</v>
      </c>
      <c r="M45" s="774">
        <f t="shared" si="14"/>
        <v>0</v>
      </c>
      <c r="N45" s="775">
        <f t="shared" si="14"/>
        <v>0</v>
      </c>
      <c r="O45" s="776"/>
      <c r="P45" s="777"/>
      <c r="Q45" s="778">
        <f t="shared" si="1"/>
        <v>0</v>
      </c>
      <c r="R45" s="686"/>
      <c r="S45" s="686" t="s">
        <v>968</v>
      </c>
      <c r="T45" s="686"/>
      <c r="U45" s="686"/>
      <c r="V45" s="686"/>
      <c r="W45" s="686"/>
      <c r="X45" s="686"/>
      <c r="Y45" s="686"/>
      <c r="Z45" s="686"/>
      <c r="AA45" s="686"/>
      <c r="AB45" s="686"/>
    </row>
    <row r="46" spans="1:28" ht="15.75" customHeight="1" thickBot="1">
      <c r="A46" s="672"/>
      <c r="B46" s="672"/>
      <c r="C46" s="752" t="s">
        <v>996</v>
      </c>
      <c r="D46" s="753" t="s">
        <v>1009</v>
      </c>
      <c r="E46" s="754"/>
      <c r="F46" s="755">
        <f t="shared" si="0"/>
        <v>0</v>
      </c>
      <c r="G46" s="711"/>
      <c r="H46" s="779"/>
      <c r="I46" s="780"/>
      <c r="J46" s="780"/>
      <c r="K46" s="780"/>
      <c r="L46" s="780"/>
      <c r="M46" s="781"/>
      <c r="N46" s="782"/>
      <c r="O46" s="717"/>
      <c r="P46" s="760">
        <v>688.68</v>
      </c>
      <c r="Q46" s="761">
        <f t="shared" si="1"/>
        <v>0</v>
      </c>
      <c r="R46" s="686"/>
      <c r="S46" s="686"/>
      <c r="T46" s="686"/>
      <c r="U46" s="686"/>
      <c r="V46" s="686"/>
      <c r="W46" s="686"/>
      <c r="X46" s="686"/>
      <c r="Y46" s="686"/>
      <c r="Z46" s="686"/>
      <c r="AA46" s="686"/>
      <c r="AB46" s="686"/>
    </row>
    <row r="47" spans="1:28" ht="15.75" customHeight="1" thickTop="1">
      <c r="A47" s="672"/>
      <c r="B47" s="672"/>
      <c r="C47" s="735" t="s">
        <v>1010</v>
      </c>
      <c r="D47" s="736" t="s">
        <v>1011</v>
      </c>
      <c r="E47" s="737" t="s">
        <v>1</v>
      </c>
      <c r="F47" s="738">
        <f t="shared" si="0"/>
        <v>2.4544000000000001</v>
      </c>
      <c r="G47" s="711"/>
      <c r="H47" s="783"/>
      <c r="I47" s="784"/>
      <c r="J47" s="785"/>
      <c r="K47" s="784">
        <f>(2.08*1.18)</f>
        <v>2.4544000000000001</v>
      </c>
      <c r="L47" s="784"/>
      <c r="M47" s="786">
        <f>(2.71*0.95)+(0.65*2.5)</f>
        <v>4.1995000000000005</v>
      </c>
      <c r="N47" s="787"/>
      <c r="O47" s="717"/>
      <c r="P47" s="741">
        <v>750</v>
      </c>
      <c r="Q47" s="742">
        <f t="shared" si="1"/>
        <v>1840.8000000000002</v>
      </c>
      <c r="R47" s="686"/>
      <c r="S47" s="686"/>
      <c r="T47" s="686"/>
      <c r="U47" s="686"/>
      <c r="V47" s="686"/>
      <c r="W47" s="686"/>
      <c r="X47" s="686"/>
      <c r="Y47" s="686"/>
      <c r="Z47" s="686"/>
      <c r="AA47" s="686"/>
      <c r="AB47" s="686"/>
    </row>
    <row r="48" spans="1:28" ht="18" customHeight="1">
      <c r="A48" s="672"/>
      <c r="B48" s="672"/>
      <c r="C48" s="743" t="s">
        <v>1010</v>
      </c>
      <c r="D48" s="744" t="s">
        <v>1012</v>
      </c>
      <c r="E48" s="745" t="s">
        <v>1</v>
      </c>
      <c r="F48" s="738">
        <f t="shared" si="0"/>
        <v>0.437</v>
      </c>
      <c r="G48" s="711"/>
      <c r="H48" s="788"/>
      <c r="I48" s="789"/>
      <c r="J48" s="790"/>
      <c r="K48" s="789">
        <f>0.95*0.46</f>
        <v>0.437</v>
      </c>
      <c r="L48" s="789"/>
      <c r="M48" s="791">
        <f>1.1*0.45</f>
        <v>0.49500000000000005</v>
      </c>
      <c r="N48" s="792"/>
      <c r="O48" s="717"/>
      <c r="P48" s="741">
        <v>750</v>
      </c>
      <c r="Q48" s="742">
        <f t="shared" si="1"/>
        <v>327.75</v>
      </c>
      <c r="R48" s="686"/>
      <c r="S48" s="686"/>
      <c r="T48" s="686"/>
      <c r="U48" s="686"/>
      <c r="V48" s="686"/>
      <c r="W48" s="686"/>
      <c r="X48" s="686"/>
      <c r="Y48" s="686"/>
      <c r="Z48" s="686"/>
      <c r="AA48" s="686"/>
      <c r="AB48" s="686"/>
    </row>
    <row r="49" spans="1:28" ht="18" customHeight="1">
      <c r="A49" s="672"/>
      <c r="B49" s="672"/>
      <c r="C49" s="743" t="s">
        <v>1010</v>
      </c>
      <c r="D49" s="744" t="s">
        <v>1013</v>
      </c>
      <c r="E49" s="745" t="s">
        <v>1</v>
      </c>
      <c r="F49" s="738">
        <f t="shared" si="0"/>
        <v>0</v>
      </c>
      <c r="G49" s="711"/>
      <c r="H49" s="788"/>
      <c r="I49" s="747"/>
      <c r="J49" s="747"/>
      <c r="K49" s="747"/>
      <c r="L49" s="747"/>
      <c r="M49" s="748"/>
      <c r="N49" s="749"/>
      <c r="O49" s="717"/>
      <c r="P49" s="741">
        <v>750</v>
      </c>
      <c r="Q49" s="742">
        <f t="shared" si="1"/>
        <v>0</v>
      </c>
      <c r="R49" s="686"/>
      <c r="S49" s="686"/>
      <c r="T49" s="686"/>
      <c r="U49" s="686"/>
      <c r="V49" s="686"/>
      <c r="W49" s="686"/>
      <c r="X49" s="686"/>
      <c r="Y49" s="686"/>
      <c r="Z49" s="686"/>
      <c r="AA49" s="686"/>
      <c r="AB49" s="686"/>
    </row>
    <row r="50" spans="1:28" ht="15.75" customHeight="1" thickBot="1">
      <c r="A50" s="672"/>
      <c r="B50" s="672"/>
      <c r="C50" s="793"/>
      <c r="D50" s="794"/>
      <c r="E50" s="795"/>
      <c r="F50" s="796"/>
      <c r="G50" s="711"/>
      <c r="H50" s="797"/>
      <c r="I50" s="798"/>
      <c r="J50" s="798"/>
      <c r="K50" s="798"/>
      <c r="L50" s="798"/>
      <c r="M50" s="799"/>
      <c r="N50" s="800"/>
      <c r="O50" s="717"/>
      <c r="P50" s="801"/>
      <c r="Q50" s="802">
        <f t="shared" si="1"/>
        <v>0</v>
      </c>
      <c r="R50" s="686"/>
      <c r="S50" s="686"/>
      <c r="T50" s="686"/>
      <c r="U50" s="686"/>
      <c r="V50" s="686"/>
      <c r="W50" s="686"/>
      <c r="X50" s="686"/>
      <c r="Y50" s="686"/>
      <c r="Z50" s="686"/>
      <c r="AA50" s="686"/>
      <c r="AB50" s="686"/>
    </row>
    <row r="51" spans="1:28" ht="15.75" customHeight="1">
      <c r="A51" s="672"/>
      <c r="B51" s="672"/>
      <c r="C51" s="686"/>
      <c r="D51" s="686"/>
      <c r="E51" s="686"/>
      <c r="F51" s="693"/>
      <c r="G51" s="803"/>
      <c r="H51" s="686"/>
      <c r="I51" s="686"/>
      <c r="J51" s="686"/>
      <c r="K51" s="686"/>
      <c r="L51" s="686"/>
      <c r="M51" s="686"/>
      <c r="N51" s="686"/>
      <c r="O51" s="686"/>
      <c r="P51" s="694"/>
      <c r="Q51" s="694"/>
      <c r="R51" s="686"/>
      <c r="S51" s="686"/>
      <c r="T51" s="686"/>
      <c r="U51" s="686"/>
      <c r="V51" s="686"/>
      <c r="W51" s="686"/>
      <c r="X51" s="686"/>
      <c r="Y51" s="686"/>
      <c r="Z51" s="686"/>
      <c r="AA51" s="686"/>
      <c r="AB51" s="686"/>
    </row>
    <row r="52" spans="1:28" ht="15.75" customHeight="1">
      <c r="A52" s="672"/>
      <c r="B52" s="672"/>
      <c r="C52" s="686"/>
      <c r="D52" s="686"/>
      <c r="E52" s="686"/>
      <c r="F52" s="804" t="s">
        <v>977</v>
      </c>
      <c r="G52" s="803"/>
      <c r="H52" s="805">
        <f t="array" ref="H52">SUMPRODUCT(H$9:H$50,$P$9:$P$50,--($C$9:$C$50=$F52))*H$8</f>
        <v>0</v>
      </c>
      <c r="I52" s="805">
        <f t="array" ref="I52">SUMPRODUCT(I$9:I$50,$P$9:$P$50,--($C$9:$C$50=$F52))*I$8</f>
        <v>0</v>
      </c>
      <c r="J52" s="805">
        <f t="array" ref="J52">SUMPRODUCT(J$9:J$50,$P$9:$P$50,--($C$9:$C$50=$F52))*J$8</f>
        <v>0</v>
      </c>
      <c r="K52" s="805">
        <f t="array" ref="K52">SUMPRODUCT(K$9:K$50,$P$9:$P$50,--($C$9:$C$50=$F52))*K$8</f>
        <v>13609.944000000003</v>
      </c>
      <c r="L52" s="805">
        <f t="array" ref="L52">SUMPRODUCT(L$9:L$50,$P$9:$P$50,--($C$9:$C$50=$F52))*L$8</f>
        <v>106369.12440000002</v>
      </c>
      <c r="M52" s="805">
        <f t="array" ref="M52">SUMPRODUCT(M$9:M$50,$P$9:$P$50,--($C$9:$C$50=$F52))*M$8</f>
        <v>23611.989200000004</v>
      </c>
      <c r="N52" s="805">
        <f t="array" ref="N52">SUMPRODUCT(N$9:N$50,$P$9:$P$50,--($C$9:$C$50=$F52))*N$8</f>
        <v>0</v>
      </c>
      <c r="O52" s="805">
        <f t="array" ref="O52">SUMPRODUCT(O$9:O$50,$P$9:$P$50,--($C$9:$C$50=$F52))*O$8</f>
        <v>0</v>
      </c>
      <c r="P52" s="694"/>
      <c r="Q52" s="694"/>
      <c r="R52" s="686"/>
      <c r="S52" s="686"/>
      <c r="T52" s="686"/>
      <c r="U52" s="686"/>
      <c r="V52" s="686"/>
      <c r="W52" s="686"/>
      <c r="X52" s="686"/>
      <c r="Y52" s="686"/>
      <c r="Z52" s="686"/>
      <c r="AA52" s="686"/>
      <c r="AB52" s="686"/>
    </row>
    <row r="53" spans="1:28" ht="15.75" customHeight="1">
      <c r="A53" s="686"/>
      <c r="B53" s="686"/>
      <c r="C53" s="686"/>
      <c r="D53" s="672"/>
      <c r="E53" s="686"/>
      <c r="F53" s="804" t="s">
        <v>996</v>
      </c>
      <c r="G53" s="806"/>
      <c r="H53" s="805">
        <f t="array" ref="H53">SUMPRODUCT(H$9:H$50,$P$9:$P$50,--($C$9:$C$50=$F53))*H$8</f>
        <v>1060.08</v>
      </c>
      <c r="I53" s="805">
        <f t="array" ref="I53">SUMPRODUCT(I$9:I$50,$P$9:$P$50,--($C$9:$C$50=$F53))*I$8</f>
        <v>530.04</v>
      </c>
      <c r="J53" s="805">
        <f t="array" ref="J53">SUMPRODUCT(J$9:J$50,$P$9:$P$50,--($C$9:$C$50=$F53))*J$8</f>
        <v>1060.08</v>
      </c>
      <c r="K53" s="805">
        <f t="array" ref="K53">SUMPRODUCT(K$9:K$50,$P$9:$P$50,--($C$9:$C$50=$F53))*K$8</f>
        <v>4270.82</v>
      </c>
      <c r="L53" s="805">
        <f t="array" ref="L53">SUMPRODUCT(L$9:L$50,$P$9:$P$50,--($C$9:$C$50=$F53))*L$8</f>
        <v>0</v>
      </c>
      <c r="M53" s="805">
        <f t="array" ref="M53">SUMPRODUCT(M$9:M$50,$P$9:$P$50,--($C$9:$C$50=$F53))*M$8</f>
        <v>5822.0599999999995</v>
      </c>
      <c r="N53" s="805">
        <f t="array" ref="N53">SUMPRODUCT(N$9:N$50,$P$9:$P$50,--($C$9:$C$50=$F53))*N$8</f>
        <v>0</v>
      </c>
      <c r="O53" s="805">
        <f t="array" ref="O53">SUMPRODUCT(O$9:O$50,$P$9:$P$50,--($C$9:$C$50=$F53))*O$8</f>
        <v>0</v>
      </c>
      <c r="P53" s="694"/>
      <c r="Q53" s="694"/>
      <c r="R53" s="686"/>
      <c r="S53" s="686"/>
      <c r="T53" s="686"/>
      <c r="U53" s="686"/>
      <c r="V53" s="686"/>
      <c r="W53" s="686"/>
      <c r="X53" s="686"/>
      <c r="Y53" s="686"/>
      <c r="Z53" s="686"/>
      <c r="AA53" s="686"/>
      <c r="AB53" s="672"/>
    </row>
    <row r="54" spans="1:28" ht="15.75" customHeight="1">
      <c r="A54" s="686"/>
      <c r="B54" s="686"/>
      <c r="C54" s="686"/>
      <c r="D54" s="672"/>
      <c r="E54" s="686"/>
      <c r="F54" s="804" t="s">
        <v>1010</v>
      </c>
      <c r="G54" s="806"/>
      <c r="H54" s="805">
        <f t="array" ref="H54">SUMPRODUCT(H$9:H$50,$P$9:$P$50,--($C$9:$C$50=$F54))*H$8</f>
        <v>0</v>
      </c>
      <c r="I54" s="805">
        <f t="array" ref="I54">SUMPRODUCT(I$9:I$50,$P$9:$P$50,--($C$9:$C$50=$F54))*I$8</f>
        <v>0</v>
      </c>
      <c r="J54" s="805">
        <f t="array" ref="J54">SUMPRODUCT(J$9:J$50,$P$9:$P$50,--($C$9:$C$50=$F54))*J$8</f>
        <v>0</v>
      </c>
      <c r="K54" s="805">
        <f t="array" ref="K54">SUMPRODUCT(K$9:K$50,$P$9:$P$50,--($C$9:$C$50=$F54))*K$8</f>
        <v>2168.5500000000002</v>
      </c>
      <c r="L54" s="805" cm="1">
        <f t="array" ref="L54">SUMPRODUCT(L$9:L$50,$P$9:$P$50,--($C$9:$C$50=$F54))*L$8</f>
        <v>0</v>
      </c>
      <c r="M54" s="805">
        <f t="array" ref="M54">SUMPRODUCT(M$9:M$50,$P$9:$P$50,--($C$9:$C$50=$F54))*M$8</f>
        <v>3520.8750000000005</v>
      </c>
      <c r="N54" s="805">
        <f t="array" ref="N54">SUMPRODUCT(N$9:N$50,$P$9:$P$50,--($C$9:$C$50=$F54))*N$8</f>
        <v>0</v>
      </c>
      <c r="O54" s="805">
        <f t="array" ref="O54">SUMPRODUCT(O$9:O$50,$P$9:$P$50,--($C$9:$C$50=$F54))*O$8</f>
        <v>0</v>
      </c>
      <c r="P54" s="694"/>
      <c r="Q54" s="694"/>
      <c r="R54" s="686"/>
      <c r="S54" s="686"/>
      <c r="T54" s="686"/>
      <c r="U54" s="686"/>
      <c r="V54" s="686"/>
      <c r="W54" s="686"/>
      <c r="X54" s="686"/>
      <c r="Y54" s="686"/>
      <c r="Z54" s="686"/>
      <c r="AA54" s="686"/>
      <c r="AB54" s="672"/>
    </row>
    <row r="55" spans="1:28" ht="15.75" customHeight="1">
      <c r="A55" s="686"/>
      <c r="B55" s="686"/>
      <c r="C55" s="686"/>
      <c r="D55" s="686"/>
      <c r="E55" s="686"/>
      <c r="F55" s="693"/>
      <c r="G55" s="806"/>
      <c r="H55" s="686"/>
      <c r="I55" s="686"/>
      <c r="J55" s="686"/>
      <c r="K55" s="686"/>
      <c r="L55" s="686"/>
      <c r="M55" s="686"/>
      <c r="N55" s="686"/>
      <c r="O55" s="686"/>
      <c r="P55" s="694"/>
      <c r="Q55" s="694"/>
      <c r="R55" s="686"/>
      <c r="S55" s="686"/>
      <c r="T55" s="686"/>
      <c r="U55" s="686"/>
      <c r="V55" s="686"/>
      <c r="W55" s="686"/>
      <c r="X55" s="686"/>
      <c r="Y55" s="686"/>
      <c r="Z55" s="686"/>
      <c r="AA55" s="686"/>
      <c r="AB55" s="672"/>
    </row>
    <row r="56" spans="1:28" ht="15.75" customHeight="1">
      <c r="A56" s="686"/>
      <c r="B56" s="686"/>
      <c r="C56" s="686"/>
      <c r="D56" s="686"/>
      <c r="E56" s="686"/>
      <c r="F56" s="693"/>
      <c r="G56" s="806"/>
      <c r="H56" s="686"/>
      <c r="I56" s="686"/>
      <c r="J56" s="686"/>
      <c r="K56" s="686"/>
      <c r="L56" s="686"/>
      <c r="M56" s="686"/>
      <c r="N56" s="686"/>
      <c r="O56" s="686"/>
      <c r="P56" s="694"/>
      <c r="Q56" s="694"/>
      <c r="R56" s="686"/>
      <c r="S56" s="686"/>
      <c r="T56" s="686"/>
      <c r="U56" s="686"/>
      <c r="V56" s="686"/>
      <c r="W56" s="686"/>
      <c r="X56" s="686"/>
      <c r="Y56" s="686"/>
      <c r="Z56" s="686"/>
      <c r="AA56" s="686"/>
      <c r="AB56" s="672"/>
    </row>
    <row r="57" spans="1:28" ht="15.75" customHeight="1">
      <c r="A57" s="686"/>
      <c r="B57" s="686"/>
      <c r="C57" s="686"/>
      <c r="D57" s="686"/>
      <c r="E57" s="686"/>
      <c r="F57" s="693"/>
      <c r="G57" s="806"/>
      <c r="H57" s="686"/>
      <c r="I57" s="686"/>
      <c r="J57" s="686"/>
      <c r="K57" s="686"/>
      <c r="L57" s="686"/>
      <c r="M57" s="686"/>
      <c r="N57" s="686"/>
      <c r="O57" s="686"/>
      <c r="P57" s="694"/>
      <c r="Q57" s="694"/>
      <c r="R57" s="686"/>
      <c r="S57" s="686"/>
      <c r="T57" s="686"/>
      <c r="U57" s="686"/>
      <c r="V57" s="686"/>
      <c r="W57" s="686"/>
      <c r="X57" s="686"/>
      <c r="Y57" s="686"/>
      <c r="Z57" s="686"/>
      <c r="AA57" s="686"/>
      <c r="AB57" s="672"/>
    </row>
    <row r="58" spans="1:28" ht="15.75" customHeight="1">
      <c r="A58" s="686"/>
      <c r="B58" s="686"/>
      <c r="C58" s="686"/>
      <c r="D58" s="686"/>
      <c r="E58" s="686"/>
      <c r="F58" s="693"/>
      <c r="G58" s="806"/>
      <c r="H58" s="686"/>
      <c r="I58" s="686"/>
      <c r="J58" s="686"/>
      <c r="K58" s="686"/>
      <c r="L58" s="686"/>
      <c r="M58" s="686"/>
      <c r="N58" s="686"/>
      <c r="O58" s="686"/>
      <c r="P58" s="694"/>
      <c r="Q58" s="694"/>
      <c r="R58" s="686"/>
      <c r="S58" s="686"/>
      <c r="T58" s="686"/>
      <c r="U58" s="686"/>
      <c r="V58" s="686"/>
      <c r="W58" s="686"/>
      <c r="X58" s="686"/>
      <c r="Y58" s="686"/>
      <c r="Z58" s="686"/>
      <c r="AA58" s="686"/>
      <c r="AB58" s="672"/>
    </row>
    <row r="59" spans="1:28" ht="15.75" customHeight="1">
      <c r="A59" s="686"/>
      <c r="B59" s="686"/>
      <c r="C59" s="686"/>
      <c r="D59" s="686"/>
      <c r="E59" s="686"/>
      <c r="F59" s="693"/>
      <c r="G59" s="806"/>
      <c r="H59" s="686"/>
      <c r="I59" s="686"/>
      <c r="J59" s="686"/>
      <c r="K59" s="686"/>
      <c r="L59" s="686"/>
      <c r="M59" s="686"/>
      <c r="N59" s="686"/>
      <c r="O59" s="686"/>
      <c r="P59" s="694"/>
      <c r="Q59" s="694"/>
      <c r="R59" s="686"/>
      <c r="S59" s="686"/>
      <c r="T59" s="686"/>
      <c r="U59" s="686"/>
      <c r="V59" s="686"/>
      <c r="W59" s="686"/>
      <c r="X59" s="686"/>
      <c r="Y59" s="686"/>
      <c r="Z59" s="686"/>
      <c r="AA59" s="686"/>
      <c r="AB59" s="672"/>
    </row>
    <row r="60" spans="1:28" ht="15.75" customHeight="1">
      <c r="A60" s="686"/>
      <c r="B60" s="686"/>
      <c r="C60" s="686"/>
      <c r="D60" s="686"/>
      <c r="E60" s="686"/>
      <c r="F60" s="693"/>
      <c r="G60" s="806"/>
      <c r="H60" s="686"/>
      <c r="I60" s="686"/>
      <c r="J60" s="686"/>
      <c r="K60" s="686"/>
      <c r="L60" s="686"/>
      <c r="M60" s="686"/>
      <c r="N60" s="686"/>
      <c r="O60" s="686"/>
      <c r="P60" s="694"/>
      <c r="Q60" s="694"/>
      <c r="R60" s="686"/>
      <c r="S60" s="686"/>
      <c r="T60" s="686"/>
      <c r="U60" s="686"/>
      <c r="V60" s="686"/>
      <c r="W60" s="686"/>
      <c r="X60" s="686"/>
      <c r="Y60" s="686"/>
      <c r="Z60" s="686"/>
      <c r="AA60" s="686"/>
      <c r="AB60" s="672"/>
    </row>
    <row r="61" spans="1:28" ht="15.75" customHeight="1">
      <c r="A61" s="686"/>
      <c r="B61" s="686"/>
      <c r="C61" s="686"/>
      <c r="D61" s="686"/>
      <c r="E61" s="686"/>
      <c r="F61" s="693"/>
      <c r="G61" s="806"/>
      <c r="H61" s="686"/>
      <c r="I61" s="686"/>
      <c r="J61" s="686"/>
      <c r="K61" s="686"/>
      <c r="L61" s="686"/>
      <c r="M61" s="686"/>
      <c r="N61" s="686"/>
      <c r="O61" s="686"/>
      <c r="P61" s="694"/>
      <c r="Q61" s="694"/>
      <c r="R61" s="686"/>
      <c r="S61" s="686"/>
      <c r="T61" s="686"/>
      <c r="U61" s="686"/>
      <c r="V61" s="686"/>
      <c r="W61" s="686"/>
      <c r="X61" s="686"/>
      <c r="Y61" s="686"/>
      <c r="Z61" s="686"/>
      <c r="AA61" s="686"/>
      <c r="AB61" s="672"/>
    </row>
    <row r="62" spans="1:28" ht="15.75" customHeight="1">
      <c r="A62" s="686"/>
      <c r="B62" s="686"/>
      <c r="C62" s="686"/>
      <c r="D62" s="686"/>
      <c r="E62" s="686"/>
      <c r="F62" s="693"/>
      <c r="G62" s="806"/>
      <c r="H62" s="686"/>
      <c r="I62" s="686"/>
      <c r="J62" s="686"/>
      <c r="K62" s="686"/>
      <c r="L62" s="686"/>
      <c r="M62" s="686"/>
      <c r="N62" s="686"/>
      <c r="O62" s="686"/>
      <c r="P62" s="694"/>
      <c r="Q62" s="694"/>
      <c r="R62" s="686"/>
      <c r="S62" s="686"/>
      <c r="T62" s="686"/>
      <c r="U62" s="686"/>
      <c r="V62" s="686"/>
      <c r="W62" s="686"/>
      <c r="X62" s="686"/>
      <c r="Y62" s="686"/>
      <c r="Z62" s="686"/>
      <c r="AA62" s="686"/>
      <c r="AB62" s="672"/>
    </row>
    <row r="63" spans="1:28" ht="15.75" customHeight="1">
      <c r="A63" s="686"/>
      <c r="B63" s="686"/>
      <c r="C63" s="686"/>
      <c r="D63" s="672"/>
      <c r="E63" s="686"/>
      <c r="F63" s="693"/>
      <c r="G63" s="806"/>
      <c r="H63" s="686"/>
      <c r="I63" s="686"/>
      <c r="J63" s="686"/>
      <c r="K63" s="686"/>
      <c r="L63" s="686"/>
      <c r="M63" s="686"/>
      <c r="N63" s="686"/>
      <c r="O63" s="686"/>
      <c r="P63" s="694"/>
      <c r="Q63" s="694"/>
      <c r="R63" s="686"/>
      <c r="S63" s="686"/>
      <c r="T63" s="686"/>
      <c r="U63" s="686"/>
      <c r="V63" s="686"/>
      <c r="W63" s="686"/>
      <c r="X63" s="686"/>
      <c r="Y63" s="686"/>
      <c r="Z63" s="686"/>
      <c r="AA63" s="686"/>
      <c r="AB63" s="672"/>
    </row>
    <row r="64" spans="1:28" ht="15.75" customHeight="1">
      <c r="A64" s="686"/>
      <c r="B64" s="686"/>
      <c r="C64" s="686"/>
      <c r="D64" s="672"/>
      <c r="E64" s="686"/>
      <c r="F64" s="693"/>
      <c r="G64" s="806"/>
      <c r="H64" s="686"/>
      <c r="I64" s="686"/>
      <c r="J64" s="686"/>
      <c r="K64" s="686"/>
      <c r="L64" s="686"/>
      <c r="M64" s="686"/>
      <c r="N64" s="686"/>
      <c r="O64" s="686"/>
      <c r="P64" s="694"/>
      <c r="Q64" s="694"/>
      <c r="R64" s="686"/>
      <c r="S64" s="686"/>
      <c r="T64" s="686"/>
      <c r="U64" s="686"/>
      <c r="V64" s="686"/>
      <c r="W64" s="686"/>
      <c r="X64" s="686"/>
      <c r="Y64" s="686"/>
      <c r="Z64" s="686"/>
      <c r="AA64" s="686"/>
      <c r="AB64" s="672"/>
    </row>
    <row r="65" spans="1:28" ht="15.75" customHeight="1">
      <c r="A65" s="686"/>
      <c r="B65" s="686"/>
      <c r="C65" s="686"/>
      <c r="D65" s="672"/>
      <c r="E65" s="686"/>
      <c r="F65" s="693"/>
      <c r="G65" s="806"/>
      <c r="H65" s="686"/>
      <c r="I65" s="686"/>
      <c r="J65" s="686"/>
      <c r="K65" s="686"/>
      <c r="L65" s="686"/>
      <c r="M65" s="686"/>
      <c r="N65" s="686"/>
      <c r="O65" s="686"/>
      <c r="P65" s="694"/>
      <c r="Q65" s="694"/>
      <c r="R65" s="686"/>
      <c r="S65" s="686"/>
      <c r="T65" s="686"/>
      <c r="U65" s="686"/>
      <c r="V65" s="686"/>
      <c r="W65" s="686"/>
      <c r="X65" s="686"/>
      <c r="Y65" s="686"/>
      <c r="Z65" s="686"/>
      <c r="AA65" s="686"/>
      <c r="AB65" s="672"/>
    </row>
    <row r="66" spans="1:28" ht="15.75" customHeight="1">
      <c r="A66" s="686"/>
      <c r="B66" s="686"/>
      <c r="C66" s="686"/>
      <c r="D66" s="672"/>
      <c r="E66" s="686"/>
      <c r="F66" s="693"/>
      <c r="G66" s="806"/>
      <c r="H66" s="686"/>
      <c r="I66" s="686"/>
      <c r="J66" s="686"/>
      <c r="K66" s="686"/>
      <c r="L66" s="686"/>
      <c r="M66" s="686"/>
      <c r="N66" s="686"/>
      <c r="O66" s="686"/>
      <c r="P66" s="694"/>
      <c r="Q66" s="694"/>
      <c r="R66" s="686"/>
      <c r="S66" s="686"/>
      <c r="T66" s="686"/>
      <c r="U66" s="686"/>
      <c r="V66" s="686"/>
      <c r="W66" s="686"/>
      <c r="X66" s="686"/>
      <c r="Y66" s="686"/>
      <c r="Z66" s="686"/>
      <c r="AA66" s="686"/>
      <c r="AB66" s="672"/>
    </row>
    <row r="67" spans="1:28" ht="15.75" customHeight="1">
      <c r="A67" s="686"/>
      <c r="B67" s="686"/>
      <c r="C67" s="686"/>
      <c r="D67" s="672"/>
      <c r="E67" s="686"/>
      <c r="F67" s="693"/>
      <c r="G67" s="806"/>
      <c r="H67" s="686"/>
      <c r="I67" s="686"/>
      <c r="J67" s="686"/>
      <c r="K67" s="686"/>
      <c r="L67" s="686"/>
      <c r="M67" s="686"/>
      <c r="N67" s="686"/>
      <c r="O67" s="686"/>
      <c r="P67" s="694"/>
      <c r="Q67" s="694"/>
      <c r="R67" s="686"/>
      <c r="S67" s="686"/>
      <c r="T67" s="686"/>
      <c r="U67" s="686"/>
      <c r="V67" s="686"/>
      <c r="W67" s="686"/>
      <c r="X67" s="686"/>
      <c r="Y67" s="686"/>
      <c r="Z67" s="686"/>
      <c r="AA67" s="686"/>
      <c r="AB67" s="672"/>
    </row>
    <row r="68" spans="1:28" ht="15.75" customHeight="1">
      <c r="A68" s="686"/>
      <c r="B68" s="686"/>
      <c r="C68" s="686"/>
      <c r="D68" s="672"/>
      <c r="E68" s="686"/>
      <c r="F68" s="693"/>
      <c r="G68" s="806"/>
      <c r="H68" s="686"/>
      <c r="I68" s="686"/>
      <c r="J68" s="686"/>
      <c r="K68" s="686"/>
      <c r="L68" s="686"/>
      <c r="M68" s="686"/>
      <c r="N68" s="686"/>
      <c r="O68" s="686"/>
      <c r="P68" s="694"/>
      <c r="Q68" s="694"/>
      <c r="R68" s="686"/>
      <c r="S68" s="686"/>
      <c r="T68" s="686"/>
      <c r="U68" s="686"/>
      <c r="V68" s="686"/>
      <c r="W68" s="686"/>
      <c r="X68" s="686"/>
      <c r="Y68" s="686"/>
      <c r="Z68" s="686"/>
      <c r="AA68" s="686"/>
      <c r="AB68" s="672"/>
    </row>
    <row r="69" spans="1:28" ht="15.75" customHeight="1">
      <c r="A69" s="686"/>
      <c r="B69" s="686"/>
      <c r="C69" s="686"/>
      <c r="D69" s="672"/>
      <c r="E69" s="686"/>
      <c r="F69" s="693"/>
      <c r="G69" s="806"/>
      <c r="H69" s="686"/>
      <c r="I69" s="686"/>
      <c r="J69" s="686"/>
      <c r="K69" s="686"/>
      <c r="L69" s="686"/>
      <c r="M69" s="686"/>
      <c r="N69" s="686"/>
      <c r="O69" s="686"/>
      <c r="P69" s="694"/>
      <c r="Q69" s="694"/>
      <c r="R69" s="686"/>
      <c r="S69" s="686"/>
      <c r="T69" s="686"/>
      <c r="U69" s="686"/>
      <c r="V69" s="686"/>
      <c r="W69" s="686"/>
      <c r="X69" s="686"/>
      <c r="Y69" s="686"/>
      <c r="Z69" s="686"/>
      <c r="AA69" s="686"/>
      <c r="AB69" s="672"/>
    </row>
    <row r="70" spans="1:28" ht="15.75" customHeight="1">
      <c r="A70" s="686"/>
      <c r="B70" s="686"/>
      <c r="C70" s="686"/>
      <c r="D70" s="672"/>
      <c r="E70" s="686"/>
      <c r="F70" s="693"/>
      <c r="G70" s="806"/>
      <c r="H70" s="686"/>
      <c r="I70" s="686"/>
      <c r="J70" s="686"/>
      <c r="K70" s="686"/>
      <c r="L70" s="686"/>
      <c r="M70" s="686"/>
      <c r="N70" s="686"/>
      <c r="O70" s="686"/>
      <c r="P70" s="694"/>
      <c r="Q70" s="694"/>
      <c r="R70" s="686"/>
      <c r="S70" s="686"/>
      <c r="T70" s="686"/>
      <c r="U70" s="686"/>
      <c r="V70" s="686"/>
      <c r="W70" s="686"/>
      <c r="X70" s="686"/>
      <c r="Y70" s="686"/>
      <c r="Z70" s="686"/>
      <c r="AA70" s="686"/>
      <c r="AB70" s="672"/>
    </row>
    <row r="71" spans="1:28" ht="15.75" customHeight="1">
      <c r="A71" s="686"/>
      <c r="B71" s="686"/>
      <c r="C71" s="686"/>
      <c r="D71" s="672"/>
      <c r="E71" s="686"/>
      <c r="F71" s="693"/>
      <c r="G71" s="806"/>
      <c r="H71" s="686"/>
      <c r="I71" s="686"/>
      <c r="J71" s="686"/>
      <c r="K71" s="686"/>
      <c r="L71" s="686"/>
      <c r="M71" s="686"/>
      <c r="N71" s="686"/>
      <c r="O71" s="686"/>
      <c r="P71" s="694"/>
      <c r="Q71" s="694"/>
      <c r="R71" s="686"/>
      <c r="S71" s="686"/>
      <c r="T71" s="686"/>
      <c r="U71" s="686"/>
      <c r="V71" s="686"/>
      <c r="W71" s="686"/>
      <c r="X71" s="686"/>
      <c r="Y71" s="686"/>
      <c r="Z71" s="686"/>
      <c r="AA71" s="686"/>
      <c r="AB71" s="672"/>
    </row>
    <row r="72" spans="1:28" ht="15.75" customHeight="1">
      <c r="A72" s="686"/>
      <c r="B72" s="686"/>
      <c r="C72" s="686"/>
      <c r="D72" s="686"/>
      <c r="E72" s="686"/>
      <c r="F72" s="693"/>
      <c r="G72" s="806"/>
      <c r="H72" s="686"/>
      <c r="I72" s="686"/>
      <c r="J72" s="686"/>
      <c r="K72" s="686"/>
      <c r="L72" s="686"/>
      <c r="M72" s="686"/>
      <c r="N72" s="686"/>
      <c r="O72" s="686"/>
      <c r="P72" s="694"/>
      <c r="Q72" s="694"/>
      <c r="R72" s="686"/>
      <c r="S72" s="686"/>
      <c r="T72" s="686"/>
      <c r="U72" s="686"/>
      <c r="V72" s="686"/>
      <c r="W72" s="686"/>
      <c r="X72" s="686"/>
      <c r="Y72" s="686"/>
      <c r="Z72" s="686"/>
      <c r="AA72" s="686"/>
      <c r="AB72" s="672"/>
    </row>
    <row r="73" spans="1:28" ht="15.75" customHeight="1">
      <c r="A73" s="686"/>
      <c r="B73" s="686"/>
      <c r="C73" s="686"/>
      <c r="D73" s="686"/>
      <c r="E73" s="686"/>
      <c r="F73" s="693"/>
      <c r="G73" s="806"/>
      <c r="H73" s="686"/>
      <c r="I73" s="686"/>
      <c r="J73" s="686"/>
      <c r="K73" s="686"/>
      <c r="L73" s="686"/>
      <c r="M73" s="686"/>
      <c r="N73" s="686"/>
      <c r="O73" s="686"/>
      <c r="P73" s="694"/>
      <c r="Q73" s="694"/>
      <c r="R73" s="686"/>
      <c r="S73" s="686"/>
      <c r="T73" s="686"/>
      <c r="U73" s="686"/>
      <c r="V73" s="686"/>
      <c r="W73" s="686"/>
      <c r="X73" s="686"/>
      <c r="Y73" s="686"/>
      <c r="Z73" s="686"/>
      <c r="AA73" s="686"/>
      <c r="AB73" s="672"/>
    </row>
    <row r="74" spans="1:28" ht="15.75" customHeight="1">
      <c r="A74" s="686"/>
      <c r="B74" s="686"/>
      <c r="C74" s="686"/>
      <c r="D74" s="686"/>
      <c r="E74" s="686"/>
      <c r="F74" s="693"/>
      <c r="G74" s="806"/>
      <c r="H74" s="686"/>
      <c r="I74" s="686"/>
      <c r="J74" s="686"/>
      <c r="K74" s="686"/>
      <c r="L74" s="686"/>
      <c r="M74" s="686"/>
      <c r="N74" s="686"/>
      <c r="O74" s="686"/>
      <c r="P74" s="694"/>
      <c r="Q74" s="694"/>
      <c r="R74" s="686"/>
      <c r="S74" s="686"/>
      <c r="T74" s="686"/>
      <c r="U74" s="686"/>
      <c r="V74" s="686"/>
      <c r="W74" s="686"/>
      <c r="X74" s="686"/>
      <c r="Y74" s="686"/>
      <c r="Z74" s="686"/>
      <c r="AA74" s="686"/>
      <c r="AB74" s="672"/>
    </row>
    <row r="75" spans="1:28" ht="15.75" customHeight="1">
      <c r="A75" s="686"/>
      <c r="B75" s="686"/>
      <c r="C75" s="686"/>
      <c r="D75" s="672"/>
      <c r="E75" s="686"/>
      <c r="F75" s="693"/>
      <c r="G75" s="806"/>
      <c r="H75" s="686"/>
      <c r="I75" s="686"/>
      <c r="J75" s="686"/>
      <c r="K75" s="686"/>
      <c r="L75" s="686"/>
      <c r="M75" s="686"/>
      <c r="N75" s="686"/>
      <c r="O75" s="686"/>
      <c r="P75" s="694"/>
      <c r="Q75" s="694"/>
      <c r="R75" s="686"/>
      <c r="S75" s="686"/>
      <c r="T75" s="686"/>
      <c r="U75" s="686"/>
      <c r="V75" s="686"/>
      <c r="W75" s="686"/>
      <c r="X75" s="686"/>
      <c r="Y75" s="686"/>
      <c r="Z75" s="686"/>
      <c r="AA75" s="686"/>
      <c r="AB75" s="672"/>
    </row>
    <row r="76" spans="1:28" ht="15.75" customHeight="1">
      <c r="A76" s="686"/>
      <c r="B76" s="686"/>
      <c r="C76" s="686"/>
      <c r="D76" s="672"/>
      <c r="E76" s="686"/>
      <c r="F76" s="693"/>
      <c r="G76" s="806"/>
      <c r="H76" s="686"/>
      <c r="I76" s="686"/>
      <c r="J76" s="686"/>
      <c r="K76" s="686"/>
      <c r="L76" s="686"/>
      <c r="M76" s="686"/>
      <c r="N76" s="686"/>
      <c r="O76" s="686"/>
      <c r="P76" s="694"/>
      <c r="Q76" s="694"/>
      <c r="R76" s="686"/>
      <c r="S76" s="686"/>
      <c r="T76" s="686"/>
      <c r="U76" s="686"/>
      <c r="V76" s="686"/>
      <c r="W76" s="686"/>
      <c r="X76" s="686"/>
      <c r="Y76" s="686"/>
      <c r="Z76" s="686"/>
      <c r="AA76" s="686"/>
      <c r="AB76" s="672"/>
    </row>
    <row r="77" spans="1:28" ht="15.75" customHeight="1">
      <c r="A77" s="686"/>
      <c r="B77" s="686"/>
      <c r="C77" s="686"/>
      <c r="D77" s="686"/>
      <c r="E77" s="686"/>
      <c r="F77" s="693"/>
      <c r="G77" s="806"/>
      <c r="H77" s="686"/>
      <c r="I77" s="686"/>
      <c r="J77" s="686"/>
      <c r="K77" s="686"/>
      <c r="L77" s="686"/>
      <c r="M77" s="686"/>
      <c r="N77" s="686"/>
      <c r="O77" s="686"/>
      <c r="P77" s="694"/>
      <c r="Q77" s="694"/>
      <c r="R77" s="686"/>
      <c r="S77" s="686"/>
      <c r="T77" s="686"/>
      <c r="U77" s="686"/>
      <c r="V77" s="686"/>
      <c r="W77" s="686"/>
      <c r="X77" s="686"/>
      <c r="Y77" s="686"/>
      <c r="Z77" s="686"/>
      <c r="AA77" s="686"/>
      <c r="AB77" s="672"/>
    </row>
    <row r="78" spans="1:28" ht="15.75" customHeight="1">
      <c r="A78" s="686"/>
      <c r="B78" s="686"/>
      <c r="C78" s="686"/>
      <c r="D78" s="686"/>
      <c r="E78" s="686"/>
      <c r="F78" s="693"/>
      <c r="G78" s="806"/>
      <c r="H78" s="686"/>
      <c r="I78" s="686"/>
      <c r="J78" s="686"/>
      <c r="K78" s="686"/>
      <c r="L78" s="686"/>
      <c r="M78" s="686"/>
      <c r="N78" s="686"/>
      <c r="O78" s="686"/>
      <c r="P78" s="694"/>
      <c r="Q78" s="694"/>
      <c r="R78" s="686"/>
      <c r="S78" s="686"/>
      <c r="T78" s="686"/>
      <c r="U78" s="686"/>
      <c r="V78" s="686"/>
      <c r="W78" s="686"/>
      <c r="X78" s="686"/>
      <c r="Y78" s="686"/>
      <c r="Z78" s="686"/>
      <c r="AA78" s="686"/>
      <c r="AB78" s="672"/>
    </row>
    <row r="79" spans="1:28" ht="15.75" customHeight="1">
      <c r="A79" s="686"/>
      <c r="B79" s="686"/>
      <c r="C79" s="686"/>
      <c r="D79" s="686"/>
      <c r="E79" s="686"/>
      <c r="F79" s="693"/>
      <c r="G79" s="806"/>
      <c r="H79" s="686"/>
      <c r="I79" s="686"/>
      <c r="J79" s="686"/>
      <c r="K79" s="686"/>
      <c r="L79" s="686"/>
      <c r="M79" s="686"/>
      <c r="N79" s="686"/>
      <c r="O79" s="686"/>
      <c r="P79" s="694"/>
      <c r="Q79" s="694"/>
      <c r="R79" s="686"/>
      <c r="S79" s="686"/>
      <c r="T79" s="686"/>
      <c r="U79" s="686"/>
      <c r="V79" s="686"/>
      <c r="W79" s="686"/>
      <c r="X79" s="686"/>
      <c r="Y79" s="686"/>
      <c r="Z79" s="686"/>
      <c r="AA79" s="686"/>
      <c r="AB79" s="672"/>
    </row>
    <row r="80" spans="1:28" ht="15.75" customHeight="1">
      <c r="A80" s="686"/>
      <c r="B80" s="686"/>
      <c r="C80" s="686"/>
      <c r="D80" s="686"/>
      <c r="E80" s="686"/>
      <c r="F80" s="693"/>
      <c r="G80" s="806"/>
      <c r="H80" s="686"/>
      <c r="I80" s="686"/>
      <c r="J80" s="686"/>
      <c r="K80" s="686"/>
      <c r="L80" s="686"/>
      <c r="M80" s="686"/>
      <c r="N80" s="686"/>
      <c r="O80" s="686"/>
      <c r="P80" s="694"/>
      <c r="Q80" s="694"/>
      <c r="R80" s="686"/>
      <c r="S80" s="686"/>
      <c r="T80" s="686"/>
      <c r="U80" s="686"/>
      <c r="V80" s="686"/>
      <c r="W80" s="686"/>
      <c r="X80" s="686"/>
      <c r="Y80" s="686"/>
      <c r="Z80" s="686"/>
      <c r="AA80" s="686"/>
      <c r="AB80" s="672"/>
    </row>
    <row r="81" spans="1:28" ht="15.75" customHeight="1">
      <c r="A81" s="686"/>
      <c r="B81" s="686"/>
      <c r="C81" s="686"/>
      <c r="D81" s="686"/>
      <c r="E81" s="686"/>
      <c r="F81" s="693"/>
      <c r="G81" s="806"/>
      <c r="H81" s="686"/>
      <c r="I81" s="686"/>
      <c r="J81" s="686"/>
      <c r="K81" s="686"/>
      <c r="L81" s="686"/>
      <c r="M81" s="686"/>
      <c r="N81" s="686"/>
      <c r="O81" s="686"/>
      <c r="P81" s="694"/>
      <c r="Q81" s="694"/>
      <c r="R81" s="686"/>
      <c r="S81" s="686"/>
      <c r="T81" s="686"/>
      <c r="U81" s="686"/>
      <c r="V81" s="686"/>
      <c r="W81" s="686"/>
      <c r="X81" s="686"/>
      <c r="Y81" s="686"/>
      <c r="Z81" s="686"/>
      <c r="AA81" s="686"/>
      <c r="AB81" s="672"/>
    </row>
    <row r="82" spans="1:28" ht="15.75" customHeight="1">
      <c r="A82" s="686"/>
      <c r="B82" s="686"/>
      <c r="C82" s="686"/>
      <c r="D82" s="686"/>
      <c r="E82" s="686"/>
      <c r="F82" s="693"/>
      <c r="G82" s="806"/>
      <c r="H82" s="686"/>
      <c r="I82" s="686"/>
      <c r="J82" s="686"/>
      <c r="K82" s="686"/>
      <c r="L82" s="686"/>
      <c r="M82" s="686"/>
      <c r="N82" s="686"/>
      <c r="O82" s="686"/>
      <c r="P82" s="694"/>
      <c r="Q82" s="694"/>
      <c r="R82" s="686"/>
      <c r="S82" s="686"/>
      <c r="T82" s="686"/>
      <c r="U82" s="686"/>
      <c r="V82" s="686"/>
      <c r="W82" s="686"/>
      <c r="X82" s="686"/>
      <c r="Y82" s="686"/>
      <c r="Z82" s="686"/>
      <c r="AA82" s="686"/>
      <c r="AB82" s="672"/>
    </row>
    <row r="83" spans="1:28" ht="15.75" customHeight="1">
      <c r="A83" s="686"/>
      <c r="B83" s="686"/>
      <c r="C83" s="686"/>
      <c r="D83" s="686"/>
      <c r="E83" s="686"/>
      <c r="F83" s="693"/>
      <c r="G83" s="806"/>
      <c r="H83" s="686"/>
      <c r="I83" s="686"/>
      <c r="J83" s="686"/>
      <c r="K83" s="686"/>
      <c r="L83" s="686"/>
      <c r="M83" s="686"/>
      <c r="N83" s="686"/>
      <c r="O83" s="686"/>
      <c r="P83" s="694"/>
      <c r="Q83" s="694"/>
      <c r="R83" s="686"/>
      <c r="S83" s="686"/>
      <c r="T83" s="686"/>
      <c r="U83" s="686"/>
      <c r="V83" s="686"/>
      <c r="W83" s="686"/>
      <c r="X83" s="686"/>
      <c r="Y83" s="686"/>
      <c r="Z83" s="686"/>
      <c r="AA83" s="686"/>
      <c r="AB83" s="672"/>
    </row>
    <row r="84" spans="1:28" ht="15.75" customHeight="1">
      <c r="A84" s="686"/>
      <c r="B84" s="686"/>
      <c r="C84" s="686"/>
      <c r="D84" s="686"/>
      <c r="E84" s="686"/>
      <c r="F84" s="693"/>
      <c r="G84" s="806"/>
      <c r="H84" s="686"/>
      <c r="I84" s="686"/>
      <c r="J84" s="686"/>
      <c r="K84" s="686"/>
      <c r="L84" s="686"/>
      <c r="M84" s="686"/>
      <c r="N84" s="686"/>
      <c r="O84" s="686"/>
      <c r="P84" s="694"/>
      <c r="Q84" s="694"/>
      <c r="R84" s="686"/>
      <c r="S84" s="686"/>
      <c r="T84" s="686"/>
      <c r="U84" s="686"/>
      <c r="V84" s="686"/>
      <c r="W84" s="686"/>
      <c r="X84" s="686"/>
      <c r="Y84" s="686"/>
      <c r="Z84" s="686"/>
      <c r="AA84" s="686"/>
      <c r="AB84" s="672"/>
    </row>
    <row r="85" spans="1:28" ht="15.75" customHeight="1">
      <c r="A85" s="686"/>
      <c r="B85" s="686"/>
      <c r="C85" s="686"/>
      <c r="D85" s="686"/>
      <c r="E85" s="686"/>
      <c r="F85" s="693"/>
      <c r="G85" s="806"/>
      <c r="H85" s="686"/>
      <c r="I85" s="686"/>
      <c r="J85" s="686"/>
      <c r="K85" s="686"/>
      <c r="L85" s="686"/>
      <c r="M85" s="686"/>
      <c r="N85" s="686"/>
      <c r="O85" s="686"/>
      <c r="P85" s="694"/>
      <c r="Q85" s="694"/>
      <c r="R85" s="686"/>
      <c r="S85" s="686"/>
      <c r="T85" s="686"/>
      <c r="U85" s="686"/>
      <c r="V85" s="686"/>
      <c r="W85" s="686"/>
      <c r="X85" s="686"/>
      <c r="Y85" s="686"/>
      <c r="Z85" s="686"/>
      <c r="AA85" s="686"/>
      <c r="AB85" s="672"/>
    </row>
    <row r="86" spans="1:28" ht="15.75" customHeight="1">
      <c r="A86" s="686"/>
      <c r="B86" s="686"/>
      <c r="C86" s="686"/>
      <c r="D86" s="686"/>
      <c r="E86" s="686"/>
      <c r="F86" s="693"/>
      <c r="G86" s="806"/>
      <c r="H86" s="686"/>
      <c r="I86" s="686"/>
      <c r="J86" s="686"/>
      <c r="K86" s="686"/>
      <c r="L86" s="686"/>
      <c r="M86" s="686"/>
      <c r="N86" s="686"/>
      <c r="O86" s="686"/>
      <c r="P86" s="694"/>
      <c r="Q86" s="694"/>
      <c r="R86" s="686"/>
      <c r="S86" s="686"/>
      <c r="T86" s="686"/>
      <c r="U86" s="686"/>
      <c r="V86" s="686"/>
      <c r="W86" s="686"/>
      <c r="X86" s="686"/>
      <c r="Y86" s="686"/>
      <c r="Z86" s="686"/>
      <c r="AA86" s="686"/>
      <c r="AB86" s="672"/>
    </row>
    <row r="87" spans="1:28" ht="15.75" customHeight="1">
      <c r="A87" s="686"/>
      <c r="B87" s="686"/>
      <c r="C87" s="686"/>
      <c r="D87" s="686"/>
      <c r="E87" s="686"/>
      <c r="F87" s="693"/>
      <c r="G87" s="806"/>
      <c r="H87" s="686"/>
      <c r="I87" s="686"/>
      <c r="J87" s="686"/>
      <c r="K87" s="686"/>
      <c r="L87" s="686"/>
      <c r="M87" s="686"/>
      <c r="N87" s="686"/>
      <c r="O87" s="686"/>
      <c r="P87" s="694"/>
      <c r="Q87" s="694"/>
      <c r="R87" s="686"/>
      <c r="S87" s="686"/>
      <c r="T87" s="686"/>
      <c r="U87" s="686"/>
      <c r="V87" s="686"/>
      <c r="W87" s="686"/>
      <c r="X87" s="686"/>
      <c r="Y87" s="686"/>
      <c r="Z87" s="686"/>
      <c r="AA87" s="686"/>
      <c r="AB87" s="672"/>
    </row>
    <row r="88" spans="1:28" ht="15.75" customHeight="1">
      <c r="A88" s="686"/>
      <c r="B88" s="686"/>
      <c r="C88" s="686"/>
      <c r="D88" s="686"/>
      <c r="E88" s="686"/>
      <c r="F88" s="693"/>
      <c r="G88" s="806"/>
      <c r="H88" s="686"/>
      <c r="I88" s="686"/>
      <c r="J88" s="686"/>
      <c r="K88" s="686"/>
      <c r="L88" s="686"/>
      <c r="M88" s="686"/>
      <c r="N88" s="686"/>
      <c r="O88" s="686"/>
      <c r="P88" s="694"/>
      <c r="Q88" s="694"/>
      <c r="R88" s="686"/>
      <c r="S88" s="686"/>
      <c r="T88" s="686"/>
      <c r="U88" s="686"/>
      <c r="V88" s="686"/>
      <c r="W88" s="686"/>
      <c r="X88" s="686"/>
      <c r="Y88" s="686"/>
      <c r="Z88" s="686"/>
      <c r="AA88" s="686"/>
      <c r="AB88" s="672"/>
    </row>
    <row r="89" spans="1:28" ht="15.75" customHeight="1">
      <c r="A89" s="686"/>
      <c r="B89" s="686"/>
      <c r="C89" s="686"/>
      <c r="D89" s="686"/>
      <c r="E89" s="686"/>
      <c r="F89" s="693"/>
      <c r="G89" s="806"/>
      <c r="H89" s="686"/>
      <c r="I89" s="686"/>
      <c r="J89" s="686"/>
      <c r="K89" s="686"/>
      <c r="L89" s="686"/>
      <c r="M89" s="686"/>
      <c r="N89" s="686"/>
      <c r="O89" s="686"/>
      <c r="P89" s="694"/>
      <c r="Q89" s="694"/>
      <c r="R89" s="686"/>
      <c r="S89" s="686"/>
      <c r="T89" s="686"/>
      <c r="U89" s="686"/>
      <c r="V89" s="686"/>
      <c r="W89" s="686"/>
      <c r="X89" s="686"/>
      <c r="Y89" s="686"/>
      <c r="Z89" s="686"/>
      <c r="AA89" s="686"/>
      <c r="AB89" s="672"/>
    </row>
    <row r="90" spans="1:28" ht="15.75" customHeight="1">
      <c r="A90" s="686"/>
      <c r="B90" s="686"/>
      <c r="C90" s="686"/>
      <c r="D90" s="686"/>
      <c r="E90" s="686"/>
      <c r="F90" s="693"/>
      <c r="G90" s="806"/>
      <c r="H90" s="686"/>
      <c r="I90" s="686"/>
      <c r="J90" s="686"/>
      <c r="K90" s="686"/>
      <c r="L90" s="686"/>
      <c r="M90" s="686"/>
      <c r="N90" s="686"/>
      <c r="O90" s="686"/>
      <c r="P90" s="694"/>
      <c r="Q90" s="694"/>
      <c r="R90" s="686"/>
      <c r="S90" s="686"/>
      <c r="T90" s="686"/>
      <c r="U90" s="686"/>
      <c r="V90" s="686"/>
      <c r="W90" s="686"/>
      <c r="X90" s="686"/>
      <c r="Y90" s="686"/>
      <c r="Z90" s="686"/>
      <c r="AA90" s="686"/>
      <c r="AB90" s="672"/>
    </row>
    <row r="91" spans="1:28" ht="15.75" customHeight="1">
      <c r="A91" s="686"/>
      <c r="B91" s="686"/>
      <c r="C91" s="686"/>
      <c r="D91" s="686"/>
      <c r="E91" s="686"/>
      <c r="F91" s="693"/>
      <c r="G91" s="806"/>
      <c r="H91" s="686"/>
      <c r="I91" s="686"/>
      <c r="J91" s="686"/>
      <c r="K91" s="686"/>
      <c r="L91" s="686"/>
      <c r="M91" s="686"/>
      <c r="N91" s="686"/>
      <c r="O91" s="686"/>
      <c r="P91" s="694"/>
      <c r="Q91" s="694"/>
      <c r="R91" s="686"/>
      <c r="S91" s="686"/>
      <c r="T91" s="686"/>
      <c r="U91" s="686"/>
      <c r="V91" s="686"/>
      <c r="W91" s="686"/>
      <c r="X91" s="686"/>
      <c r="Y91" s="686"/>
      <c r="Z91" s="686"/>
      <c r="AA91" s="686"/>
      <c r="AB91" s="672"/>
    </row>
    <row r="92" spans="1:28" ht="15.75" customHeight="1">
      <c r="A92" s="686"/>
      <c r="B92" s="686"/>
      <c r="C92" s="686"/>
      <c r="D92" s="686"/>
      <c r="E92" s="686"/>
      <c r="F92" s="693"/>
      <c r="G92" s="806"/>
      <c r="H92" s="686"/>
      <c r="I92" s="686"/>
      <c r="J92" s="686"/>
      <c r="K92" s="686"/>
      <c r="L92" s="686"/>
      <c r="M92" s="686"/>
      <c r="N92" s="686"/>
      <c r="O92" s="686"/>
      <c r="P92" s="694"/>
      <c r="Q92" s="694"/>
      <c r="R92" s="686"/>
      <c r="S92" s="686"/>
      <c r="T92" s="686"/>
      <c r="U92" s="686"/>
      <c r="V92" s="686"/>
      <c r="W92" s="686"/>
      <c r="X92" s="686"/>
      <c r="Y92" s="686"/>
      <c r="Z92" s="686"/>
      <c r="AA92" s="686"/>
      <c r="AB92" s="672"/>
    </row>
    <row r="93" spans="1:28" ht="15.75" customHeight="1">
      <c r="A93" s="686"/>
      <c r="B93" s="686"/>
      <c r="C93" s="686"/>
      <c r="D93" s="686"/>
      <c r="E93" s="686"/>
      <c r="F93" s="693"/>
      <c r="G93" s="806"/>
      <c r="H93" s="686"/>
      <c r="I93" s="686"/>
      <c r="J93" s="686"/>
      <c r="K93" s="686"/>
      <c r="L93" s="686"/>
      <c r="M93" s="686"/>
      <c r="N93" s="686"/>
      <c r="O93" s="686"/>
      <c r="P93" s="694"/>
      <c r="Q93" s="694"/>
      <c r="R93" s="686"/>
      <c r="S93" s="686"/>
      <c r="T93" s="686"/>
      <c r="U93" s="686"/>
      <c r="V93" s="686"/>
      <c r="W93" s="686"/>
      <c r="X93" s="686"/>
      <c r="Y93" s="686"/>
      <c r="Z93" s="686"/>
      <c r="AA93" s="686"/>
      <c r="AB93" s="672"/>
    </row>
    <row r="94" spans="1:28" ht="15.75" customHeight="1">
      <c r="A94" s="686"/>
      <c r="B94" s="686"/>
      <c r="C94" s="686"/>
      <c r="D94" s="686"/>
      <c r="E94" s="686"/>
      <c r="F94" s="693"/>
      <c r="G94" s="806"/>
      <c r="H94" s="686"/>
      <c r="I94" s="686"/>
      <c r="J94" s="686"/>
      <c r="K94" s="686"/>
      <c r="L94" s="686"/>
      <c r="M94" s="686"/>
      <c r="N94" s="686"/>
      <c r="O94" s="686"/>
      <c r="P94" s="694"/>
      <c r="Q94" s="694"/>
      <c r="R94" s="686"/>
      <c r="S94" s="686"/>
      <c r="T94" s="686"/>
      <c r="U94" s="686"/>
      <c r="V94" s="686"/>
      <c r="W94" s="686"/>
      <c r="X94" s="686"/>
      <c r="Y94" s="686"/>
      <c r="Z94" s="686"/>
      <c r="AA94" s="686"/>
      <c r="AB94" s="672"/>
    </row>
    <row r="95" spans="1:28" ht="15.75" customHeight="1">
      <c r="A95" s="686"/>
      <c r="B95" s="686"/>
      <c r="C95" s="686"/>
      <c r="D95" s="686"/>
      <c r="E95" s="686"/>
      <c r="F95" s="693"/>
      <c r="G95" s="806"/>
      <c r="H95" s="686"/>
      <c r="I95" s="686"/>
      <c r="J95" s="686"/>
      <c r="K95" s="686"/>
      <c r="L95" s="686"/>
      <c r="M95" s="686"/>
      <c r="N95" s="686"/>
      <c r="O95" s="686"/>
      <c r="P95" s="694"/>
      <c r="Q95" s="694"/>
      <c r="R95" s="686"/>
      <c r="S95" s="686"/>
      <c r="T95" s="686"/>
      <c r="U95" s="686"/>
      <c r="V95" s="686"/>
      <c r="W95" s="686"/>
      <c r="X95" s="686"/>
      <c r="Y95" s="686"/>
      <c r="Z95" s="686"/>
      <c r="AA95" s="686"/>
      <c r="AB95" s="672"/>
    </row>
    <row r="96" spans="1:28" ht="15.75" customHeight="1">
      <c r="A96" s="686"/>
      <c r="B96" s="686"/>
      <c r="C96" s="686"/>
      <c r="D96" s="686"/>
      <c r="E96" s="686"/>
      <c r="F96" s="693"/>
      <c r="G96" s="806"/>
      <c r="H96" s="686"/>
      <c r="I96" s="686"/>
      <c r="J96" s="686"/>
      <c r="K96" s="686"/>
      <c r="L96" s="686"/>
      <c r="M96" s="686"/>
      <c r="N96" s="686"/>
      <c r="O96" s="686"/>
      <c r="P96" s="694"/>
      <c r="Q96" s="694"/>
      <c r="R96" s="686"/>
      <c r="S96" s="686"/>
      <c r="T96" s="686"/>
      <c r="U96" s="686"/>
      <c r="V96" s="686"/>
      <c r="W96" s="686"/>
      <c r="X96" s="686"/>
      <c r="Y96" s="686"/>
      <c r="Z96" s="686"/>
      <c r="AA96" s="686"/>
      <c r="AB96" s="672"/>
    </row>
    <row r="97" spans="1:28" ht="15.75" customHeight="1">
      <c r="A97" s="686"/>
      <c r="B97" s="686"/>
      <c r="C97" s="686"/>
      <c r="D97" s="686"/>
      <c r="E97" s="686"/>
      <c r="F97" s="693"/>
      <c r="G97" s="806"/>
      <c r="H97" s="686"/>
      <c r="I97" s="686"/>
      <c r="J97" s="686"/>
      <c r="K97" s="686"/>
      <c r="L97" s="686"/>
      <c r="M97" s="686"/>
      <c r="N97" s="686"/>
      <c r="O97" s="686"/>
      <c r="P97" s="694"/>
      <c r="Q97" s="694"/>
      <c r="R97" s="686"/>
      <c r="S97" s="686"/>
      <c r="T97" s="686"/>
      <c r="U97" s="686"/>
      <c r="V97" s="686"/>
      <c r="W97" s="686"/>
      <c r="X97" s="686"/>
      <c r="Y97" s="686"/>
      <c r="Z97" s="686"/>
      <c r="AA97" s="686"/>
      <c r="AB97" s="672"/>
    </row>
    <row r="98" spans="1:28" ht="15.75" customHeight="1">
      <c r="A98" s="686"/>
      <c r="B98" s="686"/>
      <c r="C98" s="686"/>
      <c r="D98" s="686"/>
      <c r="E98" s="686"/>
      <c r="F98" s="693"/>
      <c r="G98" s="806"/>
      <c r="H98" s="686"/>
      <c r="I98" s="686"/>
      <c r="J98" s="686"/>
      <c r="K98" s="686"/>
      <c r="L98" s="686"/>
      <c r="M98" s="686"/>
      <c r="N98" s="686"/>
      <c r="O98" s="686"/>
      <c r="P98" s="694"/>
      <c r="Q98" s="694"/>
      <c r="R98" s="686"/>
      <c r="S98" s="686"/>
      <c r="T98" s="686"/>
      <c r="U98" s="686"/>
      <c r="V98" s="686"/>
      <c r="W98" s="686"/>
      <c r="X98" s="686"/>
      <c r="Y98" s="686"/>
      <c r="Z98" s="686"/>
      <c r="AA98" s="686"/>
      <c r="AB98" s="672"/>
    </row>
    <row r="99" spans="1:28" ht="15.75" customHeight="1">
      <c r="A99" s="686"/>
      <c r="B99" s="686"/>
      <c r="C99" s="686"/>
      <c r="D99" s="686"/>
      <c r="E99" s="686"/>
      <c r="F99" s="693"/>
      <c r="G99" s="806"/>
      <c r="H99" s="686"/>
      <c r="I99" s="686"/>
      <c r="J99" s="686"/>
      <c r="K99" s="686"/>
      <c r="L99" s="686"/>
      <c r="M99" s="686"/>
      <c r="N99" s="686"/>
      <c r="O99" s="686"/>
      <c r="P99" s="694"/>
      <c r="Q99" s="694"/>
      <c r="R99" s="686"/>
      <c r="S99" s="686"/>
      <c r="T99" s="686"/>
      <c r="U99" s="686"/>
      <c r="V99" s="686"/>
      <c r="W99" s="686"/>
      <c r="X99" s="686"/>
      <c r="Y99" s="686"/>
      <c r="Z99" s="686"/>
      <c r="AA99" s="686"/>
      <c r="AB99" s="672"/>
    </row>
    <row r="100" spans="1:28" ht="15.75" customHeight="1">
      <c r="A100" s="686"/>
      <c r="B100" s="686"/>
      <c r="C100" s="686"/>
      <c r="D100" s="686"/>
      <c r="E100" s="686"/>
      <c r="F100" s="693"/>
      <c r="G100" s="806"/>
      <c r="H100" s="686"/>
      <c r="I100" s="686"/>
      <c r="J100" s="686"/>
      <c r="K100" s="686"/>
      <c r="L100" s="686"/>
      <c r="M100" s="686"/>
      <c r="N100" s="686"/>
      <c r="O100" s="686"/>
      <c r="P100" s="694"/>
      <c r="Q100" s="694"/>
      <c r="R100" s="686"/>
      <c r="S100" s="686"/>
      <c r="T100" s="686"/>
      <c r="U100" s="686"/>
      <c r="V100" s="686"/>
      <c r="W100" s="686"/>
      <c r="X100" s="686"/>
      <c r="Y100" s="686"/>
      <c r="Z100" s="686"/>
      <c r="AA100" s="686"/>
      <c r="AB100" s="672"/>
    </row>
    <row r="101" spans="1:28" ht="15.75" customHeight="1">
      <c r="A101" s="686"/>
      <c r="B101" s="686"/>
      <c r="C101" s="686"/>
      <c r="D101" s="686"/>
      <c r="E101" s="686"/>
      <c r="F101" s="693"/>
      <c r="G101" s="806"/>
      <c r="H101" s="686"/>
      <c r="I101" s="686"/>
      <c r="J101" s="686"/>
      <c r="K101" s="686"/>
      <c r="L101" s="686"/>
      <c r="M101" s="686"/>
      <c r="N101" s="686"/>
      <c r="O101" s="686"/>
      <c r="P101" s="694"/>
      <c r="Q101" s="694"/>
      <c r="R101" s="686"/>
      <c r="S101" s="686"/>
      <c r="T101" s="686"/>
      <c r="U101" s="686"/>
      <c r="V101" s="686"/>
      <c r="W101" s="686"/>
      <c r="X101" s="686"/>
      <c r="Y101" s="686"/>
      <c r="Z101" s="686"/>
      <c r="AA101" s="686"/>
      <c r="AB101" s="672"/>
    </row>
    <row r="102" spans="1:28" ht="15.75" customHeight="1">
      <c r="A102" s="686"/>
      <c r="B102" s="686"/>
      <c r="C102" s="686"/>
      <c r="D102" s="686"/>
      <c r="E102" s="686"/>
      <c r="F102" s="693"/>
      <c r="G102" s="806"/>
      <c r="H102" s="686"/>
      <c r="I102" s="686"/>
      <c r="J102" s="686"/>
      <c r="K102" s="686"/>
      <c r="L102" s="686"/>
      <c r="M102" s="686"/>
      <c r="N102" s="686"/>
      <c r="O102" s="686"/>
      <c r="P102" s="694"/>
      <c r="Q102" s="694"/>
      <c r="R102" s="686"/>
      <c r="S102" s="686"/>
      <c r="T102" s="686"/>
      <c r="U102" s="686"/>
      <c r="V102" s="686"/>
      <c r="W102" s="686"/>
      <c r="X102" s="686"/>
      <c r="Y102" s="686"/>
      <c r="Z102" s="686"/>
      <c r="AA102" s="686"/>
      <c r="AB102" s="672"/>
    </row>
    <row r="103" spans="1:28" ht="15.75" customHeight="1">
      <c r="A103" s="686"/>
      <c r="B103" s="686"/>
      <c r="C103" s="686"/>
      <c r="D103" s="686"/>
      <c r="E103" s="686"/>
      <c r="F103" s="693"/>
      <c r="G103" s="806"/>
      <c r="H103" s="686"/>
      <c r="I103" s="686"/>
      <c r="J103" s="686"/>
      <c r="K103" s="686"/>
      <c r="L103" s="686"/>
      <c r="M103" s="686"/>
      <c r="N103" s="686"/>
      <c r="O103" s="686"/>
      <c r="P103" s="694"/>
      <c r="Q103" s="694"/>
      <c r="R103" s="686"/>
      <c r="S103" s="686"/>
      <c r="T103" s="686"/>
      <c r="U103" s="686"/>
      <c r="V103" s="686"/>
      <c r="W103" s="686"/>
      <c r="X103" s="686"/>
      <c r="Y103" s="686"/>
      <c r="Z103" s="686"/>
      <c r="AA103" s="686"/>
      <c r="AB103" s="672"/>
    </row>
    <row r="104" spans="1:28" ht="15.75" customHeight="1">
      <c r="A104" s="686"/>
      <c r="B104" s="686"/>
      <c r="C104" s="686"/>
      <c r="D104" s="686"/>
      <c r="E104" s="686"/>
      <c r="F104" s="693"/>
      <c r="G104" s="806"/>
      <c r="H104" s="686"/>
      <c r="I104" s="686"/>
      <c r="J104" s="686"/>
      <c r="K104" s="686"/>
      <c r="L104" s="686"/>
      <c r="M104" s="686"/>
      <c r="N104" s="686"/>
      <c r="O104" s="686"/>
      <c r="P104" s="694"/>
      <c r="Q104" s="694"/>
      <c r="R104" s="686"/>
      <c r="S104" s="686"/>
      <c r="T104" s="686"/>
      <c r="U104" s="686"/>
      <c r="V104" s="686"/>
      <c r="W104" s="686"/>
      <c r="X104" s="686"/>
      <c r="Y104" s="686"/>
      <c r="Z104" s="686"/>
      <c r="AA104" s="686"/>
      <c r="AB104" s="672"/>
    </row>
    <row r="105" spans="1:28" ht="15.75" customHeight="1">
      <c r="A105" s="686"/>
      <c r="B105" s="686"/>
      <c r="C105" s="686"/>
      <c r="D105" s="686"/>
      <c r="E105" s="686"/>
      <c r="F105" s="693"/>
      <c r="G105" s="806"/>
      <c r="H105" s="686"/>
      <c r="I105" s="686"/>
      <c r="J105" s="686"/>
      <c r="K105" s="686"/>
      <c r="L105" s="686"/>
      <c r="M105" s="686"/>
      <c r="N105" s="686"/>
      <c r="O105" s="686"/>
      <c r="P105" s="694"/>
      <c r="Q105" s="694"/>
      <c r="R105" s="686"/>
      <c r="S105" s="686"/>
      <c r="T105" s="686"/>
      <c r="U105" s="686"/>
      <c r="V105" s="686"/>
      <c r="W105" s="686"/>
      <c r="X105" s="686"/>
      <c r="Y105" s="686"/>
      <c r="Z105" s="686"/>
      <c r="AA105" s="686"/>
      <c r="AB105" s="672"/>
    </row>
    <row r="106" spans="1:28" ht="15.75" customHeight="1">
      <c r="A106" s="686"/>
      <c r="B106" s="686"/>
      <c r="C106" s="686"/>
      <c r="D106" s="686"/>
      <c r="E106" s="686"/>
      <c r="F106" s="693"/>
      <c r="G106" s="806"/>
      <c r="H106" s="686"/>
      <c r="I106" s="686"/>
      <c r="J106" s="686"/>
      <c r="K106" s="686"/>
      <c r="L106" s="686"/>
      <c r="M106" s="686"/>
      <c r="N106" s="686"/>
      <c r="O106" s="686"/>
      <c r="P106" s="694"/>
      <c r="Q106" s="694"/>
      <c r="R106" s="686"/>
      <c r="S106" s="686"/>
      <c r="T106" s="686"/>
      <c r="U106" s="686"/>
      <c r="V106" s="686"/>
      <c r="W106" s="686"/>
      <c r="X106" s="686"/>
      <c r="Y106" s="686"/>
      <c r="Z106" s="686"/>
      <c r="AA106" s="686"/>
      <c r="AB106" s="672"/>
    </row>
    <row r="107" spans="1:28" ht="15.75" customHeight="1">
      <c r="A107" s="686"/>
      <c r="B107" s="686"/>
      <c r="C107" s="686"/>
      <c r="D107" s="686"/>
      <c r="E107" s="686"/>
      <c r="F107" s="693"/>
      <c r="G107" s="806"/>
      <c r="H107" s="686"/>
      <c r="I107" s="686"/>
      <c r="J107" s="686"/>
      <c r="K107" s="686"/>
      <c r="L107" s="686"/>
      <c r="M107" s="686"/>
      <c r="N107" s="686"/>
      <c r="O107" s="686"/>
      <c r="P107" s="694"/>
      <c r="Q107" s="694"/>
      <c r="R107" s="686"/>
      <c r="S107" s="686"/>
      <c r="T107" s="686"/>
      <c r="U107" s="686"/>
      <c r="V107" s="686"/>
      <c r="W107" s="686"/>
      <c r="X107" s="686"/>
      <c r="Y107" s="686"/>
      <c r="Z107" s="686"/>
      <c r="AA107" s="686"/>
      <c r="AB107" s="672"/>
    </row>
    <row r="108" spans="1:28" ht="15.75" customHeight="1">
      <c r="A108" s="686"/>
      <c r="B108" s="686"/>
      <c r="C108" s="686"/>
      <c r="D108" s="686"/>
      <c r="E108" s="686"/>
      <c r="F108" s="693"/>
      <c r="G108" s="806"/>
      <c r="H108" s="686"/>
      <c r="I108" s="686"/>
      <c r="J108" s="686"/>
      <c r="K108" s="686"/>
      <c r="L108" s="686"/>
      <c r="M108" s="686"/>
      <c r="N108" s="686"/>
      <c r="O108" s="686"/>
      <c r="P108" s="694"/>
      <c r="Q108" s="694"/>
      <c r="R108" s="686"/>
      <c r="S108" s="686"/>
      <c r="T108" s="686"/>
      <c r="U108" s="686"/>
      <c r="V108" s="686"/>
      <c r="W108" s="686"/>
      <c r="X108" s="686"/>
      <c r="Y108" s="686"/>
      <c r="Z108" s="686"/>
      <c r="AA108" s="686"/>
      <c r="AB108" s="672"/>
    </row>
    <row r="109" spans="1:28" ht="15.75" customHeight="1">
      <c r="A109" s="686"/>
      <c r="B109" s="686"/>
      <c r="C109" s="686"/>
      <c r="D109" s="686"/>
      <c r="E109" s="686"/>
      <c r="F109" s="693"/>
      <c r="G109" s="806"/>
      <c r="H109" s="686"/>
      <c r="I109" s="686"/>
      <c r="J109" s="686"/>
      <c r="K109" s="686"/>
      <c r="L109" s="686"/>
      <c r="M109" s="686"/>
      <c r="N109" s="686"/>
      <c r="O109" s="686"/>
      <c r="P109" s="694"/>
      <c r="Q109" s="694"/>
      <c r="R109" s="686"/>
      <c r="S109" s="686"/>
      <c r="T109" s="686"/>
      <c r="U109" s="686"/>
      <c r="V109" s="686"/>
      <c r="W109" s="686"/>
      <c r="X109" s="686"/>
      <c r="Y109" s="686"/>
      <c r="Z109" s="686"/>
      <c r="AA109" s="686"/>
      <c r="AB109" s="672"/>
    </row>
    <row r="110" spans="1:28" ht="15.75" customHeight="1">
      <c r="A110" s="686"/>
      <c r="B110" s="686"/>
      <c r="C110" s="686"/>
      <c r="D110" s="686"/>
      <c r="E110" s="686"/>
      <c r="F110" s="693"/>
      <c r="G110" s="806"/>
      <c r="H110" s="686"/>
      <c r="I110" s="686"/>
      <c r="J110" s="686"/>
      <c r="K110" s="686"/>
      <c r="L110" s="686"/>
      <c r="M110" s="686"/>
      <c r="N110" s="686"/>
      <c r="O110" s="686"/>
      <c r="P110" s="694"/>
      <c r="Q110" s="694"/>
      <c r="R110" s="686"/>
      <c r="S110" s="686"/>
      <c r="T110" s="686"/>
      <c r="U110" s="686"/>
      <c r="V110" s="686"/>
      <c r="W110" s="686"/>
      <c r="X110" s="686"/>
      <c r="Y110" s="686"/>
      <c r="Z110" s="686"/>
      <c r="AA110" s="686"/>
      <c r="AB110" s="672"/>
    </row>
    <row r="111" spans="1:28" ht="15.75" customHeight="1">
      <c r="A111" s="686"/>
      <c r="B111" s="686"/>
      <c r="C111" s="686"/>
      <c r="D111" s="686"/>
      <c r="E111" s="686"/>
      <c r="F111" s="693"/>
      <c r="G111" s="806"/>
      <c r="H111" s="686"/>
      <c r="I111" s="686"/>
      <c r="J111" s="686"/>
      <c r="K111" s="686"/>
      <c r="L111" s="686"/>
      <c r="M111" s="686"/>
      <c r="N111" s="686"/>
      <c r="O111" s="686"/>
      <c r="P111" s="694"/>
      <c r="Q111" s="694"/>
      <c r="R111" s="686"/>
      <c r="S111" s="686"/>
      <c r="T111" s="686"/>
      <c r="U111" s="686"/>
      <c r="V111" s="686"/>
      <c r="W111" s="686"/>
      <c r="X111" s="686"/>
      <c r="Y111" s="686"/>
      <c r="Z111" s="686"/>
      <c r="AA111" s="686"/>
      <c r="AB111" s="672"/>
    </row>
    <row r="112" spans="1:28" ht="15.75" customHeight="1">
      <c r="A112" s="686"/>
      <c r="B112" s="686"/>
      <c r="C112" s="686"/>
      <c r="D112" s="686"/>
      <c r="E112" s="686"/>
      <c r="F112" s="693"/>
      <c r="G112" s="806"/>
      <c r="H112" s="686"/>
      <c r="I112" s="686"/>
      <c r="J112" s="686"/>
      <c r="K112" s="686"/>
      <c r="L112" s="686"/>
      <c r="M112" s="686"/>
      <c r="N112" s="686"/>
      <c r="O112" s="686"/>
      <c r="P112" s="694"/>
      <c r="Q112" s="694"/>
      <c r="R112" s="686"/>
      <c r="S112" s="686"/>
      <c r="T112" s="686"/>
      <c r="U112" s="686"/>
      <c r="V112" s="686"/>
      <c r="W112" s="686"/>
      <c r="X112" s="686"/>
      <c r="Y112" s="686"/>
      <c r="Z112" s="686"/>
      <c r="AA112" s="686"/>
      <c r="AB112" s="672"/>
    </row>
    <row r="113" spans="1:28" ht="15.75" customHeight="1">
      <c r="A113" s="686"/>
      <c r="B113" s="686"/>
      <c r="C113" s="686"/>
      <c r="D113" s="686"/>
      <c r="E113" s="686"/>
      <c r="F113" s="693"/>
      <c r="G113" s="806"/>
      <c r="H113" s="686"/>
      <c r="I113" s="686"/>
      <c r="J113" s="686"/>
      <c r="K113" s="686"/>
      <c r="L113" s="686"/>
      <c r="M113" s="686"/>
      <c r="N113" s="686"/>
      <c r="O113" s="686"/>
      <c r="P113" s="694"/>
      <c r="Q113" s="694"/>
      <c r="R113" s="686"/>
      <c r="S113" s="686"/>
      <c r="T113" s="686"/>
      <c r="U113" s="686"/>
      <c r="V113" s="686"/>
      <c r="W113" s="686"/>
      <c r="X113" s="686"/>
      <c r="Y113" s="686"/>
      <c r="Z113" s="686"/>
      <c r="AA113" s="686"/>
      <c r="AB113" s="672"/>
    </row>
    <row r="114" spans="1:28" ht="15.75" customHeight="1">
      <c r="A114" s="686"/>
      <c r="B114" s="686"/>
      <c r="C114" s="686"/>
      <c r="D114" s="686"/>
      <c r="E114" s="686"/>
      <c r="F114" s="693"/>
      <c r="G114" s="806"/>
      <c r="H114" s="686"/>
      <c r="I114" s="686"/>
      <c r="J114" s="686"/>
      <c r="K114" s="686"/>
      <c r="L114" s="686"/>
      <c r="M114" s="686"/>
      <c r="N114" s="686"/>
      <c r="O114" s="686"/>
      <c r="P114" s="694"/>
      <c r="Q114" s="694"/>
      <c r="R114" s="686"/>
      <c r="S114" s="686"/>
      <c r="T114" s="686"/>
      <c r="U114" s="686"/>
      <c r="V114" s="686"/>
      <c r="W114" s="686"/>
      <c r="X114" s="686"/>
      <c r="Y114" s="686"/>
      <c r="Z114" s="686"/>
      <c r="AA114" s="686"/>
      <c r="AB114" s="672"/>
    </row>
    <row r="115" spans="1:28" ht="15.75" customHeight="1">
      <c r="A115" s="686"/>
      <c r="B115" s="686"/>
      <c r="C115" s="686"/>
      <c r="D115" s="686"/>
      <c r="E115" s="686"/>
      <c r="F115" s="693"/>
      <c r="G115" s="806"/>
      <c r="H115" s="686"/>
      <c r="I115" s="686"/>
      <c r="J115" s="686"/>
      <c r="K115" s="686"/>
      <c r="L115" s="686"/>
      <c r="M115" s="686"/>
      <c r="N115" s="686"/>
      <c r="O115" s="686"/>
      <c r="P115" s="694"/>
      <c r="Q115" s="694"/>
      <c r="R115" s="686"/>
      <c r="S115" s="686"/>
      <c r="T115" s="686"/>
      <c r="U115" s="686"/>
      <c r="V115" s="686"/>
      <c r="W115" s="686"/>
      <c r="X115" s="686"/>
      <c r="Y115" s="686"/>
      <c r="Z115" s="686"/>
      <c r="AA115" s="686"/>
      <c r="AB115" s="672"/>
    </row>
    <row r="116" spans="1:28" ht="15.75" customHeight="1">
      <c r="A116" s="686"/>
      <c r="B116" s="686"/>
      <c r="C116" s="686"/>
      <c r="D116" s="686"/>
      <c r="E116" s="686"/>
      <c r="F116" s="693"/>
      <c r="G116" s="806"/>
      <c r="H116" s="686"/>
      <c r="I116" s="686"/>
      <c r="J116" s="686"/>
      <c r="K116" s="686"/>
      <c r="L116" s="686"/>
      <c r="M116" s="686"/>
      <c r="N116" s="686"/>
      <c r="O116" s="686"/>
      <c r="P116" s="694"/>
      <c r="Q116" s="694"/>
      <c r="R116" s="686"/>
      <c r="S116" s="686"/>
      <c r="T116" s="686"/>
      <c r="U116" s="686"/>
      <c r="V116" s="686"/>
      <c r="W116" s="686"/>
      <c r="X116" s="686"/>
      <c r="Y116" s="686"/>
      <c r="Z116" s="686"/>
      <c r="AA116" s="686"/>
      <c r="AB116" s="672"/>
    </row>
    <row r="117" spans="1:28" ht="15.75" customHeight="1">
      <c r="A117" s="686"/>
      <c r="B117" s="686"/>
      <c r="C117" s="686"/>
      <c r="D117" s="686"/>
      <c r="E117" s="686"/>
      <c r="F117" s="693"/>
      <c r="G117" s="806"/>
      <c r="H117" s="686"/>
      <c r="I117" s="686"/>
      <c r="J117" s="686"/>
      <c r="K117" s="686"/>
      <c r="L117" s="686"/>
      <c r="M117" s="686"/>
      <c r="N117" s="686"/>
      <c r="O117" s="686"/>
      <c r="P117" s="694"/>
      <c r="Q117" s="694"/>
      <c r="R117" s="686"/>
      <c r="S117" s="686"/>
      <c r="T117" s="686"/>
      <c r="U117" s="686"/>
      <c r="V117" s="686"/>
      <c r="W117" s="686"/>
      <c r="X117" s="686"/>
      <c r="Y117" s="686"/>
      <c r="Z117" s="686"/>
      <c r="AA117" s="686"/>
      <c r="AB117" s="672"/>
    </row>
    <row r="118" spans="1:28" ht="15.75" customHeight="1">
      <c r="A118" s="686"/>
      <c r="B118" s="686"/>
      <c r="C118" s="686"/>
      <c r="D118" s="686"/>
      <c r="E118" s="686"/>
      <c r="F118" s="693"/>
      <c r="G118" s="806"/>
      <c r="H118" s="686"/>
      <c r="I118" s="686"/>
      <c r="J118" s="686"/>
      <c r="K118" s="686"/>
      <c r="L118" s="686"/>
      <c r="M118" s="686"/>
      <c r="N118" s="686"/>
      <c r="O118" s="686"/>
      <c r="P118" s="694"/>
      <c r="Q118" s="694"/>
      <c r="R118" s="686"/>
      <c r="S118" s="686"/>
      <c r="T118" s="686"/>
      <c r="U118" s="686"/>
      <c r="V118" s="686"/>
      <c r="W118" s="686"/>
      <c r="X118" s="686"/>
      <c r="Y118" s="686"/>
      <c r="Z118" s="686"/>
      <c r="AA118" s="686"/>
      <c r="AB118" s="672"/>
    </row>
    <row r="119" spans="1:28" ht="15.75" customHeight="1">
      <c r="A119" s="686"/>
      <c r="B119" s="686"/>
      <c r="C119" s="686"/>
      <c r="D119" s="686"/>
      <c r="E119" s="686"/>
      <c r="F119" s="693"/>
      <c r="G119" s="806"/>
      <c r="H119" s="686"/>
      <c r="I119" s="686"/>
      <c r="J119" s="686"/>
      <c r="K119" s="686"/>
      <c r="L119" s="686"/>
      <c r="M119" s="686"/>
      <c r="N119" s="686"/>
      <c r="O119" s="686"/>
      <c r="P119" s="694"/>
      <c r="Q119" s="694"/>
      <c r="R119" s="686"/>
      <c r="S119" s="686"/>
      <c r="T119" s="686"/>
      <c r="U119" s="686"/>
      <c r="V119" s="686"/>
      <c r="W119" s="686"/>
      <c r="X119" s="686"/>
      <c r="Y119" s="686"/>
      <c r="Z119" s="686"/>
      <c r="AA119" s="686"/>
      <c r="AB119" s="672"/>
    </row>
    <row r="120" spans="1:28" ht="15.75" customHeight="1">
      <c r="A120" s="686"/>
      <c r="B120" s="686"/>
      <c r="C120" s="686"/>
      <c r="D120" s="686"/>
      <c r="E120" s="686"/>
      <c r="F120" s="693"/>
      <c r="G120" s="806"/>
      <c r="H120" s="686"/>
      <c r="I120" s="686"/>
      <c r="J120" s="686"/>
      <c r="K120" s="686"/>
      <c r="L120" s="686"/>
      <c r="M120" s="686"/>
      <c r="N120" s="686"/>
      <c r="O120" s="686"/>
      <c r="P120" s="694"/>
      <c r="Q120" s="694"/>
      <c r="R120" s="686"/>
      <c r="S120" s="686"/>
      <c r="T120" s="686"/>
      <c r="U120" s="686"/>
      <c r="V120" s="686"/>
      <c r="W120" s="686"/>
      <c r="X120" s="686"/>
      <c r="Y120" s="686"/>
      <c r="Z120" s="686"/>
      <c r="AA120" s="686"/>
      <c r="AB120" s="672"/>
    </row>
    <row r="121" spans="1:28" ht="15.75" customHeight="1">
      <c r="A121" s="686"/>
      <c r="B121" s="686"/>
      <c r="C121" s="686"/>
      <c r="D121" s="686"/>
      <c r="E121" s="686"/>
      <c r="F121" s="693"/>
      <c r="G121" s="806"/>
      <c r="H121" s="686"/>
      <c r="I121" s="686"/>
      <c r="J121" s="686"/>
      <c r="K121" s="686"/>
      <c r="L121" s="686"/>
      <c r="M121" s="686"/>
      <c r="N121" s="686"/>
      <c r="O121" s="686"/>
      <c r="P121" s="694"/>
      <c r="Q121" s="694"/>
      <c r="R121" s="686"/>
      <c r="S121" s="686"/>
      <c r="T121" s="686"/>
      <c r="U121" s="686"/>
      <c r="V121" s="686"/>
      <c r="W121" s="686"/>
      <c r="X121" s="686"/>
      <c r="Y121" s="686"/>
      <c r="Z121" s="686"/>
      <c r="AA121" s="686"/>
      <c r="AB121" s="672"/>
    </row>
    <row r="122" spans="1:28" ht="15.75" customHeight="1">
      <c r="A122" s="686"/>
      <c r="B122" s="686"/>
      <c r="C122" s="686"/>
      <c r="D122" s="686"/>
      <c r="E122" s="686"/>
      <c r="F122" s="693"/>
      <c r="G122" s="806"/>
      <c r="H122" s="686"/>
      <c r="I122" s="686"/>
      <c r="J122" s="686"/>
      <c r="K122" s="686"/>
      <c r="L122" s="686"/>
      <c r="M122" s="686"/>
      <c r="N122" s="686"/>
      <c r="O122" s="686"/>
      <c r="P122" s="694"/>
      <c r="Q122" s="694"/>
      <c r="R122" s="686"/>
      <c r="S122" s="686"/>
      <c r="T122" s="686"/>
      <c r="U122" s="686"/>
      <c r="V122" s="686"/>
      <c r="W122" s="686"/>
      <c r="X122" s="686"/>
      <c r="Y122" s="686"/>
      <c r="Z122" s="686"/>
      <c r="AA122" s="686"/>
      <c r="AB122" s="672"/>
    </row>
    <row r="123" spans="1:28" ht="15.75" customHeight="1">
      <c r="A123" s="686"/>
      <c r="B123" s="686"/>
      <c r="C123" s="686"/>
      <c r="D123" s="686"/>
      <c r="E123" s="686"/>
      <c r="F123" s="693"/>
      <c r="G123" s="806"/>
      <c r="H123" s="686"/>
      <c r="I123" s="686"/>
      <c r="J123" s="686"/>
      <c r="K123" s="686"/>
      <c r="L123" s="686"/>
      <c r="M123" s="686"/>
      <c r="N123" s="686"/>
      <c r="O123" s="686"/>
      <c r="P123" s="694"/>
      <c r="Q123" s="694"/>
      <c r="R123" s="686"/>
      <c r="S123" s="686"/>
      <c r="T123" s="686"/>
      <c r="U123" s="686"/>
      <c r="V123" s="686"/>
      <c r="W123" s="686"/>
      <c r="X123" s="686"/>
      <c r="Y123" s="686"/>
      <c r="Z123" s="686"/>
      <c r="AA123" s="686"/>
      <c r="AB123" s="672"/>
    </row>
    <row r="124" spans="1:28" ht="15.75" customHeight="1">
      <c r="A124" s="686"/>
      <c r="B124" s="686"/>
      <c r="C124" s="686"/>
      <c r="D124" s="686"/>
      <c r="E124" s="686"/>
      <c r="F124" s="693"/>
      <c r="G124" s="806"/>
      <c r="H124" s="686"/>
      <c r="I124" s="686"/>
      <c r="J124" s="686"/>
      <c r="K124" s="686"/>
      <c r="L124" s="686"/>
      <c r="M124" s="686"/>
      <c r="N124" s="686"/>
      <c r="O124" s="686"/>
      <c r="P124" s="694"/>
      <c r="Q124" s="694"/>
      <c r="R124" s="686"/>
      <c r="S124" s="686"/>
      <c r="T124" s="686"/>
      <c r="U124" s="686"/>
      <c r="V124" s="686"/>
      <c r="W124" s="686"/>
      <c r="X124" s="686"/>
      <c r="Y124" s="686"/>
      <c r="Z124" s="686"/>
      <c r="AA124" s="686"/>
      <c r="AB124" s="672"/>
    </row>
    <row r="125" spans="1:28" ht="15.75" customHeight="1">
      <c r="A125" s="686"/>
      <c r="B125" s="686"/>
      <c r="C125" s="686"/>
      <c r="D125" s="686"/>
      <c r="E125" s="686"/>
      <c r="F125" s="693"/>
      <c r="G125" s="806"/>
      <c r="H125" s="686"/>
      <c r="I125" s="686"/>
      <c r="J125" s="686"/>
      <c r="K125" s="686"/>
      <c r="L125" s="686"/>
      <c r="M125" s="686"/>
      <c r="N125" s="686"/>
      <c r="O125" s="686"/>
      <c r="P125" s="694"/>
      <c r="Q125" s="694"/>
      <c r="R125" s="686"/>
      <c r="S125" s="686"/>
      <c r="T125" s="686"/>
      <c r="U125" s="686"/>
      <c r="V125" s="686"/>
      <c r="W125" s="686"/>
      <c r="X125" s="686"/>
      <c r="Y125" s="686"/>
      <c r="Z125" s="686"/>
      <c r="AA125" s="686"/>
      <c r="AB125" s="672"/>
    </row>
    <row r="126" spans="1:28" ht="15.75" customHeight="1">
      <c r="A126" s="686"/>
      <c r="B126" s="686"/>
      <c r="C126" s="686"/>
      <c r="D126" s="686"/>
      <c r="E126" s="686"/>
      <c r="F126" s="693"/>
      <c r="G126" s="806"/>
      <c r="H126" s="686"/>
      <c r="I126" s="686"/>
      <c r="J126" s="686"/>
      <c r="K126" s="686"/>
      <c r="L126" s="686"/>
      <c r="M126" s="686"/>
      <c r="N126" s="686"/>
      <c r="O126" s="686"/>
      <c r="P126" s="694"/>
      <c r="Q126" s="694"/>
      <c r="R126" s="686"/>
      <c r="S126" s="686"/>
      <c r="T126" s="686"/>
      <c r="U126" s="686"/>
      <c r="V126" s="686"/>
      <c r="W126" s="686"/>
      <c r="X126" s="686"/>
      <c r="Y126" s="686"/>
      <c r="Z126" s="686"/>
      <c r="AA126" s="686"/>
      <c r="AB126" s="672"/>
    </row>
    <row r="127" spans="1:28" ht="15.75" customHeight="1">
      <c r="A127" s="686"/>
      <c r="B127" s="686"/>
      <c r="C127" s="686"/>
      <c r="D127" s="686"/>
      <c r="E127" s="686"/>
      <c r="F127" s="693"/>
      <c r="G127" s="806"/>
      <c r="H127" s="686"/>
      <c r="I127" s="686"/>
      <c r="J127" s="686"/>
      <c r="K127" s="686"/>
      <c r="L127" s="686"/>
      <c r="M127" s="686"/>
      <c r="N127" s="686"/>
      <c r="O127" s="686"/>
      <c r="P127" s="694"/>
      <c r="Q127" s="694"/>
      <c r="R127" s="686"/>
      <c r="S127" s="686"/>
      <c r="T127" s="686"/>
      <c r="U127" s="686"/>
      <c r="V127" s="686"/>
      <c r="W127" s="686"/>
      <c r="X127" s="686"/>
      <c r="Y127" s="686"/>
      <c r="Z127" s="686"/>
      <c r="AA127" s="686"/>
      <c r="AB127" s="672"/>
    </row>
    <row r="128" spans="1:28" ht="15.75" customHeight="1">
      <c r="A128" s="686"/>
      <c r="B128" s="686"/>
      <c r="C128" s="686"/>
      <c r="D128" s="686"/>
      <c r="E128" s="686"/>
      <c r="F128" s="693"/>
      <c r="G128" s="806"/>
      <c r="H128" s="686"/>
      <c r="I128" s="686"/>
      <c r="J128" s="686"/>
      <c r="K128" s="686"/>
      <c r="L128" s="686"/>
      <c r="M128" s="686"/>
      <c r="N128" s="686"/>
      <c r="O128" s="686"/>
      <c r="P128" s="694"/>
      <c r="Q128" s="694"/>
      <c r="R128" s="686"/>
      <c r="S128" s="686"/>
      <c r="T128" s="686"/>
      <c r="U128" s="686"/>
      <c r="V128" s="686"/>
      <c r="W128" s="686"/>
      <c r="X128" s="686"/>
      <c r="Y128" s="686"/>
      <c r="Z128" s="686"/>
      <c r="AA128" s="686"/>
      <c r="AB128" s="672"/>
    </row>
    <row r="129" spans="1:28" ht="15.75" customHeight="1">
      <c r="A129" s="686"/>
      <c r="B129" s="686"/>
      <c r="C129" s="686"/>
      <c r="D129" s="686"/>
      <c r="E129" s="686"/>
      <c r="F129" s="693"/>
      <c r="G129" s="806"/>
      <c r="H129" s="686"/>
      <c r="I129" s="686"/>
      <c r="J129" s="686"/>
      <c r="K129" s="686"/>
      <c r="L129" s="686"/>
      <c r="M129" s="686"/>
      <c r="N129" s="686"/>
      <c r="O129" s="686"/>
      <c r="P129" s="694"/>
      <c r="Q129" s="694"/>
      <c r="R129" s="686"/>
      <c r="S129" s="686"/>
      <c r="T129" s="686"/>
      <c r="U129" s="686"/>
      <c r="V129" s="686"/>
      <c r="W129" s="686"/>
      <c r="X129" s="686"/>
      <c r="Y129" s="686"/>
      <c r="Z129" s="686"/>
      <c r="AA129" s="686"/>
      <c r="AB129" s="672"/>
    </row>
    <row r="130" spans="1:28" ht="15.75" customHeight="1">
      <c r="A130" s="686"/>
      <c r="B130" s="686"/>
      <c r="C130" s="686"/>
      <c r="D130" s="686"/>
      <c r="E130" s="686"/>
      <c r="F130" s="693"/>
      <c r="G130" s="806"/>
      <c r="H130" s="686"/>
      <c r="I130" s="686"/>
      <c r="J130" s="686"/>
      <c r="K130" s="686"/>
      <c r="L130" s="686"/>
      <c r="M130" s="686"/>
      <c r="N130" s="686"/>
      <c r="O130" s="686"/>
      <c r="P130" s="694"/>
      <c r="Q130" s="694"/>
      <c r="R130" s="686"/>
      <c r="S130" s="686"/>
      <c r="T130" s="686"/>
      <c r="U130" s="686"/>
      <c r="V130" s="686"/>
      <c r="W130" s="686"/>
      <c r="X130" s="686"/>
      <c r="Y130" s="686"/>
      <c r="Z130" s="686"/>
      <c r="AA130" s="686"/>
      <c r="AB130" s="672"/>
    </row>
    <row r="131" spans="1:28" ht="15.75" customHeight="1">
      <c r="A131" s="686"/>
      <c r="B131" s="686"/>
      <c r="C131" s="686"/>
      <c r="D131" s="686"/>
      <c r="E131" s="686"/>
      <c r="F131" s="693"/>
      <c r="G131" s="806"/>
      <c r="H131" s="686"/>
      <c r="I131" s="686"/>
      <c r="J131" s="686"/>
      <c r="K131" s="686"/>
      <c r="L131" s="686"/>
      <c r="M131" s="686"/>
      <c r="N131" s="686"/>
      <c r="O131" s="686"/>
      <c r="P131" s="694"/>
      <c r="Q131" s="694"/>
      <c r="R131" s="686"/>
      <c r="S131" s="686"/>
      <c r="T131" s="686"/>
      <c r="U131" s="686"/>
      <c r="V131" s="686"/>
      <c r="W131" s="686"/>
      <c r="X131" s="686"/>
      <c r="Y131" s="686"/>
      <c r="Z131" s="686"/>
      <c r="AA131" s="686"/>
      <c r="AB131" s="672"/>
    </row>
    <row r="132" spans="1:28" ht="15.75" customHeight="1">
      <c r="A132" s="686"/>
      <c r="B132" s="686"/>
      <c r="C132" s="686"/>
      <c r="D132" s="686"/>
      <c r="E132" s="686"/>
      <c r="F132" s="693"/>
      <c r="G132" s="806"/>
      <c r="H132" s="686"/>
      <c r="I132" s="686"/>
      <c r="J132" s="686"/>
      <c r="K132" s="686"/>
      <c r="L132" s="686"/>
      <c r="M132" s="686"/>
      <c r="N132" s="686"/>
      <c r="O132" s="686"/>
      <c r="P132" s="694"/>
      <c r="Q132" s="694"/>
      <c r="R132" s="686"/>
      <c r="S132" s="686"/>
      <c r="T132" s="686"/>
      <c r="U132" s="686"/>
      <c r="V132" s="686"/>
      <c r="W132" s="686"/>
      <c r="X132" s="686"/>
      <c r="Y132" s="686"/>
      <c r="Z132" s="686"/>
      <c r="AA132" s="686"/>
      <c r="AB132" s="672"/>
    </row>
    <row r="133" spans="1:28" ht="15.75" customHeight="1">
      <c r="A133" s="686"/>
      <c r="B133" s="686"/>
      <c r="C133" s="686"/>
      <c r="D133" s="686"/>
      <c r="E133" s="686"/>
      <c r="F133" s="693"/>
      <c r="G133" s="806"/>
      <c r="H133" s="686"/>
      <c r="I133" s="686"/>
      <c r="J133" s="686"/>
      <c r="K133" s="686"/>
      <c r="L133" s="686"/>
      <c r="M133" s="686"/>
      <c r="N133" s="686"/>
      <c r="O133" s="686"/>
      <c r="P133" s="694"/>
      <c r="Q133" s="694"/>
      <c r="R133" s="686"/>
      <c r="S133" s="686"/>
      <c r="T133" s="686"/>
      <c r="U133" s="686"/>
      <c r="V133" s="686"/>
      <c r="W133" s="686"/>
      <c r="X133" s="686"/>
      <c r="Y133" s="686"/>
      <c r="Z133" s="686"/>
      <c r="AA133" s="686"/>
      <c r="AB133" s="672"/>
    </row>
    <row r="134" spans="1:28" ht="15.75" customHeight="1">
      <c r="A134" s="686"/>
      <c r="B134" s="686"/>
      <c r="C134" s="686"/>
      <c r="D134" s="686"/>
      <c r="E134" s="686"/>
      <c r="F134" s="693"/>
      <c r="G134" s="806"/>
      <c r="H134" s="686"/>
      <c r="I134" s="686"/>
      <c r="J134" s="686"/>
      <c r="K134" s="686"/>
      <c r="L134" s="686"/>
      <c r="M134" s="686"/>
      <c r="N134" s="686"/>
      <c r="O134" s="686"/>
      <c r="P134" s="694"/>
      <c r="Q134" s="694"/>
      <c r="R134" s="686"/>
      <c r="S134" s="686"/>
      <c r="T134" s="686"/>
      <c r="U134" s="686"/>
      <c r="V134" s="686"/>
      <c r="W134" s="686"/>
      <c r="X134" s="686"/>
      <c r="Y134" s="686"/>
      <c r="Z134" s="686"/>
      <c r="AA134" s="686"/>
      <c r="AB134" s="672"/>
    </row>
    <row r="135" spans="1:28" ht="15.75" customHeight="1">
      <c r="A135" s="686"/>
      <c r="B135" s="686"/>
      <c r="C135" s="686"/>
      <c r="D135" s="686"/>
      <c r="E135" s="686"/>
      <c r="F135" s="693"/>
      <c r="G135" s="806"/>
      <c r="H135" s="686"/>
      <c r="I135" s="686"/>
      <c r="J135" s="686"/>
      <c r="K135" s="686"/>
      <c r="L135" s="686"/>
      <c r="M135" s="686"/>
      <c r="N135" s="686"/>
      <c r="O135" s="686"/>
      <c r="P135" s="694"/>
      <c r="Q135" s="694"/>
      <c r="R135" s="686"/>
      <c r="S135" s="686"/>
      <c r="T135" s="686"/>
      <c r="U135" s="686"/>
      <c r="V135" s="686"/>
      <c r="W135" s="686"/>
      <c r="X135" s="686"/>
      <c r="Y135" s="686"/>
      <c r="Z135" s="686"/>
      <c r="AA135" s="686"/>
      <c r="AB135" s="672"/>
    </row>
    <row r="136" spans="1:28" ht="15.75" customHeight="1">
      <c r="A136" s="686"/>
      <c r="B136" s="686"/>
      <c r="C136" s="686"/>
      <c r="D136" s="686"/>
      <c r="E136" s="686"/>
      <c r="F136" s="693"/>
      <c r="G136" s="806"/>
      <c r="H136" s="686"/>
      <c r="I136" s="686"/>
      <c r="J136" s="686"/>
      <c r="K136" s="686"/>
      <c r="L136" s="686"/>
      <c r="M136" s="686"/>
      <c r="N136" s="686"/>
      <c r="O136" s="686"/>
      <c r="P136" s="694"/>
      <c r="Q136" s="694"/>
      <c r="R136" s="686"/>
      <c r="S136" s="686"/>
      <c r="T136" s="686"/>
      <c r="U136" s="686"/>
      <c r="V136" s="686"/>
      <c r="W136" s="686"/>
      <c r="X136" s="686"/>
      <c r="Y136" s="686"/>
      <c r="Z136" s="686"/>
      <c r="AA136" s="686"/>
      <c r="AB136" s="672"/>
    </row>
    <row r="137" spans="1:28" ht="15.75" customHeight="1">
      <c r="A137" s="686"/>
      <c r="B137" s="686"/>
      <c r="C137" s="686"/>
      <c r="D137" s="686"/>
      <c r="E137" s="686"/>
      <c r="F137" s="693"/>
      <c r="G137" s="806"/>
      <c r="H137" s="686"/>
      <c r="I137" s="686"/>
      <c r="J137" s="686"/>
      <c r="K137" s="686"/>
      <c r="L137" s="686"/>
      <c r="M137" s="686"/>
      <c r="N137" s="686"/>
      <c r="O137" s="686"/>
      <c r="P137" s="694"/>
      <c r="Q137" s="694"/>
      <c r="R137" s="686"/>
      <c r="S137" s="686"/>
      <c r="T137" s="686"/>
      <c r="U137" s="686"/>
      <c r="V137" s="686"/>
      <c r="W137" s="686"/>
      <c r="X137" s="686"/>
      <c r="Y137" s="686"/>
      <c r="Z137" s="686"/>
      <c r="AA137" s="686"/>
      <c r="AB137" s="672"/>
    </row>
    <row r="138" spans="1:28" ht="15.75" customHeight="1">
      <c r="A138" s="686"/>
      <c r="B138" s="686"/>
      <c r="C138" s="686"/>
      <c r="D138" s="686"/>
      <c r="E138" s="686"/>
      <c r="F138" s="693"/>
      <c r="G138" s="806"/>
      <c r="H138" s="686"/>
      <c r="I138" s="686"/>
      <c r="J138" s="686"/>
      <c r="K138" s="686"/>
      <c r="L138" s="686"/>
      <c r="M138" s="686"/>
      <c r="N138" s="686"/>
      <c r="O138" s="686"/>
      <c r="P138" s="694"/>
      <c r="Q138" s="694"/>
      <c r="R138" s="686"/>
      <c r="S138" s="686"/>
      <c r="T138" s="686"/>
      <c r="U138" s="686"/>
      <c r="V138" s="686"/>
      <c r="W138" s="686"/>
      <c r="X138" s="686"/>
      <c r="Y138" s="686"/>
      <c r="Z138" s="686"/>
      <c r="AA138" s="686"/>
      <c r="AB138" s="672"/>
    </row>
    <row r="139" spans="1:28" ht="15.75" customHeight="1">
      <c r="A139" s="686"/>
      <c r="B139" s="686"/>
      <c r="C139" s="686"/>
      <c r="D139" s="686"/>
      <c r="E139" s="686"/>
      <c r="F139" s="693"/>
      <c r="G139" s="806"/>
      <c r="H139" s="686"/>
      <c r="I139" s="686"/>
      <c r="J139" s="686"/>
      <c r="K139" s="686"/>
      <c r="L139" s="686"/>
      <c r="M139" s="686"/>
      <c r="N139" s="686"/>
      <c r="O139" s="686"/>
      <c r="P139" s="694"/>
      <c r="Q139" s="694"/>
      <c r="R139" s="686"/>
      <c r="S139" s="686"/>
      <c r="T139" s="686"/>
      <c r="U139" s="686"/>
      <c r="V139" s="686"/>
      <c r="W139" s="686"/>
      <c r="X139" s="686"/>
      <c r="Y139" s="686"/>
      <c r="Z139" s="686"/>
      <c r="AA139" s="686"/>
      <c r="AB139" s="672"/>
    </row>
    <row r="140" spans="1:28" ht="15.75" customHeight="1">
      <c r="A140" s="686"/>
      <c r="B140" s="686"/>
      <c r="C140" s="686"/>
      <c r="D140" s="686"/>
      <c r="E140" s="686"/>
      <c r="F140" s="693"/>
      <c r="G140" s="806"/>
      <c r="H140" s="686"/>
      <c r="I140" s="686"/>
      <c r="J140" s="686"/>
      <c r="K140" s="686"/>
      <c r="L140" s="686"/>
      <c r="M140" s="686"/>
      <c r="N140" s="686"/>
      <c r="O140" s="686"/>
      <c r="P140" s="694"/>
      <c r="Q140" s="694"/>
      <c r="R140" s="686"/>
      <c r="S140" s="686"/>
      <c r="T140" s="686"/>
      <c r="U140" s="686"/>
      <c r="V140" s="686"/>
      <c r="W140" s="686"/>
      <c r="X140" s="686"/>
      <c r="Y140" s="686"/>
      <c r="Z140" s="686"/>
      <c r="AA140" s="686"/>
      <c r="AB140" s="672"/>
    </row>
    <row r="141" spans="1:28" ht="15.75" customHeight="1">
      <c r="A141" s="686"/>
      <c r="B141" s="686"/>
      <c r="C141" s="686"/>
      <c r="D141" s="686"/>
      <c r="E141" s="686"/>
      <c r="F141" s="693"/>
      <c r="G141" s="806"/>
      <c r="H141" s="686"/>
      <c r="I141" s="686"/>
      <c r="J141" s="686"/>
      <c r="K141" s="686"/>
      <c r="L141" s="686"/>
      <c r="M141" s="686"/>
      <c r="N141" s="686"/>
      <c r="O141" s="686"/>
      <c r="P141" s="694"/>
      <c r="Q141" s="694"/>
      <c r="R141" s="686"/>
      <c r="S141" s="686"/>
      <c r="T141" s="686"/>
      <c r="U141" s="686"/>
      <c r="V141" s="686"/>
      <c r="W141" s="686"/>
      <c r="X141" s="686"/>
      <c r="Y141" s="686"/>
      <c r="Z141" s="686"/>
      <c r="AA141" s="686"/>
      <c r="AB141" s="672"/>
    </row>
    <row r="142" spans="1:28" ht="15.75" customHeight="1">
      <c r="A142" s="686"/>
      <c r="B142" s="686"/>
      <c r="C142" s="686"/>
      <c r="D142" s="686"/>
      <c r="E142" s="686"/>
      <c r="F142" s="693"/>
      <c r="G142" s="806"/>
      <c r="H142" s="686"/>
      <c r="I142" s="686"/>
      <c r="J142" s="686"/>
      <c r="K142" s="686"/>
      <c r="L142" s="686"/>
      <c r="M142" s="686"/>
      <c r="N142" s="686"/>
      <c r="O142" s="686"/>
      <c r="P142" s="694"/>
      <c r="Q142" s="694"/>
      <c r="R142" s="686"/>
      <c r="S142" s="686"/>
      <c r="T142" s="686"/>
      <c r="U142" s="686"/>
      <c r="V142" s="686"/>
      <c r="W142" s="686"/>
      <c r="X142" s="686"/>
      <c r="Y142" s="686"/>
      <c r="Z142" s="686"/>
      <c r="AA142" s="686"/>
      <c r="AB142" s="672"/>
    </row>
    <row r="143" spans="1:28" ht="15.75" customHeight="1">
      <c r="A143" s="686"/>
      <c r="B143" s="686"/>
      <c r="C143" s="686"/>
      <c r="D143" s="686"/>
      <c r="E143" s="686"/>
      <c r="F143" s="693"/>
      <c r="G143" s="806"/>
      <c r="H143" s="686"/>
      <c r="I143" s="686"/>
      <c r="J143" s="686"/>
      <c r="K143" s="686"/>
      <c r="L143" s="686"/>
      <c r="M143" s="686"/>
      <c r="N143" s="686"/>
      <c r="O143" s="686"/>
      <c r="P143" s="694"/>
      <c r="Q143" s="694"/>
      <c r="R143" s="686"/>
      <c r="S143" s="686"/>
      <c r="T143" s="686"/>
      <c r="U143" s="686"/>
      <c r="V143" s="686"/>
      <c r="W143" s="686"/>
      <c r="X143" s="686"/>
      <c r="Y143" s="686"/>
      <c r="Z143" s="686"/>
      <c r="AA143" s="686"/>
      <c r="AB143" s="672"/>
    </row>
    <row r="144" spans="1:28" ht="15.75" customHeight="1">
      <c r="A144" s="686"/>
      <c r="B144" s="686"/>
      <c r="C144" s="686"/>
      <c r="D144" s="686"/>
      <c r="E144" s="686"/>
      <c r="F144" s="693"/>
      <c r="G144" s="806"/>
      <c r="H144" s="686"/>
      <c r="I144" s="686"/>
      <c r="J144" s="686"/>
      <c r="K144" s="686"/>
      <c r="L144" s="686"/>
      <c r="M144" s="686"/>
      <c r="N144" s="686"/>
      <c r="O144" s="686"/>
      <c r="P144" s="694"/>
      <c r="Q144" s="694"/>
      <c r="R144" s="686"/>
      <c r="S144" s="686"/>
      <c r="T144" s="686"/>
      <c r="U144" s="686"/>
      <c r="V144" s="686"/>
      <c r="W144" s="686"/>
      <c r="X144" s="686"/>
      <c r="Y144" s="686"/>
      <c r="Z144" s="686"/>
      <c r="AA144" s="686"/>
      <c r="AB144" s="672"/>
    </row>
    <row r="145" spans="1:28" ht="15.75" customHeight="1">
      <c r="A145" s="686"/>
      <c r="B145" s="686"/>
      <c r="C145" s="686"/>
      <c r="D145" s="686"/>
      <c r="E145" s="686"/>
      <c r="F145" s="693"/>
      <c r="G145" s="806"/>
      <c r="H145" s="686"/>
      <c r="I145" s="686"/>
      <c r="J145" s="686"/>
      <c r="K145" s="686"/>
      <c r="L145" s="686"/>
      <c r="M145" s="686"/>
      <c r="N145" s="686"/>
      <c r="O145" s="686"/>
      <c r="P145" s="694"/>
      <c r="Q145" s="694"/>
      <c r="R145" s="686"/>
      <c r="S145" s="686"/>
      <c r="T145" s="686"/>
      <c r="U145" s="686"/>
      <c r="V145" s="686"/>
      <c r="W145" s="686"/>
      <c r="X145" s="686"/>
      <c r="Y145" s="686"/>
      <c r="Z145" s="686"/>
      <c r="AA145" s="686"/>
      <c r="AB145" s="672"/>
    </row>
    <row r="146" spans="1:28" ht="15.75" customHeight="1">
      <c r="A146" s="686"/>
      <c r="B146" s="686"/>
      <c r="C146" s="686"/>
      <c r="D146" s="686"/>
      <c r="E146" s="686"/>
      <c r="F146" s="693"/>
      <c r="G146" s="806"/>
      <c r="H146" s="686"/>
      <c r="I146" s="686"/>
      <c r="J146" s="686"/>
      <c r="K146" s="686"/>
      <c r="L146" s="686"/>
      <c r="M146" s="686"/>
      <c r="N146" s="686"/>
      <c r="O146" s="686"/>
      <c r="P146" s="694"/>
      <c r="Q146" s="694"/>
      <c r="R146" s="686"/>
      <c r="S146" s="686"/>
      <c r="T146" s="686"/>
      <c r="U146" s="686"/>
      <c r="V146" s="686"/>
      <c r="W146" s="686"/>
      <c r="X146" s="686"/>
      <c r="Y146" s="686"/>
      <c r="Z146" s="686"/>
      <c r="AA146" s="686"/>
      <c r="AB146" s="672"/>
    </row>
    <row r="147" spans="1:28" ht="15.75" customHeight="1">
      <c r="A147" s="686"/>
      <c r="B147" s="686"/>
      <c r="C147" s="686"/>
      <c r="D147" s="686"/>
      <c r="E147" s="686"/>
      <c r="F147" s="693"/>
      <c r="G147" s="806"/>
      <c r="H147" s="686"/>
      <c r="I147" s="686"/>
      <c r="J147" s="686"/>
      <c r="K147" s="686"/>
      <c r="L147" s="686"/>
      <c r="M147" s="686"/>
      <c r="N147" s="686"/>
      <c r="O147" s="686"/>
      <c r="P147" s="694"/>
      <c r="Q147" s="694"/>
      <c r="R147" s="686"/>
      <c r="S147" s="686"/>
      <c r="T147" s="686"/>
      <c r="U147" s="686"/>
      <c r="V147" s="686"/>
      <c r="W147" s="686"/>
      <c r="X147" s="686"/>
      <c r="Y147" s="686"/>
      <c r="Z147" s="686"/>
      <c r="AA147" s="686"/>
      <c r="AB147" s="672"/>
    </row>
    <row r="148" spans="1:28" ht="15.75" customHeight="1">
      <c r="A148" s="686"/>
      <c r="B148" s="686"/>
      <c r="C148" s="686"/>
      <c r="D148" s="686"/>
      <c r="E148" s="686"/>
      <c r="F148" s="693"/>
      <c r="G148" s="806"/>
      <c r="H148" s="686"/>
      <c r="I148" s="686"/>
      <c r="J148" s="686"/>
      <c r="K148" s="686"/>
      <c r="L148" s="686"/>
      <c r="M148" s="686"/>
      <c r="N148" s="686"/>
      <c r="O148" s="686"/>
      <c r="P148" s="694"/>
      <c r="Q148" s="694"/>
      <c r="R148" s="686"/>
      <c r="S148" s="686"/>
      <c r="T148" s="686"/>
      <c r="U148" s="686"/>
      <c r="V148" s="686"/>
      <c r="W148" s="686"/>
      <c r="X148" s="686"/>
      <c r="Y148" s="686"/>
      <c r="Z148" s="686"/>
      <c r="AA148" s="686"/>
      <c r="AB148" s="672"/>
    </row>
    <row r="149" spans="1:28" ht="15.75" customHeight="1">
      <c r="A149" s="686"/>
      <c r="B149" s="686"/>
      <c r="C149" s="686"/>
      <c r="D149" s="686"/>
      <c r="E149" s="686"/>
      <c r="F149" s="693"/>
      <c r="G149" s="806"/>
      <c r="H149" s="686"/>
      <c r="I149" s="686"/>
      <c r="J149" s="686"/>
      <c r="K149" s="686"/>
      <c r="L149" s="686"/>
      <c r="M149" s="686"/>
      <c r="N149" s="686"/>
      <c r="O149" s="686"/>
      <c r="P149" s="694"/>
      <c r="Q149" s="694"/>
      <c r="R149" s="686"/>
      <c r="S149" s="686"/>
      <c r="T149" s="686"/>
      <c r="U149" s="686"/>
      <c r="V149" s="686"/>
      <c r="W149" s="686"/>
      <c r="X149" s="686"/>
      <c r="Y149" s="686"/>
      <c r="Z149" s="686"/>
      <c r="AA149" s="686"/>
      <c r="AB149" s="672"/>
    </row>
    <row r="150" spans="1:28" ht="15.75" customHeight="1">
      <c r="A150" s="686"/>
      <c r="B150" s="686"/>
      <c r="C150" s="686"/>
      <c r="D150" s="686"/>
      <c r="E150" s="686"/>
      <c r="F150" s="693"/>
      <c r="G150" s="806"/>
      <c r="H150" s="686"/>
      <c r="I150" s="686"/>
      <c r="J150" s="686"/>
      <c r="K150" s="686"/>
      <c r="L150" s="686"/>
      <c r="M150" s="686"/>
      <c r="N150" s="686"/>
      <c r="O150" s="686"/>
      <c r="P150" s="694"/>
      <c r="Q150" s="694"/>
      <c r="R150" s="686"/>
      <c r="S150" s="686"/>
      <c r="T150" s="686"/>
      <c r="U150" s="686"/>
      <c r="V150" s="686"/>
      <c r="W150" s="686"/>
      <c r="X150" s="686"/>
      <c r="Y150" s="686"/>
      <c r="Z150" s="686"/>
      <c r="AA150" s="686"/>
      <c r="AB150" s="672"/>
    </row>
    <row r="151" spans="1:28" ht="15.75" customHeight="1">
      <c r="A151" s="686"/>
      <c r="B151" s="686"/>
      <c r="C151" s="686"/>
      <c r="D151" s="686"/>
      <c r="E151" s="686"/>
      <c r="F151" s="693"/>
      <c r="G151" s="806"/>
      <c r="H151" s="686"/>
      <c r="I151" s="686"/>
      <c r="J151" s="686"/>
      <c r="K151" s="686"/>
      <c r="L151" s="686"/>
      <c r="M151" s="686"/>
      <c r="N151" s="686"/>
      <c r="O151" s="686"/>
      <c r="P151" s="694"/>
      <c r="Q151" s="694"/>
      <c r="R151" s="686"/>
      <c r="S151" s="686"/>
      <c r="T151" s="686"/>
      <c r="U151" s="686"/>
      <c r="V151" s="686"/>
      <c r="W151" s="686"/>
      <c r="X151" s="686"/>
      <c r="Y151" s="686"/>
      <c r="Z151" s="686"/>
      <c r="AA151" s="686"/>
      <c r="AB151" s="672"/>
    </row>
    <row r="152" spans="1:28" ht="15.75" customHeight="1">
      <c r="A152" s="686"/>
      <c r="B152" s="686"/>
      <c r="C152" s="686"/>
      <c r="D152" s="686"/>
      <c r="E152" s="686"/>
      <c r="F152" s="693"/>
      <c r="G152" s="806"/>
      <c r="H152" s="686"/>
      <c r="I152" s="686"/>
      <c r="J152" s="686"/>
      <c r="K152" s="686"/>
      <c r="L152" s="686"/>
      <c r="M152" s="686"/>
      <c r="N152" s="686"/>
      <c r="O152" s="686"/>
      <c r="P152" s="694"/>
      <c r="Q152" s="694"/>
      <c r="R152" s="686"/>
      <c r="S152" s="686"/>
      <c r="T152" s="686"/>
      <c r="U152" s="686"/>
      <c r="V152" s="686"/>
      <c r="W152" s="686"/>
      <c r="X152" s="686"/>
      <c r="Y152" s="686"/>
      <c r="Z152" s="686"/>
      <c r="AA152" s="686"/>
      <c r="AB152" s="672"/>
    </row>
    <row r="153" spans="1:28" ht="15.75" customHeight="1">
      <c r="A153" s="686"/>
      <c r="B153" s="686"/>
      <c r="C153" s="686"/>
      <c r="D153" s="686"/>
      <c r="E153" s="686"/>
      <c r="F153" s="693"/>
      <c r="G153" s="806"/>
      <c r="H153" s="686"/>
      <c r="I153" s="686"/>
      <c r="J153" s="686"/>
      <c r="K153" s="686"/>
      <c r="L153" s="686"/>
      <c r="M153" s="686"/>
      <c r="N153" s="686"/>
      <c r="O153" s="686"/>
      <c r="P153" s="694"/>
      <c r="Q153" s="694"/>
      <c r="R153" s="686"/>
      <c r="S153" s="686"/>
      <c r="T153" s="686"/>
      <c r="U153" s="686"/>
      <c r="V153" s="686"/>
      <c r="W153" s="686"/>
      <c r="X153" s="686"/>
      <c r="Y153" s="686"/>
      <c r="Z153" s="686"/>
      <c r="AA153" s="686"/>
      <c r="AB153" s="672"/>
    </row>
    <row r="154" spans="1:28" ht="15.75" customHeight="1">
      <c r="A154" s="686"/>
      <c r="B154" s="686"/>
      <c r="C154" s="686"/>
      <c r="D154" s="686"/>
      <c r="E154" s="686"/>
      <c r="F154" s="693"/>
      <c r="G154" s="806"/>
      <c r="H154" s="686"/>
      <c r="I154" s="686"/>
      <c r="J154" s="686"/>
      <c r="K154" s="686"/>
      <c r="L154" s="686"/>
      <c r="M154" s="686"/>
      <c r="N154" s="686"/>
      <c r="O154" s="686"/>
      <c r="P154" s="694"/>
      <c r="Q154" s="694"/>
      <c r="R154" s="686"/>
      <c r="S154" s="686"/>
      <c r="T154" s="686"/>
      <c r="U154" s="686"/>
      <c r="V154" s="686"/>
      <c r="W154" s="686"/>
      <c r="X154" s="686"/>
      <c r="Y154" s="686"/>
      <c r="Z154" s="686"/>
      <c r="AA154" s="686"/>
      <c r="AB154" s="672"/>
    </row>
    <row r="155" spans="1:28" ht="15.75" customHeight="1">
      <c r="A155" s="686"/>
      <c r="B155" s="686"/>
      <c r="C155" s="686"/>
      <c r="D155" s="686"/>
      <c r="E155" s="686"/>
      <c r="F155" s="693"/>
      <c r="G155" s="806"/>
      <c r="H155" s="686"/>
      <c r="I155" s="686"/>
      <c r="J155" s="686"/>
      <c r="K155" s="686"/>
      <c r="L155" s="686"/>
      <c r="M155" s="686"/>
      <c r="N155" s="686"/>
      <c r="O155" s="686"/>
      <c r="P155" s="694"/>
      <c r="Q155" s="694"/>
      <c r="R155" s="686"/>
      <c r="S155" s="686"/>
      <c r="T155" s="686"/>
      <c r="U155" s="686"/>
      <c r="V155" s="686"/>
      <c r="W155" s="686"/>
      <c r="X155" s="686"/>
      <c r="Y155" s="686"/>
      <c r="Z155" s="686"/>
      <c r="AA155" s="686"/>
      <c r="AB155" s="672"/>
    </row>
    <row r="156" spans="1:28" ht="15.75" customHeight="1">
      <c r="A156" s="686"/>
      <c r="B156" s="686"/>
      <c r="C156" s="686"/>
      <c r="D156" s="686"/>
      <c r="E156" s="686"/>
      <c r="F156" s="693"/>
      <c r="G156" s="806"/>
      <c r="H156" s="686"/>
      <c r="I156" s="686"/>
      <c r="J156" s="686"/>
      <c r="K156" s="686"/>
      <c r="L156" s="686"/>
      <c r="M156" s="686"/>
      <c r="N156" s="686"/>
      <c r="O156" s="686"/>
      <c r="P156" s="694"/>
      <c r="Q156" s="694"/>
      <c r="R156" s="686"/>
      <c r="S156" s="686"/>
      <c r="T156" s="686"/>
      <c r="U156" s="686"/>
      <c r="V156" s="686"/>
      <c r="W156" s="686"/>
      <c r="X156" s="686"/>
      <c r="Y156" s="686"/>
      <c r="Z156" s="686"/>
      <c r="AA156" s="686"/>
      <c r="AB156" s="672"/>
    </row>
    <row r="157" spans="1:28" ht="15.75" customHeight="1">
      <c r="A157" s="686"/>
      <c r="B157" s="686"/>
      <c r="C157" s="686"/>
      <c r="D157" s="686"/>
      <c r="E157" s="686"/>
      <c r="F157" s="693"/>
      <c r="G157" s="806"/>
      <c r="H157" s="686"/>
      <c r="I157" s="686"/>
      <c r="J157" s="686"/>
      <c r="K157" s="686"/>
      <c r="L157" s="686"/>
      <c r="M157" s="686"/>
      <c r="N157" s="686"/>
      <c r="O157" s="686"/>
      <c r="P157" s="694"/>
      <c r="Q157" s="694"/>
      <c r="R157" s="686"/>
      <c r="S157" s="686"/>
      <c r="T157" s="686"/>
      <c r="U157" s="686"/>
      <c r="V157" s="686"/>
      <c r="W157" s="686"/>
      <c r="X157" s="686"/>
      <c r="Y157" s="686"/>
      <c r="Z157" s="686"/>
      <c r="AA157" s="686"/>
      <c r="AB157" s="672"/>
    </row>
    <row r="158" spans="1:28" ht="15.75" customHeight="1">
      <c r="A158" s="686"/>
      <c r="B158" s="686"/>
      <c r="C158" s="686"/>
      <c r="D158" s="686"/>
      <c r="E158" s="686"/>
      <c r="F158" s="693"/>
      <c r="G158" s="806"/>
      <c r="H158" s="686"/>
      <c r="I158" s="686"/>
      <c r="J158" s="686"/>
      <c r="K158" s="686"/>
      <c r="L158" s="686"/>
      <c r="M158" s="686"/>
      <c r="N158" s="686"/>
      <c r="O158" s="686"/>
      <c r="P158" s="694"/>
      <c r="Q158" s="694"/>
      <c r="R158" s="686"/>
      <c r="S158" s="686"/>
      <c r="T158" s="686"/>
      <c r="U158" s="686"/>
      <c r="V158" s="686"/>
      <c r="W158" s="686"/>
      <c r="X158" s="686"/>
      <c r="Y158" s="686"/>
      <c r="Z158" s="686"/>
      <c r="AA158" s="686"/>
      <c r="AB158" s="672"/>
    </row>
    <row r="159" spans="1:28" ht="15.75" customHeight="1">
      <c r="A159" s="686"/>
      <c r="B159" s="686"/>
      <c r="C159" s="686"/>
      <c r="D159" s="686"/>
      <c r="E159" s="686"/>
      <c r="F159" s="693"/>
      <c r="G159" s="806"/>
      <c r="H159" s="686"/>
      <c r="I159" s="686"/>
      <c r="J159" s="686"/>
      <c r="K159" s="686"/>
      <c r="L159" s="686"/>
      <c r="M159" s="686"/>
      <c r="N159" s="686"/>
      <c r="O159" s="686"/>
      <c r="P159" s="694"/>
      <c r="Q159" s="694"/>
      <c r="R159" s="686"/>
      <c r="S159" s="686"/>
      <c r="T159" s="686"/>
      <c r="U159" s="686"/>
      <c r="V159" s="686"/>
      <c r="W159" s="686"/>
      <c r="X159" s="686"/>
      <c r="Y159" s="686"/>
      <c r="Z159" s="686"/>
      <c r="AA159" s="686"/>
      <c r="AB159" s="672"/>
    </row>
    <row r="160" spans="1:28" ht="15.75" customHeight="1">
      <c r="A160" s="686"/>
      <c r="B160" s="686"/>
      <c r="C160" s="686"/>
      <c r="D160" s="686"/>
      <c r="E160" s="686"/>
      <c r="F160" s="693"/>
      <c r="G160" s="806"/>
      <c r="H160" s="686"/>
      <c r="I160" s="686"/>
      <c r="J160" s="686"/>
      <c r="K160" s="686"/>
      <c r="L160" s="686"/>
      <c r="M160" s="686"/>
      <c r="N160" s="686"/>
      <c r="O160" s="686"/>
      <c r="P160" s="694"/>
      <c r="Q160" s="694"/>
      <c r="R160" s="686"/>
      <c r="S160" s="686"/>
      <c r="T160" s="686"/>
      <c r="U160" s="686"/>
      <c r="V160" s="686"/>
      <c r="W160" s="686"/>
      <c r="X160" s="686"/>
      <c r="Y160" s="686"/>
      <c r="Z160" s="686"/>
      <c r="AA160" s="686"/>
      <c r="AB160" s="672"/>
    </row>
    <row r="161" spans="1:28" ht="15.75" customHeight="1">
      <c r="A161" s="686"/>
      <c r="B161" s="686"/>
      <c r="C161" s="686"/>
      <c r="D161" s="686"/>
      <c r="E161" s="686"/>
      <c r="F161" s="693"/>
      <c r="G161" s="806"/>
      <c r="H161" s="686"/>
      <c r="I161" s="686"/>
      <c r="J161" s="686"/>
      <c r="K161" s="686"/>
      <c r="L161" s="686"/>
      <c r="M161" s="686"/>
      <c r="N161" s="686"/>
      <c r="O161" s="686"/>
      <c r="P161" s="694"/>
      <c r="Q161" s="694"/>
      <c r="R161" s="686"/>
      <c r="S161" s="686"/>
      <c r="T161" s="686"/>
      <c r="U161" s="686"/>
      <c r="V161" s="686"/>
      <c r="W161" s="686"/>
      <c r="X161" s="686"/>
      <c r="Y161" s="686"/>
      <c r="Z161" s="686"/>
      <c r="AA161" s="686"/>
      <c r="AB161" s="672"/>
    </row>
    <row r="162" spans="1:28" ht="15.75" customHeight="1">
      <c r="A162" s="686"/>
      <c r="B162" s="686"/>
      <c r="C162" s="686"/>
      <c r="D162" s="686"/>
      <c r="E162" s="686"/>
      <c r="F162" s="693"/>
      <c r="G162" s="806"/>
      <c r="H162" s="686"/>
      <c r="I162" s="686"/>
      <c r="J162" s="686"/>
      <c r="K162" s="686"/>
      <c r="L162" s="686"/>
      <c r="M162" s="686"/>
      <c r="N162" s="686"/>
      <c r="O162" s="686"/>
      <c r="P162" s="694"/>
      <c r="Q162" s="694"/>
      <c r="R162" s="686"/>
      <c r="S162" s="686"/>
      <c r="T162" s="686"/>
      <c r="U162" s="686"/>
      <c r="V162" s="686"/>
      <c r="W162" s="686"/>
      <c r="X162" s="686"/>
      <c r="Y162" s="686"/>
      <c r="Z162" s="686"/>
      <c r="AA162" s="686"/>
      <c r="AB162" s="672"/>
    </row>
    <row r="163" spans="1:28" ht="15.75" customHeight="1">
      <c r="A163" s="686"/>
      <c r="B163" s="686"/>
      <c r="C163" s="686"/>
      <c r="D163" s="686"/>
      <c r="E163" s="686"/>
      <c r="F163" s="693"/>
      <c r="G163" s="806"/>
      <c r="H163" s="686"/>
      <c r="I163" s="686"/>
      <c r="J163" s="686"/>
      <c r="K163" s="686"/>
      <c r="L163" s="686"/>
      <c r="M163" s="686"/>
      <c r="N163" s="686"/>
      <c r="O163" s="686"/>
      <c r="P163" s="694"/>
      <c r="Q163" s="694"/>
      <c r="R163" s="686"/>
      <c r="S163" s="686"/>
      <c r="T163" s="686"/>
      <c r="U163" s="686"/>
      <c r="V163" s="686"/>
      <c r="W163" s="686"/>
      <c r="X163" s="686"/>
      <c r="Y163" s="686"/>
      <c r="Z163" s="686"/>
      <c r="AA163" s="686"/>
      <c r="AB163" s="672"/>
    </row>
    <row r="164" spans="1:28" ht="15.75" customHeight="1">
      <c r="A164" s="686"/>
      <c r="B164" s="686"/>
      <c r="C164" s="686"/>
      <c r="D164" s="686"/>
      <c r="E164" s="686"/>
      <c r="F164" s="693"/>
      <c r="G164" s="806"/>
      <c r="H164" s="686"/>
      <c r="I164" s="686"/>
      <c r="J164" s="686"/>
      <c r="K164" s="686"/>
      <c r="L164" s="686"/>
      <c r="M164" s="686"/>
      <c r="N164" s="686"/>
      <c r="O164" s="686"/>
      <c r="P164" s="694"/>
      <c r="Q164" s="694"/>
      <c r="R164" s="686"/>
      <c r="S164" s="686"/>
      <c r="T164" s="686"/>
      <c r="U164" s="686"/>
      <c r="V164" s="686"/>
      <c r="W164" s="686"/>
      <c r="X164" s="686"/>
      <c r="Y164" s="686"/>
      <c r="Z164" s="686"/>
      <c r="AA164" s="686"/>
      <c r="AB164" s="672"/>
    </row>
    <row r="165" spans="1:28" ht="15.75" customHeight="1">
      <c r="A165" s="686"/>
      <c r="B165" s="686"/>
      <c r="C165" s="686"/>
      <c r="D165" s="686"/>
      <c r="E165" s="686"/>
      <c r="F165" s="693"/>
      <c r="G165" s="806"/>
      <c r="H165" s="686"/>
      <c r="I165" s="686"/>
      <c r="J165" s="686"/>
      <c r="K165" s="686"/>
      <c r="L165" s="686"/>
      <c r="M165" s="686"/>
      <c r="N165" s="686"/>
      <c r="O165" s="686"/>
      <c r="P165" s="694"/>
      <c r="Q165" s="694"/>
      <c r="R165" s="686"/>
      <c r="S165" s="686"/>
      <c r="T165" s="686"/>
      <c r="U165" s="686"/>
      <c r="V165" s="686"/>
      <c r="W165" s="686"/>
      <c r="X165" s="686"/>
      <c r="Y165" s="686"/>
      <c r="Z165" s="686"/>
      <c r="AA165" s="686"/>
      <c r="AB165" s="672"/>
    </row>
    <row r="166" spans="1:28" ht="15.75" customHeight="1">
      <c r="A166" s="686"/>
      <c r="B166" s="686"/>
      <c r="C166" s="686"/>
      <c r="D166" s="686"/>
      <c r="E166" s="686"/>
      <c r="F166" s="693"/>
      <c r="G166" s="806"/>
      <c r="H166" s="686"/>
      <c r="I166" s="686"/>
      <c r="J166" s="686"/>
      <c r="K166" s="686"/>
      <c r="L166" s="686"/>
      <c r="M166" s="686"/>
      <c r="N166" s="686"/>
      <c r="O166" s="686"/>
      <c r="P166" s="694"/>
      <c r="Q166" s="694"/>
      <c r="R166" s="686"/>
      <c r="S166" s="686"/>
      <c r="T166" s="686"/>
      <c r="U166" s="686"/>
      <c r="V166" s="686"/>
      <c r="W166" s="686"/>
      <c r="X166" s="686"/>
      <c r="Y166" s="686"/>
      <c r="Z166" s="686"/>
      <c r="AA166" s="686"/>
      <c r="AB166" s="672"/>
    </row>
    <row r="167" spans="1:28" ht="15.75" customHeight="1">
      <c r="A167" s="686"/>
      <c r="B167" s="686"/>
      <c r="C167" s="686"/>
      <c r="D167" s="686"/>
      <c r="E167" s="686"/>
      <c r="F167" s="693"/>
      <c r="G167" s="806"/>
      <c r="H167" s="686"/>
      <c r="I167" s="686"/>
      <c r="J167" s="686"/>
      <c r="K167" s="686"/>
      <c r="L167" s="686"/>
      <c r="M167" s="686"/>
      <c r="N167" s="686"/>
      <c r="O167" s="686"/>
      <c r="P167" s="694"/>
      <c r="Q167" s="694"/>
      <c r="R167" s="686"/>
      <c r="S167" s="686"/>
      <c r="T167" s="686"/>
      <c r="U167" s="686"/>
      <c r="V167" s="686"/>
      <c r="W167" s="686"/>
      <c r="X167" s="686"/>
      <c r="Y167" s="686"/>
      <c r="Z167" s="686"/>
      <c r="AA167" s="686"/>
      <c r="AB167" s="672"/>
    </row>
    <row r="168" spans="1:28" ht="15.75" customHeight="1">
      <c r="A168" s="686"/>
      <c r="B168" s="686"/>
      <c r="C168" s="686"/>
      <c r="D168" s="686"/>
      <c r="E168" s="686"/>
      <c r="F168" s="693"/>
      <c r="G168" s="806"/>
      <c r="H168" s="686"/>
      <c r="I168" s="686"/>
      <c r="J168" s="686"/>
      <c r="K168" s="686"/>
      <c r="L168" s="686"/>
      <c r="M168" s="686"/>
      <c r="N168" s="686"/>
      <c r="O168" s="686"/>
      <c r="P168" s="694"/>
      <c r="Q168" s="694"/>
      <c r="R168" s="686"/>
      <c r="S168" s="686"/>
      <c r="T168" s="686"/>
      <c r="U168" s="686"/>
      <c r="V168" s="686"/>
      <c r="W168" s="686"/>
      <c r="X168" s="686"/>
      <c r="Y168" s="686"/>
      <c r="Z168" s="686"/>
      <c r="AA168" s="686"/>
      <c r="AB168" s="672"/>
    </row>
    <row r="169" spans="1:28" ht="15.75" customHeight="1">
      <c r="A169" s="686"/>
      <c r="B169" s="686"/>
      <c r="C169" s="686"/>
      <c r="D169" s="686"/>
      <c r="E169" s="686"/>
      <c r="F169" s="693"/>
      <c r="G169" s="806"/>
      <c r="H169" s="686"/>
      <c r="I169" s="686"/>
      <c r="J169" s="686"/>
      <c r="K169" s="686"/>
      <c r="L169" s="686"/>
      <c r="M169" s="686"/>
      <c r="N169" s="686"/>
      <c r="O169" s="686"/>
      <c r="P169" s="694"/>
      <c r="Q169" s="694"/>
      <c r="R169" s="686"/>
      <c r="S169" s="686"/>
      <c r="T169" s="686"/>
      <c r="U169" s="686"/>
      <c r="V169" s="686"/>
      <c r="W169" s="686"/>
      <c r="X169" s="686"/>
      <c r="Y169" s="686"/>
      <c r="Z169" s="686"/>
      <c r="AA169" s="686"/>
      <c r="AB169" s="672"/>
    </row>
    <row r="170" spans="1:28" ht="15.75" customHeight="1">
      <c r="A170" s="686"/>
      <c r="B170" s="686"/>
      <c r="C170" s="686"/>
      <c r="D170" s="686"/>
      <c r="E170" s="686"/>
      <c r="F170" s="693"/>
      <c r="G170" s="806"/>
      <c r="H170" s="686"/>
      <c r="I170" s="686"/>
      <c r="J170" s="686"/>
      <c r="K170" s="686"/>
      <c r="L170" s="686"/>
      <c r="M170" s="686"/>
      <c r="N170" s="686"/>
      <c r="O170" s="686"/>
      <c r="P170" s="694"/>
      <c r="Q170" s="694"/>
      <c r="R170" s="686"/>
      <c r="S170" s="686"/>
      <c r="T170" s="686"/>
      <c r="U170" s="686"/>
      <c r="V170" s="686"/>
      <c r="W170" s="686"/>
      <c r="X170" s="686"/>
      <c r="Y170" s="686"/>
      <c r="Z170" s="686"/>
      <c r="AA170" s="686"/>
      <c r="AB170" s="672"/>
    </row>
    <row r="171" spans="1:28" ht="15.75" customHeight="1">
      <c r="A171" s="686"/>
      <c r="B171" s="686"/>
      <c r="C171" s="686"/>
      <c r="D171" s="686"/>
      <c r="E171" s="686"/>
      <c r="F171" s="693"/>
      <c r="G171" s="806"/>
      <c r="H171" s="686"/>
      <c r="I171" s="686"/>
      <c r="J171" s="686"/>
      <c r="K171" s="686"/>
      <c r="L171" s="686"/>
      <c r="M171" s="686"/>
      <c r="N171" s="686"/>
      <c r="O171" s="686"/>
      <c r="P171" s="694"/>
      <c r="Q171" s="694"/>
      <c r="R171" s="686"/>
      <c r="S171" s="686"/>
      <c r="T171" s="686"/>
      <c r="U171" s="686"/>
      <c r="V171" s="686"/>
      <c r="W171" s="686"/>
      <c r="X171" s="686"/>
      <c r="Y171" s="686"/>
      <c r="Z171" s="686"/>
      <c r="AA171" s="686"/>
      <c r="AB171" s="672"/>
    </row>
    <row r="172" spans="1:28" ht="15.75" customHeight="1">
      <c r="A172" s="686"/>
      <c r="B172" s="686"/>
      <c r="C172" s="686"/>
      <c r="D172" s="686"/>
      <c r="E172" s="686"/>
      <c r="F172" s="693"/>
      <c r="G172" s="806"/>
      <c r="H172" s="686"/>
      <c r="I172" s="686"/>
      <c r="J172" s="686"/>
      <c r="K172" s="686"/>
      <c r="L172" s="686"/>
      <c r="M172" s="686"/>
      <c r="N172" s="686"/>
      <c r="O172" s="686"/>
      <c r="P172" s="694"/>
      <c r="Q172" s="694"/>
      <c r="R172" s="686"/>
      <c r="S172" s="686"/>
      <c r="T172" s="686"/>
      <c r="U172" s="686"/>
      <c r="V172" s="686"/>
      <c r="W172" s="686"/>
      <c r="X172" s="686"/>
      <c r="Y172" s="686"/>
      <c r="Z172" s="686"/>
      <c r="AA172" s="686"/>
      <c r="AB172" s="672"/>
    </row>
    <row r="173" spans="1:28" ht="15.75" customHeight="1">
      <c r="A173" s="686"/>
      <c r="B173" s="686"/>
      <c r="C173" s="686"/>
      <c r="D173" s="686"/>
      <c r="E173" s="686"/>
      <c r="F173" s="693"/>
      <c r="G173" s="806"/>
      <c r="H173" s="686"/>
      <c r="I173" s="686"/>
      <c r="J173" s="686"/>
      <c r="K173" s="686"/>
      <c r="L173" s="686"/>
      <c r="M173" s="686"/>
      <c r="N173" s="686"/>
      <c r="O173" s="686"/>
      <c r="P173" s="694"/>
      <c r="Q173" s="694"/>
      <c r="R173" s="686"/>
      <c r="S173" s="686"/>
      <c r="T173" s="686"/>
      <c r="U173" s="686"/>
      <c r="V173" s="686"/>
      <c r="W173" s="686"/>
      <c r="X173" s="686"/>
      <c r="Y173" s="686"/>
      <c r="Z173" s="686"/>
      <c r="AA173" s="686"/>
      <c r="AB173" s="672"/>
    </row>
    <row r="174" spans="1:28" ht="15.75" customHeight="1">
      <c r="A174" s="686"/>
      <c r="B174" s="686"/>
      <c r="C174" s="686"/>
      <c r="D174" s="686"/>
      <c r="E174" s="686"/>
      <c r="F174" s="693"/>
      <c r="G174" s="806"/>
      <c r="H174" s="686"/>
      <c r="I174" s="686"/>
      <c r="J174" s="686"/>
      <c r="K174" s="686"/>
      <c r="L174" s="686"/>
      <c r="M174" s="686"/>
      <c r="N174" s="686"/>
      <c r="O174" s="686"/>
      <c r="P174" s="694"/>
      <c r="Q174" s="694"/>
      <c r="R174" s="686"/>
      <c r="S174" s="686"/>
      <c r="T174" s="686"/>
      <c r="U174" s="686"/>
      <c r="V174" s="686"/>
      <c r="W174" s="686"/>
      <c r="X174" s="686"/>
      <c r="Y174" s="686"/>
      <c r="Z174" s="686"/>
      <c r="AA174" s="686"/>
      <c r="AB174" s="672"/>
    </row>
    <row r="175" spans="1:28" ht="15.75" customHeight="1">
      <c r="A175" s="686"/>
      <c r="B175" s="686"/>
      <c r="C175" s="686"/>
      <c r="D175" s="686"/>
      <c r="E175" s="686"/>
      <c r="F175" s="693"/>
      <c r="G175" s="806"/>
      <c r="H175" s="686"/>
      <c r="I175" s="686"/>
      <c r="J175" s="686"/>
      <c r="K175" s="686"/>
      <c r="L175" s="686"/>
      <c r="M175" s="686"/>
      <c r="N175" s="686"/>
      <c r="O175" s="686"/>
      <c r="P175" s="694"/>
      <c r="Q175" s="694"/>
      <c r="R175" s="686"/>
      <c r="S175" s="686"/>
      <c r="T175" s="686"/>
      <c r="U175" s="686"/>
      <c r="V175" s="686"/>
      <c r="W175" s="686"/>
      <c r="X175" s="686"/>
      <c r="Y175" s="686"/>
      <c r="Z175" s="686"/>
      <c r="AA175" s="686"/>
      <c r="AB175" s="672"/>
    </row>
    <row r="176" spans="1:28" ht="15.75" customHeight="1">
      <c r="A176" s="686"/>
      <c r="B176" s="686"/>
      <c r="C176" s="686"/>
      <c r="D176" s="686"/>
      <c r="E176" s="686"/>
      <c r="F176" s="693"/>
      <c r="G176" s="806"/>
      <c r="H176" s="686"/>
      <c r="I176" s="686"/>
      <c r="J176" s="686"/>
      <c r="K176" s="686"/>
      <c r="L176" s="686"/>
      <c r="M176" s="686"/>
      <c r="N176" s="686"/>
      <c r="O176" s="686"/>
      <c r="P176" s="694"/>
      <c r="Q176" s="694"/>
      <c r="R176" s="686"/>
      <c r="S176" s="686"/>
      <c r="T176" s="686"/>
      <c r="U176" s="686"/>
      <c r="V176" s="686"/>
      <c r="W176" s="686"/>
      <c r="X176" s="686"/>
      <c r="Y176" s="686"/>
      <c r="Z176" s="686"/>
      <c r="AA176" s="686"/>
      <c r="AB176" s="672"/>
    </row>
    <row r="177" spans="1:28" ht="15.75" customHeight="1">
      <c r="A177" s="686"/>
      <c r="B177" s="686"/>
      <c r="C177" s="686"/>
      <c r="D177" s="686"/>
      <c r="E177" s="686"/>
      <c r="F177" s="693"/>
      <c r="G177" s="806"/>
      <c r="H177" s="686"/>
      <c r="I177" s="686"/>
      <c r="J177" s="686"/>
      <c r="K177" s="686"/>
      <c r="L177" s="686"/>
      <c r="M177" s="686"/>
      <c r="N177" s="686"/>
      <c r="O177" s="686"/>
      <c r="P177" s="694"/>
      <c r="Q177" s="694"/>
      <c r="R177" s="686"/>
      <c r="S177" s="686"/>
      <c r="T177" s="686"/>
      <c r="U177" s="686"/>
      <c r="V177" s="686"/>
      <c r="W177" s="686"/>
      <c r="X177" s="686"/>
      <c r="Y177" s="686"/>
      <c r="Z177" s="686"/>
      <c r="AA177" s="686"/>
      <c r="AB177" s="672"/>
    </row>
    <row r="178" spans="1:28" ht="15.75" customHeight="1">
      <c r="A178" s="686"/>
      <c r="B178" s="686"/>
      <c r="C178" s="686"/>
      <c r="D178" s="686"/>
      <c r="E178" s="686"/>
      <c r="F178" s="693"/>
      <c r="G178" s="806"/>
      <c r="H178" s="686"/>
      <c r="I178" s="686"/>
      <c r="J178" s="686"/>
      <c r="K178" s="686"/>
      <c r="L178" s="686"/>
      <c r="M178" s="686"/>
      <c r="N178" s="686"/>
      <c r="O178" s="686"/>
      <c r="P178" s="694"/>
      <c r="Q178" s="694"/>
      <c r="R178" s="686"/>
      <c r="S178" s="686"/>
      <c r="T178" s="686"/>
      <c r="U178" s="686"/>
      <c r="V178" s="686"/>
      <c r="W178" s="686"/>
      <c r="X178" s="686"/>
      <c r="Y178" s="686"/>
      <c r="Z178" s="686"/>
      <c r="AA178" s="686"/>
      <c r="AB178" s="672"/>
    </row>
    <row r="179" spans="1:28" ht="15.75" customHeight="1">
      <c r="A179" s="686"/>
      <c r="B179" s="686"/>
      <c r="C179" s="686"/>
      <c r="D179" s="686"/>
      <c r="E179" s="686"/>
      <c r="F179" s="693"/>
      <c r="G179" s="806"/>
      <c r="H179" s="686"/>
      <c r="I179" s="686"/>
      <c r="J179" s="686"/>
      <c r="K179" s="686"/>
      <c r="L179" s="686"/>
      <c r="M179" s="686"/>
      <c r="N179" s="686"/>
      <c r="O179" s="686"/>
      <c r="P179" s="694"/>
      <c r="Q179" s="694"/>
      <c r="R179" s="686"/>
      <c r="S179" s="686"/>
      <c r="T179" s="686"/>
      <c r="U179" s="686"/>
      <c r="V179" s="686"/>
      <c r="W179" s="686"/>
      <c r="X179" s="686"/>
      <c r="Y179" s="686"/>
      <c r="Z179" s="686"/>
      <c r="AA179" s="686"/>
      <c r="AB179" s="672"/>
    </row>
    <row r="180" spans="1:28" ht="15.75" customHeight="1">
      <c r="A180" s="686"/>
      <c r="B180" s="686"/>
      <c r="C180" s="686"/>
      <c r="D180" s="686"/>
      <c r="E180" s="686"/>
      <c r="F180" s="693"/>
      <c r="G180" s="806"/>
      <c r="H180" s="686"/>
      <c r="I180" s="686"/>
      <c r="J180" s="686"/>
      <c r="K180" s="686"/>
      <c r="L180" s="686"/>
      <c r="M180" s="686"/>
      <c r="N180" s="686"/>
      <c r="O180" s="686"/>
      <c r="P180" s="694"/>
      <c r="Q180" s="694"/>
      <c r="R180" s="686"/>
      <c r="S180" s="686"/>
      <c r="T180" s="686"/>
      <c r="U180" s="686"/>
      <c r="V180" s="686"/>
      <c r="W180" s="686"/>
      <c r="X180" s="686"/>
      <c r="Y180" s="686"/>
      <c r="Z180" s="686"/>
      <c r="AA180" s="686"/>
      <c r="AB180" s="672"/>
    </row>
    <row r="181" spans="1:28" ht="15.75" customHeight="1">
      <c r="A181" s="686"/>
      <c r="B181" s="686"/>
      <c r="C181" s="686"/>
      <c r="D181" s="686"/>
      <c r="E181" s="686"/>
      <c r="F181" s="693"/>
      <c r="G181" s="806"/>
      <c r="H181" s="686"/>
      <c r="I181" s="686"/>
      <c r="J181" s="686"/>
      <c r="K181" s="686"/>
      <c r="L181" s="686"/>
      <c r="M181" s="686"/>
      <c r="N181" s="686"/>
      <c r="O181" s="686"/>
      <c r="P181" s="694"/>
      <c r="Q181" s="694"/>
      <c r="R181" s="686"/>
      <c r="S181" s="686"/>
      <c r="T181" s="686"/>
      <c r="U181" s="686"/>
      <c r="V181" s="686"/>
      <c r="W181" s="686"/>
      <c r="X181" s="686"/>
      <c r="Y181" s="686"/>
      <c r="Z181" s="686"/>
      <c r="AA181" s="686"/>
      <c r="AB181" s="672"/>
    </row>
    <row r="182" spans="1:28" ht="15.75" customHeight="1">
      <c r="A182" s="686"/>
      <c r="B182" s="686"/>
      <c r="C182" s="686"/>
      <c r="D182" s="686"/>
      <c r="E182" s="686"/>
      <c r="F182" s="693"/>
      <c r="G182" s="806"/>
      <c r="H182" s="686"/>
      <c r="I182" s="686"/>
      <c r="J182" s="686"/>
      <c r="K182" s="686"/>
      <c r="L182" s="686"/>
      <c r="M182" s="686"/>
      <c r="N182" s="686"/>
      <c r="O182" s="686"/>
      <c r="P182" s="694"/>
      <c r="Q182" s="694"/>
      <c r="R182" s="686"/>
      <c r="S182" s="686"/>
      <c r="T182" s="686"/>
      <c r="U182" s="686"/>
      <c r="V182" s="686"/>
      <c r="W182" s="686"/>
      <c r="X182" s="686"/>
      <c r="Y182" s="686"/>
      <c r="Z182" s="686"/>
      <c r="AA182" s="686"/>
      <c r="AB182" s="672"/>
    </row>
    <row r="183" spans="1:28" ht="15.75" customHeight="1">
      <c r="A183" s="686"/>
      <c r="B183" s="686"/>
      <c r="C183" s="686"/>
      <c r="D183" s="686"/>
      <c r="E183" s="686"/>
      <c r="F183" s="693"/>
      <c r="G183" s="806"/>
      <c r="H183" s="686"/>
      <c r="I183" s="686"/>
      <c r="J183" s="686"/>
      <c r="K183" s="686"/>
      <c r="L183" s="686"/>
      <c r="M183" s="686"/>
      <c r="N183" s="686"/>
      <c r="O183" s="686"/>
      <c r="P183" s="694"/>
      <c r="Q183" s="694"/>
      <c r="R183" s="686"/>
      <c r="S183" s="686"/>
      <c r="T183" s="686"/>
      <c r="U183" s="686"/>
      <c r="V183" s="686"/>
      <c r="W183" s="686"/>
      <c r="X183" s="686"/>
      <c r="Y183" s="686"/>
      <c r="Z183" s="686"/>
      <c r="AA183" s="686"/>
      <c r="AB183" s="672"/>
    </row>
    <row r="184" spans="1:28" ht="15.75" customHeight="1">
      <c r="A184" s="686"/>
      <c r="B184" s="686"/>
      <c r="C184" s="686"/>
      <c r="D184" s="686"/>
      <c r="E184" s="686"/>
      <c r="F184" s="693"/>
      <c r="G184" s="806"/>
      <c r="H184" s="686"/>
      <c r="I184" s="686"/>
      <c r="J184" s="686"/>
      <c r="K184" s="686"/>
      <c r="L184" s="686"/>
      <c r="M184" s="686"/>
      <c r="N184" s="686"/>
      <c r="O184" s="686"/>
      <c r="P184" s="694"/>
      <c r="Q184" s="694"/>
      <c r="R184" s="686"/>
      <c r="S184" s="686"/>
      <c r="T184" s="686"/>
      <c r="U184" s="686"/>
      <c r="V184" s="686"/>
      <c r="W184" s="686"/>
      <c r="X184" s="686"/>
      <c r="Y184" s="686"/>
      <c r="Z184" s="686"/>
      <c r="AA184" s="686"/>
      <c r="AB184" s="672"/>
    </row>
    <row r="185" spans="1:28" ht="15.75" customHeight="1">
      <c r="A185" s="686"/>
      <c r="B185" s="686"/>
      <c r="C185" s="686"/>
      <c r="D185" s="686"/>
      <c r="E185" s="686"/>
      <c r="F185" s="693"/>
      <c r="G185" s="806"/>
      <c r="H185" s="686"/>
      <c r="I185" s="686"/>
      <c r="J185" s="686"/>
      <c r="K185" s="686"/>
      <c r="L185" s="686"/>
      <c r="M185" s="686"/>
      <c r="N185" s="686"/>
      <c r="O185" s="686"/>
      <c r="P185" s="694"/>
      <c r="Q185" s="694"/>
      <c r="R185" s="686"/>
      <c r="S185" s="686"/>
      <c r="T185" s="686"/>
      <c r="U185" s="686"/>
      <c r="V185" s="686"/>
      <c r="W185" s="686"/>
      <c r="X185" s="686"/>
      <c r="Y185" s="686"/>
      <c r="Z185" s="686"/>
      <c r="AA185" s="686"/>
      <c r="AB185" s="672"/>
    </row>
    <row r="186" spans="1:28" ht="15.75" customHeight="1">
      <c r="A186" s="686"/>
      <c r="B186" s="686"/>
      <c r="C186" s="686"/>
      <c r="D186" s="686"/>
      <c r="E186" s="686"/>
      <c r="F186" s="693"/>
      <c r="G186" s="806"/>
      <c r="H186" s="686"/>
      <c r="I186" s="686"/>
      <c r="J186" s="686"/>
      <c r="K186" s="686"/>
      <c r="L186" s="686"/>
      <c r="M186" s="686"/>
      <c r="N186" s="686"/>
      <c r="O186" s="686"/>
      <c r="P186" s="694"/>
      <c r="Q186" s="694"/>
      <c r="R186" s="686"/>
      <c r="S186" s="686"/>
      <c r="T186" s="686"/>
      <c r="U186" s="686"/>
      <c r="V186" s="686"/>
      <c r="W186" s="686"/>
      <c r="X186" s="686"/>
      <c r="Y186" s="686"/>
      <c r="Z186" s="686"/>
      <c r="AA186" s="686"/>
      <c r="AB186" s="672"/>
    </row>
    <row r="187" spans="1:28" ht="15.75" customHeight="1">
      <c r="A187" s="686"/>
      <c r="B187" s="686"/>
      <c r="C187" s="686"/>
      <c r="D187" s="686"/>
      <c r="E187" s="686"/>
      <c r="F187" s="693"/>
      <c r="G187" s="806"/>
      <c r="H187" s="686"/>
      <c r="I187" s="686"/>
      <c r="J187" s="686"/>
      <c r="K187" s="686"/>
      <c r="L187" s="686"/>
      <c r="M187" s="686"/>
      <c r="N187" s="686"/>
      <c r="O187" s="686"/>
      <c r="P187" s="694"/>
      <c r="Q187" s="694"/>
      <c r="R187" s="686"/>
      <c r="S187" s="686"/>
      <c r="T187" s="686"/>
      <c r="U187" s="686"/>
      <c r="V187" s="686"/>
      <c r="W187" s="686"/>
      <c r="X187" s="686"/>
      <c r="Y187" s="686"/>
      <c r="Z187" s="686"/>
      <c r="AA187" s="686"/>
      <c r="AB187" s="672"/>
    </row>
    <row r="188" spans="1:28" ht="15.75" customHeight="1">
      <c r="A188" s="686"/>
      <c r="B188" s="686"/>
      <c r="C188" s="686"/>
      <c r="D188" s="686"/>
      <c r="E188" s="686"/>
      <c r="F188" s="693"/>
      <c r="G188" s="806"/>
      <c r="H188" s="686"/>
      <c r="I188" s="686"/>
      <c r="J188" s="686"/>
      <c r="K188" s="686"/>
      <c r="L188" s="686"/>
      <c r="M188" s="686"/>
      <c r="N188" s="686"/>
      <c r="O188" s="686"/>
      <c r="P188" s="694"/>
      <c r="Q188" s="694"/>
      <c r="R188" s="686"/>
      <c r="S188" s="686"/>
      <c r="T188" s="686"/>
      <c r="U188" s="686"/>
      <c r="V188" s="686"/>
      <c r="W188" s="686"/>
      <c r="X188" s="686"/>
      <c r="Y188" s="686"/>
      <c r="Z188" s="686"/>
      <c r="AA188" s="686"/>
      <c r="AB188" s="672"/>
    </row>
    <row r="189" spans="1:28" ht="15.75" customHeight="1">
      <c r="A189" s="686"/>
      <c r="B189" s="686"/>
      <c r="C189" s="686"/>
      <c r="D189" s="686"/>
      <c r="E189" s="686"/>
      <c r="F189" s="693"/>
      <c r="G189" s="806"/>
      <c r="H189" s="686"/>
      <c r="I189" s="686"/>
      <c r="J189" s="686"/>
      <c r="K189" s="686"/>
      <c r="L189" s="686"/>
      <c r="M189" s="686"/>
      <c r="N189" s="686"/>
      <c r="O189" s="686"/>
      <c r="P189" s="694"/>
      <c r="Q189" s="694"/>
      <c r="R189" s="686"/>
      <c r="S189" s="686"/>
      <c r="T189" s="686"/>
      <c r="U189" s="686"/>
      <c r="V189" s="686"/>
      <c r="W189" s="686"/>
      <c r="X189" s="686"/>
      <c r="Y189" s="686"/>
      <c r="Z189" s="686"/>
      <c r="AA189" s="686"/>
      <c r="AB189" s="672"/>
    </row>
    <row r="190" spans="1:28" ht="15.75" customHeight="1">
      <c r="A190" s="686"/>
      <c r="B190" s="686"/>
      <c r="C190" s="686"/>
      <c r="D190" s="686"/>
      <c r="E190" s="686"/>
      <c r="F190" s="693"/>
      <c r="G190" s="806"/>
      <c r="H190" s="686"/>
      <c r="I190" s="686"/>
      <c r="J190" s="686"/>
      <c r="K190" s="686"/>
      <c r="L190" s="686"/>
      <c r="M190" s="686"/>
      <c r="N190" s="686"/>
      <c r="O190" s="686"/>
      <c r="P190" s="694"/>
      <c r="Q190" s="694"/>
      <c r="R190" s="686"/>
      <c r="S190" s="686"/>
      <c r="T190" s="686"/>
      <c r="U190" s="686"/>
      <c r="V190" s="686"/>
      <c r="W190" s="686"/>
      <c r="X190" s="686"/>
      <c r="Y190" s="686"/>
      <c r="Z190" s="686"/>
      <c r="AA190" s="686"/>
      <c r="AB190" s="672"/>
    </row>
    <row r="191" spans="1:28" ht="15.75" customHeight="1">
      <c r="A191" s="686"/>
      <c r="B191" s="686"/>
      <c r="C191" s="686"/>
      <c r="D191" s="686"/>
      <c r="E191" s="686"/>
      <c r="F191" s="693"/>
      <c r="G191" s="806"/>
      <c r="H191" s="686"/>
      <c r="I191" s="686"/>
      <c r="J191" s="686"/>
      <c r="K191" s="686"/>
      <c r="L191" s="686"/>
      <c r="M191" s="686"/>
      <c r="N191" s="686"/>
      <c r="O191" s="686"/>
      <c r="P191" s="694"/>
      <c r="Q191" s="694"/>
      <c r="R191" s="686"/>
      <c r="S191" s="686"/>
      <c r="T191" s="686"/>
      <c r="U191" s="686"/>
      <c r="V191" s="686"/>
      <c r="W191" s="686"/>
      <c r="X191" s="686"/>
      <c r="Y191" s="686"/>
      <c r="Z191" s="686"/>
      <c r="AA191" s="686"/>
      <c r="AB191" s="672"/>
    </row>
    <row r="192" spans="1:28" ht="15.75" customHeight="1">
      <c r="A192" s="686"/>
      <c r="B192" s="686"/>
      <c r="C192" s="686"/>
      <c r="D192" s="686"/>
      <c r="E192" s="686"/>
      <c r="F192" s="693"/>
      <c r="G192" s="806"/>
      <c r="H192" s="686"/>
      <c r="I192" s="686"/>
      <c r="J192" s="686"/>
      <c r="K192" s="686"/>
      <c r="L192" s="686"/>
      <c r="M192" s="686"/>
      <c r="N192" s="686"/>
      <c r="O192" s="686"/>
      <c r="P192" s="694"/>
      <c r="Q192" s="694"/>
      <c r="R192" s="686"/>
      <c r="S192" s="686"/>
      <c r="T192" s="686"/>
      <c r="U192" s="686"/>
      <c r="V192" s="686"/>
      <c r="W192" s="686"/>
      <c r="X192" s="686"/>
      <c r="Y192" s="686"/>
      <c r="Z192" s="686"/>
      <c r="AA192" s="686"/>
      <c r="AB192" s="672"/>
    </row>
    <row r="193" spans="1:28" ht="15.75" customHeight="1">
      <c r="A193" s="686"/>
      <c r="B193" s="686"/>
      <c r="C193" s="686"/>
      <c r="D193" s="686"/>
      <c r="E193" s="686"/>
      <c r="F193" s="693"/>
      <c r="G193" s="806"/>
      <c r="H193" s="686"/>
      <c r="I193" s="686"/>
      <c r="J193" s="686"/>
      <c r="K193" s="686"/>
      <c r="L193" s="686"/>
      <c r="M193" s="686"/>
      <c r="N193" s="686"/>
      <c r="O193" s="686"/>
      <c r="P193" s="694"/>
      <c r="Q193" s="694"/>
      <c r="R193" s="686"/>
      <c r="S193" s="686"/>
      <c r="T193" s="686"/>
      <c r="U193" s="686"/>
      <c r="V193" s="686"/>
      <c r="W193" s="686"/>
      <c r="X193" s="686"/>
      <c r="Y193" s="686"/>
      <c r="Z193" s="686"/>
      <c r="AA193" s="686"/>
      <c r="AB193" s="672"/>
    </row>
    <row r="194" spans="1:28" ht="15.75" customHeight="1">
      <c r="A194" s="686"/>
      <c r="B194" s="686"/>
      <c r="C194" s="686"/>
      <c r="D194" s="686"/>
      <c r="E194" s="686"/>
      <c r="F194" s="693"/>
      <c r="G194" s="806"/>
      <c r="H194" s="686"/>
      <c r="I194" s="686"/>
      <c r="J194" s="686"/>
      <c r="K194" s="686"/>
      <c r="L194" s="686"/>
      <c r="M194" s="686"/>
      <c r="N194" s="686"/>
      <c r="O194" s="686"/>
      <c r="P194" s="694"/>
      <c r="Q194" s="694"/>
      <c r="R194" s="686"/>
      <c r="S194" s="686"/>
      <c r="T194" s="686"/>
      <c r="U194" s="686"/>
      <c r="V194" s="686"/>
      <c r="W194" s="686"/>
      <c r="X194" s="686"/>
      <c r="Y194" s="686"/>
      <c r="Z194" s="686"/>
      <c r="AA194" s="686"/>
      <c r="AB194" s="672"/>
    </row>
    <row r="195" spans="1:28" ht="15.75" customHeight="1">
      <c r="A195" s="686"/>
      <c r="B195" s="686"/>
      <c r="C195" s="686"/>
      <c r="D195" s="686"/>
      <c r="E195" s="686"/>
      <c r="F195" s="693"/>
      <c r="G195" s="806"/>
      <c r="H195" s="686"/>
      <c r="I195" s="686"/>
      <c r="J195" s="686"/>
      <c r="K195" s="686"/>
      <c r="L195" s="686"/>
      <c r="M195" s="686"/>
      <c r="N195" s="686"/>
      <c r="O195" s="686"/>
      <c r="P195" s="694"/>
      <c r="Q195" s="694"/>
      <c r="R195" s="686"/>
      <c r="S195" s="686"/>
      <c r="T195" s="686"/>
      <c r="U195" s="686"/>
      <c r="V195" s="686"/>
      <c r="W195" s="686"/>
      <c r="X195" s="686"/>
      <c r="Y195" s="686"/>
      <c r="Z195" s="686"/>
      <c r="AA195" s="686"/>
      <c r="AB195" s="672"/>
    </row>
    <row r="196" spans="1:28" ht="15.75" customHeight="1">
      <c r="A196" s="686"/>
      <c r="B196" s="686"/>
      <c r="C196" s="686"/>
      <c r="D196" s="686"/>
      <c r="E196" s="686"/>
      <c r="F196" s="693"/>
      <c r="G196" s="806"/>
      <c r="H196" s="686"/>
      <c r="I196" s="686"/>
      <c r="J196" s="686"/>
      <c r="K196" s="686"/>
      <c r="L196" s="686"/>
      <c r="M196" s="686"/>
      <c r="N196" s="686"/>
      <c r="O196" s="686"/>
      <c r="P196" s="694"/>
      <c r="Q196" s="694"/>
      <c r="R196" s="686"/>
      <c r="S196" s="686"/>
      <c r="T196" s="686"/>
      <c r="U196" s="686"/>
      <c r="V196" s="686"/>
      <c r="W196" s="686"/>
      <c r="X196" s="686"/>
      <c r="Y196" s="686"/>
      <c r="Z196" s="686"/>
      <c r="AA196" s="686"/>
      <c r="AB196" s="672"/>
    </row>
    <row r="197" spans="1:28" ht="15.75" customHeight="1">
      <c r="A197" s="686"/>
      <c r="B197" s="686"/>
      <c r="C197" s="686"/>
      <c r="D197" s="686"/>
      <c r="E197" s="686"/>
      <c r="F197" s="693"/>
      <c r="G197" s="806"/>
      <c r="H197" s="686"/>
      <c r="I197" s="686"/>
      <c r="J197" s="686"/>
      <c r="K197" s="686"/>
      <c r="L197" s="686"/>
      <c r="M197" s="686"/>
      <c r="N197" s="686"/>
      <c r="O197" s="686"/>
      <c r="P197" s="694"/>
      <c r="Q197" s="694"/>
      <c r="R197" s="686"/>
      <c r="S197" s="686"/>
      <c r="T197" s="686"/>
      <c r="U197" s="686"/>
      <c r="V197" s="686"/>
      <c r="W197" s="686"/>
      <c r="X197" s="686"/>
      <c r="Y197" s="686"/>
      <c r="Z197" s="686"/>
      <c r="AA197" s="686"/>
      <c r="AB197" s="672"/>
    </row>
    <row r="198" spans="1:28" ht="15.75" customHeight="1">
      <c r="A198" s="686"/>
      <c r="B198" s="686"/>
      <c r="C198" s="686"/>
      <c r="D198" s="686"/>
      <c r="E198" s="686"/>
      <c r="F198" s="693"/>
      <c r="G198" s="806"/>
      <c r="H198" s="686"/>
      <c r="I198" s="686"/>
      <c r="J198" s="686"/>
      <c r="K198" s="686"/>
      <c r="L198" s="686"/>
      <c r="M198" s="686"/>
      <c r="N198" s="686"/>
      <c r="O198" s="686"/>
      <c r="P198" s="694"/>
      <c r="Q198" s="694"/>
      <c r="R198" s="686"/>
      <c r="S198" s="686"/>
      <c r="T198" s="686"/>
      <c r="U198" s="686"/>
      <c r="V198" s="686"/>
      <c r="W198" s="686"/>
      <c r="X198" s="686"/>
      <c r="Y198" s="686"/>
      <c r="Z198" s="686"/>
      <c r="AA198" s="686"/>
      <c r="AB198" s="672"/>
    </row>
    <row r="199" spans="1:28" ht="15.75" customHeight="1">
      <c r="A199" s="686"/>
      <c r="B199" s="686"/>
      <c r="C199" s="686"/>
      <c r="D199" s="686"/>
      <c r="E199" s="686"/>
      <c r="F199" s="693"/>
      <c r="G199" s="806"/>
      <c r="H199" s="686"/>
      <c r="I199" s="686"/>
      <c r="J199" s="686"/>
      <c r="K199" s="686"/>
      <c r="L199" s="686"/>
      <c r="M199" s="686"/>
      <c r="N199" s="686"/>
      <c r="O199" s="686"/>
      <c r="P199" s="694"/>
      <c r="Q199" s="694"/>
      <c r="R199" s="686"/>
      <c r="S199" s="686"/>
      <c r="T199" s="686"/>
      <c r="U199" s="686"/>
      <c r="V199" s="686"/>
      <c r="W199" s="686"/>
      <c r="X199" s="686"/>
      <c r="Y199" s="686"/>
      <c r="Z199" s="686"/>
      <c r="AA199" s="686"/>
      <c r="AB199" s="672"/>
    </row>
    <row r="200" spans="1:28" ht="15.75" customHeight="1">
      <c r="A200" s="686"/>
      <c r="B200" s="686"/>
      <c r="C200" s="686"/>
      <c r="D200" s="686"/>
      <c r="E200" s="686"/>
      <c r="F200" s="693"/>
      <c r="G200" s="806"/>
      <c r="H200" s="686"/>
      <c r="I200" s="686"/>
      <c r="J200" s="686"/>
      <c r="K200" s="686"/>
      <c r="L200" s="686"/>
      <c r="M200" s="686"/>
      <c r="N200" s="686"/>
      <c r="O200" s="686"/>
      <c r="P200" s="694"/>
      <c r="Q200" s="694"/>
      <c r="R200" s="686"/>
      <c r="S200" s="686"/>
      <c r="T200" s="686"/>
      <c r="U200" s="686"/>
      <c r="V200" s="686"/>
      <c r="W200" s="686"/>
      <c r="X200" s="686"/>
      <c r="Y200" s="686"/>
      <c r="Z200" s="686"/>
      <c r="AA200" s="686"/>
      <c r="AB200" s="672"/>
    </row>
    <row r="201" spans="1:28" ht="15.75" customHeight="1">
      <c r="A201" s="686"/>
      <c r="B201" s="686"/>
      <c r="C201" s="686"/>
      <c r="D201" s="686"/>
      <c r="E201" s="686"/>
      <c r="F201" s="693"/>
      <c r="G201" s="806"/>
      <c r="H201" s="686"/>
      <c r="I201" s="686"/>
      <c r="J201" s="686"/>
      <c r="K201" s="686"/>
      <c r="L201" s="686"/>
      <c r="M201" s="686"/>
      <c r="N201" s="686"/>
      <c r="O201" s="686"/>
      <c r="P201" s="694"/>
      <c r="Q201" s="694"/>
      <c r="R201" s="686"/>
      <c r="S201" s="686"/>
      <c r="T201" s="686"/>
      <c r="U201" s="686"/>
      <c r="V201" s="686"/>
      <c r="W201" s="686"/>
      <c r="X201" s="686"/>
      <c r="Y201" s="686"/>
      <c r="Z201" s="686"/>
      <c r="AA201" s="686"/>
      <c r="AB201" s="672"/>
    </row>
    <row r="202" spans="1:28" ht="15.75" customHeight="1">
      <c r="A202" s="686"/>
      <c r="B202" s="686"/>
      <c r="C202" s="686"/>
      <c r="D202" s="686"/>
      <c r="E202" s="686"/>
      <c r="F202" s="693"/>
      <c r="G202" s="806"/>
      <c r="H202" s="686"/>
      <c r="I202" s="686"/>
      <c r="J202" s="686"/>
      <c r="K202" s="686"/>
      <c r="L202" s="686"/>
      <c r="M202" s="686"/>
      <c r="N202" s="686"/>
      <c r="O202" s="686"/>
      <c r="P202" s="694"/>
      <c r="Q202" s="694"/>
      <c r="R202" s="686"/>
      <c r="S202" s="686"/>
      <c r="T202" s="686"/>
      <c r="U202" s="686"/>
      <c r="V202" s="686"/>
      <c r="W202" s="686"/>
      <c r="X202" s="686"/>
      <c r="Y202" s="686"/>
      <c r="Z202" s="686"/>
      <c r="AA202" s="686"/>
      <c r="AB202" s="672"/>
    </row>
    <row r="203" spans="1:28" ht="15.75" customHeight="1">
      <c r="A203" s="686"/>
      <c r="B203" s="686"/>
      <c r="C203" s="686"/>
      <c r="D203" s="686"/>
      <c r="E203" s="686"/>
      <c r="F203" s="693"/>
      <c r="G203" s="806"/>
      <c r="H203" s="686"/>
      <c r="I203" s="686"/>
      <c r="J203" s="686"/>
      <c r="K203" s="686"/>
      <c r="L203" s="686"/>
      <c r="M203" s="686"/>
      <c r="N203" s="686"/>
      <c r="O203" s="686"/>
      <c r="P203" s="694"/>
      <c r="Q203" s="694"/>
      <c r="R203" s="686"/>
      <c r="S203" s="686"/>
      <c r="T203" s="686"/>
      <c r="U203" s="686"/>
      <c r="V203" s="686"/>
      <c r="W203" s="686"/>
      <c r="X203" s="686"/>
      <c r="Y203" s="686"/>
      <c r="Z203" s="686"/>
      <c r="AA203" s="686"/>
      <c r="AB203" s="672"/>
    </row>
    <row r="204" spans="1:28" ht="15.75" customHeight="1">
      <c r="A204" s="686"/>
      <c r="B204" s="686"/>
      <c r="C204" s="686"/>
      <c r="D204" s="686"/>
      <c r="E204" s="686"/>
      <c r="F204" s="693"/>
      <c r="G204" s="806"/>
      <c r="H204" s="686"/>
      <c r="I204" s="686"/>
      <c r="J204" s="686"/>
      <c r="K204" s="686"/>
      <c r="L204" s="686"/>
      <c r="M204" s="686"/>
      <c r="N204" s="686"/>
      <c r="O204" s="686"/>
      <c r="P204" s="694"/>
      <c r="Q204" s="694"/>
      <c r="R204" s="686"/>
      <c r="S204" s="686"/>
      <c r="T204" s="686"/>
      <c r="U204" s="686"/>
      <c r="V204" s="686"/>
      <c r="W204" s="686"/>
      <c r="X204" s="686"/>
      <c r="Y204" s="686"/>
      <c r="Z204" s="686"/>
      <c r="AA204" s="686"/>
      <c r="AB204" s="672"/>
    </row>
    <row r="205" spans="1:28" ht="15.75" customHeight="1">
      <c r="A205" s="686"/>
      <c r="B205" s="686"/>
      <c r="C205" s="686"/>
      <c r="D205" s="686"/>
      <c r="E205" s="686"/>
      <c r="F205" s="693"/>
      <c r="G205" s="806"/>
      <c r="H205" s="686"/>
      <c r="I205" s="686"/>
      <c r="J205" s="686"/>
      <c r="K205" s="686"/>
      <c r="L205" s="686"/>
      <c r="M205" s="686"/>
      <c r="N205" s="686"/>
      <c r="O205" s="686"/>
      <c r="P205" s="694"/>
      <c r="Q205" s="694"/>
      <c r="R205" s="686"/>
      <c r="S205" s="686"/>
      <c r="T205" s="686"/>
      <c r="U205" s="686"/>
      <c r="V205" s="686"/>
      <c r="W205" s="686"/>
      <c r="X205" s="686"/>
      <c r="Y205" s="686"/>
      <c r="Z205" s="686"/>
      <c r="AA205" s="686"/>
      <c r="AB205" s="672"/>
    </row>
    <row r="206" spans="1:28" ht="15.75" customHeight="1">
      <c r="A206" s="686"/>
      <c r="B206" s="686"/>
      <c r="C206" s="686"/>
      <c r="D206" s="686"/>
      <c r="E206" s="686"/>
      <c r="F206" s="693"/>
      <c r="G206" s="806"/>
      <c r="H206" s="686"/>
      <c r="I206" s="686"/>
      <c r="J206" s="686"/>
      <c r="K206" s="686"/>
      <c r="L206" s="686"/>
      <c r="M206" s="686"/>
      <c r="N206" s="686"/>
      <c r="O206" s="686"/>
      <c r="P206" s="694"/>
      <c r="Q206" s="694"/>
      <c r="R206" s="686"/>
      <c r="S206" s="686"/>
      <c r="T206" s="686"/>
      <c r="U206" s="686"/>
      <c r="V206" s="686"/>
      <c r="W206" s="686"/>
      <c r="X206" s="686"/>
      <c r="Y206" s="686"/>
      <c r="Z206" s="686"/>
      <c r="AA206" s="686"/>
      <c r="AB206" s="672"/>
    </row>
    <row r="207" spans="1:28" ht="15.75" customHeight="1">
      <c r="A207" s="686"/>
      <c r="B207" s="686"/>
      <c r="C207" s="686"/>
      <c r="D207" s="686"/>
      <c r="E207" s="686"/>
      <c r="F207" s="693"/>
      <c r="G207" s="806"/>
      <c r="H207" s="686"/>
      <c r="I207" s="686"/>
      <c r="J207" s="686"/>
      <c r="K207" s="686"/>
      <c r="L207" s="686"/>
      <c r="M207" s="686"/>
      <c r="N207" s="686"/>
      <c r="O207" s="686"/>
      <c r="P207" s="694"/>
      <c r="Q207" s="694"/>
      <c r="R207" s="686"/>
      <c r="S207" s="686"/>
      <c r="T207" s="686"/>
      <c r="U207" s="686"/>
      <c r="V207" s="686"/>
      <c r="W207" s="686"/>
      <c r="X207" s="686"/>
      <c r="Y207" s="686"/>
      <c r="Z207" s="686"/>
      <c r="AA207" s="686"/>
      <c r="AB207" s="672"/>
    </row>
    <row r="208" spans="1:28" ht="15.75" customHeight="1">
      <c r="A208" s="686"/>
      <c r="B208" s="686"/>
      <c r="C208" s="686"/>
      <c r="D208" s="686"/>
      <c r="E208" s="686"/>
      <c r="F208" s="693"/>
      <c r="G208" s="806"/>
      <c r="H208" s="686"/>
      <c r="I208" s="686"/>
      <c r="J208" s="686"/>
      <c r="K208" s="686"/>
      <c r="L208" s="686"/>
      <c r="M208" s="686"/>
      <c r="N208" s="686"/>
      <c r="O208" s="686"/>
      <c r="P208" s="694"/>
      <c r="Q208" s="694"/>
      <c r="R208" s="686"/>
      <c r="S208" s="686"/>
      <c r="T208" s="686"/>
      <c r="U208" s="686"/>
      <c r="V208" s="686"/>
      <c r="W208" s="686"/>
      <c r="X208" s="686"/>
      <c r="Y208" s="686"/>
      <c r="Z208" s="686"/>
      <c r="AA208" s="686"/>
      <c r="AB208" s="672"/>
    </row>
    <row r="209" spans="1:28" ht="15.75" customHeight="1">
      <c r="A209" s="686"/>
      <c r="B209" s="686"/>
      <c r="C209" s="686"/>
      <c r="D209" s="686"/>
      <c r="E209" s="686"/>
      <c r="F209" s="693"/>
      <c r="G209" s="806"/>
      <c r="H209" s="686"/>
      <c r="I209" s="686"/>
      <c r="J209" s="686"/>
      <c r="K209" s="686"/>
      <c r="L209" s="686"/>
      <c r="M209" s="686"/>
      <c r="N209" s="686"/>
      <c r="O209" s="686"/>
      <c r="P209" s="694"/>
      <c r="Q209" s="694"/>
      <c r="R209" s="686"/>
      <c r="S209" s="686"/>
      <c r="T209" s="686"/>
      <c r="U209" s="686"/>
      <c r="V209" s="686"/>
      <c r="W209" s="686"/>
      <c r="X209" s="686"/>
      <c r="Y209" s="686"/>
      <c r="Z209" s="686"/>
      <c r="AA209" s="686"/>
      <c r="AB209" s="672"/>
    </row>
    <row r="210" spans="1:28" ht="15.75" customHeight="1">
      <c r="A210" s="686"/>
      <c r="B210" s="686"/>
      <c r="C210" s="686"/>
      <c r="D210" s="686"/>
      <c r="E210" s="686"/>
      <c r="F210" s="693"/>
      <c r="G210" s="806"/>
      <c r="H210" s="686"/>
      <c r="I210" s="686"/>
      <c r="J210" s="686"/>
      <c r="K210" s="686"/>
      <c r="L210" s="686"/>
      <c r="M210" s="686"/>
      <c r="N210" s="686"/>
      <c r="O210" s="686"/>
      <c r="P210" s="694"/>
      <c r="Q210" s="694"/>
      <c r="R210" s="686"/>
      <c r="S210" s="686"/>
      <c r="T210" s="686"/>
      <c r="U210" s="686"/>
      <c r="V210" s="686"/>
      <c r="W210" s="686"/>
      <c r="X210" s="686"/>
      <c r="Y210" s="686"/>
      <c r="Z210" s="686"/>
      <c r="AA210" s="686"/>
      <c r="AB210" s="672"/>
    </row>
    <row r="211" spans="1:28" ht="15.75" customHeight="1">
      <c r="A211" s="686"/>
      <c r="B211" s="686"/>
      <c r="C211" s="686"/>
      <c r="D211" s="686"/>
      <c r="E211" s="686"/>
      <c r="F211" s="693"/>
      <c r="G211" s="806"/>
      <c r="H211" s="686"/>
      <c r="I211" s="686"/>
      <c r="J211" s="686"/>
      <c r="K211" s="686"/>
      <c r="L211" s="686"/>
      <c r="M211" s="686"/>
      <c r="N211" s="686"/>
      <c r="O211" s="686"/>
      <c r="P211" s="694"/>
      <c r="Q211" s="694"/>
      <c r="R211" s="686"/>
      <c r="S211" s="686"/>
      <c r="T211" s="686"/>
      <c r="U211" s="686"/>
      <c r="V211" s="686"/>
      <c r="W211" s="686"/>
      <c r="X211" s="686"/>
      <c r="Y211" s="686"/>
      <c r="Z211" s="686"/>
      <c r="AA211" s="686"/>
      <c r="AB211" s="672"/>
    </row>
    <row r="212" spans="1:28" ht="15.75" customHeight="1">
      <c r="A212" s="686"/>
      <c r="B212" s="686"/>
      <c r="C212" s="686"/>
      <c r="D212" s="686"/>
      <c r="E212" s="686"/>
      <c r="F212" s="693"/>
      <c r="G212" s="806"/>
      <c r="H212" s="686"/>
      <c r="I212" s="686"/>
      <c r="J212" s="686"/>
      <c r="K212" s="686"/>
      <c r="L212" s="686"/>
      <c r="M212" s="686"/>
      <c r="N212" s="686"/>
      <c r="O212" s="686"/>
      <c r="P212" s="694"/>
      <c r="Q212" s="694"/>
      <c r="R212" s="686"/>
      <c r="S212" s="686"/>
      <c r="T212" s="686"/>
      <c r="U212" s="686"/>
      <c r="V212" s="686"/>
      <c r="W212" s="686"/>
      <c r="X212" s="686"/>
      <c r="Y212" s="686"/>
      <c r="Z212" s="686"/>
      <c r="AA212" s="686"/>
      <c r="AB212" s="672"/>
    </row>
    <row r="213" spans="1:28" ht="15.75" customHeight="1">
      <c r="A213" s="686"/>
      <c r="B213" s="686"/>
      <c r="C213" s="686"/>
      <c r="D213" s="686"/>
      <c r="E213" s="686"/>
      <c r="F213" s="693"/>
      <c r="G213" s="806"/>
      <c r="H213" s="686"/>
      <c r="I213" s="686"/>
      <c r="J213" s="686"/>
      <c r="K213" s="686"/>
      <c r="L213" s="686"/>
      <c r="M213" s="686"/>
      <c r="N213" s="686"/>
      <c r="O213" s="686"/>
      <c r="P213" s="694"/>
      <c r="Q213" s="694"/>
      <c r="R213" s="686"/>
      <c r="S213" s="686"/>
      <c r="T213" s="686"/>
      <c r="U213" s="686"/>
      <c r="V213" s="686"/>
      <c r="W213" s="686"/>
      <c r="X213" s="686"/>
      <c r="Y213" s="686"/>
      <c r="Z213" s="686"/>
      <c r="AA213" s="686"/>
      <c r="AB213" s="672"/>
    </row>
    <row r="214" spans="1:28" ht="15.75" customHeight="1">
      <c r="A214" s="686"/>
      <c r="B214" s="686"/>
      <c r="C214" s="686"/>
      <c r="D214" s="686"/>
      <c r="E214" s="686"/>
      <c r="F214" s="693"/>
      <c r="G214" s="806"/>
      <c r="H214" s="686"/>
      <c r="I214" s="686"/>
      <c r="J214" s="686"/>
      <c r="K214" s="686"/>
      <c r="L214" s="686"/>
      <c r="M214" s="686"/>
      <c r="N214" s="686"/>
      <c r="O214" s="686"/>
      <c r="P214" s="694"/>
      <c r="Q214" s="694"/>
      <c r="R214" s="686"/>
      <c r="S214" s="686"/>
      <c r="T214" s="686"/>
      <c r="U214" s="686"/>
      <c r="V214" s="686"/>
      <c r="W214" s="686"/>
      <c r="X214" s="686"/>
      <c r="Y214" s="686"/>
      <c r="Z214" s="686"/>
      <c r="AA214" s="686"/>
      <c r="AB214" s="672"/>
    </row>
    <row r="215" spans="1:28" ht="15.75" customHeight="1">
      <c r="A215" s="686"/>
      <c r="B215" s="686"/>
      <c r="C215" s="686"/>
      <c r="D215" s="686"/>
      <c r="E215" s="686"/>
      <c r="F215" s="693"/>
      <c r="G215" s="806"/>
      <c r="H215" s="686"/>
      <c r="I215" s="686"/>
      <c r="J215" s="686"/>
      <c r="K215" s="686"/>
      <c r="L215" s="686"/>
      <c r="M215" s="686"/>
      <c r="N215" s="686"/>
      <c r="O215" s="686"/>
      <c r="P215" s="694"/>
      <c r="Q215" s="694"/>
      <c r="R215" s="686"/>
      <c r="S215" s="686"/>
      <c r="T215" s="686"/>
      <c r="U215" s="686"/>
      <c r="V215" s="686"/>
      <c r="W215" s="686"/>
      <c r="X215" s="686"/>
      <c r="Y215" s="686"/>
      <c r="Z215" s="686"/>
      <c r="AA215" s="686"/>
      <c r="AB215" s="672"/>
    </row>
    <row r="216" spans="1:28" ht="15.75" customHeight="1">
      <c r="A216" s="686"/>
      <c r="B216" s="686"/>
      <c r="C216" s="686"/>
      <c r="D216" s="686"/>
      <c r="E216" s="686"/>
      <c r="F216" s="693"/>
      <c r="G216" s="806"/>
      <c r="H216" s="686"/>
      <c r="I216" s="686"/>
      <c r="J216" s="686"/>
      <c r="K216" s="686"/>
      <c r="L216" s="686"/>
      <c r="M216" s="686"/>
      <c r="N216" s="686"/>
      <c r="O216" s="686"/>
      <c r="P216" s="694"/>
      <c r="Q216" s="694"/>
      <c r="R216" s="686"/>
      <c r="S216" s="686"/>
      <c r="T216" s="686"/>
      <c r="U216" s="686"/>
      <c r="V216" s="686"/>
      <c r="W216" s="686"/>
      <c r="X216" s="686"/>
      <c r="Y216" s="686"/>
      <c r="Z216" s="686"/>
      <c r="AA216" s="686"/>
      <c r="AB216" s="672"/>
    </row>
    <row r="217" spans="1:28" ht="15.75" customHeight="1">
      <c r="A217" s="686"/>
      <c r="B217" s="686"/>
      <c r="C217" s="686"/>
      <c r="D217" s="686"/>
      <c r="E217" s="686"/>
      <c r="F217" s="693"/>
      <c r="G217" s="806"/>
      <c r="H217" s="686"/>
      <c r="I217" s="686"/>
      <c r="J217" s="686"/>
      <c r="K217" s="686"/>
      <c r="L217" s="686"/>
      <c r="M217" s="686"/>
      <c r="N217" s="686"/>
      <c r="O217" s="686"/>
      <c r="P217" s="694"/>
      <c r="Q217" s="694"/>
      <c r="R217" s="686"/>
      <c r="S217" s="686"/>
      <c r="T217" s="686"/>
      <c r="U217" s="686"/>
      <c r="V217" s="686"/>
      <c r="W217" s="686"/>
      <c r="X217" s="686"/>
      <c r="Y217" s="686"/>
      <c r="Z217" s="686"/>
      <c r="AA217" s="686"/>
      <c r="AB217" s="672"/>
    </row>
    <row r="218" spans="1:28" ht="15.75" customHeight="1">
      <c r="A218" s="686"/>
      <c r="B218" s="686"/>
      <c r="C218" s="686"/>
      <c r="D218" s="686"/>
      <c r="E218" s="686"/>
      <c r="F218" s="693"/>
      <c r="G218" s="806"/>
      <c r="H218" s="686"/>
      <c r="I218" s="686"/>
      <c r="J218" s="686"/>
      <c r="K218" s="686"/>
      <c r="L218" s="686"/>
      <c r="M218" s="686"/>
      <c r="N218" s="686"/>
      <c r="O218" s="686"/>
      <c r="P218" s="694"/>
      <c r="Q218" s="694"/>
      <c r="R218" s="686"/>
      <c r="S218" s="686"/>
      <c r="T218" s="686"/>
      <c r="U218" s="686"/>
      <c r="V218" s="686"/>
      <c r="W218" s="686"/>
      <c r="X218" s="686"/>
      <c r="Y218" s="686"/>
      <c r="Z218" s="686"/>
      <c r="AA218" s="686"/>
      <c r="AB218" s="672"/>
    </row>
    <row r="219" spans="1:28" ht="15.75" customHeight="1">
      <c r="A219" s="686"/>
      <c r="B219" s="686"/>
      <c r="C219" s="686"/>
      <c r="D219" s="686"/>
      <c r="E219" s="686"/>
      <c r="F219" s="693"/>
      <c r="G219" s="806"/>
      <c r="H219" s="686"/>
      <c r="I219" s="686"/>
      <c r="J219" s="686"/>
      <c r="K219" s="686"/>
      <c r="L219" s="686"/>
      <c r="M219" s="686"/>
      <c r="N219" s="686"/>
      <c r="O219" s="686"/>
      <c r="P219" s="694"/>
      <c r="Q219" s="694"/>
      <c r="R219" s="686"/>
      <c r="S219" s="686"/>
      <c r="T219" s="686"/>
      <c r="U219" s="686"/>
      <c r="V219" s="686"/>
      <c r="W219" s="686"/>
      <c r="X219" s="686"/>
      <c r="Y219" s="686"/>
      <c r="Z219" s="686"/>
      <c r="AA219" s="686"/>
      <c r="AB219" s="672"/>
    </row>
    <row r="220" spans="1:28" ht="15.75" customHeight="1">
      <c r="A220" s="686"/>
      <c r="B220" s="686"/>
      <c r="C220" s="686"/>
      <c r="D220" s="686"/>
      <c r="E220" s="686"/>
      <c r="F220" s="693"/>
      <c r="G220" s="806"/>
      <c r="H220" s="686"/>
      <c r="I220" s="686"/>
      <c r="J220" s="686"/>
      <c r="K220" s="686"/>
      <c r="L220" s="686"/>
      <c r="M220" s="686"/>
      <c r="N220" s="686"/>
      <c r="O220" s="686"/>
      <c r="P220" s="694"/>
      <c r="Q220" s="694"/>
      <c r="R220" s="686"/>
      <c r="S220" s="686"/>
      <c r="T220" s="686"/>
      <c r="U220" s="686"/>
      <c r="V220" s="686"/>
      <c r="W220" s="686"/>
      <c r="X220" s="686"/>
      <c r="Y220" s="686"/>
      <c r="Z220" s="686"/>
      <c r="AA220" s="686"/>
      <c r="AB220" s="672"/>
    </row>
    <row r="221" spans="1:28" ht="15.75" customHeight="1">
      <c r="A221" s="686"/>
      <c r="B221" s="686"/>
      <c r="C221" s="686"/>
      <c r="D221" s="686"/>
      <c r="E221" s="686"/>
      <c r="F221" s="693"/>
      <c r="G221" s="806"/>
      <c r="H221" s="686"/>
      <c r="I221" s="686"/>
      <c r="J221" s="686"/>
      <c r="K221" s="686"/>
      <c r="L221" s="686"/>
      <c r="M221" s="686"/>
      <c r="N221" s="686"/>
      <c r="O221" s="686"/>
      <c r="P221" s="694"/>
      <c r="Q221" s="694"/>
      <c r="R221" s="686"/>
      <c r="S221" s="686"/>
      <c r="T221" s="686"/>
      <c r="U221" s="686"/>
      <c r="V221" s="686"/>
      <c r="W221" s="686"/>
      <c r="X221" s="686"/>
      <c r="Y221" s="686"/>
      <c r="Z221" s="686"/>
      <c r="AA221" s="686"/>
      <c r="AB221" s="672"/>
    </row>
    <row r="222" spans="1:28" ht="15.75" customHeight="1">
      <c r="A222" s="686"/>
      <c r="B222" s="686"/>
      <c r="C222" s="686"/>
      <c r="D222" s="686"/>
      <c r="E222" s="686"/>
      <c r="F222" s="693"/>
      <c r="G222" s="806"/>
      <c r="H222" s="686"/>
      <c r="I222" s="686"/>
      <c r="J222" s="686"/>
      <c r="K222" s="686"/>
      <c r="L222" s="686"/>
      <c r="M222" s="686"/>
      <c r="N222" s="686"/>
      <c r="O222" s="686"/>
      <c r="P222" s="694"/>
      <c r="Q222" s="694"/>
      <c r="R222" s="686"/>
      <c r="S222" s="686"/>
      <c r="T222" s="686"/>
      <c r="U222" s="686"/>
      <c r="V222" s="686"/>
      <c r="W222" s="686"/>
      <c r="X222" s="686"/>
      <c r="Y222" s="686"/>
      <c r="Z222" s="686"/>
      <c r="AA222" s="686"/>
      <c r="AB222" s="672"/>
    </row>
    <row r="223" spans="1:28" ht="15.75" customHeight="1">
      <c r="A223" s="686"/>
      <c r="B223" s="686"/>
      <c r="C223" s="686"/>
      <c r="D223" s="686"/>
      <c r="E223" s="686"/>
      <c r="F223" s="693"/>
      <c r="G223" s="806"/>
      <c r="H223" s="686"/>
      <c r="I223" s="686"/>
      <c r="J223" s="686"/>
      <c r="K223" s="686"/>
      <c r="L223" s="686"/>
      <c r="M223" s="686"/>
      <c r="N223" s="686"/>
      <c r="O223" s="686"/>
      <c r="P223" s="694"/>
      <c r="Q223" s="694"/>
      <c r="R223" s="686"/>
      <c r="S223" s="686"/>
      <c r="T223" s="686"/>
      <c r="U223" s="686"/>
      <c r="V223" s="686"/>
      <c r="W223" s="686"/>
      <c r="X223" s="686"/>
      <c r="Y223" s="686"/>
      <c r="Z223" s="686"/>
      <c r="AA223" s="686"/>
      <c r="AB223" s="672"/>
    </row>
    <row r="224" spans="1:28" ht="15.75" customHeight="1">
      <c r="A224" s="686"/>
      <c r="B224" s="686"/>
      <c r="C224" s="686"/>
      <c r="D224" s="686"/>
      <c r="E224" s="686"/>
      <c r="F224" s="693"/>
      <c r="G224" s="806"/>
      <c r="H224" s="686"/>
      <c r="I224" s="686"/>
      <c r="J224" s="686"/>
      <c r="K224" s="686"/>
      <c r="L224" s="686"/>
      <c r="M224" s="686"/>
      <c r="N224" s="686"/>
      <c r="O224" s="686"/>
      <c r="P224" s="694"/>
      <c r="Q224" s="694"/>
      <c r="R224" s="686"/>
      <c r="S224" s="686"/>
      <c r="T224" s="686"/>
      <c r="U224" s="686"/>
      <c r="V224" s="686"/>
      <c r="W224" s="686"/>
      <c r="X224" s="686"/>
      <c r="Y224" s="686"/>
      <c r="Z224" s="686"/>
      <c r="AA224" s="686"/>
      <c r="AB224" s="672"/>
    </row>
    <row r="225" spans="1:28" ht="15.75" customHeight="1">
      <c r="A225" s="686"/>
      <c r="B225" s="686"/>
      <c r="C225" s="686"/>
      <c r="D225" s="686"/>
      <c r="E225" s="686"/>
      <c r="F225" s="693"/>
      <c r="G225" s="806"/>
      <c r="H225" s="686"/>
      <c r="I225" s="686"/>
      <c r="J225" s="686"/>
      <c r="K225" s="686"/>
      <c r="L225" s="686"/>
      <c r="M225" s="686"/>
      <c r="N225" s="686"/>
      <c r="O225" s="686"/>
      <c r="P225" s="694"/>
      <c r="Q225" s="694"/>
      <c r="R225" s="686"/>
      <c r="S225" s="686"/>
      <c r="T225" s="686"/>
      <c r="U225" s="686"/>
      <c r="V225" s="686"/>
      <c r="W225" s="686"/>
      <c r="X225" s="686"/>
      <c r="Y225" s="686"/>
      <c r="Z225" s="686"/>
      <c r="AA225" s="686"/>
      <c r="AB225" s="672"/>
    </row>
    <row r="226" spans="1:28" ht="15.75" customHeight="1">
      <c r="A226" s="686"/>
      <c r="B226" s="686"/>
      <c r="C226" s="686"/>
      <c r="D226" s="686"/>
      <c r="E226" s="686"/>
      <c r="F226" s="693"/>
      <c r="G226" s="806"/>
      <c r="H226" s="686"/>
      <c r="I226" s="686"/>
      <c r="J226" s="686"/>
      <c r="K226" s="686"/>
      <c r="L226" s="686"/>
      <c r="M226" s="686"/>
      <c r="N226" s="686"/>
      <c r="O226" s="686"/>
      <c r="P226" s="694"/>
      <c r="Q226" s="694"/>
      <c r="R226" s="686"/>
      <c r="S226" s="686"/>
      <c r="T226" s="686"/>
      <c r="U226" s="686"/>
      <c r="V226" s="686"/>
      <c r="W226" s="686"/>
      <c r="X226" s="686"/>
      <c r="Y226" s="686"/>
      <c r="Z226" s="686"/>
      <c r="AA226" s="686"/>
      <c r="AB226" s="672"/>
    </row>
    <row r="227" spans="1:28" ht="15.75" customHeight="1">
      <c r="A227" s="686"/>
      <c r="B227" s="686"/>
      <c r="C227" s="686"/>
      <c r="D227" s="686"/>
      <c r="E227" s="686"/>
      <c r="F227" s="693"/>
      <c r="G227" s="806"/>
      <c r="H227" s="686"/>
      <c r="I227" s="686"/>
      <c r="J227" s="686"/>
      <c r="K227" s="686"/>
      <c r="L227" s="686"/>
      <c r="M227" s="686"/>
      <c r="N227" s="686"/>
      <c r="O227" s="686"/>
      <c r="P227" s="694"/>
      <c r="Q227" s="694"/>
      <c r="R227" s="686"/>
      <c r="S227" s="686"/>
      <c r="T227" s="686"/>
      <c r="U227" s="686"/>
      <c r="V227" s="686"/>
      <c r="W227" s="686"/>
      <c r="X227" s="686"/>
      <c r="Y227" s="686"/>
      <c r="Z227" s="686"/>
      <c r="AA227" s="686"/>
      <c r="AB227" s="672"/>
    </row>
    <row r="228" spans="1:28" ht="15.75" customHeight="1">
      <c r="A228" s="686"/>
      <c r="B228" s="686"/>
      <c r="C228" s="686"/>
      <c r="D228" s="686"/>
      <c r="E228" s="686"/>
      <c r="F228" s="693"/>
      <c r="G228" s="806"/>
      <c r="H228" s="686"/>
      <c r="I228" s="686"/>
      <c r="J228" s="686"/>
      <c r="K228" s="686"/>
      <c r="L228" s="686"/>
      <c r="M228" s="686"/>
      <c r="N228" s="686"/>
      <c r="O228" s="686"/>
      <c r="P228" s="694"/>
      <c r="Q228" s="694"/>
      <c r="R228" s="686"/>
      <c r="S228" s="686"/>
      <c r="T228" s="686"/>
      <c r="U228" s="686"/>
      <c r="V228" s="686"/>
      <c r="W228" s="686"/>
      <c r="X228" s="686"/>
      <c r="Y228" s="686"/>
      <c r="Z228" s="686"/>
      <c r="AA228" s="686"/>
      <c r="AB228" s="672"/>
    </row>
    <row r="229" spans="1:28" ht="15.75" customHeight="1">
      <c r="A229" s="686"/>
      <c r="B229" s="686"/>
      <c r="C229" s="686"/>
      <c r="D229" s="686"/>
      <c r="E229" s="686"/>
      <c r="F229" s="693"/>
      <c r="G229" s="806"/>
      <c r="H229" s="686"/>
      <c r="I229" s="686"/>
      <c r="J229" s="686"/>
      <c r="K229" s="686"/>
      <c r="L229" s="686"/>
      <c r="M229" s="686"/>
      <c r="N229" s="686"/>
      <c r="O229" s="686"/>
      <c r="P229" s="694"/>
      <c r="Q229" s="694"/>
      <c r="R229" s="686"/>
      <c r="S229" s="686"/>
      <c r="T229" s="686"/>
      <c r="U229" s="686"/>
      <c r="V229" s="686"/>
      <c r="W229" s="686"/>
      <c r="X229" s="686"/>
      <c r="Y229" s="686"/>
      <c r="Z229" s="686"/>
      <c r="AA229" s="686"/>
      <c r="AB229" s="672"/>
    </row>
    <row r="230" spans="1:28" ht="15.75" customHeight="1">
      <c r="A230" s="686"/>
      <c r="B230" s="686"/>
      <c r="C230" s="686"/>
      <c r="D230" s="686"/>
      <c r="E230" s="686"/>
      <c r="F230" s="693"/>
      <c r="G230" s="806"/>
      <c r="H230" s="686"/>
      <c r="I230" s="686"/>
      <c r="J230" s="686"/>
      <c r="K230" s="686"/>
      <c r="L230" s="686"/>
      <c r="M230" s="686"/>
      <c r="N230" s="686"/>
      <c r="O230" s="686"/>
      <c r="P230" s="694"/>
      <c r="Q230" s="694"/>
      <c r="R230" s="686"/>
      <c r="S230" s="686"/>
      <c r="T230" s="686"/>
      <c r="U230" s="686"/>
      <c r="V230" s="686"/>
      <c r="W230" s="686"/>
      <c r="X230" s="686"/>
      <c r="Y230" s="686"/>
      <c r="Z230" s="686"/>
      <c r="AA230" s="686"/>
      <c r="AB230" s="672"/>
    </row>
    <row r="231" spans="1:28" ht="15.75" customHeight="1">
      <c r="A231" s="686"/>
      <c r="B231" s="686"/>
      <c r="C231" s="686"/>
      <c r="D231" s="686"/>
      <c r="E231" s="686"/>
      <c r="F231" s="693"/>
      <c r="G231" s="806"/>
      <c r="H231" s="686"/>
      <c r="I231" s="686"/>
      <c r="J231" s="686"/>
      <c r="K231" s="686"/>
      <c r="L231" s="686"/>
      <c r="M231" s="686"/>
      <c r="N231" s="686"/>
      <c r="O231" s="686"/>
      <c r="P231" s="694"/>
      <c r="Q231" s="694"/>
      <c r="R231" s="686"/>
      <c r="S231" s="686"/>
      <c r="T231" s="686"/>
      <c r="U231" s="686"/>
      <c r="V231" s="686"/>
      <c r="W231" s="686"/>
      <c r="X231" s="686"/>
      <c r="Y231" s="686"/>
      <c r="Z231" s="686"/>
      <c r="AA231" s="686"/>
      <c r="AB231" s="672"/>
    </row>
    <row r="232" spans="1:28" ht="15.75" customHeight="1">
      <c r="A232" s="686"/>
      <c r="B232" s="686"/>
      <c r="C232" s="686"/>
      <c r="D232" s="686"/>
      <c r="E232" s="686"/>
      <c r="F232" s="693"/>
      <c r="G232" s="806"/>
      <c r="H232" s="686"/>
      <c r="I232" s="686"/>
      <c r="J232" s="686"/>
      <c r="K232" s="686"/>
      <c r="L232" s="686"/>
      <c r="M232" s="686"/>
      <c r="N232" s="686"/>
      <c r="O232" s="686"/>
      <c r="P232" s="694"/>
      <c r="Q232" s="694"/>
      <c r="R232" s="686"/>
      <c r="S232" s="686"/>
      <c r="T232" s="686"/>
      <c r="U232" s="686"/>
      <c r="V232" s="686"/>
      <c r="W232" s="686"/>
      <c r="X232" s="686"/>
      <c r="Y232" s="686"/>
      <c r="Z232" s="686"/>
      <c r="AA232" s="686"/>
      <c r="AB232" s="672"/>
    </row>
    <row r="233" spans="1:28" ht="15.75" customHeight="1">
      <c r="A233" s="686"/>
      <c r="B233" s="686"/>
      <c r="C233" s="686"/>
      <c r="D233" s="686"/>
      <c r="E233" s="686"/>
      <c r="F233" s="693"/>
      <c r="G233" s="806"/>
      <c r="H233" s="686"/>
      <c r="I233" s="686"/>
      <c r="J233" s="686"/>
      <c r="K233" s="686"/>
      <c r="L233" s="686"/>
      <c r="M233" s="686"/>
      <c r="N233" s="686"/>
      <c r="O233" s="686"/>
      <c r="P233" s="694"/>
      <c r="Q233" s="694"/>
      <c r="R233" s="686"/>
      <c r="S233" s="686"/>
      <c r="T233" s="686"/>
      <c r="U233" s="686"/>
      <c r="V233" s="686"/>
      <c r="W233" s="686"/>
      <c r="X233" s="686"/>
      <c r="Y233" s="686"/>
      <c r="Z233" s="686"/>
      <c r="AA233" s="686"/>
      <c r="AB233" s="672"/>
    </row>
    <row r="234" spans="1:28" ht="15.75" customHeight="1">
      <c r="A234" s="686"/>
      <c r="B234" s="686"/>
      <c r="C234" s="686"/>
      <c r="D234" s="686"/>
      <c r="E234" s="686"/>
      <c r="F234" s="693"/>
      <c r="G234" s="806"/>
      <c r="H234" s="686"/>
      <c r="I234" s="686"/>
      <c r="J234" s="686"/>
      <c r="K234" s="686"/>
      <c r="L234" s="686"/>
      <c r="M234" s="686"/>
      <c r="N234" s="686"/>
      <c r="O234" s="686"/>
      <c r="P234" s="694"/>
      <c r="Q234" s="694"/>
      <c r="R234" s="686"/>
      <c r="S234" s="686"/>
      <c r="T234" s="686"/>
      <c r="U234" s="686"/>
      <c r="V234" s="686"/>
      <c r="W234" s="686"/>
      <c r="X234" s="686"/>
      <c r="Y234" s="686"/>
      <c r="Z234" s="686"/>
      <c r="AA234" s="686"/>
      <c r="AB234" s="672"/>
    </row>
    <row r="235" spans="1:28" ht="15.75" customHeight="1">
      <c r="A235" s="686"/>
      <c r="B235" s="686"/>
      <c r="C235" s="686"/>
      <c r="D235" s="686"/>
      <c r="E235" s="686"/>
      <c r="F235" s="693"/>
      <c r="G235" s="806"/>
      <c r="H235" s="686"/>
      <c r="I235" s="686"/>
      <c r="J235" s="686"/>
      <c r="K235" s="686"/>
      <c r="L235" s="686"/>
      <c r="M235" s="686"/>
      <c r="N235" s="686"/>
      <c r="O235" s="686"/>
      <c r="P235" s="694"/>
      <c r="Q235" s="694"/>
      <c r="R235" s="686"/>
      <c r="S235" s="686"/>
      <c r="T235" s="686"/>
      <c r="U235" s="686"/>
      <c r="V235" s="686"/>
      <c r="W235" s="686"/>
      <c r="X235" s="686"/>
      <c r="Y235" s="686"/>
      <c r="Z235" s="686"/>
      <c r="AA235" s="686"/>
      <c r="AB235" s="672"/>
    </row>
    <row r="236" spans="1:28" ht="15.75" customHeight="1">
      <c r="A236" s="686"/>
      <c r="B236" s="686"/>
      <c r="C236" s="686"/>
      <c r="D236" s="686"/>
      <c r="E236" s="686"/>
      <c r="F236" s="693"/>
      <c r="G236" s="806"/>
      <c r="H236" s="686"/>
      <c r="I236" s="686"/>
      <c r="J236" s="686"/>
      <c r="K236" s="686"/>
      <c r="L236" s="686"/>
      <c r="M236" s="686"/>
      <c r="N236" s="686"/>
      <c r="O236" s="686"/>
      <c r="P236" s="694"/>
      <c r="Q236" s="694"/>
      <c r="R236" s="686"/>
      <c r="S236" s="686"/>
      <c r="T236" s="686"/>
      <c r="U236" s="686"/>
      <c r="V236" s="686"/>
      <c r="W236" s="686"/>
      <c r="X236" s="686"/>
      <c r="Y236" s="686"/>
      <c r="Z236" s="686"/>
      <c r="AA236" s="686"/>
      <c r="AB236" s="672"/>
    </row>
    <row r="237" spans="1:28" ht="15.75" customHeight="1">
      <c r="A237" s="686"/>
      <c r="B237" s="686"/>
      <c r="C237" s="686"/>
      <c r="D237" s="686"/>
      <c r="E237" s="686"/>
      <c r="F237" s="693"/>
      <c r="G237" s="806"/>
      <c r="H237" s="686"/>
      <c r="I237" s="686"/>
      <c r="J237" s="686"/>
      <c r="K237" s="686"/>
      <c r="L237" s="686"/>
      <c r="M237" s="686"/>
      <c r="N237" s="686"/>
      <c r="O237" s="686"/>
      <c r="P237" s="694"/>
      <c r="Q237" s="694"/>
      <c r="R237" s="686"/>
      <c r="S237" s="686"/>
      <c r="T237" s="686"/>
      <c r="U237" s="686"/>
      <c r="V237" s="686"/>
      <c r="W237" s="686"/>
      <c r="X237" s="686"/>
      <c r="Y237" s="686"/>
      <c r="Z237" s="686"/>
      <c r="AA237" s="686"/>
      <c r="AB237" s="672"/>
    </row>
    <row r="238" spans="1:28" ht="15.75" customHeight="1">
      <c r="A238" s="686"/>
      <c r="B238" s="686"/>
      <c r="C238" s="686"/>
      <c r="D238" s="686"/>
      <c r="E238" s="686"/>
      <c r="F238" s="693"/>
      <c r="G238" s="806"/>
      <c r="H238" s="686"/>
      <c r="I238" s="686"/>
      <c r="J238" s="686"/>
      <c r="K238" s="686"/>
      <c r="L238" s="686"/>
      <c r="M238" s="686"/>
      <c r="N238" s="686"/>
      <c r="O238" s="686"/>
      <c r="P238" s="694"/>
      <c r="Q238" s="694"/>
      <c r="R238" s="686"/>
      <c r="S238" s="686"/>
      <c r="T238" s="686"/>
      <c r="U238" s="686"/>
      <c r="V238" s="686"/>
      <c r="W238" s="686"/>
      <c r="X238" s="686"/>
      <c r="Y238" s="686"/>
      <c r="Z238" s="686"/>
      <c r="AA238" s="686"/>
      <c r="AB238" s="672"/>
    </row>
    <row r="239" spans="1:28" ht="15.75" customHeight="1">
      <c r="A239" s="686"/>
      <c r="B239" s="686"/>
      <c r="C239" s="686"/>
      <c r="D239" s="686"/>
      <c r="E239" s="686"/>
      <c r="F239" s="693"/>
      <c r="G239" s="806"/>
      <c r="H239" s="686"/>
      <c r="I239" s="686"/>
      <c r="J239" s="686"/>
      <c r="K239" s="686"/>
      <c r="L239" s="686"/>
      <c r="M239" s="686"/>
      <c r="N239" s="686"/>
      <c r="O239" s="686"/>
      <c r="P239" s="694"/>
      <c r="Q239" s="694"/>
      <c r="R239" s="686"/>
      <c r="S239" s="686"/>
      <c r="T239" s="686"/>
      <c r="U239" s="686"/>
      <c r="V239" s="686"/>
      <c r="W239" s="686"/>
      <c r="X239" s="686"/>
      <c r="Y239" s="686"/>
      <c r="Z239" s="686"/>
      <c r="AA239" s="686"/>
      <c r="AB239" s="672"/>
    </row>
    <row r="240" spans="1:28" ht="15.75" customHeight="1">
      <c r="A240" s="686"/>
      <c r="B240" s="686"/>
      <c r="C240" s="686"/>
      <c r="D240" s="686"/>
      <c r="E240" s="686"/>
      <c r="F240" s="693"/>
      <c r="G240" s="806"/>
      <c r="H240" s="686"/>
      <c r="I240" s="686"/>
      <c r="J240" s="686"/>
      <c r="K240" s="686"/>
      <c r="L240" s="686"/>
      <c r="M240" s="686"/>
      <c r="N240" s="686"/>
      <c r="O240" s="686"/>
      <c r="P240" s="694"/>
      <c r="Q240" s="694"/>
      <c r="R240" s="686"/>
      <c r="S240" s="686"/>
      <c r="T240" s="686"/>
      <c r="U240" s="686"/>
      <c r="V240" s="686"/>
      <c r="W240" s="686"/>
      <c r="X240" s="686"/>
      <c r="Y240" s="686"/>
      <c r="Z240" s="686"/>
      <c r="AA240" s="686"/>
      <c r="AB240" s="672"/>
    </row>
    <row r="241" spans="1:28" ht="15.75" customHeight="1">
      <c r="A241" s="686"/>
      <c r="B241" s="686"/>
      <c r="C241" s="686"/>
      <c r="D241" s="686"/>
      <c r="E241" s="686"/>
      <c r="F241" s="693"/>
      <c r="G241" s="806"/>
      <c r="H241" s="686"/>
      <c r="I241" s="686"/>
      <c r="J241" s="686"/>
      <c r="K241" s="686"/>
      <c r="L241" s="686"/>
      <c r="M241" s="686"/>
      <c r="N241" s="686"/>
      <c r="O241" s="686"/>
      <c r="P241" s="694"/>
      <c r="Q241" s="694"/>
      <c r="R241" s="686"/>
      <c r="S241" s="686"/>
      <c r="T241" s="686"/>
      <c r="U241" s="686"/>
      <c r="V241" s="686"/>
      <c r="W241" s="686"/>
      <c r="X241" s="686"/>
      <c r="Y241" s="686"/>
      <c r="Z241" s="686"/>
      <c r="AA241" s="686"/>
      <c r="AB241" s="672"/>
    </row>
    <row r="242" spans="1:28" ht="15.75" customHeight="1">
      <c r="A242" s="686"/>
      <c r="B242" s="686"/>
      <c r="C242" s="686"/>
      <c r="D242" s="686"/>
      <c r="E242" s="686"/>
      <c r="F242" s="693"/>
      <c r="G242" s="806"/>
      <c r="H242" s="686"/>
      <c r="I242" s="686"/>
      <c r="J242" s="686"/>
      <c r="K242" s="686"/>
      <c r="L242" s="686"/>
      <c r="M242" s="686"/>
      <c r="N242" s="686"/>
      <c r="O242" s="686"/>
      <c r="P242" s="694"/>
      <c r="Q242" s="694"/>
      <c r="R242" s="686"/>
      <c r="S242" s="686"/>
      <c r="T242" s="686"/>
      <c r="U242" s="686"/>
      <c r="V242" s="686"/>
      <c r="W242" s="686"/>
      <c r="X242" s="686"/>
      <c r="Y242" s="686"/>
      <c r="Z242" s="686"/>
      <c r="AA242" s="686"/>
      <c r="AB242" s="672"/>
    </row>
    <row r="243" spans="1:28" ht="15.75" customHeight="1">
      <c r="A243" s="686"/>
      <c r="B243" s="686"/>
      <c r="C243" s="686"/>
      <c r="D243" s="686"/>
      <c r="E243" s="686"/>
      <c r="F243" s="693"/>
      <c r="G243" s="806"/>
      <c r="H243" s="686"/>
      <c r="I243" s="686"/>
      <c r="J243" s="686"/>
      <c r="K243" s="686"/>
      <c r="L243" s="686"/>
      <c r="M243" s="686"/>
      <c r="N243" s="686"/>
      <c r="O243" s="686"/>
      <c r="P243" s="694"/>
      <c r="Q243" s="694"/>
      <c r="R243" s="686"/>
      <c r="S243" s="686"/>
      <c r="T243" s="686"/>
      <c r="U243" s="686"/>
      <c r="V243" s="686"/>
      <c r="W243" s="686"/>
      <c r="X243" s="686"/>
      <c r="Y243" s="686"/>
      <c r="Z243" s="686"/>
      <c r="AA243" s="686"/>
      <c r="AB243" s="672"/>
    </row>
    <row r="244" spans="1:28" ht="15.75" customHeight="1">
      <c r="A244" s="686"/>
      <c r="B244" s="686"/>
      <c r="C244" s="686"/>
      <c r="D244" s="686"/>
      <c r="E244" s="686"/>
      <c r="F244" s="693"/>
      <c r="G244" s="806"/>
      <c r="H244" s="686"/>
      <c r="I244" s="686"/>
      <c r="J244" s="686"/>
      <c r="K244" s="686"/>
      <c r="L244" s="686"/>
      <c r="M244" s="686"/>
      <c r="N244" s="686"/>
      <c r="O244" s="686"/>
      <c r="P244" s="694"/>
      <c r="Q244" s="694"/>
      <c r="R244" s="686"/>
      <c r="S244" s="686"/>
      <c r="T244" s="686"/>
      <c r="U244" s="686"/>
      <c r="V244" s="686"/>
      <c r="W244" s="686"/>
      <c r="X244" s="686"/>
      <c r="Y244" s="686"/>
      <c r="Z244" s="686"/>
      <c r="AA244" s="686"/>
      <c r="AB244" s="672"/>
    </row>
    <row r="245" spans="1:28" ht="15.75" customHeight="1">
      <c r="A245" s="686"/>
      <c r="B245" s="686"/>
      <c r="C245" s="686"/>
      <c r="D245" s="686"/>
      <c r="E245" s="686"/>
      <c r="F245" s="693"/>
      <c r="G245" s="806"/>
      <c r="H245" s="686"/>
      <c r="I245" s="686"/>
      <c r="J245" s="686"/>
      <c r="K245" s="686"/>
      <c r="L245" s="686"/>
      <c r="M245" s="686"/>
      <c r="N245" s="686"/>
      <c r="O245" s="686"/>
      <c r="P245" s="694"/>
      <c r="Q245" s="694"/>
      <c r="R245" s="686"/>
      <c r="S245" s="686"/>
      <c r="T245" s="686"/>
      <c r="U245" s="686"/>
      <c r="V245" s="686"/>
      <c r="W245" s="686"/>
      <c r="X245" s="686"/>
      <c r="Y245" s="686"/>
      <c r="Z245" s="686"/>
      <c r="AA245" s="686"/>
      <c r="AB245" s="672"/>
    </row>
    <row r="246" spans="1:28" ht="15.75" customHeight="1">
      <c r="A246" s="686"/>
      <c r="B246" s="686"/>
      <c r="C246" s="686"/>
      <c r="D246" s="686"/>
      <c r="E246" s="686"/>
      <c r="F246" s="693"/>
      <c r="G246" s="806"/>
      <c r="H246" s="686"/>
      <c r="I246" s="686"/>
      <c r="J246" s="686"/>
      <c r="K246" s="686"/>
      <c r="L246" s="686"/>
      <c r="M246" s="686"/>
      <c r="N246" s="686"/>
      <c r="O246" s="686"/>
      <c r="P246" s="694"/>
      <c r="Q246" s="694"/>
      <c r="R246" s="686"/>
      <c r="S246" s="686"/>
      <c r="T246" s="686"/>
      <c r="U246" s="686"/>
      <c r="V246" s="686"/>
      <c r="W246" s="686"/>
      <c r="X246" s="686"/>
      <c r="Y246" s="686"/>
      <c r="Z246" s="686"/>
      <c r="AA246" s="686"/>
      <c r="AB246" s="672"/>
    </row>
    <row r="247" spans="1:28" ht="15.75" customHeight="1">
      <c r="A247" s="686"/>
      <c r="B247" s="686"/>
      <c r="C247" s="686"/>
      <c r="D247" s="686"/>
      <c r="E247" s="686"/>
      <c r="F247" s="693"/>
      <c r="G247" s="806"/>
      <c r="H247" s="686"/>
      <c r="I247" s="686"/>
      <c r="J247" s="686"/>
      <c r="K247" s="686"/>
      <c r="L247" s="686"/>
      <c r="M247" s="686"/>
      <c r="N247" s="686"/>
      <c r="O247" s="686"/>
      <c r="P247" s="694"/>
      <c r="Q247" s="694"/>
      <c r="R247" s="686"/>
      <c r="S247" s="686"/>
      <c r="T247" s="686"/>
      <c r="U247" s="686"/>
      <c r="V247" s="686"/>
      <c r="W247" s="686"/>
      <c r="X247" s="686"/>
      <c r="Y247" s="686"/>
      <c r="Z247" s="686"/>
      <c r="AA247" s="686"/>
      <c r="AB247" s="672"/>
    </row>
    <row r="248" spans="1:28" ht="15.75" customHeight="1">
      <c r="A248" s="686"/>
      <c r="B248" s="686"/>
      <c r="C248" s="686"/>
      <c r="D248" s="686"/>
      <c r="E248" s="686"/>
      <c r="F248" s="693"/>
      <c r="G248" s="806"/>
      <c r="H248" s="686"/>
      <c r="I248" s="686"/>
      <c r="J248" s="686"/>
      <c r="K248" s="686"/>
      <c r="L248" s="686"/>
      <c r="M248" s="686"/>
      <c r="N248" s="686"/>
      <c r="O248" s="686"/>
      <c r="P248" s="694"/>
      <c r="Q248" s="694"/>
      <c r="R248" s="686"/>
      <c r="S248" s="686"/>
      <c r="T248" s="686"/>
      <c r="U248" s="686"/>
      <c r="V248" s="686"/>
      <c r="W248" s="686"/>
      <c r="X248" s="686"/>
      <c r="Y248" s="686"/>
      <c r="Z248" s="686"/>
      <c r="AA248" s="686"/>
      <c r="AB248" s="672"/>
    </row>
    <row r="249" spans="1:28" ht="15.75" customHeight="1">
      <c r="A249" s="686"/>
      <c r="B249" s="686"/>
      <c r="C249" s="686"/>
      <c r="D249" s="686"/>
      <c r="E249" s="686"/>
      <c r="F249" s="693"/>
      <c r="G249" s="806"/>
      <c r="H249" s="686"/>
      <c r="I249" s="686"/>
      <c r="J249" s="686"/>
      <c r="K249" s="686"/>
      <c r="L249" s="686"/>
      <c r="M249" s="686"/>
      <c r="N249" s="686"/>
      <c r="O249" s="686"/>
      <c r="P249" s="694"/>
      <c r="Q249" s="694"/>
      <c r="R249" s="686"/>
      <c r="S249" s="686"/>
      <c r="T249" s="686"/>
      <c r="U249" s="686"/>
      <c r="V249" s="686"/>
      <c r="W249" s="686"/>
      <c r="X249" s="686"/>
      <c r="Y249" s="686"/>
      <c r="Z249" s="686"/>
      <c r="AA249" s="686"/>
      <c r="AB249" s="672"/>
    </row>
    <row r="250" spans="1:28" ht="15.75" customHeight="1">
      <c r="A250" s="686"/>
      <c r="B250" s="686"/>
      <c r="C250" s="686"/>
      <c r="D250" s="686"/>
      <c r="E250" s="686"/>
      <c r="F250" s="693"/>
      <c r="G250" s="806"/>
      <c r="H250" s="686"/>
      <c r="I250" s="686"/>
      <c r="J250" s="686"/>
      <c r="K250" s="686"/>
      <c r="L250" s="686"/>
      <c r="M250" s="686"/>
      <c r="N250" s="686"/>
      <c r="O250" s="686"/>
      <c r="P250" s="694"/>
      <c r="Q250" s="694"/>
      <c r="R250" s="686"/>
      <c r="S250" s="686"/>
      <c r="T250" s="686"/>
      <c r="U250" s="686"/>
      <c r="V250" s="686"/>
      <c r="W250" s="686"/>
      <c r="X250" s="686"/>
      <c r="Y250" s="686"/>
      <c r="Z250" s="686"/>
      <c r="AA250" s="686"/>
      <c r="AB250" s="672"/>
    </row>
    <row r="251" spans="1:28" ht="15.75" customHeight="1">
      <c r="A251" s="672"/>
      <c r="B251" s="672"/>
      <c r="C251" s="672"/>
      <c r="D251" s="672"/>
      <c r="E251" s="672"/>
      <c r="F251" s="672"/>
      <c r="G251" s="807"/>
      <c r="H251" s="672"/>
      <c r="I251" s="672"/>
      <c r="J251" s="672"/>
      <c r="K251" s="672"/>
      <c r="L251" s="672"/>
      <c r="M251" s="672"/>
      <c r="N251" s="672"/>
      <c r="O251" s="672"/>
      <c r="P251" s="685"/>
      <c r="Q251" s="685"/>
      <c r="R251" s="672"/>
      <c r="S251" s="672"/>
      <c r="T251" s="672"/>
      <c r="U251" s="672"/>
      <c r="V251" s="672"/>
      <c r="W251" s="672"/>
      <c r="X251" s="672"/>
      <c r="Y251" s="672"/>
      <c r="Z251" s="672"/>
      <c r="AA251" s="672"/>
      <c r="AB251" s="672"/>
    </row>
    <row r="252" spans="1:28" ht="15.75" customHeight="1">
      <c r="A252" s="672"/>
      <c r="B252" s="672"/>
      <c r="C252" s="672"/>
      <c r="D252" s="672"/>
      <c r="E252" s="672"/>
      <c r="F252" s="672"/>
      <c r="G252" s="807"/>
      <c r="H252" s="672"/>
      <c r="I252" s="672"/>
      <c r="J252" s="672"/>
      <c r="K252" s="672"/>
      <c r="L252" s="672"/>
      <c r="M252" s="672"/>
      <c r="N252" s="672"/>
      <c r="O252" s="672"/>
      <c r="P252" s="685"/>
      <c r="Q252" s="685"/>
      <c r="R252" s="672"/>
      <c r="S252" s="672"/>
      <c r="T252" s="672"/>
      <c r="U252" s="672"/>
      <c r="V252" s="672"/>
      <c r="W252" s="672"/>
      <c r="X252" s="672"/>
      <c r="Y252" s="672"/>
      <c r="Z252" s="672"/>
      <c r="AA252" s="672"/>
      <c r="AB252" s="672"/>
    </row>
    <row r="253" spans="1:28" ht="15.75" customHeight="1">
      <c r="A253" s="672"/>
      <c r="B253" s="672"/>
      <c r="C253" s="672"/>
      <c r="D253" s="672"/>
      <c r="E253" s="672"/>
      <c r="F253" s="672"/>
      <c r="G253" s="807"/>
      <c r="H253" s="672"/>
      <c r="I253" s="672"/>
      <c r="J253" s="672"/>
      <c r="K253" s="672"/>
      <c r="L253" s="672"/>
      <c r="M253" s="672"/>
      <c r="N253" s="672"/>
      <c r="O253" s="672"/>
      <c r="P253" s="685"/>
      <c r="Q253" s="685"/>
      <c r="R253" s="672"/>
      <c r="S253" s="672"/>
      <c r="T253" s="672"/>
      <c r="U253" s="672"/>
      <c r="V253" s="672"/>
      <c r="W253" s="672"/>
      <c r="X253" s="672"/>
      <c r="Y253" s="672"/>
      <c r="Z253" s="672"/>
      <c r="AA253" s="672"/>
      <c r="AB253" s="672"/>
    </row>
    <row r="254" spans="1:28" ht="15.75" customHeight="1">
      <c r="A254" s="672"/>
      <c r="B254" s="672"/>
      <c r="C254" s="672"/>
      <c r="D254" s="672"/>
      <c r="E254" s="672"/>
      <c r="F254" s="672"/>
      <c r="G254" s="672"/>
      <c r="H254" s="672"/>
      <c r="I254" s="672"/>
      <c r="J254" s="672"/>
      <c r="K254" s="672"/>
      <c r="L254" s="672"/>
      <c r="M254" s="672"/>
      <c r="N254" s="672"/>
      <c r="O254" s="672"/>
      <c r="P254" s="672"/>
      <c r="Q254" s="672"/>
      <c r="R254" s="672"/>
      <c r="S254" s="672"/>
      <c r="T254" s="672"/>
      <c r="U254" s="672"/>
      <c r="V254" s="672"/>
      <c r="W254" s="672"/>
      <c r="X254" s="672"/>
      <c r="Y254" s="672"/>
      <c r="Z254" s="672"/>
      <c r="AA254" s="672"/>
      <c r="AB254" s="672"/>
    </row>
    <row r="255" spans="1:28" ht="15.75" customHeight="1">
      <c r="A255" s="672"/>
      <c r="B255" s="672"/>
      <c r="C255" s="672"/>
      <c r="D255" s="672"/>
      <c r="E255" s="672"/>
      <c r="F255" s="672"/>
      <c r="G255" s="672"/>
      <c r="H255" s="672"/>
      <c r="I255" s="672"/>
      <c r="J255" s="672"/>
      <c r="K255" s="672"/>
      <c r="L255" s="672"/>
      <c r="M255" s="672"/>
      <c r="N255" s="672"/>
      <c r="O255" s="672"/>
      <c r="P255" s="672"/>
      <c r="Q255" s="672"/>
      <c r="R255" s="672"/>
      <c r="S255" s="672"/>
      <c r="T255" s="672"/>
      <c r="U255" s="672"/>
      <c r="V255" s="672"/>
      <c r="W255" s="672"/>
      <c r="X255" s="672"/>
      <c r="Y255" s="672"/>
      <c r="Z255" s="672"/>
      <c r="AA255" s="672"/>
      <c r="AB255" s="672"/>
    </row>
    <row r="256" spans="1:28" ht="15.75" customHeight="1">
      <c r="A256" s="672"/>
      <c r="B256" s="672"/>
      <c r="C256" s="672"/>
      <c r="D256" s="672"/>
      <c r="E256" s="672"/>
      <c r="F256" s="672"/>
      <c r="G256" s="672"/>
      <c r="H256" s="672"/>
      <c r="I256" s="672"/>
      <c r="J256" s="672"/>
      <c r="K256" s="672"/>
      <c r="L256" s="672"/>
      <c r="M256" s="672"/>
      <c r="N256" s="672"/>
      <c r="O256" s="672"/>
      <c r="P256" s="672"/>
      <c r="Q256" s="672"/>
      <c r="R256" s="672"/>
      <c r="S256" s="672"/>
      <c r="T256" s="672"/>
      <c r="U256" s="672"/>
      <c r="V256" s="672"/>
      <c r="W256" s="672"/>
      <c r="X256" s="672"/>
      <c r="Y256" s="672"/>
      <c r="Z256" s="672"/>
      <c r="AA256" s="672"/>
      <c r="AB256" s="672"/>
    </row>
    <row r="257" spans="1:28" ht="15.75" customHeight="1">
      <c r="A257" s="672"/>
      <c r="B257" s="672"/>
      <c r="C257" s="672"/>
      <c r="D257" s="672"/>
      <c r="E257" s="672"/>
      <c r="F257" s="672"/>
      <c r="G257" s="672"/>
      <c r="H257" s="672"/>
      <c r="I257" s="672"/>
      <c r="J257" s="672"/>
      <c r="K257" s="672"/>
      <c r="L257" s="672"/>
      <c r="M257" s="672"/>
      <c r="N257" s="672"/>
      <c r="O257" s="672"/>
      <c r="P257" s="672"/>
      <c r="Q257" s="672"/>
      <c r="R257" s="672"/>
      <c r="S257" s="672"/>
      <c r="T257" s="672"/>
      <c r="U257" s="672"/>
      <c r="V257" s="672"/>
      <c r="W257" s="672"/>
      <c r="X257" s="672"/>
      <c r="Y257" s="672"/>
      <c r="Z257" s="672"/>
      <c r="AA257" s="672"/>
      <c r="AB257" s="672"/>
    </row>
    <row r="258" spans="1:28" ht="15.75" customHeight="1">
      <c r="A258" s="672"/>
      <c r="B258" s="672"/>
      <c r="C258" s="672"/>
      <c r="D258" s="672"/>
      <c r="E258" s="672"/>
      <c r="F258" s="672"/>
      <c r="G258" s="672"/>
      <c r="H258" s="672"/>
      <c r="I258" s="672"/>
      <c r="J258" s="672"/>
      <c r="K258" s="672"/>
      <c r="L258" s="672"/>
      <c r="M258" s="672"/>
      <c r="N258" s="672"/>
      <c r="O258" s="672"/>
      <c r="P258" s="672"/>
      <c r="Q258" s="672"/>
      <c r="R258" s="672"/>
      <c r="S258" s="672"/>
      <c r="T258" s="672"/>
      <c r="U258" s="672"/>
      <c r="V258" s="672"/>
      <c r="W258" s="672"/>
      <c r="X258" s="672"/>
      <c r="Y258" s="672"/>
      <c r="Z258" s="672"/>
      <c r="AA258" s="672"/>
      <c r="AB258" s="672"/>
    </row>
    <row r="259" spans="1:28" ht="15.75" customHeight="1">
      <c r="A259" s="672"/>
      <c r="B259" s="672"/>
      <c r="C259" s="672"/>
      <c r="D259" s="672"/>
      <c r="E259" s="672"/>
      <c r="F259" s="672"/>
      <c r="G259" s="672"/>
      <c r="H259" s="672"/>
      <c r="I259" s="672"/>
      <c r="J259" s="672"/>
      <c r="K259" s="672"/>
      <c r="L259" s="672"/>
      <c r="M259" s="672"/>
      <c r="N259" s="672"/>
      <c r="O259" s="672"/>
      <c r="P259" s="672"/>
      <c r="Q259" s="672"/>
      <c r="R259" s="672"/>
      <c r="S259" s="672"/>
      <c r="T259" s="672"/>
      <c r="U259" s="672"/>
      <c r="V259" s="672"/>
      <c r="W259" s="672"/>
      <c r="X259" s="672"/>
      <c r="Y259" s="672"/>
      <c r="Z259" s="672"/>
      <c r="AA259" s="672"/>
      <c r="AB259" s="672"/>
    </row>
    <row r="260" spans="1:28" ht="15.75" customHeight="1">
      <c r="A260" s="672"/>
      <c r="B260" s="672"/>
      <c r="C260" s="672"/>
      <c r="D260" s="672"/>
      <c r="E260" s="672"/>
      <c r="F260" s="672"/>
      <c r="G260" s="672"/>
      <c r="H260" s="672"/>
      <c r="I260" s="672"/>
      <c r="J260" s="672"/>
      <c r="K260" s="672"/>
      <c r="L260" s="672"/>
      <c r="M260" s="672"/>
      <c r="N260" s="672"/>
      <c r="O260" s="672"/>
      <c r="P260" s="672"/>
      <c r="Q260" s="672"/>
      <c r="R260" s="672"/>
      <c r="S260" s="672"/>
      <c r="T260" s="672"/>
      <c r="U260" s="672"/>
      <c r="V260" s="672"/>
      <c r="W260" s="672"/>
      <c r="X260" s="672"/>
      <c r="Y260" s="672"/>
      <c r="Z260" s="672"/>
      <c r="AA260" s="672"/>
      <c r="AB260" s="672"/>
    </row>
    <row r="261" spans="1:28" ht="15.75" customHeight="1">
      <c r="A261" s="672"/>
      <c r="B261" s="672"/>
      <c r="C261" s="672"/>
      <c r="D261" s="672"/>
      <c r="E261" s="672"/>
      <c r="F261" s="672"/>
      <c r="G261" s="672"/>
      <c r="H261" s="672"/>
      <c r="I261" s="672"/>
      <c r="J261" s="672"/>
      <c r="K261" s="672"/>
      <c r="L261" s="672"/>
      <c r="M261" s="672"/>
      <c r="N261" s="672"/>
      <c r="O261" s="672"/>
      <c r="P261" s="672"/>
      <c r="Q261" s="672"/>
      <c r="R261" s="672"/>
      <c r="S261" s="672"/>
      <c r="T261" s="672"/>
      <c r="U261" s="672"/>
      <c r="V261" s="672"/>
      <c r="W261" s="672"/>
      <c r="X261" s="672"/>
      <c r="Y261" s="672"/>
      <c r="Z261" s="672"/>
      <c r="AA261" s="672"/>
      <c r="AB261" s="672"/>
    </row>
    <row r="262" spans="1:28" ht="15.75" customHeight="1">
      <c r="A262" s="672"/>
      <c r="B262" s="672"/>
      <c r="C262" s="672"/>
      <c r="D262" s="672"/>
      <c r="E262" s="672"/>
      <c r="F262" s="672"/>
      <c r="G262" s="672"/>
      <c r="H262" s="672"/>
      <c r="I262" s="672"/>
      <c r="J262" s="672"/>
      <c r="K262" s="672"/>
      <c r="L262" s="672"/>
      <c r="M262" s="672"/>
      <c r="N262" s="672"/>
      <c r="O262" s="672"/>
      <c r="P262" s="672"/>
      <c r="Q262" s="672"/>
      <c r="R262" s="672"/>
      <c r="S262" s="672"/>
      <c r="T262" s="672"/>
      <c r="U262" s="672"/>
      <c r="V262" s="672"/>
      <c r="W262" s="672"/>
      <c r="X262" s="672"/>
      <c r="Y262" s="672"/>
      <c r="Z262" s="672"/>
      <c r="AA262" s="672"/>
      <c r="AB262" s="672"/>
    </row>
    <row r="263" spans="1:28" ht="15.75" customHeight="1">
      <c r="A263" s="672"/>
      <c r="B263" s="672"/>
      <c r="C263" s="672"/>
      <c r="D263" s="672"/>
      <c r="E263" s="672"/>
      <c r="F263" s="672"/>
      <c r="G263" s="672"/>
      <c r="H263" s="672"/>
      <c r="I263" s="672"/>
      <c r="J263" s="672"/>
      <c r="K263" s="672"/>
      <c r="L263" s="672"/>
      <c r="M263" s="672"/>
      <c r="N263" s="672"/>
      <c r="O263" s="672"/>
      <c r="P263" s="672"/>
      <c r="Q263" s="672"/>
      <c r="R263" s="672"/>
      <c r="S263" s="672"/>
      <c r="T263" s="672"/>
      <c r="U263" s="672"/>
      <c r="V263" s="672"/>
      <c r="W263" s="672"/>
      <c r="X263" s="672"/>
      <c r="Y263" s="672"/>
      <c r="Z263" s="672"/>
      <c r="AA263" s="672"/>
      <c r="AB263" s="672"/>
    </row>
    <row r="264" spans="1:28" ht="15.75" customHeight="1">
      <c r="A264" s="672"/>
      <c r="B264" s="672"/>
      <c r="C264" s="672"/>
      <c r="D264" s="672"/>
      <c r="E264" s="672"/>
      <c r="F264" s="672"/>
      <c r="G264" s="672"/>
      <c r="H264" s="672"/>
      <c r="I264" s="672"/>
      <c r="J264" s="672"/>
      <c r="K264" s="672"/>
      <c r="L264" s="672"/>
      <c r="M264" s="672"/>
      <c r="N264" s="672"/>
      <c r="O264" s="672"/>
      <c r="P264" s="672"/>
      <c r="Q264" s="672"/>
      <c r="R264" s="672"/>
      <c r="S264" s="672"/>
      <c r="T264" s="672"/>
      <c r="U264" s="672"/>
      <c r="V264" s="672"/>
      <c r="W264" s="672"/>
      <c r="X264" s="672"/>
      <c r="Y264" s="672"/>
      <c r="Z264" s="672"/>
      <c r="AA264" s="672"/>
      <c r="AB264" s="672"/>
    </row>
    <row r="265" spans="1:28" ht="15.75" customHeight="1">
      <c r="A265" s="672"/>
      <c r="B265" s="672"/>
      <c r="C265" s="672"/>
      <c r="D265" s="672"/>
      <c r="E265" s="672"/>
      <c r="F265" s="672"/>
      <c r="G265" s="672"/>
      <c r="H265" s="672"/>
      <c r="I265" s="672"/>
      <c r="J265" s="672"/>
      <c r="K265" s="672"/>
      <c r="L265" s="672"/>
      <c r="M265" s="672"/>
      <c r="N265" s="672"/>
      <c r="O265" s="672"/>
      <c r="P265" s="672"/>
      <c r="Q265" s="672"/>
      <c r="R265" s="672"/>
      <c r="S265" s="672"/>
      <c r="T265" s="672"/>
      <c r="U265" s="672"/>
      <c r="V265" s="672"/>
      <c r="W265" s="672"/>
      <c r="X265" s="672"/>
      <c r="Y265" s="672"/>
      <c r="Z265" s="672"/>
      <c r="AA265" s="672"/>
      <c r="AB265" s="672"/>
    </row>
    <row r="266" spans="1:28" ht="15.75" customHeight="1">
      <c r="A266" s="672"/>
      <c r="B266" s="672"/>
      <c r="C266" s="672"/>
      <c r="D266" s="672"/>
      <c r="E266" s="672"/>
      <c r="F266" s="672"/>
      <c r="G266" s="672"/>
      <c r="H266" s="672"/>
      <c r="I266" s="672"/>
      <c r="J266" s="672"/>
      <c r="K266" s="672"/>
      <c r="L266" s="672"/>
      <c r="M266" s="672"/>
      <c r="N266" s="672"/>
      <c r="O266" s="672"/>
      <c r="P266" s="672"/>
      <c r="Q266" s="672"/>
      <c r="R266" s="672"/>
      <c r="S266" s="672"/>
      <c r="T266" s="672"/>
      <c r="U266" s="672"/>
      <c r="V266" s="672"/>
      <c r="W266" s="672"/>
      <c r="X266" s="672"/>
      <c r="Y266" s="672"/>
      <c r="Z266" s="672"/>
      <c r="AA266" s="672"/>
      <c r="AB266" s="672"/>
    </row>
    <row r="267" spans="1:28" ht="15.75" customHeight="1">
      <c r="A267" s="672"/>
      <c r="B267" s="672"/>
      <c r="C267" s="672"/>
      <c r="D267" s="672"/>
      <c r="E267" s="672"/>
      <c r="F267" s="672"/>
      <c r="G267" s="672"/>
      <c r="H267" s="672"/>
      <c r="I267" s="672"/>
      <c r="J267" s="672"/>
      <c r="K267" s="672"/>
      <c r="L267" s="672"/>
      <c r="M267" s="672"/>
      <c r="N267" s="672"/>
      <c r="O267" s="672"/>
      <c r="P267" s="672"/>
      <c r="Q267" s="672"/>
      <c r="R267" s="672"/>
      <c r="S267" s="672"/>
      <c r="T267" s="672"/>
      <c r="U267" s="672"/>
      <c r="V267" s="672"/>
      <c r="W267" s="672"/>
      <c r="X267" s="672"/>
      <c r="Y267" s="672"/>
      <c r="Z267" s="672"/>
      <c r="AA267" s="672"/>
      <c r="AB267" s="672"/>
    </row>
    <row r="268" spans="1:28" ht="15.75" customHeight="1">
      <c r="A268" s="672"/>
      <c r="B268" s="672"/>
      <c r="C268" s="672"/>
      <c r="D268" s="672"/>
      <c r="E268" s="672"/>
      <c r="F268" s="672"/>
      <c r="G268" s="672"/>
      <c r="H268" s="672"/>
      <c r="I268" s="672"/>
      <c r="J268" s="672"/>
      <c r="K268" s="672"/>
      <c r="L268" s="672"/>
      <c r="M268" s="672"/>
      <c r="N268" s="672"/>
      <c r="O268" s="672"/>
      <c r="P268" s="672"/>
      <c r="Q268" s="672"/>
      <c r="R268" s="672"/>
      <c r="S268" s="672"/>
      <c r="T268" s="672"/>
      <c r="U268" s="672"/>
      <c r="V268" s="672"/>
      <c r="W268" s="672"/>
      <c r="X268" s="672"/>
      <c r="Y268" s="672"/>
      <c r="Z268" s="672"/>
      <c r="AA268" s="672"/>
      <c r="AB268" s="672"/>
    </row>
    <row r="269" spans="1:28" ht="15.75" customHeight="1">
      <c r="A269" s="672"/>
      <c r="B269" s="672"/>
      <c r="C269" s="672"/>
      <c r="D269" s="672"/>
      <c r="E269" s="672"/>
      <c r="F269" s="672"/>
      <c r="G269" s="672"/>
      <c r="H269" s="672"/>
      <c r="I269" s="672"/>
      <c r="J269" s="672"/>
      <c r="K269" s="672"/>
      <c r="L269" s="672"/>
      <c r="M269" s="672"/>
      <c r="N269" s="672"/>
      <c r="O269" s="672"/>
      <c r="P269" s="672"/>
      <c r="Q269" s="672"/>
      <c r="R269" s="672"/>
      <c r="S269" s="672"/>
      <c r="T269" s="672"/>
      <c r="U269" s="672"/>
      <c r="V269" s="672"/>
      <c r="W269" s="672"/>
      <c r="X269" s="672"/>
      <c r="Y269" s="672"/>
      <c r="Z269" s="672"/>
      <c r="AA269" s="672"/>
      <c r="AB269" s="672"/>
    </row>
    <row r="270" spans="1:28" ht="15.75" customHeight="1">
      <c r="A270" s="672"/>
      <c r="B270" s="672"/>
      <c r="C270" s="672"/>
      <c r="D270" s="672"/>
      <c r="E270" s="672"/>
      <c r="F270" s="672"/>
      <c r="G270" s="672"/>
      <c r="H270" s="672"/>
      <c r="I270" s="672"/>
      <c r="J270" s="672"/>
      <c r="K270" s="672"/>
      <c r="L270" s="672"/>
      <c r="M270" s="672"/>
      <c r="N270" s="672"/>
      <c r="O270" s="672"/>
      <c r="P270" s="672"/>
      <c r="Q270" s="672"/>
      <c r="R270" s="672"/>
      <c r="S270" s="672"/>
      <c r="T270" s="672"/>
      <c r="U270" s="672"/>
      <c r="V270" s="672"/>
      <c r="W270" s="672"/>
      <c r="X270" s="672"/>
      <c r="Y270" s="672"/>
      <c r="Z270" s="672"/>
      <c r="AA270" s="672"/>
      <c r="AB270" s="672"/>
    </row>
    <row r="271" spans="1:28" ht="15.75" customHeight="1">
      <c r="A271" s="672"/>
      <c r="B271" s="672"/>
      <c r="C271" s="672"/>
      <c r="D271" s="672"/>
      <c r="E271" s="672"/>
      <c r="F271" s="672"/>
      <c r="G271" s="672"/>
      <c r="H271" s="672"/>
      <c r="I271" s="672"/>
      <c r="J271" s="672"/>
      <c r="K271" s="672"/>
      <c r="L271" s="672"/>
      <c r="M271" s="672"/>
      <c r="N271" s="672"/>
      <c r="O271" s="672"/>
      <c r="P271" s="672"/>
      <c r="Q271" s="672"/>
      <c r="R271" s="672"/>
      <c r="S271" s="672"/>
      <c r="T271" s="672"/>
      <c r="U271" s="672"/>
      <c r="V271" s="672"/>
      <c r="W271" s="672"/>
      <c r="X271" s="672"/>
      <c r="Y271" s="672"/>
      <c r="Z271" s="672"/>
      <c r="AA271" s="672"/>
      <c r="AB271" s="672"/>
    </row>
    <row r="272" spans="1:28" ht="15.75" customHeight="1">
      <c r="A272" s="672"/>
      <c r="B272" s="672"/>
      <c r="C272" s="672"/>
      <c r="D272" s="672"/>
      <c r="E272" s="672"/>
      <c r="F272" s="672"/>
      <c r="G272" s="672"/>
      <c r="H272" s="672"/>
      <c r="I272" s="672"/>
      <c r="J272" s="672"/>
      <c r="K272" s="672"/>
      <c r="L272" s="672"/>
      <c r="M272" s="672"/>
      <c r="N272" s="672"/>
      <c r="O272" s="672"/>
      <c r="P272" s="672"/>
      <c r="Q272" s="672"/>
      <c r="R272" s="672"/>
      <c r="S272" s="672"/>
      <c r="T272" s="672"/>
      <c r="U272" s="672"/>
      <c r="V272" s="672"/>
      <c r="W272" s="672"/>
      <c r="X272" s="672"/>
      <c r="Y272" s="672"/>
      <c r="Z272" s="672"/>
      <c r="AA272" s="672"/>
      <c r="AB272" s="672"/>
    </row>
    <row r="273" spans="1:28" ht="15.75" customHeight="1">
      <c r="A273" s="672"/>
      <c r="B273" s="672"/>
      <c r="C273" s="672"/>
      <c r="D273" s="672"/>
      <c r="E273" s="672"/>
      <c r="F273" s="672"/>
      <c r="G273" s="672"/>
      <c r="H273" s="672"/>
      <c r="I273" s="672"/>
      <c r="J273" s="672"/>
      <c r="K273" s="672"/>
      <c r="L273" s="672"/>
      <c r="M273" s="672"/>
      <c r="N273" s="672"/>
      <c r="O273" s="672"/>
      <c r="P273" s="672"/>
      <c r="Q273" s="672"/>
      <c r="R273" s="672"/>
      <c r="S273" s="672"/>
      <c r="T273" s="672"/>
      <c r="U273" s="672"/>
      <c r="V273" s="672"/>
      <c r="W273" s="672"/>
      <c r="X273" s="672"/>
      <c r="Y273" s="672"/>
      <c r="Z273" s="672"/>
      <c r="AA273" s="672"/>
      <c r="AB273" s="672"/>
    </row>
    <row r="274" spans="1:28" ht="15.75" customHeight="1">
      <c r="A274" s="672"/>
      <c r="B274" s="672"/>
      <c r="C274" s="672"/>
      <c r="D274" s="672"/>
      <c r="E274" s="672"/>
      <c r="F274" s="672"/>
      <c r="G274" s="672"/>
      <c r="H274" s="672"/>
      <c r="I274" s="672"/>
      <c r="J274" s="672"/>
      <c r="K274" s="672"/>
      <c r="L274" s="672"/>
      <c r="M274" s="672"/>
      <c r="N274" s="672"/>
      <c r="O274" s="672"/>
      <c r="P274" s="672"/>
      <c r="Q274" s="672"/>
      <c r="R274" s="672"/>
      <c r="S274" s="672"/>
      <c r="T274" s="672"/>
      <c r="U274" s="672"/>
      <c r="V274" s="672"/>
      <c r="W274" s="672"/>
      <c r="X274" s="672"/>
      <c r="Y274" s="672"/>
      <c r="Z274" s="672"/>
      <c r="AA274" s="672"/>
      <c r="AB274" s="672"/>
    </row>
    <row r="275" spans="1:28" ht="15.75" customHeight="1">
      <c r="A275" s="672"/>
      <c r="B275" s="672"/>
      <c r="C275" s="672"/>
      <c r="D275" s="672"/>
      <c r="E275" s="672"/>
      <c r="F275" s="672"/>
      <c r="G275" s="672"/>
      <c r="H275" s="672"/>
      <c r="I275" s="672"/>
      <c r="J275" s="672"/>
      <c r="K275" s="672"/>
      <c r="L275" s="672"/>
      <c r="M275" s="672"/>
      <c r="N275" s="672"/>
      <c r="O275" s="672"/>
      <c r="P275" s="672"/>
      <c r="Q275" s="672"/>
      <c r="R275" s="672"/>
      <c r="S275" s="672"/>
      <c r="T275" s="672"/>
      <c r="U275" s="672"/>
      <c r="V275" s="672"/>
      <c r="W275" s="672"/>
      <c r="X275" s="672"/>
      <c r="Y275" s="672"/>
      <c r="Z275" s="672"/>
      <c r="AA275" s="672"/>
      <c r="AB275" s="672"/>
    </row>
    <row r="276" spans="1:28" ht="15.75" customHeight="1">
      <c r="A276" s="672"/>
      <c r="B276" s="672"/>
      <c r="C276" s="672"/>
      <c r="D276" s="672"/>
      <c r="E276" s="672"/>
      <c r="F276" s="672"/>
      <c r="G276" s="672"/>
      <c r="H276" s="672"/>
      <c r="I276" s="672"/>
      <c r="J276" s="672"/>
      <c r="K276" s="672"/>
      <c r="L276" s="672"/>
      <c r="M276" s="672"/>
      <c r="N276" s="672"/>
      <c r="O276" s="672"/>
      <c r="P276" s="672"/>
      <c r="Q276" s="672"/>
      <c r="R276" s="672"/>
      <c r="S276" s="672"/>
      <c r="T276" s="672"/>
      <c r="U276" s="672"/>
      <c r="V276" s="672"/>
      <c r="W276" s="672"/>
      <c r="X276" s="672"/>
      <c r="Y276" s="672"/>
      <c r="Z276" s="672"/>
      <c r="AA276" s="672"/>
      <c r="AB276" s="672"/>
    </row>
    <row r="277" spans="1:28" ht="15.75" customHeight="1">
      <c r="A277" s="672"/>
      <c r="B277" s="672"/>
      <c r="C277" s="672"/>
      <c r="D277" s="672"/>
      <c r="E277" s="672"/>
      <c r="F277" s="672"/>
      <c r="G277" s="672"/>
      <c r="H277" s="672"/>
      <c r="I277" s="672"/>
      <c r="J277" s="672"/>
      <c r="K277" s="672"/>
      <c r="L277" s="672"/>
      <c r="M277" s="672"/>
      <c r="N277" s="672"/>
      <c r="O277" s="672"/>
      <c r="P277" s="672"/>
      <c r="Q277" s="672"/>
      <c r="R277" s="672"/>
      <c r="S277" s="672"/>
      <c r="T277" s="672"/>
      <c r="U277" s="672"/>
      <c r="V277" s="672"/>
      <c r="W277" s="672"/>
      <c r="X277" s="672"/>
      <c r="Y277" s="672"/>
      <c r="Z277" s="672"/>
      <c r="AA277" s="672"/>
      <c r="AB277" s="672"/>
    </row>
    <row r="278" spans="1:28" ht="15.75" customHeight="1">
      <c r="A278" s="672"/>
      <c r="B278" s="672"/>
      <c r="C278" s="672"/>
      <c r="D278" s="672"/>
      <c r="E278" s="672"/>
      <c r="F278" s="672"/>
      <c r="G278" s="672"/>
      <c r="H278" s="672"/>
      <c r="I278" s="672"/>
      <c r="J278" s="672"/>
      <c r="K278" s="672"/>
      <c r="L278" s="672"/>
      <c r="M278" s="672"/>
      <c r="N278" s="672"/>
      <c r="O278" s="672"/>
      <c r="P278" s="672"/>
      <c r="Q278" s="672"/>
      <c r="R278" s="672"/>
      <c r="S278" s="672"/>
      <c r="T278" s="672"/>
      <c r="U278" s="672"/>
      <c r="V278" s="672"/>
      <c r="W278" s="672"/>
      <c r="X278" s="672"/>
      <c r="Y278" s="672"/>
      <c r="Z278" s="672"/>
      <c r="AA278" s="672"/>
      <c r="AB278" s="672"/>
    </row>
    <row r="279" spans="1:28" ht="15.75" customHeight="1">
      <c r="A279" s="672"/>
      <c r="B279" s="672"/>
      <c r="C279" s="672"/>
      <c r="D279" s="672"/>
      <c r="E279" s="672"/>
      <c r="F279" s="672"/>
      <c r="G279" s="672"/>
      <c r="H279" s="672"/>
      <c r="I279" s="672"/>
      <c r="J279" s="672"/>
      <c r="K279" s="672"/>
      <c r="L279" s="672"/>
      <c r="M279" s="672"/>
      <c r="N279" s="672"/>
      <c r="O279" s="672"/>
      <c r="P279" s="672"/>
      <c r="Q279" s="672"/>
      <c r="R279" s="672"/>
      <c r="S279" s="672"/>
      <c r="T279" s="672"/>
      <c r="U279" s="672"/>
      <c r="V279" s="672"/>
      <c r="W279" s="672"/>
      <c r="X279" s="672"/>
      <c r="Y279" s="672"/>
      <c r="Z279" s="672"/>
      <c r="AA279" s="672"/>
      <c r="AB279" s="672"/>
    </row>
    <row r="280" spans="1:28" ht="15.75" customHeight="1">
      <c r="A280" s="672"/>
      <c r="B280" s="672"/>
      <c r="C280" s="672"/>
      <c r="D280" s="672"/>
      <c r="E280" s="672"/>
      <c r="F280" s="672"/>
      <c r="G280" s="672"/>
      <c r="H280" s="672"/>
      <c r="I280" s="672"/>
      <c r="J280" s="672"/>
      <c r="K280" s="672"/>
      <c r="L280" s="672"/>
      <c r="M280" s="672"/>
      <c r="N280" s="672"/>
      <c r="O280" s="672"/>
      <c r="P280" s="672"/>
      <c r="Q280" s="672"/>
      <c r="R280" s="672"/>
      <c r="S280" s="672"/>
      <c r="T280" s="672"/>
      <c r="U280" s="672"/>
      <c r="V280" s="672"/>
      <c r="W280" s="672"/>
      <c r="X280" s="672"/>
      <c r="Y280" s="672"/>
      <c r="Z280" s="672"/>
      <c r="AA280" s="672"/>
      <c r="AB280" s="672"/>
    </row>
    <row r="281" spans="1:28" ht="15.75" customHeight="1">
      <c r="A281" s="672"/>
      <c r="B281" s="672"/>
      <c r="C281" s="672"/>
      <c r="D281" s="672"/>
      <c r="E281" s="672"/>
      <c r="F281" s="672"/>
      <c r="G281" s="672"/>
      <c r="H281" s="672"/>
      <c r="I281" s="672"/>
      <c r="J281" s="672"/>
      <c r="K281" s="672"/>
      <c r="L281" s="672"/>
      <c r="M281" s="672"/>
      <c r="N281" s="672"/>
      <c r="O281" s="672"/>
      <c r="P281" s="672"/>
      <c r="Q281" s="672"/>
      <c r="R281" s="672"/>
      <c r="S281" s="672"/>
      <c r="T281" s="672"/>
      <c r="U281" s="672"/>
      <c r="V281" s="672"/>
      <c r="W281" s="672"/>
      <c r="X281" s="672"/>
      <c r="Y281" s="672"/>
      <c r="Z281" s="672"/>
      <c r="AA281" s="672"/>
      <c r="AB281" s="672"/>
    </row>
    <row r="282" spans="1:28" ht="15.75" customHeight="1">
      <c r="A282" s="672"/>
      <c r="B282" s="672"/>
      <c r="C282" s="672"/>
      <c r="D282" s="672"/>
      <c r="E282" s="672"/>
      <c r="F282" s="672"/>
      <c r="G282" s="672"/>
      <c r="H282" s="672"/>
      <c r="I282" s="672"/>
      <c r="J282" s="672"/>
      <c r="K282" s="672"/>
      <c r="L282" s="672"/>
      <c r="M282" s="672"/>
      <c r="N282" s="672"/>
      <c r="O282" s="672"/>
      <c r="P282" s="672"/>
      <c r="Q282" s="672"/>
      <c r="R282" s="672"/>
      <c r="S282" s="672"/>
      <c r="T282" s="672"/>
      <c r="U282" s="672"/>
      <c r="V282" s="672"/>
      <c r="W282" s="672"/>
      <c r="X282" s="672"/>
      <c r="Y282" s="672"/>
      <c r="Z282" s="672"/>
      <c r="AA282" s="672"/>
      <c r="AB282" s="672"/>
    </row>
    <row r="283" spans="1:28" ht="15.75" customHeight="1">
      <c r="A283" s="672"/>
      <c r="B283" s="672"/>
      <c r="C283" s="672"/>
      <c r="D283" s="672"/>
      <c r="E283" s="672"/>
      <c r="F283" s="672"/>
      <c r="G283" s="672"/>
      <c r="H283" s="672"/>
      <c r="I283" s="672"/>
      <c r="J283" s="672"/>
      <c r="K283" s="672"/>
      <c r="L283" s="672"/>
      <c r="M283" s="672"/>
      <c r="N283" s="672"/>
      <c r="O283" s="672"/>
      <c r="P283" s="672"/>
      <c r="Q283" s="672"/>
      <c r="R283" s="672"/>
      <c r="S283" s="672"/>
      <c r="T283" s="672"/>
      <c r="U283" s="672"/>
      <c r="V283" s="672"/>
      <c r="W283" s="672"/>
      <c r="X283" s="672"/>
      <c r="Y283" s="672"/>
      <c r="Z283" s="672"/>
      <c r="AA283" s="672"/>
      <c r="AB283" s="672"/>
    </row>
    <row r="284" spans="1:28" ht="15.75" customHeight="1">
      <c r="A284" s="672"/>
      <c r="B284" s="672"/>
      <c r="C284" s="672"/>
      <c r="D284" s="672"/>
      <c r="E284" s="672"/>
      <c r="F284" s="672"/>
      <c r="G284" s="672"/>
      <c r="H284" s="672"/>
      <c r="I284" s="672"/>
      <c r="J284" s="672"/>
      <c r="K284" s="672"/>
      <c r="L284" s="672"/>
      <c r="M284" s="672"/>
      <c r="N284" s="672"/>
      <c r="O284" s="672"/>
      <c r="P284" s="672"/>
      <c r="Q284" s="672"/>
      <c r="R284" s="672"/>
      <c r="S284" s="672"/>
      <c r="T284" s="672"/>
      <c r="U284" s="672"/>
      <c r="V284" s="672"/>
      <c r="W284" s="672"/>
      <c r="X284" s="672"/>
      <c r="Y284" s="672"/>
      <c r="Z284" s="672"/>
      <c r="AA284" s="672"/>
      <c r="AB284" s="672"/>
    </row>
    <row r="285" spans="1:28" ht="15.75" customHeight="1">
      <c r="A285" s="672"/>
      <c r="B285" s="672"/>
      <c r="C285" s="672"/>
      <c r="D285" s="672"/>
      <c r="E285" s="672"/>
      <c r="F285" s="672"/>
      <c r="G285" s="672"/>
      <c r="H285" s="672"/>
      <c r="I285" s="672"/>
      <c r="J285" s="672"/>
      <c r="K285" s="672"/>
      <c r="L285" s="672"/>
      <c r="M285" s="672"/>
      <c r="N285" s="672"/>
      <c r="O285" s="672"/>
      <c r="P285" s="672"/>
      <c r="Q285" s="672"/>
      <c r="R285" s="672"/>
      <c r="S285" s="672"/>
      <c r="T285" s="672"/>
      <c r="U285" s="672"/>
      <c r="V285" s="672"/>
      <c r="W285" s="672"/>
      <c r="X285" s="672"/>
      <c r="Y285" s="672"/>
      <c r="Z285" s="672"/>
      <c r="AA285" s="672"/>
      <c r="AB285" s="672"/>
    </row>
    <row r="286" spans="1:28" ht="15.75" customHeight="1">
      <c r="A286" s="672"/>
      <c r="B286" s="672"/>
      <c r="C286" s="672"/>
      <c r="D286" s="672"/>
      <c r="E286" s="672"/>
      <c r="F286" s="672"/>
      <c r="G286" s="672"/>
      <c r="H286" s="672"/>
      <c r="I286" s="672"/>
      <c r="J286" s="672"/>
      <c r="K286" s="672"/>
      <c r="L286" s="672"/>
      <c r="M286" s="672"/>
      <c r="N286" s="672"/>
      <c r="O286" s="672"/>
      <c r="P286" s="672"/>
      <c r="Q286" s="672"/>
      <c r="R286" s="672"/>
      <c r="S286" s="672"/>
      <c r="T286" s="672"/>
      <c r="U286" s="672"/>
      <c r="V286" s="672"/>
      <c r="W286" s="672"/>
      <c r="X286" s="672"/>
      <c r="Y286" s="672"/>
      <c r="Z286" s="672"/>
      <c r="AA286" s="672"/>
      <c r="AB286" s="672"/>
    </row>
    <row r="287" spans="1:28" ht="15.75" customHeight="1">
      <c r="A287" s="672"/>
      <c r="B287" s="672"/>
      <c r="C287" s="672"/>
      <c r="D287" s="672"/>
      <c r="E287" s="672"/>
      <c r="F287" s="672"/>
      <c r="G287" s="672"/>
      <c r="H287" s="672"/>
      <c r="I287" s="672"/>
      <c r="J287" s="672"/>
      <c r="K287" s="672"/>
      <c r="L287" s="672"/>
      <c r="M287" s="672"/>
      <c r="N287" s="672"/>
      <c r="O287" s="672"/>
      <c r="P287" s="672"/>
      <c r="Q287" s="672"/>
      <c r="R287" s="672"/>
      <c r="S287" s="672"/>
      <c r="T287" s="672"/>
      <c r="U287" s="672"/>
      <c r="V287" s="672"/>
      <c r="W287" s="672"/>
      <c r="X287" s="672"/>
      <c r="Y287" s="672"/>
      <c r="Z287" s="672"/>
      <c r="AA287" s="672"/>
      <c r="AB287" s="672"/>
    </row>
    <row r="288" spans="1:28" ht="15.75" customHeight="1">
      <c r="A288" s="672"/>
      <c r="B288" s="672"/>
      <c r="C288" s="672"/>
      <c r="D288" s="672"/>
      <c r="E288" s="672"/>
      <c r="F288" s="672"/>
      <c r="G288" s="672"/>
      <c r="H288" s="672"/>
      <c r="I288" s="672"/>
      <c r="J288" s="672"/>
      <c r="K288" s="672"/>
      <c r="L288" s="672"/>
      <c r="M288" s="672"/>
      <c r="N288" s="672"/>
      <c r="O288" s="672"/>
      <c r="P288" s="672"/>
      <c r="Q288" s="672"/>
      <c r="R288" s="672"/>
      <c r="S288" s="672"/>
      <c r="T288" s="672"/>
      <c r="U288" s="672"/>
      <c r="V288" s="672"/>
      <c r="W288" s="672"/>
      <c r="X288" s="672"/>
      <c r="Y288" s="672"/>
      <c r="Z288" s="672"/>
      <c r="AA288" s="672"/>
      <c r="AB288" s="672"/>
    </row>
    <row r="289" spans="1:28" ht="15.75" customHeight="1">
      <c r="A289" s="672"/>
      <c r="B289" s="672"/>
      <c r="C289" s="672"/>
      <c r="D289" s="672"/>
      <c r="E289" s="672"/>
      <c r="F289" s="672"/>
      <c r="G289" s="672"/>
      <c r="H289" s="672"/>
      <c r="I289" s="672"/>
      <c r="J289" s="672"/>
      <c r="K289" s="672"/>
      <c r="L289" s="672"/>
      <c r="M289" s="672"/>
      <c r="N289" s="672"/>
      <c r="O289" s="672"/>
      <c r="P289" s="672"/>
      <c r="Q289" s="672"/>
      <c r="R289" s="672"/>
      <c r="S289" s="672"/>
      <c r="T289" s="672"/>
      <c r="U289" s="672"/>
      <c r="V289" s="672"/>
      <c r="W289" s="672"/>
      <c r="X289" s="672"/>
      <c r="Y289" s="672"/>
      <c r="Z289" s="672"/>
      <c r="AA289" s="672"/>
      <c r="AB289" s="672"/>
    </row>
    <row r="290" spans="1:28" ht="15.75" customHeight="1">
      <c r="A290" s="672"/>
      <c r="B290" s="672"/>
      <c r="C290" s="672"/>
      <c r="D290" s="672"/>
      <c r="E290" s="672"/>
      <c r="F290" s="672"/>
      <c r="G290" s="672"/>
      <c r="H290" s="672"/>
      <c r="I290" s="672"/>
      <c r="J290" s="672"/>
      <c r="K290" s="672"/>
      <c r="L290" s="672"/>
      <c r="M290" s="672"/>
      <c r="N290" s="672"/>
      <c r="O290" s="672"/>
      <c r="P290" s="672"/>
      <c r="Q290" s="672"/>
      <c r="R290" s="672"/>
      <c r="S290" s="672"/>
      <c r="T290" s="672"/>
      <c r="U290" s="672"/>
      <c r="V290" s="672"/>
      <c r="W290" s="672"/>
      <c r="X290" s="672"/>
      <c r="Y290" s="672"/>
      <c r="Z290" s="672"/>
      <c r="AA290" s="672"/>
      <c r="AB290" s="672"/>
    </row>
    <row r="291" spans="1:28" ht="15.75" customHeight="1">
      <c r="A291" s="672"/>
      <c r="B291" s="672"/>
      <c r="C291" s="672"/>
      <c r="D291" s="672"/>
      <c r="E291" s="672"/>
      <c r="F291" s="672"/>
      <c r="G291" s="672"/>
      <c r="H291" s="672"/>
      <c r="I291" s="672"/>
      <c r="J291" s="672"/>
      <c r="K291" s="672"/>
      <c r="L291" s="672"/>
      <c r="M291" s="672"/>
      <c r="N291" s="672"/>
      <c r="O291" s="672"/>
      <c r="P291" s="672"/>
      <c r="Q291" s="672"/>
      <c r="R291" s="672"/>
      <c r="S291" s="672"/>
      <c r="T291" s="672"/>
      <c r="U291" s="672"/>
      <c r="V291" s="672"/>
      <c r="W291" s="672"/>
      <c r="X291" s="672"/>
      <c r="Y291" s="672"/>
      <c r="Z291" s="672"/>
      <c r="AA291" s="672"/>
      <c r="AB291" s="672"/>
    </row>
    <row r="292" spans="1:28" ht="15.75" customHeight="1">
      <c r="A292" s="672"/>
      <c r="B292" s="672"/>
      <c r="C292" s="672"/>
      <c r="D292" s="672"/>
      <c r="E292" s="672"/>
      <c r="F292" s="672"/>
      <c r="G292" s="672"/>
      <c r="H292" s="672"/>
      <c r="I292" s="672"/>
      <c r="J292" s="672"/>
      <c r="K292" s="672"/>
      <c r="L292" s="672"/>
      <c r="M292" s="672"/>
      <c r="N292" s="672"/>
      <c r="O292" s="672"/>
      <c r="P292" s="672"/>
      <c r="Q292" s="672"/>
      <c r="R292" s="672"/>
      <c r="S292" s="672"/>
      <c r="T292" s="672"/>
      <c r="U292" s="672"/>
      <c r="V292" s="672"/>
      <c r="W292" s="672"/>
      <c r="X292" s="672"/>
      <c r="Y292" s="672"/>
      <c r="Z292" s="672"/>
      <c r="AA292" s="672"/>
      <c r="AB292" s="672"/>
    </row>
    <row r="293" spans="1:28" ht="15.75" customHeight="1">
      <c r="A293" s="672"/>
      <c r="B293" s="672"/>
      <c r="C293" s="672"/>
      <c r="D293" s="672"/>
      <c r="E293" s="672"/>
      <c r="F293" s="672"/>
      <c r="G293" s="672"/>
      <c r="H293" s="672"/>
      <c r="I293" s="672"/>
      <c r="J293" s="672"/>
      <c r="K293" s="672"/>
      <c r="L293" s="672"/>
      <c r="M293" s="672"/>
      <c r="N293" s="672"/>
      <c r="O293" s="672"/>
      <c r="P293" s="672"/>
      <c r="Q293" s="672"/>
      <c r="R293" s="672"/>
      <c r="S293" s="672"/>
      <c r="T293" s="672"/>
      <c r="U293" s="672"/>
      <c r="V293" s="672"/>
      <c r="W293" s="672"/>
      <c r="X293" s="672"/>
      <c r="Y293" s="672"/>
      <c r="Z293" s="672"/>
      <c r="AA293" s="672"/>
      <c r="AB293" s="672"/>
    </row>
    <row r="294" spans="1:28" ht="15.75" customHeight="1">
      <c r="A294" s="672"/>
      <c r="B294" s="672"/>
      <c r="C294" s="672"/>
      <c r="D294" s="672"/>
      <c r="E294" s="672"/>
      <c r="F294" s="672"/>
      <c r="G294" s="672"/>
      <c r="H294" s="672"/>
      <c r="I294" s="672"/>
      <c r="J294" s="672"/>
      <c r="K294" s="672"/>
      <c r="L294" s="672"/>
      <c r="M294" s="672"/>
      <c r="N294" s="672"/>
      <c r="O294" s="672"/>
      <c r="P294" s="672"/>
      <c r="Q294" s="672"/>
      <c r="R294" s="672"/>
      <c r="S294" s="672"/>
      <c r="T294" s="672"/>
      <c r="U294" s="672"/>
      <c r="V294" s="672"/>
      <c r="W294" s="672"/>
      <c r="X294" s="672"/>
      <c r="Y294" s="672"/>
      <c r="Z294" s="672"/>
      <c r="AA294" s="672"/>
      <c r="AB294" s="672"/>
    </row>
    <row r="295" spans="1:28" ht="15.75" customHeight="1">
      <c r="A295" s="672"/>
      <c r="B295" s="672"/>
      <c r="C295" s="672"/>
      <c r="D295" s="672"/>
      <c r="E295" s="672"/>
      <c r="F295" s="672"/>
      <c r="G295" s="672"/>
      <c r="H295" s="672"/>
      <c r="I295" s="672"/>
      <c r="J295" s="672"/>
      <c r="K295" s="672"/>
      <c r="L295" s="672"/>
      <c r="M295" s="672"/>
      <c r="N295" s="672"/>
      <c r="O295" s="672"/>
      <c r="P295" s="672"/>
      <c r="Q295" s="672"/>
      <c r="R295" s="672"/>
      <c r="S295" s="672"/>
      <c r="T295" s="672"/>
      <c r="U295" s="672"/>
      <c r="V295" s="672"/>
      <c r="W295" s="672"/>
      <c r="X295" s="672"/>
      <c r="Y295" s="672"/>
      <c r="Z295" s="672"/>
      <c r="AA295" s="672"/>
      <c r="AB295" s="672"/>
    </row>
    <row r="296" spans="1:28" ht="15.75" customHeight="1">
      <c r="A296" s="672"/>
      <c r="B296" s="672"/>
      <c r="C296" s="672"/>
      <c r="D296" s="672"/>
      <c r="E296" s="672"/>
      <c r="F296" s="672"/>
      <c r="G296" s="672"/>
      <c r="H296" s="672"/>
      <c r="I296" s="672"/>
      <c r="J296" s="672"/>
      <c r="K296" s="672"/>
      <c r="L296" s="672"/>
      <c r="M296" s="672"/>
      <c r="N296" s="672"/>
      <c r="O296" s="672"/>
      <c r="P296" s="672"/>
      <c r="Q296" s="672"/>
      <c r="R296" s="672"/>
      <c r="S296" s="672"/>
      <c r="T296" s="672"/>
      <c r="U296" s="672"/>
      <c r="V296" s="672"/>
      <c r="W296" s="672"/>
      <c r="X296" s="672"/>
      <c r="Y296" s="672"/>
      <c r="Z296" s="672"/>
      <c r="AA296" s="672"/>
      <c r="AB296" s="672"/>
    </row>
    <row r="297" spans="1:28" ht="15.75" customHeight="1">
      <c r="A297" s="672"/>
      <c r="B297" s="672"/>
      <c r="C297" s="672"/>
      <c r="D297" s="672"/>
      <c r="E297" s="672"/>
      <c r="F297" s="672"/>
      <c r="G297" s="672"/>
      <c r="H297" s="672"/>
      <c r="I297" s="672"/>
      <c r="J297" s="672"/>
      <c r="K297" s="672"/>
      <c r="L297" s="672"/>
      <c r="M297" s="672"/>
      <c r="N297" s="672"/>
      <c r="O297" s="672"/>
      <c r="P297" s="672"/>
      <c r="Q297" s="672"/>
      <c r="R297" s="672"/>
      <c r="S297" s="672"/>
      <c r="T297" s="672"/>
      <c r="U297" s="672"/>
      <c r="V297" s="672"/>
      <c r="W297" s="672"/>
      <c r="X297" s="672"/>
      <c r="Y297" s="672"/>
      <c r="Z297" s="672"/>
      <c r="AA297" s="672"/>
      <c r="AB297" s="672"/>
    </row>
    <row r="298" spans="1:28" ht="15.75" customHeight="1">
      <c r="A298" s="672"/>
      <c r="B298" s="672"/>
      <c r="C298" s="672"/>
      <c r="D298" s="672"/>
      <c r="E298" s="672"/>
      <c r="F298" s="672"/>
      <c r="G298" s="672"/>
      <c r="H298" s="672"/>
      <c r="I298" s="672"/>
      <c r="J298" s="672"/>
      <c r="K298" s="672"/>
      <c r="L298" s="672"/>
      <c r="M298" s="672"/>
      <c r="N298" s="672"/>
      <c r="O298" s="672"/>
      <c r="P298" s="672"/>
      <c r="Q298" s="672"/>
      <c r="R298" s="672"/>
      <c r="S298" s="672"/>
      <c r="T298" s="672"/>
      <c r="U298" s="672"/>
      <c r="V298" s="672"/>
      <c r="W298" s="672"/>
      <c r="X298" s="672"/>
      <c r="Y298" s="672"/>
      <c r="Z298" s="672"/>
      <c r="AA298" s="672"/>
      <c r="AB298" s="672"/>
    </row>
    <row r="299" spans="1:28" ht="15.75" customHeight="1">
      <c r="A299" s="672"/>
      <c r="B299" s="672"/>
      <c r="C299" s="672"/>
      <c r="D299" s="672"/>
      <c r="E299" s="672"/>
      <c r="F299" s="672"/>
      <c r="G299" s="672"/>
      <c r="H299" s="672"/>
      <c r="I299" s="672"/>
      <c r="J299" s="672"/>
      <c r="K299" s="672"/>
      <c r="L299" s="672"/>
      <c r="M299" s="672"/>
      <c r="N299" s="672"/>
      <c r="O299" s="672"/>
      <c r="P299" s="672"/>
      <c r="Q299" s="672"/>
      <c r="R299" s="672"/>
      <c r="S299" s="672"/>
      <c r="T299" s="672"/>
      <c r="U299" s="672"/>
      <c r="V299" s="672"/>
      <c r="W299" s="672"/>
      <c r="X299" s="672"/>
      <c r="Y299" s="672"/>
      <c r="Z299" s="672"/>
      <c r="AA299" s="672"/>
      <c r="AB299" s="672"/>
    </row>
    <row r="300" spans="1:28" ht="15.75" customHeight="1">
      <c r="A300" s="672"/>
      <c r="B300" s="672"/>
      <c r="C300" s="672"/>
      <c r="D300" s="672"/>
      <c r="E300" s="672"/>
      <c r="F300" s="672"/>
      <c r="G300" s="672"/>
      <c r="H300" s="672"/>
      <c r="I300" s="672"/>
      <c r="J300" s="672"/>
      <c r="K300" s="672"/>
      <c r="L300" s="672"/>
      <c r="M300" s="672"/>
      <c r="N300" s="672"/>
      <c r="O300" s="672"/>
      <c r="P300" s="672"/>
      <c r="Q300" s="672"/>
      <c r="R300" s="672"/>
      <c r="S300" s="672"/>
      <c r="T300" s="672"/>
      <c r="U300" s="672"/>
      <c r="V300" s="672"/>
      <c r="W300" s="672"/>
      <c r="X300" s="672"/>
      <c r="Y300" s="672"/>
      <c r="Z300" s="672"/>
      <c r="AA300" s="672"/>
      <c r="AB300" s="672"/>
    </row>
    <row r="301" spans="1:28" ht="15.75" customHeight="1">
      <c r="A301" s="672"/>
      <c r="B301" s="672"/>
      <c r="C301" s="672"/>
      <c r="D301" s="672"/>
      <c r="E301" s="672"/>
      <c r="F301" s="672"/>
      <c r="G301" s="672"/>
      <c r="H301" s="672"/>
      <c r="I301" s="672"/>
      <c r="J301" s="672"/>
      <c r="K301" s="672"/>
      <c r="L301" s="672"/>
      <c r="M301" s="672"/>
      <c r="N301" s="672"/>
      <c r="O301" s="672"/>
      <c r="P301" s="672"/>
      <c r="Q301" s="672"/>
      <c r="R301" s="672"/>
      <c r="S301" s="672"/>
      <c r="T301" s="672"/>
      <c r="U301" s="672"/>
      <c r="V301" s="672"/>
      <c r="W301" s="672"/>
      <c r="X301" s="672"/>
      <c r="Y301" s="672"/>
      <c r="Z301" s="672"/>
      <c r="AA301" s="672"/>
      <c r="AB301" s="672"/>
    </row>
    <row r="302" spans="1:28" ht="15.75" customHeight="1">
      <c r="A302" s="672"/>
      <c r="B302" s="672"/>
      <c r="C302" s="672"/>
      <c r="D302" s="672"/>
      <c r="E302" s="672"/>
      <c r="F302" s="672"/>
      <c r="G302" s="672"/>
      <c r="H302" s="672"/>
      <c r="I302" s="672"/>
      <c r="J302" s="672"/>
      <c r="K302" s="672"/>
      <c r="L302" s="672"/>
      <c r="M302" s="672"/>
      <c r="N302" s="672"/>
      <c r="O302" s="672"/>
      <c r="P302" s="672"/>
      <c r="Q302" s="672"/>
      <c r="R302" s="672"/>
      <c r="S302" s="672"/>
      <c r="T302" s="672"/>
      <c r="U302" s="672"/>
      <c r="V302" s="672"/>
      <c r="W302" s="672"/>
      <c r="X302" s="672"/>
      <c r="Y302" s="672"/>
      <c r="Z302" s="672"/>
      <c r="AA302" s="672"/>
      <c r="AB302" s="672"/>
    </row>
    <row r="303" spans="1:28" ht="15.75" customHeight="1">
      <c r="A303" s="672"/>
      <c r="B303" s="672"/>
      <c r="C303" s="672"/>
      <c r="D303" s="672"/>
      <c r="E303" s="672"/>
      <c r="F303" s="672"/>
      <c r="G303" s="672"/>
      <c r="H303" s="672"/>
      <c r="I303" s="672"/>
      <c r="J303" s="672"/>
      <c r="K303" s="672"/>
      <c r="L303" s="672"/>
      <c r="M303" s="672"/>
      <c r="N303" s="672"/>
      <c r="O303" s="672"/>
      <c r="P303" s="672"/>
      <c r="Q303" s="672"/>
      <c r="R303" s="672"/>
      <c r="S303" s="672"/>
      <c r="T303" s="672"/>
      <c r="U303" s="672"/>
      <c r="V303" s="672"/>
      <c r="W303" s="672"/>
      <c r="X303" s="672"/>
      <c r="Y303" s="672"/>
      <c r="Z303" s="672"/>
      <c r="AA303" s="672"/>
      <c r="AB303" s="672"/>
    </row>
    <row r="304" spans="1:28" ht="15.75" customHeight="1">
      <c r="A304" s="672"/>
      <c r="B304" s="672"/>
      <c r="C304" s="672"/>
      <c r="D304" s="672"/>
      <c r="E304" s="672"/>
      <c r="F304" s="672"/>
      <c r="G304" s="672"/>
      <c r="H304" s="672"/>
      <c r="I304" s="672"/>
      <c r="J304" s="672"/>
      <c r="K304" s="672"/>
      <c r="L304" s="672"/>
      <c r="M304" s="672"/>
      <c r="N304" s="672"/>
      <c r="O304" s="672"/>
      <c r="P304" s="672"/>
      <c r="Q304" s="672"/>
      <c r="R304" s="672"/>
      <c r="S304" s="672"/>
      <c r="T304" s="672"/>
      <c r="U304" s="672"/>
      <c r="V304" s="672"/>
      <c r="W304" s="672"/>
      <c r="X304" s="672"/>
      <c r="Y304" s="672"/>
      <c r="Z304" s="672"/>
      <c r="AA304" s="672"/>
      <c r="AB304" s="672"/>
    </row>
    <row r="305" spans="1:28" ht="15.75" customHeight="1">
      <c r="A305" s="672"/>
      <c r="B305" s="672"/>
      <c r="C305" s="672"/>
      <c r="D305" s="672"/>
      <c r="E305" s="672"/>
      <c r="F305" s="672"/>
      <c r="G305" s="672"/>
      <c r="H305" s="672"/>
      <c r="I305" s="672"/>
      <c r="J305" s="672"/>
      <c r="K305" s="672"/>
      <c r="L305" s="672"/>
      <c r="M305" s="672"/>
      <c r="N305" s="672"/>
      <c r="O305" s="672"/>
      <c r="P305" s="672"/>
      <c r="Q305" s="672"/>
      <c r="R305" s="672"/>
      <c r="S305" s="672"/>
      <c r="T305" s="672"/>
      <c r="U305" s="672"/>
      <c r="V305" s="672"/>
      <c r="W305" s="672"/>
      <c r="X305" s="672"/>
      <c r="Y305" s="672"/>
      <c r="Z305" s="672"/>
      <c r="AA305" s="672"/>
      <c r="AB305" s="672"/>
    </row>
    <row r="306" spans="1:28" ht="15.75" customHeight="1">
      <c r="A306" s="672"/>
      <c r="B306" s="672"/>
      <c r="C306" s="672"/>
      <c r="D306" s="672"/>
      <c r="E306" s="672"/>
      <c r="F306" s="672"/>
      <c r="G306" s="672"/>
      <c r="H306" s="672"/>
      <c r="I306" s="672"/>
      <c r="J306" s="672"/>
      <c r="K306" s="672"/>
      <c r="L306" s="672"/>
      <c r="M306" s="672"/>
      <c r="N306" s="672"/>
      <c r="O306" s="672"/>
      <c r="P306" s="672"/>
      <c r="Q306" s="672"/>
      <c r="R306" s="672"/>
      <c r="S306" s="672"/>
      <c r="T306" s="672"/>
      <c r="U306" s="672"/>
      <c r="V306" s="672"/>
      <c r="W306" s="672"/>
      <c r="X306" s="672"/>
      <c r="Y306" s="672"/>
      <c r="Z306" s="672"/>
      <c r="AA306" s="672"/>
      <c r="AB306" s="672"/>
    </row>
    <row r="307" spans="1:28" ht="15.75" customHeight="1">
      <c r="A307" s="672"/>
      <c r="B307" s="672"/>
      <c r="C307" s="672"/>
      <c r="D307" s="672"/>
      <c r="E307" s="672"/>
      <c r="F307" s="672"/>
      <c r="G307" s="672"/>
      <c r="H307" s="672"/>
      <c r="I307" s="672"/>
      <c r="J307" s="672"/>
      <c r="K307" s="672"/>
      <c r="L307" s="672"/>
      <c r="M307" s="672"/>
      <c r="N307" s="672"/>
      <c r="O307" s="672"/>
      <c r="P307" s="672"/>
      <c r="Q307" s="672"/>
      <c r="R307" s="672"/>
      <c r="S307" s="672"/>
      <c r="T307" s="672"/>
      <c r="U307" s="672"/>
      <c r="V307" s="672"/>
      <c r="W307" s="672"/>
      <c r="X307" s="672"/>
      <c r="Y307" s="672"/>
      <c r="Z307" s="672"/>
      <c r="AA307" s="672"/>
      <c r="AB307" s="672"/>
    </row>
    <row r="308" spans="1:28" ht="15.75" customHeight="1">
      <c r="A308" s="672"/>
      <c r="B308" s="672"/>
      <c r="C308" s="672"/>
      <c r="D308" s="672"/>
      <c r="E308" s="672"/>
      <c r="F308" s="672"/>
      <c r="G308" s="672"/>
      <c r="H308" s="672"/>
      <c r="I308" s="672"/>
      <c r="J308" s="672"/>
      <c r="K308" s="672"/>
      <c r="L308" s="672"/>
      <c r="M308" s="672"/>
      <c r="N308" s="672"/>
      <c r="O308" s="672"/>
      <c r="P308" s="672"/>
      <c r="Q308" s="672"/>
      <c r="R308" s="672"/>
      <c r="S308" s="672"/>
      <c r="T308" s="672"/>
      <c r="U308" s="672"/>
      <c r="V308" s="672"/>
      <c r="W308" s="672"/>
      <c r="X308" s="672"/>
      <c r="Y308" s="672"/>
      <c r="Z308" s="672"/>
      <c r="AA308" s="672"/>
      <c r="AB308" s="672"/>
    </row>
    <row r="309" spans="1:28" ht="15.75" customHeight="1">
      <c r="A309" s="672"/>
      <c r="B309" s="672"/>
      <c r="C309" s="672"/>
      <c r="D309" s="672"/>
      <c r="E309" s="672"/>
      <c r="F309" s="672"/>
      <c r="G309" s="672"/>
      <c r="H309" s="672"/>
      <c r="I309" s="672"/>
      <c r="J309" s="672"/>
      <c r="K309" s="672"/>
      <c r="L309" s="672"/>
      <c r="M309" s="672"/>
      <c r="N309" s="672"/>
      <c r="O309" s="672"/>
      <c r="P309" s="672"/>
      <c r="Q309" s="672"/>
      <c r="R309" s="672"/>
      <c r="S309" s="672"/>
      <c r="T309" s="672"/>
      <c r="U309" s="672"/>
      <c r="V309" s="672"/>
      <c r="W309" s="672"/>
      <c r="X309" s="672"/>
      <c r="Y309" s="672"/>
      <c r="Z309" s="672"/>
      <c r="AA309" s="672"/>
      <c r="AB309" s="672"/>
    </row>
    <row r="310" spans="1:28" ht="15.75" customHeight="1">
      <c r="A310" s="672"/>
      <c r="B310" s="672"/>
      <c r="C310" s="672"/>
      <c r="D310" s="672"/>
      <c r="E310" s="672"/>
      <c r="F310" s="672"/>
      <c r="G310" s="672"/>
      <c r="H310" s="672"/>
      <c r="I310" s="672"/>
      <c r="J310" s="672"/>
      <c r="K310" s="672"/>
      <c r="L310" s="672"/>
      <c r="M310" s="672"/>
      <c r="N310" s="672"/>
      <c r="O310" s="672"/>
      <c r="P310" s="672"/>
      <c r="Q310" s="672"/>
      <c r="R310" s="672"/>
      <c r="S310" s="672"/>
      <c r="T310" s="672"/>
      <c r="U310" s="672"/>
      <c r="V310" s="672"/>
      <c r="W310" s="672"/>
      <c r="X310" s="672"/>
      <c r="Y310" s="672"/>
      <c r="Z310" s="672"/>
      <c r="AA310" s="672"/>
      <c r="AB310" s="672"/>
    </row>
    <row r="311" spans="1:28" ht="15.75" customHeight="1">
      <c r="A311" s="672"/>
      <c r="B311" s="672"/>
      <c r="C311" s="672"/>
      <c r="D311" s="672"/>
      <c r="E311" s="672"/>
      <c r="F311" s="672"/>
      <c r="G311" s="672"/>
      <c r="H311" s="672"/>
      <c r="I311" s="672"/>
      <c r="J311" s="672"/>
      <c r="K311" s="672"/>
      <c r="L311" s="672"/>
      <c r="M311" s="672"/>
      <c r="N311" s="672"/>
      <c r="O311" s="672"/>
      <c r="P311" s="672"/>
      <c r="Q311" s="672"/>
      <c r="R311" s="672"/>
      <c r="S311" s="672"/>
      <c r="T311" s="672"/>
      <c r="U311" s="672"/>
      <c r="V311" s="672"/>
      <c r="W311" s="672"/>
      <c r="X311" s="672"/>
      <c r="Y311" s="672"/>
      <c r="Z311" s="672"/>
      <c r="AA311" s="672"/>
      <c r="AB311" s="672"/>
    </row>
    <row r="312" spans="1:28" ht="15.75" customHeight="1">
      <c r="A312" s="672"/>
      <c r="B312" s="672"/>
      <c r="C312" s="672"/>
      <c r="D312" s="672"/>
      <c r="E312" s="672"/>
      <c r="F312" s="672"/>
      <c r="G312" s="672"/>
      <c r="H312" s="672"/>
      <c r="I312" s="672"/>
      <c r="J312" s="672"/>
      <c r="K312" s="672"/>
      <c r="L312" s="672"/>
      <c r="M312" s="672"/>
      <c r="N312" s="672"/>
      <c r="O312" s="672"/>
      <c r="P312" s="672"/>
      <c r="Q312" s="672"/>
      <c r="R312" s="672"/>
      <c r="S312" s="672"/>
      <c r="T312" s="672"/>
      <c r="U312" s="672"/>
      <c r="V312" s="672"/>
      <c r="W312" s="672"/>
      <c r="X312" s="672"/>
      <c r="Y312" s="672"/>
      <c r="Z312" s="672"/>
      <c r="AA312" s="672"/>
      <c r="AB312" s="672"/>
    </row>
    <row r="313" spans="1:28" ht="15.75" customHeight="1">
      <c r="A313" s="672"/>
      <c r="B313" s="672"/>
      <c r="C313" s="672"/>
      <c r="D313" s="672"/>
      <c r="E313" s="672"/>
      <c r="F313" s="672"/>
      <c r="G313" s="672"/>
      <c r="H313" s="672"/>
      <c r="I313" s="672"/>
      <c r="J313" s="672"/>
      <c r="K313" s="672"/>
      <c r="L313" s="672"/>
      <c r="M313" s="672"/>
      <c r="N313" s="672"/>
      <c r="O313" s="672"/>
      <c r="P313" s="672"/>
      <c r="Q313" s="672"/>
      <c r="R313" s="672"/>
      <c r="S313" s="672"/>
      <c r="T313" s="672"/>
      <c r="U313" s="672"/>
      <c r="V313" s="672"/>
      <c r="W313" s="672"/>
      <c r="X313" s="672"/>
      <c r="Y313" s="672"/>
      <c r="Z313" s="672"/>
      <c r="AA313" s="672"/>
      <c r="AB313" s="672"/>
    </row>
    <row r="314" spans="1:28" ht="15.75" customHeight="1">
      <c r="A314" s="672"/>
      <c r="B314" s="672"/>
      <c r="C314" s="672"/>
      <c r="D314" s="672"/>
      <c r="E314" s="672"/>
      <c r="F314" s="672"/>
      <c r="G314" s="672"/>
      <c r="H314" s="672"/>
      <c r="I314" s="672"/>
      <c r="J314" s="672"/>
      <c r="K314" s="672"/>
      <c r="L314" s="672"/>
      <c r="M314" s="672"/>
      <c r="N314" s="672"/>
      <c r="O314" s="672"/>
      <c r="P314" s="672"/>
      <c r="Q314" s="672"/>
      <c r="R314" s="672"/>
      <c r="S314" s="672"/>
      <c r="T314" s="672"/>
      <c r="U314" s="672"/>
      <c r="V314" s="672"/>
      <c r="W314" s="672"/>
      <c r="X314" s="672"/>
      <c r="Y314" s="672"/>
      <c r="Z314" s="672"/>
      <c r="AA314" s="672"/>
      <c r="AB314" s="672"/>
    </row>
    <row r="315" spans="1:28" ht="15.75" customHeight="1">
      <c r="A315" s="672"/>
      <c r="B315" s="672"/>
      <c r="C315" s="672"/>
      <c r="D315" s="672"/>
      <c r="E315" s="672"/>
      <c r="F315" s="672"/>
      <c r="G315" s="672"/>
      <c r="H315" s="672"/>
      <c r="I315" s="672"/>
      <c r="J315" s="672"/>
      <c r="K315" s="672"/>
      <c r="L315" s="672"/>
      <c r="M315" s="672"/>
      <c r="N315" s="672"/>
      <c r="O315" s="672"/>
      <c r="P315" s="672"/>
      <c r="Q315" s="672"/>
      <c r="R315" s="672"/>
      <c r="S315" s="672"/>
      <c r="T315" s="672"/>
      <c r="U315" s="672"/>
      <c r="V315" s="672"/>
      <c r="W315" s="672"/>
      <c r="X315" s="672"/>
      <c r="Y315" s="672"/>
      <c r="Z315" s="672"/>
      <c r="AA315" s="672"/>
      <c r="AB315" s="672"/>
    </row>
    <row r="316" spans="1:28" ht="15.75" customHeight="1">
      <c r="A316" s="672"/>
      <c r="B316" s="672"/>
      <c r="C316" s="672"/>
      <c r="D316" s="672"/>
      <c r="E316" s="672"/>
      <c r="F316" s="672"/>
      <c r="G316" s="672"/>
      <c r="H316" s="672"/>
      <c r="I316" s="672"/>
      <c r="J316" s="672"/>
      <c r="K316" s="672"/>
      <c r="L316" s="672"/>
      <c r="M316" s="672"/>
      <c r="N316" s="672"/>
      <c r="O316" s="672"/>
      <c r="P316" s="672"/>
      <c r="Q316" s="672"/>
      <c r="R316" s="672"/>
      <c r="S316" s="672"/>
      <c r="T316" s="672"/>
      <c r="U316" s="672"/>
      <c r="V316" s="672"/>
      <c r="W316" s="672"/>
      <c r="X316" s="672"/>
      <c r="Y316" s="672"/>
      <c r="Z316" s="672"/>
      <c r="AA316" s="672"/>
      <c r="AB316" s="672"/>
    </row>
    <row r="317" spans="1:28" ht="15.75" customHeight="1">
      <c r="A317" s="672"/>
      <c r="B317" s="672"/>
      <c r="C317" s="672"/>
      <c r="D317" s="672"/>
      <c r="E317" s="672"/>
      <c r="F317" s="672"/>
      <c r="G317" s="672"/>
      <c r="H317" s="672"/>
      <c r="I317" s="672"/>
      <c r="J317" s="672"/>
      <c r="K317" s="672"/>
      <c r="L317" s="672"/>
      <c r="M317" s="672"/>
      <c r="N317" s="672"/>
      <c r="O317" s="672"/>
      <c r="P317" s="672"/>
      <c r="Q317" s="672"/>
      <c r="R317" s="672"/>
      <c r="S317" s="672"/>
      <c r="T317" s="672"/>
      <c r="U317" s="672"/>
      <c r="V317" s="672"/>
      <c r="W317" s="672"/>
      <c r="X317" s="672"/>
      <c r="Y317" s="672"/>
      <c r="Z317" s="672"/>
      <c r="AA317" s="672"/>
      <c r="AB317" s="672"/>
    </row>
    <row r="318" spans="1:28" ht="15.75" customHeight="1">
      <c r="A318" s="672"/>
      <c r="B318" s="672"/>
      <c r="C318" s="672"/>
      <c r="D318" s="672"/>
      <c r="E318" s="672"/>
      <c r="F318" s="672"/>
      <c r="G318" s="672"/>
      <c r="H318" s="672"/>
      <c r="I318" s="672"/>
      <c r="J318" s="672"/>
      <c r="K318" s="672"/>
      <c r="L318" s="672"/>
      <c r="M318" s="672"/>
      <c r="N318" s="672"/>
      <c r="O318" s="672"/>
      <c r="P318" s="672"/>
      <c r="Q318" s="672"/>
      <c r="R318" s="672"/>
      <c r="S318" s="672"/>
      <c r="T318" s="672"/>
      <c r="U318" s="672"/>
      <c r="V318" s="672"/>
      <c r="W318" s="672"/>
      <c r="X318" s="672"/>
      <c r="Y318" s="672"/>
      <c r="Z318" s="672"/>
      <c r="AA318" s="672"/>
      <c r="AB318" s="672"/>
    </row>
    <row r="319" spans="1:28" ht="15.75" customHeight="1">
      <c r="A319" s="672"/>
      <c r="B319" s="672"/>
      <c r="C319" s="672"/>
      <c r="D319" s="672"/>
      <c r="E319" s="672"/>
      <c r="F319" s="672"/>
      <c r="G319" s="672"/>
      <c r="H319" s="672"/>
      <c r="I319" s="672"/>
      <c r="J319" s="672"/>
      <c r="K319" s="672"/>
      <c r="L319" s="672"/>
      <c r="M319" s="672"/>
      <c r="N319" s="672"/>
      <c r="O319" s="672"/>
      <c r="P319" s="672"/>
      <c r="Q319" s="672"/>
      <c r="R319" s="672"/>
      <c r="S319" s="672"/>
      <c r="T319" s="672"/>
      <c r="U319" s="672"/>
      <c r="V319" s="672"/>
      <c r="W319" s="672"/>
      <c r="X319" s="672"/>
      <c r="Y319" s="672"/>
      <c r="Z319" s="672"/>
      <c r="AA319" s="672"/>
      <c r="AB319" s="672"/>
    </row>
    <row r="320" spans="1:28" ht="15.75" customHeight="1">
      <c r="A320" s="672"/>
      <c r="B320" s="672"/>
      <c r="C320" s="672"/>
      <c r="D320" s="672"/>
      <c r="E320" s="672"/>
      <c r="F320" s="672"/>
      <c r="G320" s="672"/>
      <c r="H320" s="672"/>
      <c r="I320" s="672"/>
      <c r="J320" s="672"/>
      <c r="K320" s="672"/>
      <c r="L320" s="672"/>
      <c r="M320" s="672"/>
      <c r="N320" s="672"/>
      <c r="O320" s="672"/>
      <c r="P320" s="672"/>
      <c r="Q320" s="672"/>
      <c r="R320" s="672"/>
      <c r="S320" s="672"/>
      <c r="T320" s="672"/>
      <c r="U320" s="672"/>
      <c r="V320" s="672"/>
      <c r="W320" s="672"/>
      <c r="X320" s="672"/>
      <c r="Y320" s="672"/>
      <c r="Z320" s="672"/>
      <c r="AA320" s="672"/>
      <c r="AB320" s="672"/>
    </row>
    <row r="321" spans="1:28" ht="15.75" customHeight="1">
      <c r="A321" s="672"/>
      <c r="B321" s="672"/>
      <c r="C321" s="672"/>
      <c r="D321" s="672"/>
      <c r="E321" s="672"/>
      <c r="F321" s="672"/>
      <c r="G321" s="672"/>
      <c r="H321" s="672"/>
      <c r="I321" s="672"/>
      <c r="J321" s="672"/>
      <c r="K321" s="672"/>
      <c r="L321" s="672"/>
      <c r="M321" s="672"/>
      <c r="N321" s="672"/>
      <c r="O321" s="672"/>
      <c r="P321" s="672"/>
      <c r="Q321" s="672"/>
      <c r="R321" s="672"/>
      <c r="S321" s="672"/>
      <c r="T321" s="672"/>
      <c r="U321" s="672"/>
      <c r="V321" s="672"/>
      <c r="W321" s="672"/>
      <c r="X321" s="672"/>
      <c r="Y321" s="672"/>
      <c r="Z321" s="672"/>
      <c r="AA321" s="672"/>
      <c r="AB321" s="672"/>
    </row>
    <row r="322" spans="1:28" ht="15.75" customHeight="1">
      <c r="A322" s="672"/>
      <c r="B322" s="672"/>
      <c r="C322" s="672"/>
      <c r="D322" s="672"/>
      <c r="E322" s="672"/>
      <c r="F322" s="672"/>
      <c r="G322" s="672"/>
      <c r="H322" s="672"/>
      <c r="I322" s="672"/>
      <c r="J322" s="672"/>
      <c r="K322" s="672"/>
      <c r="L322" s="672"/>
      <c r="M322" s="672"/>
      <c r="N322" s="672"/>
      <c r="O322" s="672"/>
      <c r="P322" s="672"/>
      <c r="Q322" s="672"/>
      <c r="R322" s="672"/>
      <c r="S322" s="672"/>
      <c r="T322" s="672"/>
      <c r="U322" s="672"/>
      <c r="V322" s="672"/>
      <c r="W322" s="672"/>
      <c r="X322" s="672"/>
      <c r="Y322" s="672"/>
      <c r="Z322" s="672"/>
      <c r="AA322" s="672"/>
      <c r="AB322" s="672"/>
    </row>
    <row r="323" spans="1:28" ht="15.75" customHeight="1">
      <c r="A323" s="672"/>
      <c r="B323" s="672"/>
      <c r="C323" s="672"/>
      <c r="D323" s="672"/>
      <c r="E323" s="672"/>
      <c r="F323" s="672"/>
      <c r="G323" s="672"/>
      <c r="H323" s="672"/>
      <c r="I323" s="672"/>
      <c r="J323" s="672"/>
      <c r="K323" s="672"/>
      <c r="L323" s="672"/>
      <c r="M323" s="672"/>
      <c r="N323" s="672"/>
      <c r="O323" s="672"/>
      <c r="P323" s="672"/>
      <c r="Q323" s="672"/>
      <c r="R323" s="672"/>
      <c r="S323" s="672"/>
      <c r="T323" s="672"/>
      <c r="U323" s="672"/>
      <c r="V323" s="672"/>
      <c r="W323" s="672"/>
      <c r="X323" s="672"/>
      <c r="Y323" s="672"/>
      <c r="Z323" s="672"/>
      <c r="AA323" s="672"/>
      <c r="AB323" s="672"/>
    </row>
    <row r="324" spans="1:28" ht="15.75" customHeight="1">
      <c r="A324" s="672"/>
      <c r="B324" s="672"/>
      <c r="C324" s="672"/>
      <c r="D324" s="672"/>
      <c r="E324" s="672"/>
      <c r="F324" s="672"/>
      <c r="G324" s="672"/>
      <c r="H324" s="672"/>
      <c r="I324" s="672"/>
      <c r="J324" s="672"/>
      <c r="K324" s="672"/>
      <c r="L324" s="672"/>
      <c r="M324" s="672"/>
      <c r="N324" s="672"/>
      <c r="O324" s="672"/>
      <c r="P324" s="672"/>
      <c r="Q324" s="672"/>
      <c r="R324" s="672"/>
      <c r="S324" s="672"/>
      <c r="T324" s="672"/>
      <c r="U324" s="672"/>
      <c r="V324" s="672"/>
      <c r="W324" s="672"/>
      <c r="X324" s="672"/>
      <c r="Y324" s="672"/>
      <c r="Z324" s="672"/>
      <c r="AA324" s="672"/>
      <c r="AB324" s="672"/>
    </row>
    <row r="325" spans="1:28" ht="15.75" customHeight="1">
      <c r="A325" s="672"/>
      <c r="B325" s="672"/>
      <c r="C325" s="672"/>
      <c r="D325" s="672"/>
      <c r="E325" s="672"/>
      <c r="F325" s="672"/>
      <c r="G325" s="672"/>
      <c r="H325" s="672"/>
      <c r="I325" s="672"/>
      <c r="J325" s="672"/>
      <c r="K325" s="672"/>
      <c r="L325" s="672"/>
      <c r="M325" s="672"/>
      <c r="N325" s="672"/>
      <c r="O325" s="672"/>
      <c r="P325" s="672"/>
      <c r="Q325" s="672"/>
      <c r="R325" s="672"/>
      <c r="S325" s="672"/>
      <c r="T325" s="672"/>
      <c r="U325" s="672"/>
      <c r="V325" s="672"/>
      <c r="W325" s="672"/>
      <c r="X325" s="672"/>
      <c r="Y325" s="672"/>
      <c r="Z325" s="672"/>
      <c r="AA325" s="672"/>
      <c r="AB325" s="672"/>
    </row>
    <row r="326" spans="1:28" ht="15.75" customHeight="1">
      <c r="A326" s="672"/>
      <c r="B326" s="672"/>
      <c r="C326" s="672"/>
      <c r="D326" s="672"/>
      <c r="E326" s="672"/>
      <c r="F326" s="672"/>
      <c r="G326" s="672"/>
      <c r="H326" s="672"/>
      <c r="I326" s="672"/>
      <c r="J326" s="672"/>
      <c r="K326" s="672"/>
      <c r="L326" s="672"/>
      <c r="M326" s="672"/>
      <c r="N326" s="672"/>
      <c r="O326" s="672"/>
      <c r="P326" s="672"/>
      <c r="Q326" s="672"/>
      <c r="R326" s="672"/>
      <c r="S326" s="672"/>
      <c r="T326" s="672"/>
      <c r="U326" s="672"/>
      <c r="V326" s="672"/>
      <c r="W326" s="672"/>
      <c r="X326" s="672"/>
      <c r="Y326" s="672"/>
      <c r="Z326" s="672"/>
      <c r="AA326" s="672"/>
      <c r="AB326" s="672"/>
    </row>
    <row r="327" spans="1:28" ht="15.75" customHeight="1">
      <c r="A327" s="672"/>
      <c r="B327" s="672"/>
      <c r="C327" s="672"/>
      <c r="D327" s="672"/>
      <c r="E327" s="672"/>
      <c r="F327" s="672"/>
      <c r="G327" s="672"/>
      <c r="H327" s="672"/>
      <c r="I327" s="672"/>
      <c r="J327" s="672"/>
      <c r="K327" s="672"/>
      <c r="L327" s="672"/>
      <c r="M327" s="672"/>
      <c r="N327" s="672"/>
      <c r="O327" s="672"/>
      <c r="P327" s="672"/>
      <c r="Q327" s="672"/>
      <c r="R327" s="672"/>
      <c r="S327" s="672"/>
      <c r="T327" s="672"/>
      <c r="U327" s="672"/>
      <c r="V327" s="672"/>
      <c r="W327" s="672"/>
      <c r="X327" s="672"/>
      <c r="Y327" s="672"/>
      <c r="Z327" s="672"/>
      <c r="AA327" s="672"/>
      <c r="AB327" s="672"/>
    </row>
    <row r="328" spans="1:28" ht="15.75" customHeight="1">
      <c r="A328" s="672"/>
      <c r="B328" s="672"/>
      <c r="C328" s="672"/>
      <c r="D328" s="672"/>
      <c r="E328" s="672"/>
      <c r="F328" s="672"/>
      <c r="G328" s="672"/>
      <c r="H328" s="672"/>
      <c r="I328" s="672"/>
      <c r="J328" s="672"/>
      <c r="K328" s="672"/>
      <c r="L328" s="672"/>
      <c r="M328" s="672"/>
      <c r="N328" s="672"/>
      <c r="O328" s="672"/>
      <c r="P328" s="672"/>
      <c r="Q328" s="672"/>
      <c r="R328" s="672"/>
      <c r="S328" s="672"/>
      <c r="T328" s="672"/>
      <c r="U328" s="672"/>
      <c r="V328" s="672"/>
      <c r="W328" s="672"/>
      <c r="X328" s="672"/>
      <c r="Y328" s="672"/>
      <c r="Z328" s="672"/>
      <c r="AA328" s="672"/>
      <c r="AB328" s="672"/>
    </row>
    <row r="329" spans="1:28" ht="15.75" customHeight="1">
      <c r="A329" s="672"/>
      <c r="B329" s="672"/>
      <c r="C329" s="672"/>
      <c r="D329" s="672"/>
      <c r="E329" s="672"/>
      <c r="F329" s="672"/>
      <c r="G329" s="672"/>
      <c r="H329" s="672"/>
      <c r="I329" s="672"/>
      <c r="J329" s="672"/>
      <c r="K329" s="672"/>
      <c r="L329" s="672"/>
      <c r="M329" s="672"/>
      <c r="N329" s="672"/>
      <c r="O329" s="672"/>
      <c r="P329" s="672"/>
      <c r="Q329" s="672"/>
      <c r="R329" s="672"/>
      <c r="S329" s="672"/>
      <c r="T329" s="672"/>
      <c r="U329" s="672"/>
      <c r="V329" s="672"/>
      <c r="W329" s="672"/>
      <c r="X329" s="672"/>
      <c r="Y329" s="672"/>
      <c r="Z329" s="672"/>
      <c r="AA329" s="672"/>
      <c r="AB329" s="672"/>
    </row>
    <row r="330" spans="1:28" ht="15.75" customHeight="1">
      <c r="A330" s="672"/>
      <c r="B330" s="672"/>
      <c r="C330" s="672"/>
      <c r="D330" s="672"/>
      <c r="E330" s="672"/>
      <c r="F330" s="672"/>
      <c r="G330" s="672"/>
      <c r="H330" s="672"/>
      <c r="I330" s="672"/>
      <c r="J330" s="672"/>
      <c r="K330" s="672"/>
      <c r="L330" s="672"/>
      <c r="M330" s="672"/>
      <c r="N330" s="672"/>
      <c r="O330" s="672"/>
      <c r="P330" s="672"/>
      <c r="Q330" s="672"/>
      <c r="R330" s="672"/>
      <c r="S330" s="672"/>
      <c r="T330" s="672"/>
      <c r="U330" s="672"/>
      <c r="V330" s="672"/>
      <c r="W330" s="672"/>
      <c r="X330" s="672"/>
      <c r="Y330" s="672"/>
      <c r="Z330" s="672"/>
      <c r="AA330" s="672"/>
      <c r="AB330" s="672"/>
    </row>
    <row r="331" spans="1:28" ht="15.75" customHeight="1">
      <c r="A331" s="672"/>
      <c r="B331" s="672"/>
      <c r="C331" s="672"/>
      <c r="D331" s="672"/>
      <c r="E331" s="672"/>
      <c r="F331" s="672"/>
      <c r="G331" s="672"/>
      <c r="H331" s="672"/>
      <c r="I331" s="672"/>
      <c r="J331" s="672"/>
      <c r="K331" s="672"/>
      <c r="L331" s="672"/>
      <c r="M331" s="672"/>
      <c r="N331" s="672"/>
      <c r="O331" s="672"/>
      <c r="P331" s="672"/>
      <c r="Q331" s="672"/>
      <c r="R331" s="672"/>
      <c r="S331" s="672"/>
      <c r="T331" s="672"/>
      <c r="U331" s="672"/>
      <c r="V331" s="672"/>
      <c r="W331" s="672"/>
      <c r="X331" s="672"/>
      <c r="Y331" s="672"/>
      <c r="Z331" s="672"/>
      <c r="AA331" s="672"/>
      <c r="AB331" s="672"/>
    </row>
    <row r="332" spans="1:28" ht="15.75" customHeight="1">
      <c r="A332" s="672"/>
      <c r="B332" s="672"/>
      <c r="C332" s="672"/>
      <c r="D332" s="672"/>
      <c r="E332" s="672"/>
      <c r="F332" s="672"/>
      <c r="G332" s="672"/>
      <c r="H332" s="672"/>
      <c r="I332" s="672"/>
      <c r="J332" s="672"/>
      <c r="K332" s="672"/>
      <c r="L332" s="672"/>
      <c r="M332" s="672"/>
      <c r="N332" s="672"/>
      <c r="O332" s="672"/>
      <c r="P332" s="672"/>
      <c r="Q332" s="672"/>
      <c r="R332" s="672"/>
      <c r="S332" s="672"/>
      <c r="T332" s="672"/>
      <c r="U332" s="672"/>
      <c r="V332" s="672"/>
      <c r="W332" s="672"/>
      <c r="X332" s="672"/>
      <c r="Y332" s="672"/>
      <c r="Z332" s="672"/>
      <c r="AA332" s="672"/>
      <c r="AB332" s="672"/>
    </row>
    <row r="333" spans="1:28" ht="15.75" customHeight="1">
      <c r="A333" s="672"/>
      <c r="B333" s="672"/>
      <c r="C333" s="672"/>
      <c r="D333" s="672"/>
      <c r="E333" s="672"/>
      <c r="F333" s="672"/>
      <c r="G333" s="672"/>
      <c r="H333" s="672"/>
      <c r="I333" s="672"/>
      <c r="J333" s="672"/>
      <c r="K333" s="672"/>
      <c r="L333" s="672"/>
      <c r="M333" s="672"/>
      <c r="N333" s="672"/>
      <c r="O333" s="672"/>
      <c r="P333" s="672"/>
      <c r="Q333" s="672"/>
      <c r="R333" s="672"/>
      <c r="S333" s="672"/>
      <c r="T333" s="672"/>
      <c r="U333" s="672"/>
      <c r="V333" s="672"/>
      <c r="W333" s="672"/>
      <c r="X333" s="672"/>
      <c r="Y333" s="672"/>
      <c r="Z333" s="672"/>
      <c r="AA333" s="672"/>
      <c r="AB333" s="672"/>
    </row>
    <row r="334" spans="1:28" ht="15.75" customHeight="1">
      <c r="A334" s="672"/>
      <c r="B334" s="672"/>
      <c r="C334" s="672"/>
      <c r="D334" s="672"/>
      <c r="E334" s="672"/>
      <c r="F334" s="672"/>
      <c r="G334" s="672"/>
      <c r="H334" s="672"/>
      <c r="I334" s="672"/>
      <c r="J334" s="672"/>
      <c r="K334" s="672"/>
      <c r="L334" s="672"/>
      <c r="M334" s="672"/>
      <c r="N334" s="672"/>
      <c r="O334" s="672"/>
      <c r="P334" s="672"/>
      <c r="Q334" s="672"/>
      <c r="R334" s="672"/>
      <c r="S334" s="672"/>
      <c r="T334" s="672"/>
      <c r="U334" s="672"/>
      <c r="V334" s="672"/>
      <c r="W334" s="672"/>
      <c r="X334" s="672"/>
      <c r="Y334" s="672"/>
      <c r="Z334" s="672"/>
      <c r="AA334" s="672"/>
      <c r="AB334" s="672"/>
    </row>
    <row r="335" spans="1:28" ht="15.75" customHeight="1">
      <c r="A335" s="672"/>
      <c r="B335" s="672"/>
      <c r="C335" s="672"/>
      <c r="D335" s="672"/>
      <c r="E335" s="672"/>
      <c r="F335" s="672"/>
      <c r="G335" s="672"/>
      <c r="H335" s="672"/>
      <c r="I335" s="672"/>
      <c r="J335" s="672"/>
      <c r="K335" s="672"/>
      <c r="L335" s="672"/>
      <c r="M335" s="672"/>
      <c r="N335" s="672"/>
      <c r="O335" s="672"/>
      <c r="P335" s="672"/>
      <c r="Q335" s="672"/>
      <c r="R335" s="672"/>
      <c r="S335" s="672"/>
      <c r="T335" s="672"/>
      <c r="U335" s="672"/>
      <c r="V335" s="672"/>
      <c r="W335" s="672"/>
      <c r="X335" s="672"/>
      <c r="Y335" s="672"/>
      <c r="Z335" s="672"/>
      <c r="AA335" s="672"/>
      <c r="AB335" s="672"/>
    </row>
    <row r="336" spans="1:28" ht="15.75" customHeight="1">
      <c r="A336" s="672"/>
      <c r="B336" s="672"/>
      <c r="C336" s="672"/>
      <c r="D336" s="672"/>
      <c r="E336" s="672"/>
      <c r="F336" s="672"/>
      <c r="G336" s="672"/>
      <c r="H336" s="672"/>
      <c r="I336" s="672"/>
      <c r="J336" s="672"/>
      <c r="K336" s="672"/>
      <c r="L336" s="672"/>
      <c r="M336" s="672"/>
      <c r="N336" s="672"/>
      <c r="O336" s="672"/>
      <c r="P336" s="672"/>
      <c r="Q336" s="672"/>
      <c r="R336" s="672"/>
      <c r="S336" s="672"/>
      <c r="T336" s="672"/>
      <c r="U336" s="672"/>
      <c r="V336" s="672"/>
      <c r="W336" s="672"/>
      <c r="X336" s="672"/>
      <c r="Y336" s="672"/>
      <c r="Z336" s="672"/>
      <c r="AA336" s="672"/>
      <c r="AB336" s="672"/>
    </row>
    <row r="337" spans="1:28" ht="15.75" customHeight="1">
      <c r="A337" s="672"/>
      <c r="B337" s="672"/>
      <c r="C337" s="672"/>
      <c r="D337" s="672"/>
      <c r="E337" s="672"/>
      <c r="F337" s="672"/>
      <c r="G337" s="672"/>
      <c r="H337" s="672"/>
      <c r="I337" s="672"/>
      <c r="J337" s="672"/>
      <c r="K337" s="672"/>
      <c r="L337" s="672"/>
      <c r="M337" s="672"/>
      <c r="N337" s="672"/>
      <c r="O337" s="672"/>
      <c r="P337" s="672"/>
      <c r="Q337" s="672"/>
      <c r="R337" s="672"/>
      <c r="S337" s="672"/>
      <c r="T337" s="672"/>
      <c r="U337" s="672"/>
      <c r="V337" s="672"/>
      <c r="W337" s="672"/>
      <c r="X337" s="672"/>
      <c r="Y337" s="672"/>
      <c r="Z337" s="672"/>
      <c r="AA337" s="672"/>
      <c r="AB337" s="672"/>
    </row>
    <row r="338" spans="1:28" ht="15.75" customHeight="1">
      <c r="A338" s="672"/>
      <c r="B338" s="672"/>
      <c r="C338" s="672"/>
      <c r="D338" s="672"/>
      <c r="E338" s="672"/>
      <c r="F338" s="672"/>
      <c r="G338" s="672"/>
      <c r="H338" s="672"/>
      <c r="I338" s="672"/>
      <c r="J338" s="672"/>
      <c r="K338" s="672"/>
      <c r="L338" s="672"/>
      <c r="M338" s="672"/>
      <c r="N338" s="672"/>
      <c r="O338" s="672"/>
      <c r="P338" s="672"/>
      <c r="Q338" s="672"/>
      <c r="R338" s="672"/>
      <c r="S338" s="672"/>
      <c r="T338" s="672"/>
      <c r="U338" s="672"/>
      <c r="V338" s="672"/>
      <c r="W338" s="672"/>
      <c r="X338" s="672"/>
      <c r="Y338" s="672"/>
      <c r="Z338" s="672"/>
      <c r="AA338" s="672"/>
      <c r="AB338" s="672"/>
    </row>
    <row r="339" spans="1:28" ht="15.75" customHeight="1">
      <c r="A339" s="672"/>
      <c r="B339" s="672"/>
      <c r="C339" s="672"/>
      <c r="D339" s="672"/>
      <c r="E339" s="672"/>
      <c r="F339" s="672"/>
      <c r="G339" s="672"/>
      <c r="H339" s="672"/>
      <c r="I339" s="672"/>
      <c r="J339" s="672"/>
      <c r="K339" s="672"/>
      <c r="L339" s="672"/>
      <c r="M339" s="672"/>
      <c r="N339" s="672"/>
      <c r="O339" s="672"/>
      <c r="P339" s="672"/>
      <c r="Q339" s="672"/>
      <c r="R339" s="672"/>
      <c r="S339" s="672"/>
      <c r="T339" s="672"/>
      <c r="U339" s="672"/>
      <c r="V339" s="672"/>
      <c r="W339" s="672"/>
      <c r="X339" s="672"/>
      <c r="Y339" s="672"/>
      <c r="Z339" s="672"/>
      <c r="AA339" s="672"/>
      <c r="AB339" s="672"/>
    </row>
    <row r="340" spans="1:28" ht="15.75" customHeight="1">
      <c r="A340" s="672"/>
      <c r="B340" s="672"/>
      <c r="C340" s="672"/>
      <c r="D340" s="672"/>
      <c r="E340" s="672"/>
      <c r="F340" s="672"/>
      <c r="G340" s="672"/>
      <c r="H340" s="672"/>
      <c r="I340" s="672"/>
      <c r="J340" s="672"/>
      <c r="K340" s="672"/>
      <c r="L340" s="672"/>
      <c r="M340" s="672"/>
      <c r="N340" s="672"/>
      <c r="O340" s="672"/>
      <c r="P340" s="672"/>
      <c r="Q340" s="672"/>
      <c r="R340" s="672"/>
      <c r="S340" s="672"/>
      <c r="T340" s="672"/>
      <c r="U340" s="672"/>
      <c r="V340" s="672"/>
      <c r="W340" s="672"/>
      <c r="X340" s="672"/>
      <c r="Y340" s="672"/>
      <c r="Z340" s="672"/>
      <c r="AA340" s="672"/>
      <c r="AB340" s="672"/>
    </row>
    <row r="341" spans="1:28" ht="15.75" customHeight="1">
      <c r="A341" s="672"/>
      <c r="B341" s="672"/>
      <c r="C341" s="672"/>
      <c r="D341" s="672"/>
      <c r="E341" s="672"/>
      <c r="F341" s="672"/>
      <c r="G341" s="672"/>
      <c r="H341" s="672"/>
      <c r="I341" s="672"/>
      <c r="J341" s="672"/>
      <c r="K341" s="672"/>
      <c r="L341" s="672"/>
      <c r="M341" s="672"/>
      <c r="N341" s="672"/>
      <c r="O341" s="672"/>
      <c r="P341" s="672"/>
      <c r="Q341" s="672"/>
      <c r="R341" s="672"/>
      <c r="S341" s="672"/>
      <c r="T341" s="672"/>
      <c r="U341" s="672"/>
      <c r="V341" s="672"/>
      <c r="W341" s="672"/>
      <c r="X341" s="672"/>
      <c r="Y341" s="672"/>
      <c r="Z341" s="672"/>
      <c r="AA341" s="672"/>
      <c r="AB341" s="672"/>
    </row>
    <row r="342" spans="1:28" ht="15.75" customHeight="1">
      <c r="A342" s="672"/>
      <c r="B342" s="672"/>
      <c r="C342" s="672"/>
      <c r="D342" s="672"/>
      <c r="E342" s="672"/>
      <c r="F342" s="672"/>
      <c r="G342" s="672"/>
      <c r="H342" s="672"/>
      <c r="I342" s="672"/>
      <c r="J342" s="672"/>
      <c r="K342" s="672"/>
      <c r="L342" s="672"/>
      <c r="M342" s="672"/>
      <c r="N342" s="672"/>
      <c r="O342" s="672"/>
      <c r="P342" s="672"/>
      <c r="Q342" s="672"/>
      <c r="R342" s="672"/>
      <c r="S342" s="672"/>
      <c r="T342" s="672"/>
      <c r="U342" s="672"/>
      <c r="V342" s="672"/>
      <c r="W342" s="672"/>
      <c r="X342" s="672"/>
      <c r="Y342" s="672"/>
      <c r="Z342" s="672"/>
      <c r="AA342" s="672"/>
      <c r="AB342" s="672"/>
    </row>
    <row r="343" spans="1:28" ht="15.75" customHeight="1">
      <c r="A343" s="672"/>
      <c r="B343" s="672"/>
      <c r="C343" s="672"/>
      <c r="D343" s="672"/>
      <c r="E343" s="672"/>
      <c r="F343" s="672"/>
      <c r="G343" s="672"/>
      <c r="H343" s="672"/>
      <c r="I343" s="672"/>
      <c r="J343" s="672"/>
      <c r="K343" s="672"/>
      <c r="L343" s="672"/>
      <c r="M343" s="672"/>
      <c r="N343" s="672"/>
      <c r="O343" s="672"/>
      <c r="P343" s="672"/>
      <c r="Q343" s="672"/>
      <c r="R343" s="672"/>
      <c r="S343" s="672"/>
      <c r="T343" s="672"/>
      <c r="U343" s="672"/>
      <c r="V343" s="672"/>
      <c r="W343" s="672"/>
      <c r="X343" s="672"/>
      <c r="Y343" s="672"/>
      <c r="Z343" s="672"/>
      <c r="AA343" s="672"/>
      <c r="AB343" s="672"/>
    </row>
    <row r="344" spans="1:28" ht="15.75" customHeight="1">
      <c r="A344" s="672"/>
      <c r="B344" s="672"/>
      <c r="C344" s="672"/>
      <c r="D344" s="672"/>
      <c r="E344" s="672"/>
      <c r="F344" s="672"/>
      <c r="G344" s="672"/>
      <c r="H344" s="672"/>
      <c r="I344" s="672"/>
      <c r="J344" s="672"/>
      <c r="K344" s="672"/>
      <c r="L344" s="672"/>
      <c r="M344" s="672"/>
      <c r="N344" s="672"/>
      <c r="O344" s="672"/>
      <c r="P344" s="672"/>
      <c r="Q344" s="672"/>
      <c r="R344" s="672"/>
      <c r="S344" s="672"/>
      <c r="T344" s="672"/>
      <c r="U344" s="672"/>
      <c r="V344" s="672"/>
      <c r="W344" s="672"/>
      <c r="X344" s="672"/>
      <c r="Y344" s="672"/>
      <c r="Z344" s="672"/>
      <c r="AA344" s="672"/>
      <c r="AB344" s="672"/>
    </row>
    <row r="345" spans="1:28" ht="15.75" customHeight="1">
      <c r="A345" s="672"/>
      <c r="B345" s="672"/>
      <c r="C345" s="672"/>
      <c r="D345" s="672"/>
      <c r="E345" s="672"/>
      <c r="F345" s="672"/>
      <c r="G345" s="672"/>
      <c r="H345" s="672"/>
      <c r="I345" s="672"/>
      <c r="J345" s="672"/>
      <c r="K345" s="672"/>
      <c r="L345" s="672"/>
      <c r="M345" s="672"/>
      <c r="N345" s="672"/>
      <c r="O345" s="672"/>
      <c r="P345" s="672"/>
      <c r="Q345" s="672"/>
      <c r="R345" s="672"/>
      <c r="S345" s="672"/>
      <c r="T345" s="672"/>
      <c r="U345" s="672"/>
      <c r="V345" s="672"/>
      <c r="W345" s="672"/>
      <c r="X345" s="672"/>
      <c r="Y345" s="672"/>
      <c r="Z345" s="672"/>
      <c r="AA345" s="672"/>
      <c r="AB345" s="672"/>
    </row>
    <row r="346" spans="1:28" ht="15.75" customHeight="1">
      <c r="A346" s="672"/>
      <c r="B346" s="672"/>
      <c r="C346" s="672"/>
      <c r="D346" s="672"/>
      <c r="E346" s="672"/>
      <c r="F346" s="672"/>
      <c r="G346" s="672"/>
      <c r="H346" s="672"/>
      <c r="I346" s="672"/>
      <c r="J346" s="672"/>
      <c r="K346" s="672"/>
      <c r="L346" s="672"/>
      <c r="M346" s="672"/>
      <c r="N346" s="672"/>
      <c r="O346" s="672"/>
      <c r="P346" s="672"/>
      <c r="Q346" s="672"/>
      <c r="R346" s="672"/>
      <c r="S346" s="672"/>
      <c r="T346" s="672"/>
      <c r="U346" s="672"/>
      <c r="V346" s="672"/>
      <c r="W346" s="672"/>
      <c r="X346" s="672"/>
      <c r="Y346" s="672"/>
      <c r="Z346" s="672"/>
      <c r="AA346" s="672"/>
      <c r="AB346" s="672"/>
    </row>
    <row r="347" spans="1:28" ht="15.75" customHeight="1">
      <c r="A347" s="672"/>
      <c r="B347" s="672"/>
      <c r="C347" s="672"/>
      <c r="D347" s="672"/>
      <c r="E347" s="672"/>
      <c r="F347" s="672"/>
      <c r="G347" s="672"/>
      <c r="H347" s="672"/>
      <c r="I347" s="672"/>
      <c r="J347" s="672"/>
      <c r="K347" s="672"/>
      <c r="L347" s="672"/>
      <c r="M347" s="672"/>
      <c r="N347" s="672"/>
      <c r="O347" s="672"/>
      <c r="P347" s="672"/>
      <c r="Q347" s="672"/>
      <c r="R347" s="672"/>
      <c r="S347" s="672"/>
      <c r="T347" s="672"/>
      <c r="U347" s="672"/>
      <c r="V347" s="672"/>
      <c r="W347" s="672"/>
      <c r="X347" s="672"/>
      <c r="Y347" s="672"/>
      <c r="Z347" s="672"/>
      <c r="AA347" s="672"/>
      <c r="AB347" s="672"/>
    </row>
    <row r="348" spans="1:28" ht="15.75" customHeight="1">
      <c r="A348" s="672"/>
      <c r="B348" s="672"/>
      <c r="C348" s="672"/>
      <c r="D348" s="672"/>
      <c r="E348" s="672"/>
      <c r="F348" s="672"/>
      <c r="G348" s="672"/>
      <c r="H348" s="672"/>
      <c r="I348" s="672"/>
      <c r="J348" s="672"/>
      <c r="K348" s="672"/>
      <c r="L348" s="672"/>
      <c r="M348" s="672"/>
      <c r="N348" s="672"/>
      <c r="O348" s="672"/>
      <c r="P348" s="672"/>
      <c r="Q348" s="672"/>
      <c r="R348" s="672"/>
      <c r="S348" s="672"/>
      <c r="T348" s="672"/>
      <c r="U348" s="672"/>
      <c r="V348" s="672"/>
      <c r="W348" s="672"/>
      <c r="X348" s="672"/>
      <c r="Y348" s="672"/>
      <c r="Z348" s="672"/>
      <c r="AA348" s="672"/>
      <c r="AB348" s="672"/>
    </row>
    <row r="349" spans="1:28" ht="15.75" customHeight="1">
      <c r="A349" s="672"/>
      <c r="B349" s="672"/>
      <c r="C349" s="672"/>
      <c r="D349" s="672"/>
      <c r="E349" s="672"/>
      <c r="F349" s="672"/>
      <c r="G349" s="672"/>
      <c r="H349" s="672"/>
      <c r="I349" s="672"/>
      <c r="J349" s="672"/>
      <c r="K349" s="672"/>
      <c r="L349" s="672"/>
      <c r="M349" s="672"/>
      <c r="N349" s="672"/>
      <c r="O349" s="672"/>
      <c r="P349" s="672"/>
      <c r="Q349" s="672"/>
      <c r="R349" s="672"/>
      <c r="S349" s="672"/>
      <c r="T349" s="672"/>
      <c r="U349" s="672"/>
      <c r="V349" s="672"/>
      <c r="W349" s="672"/>
      <c r="X349" s="672"/>
      <c r="Y349" s="672"/>
      <c r="Z349" s="672"/>
      <c r="AA349" s="672"/>
      <c r="AB349" s="672"/>
    </row>
    <row r="350" spans="1:28" ht="15.75" customHeight="1">
      <c r="A350" s="672"/>
      <c r="B350" s="672"/>
      <c r="C350" s="672"/>
      <c r="D350" s="672"/>
      <c r="E350" s="672"/>
      <c r="F350" s="672"/>
      <c r="G350" s="672"/>
      <c r="H350" s="672"/>
      <c r="I350" s="672"/>
      <c r="J350" s="672"/>
      <c r="K350" s="672"/>
      <c r="L350" s="672"/>
      <c r="M350" s="672"/>
      <c r="N350" s="672"/>
      <c r="O350" s="672"/>
      <c r="P350" s="672"/>
      <c r="Q350" s="672"/>
      <c r="R350" s="672"/>
      <c r="S350" s="672"/>
      <c r="T350" s="672"/>
      <c r="U350" s="672"/>
      <c r="V350" s="672"/>
      <c r="W350" s="672"/>
      <c r="X350" s="672"/>
      <c r="Y350" s="672"/>
      <c r="Z350" s="672"/>
      <c r="AA350" s="672"/>
      <c r="AB350" s="672"/>
    </row>
    <row r="351" spans="1:28" ht="15.75" customHeight="1">
      <c r="A351" s="672"/>
      <c r="B351" s="672"/>
      <c r="C351" s="672"/>
      <c r="D351" s="672"/>
      <c r="E351" s="672"/>
      <c r="F351" s="672"/>
      <c r="G351" s="672"/>
      <c r="H351" s="672"/>
      <c r="I351" s="672"/>
      <c r="J351" s="672"/>
      <c r="K351" s="672"/>
      <c r="L351" s="672"/>
      <c r="M351" s="672"/>
      <c r="N351" s="672"/>
      <c r="O351" s="672"/>
      <c r="P351" s="672"/>
      <c r="Q351" s="672"/>
      <c r="R351" s="672"/>
      <c r="S351" s="672"/>
      <c r="T351" s="672"/>
      <c r="U351" s="672"/>
      <c r="V351" s="672"/>
      <c r="W351" s="672"/>
      <c r="X351" s="672"/>
      <c r="Y351" s="672"/>
      <c r="Z351" s="672"/>
      <c r="AA351" s="672"/>
      <c r="AB351" s="672"/>
    </row>
    <row r="352" spans="1:28" ht="15.75" customHeight="1">
      <c r="A352" s="672"/>
      <c r="B352" s="672"/>
      <c r="C352" s="672"/>
      <c r="D352" s="672"/>
      <c r="E352" s="672"/>
      <c r="F352" s="672"/>
      <c r="G352" s="672"/>
      <c r="H352" s="672"/>
      <c r="I352" s="672"/>
      <c r="J352" s="672"/>
      <c r="K352" s="672"/>
      <c r="L352" s="672"/>
      <c r="M352" s="672"/>
      <c r="N352" s="672"/>
      <c r="O352" s="672"/>
      <c r="P352" s="672"/>
      <c r="Q352" s="672"/>
      <c r="R352" s="672"/>
      <c r="S352" s="672"/>
      <c r="T352" s="672"/>
      <c r="U352" s="672"/>
      <c r="V352" s="672"/>
      <c r="W352" s="672"/>
      <c r="X352" s="672"/>
      <c r="Y352" s="672"/>
      <c r="Z352" s="672"/>
      <c r="AA352" s="672"/>
      <c r="AB352" s="672"/>
    </row>
    <row r="353" spans="1:28" ht="15.75" customHeight="1">
      <c r="A353" s="672"/>
      <c r="B353" s="672"/>
      <c r="C353" s="672"/>
      <c r="D353" s="672"/>
      <c r="E353" s="672"/>
      <c r="F353" s="672"/>
      <c r="G353" s="672"/>
      <c r="H353" s="672"/>
      <c r="I353" s="672"/>
      <c r="J353" s="672"/>
      <c r="K353" s="672"/>
      <c r="L353" s="672"/>
      <c r="M353" s="672"/>
      <c r="N353" s="672"/>
      <c r="O353" s="672"/>
      <c r="P353" s="672"/>
      <c r="Q353" s="672"/>
      <c r="R353" s="672"/>
      <c r="S353" s="672"/>
      <c r="T353" s="672"/>
      <c r="U353" s="672"/>
      <c r="V353" s="672"/>
      <c r="W353" s="672"/>
      <c r="X353" s="672"/>
      <c r="Y353" s="672"/>
      <c r="Z353" s="672"/>
      <c r="AA353" s="672"/>
      <c r="AB353" s="672"/>
    </row>
    <row r="354" spans="1:28" ht="15.75" customHeight="1">
      <c r="A354" s="672"/>
      <c r="B354" s="672"/>
      <c r="C354" s="672"/>
      <c r="D354" s="672"/>
      <c r="E354" s="672"/>
      <c r="F354" s="672"/>
      <c r="G354" s="672"/>
      <c r="H354" s="672"/>
      <c r="I354" s="672"/>
      <c r="J354" s="672"/>
      <c r="K354" s="672"/>
      <c r="L354" s="672"/>
      <c r="M354" s="672"/>
      <c r="N354" s="672"/>
      <c r="O354" s="672"/>
      <c r="P354" s="672"/>
      <c r="Q354" s="672"/>
      <c r="R354" s="672"/>
      <c r="S354" s="672"/>
      <c r="T354" s="672"/>
      <c r="U354" s="672"/>
      <c r="V354" s="672"/>
      <c r="W354" s="672"/>
      <c r="X354" s="672"/>
      <c r="Y354" s="672"/>
      <c r="Z354" s="672"/>
      <c r="AA354" s="672"/>
      <c r="AB354" s="672"/>
    </row>
    <row r="355" spans="1:28" ht="15.75" customHeight="1">
      <c r="A355" s="672"/>
      <c r="B355" s="672"/>
      <c r="C355" s="672"/>
      <c r="D355" s="672"/>
      <c r="E355" s="672"/>
      <c r="F355" s="672"/>
      <c r="G355" s="672"/>
      <c r="H355" s="672"/>
      <c r="I355" s="672"/>
      <c r="J355" s="672"/>
      <c r="K355" s="672"/>
      <c r="L355" s="672"/>
      <c r="M355" s="672"/>
      <c r="N355" s="672"/>
      <c r="O355" s="672"/>
      <c r="P355" s="672"/>
      <c r="Q355" s="672"/>
      <c r="R355" s="672"/>
      <c r="S355" s="672"/>
      <c r="T355" s="672"/>
      <c r="U355" s="672"/>
      <c r="V355" s="672"/>
      <c r="W355" s="672"/>
      <c r="X355" s="672"/>
      <c r="Y355" s="672"/>
      <c r="Z355" s="672"/>
      <c r="AA355" s="672"/>
      <c r="AB355" s="672"/>
    </row>
    <row r="356" spans="1:28" ht="15.75" customHeight="1">
      <c r="A356" s="672"/>
      <c r="B356" s="672"/>
      <c r="C356" s="672"/>
      <c r="D356" s="672"/>
      <c r="E356" s="672"/>
      <c r="F356" s="672"/>
      <c r="G356" s="672"/>
      <c r="H356" s="672"/>
      <c r="I356" s="672"/>
      <c r="J356" s="672"/>
      <c r="K356" s="672"/>
      <c r="L356" s="672"/>
      <c r="M356" s="672"/>
      <c r="N356" s="672"/>
      <c r="O356" s="672"/>
      <c r="P356" s="672"/>
      <c r="Q356" s="672"/>
      <c r="R356" s="672"/>
      <c r="S356" s="672"/>
      <c r="T356" s="672"/>
      <c r="U356" s="672"/>
      <c r="V356" s="672"/>
      <c r="W356" s="672"/>
      <c r="X356" s="672"/>
      <c r="Y356" s="672"/>
      <c r="Z356" s="672"/>
      <c r="AA356" s="672"/>
      <c r="AB356" s="672"/>
    </row>
    <row r="357" spans="1:28" ht="15.75" customHeight="1">
      <c r="A357" s="672"/>
      <c r="B357" s="672"/>
      <c r="C357" s="672"/>
      <c r="D357" s="672"/>
      <c r="E357" s="672"/>
      <c r="F357" s="672"/>
      <c r="G357" s="672"/>
      <c r="H357" s="672"/>
      <c r="I357" s="672"/>
      <c r="J357" s="672"/>
      <c r="K357" s="672"/>
      <c r="L357" s="672"/>
      <c r="M357" s="672"/>
      <c r="N357" s="672"/>
      <c r="O357" s="672"/>
      <c r="P357" s="672"/>
      <c r="Q357" s="672"/>
      <c r="R357" s="672"/>
      <c r="S357" s="672"/>
      <c r="T357" s="672"/>
      <c r="U357" s="672"/>
      <c r="V357" s="672"/>
      <c r="W357" s="672"/>
      <c r="X357" s="672"/>
      <c r="Y357" s="672"/>
      <c r="Z357" s="672"/>
      <c r="AA357" s="672"/>
      <c r="AB357" s="672"/>
    </row>
    <row r="358" spans="1:28" ht="15.75" customHeight="1">
      <c r="A358" s="672"/>
      <c r="B358" s="672"/>
      <c r="C358" s="672"/>
      <c r="D358" s="672"/>
      <c r="E358" s="672"/>
      <c r="F358" s="672"/>
      <c r="G358" s="672"/>
      <c r="H358" s="672"/>
      <c r="I358" s="672"/>
      <c r="J358" s="672"/>
      <c r="K358" s="672"/>
      <c r="L358" s="672"/>
      <c r="M358" s="672"/>
      <c r="N358" s="672"/>
      <c r="O358" s="672"/>
      <c r="P358" s="672"/>
      <c r="Q358" s="672"/>
      <c r="R358" s="672"/>
      <c r="S358" s="672"/>
      <c r="T358" s="672"/>
      <c r="U358" s="672"/>
      <c r="V358" s="672"/>
      <c r="W358" s="672"/>
      <c r="X358" s="672"/>
      <c r="Y358" s="672"/>
      <c r="Z358" s="672"/>
      <c r="AA358" s="672"/>
      <c r="AB358" s="672"/>
    </row>
    <row r="359" spans="1:28" ht="15.75" customHeight="1">
      <c r="A359" s="672"/>
      <c r="B359" s="672"/>
      <c r="C359" s="672"/>
      <c r="D359" s="672"/>
      <c r="E359" s="672"/>
      <c r="F359" s="672"/>
      <c r="G359" s="672"/>
      <c r="H359" s="672"/>
      <c r="I359" s="672"/>
      <c r="J359" s="672"/>
      <c r="K359" s="672"/>
      <c r="L359" s="672"/>
      <c r="M359" s="672"/>
      <c r="N359" s="672"/>
      <c r="O359" s="672"/>
      <c r="P359" s="672"/>
      <c r="Q359" s="672"/>
      <c r="R359" s="672"/>
      <c r="S359" s="672"/>
      <c r="T359" s="672"/>
      <c r="U359" s="672"/>
      <c r="V359" s="672"/>
      <c r="W359" s="672"/>
      <c r="X359" s="672"/>
      <c r="Y359" s="672"/>
      <c r="Z359" s="672"/>
      <c r="AA359" s="672"/>
      <c r="AB359" s="672"/>
    </row>
    <row r="360" spans="1:28" ht="15.75" customHeight="1">
      <c r="A360" s="672"/>
      <c r="B360" s="672"/>
      <c r="C360" s="672"/>
      <c r="D360" s="672"/>
      <c r="E360" s="672"/>
      <c r="F360" s="672"/>
      <c r="G360" s="672"/>
      <c r="H360" s="672"/>
      <c r="I360" s="672"/>
      <c r="J360" s="672"/>
      <c r="K360" s="672"/>
      <c r="L360" s="672"/>
      <c r="M360" s="672"/>
      <c r="N360" s="672"/>
      <c r="O360" s="672"/>
      <c r="P360" s="672"/>
      <c r="Q360" s="672"/>
      <c r="R360" s="672"/>
      <c r="S360" s="672"/>
      <c r="T360" s="672"/>
      <c r="U360" s="672"/>
      <c r="V360" s="672"/>
      <c r="W360" s="672"/>
      <c r="X360" s="672"/>
      <c r="Y360" s="672"/>
      <c r="Z360" s="672"/>
      <c r="AA360" s="672"/>
      <c r="AB360" s="672"/>
    </row>
    <row r="361" spans="1:28" ht="15.75" customHeight="1">
      <c r="A361" s="672"/>
      <c r="B361" s="672"/>
      <c r="C361" s="672"/>
      <c r="D361" s="672"/>
      <c r="E361" s="672"/>
      <c r="F361" s="672"/>
      <c r="G361" s="672"/>
      <c r="H361" s="672"/>
      <c r="I361" s="672"/>
      <c r="J361" s="672"/>
      <c r="K361" s="672"/>
      <c r="L361" s="672"/>
      <c r="M361" s="672"/>
      <c r="N361" s="672"/>
      <c r="O361" s="672"/>
      <c r="P361" s="672"/>
      <c r="Q361" s="672"/>
      <c r="R361" s="672"/>
      <c r="S361" s="672"/>
      <c r="T361" s="672"/>
      <c r="U361" s="672"/>
      <c r="V361" s="672"/>
      <c r="W361" s="672"/>
      <c r="X361" s="672"/>
      <c r="Y361" s="672"/>
      <c r="Z361" s="672"/>
      <c r="AA361" s="672"/>
      <c r="AB361" s="672"/>
    </row>
    <row r="362" spans="1:28" ht="15.75" customHeight="1">
      <c r="A362" s="672"/>
      <c r="B362" s="672"/>
      <c r="C362" s="672"/>
      <c r="D362" s="672"/>
      <c r="E362" s="672"/>
      <c r="F362" s="672"/>
      <c r="G362" s="672"/>
      <c r="H362" s="672"/>
      <c r="I362" s="672"/>
      <c r="J362" s="672"/>
      <c r="K362" s="672"/>
      <c r="L362" s="672"/>
      <c r="M362" s="672"/>
      <c r="N362" s="672"/>
      <c r="O362" s="672"/>
      <c r="P362" s="672"/>
      <c r="Q362" s="672"/>
      <c r="R362" s="672"/>
      <c r="S362" s="672"/>
      <c r="T362" s="672"/>
      <c r="U362" s="672"/>
      <c r="V362" s="672"/>
      <c r="W362" s="672"/>
      <c r="X362" s="672"/>
      <c r="Y362" s="672"/>
      <c r="Z362" s="672"/>
      <c r="AA362" s="672"/>
      <c r="AB362" s="672"/>
    </row>
    <row r="363" spans="1:28" ht="15.75" customHeight="1">
      <c r="A363" s="672"/>
      <c r="B363" s="672"/>
      <c r="C363" s="672"/>
      <c r="D363" s="672"/>
      <c r="E363" s="672"/>
      <c r="F363" s="672"/>
      <c r="G363" s="672"/>
      <c r="H363" s="672"/>
      <c r="I363" s="672"/>
      <c r="J363" s="672"/>
      <c r="K363" s="672"/>
      <c r="L363" s="672"/>
      <c r="M363" s="672"/>
      <c r="N363" s="672"/>
      <c r="O363" s="672"/>
      <c r="P363" s="672"/>
      <c r="Q363" s="672"/>
      <c r="R363" s="672"/>
      <c r="S363" s="672"/>
      <c r="T363" s="672"/>
      <c r="U363" s="672"/>
      <c r="V363" s="672"/>
      <c r="W363" s="672"/>
      <c r="X363" s="672"/>
      <c r="Y363" s="672"/>
      <c r="Z363" s="672"/>
      <c r="AA363" s="672"/>
      <c r="AB363" s="672"/>
    </row>
    <row r="364" spans="1:28" ht="15.75" customHeight="1">
      <c r="A364" s="672"/>
      <c r="B364" s="672"/>
      <c r="C364" s="672"/>
      <c r="D364" s="672"/>
      <c r="E364" s="672"/>
      <c r="F364" s="672"/>
      <c r="G364" s="672"/>
      <c r="H364" s="672"/>
      <c r="I364" s="672"/>
      <c r="J364" s="672"/>
      <c r="K364" s="672"/>
      <c r="L364" s="672"/>
      <c r="M364" s="672"/>
      <c r="N364" s="672"/>
      <c r="O364" s="672"/>
      <c r="P364" s="672"/>
      <c r="Q364" s="672"/>
      <c r="R364" s="672"/>
      <c r="S364" s="672"/>
      <c r="T364" s="672"/>
      <c r="U364" s="672"/>
      <c r="V364" s="672"/>
      <c r="W364" s="672"/>
      <c r="X364" s="672"/>
      <c r="Y364" s="672"/>
      <c r="Z364" s="672"/>
      <c r="AA364" s="672"/>
      <c r="AB364" s="672"/>
    </row>
    <row r="365" spans="1:28" ht="15.75" customHeight="1">
      <c r="A365" s="672"/>
      <c r="B365" s="672"/>
      <c r="C365" s="672"/>
      <c r="D365" s="672"/>
      <c r="E365" s="672"/>
      <c r="F365" s="672"/>
      <c r="G365" s="672"/>
      <c r="H365" s="672"/>
      <c r="I365" s="672"/>
      <c r="J365" s="672"/>
      <c r="K365" s="672"/>
      <c r="L365" s="672"/>
      <c r="M365" s="672"/>
      <c r="N365" s="672"/>
      <c r="O365" s="672"/>
      <c r="P365" s="672"/>
      <c r="Q365" s="672"/>
      <c r="R365" s="672"/>
      <c r="S365" s="672"/>
      <c r="T365" s="672"/>
      <c r="U365" s="672"/>
      <c r="V365" s="672"/>
      <c r="W365" s="672"/>
      <c r="X365" s="672"/>
      <c r="Y365" s="672"/>
      <c r="Z365" s="672"/>
      <c r="AA365" s="672"/>
      <c r="AB365" s="672"/>
    </row>
    <row r="366" spans="1:28" ht="15.75" customHeight="1">
      <c r="A366" s="672"/>
      <c r="B366" s="672"/>
      <c r="C366" s="672"/>
      <c r="D366" s="672"/>
      <c r="E366" s="672"/>
      <c r="F366" s="672"/>
      <c r="G366" s="672"/>
      <c r="H366" s="672"/>
      <c r="I366" s="672"/>
      <c r="J366" s="672"/>
      <c r="K366" s="672"/>
      <c r="L366" s="672"/>
      <c r="M366" s="672"/>
      <c r="N366" s="672"/>
      <c r="O366" s="672"/>
      <c r="P366" s="672"/>
      <c r="Q366" s="672"/>
      <c r="R366" s="672"/>
      <c r="S366" s="672"/>
      <c r="T366" s="672"/>
      <c r="U366" s="672"/>
      <c r="V366" s="672"/>
      <c r="W366" s="672"/>
      <c r="X366" s="672"/>
      <c r="Y366" s="672"/>
      <c r="Z366" s="672"/>
      <c r="AA366" s="672"/>
      <c r="AB366" s="672"/>
    </row>
    <row r="367" spans="1:28" ht="15.75" customHeight="1">
      <c r="A367" s="672"/>
      <c r="B367" s="672"/>
      <c r="C367" s="672"/>
      <c r="D367" s="672"/>
      <c r="E367" s="672"/>
      <c r="F367" s="672"/>
      <c r="G367" s="672"/>
      <c r="H367" s="672"/>
      <c r="I367" s="672"/>
      <c r="J367" s="672"/>
      <c r="K367" s="672"/>
      <c r="L367" s="672"/>
      <c r="M367" s="672"/>
      <c r="N367" s="672"/>
      <c r="O367" s="672"/>
      <c r="P367" s="672"/>
      <c r="Q367" s="672"/>
      <c r="R367" s="672"/>
      <c r="S367" s="672"/>
      <c r="T367" s="672"/>
      <c r="U367" s="672"/>
      <c r="V367" s="672"/>
      <c r="W367" s="672"/>
      <c r="X367" s="672"/>
      <c r="Y367" s="672"/>
      <c r="Z367" s="672"/>
      <c r="AA367" s="672"/>
      <c r="AB367" s="672"/>
    </row>
    <row r="368" spans="1:28" ht="15.75" customHeight="1">
      <c r="A368" s="672"/>
      <c r="B368" s="672"/>
      <c r="C368" s="672"/>
      <c r="D368" s="672"/>
      <c r="E368" s="672"/>
      <c r="F368" s="672"/>
      <c r="G368" s="672"/>
      <c r="H368" s="672"/>
      <c r="I368" s="672"/>
      <c r="J368" s="672"/>
      <c r="K368" s="672"/>
      <c r="L368" s="672"/>
      <c r="M368" s="672"/>
      <c r="N368" s="672"/>
      <c r="O368" s="672"/>
      <c r="P368" s="672"/>
      <c r="Q368" s="672"/>
      <c r="R368" s="672"/>
      <c r="S368" s="672"/>
      <c r="T368" s="672"/>
      <c r="U368" s="672"/>
      <c r="V368" s="672"/>
      <c r="W368" s="672"/>
      <c r="X368" s="672"/>
      <c r="Y368" s="672"/>
      <c r="Z368" s="672"/>
      <c r="AA368" s="672"/>
      <c r="AB368" s="672"/>
    </row>
    <row r="369" spans="1:28" ht="15.75" customHeight="1">
      <c r="A369" s="672"/>
      <c r="B369" s="672"/>
      <c r="C369" s="672"/>
      <c r="D369" s="672"/>
      <c r="E369" s="672"/>
      <c r="F369" s="672"/>
      <c r="G369" s="672"/>
      <c r="H369" s="672"/>
      <c r="I369" s="672"/>
      <c r="J369" s="672"/>
      <c r="K369" s="672"/>
      <c r="L369" s="672"/>
      <c r="M369" s="672"/>
      <c r="N369" s="672"/>
      <c r="O369" s="672"/>
      <c r="P369" s="672"/>
      <c r="Q369" s="672"/>
      <c r="R369" s="672"/>
      <c r="S369" s="672"/>
      <c r="T369" s="672"/>
      <c r="U369" s="672"/>
      <c r="V369" s="672"/>
      <c r="W369" s="672"/>
      <c r="X369" s="672"/>
      <c r="Y369" s="672"/>
      <c r="Z369" s="672"/>
      <c r="AA369" s="672"/>
      <c r="AB369" s="672"/>
    </row>
    <row r="370" spans="1:28" ht="15.75" customHeight="1">
      <c r="A370" s="672"/>
      <c r="B370" s="672"/>
      <c r="C370" s="672"/>
      <c r="D370" s="672"/>
      <c r="E370" s="672"/>
      <c r="F370" s="672"/>
      <c r="G370" s="672"/>
      <c r="H370" s="672"/>
      <c r="I370" s="672"/>
      <c r="J370" s="672"/>
      <c r="K370" s="672"/>
      <c r="L370" s="672"/>
      <c r="M370" s="672"/>
      <c r="N370" s="672"/>
      <c r="O370" s="672"/>
      <c r="P370" s="672"/>
      <c r="Q370" s="672"/>
      <c r="R370" s="672"/>
      <c r="S370" s="672"/>
      <c r="T370" s="672"/>
      <c r="U370" s="672"/>
      <c r="V370" s="672"/>
      <c r="W370" s="672"/>
      <c r="X370" s="672"/>
      <c r="Y370" s="672"/>
      <c r="Z370" s="672"/>
      <c r="AA370" s="672"/>
      <c r="AB370" s="672"/>
    </row>
    <row r="371" spans="1:28" ht="15.75" customHeight="1">
      <c r="A371" s="672"/>
      <c r="B371" s="672"/>
      <c r="C371" s="672"/>
      <c r="D371" s="672"/>
      <c r="E371" s="672"/>
      <c r="F371" s="672"/>
      <c r="G371" s="672"/>
      <c r="H371" s="672"/>
      <c r="I371" s="672"/>
      <c r="J371" s="672"/>
      <c r="K371" s="672"/>
      <c r="L371" s="672"/>
      <c r="M371" s="672"/>
      <c r="N371" s="672"/>
      <c r="O371" s="672"/>
      <c r="P371" s="672"/>
      <c r="Q371" s="672"/>
      <c r="R371" s="672"/>
      <c r="S371" s="672"/>
      <c r="T371" s="672"/>
      <c r="U371" s="672"/>
      <c r="V371" s="672"/>
      <c r="W371" s="672"/>
      <c r="X371" s="672"/>
      <c r="Y371" s="672"/>
      <c r="Z371" s="672"/>
      <c r="AA371" s="672"/>
      <c r="AB371" s="672"/>
    </row>
    <row r="372" spans="1:28" ht="15.75" customHeight="1">
      <c r="A372" s="672"/>
      <c r="B372" s="672"/>
      <c r="C372" s="672"/>
      <c r="D372" s="672"/>
      <c r="E372" s="672"/>
      <c r="F372" s="672"/>
      <c r="G372" s="672"/>
      <c r="H372" s="672"/>
      <c r="I372" s="672"/>
      <c r="J372" s="672"/>
      <c r="K372" s="672"/>
      <c r="L372" s="672"/>
      <c r="M372" s="672"/>
      <c r="N372" s="672"/>
      <c r="O372" s="672"/>
      <c r="P372" s="672"/>
      <c r="Q372" s="672"/>
      <c r="R372" s="672"/>
      <c r="S372" s="672"/>
      <c r="T372" s="672"/>
      <c r="U372" s="672"/>
      <c r="V372" s="672"/>
      <c r="W372" s="672"/>
      <c r="X372" s="672"/>
      <c r="Y372" s="672"/>
      <c r="Z372" s="672"/>
      <c r="AA372" s="672"/>
      <c r="AB372" s="672"/>
    </row>
    <row r="373" spans="1:28" ht="15.75" customHeight="1">
      <c r="A373" s="672"/>
      <c r="B373" s="672"/>
      <c r="C373" s="672"/>
      <c r="D373" s="672"/>
      <c r="E373" s="672"/>
      <c r="F373" s="672"/>
      <c r="G373" s="672"/>
      <c r="H373" s="672"/>
      <c r="I373" s="672"/>
      <c r="J373" s="672"/>
      <c r="K373" s="672"/>
      <c r="L373" s="672"/>
      <c r="M373" s="672"/>
      <c r="N373" s="672"/>
      <c r="O373" s="672"/>
      <c r="P373" s="672"/>
      <c r="Q373" s="672"/>
      <c r="R373" s="672"/>
      <c r="S373" s="672"/>
      <c r="T373" s="672"/>
      <c r="U373" s="672"/>
      <c r="V373" s="672"/>
      <c r="W373" s="672"/>
      <c r="X373" s="672"/>
      <c r="Y373" s="672"/>
      <c r="Z373" s="672"/>
      <c r="AA373" s="672"/>
      <c r="AB373" s="672"/>
    </row>
    <row r="374" spans="1:28" ht="15.75" customHeight="1">
      <c r="A374" s="672"/>
      <c r="B374" s="672"/>
      <c r="C374" s="672"/>
      <c r="D374" s="672"/>
      <c r="E374" s="672"/>
      <c r="F374" s="672"/>
      <c r="G374" s="672"/>
      <c r="H374" s="672"/>
      <c r="I374" s="672"/>
      <c r="J374" s="672"/>
      <c r="K374" s="672"/>
      <c r="L374" s="672"/>
      <c r="M374" s="672"/>
      <c r="N374" s="672"/>
      <c r="O374" s="672"/>
      <c r="P374" s="672"/>
      <c r="Q374" s="672"/>
      <c r="R374" s="672"/>
      <c r="S374" s="672"/>
      <c r="T374" s="672"/>
      <c r="U374" s="672"/>
      <c r="V374" s="672"/>
      <c r="W374" s="672"/>
      <c r="X374" s="672"/>
      <c r="Y374" s="672"/>
      <c r="Z374" s="672"/>
      <c r="AA374" s="672"/>
      <c r="AB374" s="672"/>
    </row>
    <row r="375" spans="1:28" ht="15.75" customHeight="1">
      <c r="A375" s="672"/>
      <c r="B375" s="672"/>
      <c r="C375" s="672"/>
      <c r="D375" s="672"/>
      <c r="E375" s="672"/>
      <c r="F375" s="672"/>
      <c r="G375" s="672"/>
      <c r="H375" s="672"/>
      <c r="I375" s="672"/>
      <c r="J375" s="672"/>
      <c r="K375" s="672"/>
      <c r="L375" s="672"/>
      <c r="M375" s="672"/>
      <c r="N375" s="672"/>
      <c r="O375" s="672"/>
      <c r="P375" s="672"/>
      <c r="Q375" s="672"/>
      <c r="R375" s="672"/>
      <c r="S375" s="672"/>
      <c r="T375" s="672"/>
      <c r="U375" s="672"/>
      <c r="V375" s="672"/>
      <c r="W375" s="672"/>
      <c r="X375" s="672"/>
      <c r="Y375" s="672"/>
      <c r="Z375" s="672"/>
      <c r="AA375" s="672"/>
      <c r="AB375" s="672"/>
    </row>
    <row r="376" spans="1:28" ht="15.75" customHeight="1">
      <c r="A376" s="672"/>
      <c r="B376" s="672"/>
      <c r="C376" s="672"/>
      <c r="D376" s="672"/>
      <c r="E376" s="672"/>
      <c r="F376" s="672"/>
      <c r="G376" s="672"/>
      <c r="H376" s="672"/>
      <c r="I376" s="672"/>
      <c r="J376" s="672"/>
      <c r="K376" s="672"/>
      <c r="L376" s="672"/>
      <c r="M376" s="672"/>
      <c r="N376" s="672"/>
      <c r="O376" s="672"/>
      <c r="P376" s="672"/>
      <c r="Q376" s="672"/>
      <c r="R376" s="672"/>
      <c r="S376" s="672"/>
      <c r="T376" s="672"/>
      <c r="U376" s="672"/>
      <c r="V376" s="672"/>
      <c r="W376" s="672"/>
      <c r="X376" s="672"/>
      <c r="Y376" s="672"/>
      <c r="Z376" s="672"/>
      <c r="AA376" s="672"/>
      <c r="AB376" s="672"/>
    </row>
    <row r="377" spans="1:28" ht="15.75" customHeight="1">
      <c r="A377" s="672"/>
      <c r="B377" s="672"/>
      <c r="C377" s="672"/>
      <c r="D377" s="672"/>
      <c r="E377" s="672"/>
      <c r="F377" s="672"/>
      <c r="G377" s="672"/>
      <c r="H377" s="672"/>
      <c r="I377" s="672"/>
      <c r="J377" s="672"/>
      <c r="K377" s="672"/>
      <c r="L377" s="672"/>
      <c r="M377" s="672"/>
      <c r="N377" s="672"/>
      <c r="O377" s="672"/>
      <c r="P377" s="672"/>
      <c r="Q377" s="672"/>
      <c r="R377" s="672"/>
      <c r="S377" s="672"/>
      <c r="T377" s="672"/>
      <c r="U377" s="672"/>
      <c r="V377" s="672"/>
      <c r="W377" s="672"/>
      <c r="X377" s="672"/>
      <c r="Y377" s="672"/>
      <c r="Z377" s="672"/>
      <c r="AA377" s="672"/>
      <c r="AB377" s="672"/>
    </row>
    <row r="378" spans="1:28" ht="15.75" customHeight="1">
      <c r="A378" s="672"/>
      <c r="B378" s="672"/>
      <c r="C378" s="672"/>
      <c r="D378" s="672"/>
      <c r="E378" s="672"/>
      <c r="F378" s="672"/>
      <c r="G378" s="672"/>
      <c r="H378" s="672"/>
      <c r="I378" s="672"/>
      <c r="J378" s="672"/>
      <c r="K378" s="672"/>
      <c r="L378" s="672"/>
      <c r="M378" s="672"/>
      <c r="N378" s="672"/>
      <c r="O378" s="672"/>
      <c r="P378" s="672"/>
      <c r="Q378" s="672"/>
      <c r="R378" s="672"/>
      <c r="S378" s="672"/>
      <c r="T378" s="672"/>
      <c r="U378" s="672"/>
      <c r="V378" s="672"/>
      <c r="W378" s="672"/>
      <c r="X378" s="672"/>
      <c r="Y378" s="672"/>
      <c r="Z378" s="672"/>
      <c r="AA378" s="672"/>
      <c r="AB378" s="672"/>
    </row>
    <row r="379" spans="1:28" ht="15.75" customHeight="1">
      <c r="A379" s="672"/>
      <c r="B379" s="672"/>
      <c r="C379" s="672"/>
      <c r="D379" s="672"/>
      <c r="E379" s="672"/>
      <c r="F379" s="672"/>
      <c r="G379" s="672"/>
      <c r="H379" s="672"/>
      <c r="I379" s="672"/>
      <c r="J379" s="672"/>
      <c r="K379" s="672"/>
      <c r="L379" s="672"/>
      <c r="M379" s="672"/>
      <c r="N379" s="672"/>
      <c r="O379" s="672"/>
      <c r="P379" s="672"/>
      <c r="Q379" s="672"/>
      <c r="R379" s="672"/>
      <c r="S379" s="672"/>
      <c r="T379" s="672"/>
      <c r="U379" s="672"/>
      <c r="V379" s="672"/>
      <c r="W379" s="672"/>
      <c r="X379" s="672"/>
      <c r="Y379" s="672"/>
      <c r="Z379" s="672"/>
      <c r="AA379" s="672"/>
      <c r="AB379" s="672"/>
    </row>
    <row r="380" spans="1:28" ht="15.75" customHeight="1">
      <c r="A380" s="672"/>
      <c r="B380" s="672"/>
      <c r="C380" s="672"/>
      <c r="D380" s="672"/>
      <c r="E380" s="672"/>
      <c r="F380" s="672"/>
      <c r="G380" s="672"/>
      <c r="H380" s="672"/>
      <c r="I380" s="672"/>
      <c r="J380" s="672"/>
      <c r="K380" s="672"/>
      <c r="L380" s="672"/>
      <c r="M380" s="672"/>
      <c r="N380" s="672"/>
      <c r="O380" s="672"/>
      <c r="P380" s="672"/>
      <c r="Q380" s="672"/>
      <c r="R380" s="672"/>
      <c r="S380" s="672"/>
      <c r="T380" s="672"/>
      <c r="U380" s="672"/>
      <c r="V380" s="672"/>
      <c r="W380" s="672"/>
      <c r="X380" s="672"/>
      <c r="Y380" s="672"/>
      <c r="Z380" s="672"/>
      <c r="AA380" s="672"/>
      <c r="AB380" s="672"/>
    </row>
    <row r="381" spans="1:28" ht="15.75" customHeight="1">
      <c r="A381" s="672"/>
      <c r="B381" s="672"/>
      <c r="C381" s="672"/>
      <c r="D381" s="672"/>
      <c r="E381" s="672"/>
      <c r="F381" s="672"/>
      <c r="G381" s="672"/>
      <c r="H381" s="672"/>
      <c r="I381" s="672"/>
      <c r="J381" s="672"/>
      <c r="K381" s="672"/>
      <c r="L381" s="672"/>
      <c r="M381" s="672"/>
      <c r="N381" s="672"/>
      <c r="O381" s="672"/>
      <c r="P381" s="672"/>
      <c r="Q381" s="672"/>
      <c r="R381" s="672"/>
      <c r="S381" s="672"/>
      <c r="T381" s="672"/>
      <c r="U381" s="672"/>
      <c r="V381" s="672"/>
      <c r="W381" s="672"/>
      <c r="X381" s="672"/>
      <c r="Y381" s="672"/>
      <c r="Z381" s="672"/>
      <c r="AA381" s="672"/>
      <c r="AB381" s="672"/>
    </row>
    <row r="382" spans="1:28" ht="15.75" customHeight="1">
      <c r="A382" s="672"/>
      <c r="B382" s="672"/>
      <c r="C382" s="672"/>
      <c r="D382" s="672"/>
      <c r="E382" s="672"/>
      <c r="F382" s="672"/>
      <c r="G382" s="672"/>
      <c r="H382" s="672"/>
      <c r="I382" s="672"/>
      <c r="J382" s="672"/>
      <c r="K382" s="672"/>
      <c r="L382" s="672"/>
      <c r="M382" s="672"/>
      <c r="N382" s="672"/>
      <c r="O382" s="672"/>
      <c r="P382" s="672"/>
      <c r="Q382" s="672"/>
      <c r="R382" s="672"/>
      <c r="S382" s="672"/>
      <c r="T382" s="672"/>
      <c r="U382" s="672"/>
      <c r="V382" s="672"/>
      <c r="W382" s="672"/>
      <c r="X382" s="672"/>
      <c r="Y382" s="672"/>
      <c r="Z382" s="672"/>
      <c r="AA382" s="672"/>
      <c r="AB382" s="672"/>
    </row>
    <row r="383" spans="1:28" ht="15.75" customHeight="1">
      <c r="A383" s="672"/>
      <c r="B383" s="672"/>
      <c r="C383" s="672"/>
      <c r="D383" s="672"/>
      <c r="E383" s="672"/>
      <c r="F383" s="672"/>
      <c r="G383" s="672"/>
      <c r="H383" s="672"/>
      <c r="I383" s="672"/>
      <c r="J383" s="672"/>
      <c r="K383" s="672"/>
      <c r="L383" s="672"/>
      <c r="M383" s="672"/>
      <c r="N383" s="672"/>
      <c r="O383" s="672"/>
      <c r="P383" s="672"/>
      <c r="Q383" s="672"/>
      <c r="R383" s="672"/>
      <c r="S383" s="672"/>
      <c r="T383" s="672"/>
      <c r="U383" s="672"/>
      <c r="V383" s="672"/>
      <c r="W383" s="672"/>
      <c r="X383" s="672"/>
      <c r="Y383" s="672"/>
      <c r="Z383" s="672"/>
      <c r="AA383" s="672"/>
      <c r="AB383" s="672"/>
    </row>
    <row r="384" spans="1:28" ht="15.75" customHeight="1">
      <c r="A384" s="672"/>
      <c r="B384" s="672"/>
      <c r="C384" s="672"/>
      <c r="D384" s="672"/>
      <c r="E384" s="672"/>
      <c r="F384" s="672"/>
      <c r="G384" s="672"/>
      <c r="H384" s="672"/>
      <c r="I384" s="672"/>
      <c r="J384" s="672"/>
      <c r="K384" s="672"/>
      <c r="L384" s="672"/>
      <c r="M384" s="672"/>
      <c r="N384" s="672"/>
      <c r="O384" s="672"/>
      <c r="P384" s="672"/>
      <c r="Q384" s="672"/>
      <c r="R384" s="672"/>
      <c r="S384" s="672"/>
      <c r="T384" s="672"/>
      <c r="U384" s="672"/>
      <c r="V384" s="672"/>
      <c r="W384" s="672"/>
      <c r="X384" s="672"/>
      <c r="Y384" s="672"/>
      <c r="Z384" s="672"/>
      <c r="AA384" s="672"/>
      <c r="AB384" s="672"/>
    </row>
    <row r="385" spans="1:28" ht="15.75" customHeight="1">
      <c r="A385" s="672"/>
      <c r="B385" s="672"/>
      <c r="C385" s="672"/>
      <c r="D385" s="672"/>
      <c r="E385" s="672"/>
      <c r="F385" s="672"/>
      <c r="G385" s="672"/>
      <c r="H385" s="672"/>
      <c r="I385" s="672"/>
      <c r="J385" s="672"/>
      <c r="K385" s="672"/>
      <c r="L385" s="672"/>
      <c r="M385" s="672"/>
      <c r="N385" s="672"/>
      <c r="O385" s="672"/>
      <c r="P385" s="672"/>
      <c r="Q385" s="672"/>
      <c r="R385" s="672"/>
      <c r="S385" s="672"/>
      <c r="T385" s="672"/>
      <c r="U385" s="672"/>
      <c r="V385" s="672"/>
      <c r="W385" s="672"/>
      <c r="X385" s="672"/>
      <c r="Y385" s="672"/>
      <c r="Z385" s="672"/>
      <c r="AA385" s="672"/>
      <c r="AB385" s="672"/>
    </row>
    <row r="386" spans="1:28" ht="15.75" customHeight="1">
      <c r="A386" s="672"/>
      <c r="B386" s="672"/>
      <c r="C386" s="672"/>
      <c r="D386" s="672"/>
      <c r="E386" s="672"/>
      <c r="F386" s="672"/>
      <c r="G386" s="672"/>
      <c r="H386" s="672"/>
      <c r="I386" s="672"/>
      <c r="J386" s="672"/>
      <c r="K386" s="672"/>
      <c r="L386" s="672"/>
      <c r="M386" s="672"/>
      <c r="N386" s="672"/>
      <c r="O386" s="672"/>
      <c r="P386" s="672"/>
      <c r="Q386" s="672"/>
      <c r="R386" s="672"/>
      <c r="S386" s="672"/>
      <c r="T386" s="672"/>
      <c r="U386" s="672"/>
      <c r="V386" s="672"/>
      <c r="W386" s="672"/>
      <c r="X386" s="672"/>
      <c r="Y386" s="672"/>
      <c r="Z386" s="672"/>
      <c r="AA386" s="672"/>
      <c r="AB386" s="672"/>
    </row>
    <row r="387" spans="1:28" ht="15.75" customHeight="1">
      <c r="A387" s="672"/>
      <c r="B387" s="672"/>
      <c r="C387" s="672"/>
      <c r="D387" s="672"/>
      <c r="E387" s="672"/>
      <c r="F387" s="672"/>
      <c r="G387" s="672"/>
      <c r="H387" s="672"/>
      <c r="I387" s="672"/>
      <c r="J387" s="672"/>
      <c r="K387" s="672"/>
      <c r="L387" s="672"/>
      <c r="M387" s="672"/>
      <c r="N387" s="672"/>
      <c r="O387" s="672"/>
      <c r="P387" s="672"/>
      <c r="Q387" s="672"/>
      <c r="R387" s="672"/>
      <c r="S387" s="672"/>
      <c r="T387" s="672"/>
      <c r="U387" s="672"/>
      <c r="V387" s="672"/>
      <c r="W387" s="672"/>
      <c r="X387" s="672"/>
      <c r="Y387" s="672"/>
      <c r="Z387" s="672"/>
      <c r="AA387" s="672"/>
      <c r="AB387" s="672"/>
    </row>
    <row r="388" spans="1:28" ht="15.75" customHeight="1">
      <c r="A388" s="672"/>
      <c r="B388" s="672"/>
      <c r="C388" s="672"/>
      <c r="D388" s="672"/>
      <c r="E388" s="672"/>
      <c r="F388" s="672"/>
      <c r="G388" s="672"/>
      <c r="H388" s="672"/>
      <c r="I388" s="672"/>
      <c r="J388" s="672"/>
      <c r="K388" s="672"/>
      <c r="L388" s="672"/>
      <c r="M388" s="672"/>
      <c r="N388" s="672"/>
      <c r="O388" s="672"/>
      <c r="P388" s="672"/>
      <c r="Q388" s="672"/>
      <c r="R388" s="672"/>
      <c r="S388" s="672"/>
      <c r="T388" s="672"/>
      <c r="U388" s="672"/>
      <c r="V388" s="672"/>
      <c r="W388" s="672"/>
      <c r="X388" s="672"/>
      <c r="Y388" s="672"/>
      <c r="Z388" s="672"/>
      <c r="AA388" s="672"/>
      <c r="AB388" s="672"/>
    </row>
    <row r="389" spans="1:28" ht="15.75" customHeight="1">
      <c r="A389" s="672"/>
      <c r="B389" s="672"/>
      <c r="C389" s="672"/>
      <c r="D389" s="672"/>
      <c r="E389" s="672"/>
      <c r="F389" s="672"/>
      <c r="G389" s="672"/>
      <c r="H389" s="672"/>
      <c r="I389" s="672"/>
      <c r="J389" s="672"/>
      <c r="K389" s="672"/>
      <c r="L389" s="672"/>
      <c r="M389" s="672"/>
      <c r="N389" s="672"/>
      <c r="O389" s="672"/>
      <c r="P389" s="672"/>
      <c r="Q389" s="672"/>
      <c r="R389" s="672"/>
      <c r="S389" s="672"/>
      <c r="T389" s="672"/>
      <c r="U389" s="672"/>
      <c r="V389" s="672"/>
      <c r="W389" s="672"/>
      <c r="X389" s="672"/>
      <c r="Y389" s="672"/>
      <c r="Z389" s="672"/>
      <c r="AA389" s="672"/>
      <c r="AB389" s="672"/>
    </row>
    <row r="390" spans="1:28" ht="15.75" customHeight="1">
      <c r="A390" s="672"/>
      <c r="B390" s="672"/>
      <c r="C390" s="672"/>
      <c r="D390" s="672"/>
      <c r="E390" s="672"/>
      <c r="F390" s="672"/>
      <c r="G390" s="672"/>
      <c r="H390" s="672"/>
      <c r="I390" s="672"/>
      <c r="J390" s="672"/>
      <c r="K390" s="672"/>
      <c r="L390" s="672"/>
      <c r="M390" s="672"/>
      <c r="N390" s="672"/>
      <c r="O390" s="672"/>
      <c r="P390" s="672"/>
      <c r="Q390" s="672"/>
      <c r="R390" s="672"/>
      <c r="S390" s="672"/>
      <c r="T390" s="672"/>
      <c r="U390" s="672"/>
      <c r="V390" s="672"/>
      <c r="W390" s="672"/>
      <c r="X390" s="672"/>
      <c r="Y390" s="672"/>
      <c r="Z390" s="672"/>
      <c r="AA390" s="672"/>
      <c r="AB390" s="672"/>
    </row>
    <row r="391" spans="1:28" ht="15.75" customHeight="1">
      <c r="A391" s="672"/>
      <c r="B391" s="672"/>
      <c r="C391" s="672"/>
      <c r="D391" s="672"/>
      <c r="E391" s="672"/>
      <c r="F391" s="672"/>
      <c r="G391" s="672"/>
      <c r="H391" s="672"/>
      <c r="I391" s="672"/>
      <c r="J391" s="672"/>
      <c r="K391" s="672"/>
      <c r="L391" s="672"/>
      <c r="M391" s="672"/>
      <c r="N391" s="672"/>
      <c r="O391" s="672"/>
      <c r="P391" s="672"/>
      <c r="Q391" s="672"/>
      <c r="R391" s="672"/>
      <c r="S391" s="672"/>
      <c r="T391" s="672"/>
      <c r="U391" s="672"/>
      <c r="V391" s="672"/>
      <c r="W391" s="672"/>
      <c r="X391" s="672"/>
      <c r="Y391" s="672"/>
      <c r="Z391" s="672"/>
      <c r="AA391" s="672"/>
      <c r="AB391" s="672"/>
    </row>
    <row r="392" spans="1:28" ht="15.75" customHeight="1">
      <c r="A392" s="672"/>
      <c r="B392" s="672"/>
      <c r="C392" s="672"/>
      <c r="D392" s="672"/>
      <c r="E392" s="672"/>
      <c r="F392" s="672"/>
      <c r="G392" s="672"/>
      <c r="H392" s="672"/>
      <c r="I392" s="672"/>
      <c r="J392" s="672"/>
      <c r="K392" s="672"/>
      <c r="L392" s="672"/>
      <c r="M392" s="672"/>
      <c r="N392" s="672"/>
      <c r="O392" s="672"/>
      <c r="P392" s="672"/>
      <c r="Q392" s="672"/>
      <c r="R392" s="672"/>
      <c r="S392" s="672"/>
      <c r="T392" s="672"/>
      <c r="U392" s="672"/>
      <c r="V392" s="672"/>
      <c r="W392" s="672"/>
      <c r="X392" s="672"/>
      <c r="Y392" s="672"/>
      <c r="Z392" s="672"/>
      <c r="AA392" s="672"/>
      <c r="AB392" s="672"/>
    </row>
    <row r="393" spans="1:28" ht="15.75" customHeight="1">
      <c r="A393" s="672"/>
      <c r="B393" s="672"/>
      <c r="C393" s="672"/>
      <c r="D393" s="672"/>
      <c r="E393" s="672"/>
      <c r="F393" s="672"/>
      <c r="G393" s="672"/>
      <c r="H393" s="672"/>
      <c r="I393" s="672"/>
      <c r="J393" s="672"/>
      <c r="K393" s="672"/>
      <c r="L393" s="672"/>
      <c r="M393" s="672"/>
      <c r="N393" s="672"/>
      <c r="O393" s="672"/>
      <c r="P393" s="672"/>
      <c r="Q393" s="672"/>
      <c r="R393" s="672"/>
      <c r="S393" s="672"/>
      <c r="T393" s="672"/>
      <c r="U393" s="672"/>
      <c r="V393" s="672"/>
      <c r="W393" s="672"/>
      <c r="X393" s="672"/>
      <c r="Y393" s="672"/>
      <c r="Z393" s="672"/>
      <c r="AA393" s="672"/>
      <c r="AB393" s="672"/>
    </row>
    <row r="394" spans="1:28" ht="15.75" customHeight="1">
      <c r="A394" s="672"/>
      <c r="B394" s="672"/>
      <c r="C394" s="672"/>
      <c r="D394" s="672"/>
      <c r="E394" s="672"/>
      <c r="F394" s="672"/>
      <c r="G394" s="672"/>
      <c r="H394" s="672"/>
      <c r="I394" s="672"/>
      <c r="J394" s="672"/>
      <c r="K394" s="672"/>
      <c r="L394" s="672"/>
      <c r="M394" s="672"/>
      <c r="N394" s="672"/>
      <c r="O394" s="672"/>
      <c r="P394" s="672"/>
      <c r="Q394" s="672"/>
      <c r="R394" s="672"/>
      <c r="S394" s="672"/>
      <c r="T394" s="672"/>
      <c r="U394" s="672"/>
      <c r="V394" s="672"/>
      <c r="W394" s="672"/>
      <c r="X394" s="672"/>
      <c r="Y394" s="672"/>
      <c r="Z394" s="672"/>
      <c r="AA394" s="672"/>
      <c r="AB394" s="672"/>
    </row>
    <row r="395" spans="1:28" ht="15.75" customHeight="1">
      <c r="A395" s="672"/>
      <c r="B395" s="672"/>
      <c r="C395" s="672"/>
      <c r="D395" s="672"/>
      <c r="E395" s="672"/>
      <c r="F395" s="672"/>
      <c r="G395" s="672"/>
      <c r="H395" s="672"/>
      <c r="I395" s="672"/>
      <c r="J395" s="672"/>
      <c r="K395" s="672"/>
      <c r="L395" s="672"/>
      <c r="M395" s="672"/>
      <c r="N395" s="672"/>
      <c r="O395" s="672"/>
      <c r="P395" s="672"/>
      <c r="Q395" s="672"/>
      <c r="R395" s="672"/>
      <c r="S395" s="672"/>
      <c r="T395" s="672"/>
      <c r="U395" s="672"/>
      <c r="V395" s="672"/>
      <c r="W395" s="672"/>
      <c r="X395" s="672"/>
      <c r="Y395" s="672"/>
      <c r="Z395" s="672"/>
      <c r="AA395" s="672"/>
      <c r="AB395" s="672"/>
    </row>
    <row r="396" spans="1:28" ht="15.75" customHeight="1">
      <c r="A396" s="672"/>
      <c r="B396" s="672"/>
      <c r="C396" s="672"/>
      <c r="D396" s="672"/>
      <c r="E396" s="672"/>
      <c r="F396" s="672"/>
      <c r="G396" s="672"/>
      <c r="H396" s="672"/>
      <c r="I396" s="672"/>
      <c r="J396" s="672"/>
      <c r="K396" s="672"/>
      <c r="L396" s="672"/>
      <c r="M396" s="672"/>
      <c r="N396" s="672"/>
      <c r="O396" s="672"/>
      <c r="P396" s="672"/>
      <c r="Q396" s="672"/>
      <c r="R396" s="672"/>
      <c r="S396" s="672"/>
      <c r="T396" s="672"/>
      <c r="U396" s="672"/>
      <c r="V396" s="672"/>
      <c r="W396" s="672"/>
      <c r="X396" s="672"/>
      <c r="Y396" s="672"/>
      <c r="Z396" s="672"/>
      <c r="AA396" s="672"/>
      <c r="AB396" s="672"/>
    </row>
    <row r="397" spans="1:28" ht="15.75" customHeight="1">
      <c r="A397" s="672"/>
      <c r="B397" s="672"/>
      <c r="C397" s="672"/>
      <c r="D397" s="672"/>
      <c r="E397" s="672"/>
      <c r="F397" s="672"/>
      <c r="G397" s="672"/>
      <c r="H397" s="672"/>
      <c r="I397" s="672"/>
      <c r="J397" s="672"/>
      <c r="K397" s="672"/>
      <c r="L397" s="672"/>
      <c r="M397" s="672"/>
      <c r="N397" s="672"/>
      <c r="O397" s="672"/>
      <c r="P397" s="672"/>
      <c r="Q397" s="672"/>
      <c r="R397" s="672"/>
      <c r="S397" s="672"/>
      <c r="T397" s="672"/>
      <c r="U397" s="672"/>
      <c r="V397" s="672"/>
      <c r="W397" s="672"/>
      <c r="X397" s="672"/>
      <c r="Y397" s="672"/>
      <c r="Z397" s="672"/>
      <c r="AA397" s="672"/>
      <c r="AB397" s="672"/>
    </row>
    <row r="398" spans="1:28" ht="15.75" customHeight="1">
      <c r="A398" s="672"/>
      <c r="B398" s="672"/>
      <c r="C398" s="672"/>
      <c r="D398" s="672"/>
      <c r="E398" s="672"/>
      <c r="F398" s="672"/>
      <c r="G398" s="672"/>
      <c r="H398" s="672"/>
      <c r="I398" s="672"/>
      <c r="J398" s="672"/>
      <c r="K398" s="672"/>
      <c r="L398" s="672"/>
      <c r="M398" s="672"/>
      <c r="N398" s="672"/>
      <c r="O398" s="672"/>
      <c r="P398" s="672"/>
      <c r="Q398" s="672"/>
      <c r="R398" s="672"/>
      <c r="S398" s="672"/>
      <c r="T398" s="672"/>
      <c r="U398" s="672"/>
      <c r="V398" s="672"/>
      <c r="W398" s="672"/>
      <c r="X398" s="672"/>
      <c r="Y398" s="672"/>
      <c r="Z398" s="672"/>
      <c r="AA398" s="672"/>
      <c r="AB398" s="672"/>
    </row>
    <row r="399" spans="1:28" ht="15.75" customHeight="1">
      <c r="A399" s="672"/>
      <c r="B399" s="672"/>
      <c r="C399" s="672"/>
      <c r="D399" s="672"/>
      <c r="E399" s="672"/>
      <c r="F399" s="672"/>
      <c r="G399" s="672"/>
      <c r="H399" s="672"/>
      <c r="I399" s="672"/>
      <c r="J399" s="672"/>
      <c r="K399" s="672"/>
      <c r="L399" s="672"/>
      <c r="M399" s="672"/>
      <c r="N399" s="672"/>
      <c r="O399" s="672"/>
      <c r="P399" s="672"/>
      <c r="Q399" s="672"/>
      <c r="R399" s="672"/>
      <c r="S399" s="672"/>
      <c r="T399" s="672"/>
      <c r="U399" s="672"/>
      <c r="V399" s="672"/>
      <c r="W399" s="672"/>
      <c r="X399" s="672"/>
      <c r="Y399" s="672"/>
      <c r="Z399" s="672"/>
      <c r="AA399" s="672"/>
      <c r="AB399" s="672"/>
    </row>
    <row r="400" spans="1:28" ht="15.75" customHeight="1">
      <c r="A400" s="672"/>
      <c r="B400" s="672"/>
      <c r="C400" s="672"/>
      <c r="D400" s="672"/>
      <c r="E400" s="672"/>
      <c r="F400" s="672"/>
      <c r="G400" s="672"/>
      <c r="H400" s="672"/>
      <c r="I400" s="672"/>
      <c r="J400" s="672"/>
      <c r="K400" s="672"/>
      <c r="L400" s="672"/>
      <c r="M400" s="672"/>
      <c r="N400" s="672"/>
      <c r="O400" s="672"/>
      <c r="P400" s="672"/>
      <c r="Q400" s="672"/>
      <c r="R400" s="672"/>
      <c r="S400" s="672"/>
      <c r="T400" s="672"/>
      <c r="U400" s="672"/>
      <c r="V400" s="672"/>
      <c r="W400" s="672"/>
      <c r="X400" s="672"/>
      <c r="Y400" s="672"/>
      <c r="Z400" s="672"/>
      <c r="AA400" s="672"/>
      <c r="AB400" s="672"/>
    </row>
    <row r="401" spans="1:28" ht="15.75" customHeight="1">
      <c r="A401" s="672"/>
      <c r="B401" s="672"/>
      <c r="C401" s="672"/>
      <c r="D401" s="672"/>
      <c r="E401" s="672"/>
      <c r="F401" s="672"/>
      <c r="G401" s="672"/>
      <c r="H401" s="672"/>
      <c r="I401" s="672"/>
      <c r="J401" s="672"/>
      <c r="K401" s="672"/>
      <c r="L401" s="672"/>
      <c r="M401" s="672"/>
      <c r="N401" s="672"/>
      <c r="O401" s="672"/>
      <c r="P401" s="672"/>
      <c r="Q401" s="672"/>
      <c r="R401" s="672"/>
      <c r="S401" s="672"/>
      <c r="T401" s="672"/>
      <c r="U401" s="672"/>
      <c r="V401" s="672"/>
      <c r="W401" s="672"/>
      <c r="X401" s="672"/>
      <c r="Y401" s="672"/>
      <c r="Z401" s="672"/>
      <c r="AA401" s="672"/>
      <c r="AB401" s="672"/>
    </row>
    <row r="402" spans="1:28" ht="15.75" customHeight="1">
      <c r="A402" s="672"/>
      <c r="B402" s="672"/>
      <c r="C402" s="672"/>
      <c r="D402" s="672"/>
      <c r="E402" s="672"/>
      <c r="F402" s="672"/>
      <c r="G402" s="672"/>
      <c r="H402" s="672"/>
      <c r="I402" s="672"/>
      <c r="J402" s="672"/>
      <c r="K402" s="672"/>
      <c r="L402" s="672"/>
      <c r="M402" s="672"/>
      <c r="N402" s="672"/>
      <c r="O402" s="672"/>
      <c r="P402" s="672"/>
      <c r="Q402" s="672"/>
      <c r="R402" s="672"/>
      <c r="S402" s="672"/>
      <c r="T402" s="672"/>
      <c r="U402" s="672"/>
      <c r="V402" s="672"/>
      <c r="W402" s="672"/>
      <c r="X402" s="672"/>
      <c r="Y402" s="672"/>
      <c r="Z402" s="672"/>
      <c r="AA402" s="672"/>
      <c r="AB402" s="672"/>
    </row>
    <row r="403" spans="1:28" ht="15.75" customHeight="1">
      <c r="A403" s="672"/>
      <c r="B403" s="672"/>
      <c r="C403" s="672"/>
      <c r="D403" s="672"/>
      <c r="E403" s="672"/>
      <c r="F403" s="672"/>
      <c r="G403" s="672"/>
      <c r="H403" s="672"/>
      <c r="I403" s="672"/>
      <c r="J403" s="672"/>
      <c r="K403" s="672"/>
      <c r="L403" s="672"/>
      <c r="M403" s="672"/>
      <c r="N403" s="672"/>
      <c r="O403" s="672"/>
      <c r="P403" s="672"/>
      <c r="Q403" s="672"/>
      <c r="R403" s="672"/>
      <c r="S403" s="672"/>
      <c r="T403" s="672"/>
      <c r="U403" s="672"/>
      <c r="V403" s="672"/>
      <c r="W403" s="672"/>
      <c r="X403" s="672"/>
      <c r="Y403" s="672"/>
      <c r="Z403" s="672"/>
      <c r="AA403" s="672"/>
      <c r="AB403" s="672"/>
    </row>
    <row r="404" spans="1:28" ht="15.75" customHeight="1">
      <c r="A404" s="672"/>
      <c r="B404" s="672"/>
      <c r="C404" s="672"/>
      <c r="D404" s="672"/>
      <c r="E404" s="672"/>
      <c r="F404" s="672"/>
      <c r="G404" s="672"/>
      <c r="H404" s="672"/>
      <c r="I404" s="672"/>
      <c r="J404" s="672"/>
      <c r="K404" s="672"/>
      <c r="L404" s="672"/>
      <c r="M404" s="672"/>
      <c r="N404" s="672"/>
      <c r="O404" s="672"/>
      <c r="P404" s="672"/>
      <c r="Q404" s="672"/>
      <c r="R404" s="672"/>
      <c r="S404" s="672"/>
      <c r="T404" s="672"/>
      <c r="U404" s="672"/>
      <c r="V404" s="672"/>
      <c r="W404" s="672"/>
      <c r="X404" s="672"/>
      <c r="Y404" s="672"/>
      <c r="Z404" s="672"/>
      <c r="AA404" s="672"/>
      <c r="AB404" s="672"/>
    </row>
    <row r="405" spans="1:28" ht="15.75" customHeight="1">
      <c r="A405" s="672"/>
      <c r="B405" s="672"/>
      <c r="C405" s="672"/>
      <c r="D405" s="672"/>
      <c r="E405" s="672"/>
      <c r="F405" s="672"/>
      <c r="G405" s="672"/>
      <c r="H405" s="672"/>
      <c r="I405" s="672"/>
      <c r="J405" s="672"/>
      <c r="K405" s="672"/>
      <c r="L405" s="672"/>
      <c r="M405" s="672"/>
      <c r="N405" s="672"/>
      <c r="O405" s="672"/>
      <c r="P405" s="672"/>
      <c r="Q405" s="672"/>
      <c r="R405" s="672"/>
      <c r="S405" s="672"/>
      <c r="T405" s="672"/>
      <c r="U405" s="672"/>
      <c r="V405" s="672"/>
      <c r="W405" s="672"/>
      <c r="X405" s="672"/>
      <c r="Y405" s="672"/>
      <c r="Z405" s="672"/>
      <c r="AA405" s="672"/>
      <c r="AB405" s="672"/>
    </row>
    <row r="406" spans="1:28" ht="15.75" customHeight="1">
      <c r="A406" s="672"/>
      <c r="B406" s="672"/>
      <c r="C406" s="672"/>
      <c r="D406" s="672"/>
      <c r="E406" s="672"/>
      <c r="F406" s="672"/>
      <c r="G406" s="672"/>
      <c r="H406" s="672"/>
      <c r="I406" s="672"/>
      <c r="J406" s="672"/>
      <c r="K406" s="672"/>
      <c r="L406" s="672"/>
      <c r="M406" s="672"/>
      <c r="N406" s="672"/>
      <c r="O406" s="672"/>
      <c r="P406" s="672"/>
      <c r="Q406" s="672"/>
      <c r="R406" s="672"/>
      <c r="S406" s="672"/>
      <c r="T406" s="672"/>
      <c r="U406" s="672"/>
      <c r="V406" s="672"/>
      <c r="W406" s="672"/>
      <c r="X406" s="672"/>
      <c r="Y406" s="672"/>
      <c r="Z406" s="672"/>
      <c r="AA406" s="672"/>
      <c r="AB406" s="672"/>
    </row>
    <row r="407" spans="1:28" ht="15.75" customHeight="1">
      <c r="A407" s="672"/>
      <c r="B407" s="672"/>
      <c r="C407" s="672"/>
      <c r="D407" s="672"/>
      <c r="E407" s="672"/>
      <c r="F407" s="672"/>
      <c r="G407" s="672"/>
      <c r="H407" s="672"/>
      <c r="I407" s="672"/>
      <c r="J407" s="672"/>
      <c r="K407" s="672"/>
      <c r="L407" s="672"/>
      <c r="M407" s="672"/>
      <c r="N407" s="672"/>
      <c r="O407" s="672"/>
      <c r="P407" s="672"/>
      <c r="Q407" s="672"/>
      <c r="R407" s="672"/>
      <c r="S407" s="672"/>
      <c r="T407" s="672"/>
      <c r="U407" s="672"/>
      <c r="V407" s="672"/>
      <c r="W407" s="672"/>
      <c r="X407" s="672"/>
      <c r="Y407" s="672"/>
      <c r="Z407" s="672"/>
      <c r="AA407" s="672"/>
      <c r="AB407" s="672"/>
    </row>
    <row r="408" spans="1:28" ht="15.75" customHeight="1">
      <c r="A408" s="672"/>
      <c r="B408" s="672"/>
      <c r="C408" s="672"/>
      <c r="D408" s="672"/>
      <c r="E408" s="672"/>
      <c r="F408" s="672"/>
      <c r="G408" s="672"/>
      <c r="H408" s="672"/>
      <c r="I408" s="672"/>
      <c r="J408" s="672"/>
      <c r="K408" s="672"/>
      <c r="L408" s="672"/>
      <c r="M408" s="672"/>
      <c r="N408" s="672"/>
      <c r="O408" s="672"/>
      <c r="P408" s="672"/>
      <c r="Q408" s="672"/>
      <c r="R408" s="672"/>
      <c r="S408" s="672"/>
      <c r="T408" s="672"/>
      <c r="U408" s="672"/>
      <c r="V408" s="672"/>
      <c r="W408" s="672"/>
      <c r="X408" s="672"/>
      <c r="Y408" s="672"/>
      <c r="Z408" s="672"/>
      <c r="AA408" s="672"/>
      <c r="AB408" s="672"/>
    </row>
    <row r="409" spans="1:28" ht="15.75" customHeight="1">
      <c r="A409" s="672"/>
      <c r="B409" s="672"/>
      <c r="C409" s="672"/>
      <c r="D409" s="672"/>
      <c r="E409" s="672"/>
      <c r="F409" s="672"/>
      <c r="G409" s="672"/>
      <c r="H409" s="672"/>
      <c r="I409" s="672"/>
      <c r="J409" s="672"/>
      <c r="K409" s="672"/>
      <c r="L409" s="672"/>
      <c r="M409" s="672"/>
      <c r="N409" s="672"/>
      <c r="O409" s="672"/>
      <c r="P409" s="672"/>
      <c r="Q409" s="672"/>
      <c r="R409" s="672"/>
      <c r="S409" s="672"/>
      <c r="T409" s="672"/>
      <c r="U409" s="672"/>
      <c r="V409" s="672"/>
      <c r="W409" s="672"/>
      <c r="X409" s="672"/>
      <c r="Y409" s="672"/>
      <c r="Z409" s="672"/>
      <c r="AA409" s="672"/>
      <c r="AB409" s="672"/>
    </row>
    <row r="410" spans="1:28" ht="15.75" customHeight="1">
      <c r="A410" s="672"/>
      <c r="B410" s="672"/>
      <c r="C410" s="672"/>
      <c r="D410" s="672"/>
      <c r="E410" s="672"/>
      <c r="F410" s="672"/>
      <c r="G410" s="672"/>
      <c r="H410" s="672"/>
      <c r="I410" s="672"/>
      <c r="J410" s="672"/>
      <c r="K410" s="672"/>
      <c r="L410" s="672"/>
      <c r="M410" s="672"/>
      <c r="N410" s="672"/>
      <c r="O410" s="672"/>
      <c r="P410" s="672"/>
      <c r="Q410" s="672"/>
      <c r="R410" s="672"/>
      <c r="S410" s="672"/>
      <c r="T410" s="672"/>
      <c r="U410" s="672"/>
      <c r="V410" s="672"/>
      <c r="W410" s="672"/>
      <c r="X410" s="672"/>
      <c r="Y410" s="672"/>
      <c r="Z410" s="672"/>
      <c r="AA410" s="672"/>
      <c r="AB410" s="672"/>
    </row>
    <row r="411" spans="1:28" ht="15.75" customHeight="1">
      <c r="A411" s="672"/>
      <c r="B411" s="672"/>
      <c r="C411" s="672"/>
      <c r="D411" s="672"/>
      <c r="E411" s="672"/>
      <c r="F411" s="672"/>
      <c r="G411" s="672"/>
      <c r="H411" s="672"/>
      <c r="I411" s="672"/>
      <c r="J411" s="672"/>
      <c r="K411" s="672"/>
      <c r="L411" s="672"/>
      <c r="M411" s="672"/>
      <c r="N411" s="672"/>
      <c r="O411" s="672"/>
      <c r="P411" s="672"/>
      <c r="Q411" s="672"/>
      <c r="R411" s="672"/>
      <c r="S411" s="672"/>
      <c r="T411" s="672"/>
      <c r="U411" s="672"/>
      <c r="V411" s="672"/>
      <c r="W411" s="672"/>
      <c r="X411" s="672"/>
      <c r="Y411" s="672"/>
      <c r="Z411" s="672"/>
      <c r="AA411" s="672"/>
      <c r="AB411" s="672"/>
    </row>
    <row r="412" spans="1:28" ht="15.75" customHeight="1">
      <c r="A412" s="672"/>
      <c r="B412" s="672"/>
      <c r="C412" s="672"/>
      <c r="D412" s="672"/>
      <c r="E412" s="672"/>
      <c r="F412" s="672"/>
      <c r="G412" s="672"/>
      <c r="H412" s="672"/>
      <c r="I412" s="672"/>
      <c r="J412" s="672"/>
      <c r="K412" s="672"/>
      <c r="L412" s="672"/>
      <c r="M412" s="672"/>
      <c r="N412" s="672"/>
      <c r="O412" s="672"/>
      <c r="P412" s="672"/>
      <c r="Q412" s="672"/>
      <c r="R412" s="672"/>
      <c r="S412" s="672"/>
      <c r="T412" s="672"/>
      <c r="U412" s="672"/>
      <c r="V412" s="672"/>
      <c r="W412" s="672"/>
      <c r="X412" s="672"/>
      <c r="Y412" s="672"/>
      <c r="Z412" s="672"/>
      <c r="AA412" s="672"/>
      <c r="AB412" s="672"/>
    </row>
    <row r="413" spans="1:28" ht="15.75" customHeight="1">
      <c r="A413" s="672"/>
      <c r="B413" s="672"/>
      <c r="C413" s="672"/>
      <c r="D413" s="672"/>
      <c r="E413" s="672"/>
      <c r="F413" s="672"/>
      <c r="G413" s="672"/>
      <c r="H413" s="672"/>
      <c r="I413" s="672"/>
      <c r="J413" s="672"/>
      <c r="K413" s="672"/>
      <c r="L413" s="672"/>
      <c r="M413" s="672"/>
      <c r="N413" s="672"/>
      <c r="O413" s="672"/>
      <c r="P413" s="672"/>
      <c r="Q413" s="672"/>
      <c r="R413" s="672"/>
      <c r="S413" s="672"/>
      <c r="T413" s="672"/>
      <c r="U413" s="672"/>
      <c r="V413" s="672"/>
      <c r="W413" s="672"/>
      <c r="X413" s="672"/>
      <c r="Y413" s="672"/>
      <c r="Z413" s="672"/>
      <c r="AA413" s="672"/>
      <c r="AB413" s="672"/>
    </row>
    <row r="414" spans="1:28" ht="15.75" customHeight="1">
      <c r="A414" s="672"/>
      <c r="B414" s="672"/>
      <c r="C414" s="672"/>
      <c r="D414" s="672"/>
      <c r="E414" s="672"/>
      <c r="F414" s="672"/>
      <c r="G414" s="672"/>
      <c r="H414" s="672"/>
      <c r="I414" s="672"/>
      <c r="J414" s="672"/>
      <c r="K414" s="672"/>
      <c r="L414" s="672"/>
      <c r="M414" s="672"/>
      <c r="N414" s="672"/>
      <c r="O414" s="672"/>
      <c r="P414" s="672"/>
      <c r="Q414" s="672"/>
      <c r="R414" s="672"/>
      <c r="S414" s="672"/>
      <c r="T414" s="672"/>
      <c r="U414" s="672"/>
      <c r="V414" s="672"/>
      <c r="W414" s="672"/>
      <c r="X414" s="672"/>
      <c r="Y414" s="672"/>
      <c r="Z414" s="672"/>
      <c r="AA414" s="672"/>
      <c r="AB414" s="672"/>
    </row>
    <row r="415" spans="1:28" ht="15.75" customHeight="1">
      <c r="A415" s="672"/>
      <c r="B415" s="672"/>
      <c r="C415" s="672"/>
      <c r="D415" s="672"/>
      <c r="E415" s="672"/>
      <c r="F415" s="672"/>
      <c r="G415" s="672"/>
      <c r="H415" s="672"/>
      <c r="I415" s="672"/>
      <c r="J415" s="672"/>
      <c r="K415" s="672"/>
      <c r="L415" s="672"/>
      <c r="M415" s="672"/>
      <c r="N415" s="672"/>
      <c r="O415" s="672"/>
      <c r="P415" s="672"/>
      <c r="Q415" s="672"/>
      <c r="R415" s="672"/>
      <c r="S415" s="672"/>
      <c r="T415" s="672"/>
      <c r="U415" s="672"/>
      <c r="V415" s="672"/>
      <c r="W415" s="672"/>
      <c r="X415" s="672"/>
      <c r="Y415" s="672"/>
      <c r="Z415" s="672"/>
      <c r="AA415" s="672"/>
      <c r="AB415" s="672"/>
    </row>
    <row r="416" spans="1:28" ht="15.75" customHeight="1">
      <c r="A416" s="672"/>
      <c r="B416" s="672"/>
      <c r="C416" s="672"/>
      <c r="D416" s="672"/>
      <c r="E416" s="672"/>
      <c r="F416" s="672"/>
      <c r="G416" s="672"/>
      <c r="H416" s="672"/>
      <c r="I416" s="672"/>
      <c r="J416" s="672"/>
      <c r="K416" s="672"/>
      <c r="L416" s="672"/>
      <c r="M416" s="672"/>
      <c r="N416" s="672"/>
      <c r="O416" s="672"/>
      <c r="P416" s="672"/>
      <c r="Q416" s="672"/>
      <c r="R416" s="672"/>
      <c r="S416" s="672"/>
      <c r="T416" s="672"/>
      <c r="U416" s="672"/>
      <c r="V416" s="672"/>
      <c r="W416" s="672"/>
      <c r="X416" s="672"/>
      <c r="Y416" s="672"/>
      <c r="Z416" s="672"/>
      <c r="AA416" s="672"/>
      <c r="AB416" s="672"/>
    </row>
    <row r="417" spans="1:28" ht="15.75" customHeight="1">
      <c r="A417" s="672"/>
      <c r="B417" s="672"/>
      <c r="C417" s="672"/>
      <c r="D417" s="672"/>
      <c r="E417" s="672"/>
      <c r="F417" s="672"/>
      <c r="G417" s="672"/>
      <c r="H417" s="672"/>
      <c r="I417" s="672"/>
      <c r="J417" s="672"/>
      <c r="K417" s="672"/>
      <c r="L417" s="672"/>
      <c r="M417" s="672"/>
      <c r="N417" s="672"/>
      <c r="O417" s="672"/>
      <c r="P417" s="672"/>
      <c r="Q417" s="672"/>
      <c r="R417" s="672"/>
      <c r="S417" s="672"/>
      <c r="T417" s="672"/>
      <c r="U417" s="672"/>
      <c r="V417" s="672"/>
      <c r="W417" s="672"/>
      <c r="X417" s="672"/>
      <c r="Y417" s="672"/>
      <c r="Z417" s="672"/>
      <c r="AA417" s="672"/>
      <c r="AB417" s="672"/>
    </row>
    <row r="418" spans="1:28" ht="15.75" customHeight="1">
      <c r="A418" s="672"/>
      <c r="B418" s="672"/>
      <c r="C418" s="672"/>
      <c r="D418" s="672"/>
      <c r="E418" s="672"/>
      <c r="F418" s="672"/>
      <c r="G418" s="672"/>
      <c r="H418" s="672"/>
      <c r="I418" s="672"/>
      <c r="J418" s="672"/>
      <c r="K418" s="672"/>
      <c r="L418" s="672"/>
      <c r="M418" s="672"/>
      <c r="N418" s="672"/>
      <c r="O418" s="672"/>
      <c r="P418" s="672"/>
      <c r="Q418" s="672"/>
      <c r="R418" s="672"/>
      <c r="S418" s="672"/>
      <c r="T418" s="672"/>
      <c r="U418" s="672"/>
      <c r="V418" s="672"/>
      <c r="W418" s="672"/>
      <c r="X418" s="672"/>
      <c r="Y418" s="672"/>
      <c r="Z418" s="672"/>
      <c r="AA418" s="672"/>
      <c r="AB418" s="672"/>
    </row>
    <row r="419" spans="1:28" ht="15.75" customHeight="1">
      <c r="A419" s="672"/>
      <c r="B419" s="672"/>
      <c r="C419" s="672"/>
      <c r="D419" s="672"/>
      <c r="E419" s="672"/>
      <c r="F419" s="672"/>
      <c r="G419" s="672"/>
      <c r="H419" s="672"/>
      <c r="I419" s="672"/>
      <c r="J419" s="672"/>
      <c r="K419" s="672"/>
      <c r="L419" s="672"/>
      <c r="M419" s="672"/>
      <c r="N419" s="672"/>
      <c r="O419" s="672"/>
      <c r="P419" s="672"/>
      <c r="Q419" s="672"/>
      <c r="R419" s="672"/>
      <c r="S419" s="672"/>
      <c r="T419" s="672"/>
      <c r="U419" s="672"/>
      <c r="V419" s="672"/>
      <c r="W419" s="672"/>
      <c r="X419" s="672"/>
      <c r="Y419" s="672"/>
      <c r="Z419" s="672"/>
      <c r="AA419" s="672"/>
      <c r="AB419" s="672"/>
    </row>
    <row r="420" spans="1:28" ht="15.75" customHeight="1">
      <c r="A420" s="672"/>
      <c r="B420" s="672"/>
      <c r="C420" s="672"/>
      <c r="D420" s="672"/>
      <c r="E420" s="672"/>
      <c r="F420" s="672"/>
      <c r="G420" s="672"/>
      <c r="H420" s="672"/>
      <c r="I420" s="672"/>
      <c r="J420" s="672"/>
      <c r="K420" s="672"/>
      <c r="L420" s="672"/>
      <c r="M420" s="672"/>
      <c r="N420" s="672"/>
      <c r="O420" s="672"/>
      <c r="P420" s="672"/>
      <c r="Q420" s="672"/>
      <c r="R420" s="672"/>
      <c r="S420" s="672"/>
      <c r="T420" s="672"/>
      <c r="U420" s="672"/>
      <c r="V420" s="672"/>
      <c r="W420" s="672"/>
      <c r="X420" s="672"/>
      <c r="Y420" s="672"/>
      <c r="Z420" s="672"/>
      <c r="AA420" s="672"/>
      <c r="AB420" s="672"/>
    </row>
    <row r="421" spans="1:28" ht="15.75" customHeight="1">
      <c r="A421" s="672"/>
      <c r="B421" s="672"/>
      <c r="C421" s="672"/>
      <c r="D421" s="672"/>
      <c r="E421" s="672"/>
      <c r="F421" s="672"/>
      <c r="G421" s="672"/>
      <c r="H421" s="672"/>
      <c r="I421" s="672"/>
      <c r="J421" s="672"/>
      <c r="K421" s="672"/>
      <c r="L421" s="672"/>
      <c r="M421" s="672"/>
      <c r="N421" s="672"/>
      <c r="O421" s="672"/>
      <c r="P421" s="672"/>
      <c r="Q421" s="672"/>
      <c r="R421" s="672"/>
      <c r="S421" s="672"/>
      <c r="T421" s="672"/>
      <c r="U421" s="672"/>
      <c r="V421" s="672"/>
      <c r="W421" s="672"/>
      <c r="X421" s="672"/>
      <c r="Y421" s="672"/>
      <c r="Z421" s="672"/>
      <c r="AA421" s="672"/>
      <c r="AB421" s="672"/>
    </row>
    <row r="422" spans="1:28" ht="15.75" customHeight="1">
      <c r="A422" s="672"/>
      <c r="B422" s="672"/>
      <c r="C422" s="672"/>
      <c r="D422" s="672"/>
      <c r="E422" s="672"/>
      <c r="F422" s="672"/>
      <c r="G422" s="672"/>
      <c r="H422" s="672"/>
      <c r="I422" s="672"/>
      <c r="J422" s="672"/>
      <c r="K422" s="672"/>
      <c r="L422" s="672"/>
      <c r="M422" s="672"/>
      <c r="N422" s="672"/>
      <c r="O422" s="672"/>
      <c r="P422" s="672"/>
      <c r="Q422" s="672"/>
      <c r="R422" s="672"/>
      <c r="S422" s="672"/>
      <c r="T422" s="672"/>
      <c r="U422" s="672"/>
      <c r="V422" s="672"/>
      <c r="W422" s="672"/>
      <c r="X422" s="672"/>
      <c r="Y422" s="672"/>
      <c r="Z422" s="672"/>
      <c r="AA422" s="672"/>
      <c r="AB422" s="672"/>
    </row>
    <row r="423" spans="1:28" ht="15.75" customHeight="1">
      <c r="A423" s="672"/>
      <c r="B423" s="672"/>
      <c r="C423" s="672"/>
      <c r="D423" s="672"/>
      <c r="E423" s="672"/>
      <c r="F423" s="672"/>
      <c r="G423" s="672"/>
      <c r="H423" s="672"/>
      <c r="I423" s="672"/>
      <c r="J423" s="672"/>
      <c r="K423" s="672"/>
      <c r="L423" s="672"/>
      <c r="M423" s="672"/>
      <c r="N423" s="672"/>
      <c r="O423" s="672"/>
      <c r="P423" s="672"/>
      <c r="Q423" s="672"/>
      <c r="R423" s="672"/>
      <c r="S423" s="672"/>
      <c r="T423" s="672"/>
      <c r="U423" s="672"/>
      <c r="V423" s="672"/>
      <c r="W423" s="672"/>
      <c r="X423" s="672"/>
      <c r="Y423" s="672"/>
      <c r="Z423" s="672"/>
      <c r="AA423" s="672"/>
      <c r="AB423" s="672"/>
    </row>
    <row r="424" spans="1:28" ht="15.75" customHeight="1">
      <c r="A424" s="672"/>
      <c r="B424" s="672"/>
      <c r="C424" s="672"/>
      <c r="D424" s="672"/>
      <c r="E424" s="672"/>
      <c r="F424" s="672"/>
      <c r="G424" s="672"/>
      <c r="H424" s="672"/>
      <c r="I424" s="672"/>
      <c r="J424" s="672"/>
      <c r="K424" s="672"/>
      <c r="L424" s="672"/>
      <c r="M424" s="672"/>
      <c r="N424" s="672"/>
      <c r="O424" s="672"/>
      <c r="P424" s="672"/>
      <c r="Q424" s="672"/>
      <c r="R424" s="672"/>
      <c r="S424" s="672"/>
      <c r="T424" s="672"/>
      <c r="U424" s="672"/>
      <c r="V424" s="672"/>
      <c r="W424" s="672"/>
      <c r="X424" s="672"/>
      <c r="Y424" s="672"/>
      <c r="Z424" s="672"/>
      <c r="AA424" s="672"/>
      <c r="AB424" s="672"/>
    </row>
    <row r="425" spans="1:28" ht="15.75" customHeight="1">
      <c r="A425" s="672"/>
      <c r="B425" s="672"/>
      <c r="C425" s="672"/>
      <c r="D425" s="672"/>
      <c r="E425" s="672"/>
      <c r="F425" s="672"/>
      <c r="G425" s="672"/>
      <c r="H425" s="672"/>
      <c r="I425" s="672"/>
      <c r="J425" s="672"/>
      <c r="K425" s="672"/>
      <c r="L425" s="672"/>
      <c r="M425" s="672"/>
      <c r="N425" s="672"/>
      <c r="O425" s="672"/>
      <c r="P425" s="672"/>
      <c r="Q425" s="672"/>
      <c r="R425" s="672"/>
      <c r="S425" s="672"/>
      <c r="T425" s="672"/>
      <c r="U425" s="672"/>
      <c r="V425" s="672"/>
      <c r="W425" s="672"/>
      <c r="X425" s="672"/>
      <c r="Y425" s="672"/>
      <c r="Z425" s="672"/>
      <c r="AA425" s="672"/>
      <c r="AB425" s="672"/>
    </row>
    <row r="426" spans="1:28" ht="15.75" customHeight="1">
      <c r="A426" s="672"/>
      <c r="B426" s="672"/>
      <c r="C426" s="672"/>
      <c r="D426" s="672"/>
      <c r="E426" s="672"/>
      <c r="F426" s="672"/>
      <c r="G426" s="672"/>
      <c r="H426" s="672"/>
      <c r="I426" s="672"/>
      <c r="J426" s="672"/>
      <c r="K426" s="672"/>
      <c r="L426" s="672"/>
      <c r="M426" s="672"/>
      <c r="N426" s="672"/>
      <c r="O426" s="672"/>
      <c r="P426" s="672"/>
      <c r="Q426" s="672"/>
      <c r="R426" s="672"/>
      <c r="S426" s="672"/>
      <c r="T426" s="672"/>
      <c r="U426" s="672"/>
      <c r="V426" s="672"/>
      <c r="W426" s="672"/>
      <c r="X426" s="672"/>
      <c r="Y426" s="672"/>
      <c r="Z426" s="672"/>
      <c r="AA426" s="672"/>
      <c r="AB426" s="672"/>
    </row>
    <row r="427" spans="1:28" ht="15.75" customHeight="1">
      <c r="A427" s="672"/>
      <c r="B427" s="672"/>
      <c r="C427" s="672"/>
      <c r="D427" s="672"/>
      <c r="E427" s="672"/>
      <c r="F427" s="672"/>
      <c r="G427" s="672"/>
      <c r="H427" s="672"/>
      <c r="I427" s="672"/>
      <c r="J427" s="672"/>
      <c r="K427" s="672"/>
      <c r="L427" s="672"/>
      <c r="M427" s="672"/>
      <c r="N427" s="672"/>
      <c r="O427" s="672"/>
      <c r="P427" s="672"/>
      <c r="Q427" s="672"/>
      <c r="R427" s="672"/>
      <c r="S427" s="672"/>
      <c r="T427" s="672"/>
      <c r="U427" s="672"/>
      <c r="V427" s="672"/>
      <c r="W427" s="672"/>
      <c r="X427" s="672"/>
      <c r="Y427" s="672"/>
      <c r="Z427" s="672"/>
      <c r="AA427" s="672"/>
      <c r="AB427" s="672"/>
    </row>
    <row r="428" spans="1:28" ht="15.75" customHeight="1">
      <c r="A428" s="672"/>
      <c r="B428" s="672"/>
      <c r="C428" s="672"/>
      <c r="D428" s="672"/>
      <c r="E428" s="672"/>
      <c r="F428" s="672"/>
      <c r="G428" s="672"/>
      <c r="H428" s="672"/>
      <c r="I428" s="672"/>
      <c r="J428" s="672"/>
      <c r="K428" s="672"/>
      <c r="L428" s="672"/>
      <c r="M428" s="672"/>
      <c r="N428" s="672"/>
      <c r="O428" s="672"/>
      <c r="P428" s="672"/>
      <c r="Q428" s="672"/>
      <c r="R428" s="672"/>
      <c r="S428" s="672"/>
      <c r="T428" s="672"/>
      <c r="U428" s="672"/>
      <c r="V428" s="672"/>
      <c r="W428" s="672"/>
      <c r="X428" s="672"/>
      <c r="Y428" s="672"/>
      <c r="Z428" s="672"/>
      <c r="AA428" s="672"/>
      <c r="AB428" s="672"/>
    </row>
    <row r="429" spans="1:28" ht="15.75" customHeight="1">
      <c r="A429" s="672"/>
      <c r="B429" s="672"/>
      <c r="C429" s="672"/>
      <c r="D429" s="672"/>
      <c r="E429" s="672"/>
      <c r="F429" s="672"/>
      <c r="G429" s="672"/>
      <c r="H429" s="672"/>
      <c r="I429" s="672"/>
      <c r="J429" s="672"/>
      <c r="K429" s="672"/>
      <c r="L429" s="672"/>
      <c r="M429" s="672"/>
      <c r="N429" s="672"/>
      <c r="O429" s="672"/>
      <c r="P429" s="672"/>
      <c r="Q429" s="672"/>
      <c r="R429" s="672"/>
      <c r="S429" s="672"/>
      <c r="T429" s="672"/>
      <c r="U429" s="672"/>
      <c r="V429" s="672"/>
      <c r="W429" s="672"/>
      <c r="X429" s="672"/>
      <c r="Y429" s="672"/>
      <c r="Z429" s="672"/>
      <c r="AA429" s="672"/>
      <c r="AB429" s="672"/>
    </row>
    <row r="430" spans="1:28" ht="15.75" customHeight="1">
      <c r="A430" s="672"/>
      <c r="B430" s="672"/>
      <c r="C430" s="672"/>
      <c r="D430" s="672"/>
      <c r="E430" s="672"/>
      <c r="F430" s="672"/>
      <c r="G430" s="672"/>
      <c r="H430" s="672"/>
      <c r="I430" s="672"/>
      <c r="J430" s="672"/>
      <c r="K430" s="672"/>
      <c r="L430" s="672"/>
      <c r="M430" s="672"/>
      <c r="N430" s="672"/>
      <c r="O430" s="672"/>
      <c r="P430" s="672"/>
      <c r="Q430" s="672"/>
      <c r="R430" s="672"/>
      <c r="S430" s="672"/>
      <c r="T430" s="672"/>
      <c r="U430" s="672"/>
      <c r="V430" s="672"/>
      <c r="W430" s="672"/>
      <c r="X430" s="672"/>
      <c r="Y430" s="672"/>
      <c r="Z430" s="672"/>
      <c r="AA430" s="672"/>
      <c r="AB430" s="672"/>
    </row>
    <row r="431" spans="1:28" ht="15.75" customHeight="1">
      <c r="A431" s="672"/>
      <c r="B431" s="672"/>
      <c r="C431" s="672"/>
      <c r="D431" s="672"/>
      <c r="E431" s="672"/>
      <c r="F431" s="672"/>
      <c r="G431" s="672"/>
      <c r="H431" s="672"/>
      <c r="I431" s="672"/>
      <c r="J431" s="672"/>
      <c r="K431" s="672"/>
      <c r="L431" s="672"/>
      <c r="M431" s="672"/>
      <c r="N431" s="672"/>
      <c r="O431" s="672"/>
      <c r="P431" s="672"/>
      <c r="Q431" s="672"/>
      <c r="R431" s="672"/>
      <c r="S431" s="672"/>
      <c r="T431" s="672"/>
      <c r="U431" s="672"/>
      <c r="V431" s="672"/>
      <c r="W431" s="672"/>
      <c r="X431" s="672"/>
      <c r="Y431" s="672"/>
      <c r="Z431" s="672"/>
      <c r="AA431" s="672"/>
      <c r="AB431" s="672"/>
    </row>
    <row r="432" spans="1:28" ht="15.75" customHeight="1">
      <c r="A432" s="672"/>
      <c r="B432" s="672"/>
      <c r="C432" s="672"/>
      <c r="D432" s="672"/>
      <c r="E432" s="672"/>
      <c r="F432" s="672"/>
      <c r="G432" s="672"/>
      <c r="H432" s="672"/>
      <c r="I432" s="672"/>
      <c r="J432" s="672"/>
      <c r="K432" s="672"/>
      <c r="L432" s="672"/>
      <c r="M432" s="672"/>
      <c r="N432" s="672"/>
      <c r="O432" s="672"/>
      <c r="P432" s="672"/>
      <c r="Q432" s="672"/>
      <c r="R432" s="672"/>
      <c r="S432" s="672"/>
      <c r="T432" s="672"/>
      <c r="U432" s="672"/>
      <c r="V432" s="672"/>
      <c r="W432" s="672"/>
      <c r="X432" s="672"/>
      <c r="Y432" s="672"/>
      <c r="Z432" s="672"/>
      <c r="AA432" s="672"/>
      <c r="AB432" s="672"/>
    </row>
    <row r="433" spans="1:28" ht="15.75" customHeight="1">
      <c r="A433" s="672"/>
      <c r="B433" s="672"/>
      <c r="C433" s="672"/>
      <c r="D433" s="672"/>
      <c r="E433" s="672"/>
      <c r="F433" s="672"/>
      <c r="G433" s="672"/>
      <c r="H433" s="672"/>
      <c r="I433" s="672"/>
      <c r="J433" s="672"/>
      <c r="K433" s="672"/>
      <c r="L433" s="672"/>
      <c r="M433" s="672"/>
      <c r="N433" s="672"/>
      <c r="O433" s="672"/>
      <c r="P433" s="672"/>
      <c r="Q433" s="672"/>
      <c r="R433" s="672"/>
      <c r="S433" s="672"/>
      <c r="T433" s="672"/>
      <c r="U433" s="672"/>
      <c r="V433" s="672"/>
      <c r="W433" s="672"/>
      <c r="X433" s="672"/>
      <c r="Y433" s="672"/>
      <c r="Z433" s="672"/>
      <c r="AA433" s="672"/>
      <c r="AB433" s="672"/>
    </row>
    <row r="434" spans="1:28" ht="15.75" customHeight="1">
      <c r="A434" s="672"/>
      <c r="B434" s="672"/>
      <c r="C434" s="672"/>
      <c r="D434" s="672"/>
      <c r="E434" s="672"/>
      <c r="F434" s="672"/>
      <c r="G434" s="672"/>
      <c r="H434" s="672"/>
      <c r="I434" s="672"/>
      <c r="J434" s="672"/>
      <c r="K434" s="672"/>
      <c r="L434" s="672"/>
      <c r="M434" s="672"/>
      <c r="N434" s="672"/>
      <c r="O434" s="672"/>
      <c r="P434" s="672"/>
      <c r="Q434" s="672"/>
      <c r="R434" s="672"/>
      <c r="S434" s="672"/>
      <c r="T434" s="672"/>
      <c r="U434" s="672"/>
      <c r="V434" s="672"/>
      <c r="W434" s="672"/>
      <c r="X434" s="672"/>
      <c r="Y434" s="672"/>
      <c r="Z434" s="672"/>
      <c r="AA434" s="672"/>
      <c r="AB434" s="672"/>
    </row>
    <row r="435" spans="1:28" ht="15.75" customHeight="1">
      <c r="A435" s="672"/>
      <c r="B435" s="672"/>
      <c r="C435" s="672"/>
      <c r="D435" s="672"/>
      <c r="E435" s="672"/>
      <c r="F435" s="672"/>
      <c r="G435" s="672"/>
      <c r="H435" s="672"/>
      <c r="I435" s="672"/>
      <c r="J435" s="672"/>
      <c r="K435" s="672"/>
      <c r="L435" s="672"/>
      <c r="M435" s="672"/>
      <c r="N435" s="672"/>
      <c r="O435" s="672"/>
      <c r="P435" s="672"/>
      <c r="Q435" s="672"/>
      <c r="R435" s="672"/>
      <c r="S435" s="672"/>
      <c r="T435" s="672"/>
      <c r="U435" s="672"/>
      <c r="V435" s="672"/>
      <c r="W435" s="672"/>
      <c r="X435" s="672"/>
      <c r="Y435" s="672"/>
      <c r="Z435" s="672"/>
      <c r="AA435" s="672"/>
      <c r="AB435" s="672"/>
    </row>
    <row r="436" spans="1:28" ht="15.75" customHeight="1">
      <c r="A436" s="672"/>
      <c r="B436" s="672"/>
      <c r="C436" s="672"/>
      <c r="D436" s="672"/>
      <c r="E436" s="672"/>
      <c r="F436" s="672"/>
      <c r="G436" s="672"/>
      <c r="H436" s="672"/>
      <c r="I436" s="672"/>
      <c r="J436" s="672"/>
      <c r="K436" s="672"/>
      <c r="L436" s="672"/>
      <c r="M436" s="672"/>
      <c r="N436" s="672"/>
      <c r="O436" s="672"/>
      <c r="P436" s="672"/>
      <c r="Q436" s="672"/>
      <c r="R436" s="672"/>
      <c r="S436" s="672"/>
      <c r="T436" s="672"/>
      <c r="U436" s="672"/>
      <c r="V436" s="672"/>
      <c r="W436" s="672"/>
      <c r="X436" s="672"/>
      <c r="Y436" s="672"/>
      <c r="Z436" s="672"/>
      <c r="AA436" s="672"/>
      <c r="AB436" s="672"/>
    </row>
    <row r="437" spans="1:28" ht="15.75" customHeight="1">
      <c r="A437" s="672"/>
      <c r="B437" s="672"/>
      <c r="C437" s="672"/>
      <c r="D437" s="672"/>
      <c r="E437" s="672"/>
      <c r="F437" s="672"/>
      <c r="G437" s="672"/>
      <c r="H437" s="672"/>
      <c r="I437" s="672"/>
      <c r="J437" s="672"/>
      <c r="K437" s="672"/>
      <c r="L437" s="672"/>
      <c r="M437" s="672"/>
      <c r="N437" s="672"/>
      <c r="O437" s="672"/>
      <c r="P437" s="672"/>
      <c r="Q437" s="672"/>
      <c r="R437" s="672"/>
      <c r="S437" s="672"/>
      <c r="T437" s="672"/>
      <c r="U437" s="672"/>
      <c r="V437" s="672"/>
      <c r="W437" s="672"/>
      <c r="X437" s="672"/>
      <c r="Y437" s="672"/>
      <c r="Z437" s="672"/>
      <c r="AA437" s="672"/>
      <c r="AB437" s="672"/>
    </row>
    <row r="438" spans="1:28" ht="15.75" customHeight="1">
      <c r="A438" s="672"/>
      <c r="B438" s="672"/>
      <c r="C438" s="672"/>
      <c r="D438" s="672"/>
      <c r="E438" s="672"/>
      <c r="F438" s="672"/>
      <c r="G438" s="672"/>
      <c r="H438" s="672"/>
      <c r="I438" s="672"/>
      <c r="J438" s="672"/>
      <c r="K438" s="672"/>
      <c r="L438" s="672"/>
      <c r="M438" s="672"/>
      <c r="N438" s="672"/>
      <c r="O438" s="672"/>
      <c r="P438" s="672"/>
      <c r="Q438" s="672"/>
      <c r="R438" s="672"/>
      <c r="S438" s="672"/>
      <c r="T438" s="672"/>
      <c r="U438" s="672"/>
      <c r="V438" s="672"/>
      <c r="W438" s="672"/>
      <c r="X438" s="672"/>
      <c r="Y438" s="672"/>
      <c r="Z438" s="672"/>
      <c r="AA438" s="672"/>
      <c r="AB438" s="672"/>
    </row>
    <row r="439" spans="1:28" ht="15.75" customHeight="1">
      <c r="A439" s="672"/>
      <c r="B439" s="672"/>
      <c r="C439" s="672"/>
      <c r="D439" s="672"/>
      <c r="E439" s="672"/>
      <c r="F439" s="672"/>
      <c r="G439" s="672"/>
      <c r="H439" s="672"/>
      <c r="I439" s="672"/>
      <c r="J439" s="672"/>
      <c r="K439" s="672"/>
      <c r="L439" s="672"/>
      <c r="M439" s="672"/>
      <c r="N439" s="672"/>
      <c r="O439" s="672"/>
      <c r="P439" s="672"/>
      <c r="Q439" s="672"/>
      <c r="R439" s="672"/>
      <c r="S439" s="672"/>
      <c r="T439" s="672"/>
      <c r="U439" s="672"/>
      <c r="V439" s="672"/>
      <c r="W439" s="672"/>
      <c r="X439" s="672"/>
      <c r="Y439" s="672"/>
      <c r="Z439" s="672"/>
      <c r="AA439" s="672"/>
      <c r="AB439" s="672"/>
    </row>
    <row r="440" spans="1:28" ht="15.75" customHeight="1">
      <c r="A440" s="672"/>
      <c r="B440" s="672"/>
      <c r="C440" s="672"/>
      <c r="D440" s="672"/>
      <c r="E440" s="672"/>
      <c r="F440" s="672"/>
      <c r="G440" s="672"/>
      <c r="H440" s="672"/>
      <c r="I440" s="672"/>
      <c r="J440" s="672"/>
      <c r="K440" s="672"/>
      <c r="L440" s="672"/>
      <c r="M440" s="672"/>
      <c r="N440" s="672"/>
      <c r="O440" s="672"/>
      <c r="P440" s="672"/>
      <c r="Q440" s="672"/>
      <c r="R440" s="672"/>
      <c r="S440" s="672"/>
      <c r="T440" s="672"/>
      <c r="U440" s="672"/>
      <c r="V440" s="672"/>
      <c r="W440" s="672"/>
      <c r="X440" s="672"/>
      <c r="Y440" s="672"/>
      <c r="Z440" s="672"/>
      <c r="AA440" s="672"/>
      <c r="AB440" s="672"/>
    </row>
    <row r="441" spans="1:28" ht="15.75" customHeight="1">
      <c r="A441" s="672"/>
      <c r="B441" s="672"/>
      <c r="C441" s="672"/>
      <c r="D441" s="672"/>
      <c r="E441" s="672"/>
      <c r="F441" s="672"/>
      <c r="G441" s="672"/>
      <c r="H441" s="672"/>
      <c r="I441" s="672"/>
      <c r="J441" s="672"/>
      <c r="K441" s="672"/>
      <c r="L441" s="672"/>
      <c r="M441" s="672"/>
      <c r="N441" s="672"/>
      <c r="O441" s="672"/>
      <c r="P441" s="672"/>
      <c r="Q441" s="672"/>
      <c r="R441" s="672"/>
      <c r="S441" s="672"/>
      <c r="T441" s="672"/>
      <c r="U441" s="672"/>
      <c r="V441" s="672"/>
      <c r="W441" s="672"/>
      <c r="X441" s="672"/>
      <c r="Y441" s="672"/>
      <c r="Z441" s="672"/>
      <c r="AA441" s="672"/>
      <c r="AB441" s="672"/>
    </row>
    <row r="442" spans="1:28" ht="15.75" customHeight="1">
      <c r="A442" s="672"/>
      <c r="B442" s="672"/>
      <c r="C442" s="672"/>
      <c r="D442" s="672"/>
      <c r="E442" s="672"/>
      <c r="F442" s="672"/>
      <c r="G442" s="672"/>
      <c r="H442" s="672"/>
      <c r="I442" s="672"/>
      <c r="J442" s="672"/>
      <c r="K442" s="672"/>
      <c r="L442" s="672"/>
      <c r="M442" s="672"/>
      <c r="N442" s="672"/>
      <c r="O442" s="672"/>
      <c r="P442" s="672"/>
      <c r="Q442" s="672"/>
      <c r="R442" s="672"/>
      <c r="S442" s="672"/>
      <c r="T442" s="672"/>
      <c r="U442" s="672"/>
      <c r="V442" s="672"/>
      <c r="W442" s="672"/>
      <c r="X442" s="672"/>
      <c r="Y442" s="672"/>
      <c r="Z442" s="672"/>
      <c r="AA442" s="672"/>
      <c r="AB442" s="672"/>
    </row>
    <row r="443" spans="1:28" ht="15.75" customHeight="1">
      <c r="A443" s="672"/>
      <c r="B443" s="672"/>
      <c r="C443" s="672"/>
      <c r="D443" s="672"/>
      <c r="E443" s="672"/>
      <c r="F443" s="672"/>
      <c r="G443" s="672"/>
      <c r="H443" s="672"/>
      <c r="I443" s="672"/>
      <c r="J443" s="672"/>
      <c r="K443" s="672"/>
      <c r="L443" s="672"/>
      <c r="M443" s="672"/>
      <c r="N443" s="672"/>
      <c r="O443" s="672"/>
      <c r="P443" s="672"/>
      <c r="Q443" s="672"/>
      <c r="R443" s="672"/>
      <c r="S443" s="672"/>
      <c r="T443" s="672"/>
      <c r="U443" s="672"/>
      <c r="V443" s="672"/>
      <c r="W443" s="672"/>
      <c r="X443" s="672"/>
      <c r="Y443" s="672"/>
      <c r="Z443" s="672"/>
      <c r="AA443" s="672"/>
      <c r="AB443" s="672"/>
    </row>
    <row r="444" spans="1:28" ht="15.75" customHeight="1">
      <c r="A444" s="672"/>
      <c r="B444" s="672"/>
      <c r="C444" s="672"/>
      <c r="D444" s="672"/>
      <c r="E444" s="672"/>
      <c r="F444" s="672"/>
      <c r="G444" s="672"/>
      <c r="H444" s="672"/>
      <c r="I444" s="672"/>
      <c r="J444" s="672"/>
      <c r="K444" s="672"/>
      <c r="L444" s="672"/>
      <c r="M444" s="672"/>
      <c r="N444" s="672"/>
      <c r="O444" s="672"/>
      <c r="P444" s="672"/>
      <c r="Q444" s="672"/>
      <c r="R444" s="672"/>
      <c r="S444" s="672"/>
      <c r="T444" s="672"/>
      <c r="U444" s="672"/>
      <c r="V444" s="672"/>
      <c r="W444" s="672"/>
      <c r="X444" s="672"/>
      <c r="Y444" s="672"/>
      <c r="Z444" s="672"/>
      <c r="AA444" s="672"/>
      <c r="AB444" s="672"/>
    </row>
    <row r="445" spans="1:28" ht="15.75" customHeight="1">
      <c r="A445" s="672"/>
      <c r="B445" s="672"/>
      <c r="C445" s="672"/>
      <c r="D445" s="672"/>
      <c r="E445" s="672"/>
      <c r="F445" s="672"/>
      <c r="G445" s="672"/>
      <c r="H445" s="672"/>
      <c r="I445" s="672"/>
      <c r="J445" s="672"/>
      <c r="K445" s="672"/>
      <c r="L445" s="672"/>
      <c r="M445" s="672"/>
      <c r="N445" s="672"/>
      <c r="O445" s="672"/>
      <c r="P445" s="672"/>
      <c r="Q445" s="672"/>
      <c r="R445" s="672"/>
      <c r="S445" s="672"/>
      <c r="T445" s="672"/>
      <c r="U445" s="672"/>
      <c r="V445" s="672"/>
      <c r="W445" s="672"/>
      <c r="X445" s="672"/>
      <c r="Y445" s="672"/>
      <c r="Z445" s="672"/>
      <c r="AA445" s="672"/>
      <c r="AB445" s="672"/>
    </row>
    <row r="446" spans="1:28" ht="15.75" customHeight="1">
      <c r="A446" s="672"/>
      <c r="B446" s="672"/>
      <c r="C446" s="672"/>
      <c r="D446" s="672"/>
      <c r="E446" s="672"/>
      <c r="F446" s="672"/>
      <c r="G446" s="672"/>
      <c r="H446" s="672"/>
      <c r="I446" s="672"/>
      <c r="J446" s="672"/>
      <c r="K446" s="672"/>
      <c r="L446" s="672"/>
      <c r="M446" s="672"/>
      <c r="N446" s="672"/>
      <c r="O446" s="672"/>
      <c r="P446" s="672"/>
      <c r="Q446" s="672"/>
      <c r="R446" s="672"/>
      <c r="S446" s="672"/>
      <c r="T446" s="672"/>
      <c r="U446" s="672"/>
      <c r="V446" s="672"/>
      <c r="W446" s="672"/>
      <c r="X446" s="672"/>
      <c r="Y446" s="672"/>
      <c r="Z446" s="672"/>
      <c r="AA446" s="672"/>
      <c r="AB446" s="672"/>
    </row>
    <row r="447" spans="1:28" ht="15.75" customHeight="1">
      <c r="A447" s="672"/>
      <c r="B447" s="672"/>
      <c r="C447" s="672"/>
      <c r="D447" s="672"/>
      <c r="E447" s="672"/>
      <c r="F447" s="672"/>
      <c r="G447" s="672"/>
      <c r="H447" s="672"/>
      <c r="I447" s="672"/>
      <c r="J447" s="672"/>
      <c r="K447" s="672"/>
      <c r="L447" s="672"/>
      <c r="M447" s="672"/>
      <c r="N447" s="672"/>
      <c r="O447" s="672"/>
      <c r="P447" s="672"/>
      <c r="Q447" s="672"/>
      <c r="R447" s="672"/>
      <c r="S447" s="672"/>
      <c r="T447" s="672"/>
      <c r="U447" s="672"/>
      <c r="V447" s="672"/>
      <c r="W447" s="672"/>
      <c r="X447" s="672"/>
      <c r="Y447" s="672"/>
      <c r="Z447" s="672"/>
      <c r="AA447" s="672"/>
      <c r="AB447" s="672"/>
    </row>
    <row r="448" spans="1:28" ht="15.75" customHeight="1">
      <c r="A448" s="672"/>
      <c r="B448" s="672"/>
      <c r="C448" s="672"/>
      <c r="D448" s="672"/>
      <c r="E448" s="672"/>
      <c r="F448" s="672"/>
      <c r="G448" s="672"/>
      <c r="H448" s="672"/>
      <c r="I448" s="672"/>
      <c r="J448" s="672"/>
      <c r="K448" s="672"/>
      <c r="L448" s="672"/>
      <c r="M448" s="672"/>
      <c r="N448" s="672"/>
      <c r="O448" s="672"/>
      <c r="P448" s="672"/>
      <c r="Q448" s="672"/>
      <c r="R448" s="672"/>
      <c r="S448" s="672"/>
      <c r="T448" s="672"/>
      <c r="U448" s="672"/>
      <c r="V448" s="672"/>
      <c r="W448" s="672"/>
      <c r="X448" s="672"/>
      <c r="Y448" s="672"/>
      <c r="Z448" s="672"/>
      <c r="AA448" s="672"/>
      <c r="AB448" s="672"/>
    </row>
    <row r="449" spans="1:28" ht="15.75" customHeight="1">
      <c r="A449" s="672"/>
      <c r="B449" s="672"/>
      <c r="C449" s="672"/>
      <c r="D449" s="672"/>
      <c r="E449" s="672"/>
      <c r="F449" s="672"/>
      <c r="G449" s="672"/>
      <c r="H449" s="672"/>
      <c r="I449" s="672"/>
      <c r="J449" s="672"/>
      <c r="K449" s="672"/>
      <c r="L449" s="672"/>
      <c r="M449" s="672"/>
      <c r="N449" s="672"/>
      <c r="O449" s="672"/>
      <c r="P449" s="672"/>
      <c r="Q449" s="672"/>
      <c r="R449" s="672"/>
      <c r="S449" s="672"/>
      <c r="T449" s="672"/>
      <c r="U449" s="672"/>
      <c r="V449" s="672"/>
      <c r="W449" s="672"/>
      <c r="X449" s="672"/>
      <c r="Y449" s="672"/>
      <c r="Z449" s="672"/>
      <c r="AA449" s="672"/>
      <c r="AB449" s="672"/>
    </row>
    <row r="450" spans="1:28" ht="15.75" customHeight="1">
      <c r="A450" s="672"/>
      <c r="B450" s="672"/>
      <c r="C450" s="672"/>
      <c r="D450" s="672"/>
      <c r="E450" s="672"/>
      <c r="F450" s="672"/>
      <c r="G450" s="672"/>
      <c r="H450" s="672"/>
      <c r="I450" s="672"/>
      <c r="J450" s="672"/>
      <c r="K450" s="672"/>
      <c r="L450" s="672"/>
      <c r="M450" s="672"/>
      <c r="N450" s="672"/>
      <c r="O450" s="672"/>
      <c r="P450" s="672"/>
      <c r="Q450" s="672"/>
      <c r="R450" s="672"/>
      <c r="S450" s="672"/>
      <c r="T450" s="672"/>
      <c r="U450" s="672"/>
      <c r="V450" s="672"/>
      <c r="W450" s="672"/>
      <c r="X450" s="672"/>
      <c r="Y450" s="672"/>
      <c r="Z450" s="672"/>
      <c r="AA450" s="672"/>
      <c r="AB450" s="672"/>
    </row>
    <row r="451" spans="1:28" ht="15.75" customHeight="1">
      <c r="A451" s="672"/>
      <c r="B451" s="672"/>
      <c r="C451" s="672"/>
      <c r="D451" s="672"/>
      <c r="E451" s="672"/>
      <c r="F451" s="672"/>
      <c r="G451" s="672"/>
      <c r="H451" s="672"/>
      <c r="I451" s="672"/>
      <c r="J451" s="672"/>
      <c r="K451" s="672"/>
      <c r="L451" s="672"/>
      <c r="M451" s="672"/>
      <c r="N451" s="672"/>
      <c r="O451" s="672"/>
      <c r="P451" s="672"/>
      <c r="Q451" s="672"/>
      <c r="R451" s="672"/>
      <c r="S451" s="672"/>
      <c r="T451" s="672"/>
      <c r="U451" s="672"/>
      <c r="V451" s="672"/>
      <c r="W451" s="672"/>
      <c r="X451" s="672"/>
      <c r="Y451" s="672"/>
      <c r="Z451" s="672"/>
      <c r="AA451" s="672"/>
      <c r="AB451" s="672"/>
    </row>
    <row r="452" spans="1:28" ht="15.75" customHeight="1">
      <c r="A452" s="672"/>
      <c r="B452" s="672"/>
      <c r="C452" s="672"/>
      <c r="D452" s="672"/>
      <c r="E452" s="672"/>
      <c r="F452" s="672"/>
      <c r="G452" s="672"/>
      <c r="H452" s="672"/>
      <c r="I452" s="672"/>
      <c r="J452" s="672"/>
      <c r="K452" s="672"/>
      <c r="L452" s="672"/>
      <c r="M452" s="672"/>
      <c r="N452" s="672"/>
      <c r="O452" s="672"/>
      <c r="P452" s="672"/>
      <c r="Q452" s="672"/>
      <c r="R452" s="672"/>
      <c r="S452" s="672"/>
      <c r="T452" s="672"/>
      <c r="U452" s="672"/>
      <c r="V452" s="672"/>
      <c r="W452" s="672"/>
      <c r="X452" s="672"/>
      <c r="Y452" s="672"/>
      <c r="Z452" s="672"/>
      <c r="AA452" s="672"/>
      <c r="AB452" s="672"/>
    </row>
    <row r="453" spans="1:28" ht="15.75" customHeight="1">
      <c r="A453" s="672"/>
      <c r="B453" s="672"/>
      <c r="C453" s="672"/>
      <c r="D453" s="672"/>
      <c r="E453" s="672"/>
      <c r="F453" s="672"/>
      <c r="G453" s="672"/>
      <c r="H453" s="672"/>
      <c r="I453" s="672"/>
      <c r="J453" s="672"/>
      <c r="K453" s="672"/>
      <c r="L453" s="672"/>
      <c r="M453" s="672"/>
      <c r="N453" s="672"/>
      <c r="O453" s="672"/>
      <c r="P453" s="672"/>
      <c r="Q453" s="672"/>
      <c r="R453" s="672"/>
      <c r="S453" s="672"/>
      <c r="T453" s="672"/>
      <c r="U453" s="672"/>
      <c r="V453" s="672"/>
      <c r="W453" s="672"/>
      <c r="X453" s="672"/>
      <c r="Y453" s="672"/>
      <c r="Z453" s="672"/>
      <c r="AA453" s="672"/>
      <c r="AB453" s="672"/>
    </row>
    <row r="454" spans="1:28" ht="15.75" customHeight="1">
      <c r="A454" s="672"/>
      <c r="B454" s="672"/>
      <c r="C454" s="672"/>
      <c r="D454" s="672"/>
      <c r="E454" s="672"/>
      <c r="F454" s="672"/>
      <c r="G454" s="672"/>
      <c r="H454" s="672"/>
      <c r="I454" s="672"/>
      <c r="J454" s="672"/>
      <c r="K454" s="672"/>
      <c r="L454" s="672"/>
      <c r="M454" s="672"/>
      <c r="N454" s="672"/>
      <c r="O454" s="672"/>
      <c r="P454" s="672"/>
      <c r="Q454" s="672"/>
      <c r="R454" s="672"/>
      <c r="S454" s="672"/>
      <c r="T454" s="672"/>
      <c r="U454" s="672"/>
      <c r="V454" s="672"/>
      <c r="W454" s="672"/>
      <c r="X454" s="672"/>
      <c r="Y454" s="672"/>
      <c r="Z454" s="672"/>
      <c r="AA454" s="672"/>
      <c r="AB454" s="672"/>
    </row>
    <row r="455" spans="1:28" ht="15.75" customHeight="1">
      <c r="A455" s="672"/>
      <c r="B455" s="672"/>
      <c r="C455" s="672"/>
      <c r="D455" s="672"/>
      <c r="E455" s="672"/>
      <c r="F455" s="672"/>
      <c r="G455" s="672"/>
      <c r="H455" s="672"/>
      <c r="I455" s="672"/>
      <c r="J455" s="672"/>
      <c r="K455" s="672"/>
      <c r="L455" s="672"/>
      <c r="M455" s="672"/>
      <c r="N455" s="672"/>
      <c r="O455" s="672"/>
      <c r="P455" s="672"/>
      <c r="Q455" s="672"/>
      <c r="R455" s="672"/>
      <c r="S455" s="672"/>
      <c r="T455" s="672"/>
      <c r="U455" s="672"/>
      <c r="V455" s="672"/>
      <c r="W455" s="672"/>
      <c r="X455" s="672"/>
      <c r="Y455" s="672"/>
      <c r="Z455" s="672"/>
      <c r="AA455" s="672"/>
      <c r="AB455" s="672"/>
    </row>
    <row r="456" spans="1:28" ht="15.75" customHeight="1">
      <c r="A456" s="672"/>
      <c r="B456" s="672"/>
      <c r="C456" s="672"/>
      <c r="D456" s="672"/>
      <c r="E456" s="672"/>
      <c r="F456" s="672"/>
      <c r="G456" s="672"/>
      <c r="H456" s="672"/>
      <c r="I456" s="672"/>
      <c r="J456" s="672"/>
      <c r="K456" s="672"/>
      <c r="L456" s="672"/>
      <c r="M456" s="672"/>
      <c r="N456" s="672"/>
      <c r="O456" s="672"/>
      <c r="P456" s="672"/>
      <c r="Q456" s="672"/>
      <c r="R456" s="672"/>
      <c r="S456" s="672"/>
      <c r="T456" s="672"/>
      <c r="U456" s="672"/>
      <c r="V456" s="672"/>
      <c r="W456" s="672"/>
      <c r="X456" s="672"/>
      <c r="Y456" s="672"/>
      <c r="Z456" s="672"/>
      <c r="AA456" s="672"/>
      <c r="AB456" s="672"/>
    </row>
    <row r="457" spans="1:28" ht="15.75" customHeight="1">
      <c r="A457" s="672"/>
      <c r="B457" s="672"/>
      <c r="C457" s="672"/>
      <c r="D457" s="672"/>
      <c r="E457" s="672"/>
      <c r="F457" s="672"/>
      <c r="G457" s="672"/>
      <c r="H457" s="672"/>
      <c r="I457" s="672"/>
      <c r="J457" s="672"/>
      <c r="K457" s="672"/>
      <c r="L457" s="672"/>
      <c r="M457" s="672"/>
      <c r="N457" s="672"/>
      <c r="O457" s="672"/>
      <c r="P457" s="672"/>
      <c r="Q457" s="672"/>
      <c r="R457" s="672"/>
      <c r="S457" s="672"/>
      <c r="T457" s="672"/>
      <c r="U457" s="672"/>
      <c r="V457" s="672"/>
      <c r="W457" s="672"/>
      <c r="X457" s="672"/>
      <c r="Y457" s="672"/>
      <c r="Z457" s="672"/>
      <c r="AA457" s="672"/>
      <c r="AB457" s="672"/>
    </row>
    <row r="458" spans="1:28" ht="15.75" customHeight="1">
      <c r="A458" s="672"/>
      <c r="B458" s="672"/>
      <c r="C458" s="672"/>
      <c r="D458" s="672"/>
      <c r="E458" s="672"/>
      <c r="F458" s="672"/>
      <c r="G458" s="672"/>
      <c r="H458" s="672"/>
      <c r="I458" s="672"/>
      <c r="J458" s="672"/>
      <c r="K458" s="672"/>
      <c r="L458" s="672"/>
      <c r="M458" s="672"/>
      <c r="N458" s="672"/>
      <c r="O458" s="672"/>
      <c r="P458" s="672"/>
      <c r="Q458" s="672"/>
      <c r="R458" s="672"/>
      <c r="S458" s="672"/>
      <c r="T458" s="672"/>
      <c r="U458" s="672"/>
      <c r="V458" s="672"/>
      <c r="W458" s="672"/>
      <c r="X458" s="672"/>
      <c r="Y458" s="672"/>
      <c r="Z458" s="672"/>
      <c r="AA458" s="672"/>
      <c r="AB458" s="672"/>
    </row>
    <row r="459" spans="1:28" ht="15.75" customHeight="1">
      <c r="A459" s="672"/>
      <c r="B459" s="672"/>
      <c r="C459" s="672"/>
      <c r="D459" s="672"/>
      <c r="E459" s="672"/>
      <c r="F459" s="672"/>
      <c r="G459" s="672"/>
      <c r="H459" s="672"/>
      <c r="I459" s="672"/>
      <c r="J459" s="672"/>
      <c r="K459" s="672"/>
      <c r="L459" s="672"/>
      <c r="M459" s="672"/>
      <c r="N459" s="672"/>
      <c r="O459" s="672"/>
      <c r="P459" s="672"/>
      <c r="Q459" s="672"/>
      <c r="R459" s="672"/>
      <c r="S459" s="672"/>
      <c r="T459" s="672"/>
      <c r="U459" s="672"/>
      <c r="V459" s="672"/>
      <c r="W459" s="672"/>
      <c r="X459" s="672"/>
      <c r="Y459" s="672"/>
      <c r="Z459" s="672"/>
      <c r="AA459" s="672"/>
      <c r="AB459" s="672"/>
    </row>
    <row r="460" spans="1:28" ht="15.75" customHeight="1">
      <c r="A460" s="672"/>
      <c r="B460" s="672"/>
      <c r="C460" s="672"/>
      <c r="D460" s="672"/>
      <c r="E460" s="672"/>
      <c r="F460" s="672"/>
      <c r="G460" s="672"/>
      <c r="H460" s="672"/>
      <c r="I460" s="672"/>
      <c r="J460" s="672"/>
      <c r="K460" s="672"/>
      <c r="L460" s="672"/>
      <c r="M460" s="672"/>
      <c r="N460" s="672"/>
      <c r="O460" s="672"/>
      <c r="P460" s="672"/>
      <c r="Q460" s="672"/>
      <c r="R460" s="672"/>
      <c r="S460" s="672"/>
      <c r="T460" s="672"/>
      <c r="U460" s="672"/>
      <c r="V460" s="672"/>
      <c r="W460" s="672"/>
      <c r="X460" s="672"/>
      <c r="Y460" s="672"/>
      <c r="Z460" s="672"/>
      <c r="AA460" s="672"/>
      <c r="AB460" s="672"/>
    </row>
    <row r="461" spans="1:28" ht="15.75" customHeight="1">
      <c r="A461" s="672"/>
      <c r="B461" s="672"/>
      <c r="C461" s="672"/>
      <c r="D461" s="672"/>
      <c r="E461" s="672"/>
      <c r="F461" s="672"/>
      <c r="G461" s="672"/>
      <c r="H461" s="672"/>
      <c r="I461" s="672"/>
      <c r="J461" s="672"/>
      <c r="K461" s="672"/>
      <c r="L461" s="672"/>
      <c r="M461" s="672"/>
      <c r="N461" s="672"/>
      <c r="O461" s="672"/>
      <c r="P461" s="672"/>
      <c r="Q461" s="672"/>
      <c r="R461" s="672"/>
      <c r="S461" s="672"/>
      <c r="T461" s="672"/>
      <c r="U461" s="672"/>
      <c r="V461" s="672"/>
      <c r="W461" s="672"/>
      <c r="X461" s="672"/>
      <c r="Y461" s="672"/>
      <c r="Z461" s="672"/>
      <c r="AA461" s="672"/>
      <c r="AB461" s="672"/>
    </row>
    <row r="462" spans="1:28" ht="15.75" customHeight="1">
      <c r="A462" s="672"/>
      <c r="B462" s="672"/>
      <c r="C462" s="672"/>
      <c r="D462" s="672"/>
      <c r="E462" s="672"/>
      <c r="F462" s="672"/>
      <c r="G462" s="672"/>
      <c r="H462" s="672"/>
      <c r="I462" s="672"/>
      <c r="J462" s="672"/>
      <c r="K462" s="672"/>
      <c r="L462" s="672"/>
      <c r="M462" s="672"/>
      <c r="N462" s="672"/>
      <c r="O462" s="672"/>
      <c r="P462" s="672"/>
      <c r="Q462" s="672"/>
      <c r="R462" s="672"/>
      <c r="S462" s="672"/>
      <c r="T462" s="672"/>
      <c r="U462" s="672"/>
      <c r="V462" s="672"/>
      <c r="W462" s="672"/>
      <c r="X462" s="672"/>
      <c r="Y462" s="672"/>
      <c r="Z462" s="672"/>
      <c r="AA462" s="672"/>
      <c r="AB462" s="672"/>
    </row>
    <row r="463" spans="1:28" ht="15.75" customHeight="1">
      <c r="A463" s="672"/>
      <c r="B463" s="672"/>
      <c r="C463" s="672"/>
      <c r="D463" s="672"/>
      <c r="E463" s="672"/>
      <c r="F463" s="672"/>
      <c r="G463" s="672"/>
      <c r="H463" s="672"/>
      <c r="I463" s="672"/>
      <c r="J463" s="672"/>
      <c r="K463" s="672"/>
      <c r="L463" s="672"/>
      <c r="M463" s="672"/>
      <c r="N463" s="672"/>
      <c r="O463" s="672"/>
      <c r="P463" s="672"/>
      <c r="Q463" s="672"/>
      <c r="R463" s="672"/>
      <c r="S463" s="672"/>
      <c r="T463" s="672"/>
      <c r="U463" s="672"/>
      <c r="V463" s="672"/>
      <c r="W463" s="672"/>
      <c r="X463" s="672"/>
      <c r="Y463" s="672"/>
      <c r="Z463" s="672"/>
      <c r="AA463" s="672"/>
      <c r="AB463" s="672"/>
    </row>
    <row r="464" spans="1:28" ht="15.75" customHeight="1">
      <c r="A464" s="672"/>
      <c r="B464" s="672"/>
      <c r="C464" s="672"/>
      <c r="D464" s="672"/>
      <c r="E464" s="672"/>
      <c r="F464" s="672"/>
      <c r="G464" s="672"/>
      <c r="H464" s="672"/>
      <c r="I464" s="672"/>
      <c r="J464" s="672"/>
      <c r="K464" s="672"/>
      <c r="L464" s="672"/>
      <c r="M464" s="672"/>
      <c r="N464" s="672"/>
      <c r="O464" s="672"/>
      <c r="P464" s="672"/>
      <c r="Q464" s="672"/>
      <c r="R464" s="672"/>
      <c r="S464" s="672"/>
      <c r="T464" s="672"/>
      <c r="U464" s="672"/>
      <c r="V464" s="672"/>
      <c r="W464" s="672"/>
      <c r="X464" s="672"/>
      <c r="Y464" s="672"/>
      <c r="Z464" s="672"/>
      <c r="AA464" s="672"/>
      <c r="AB464" s="672"/>
    </row>
    <row r="465" spans="1:28" ht="15.75" customHeight="1">
      <c r="A465" s="672"/>
      <c r="B465" s="672"/>
      <c r="C465" s="672"/>
      <c r="D465" s="672"/>
      <c r="E465" s="672"/>
      <c r="F465" s="672"/>
      <c r="G465" s="672"/>
      <c r="H465" s="672"/>
      <c r="I465" s="672"/>
      <c r="J465" s="672"/>
      <c r="K465" s="672"/>
      <c r="L465" s="672"/>
      <c r="M465" s="672"/>
      <c r="N465" s="672"/>
      <c r="O465" s="672"/>
      <c r="P465" s="672"/>
      <c r="Q465" s="672"/>
      <c r="R465" s="672"/>
      <c r="S465" s="672"/>
      <c r="T465" s="672"/>
      <c r="U465" s="672"/>
      <c r="V465" s="672"/>
      <c r="W465" s="672"/>
      <c r="X465" s="672"/>
      <c r="Y465" s="672"/>
      <c r="Z465" s="672"/>
      <c r="AA465" s="672"/>
      <c r="AB465" s="672"/>
    </row>
    <row r="466" spans="1:28" ht="15.75" customHeight="1">
      <c r="A466" s="672"/>
      <c r="B466" s="672"/>
      <c r="C466" s="672"/>
      <c r="D466" s="672"/>
      <c r="E466" s="672"/>
      <c r="F466" s="672"/>
      <c r="G466" s="672"/>
      <c r="H466" s="672"/>
      <c r="I466" s="672"/>
      <c r="J466" s="672"/>
      <c r="K466" s="672"/>
      <c r="L466" s="672"/>
      <c r="M466" s="672"/>
      <c r="N466" s="672"/>
      <c r="O466" s="672"/>
      <c r="P466" s="672"/>
      <c r="Q466" s="672"/>
      <c r="R466" s="672"/>
      <c r="S466" s="672"/>
      <c r="T466" s="672"/>
      <c r="U466" s="672"/>
      <c r="V466" s="672"/>
      <c r="W466" s="672"/>
      <c r="X466" s="672"/>
      <c r="Y466" s="672"/>
      <c r="Z466" s="672"/>
      <c r="AA466" s="672"/>
      <c r="AB466" s="672"/>
    </row>
    <row r="467" spans="1:28" ht="15.75" customHeight="1">
      <c r="A467" s="672"/>
      <c r="B467" s="672"/>
      <c r="C467" s="672"/>
      <c r="D467" s="672"/>
      <c r="E467" s="672"/>
      <c r="F467" s="672"/>
      <c r="G467" s="672"/>
      <c r="H467" s="672"/>
      <c r="I467" s="672"/>
      <c r="J467" s="672"/>
      <c r="K467" s="672"/>
      <c r="L467" s="672"/>
      <c r="M467" s="672"/>
      <c r="N467" s="672"/>
      <c r="O467" s="672"/>
      <c r="P467" s="672"/>
      <c r="Q467" s="672"/>
      <c r="R467" s="672"/>
      <c r="S467" s="672"/>
      <c r="T467" s="672"/>
      <c r="U467" s="672"/>
      <c r="V467" s="672"/>
      <c r="W467" s="672"/>
      <c r="X467" s="672"/>
      <c r="Y467" s="672"/>
      <c r="Z467" s="672"/>
      <c r="AA467" s="672"/>
      <c r="AB467" s="672"/>
    </row>
    <row r="468" spans="1:28" ht="15.75" customHeight="1">
      <c r="A468" s="672"/>
      <c r="B468" s="672"/>
      <c r="C468" s="672"/>
      <c r="D468" s="672"/>
      <c r="E468" s="672"/>
      <c r="F468" s="672"/>
      <c r="G468" s="672"/>
      <c r="H468" s="672"/>
      <c r="I468" s="672"/>
      <c r="J468" s="672"/>
      <c r="K468" s="672"/>
      <c r="L468" s="672"/>
      <c r="M468" s="672"/>
      <c r="N468" s="672"/>
      <c r="O468" s="672"/>
      <c r="P468" s="672"/>
      <c r="Q468" s="672"/>
      <c r="R468" s="672"/>
      <c r="S468" s="672"/>
      <c r="T468" s="672"/>
      <c r="U468" s="672"/>
      <c r="V468" s="672"/>
      <c r="W468" s="672"/>
      <c r="X468" s="672"/>
      <c r="Y468" s="672"/>
      <c r="Z468" s="672"/>
      <c r="AA468" s="672"/>
      <c r="AB468" s="672"/>
    </row>
    <row r="469" spans="1:28" ht="15.75" customHeight="1">
      <c r="A469" s="672"/>
      <c r="B469" s="672"/>
      <c r="C469" s="672"/>
      <c r="D469" s="672"/>
      <c r="E469" s="672"/>
      <c r="F469" s="672"/>
      <c r="G469" s="672"/>
      <c r="H469" s="672"/>
      <c r="I469" s="672"/>
      <c r="J469" s="672"/>
      <c r="K469" s="672"/>
      <c r="L469" s="672"/>
      <c r="M469" s="672"/>
      <c r="N469" s="672"/>
      <c r="O469" s="672"/>
      <c r="P469" s="672"/>
      <c r="Q469" s="672"/>
      <c r="R469" s="672"/>
      <c r="S469" s="672"/>
      <c r="T469" s="672"/>
      <c r="U469" s="672"/>
      <c r="V469" s="672"/>
      <c r="W469" s="672"/>
      <c r="X469" s="672"/>
      <c r="Y469" s="672"/>
      <c r="Z469" s="672"/>
      <c r="AA469" s="672"/>
      <c r="AB469" s="672"/>
    </row>
    <row r="470" spans="1:28" ht="15.75" customHeight="1">
      <c r="A470" s="672"/>
      <c r="B470" s="672"/>
      <c r="C470" s="672"/>
      <c r="D470" s="672"/>
      <c r="E470" s="672"/>
      <c r="F470" s="672"/>
      <c r="G470" s="672"/>
      <c r="H470" s="672"/>
      <c r="I470" s="672"/>
      <c r="J470" s="672"/>
      <c r="K470" s="672"/>
      <c r="L470" s="672"/>
      <c r="M470" s="672"/>
      <c r="N470" s="672"/>
      <c r="O470" s="672"/>
      <c r="P470" s="672"/>
      <c r="Q470" s="672"/>
      <c r="R470" s="672"/>
      <c r="S470" s="672"/>
      <c r="T470" s="672"/>
      <c r="U470" s="672"/>
      <c r="V470" s="672"/>
      <c r="W470" s="672"/>
      <c r="X470" s="672"/>
      <c r="Y470" s="672"/>
      <c r="Z470" s="672"/>
      <c r="AA470" s="672"/>
      <c r="AB470" s="672"/>
    </row>
    <row r="471" spans="1:28" ht="15.75" customHeight="1">
      <c r="A471" s="672"/>
      <c r="B471" s="672"/>
      <c r="C471" s="672"/>
      <c r="D471" s="672"/>
      <c r="E471" s="672"/>
      <c r="F471" s="672"/>
      <c r="G471" s="672"/>
      <c r="H471" s="672"/>
      <c r="I471" s="672"/>
      <c r="J471" s="672"/>
      <c r="K471" s="672"/>
      <c r="L471" s="672"/>
      <c r="M471" s="672"/>
      <c r="N471" s="672"/>
      <c r="O471" s="672"/>
      <c r="P471" s="672"/>
      <c r="Q471" s="672"/>
      <c r="R471" s="672"/>
      <c r="S471" s="672"/>
      <c r="T471" s="672"/>
      <c r="U471" s="672"/>
      <c r="V471" s="672"/>
      <c r="W471" s="672"/>
      <c r="X471" s="672"/>
      <c r="Y471" s="672"/>
      <c r="Z471" s="672"/>
      <c r="AA471" s="672"/>
      <c r="AB471" s="672"/>
    </row>
    <row r="472" spans="1:28" ht="15.75" customHeight="1">
      <c r="A472" s="672"/>
      <c r="B472" s="672"/>
      <c r="C472" s="672"/>
      <c r="D472" s="672"/>
      <c r="E472" s="672"/>
      <c r="F472" s="672"/>
      <c r="G472" s="672"/>
      <c r="H472" s="672"/>
      <c r="I472" s="672"/>
      <c r="J472" s="672"/>
      <c r="K472" s="672"/>
      <c r="L472" s="672"/>
      <c r="M472" s="672"/>
      <c r="N472" s="672"/>
      <c r="O472" s="672"/>
      <c r="P472" s="672"/>
      <c r="Q472" s="672"/>
      <c r="R472" s="672"/>
      <c r="S472" s="672"/>
      <c r="T472" s="672"/>
      <c r="U472" s="672"/>
      <c r="V472" s="672"/>
      <c r="W472" s="672"/>
      <c r="X472" s="672"/>
      <c r="Y472" s="672"/>
      <c r="Z472" s="672"/>
      <c r="AA472" s="672"/>
      <c r="AB472" s="672"/>
    </row>
    <row r="473" spans="1:28" ht="15.75" customHeight="1">
      <c r="A473" s="672"/>
      <c r="B473" s="672"/>
      <c r="C473" s="672"/>
      <c r="D473" s="672"/>
      <c r="E473" s="672"/>
      <c r="F473" s="672"/>
      <c r="G473" s="672"/>
      <c r="H473" s="672"/>
      <c r="I473" s="672"/>
      <c r="J473" s="672"/>
      <c r="K473" s="672"/>
      <c r="L473" s="672"/>
      <c r="M473" s="672"/>
      <c r="N473" s="672"/>
      <c r="O473" s="672"/>
      <c r="P473" s="672"/>
      <c r="Q473" s="672"/>
      <c r="R473" s="672"/>
      <c r="S473" s="672"/>
      <c r="T473" s="672"/>
      <c r="U473" s="672"/>
      <c r="V473" s="672"/>
      <c r="W473" s="672"/>
      <c r="X473" s="672"/>
      <c r="Y473" s="672"/>
      <c r="Z473" s="672"/>
      <c r="AA473" s="672"/>
      <c r="AB473" s="672"/>
    </row>
    <row r="474" spans="1:28" ht="15.75" customHeight="1">
      <c r="A474" s="672"/>
      <c r="B474" s="672"/>
      <c r="C474" s="672"/>
      <c r="D474" s="672"/>
      <c r="E474" s="672"/>
      <c r="F474" s="672"/>
      <c r="G474" s="672"/>
      <c r="H474" s="672"/>
      <c r="I474" s="672"/>
      <c r="J474" s="672"/>
      <c r="K474" s="672"/>
      <c r="L474" s="672"/>
      <c r="M474" s="672"/>
      <c r="N474" s="672"/>
      <c r="O474" s="672"/>
      <c r="P474" s="672"/>
      <c r="Q474" s="672"/>
      <c r="R474" s="672"/>
      <c r="S474" s="672"/>
      <c r="T474" s="672"/>
      <c r="U474" s="672"/>
      <c r="V474" s="672"/>
      <c r="W474" s="672"/>
      <c r="X474" s="672"/>
      <c r="Y474" s="672"/>
      <c r="Z474" s="672"/>
      <c r="AA474" s="672"/>
      <c r="AB474" s="672"/>
    </row>
    <row r="475" spans="1:28" ht="15.75" customHeight="1">
      <c r="A475" s="672"/>
      <c r="B475" s="672"/>
      <c r="C475" s="672"/>
      <c r="D475" s="672"/>
      <c r="E475" s="672"/>
      <c r="F475" s="672"/>
      <c r="G475" s="672"/>
      <c r="H475" s="672"/>
      <c r="I475" s="672"/>
      <c r="J475" s="672"/>
      <c r="K475" s="672"/>
      <c r="L475" s="672"/>
      <c r="M475" s="672"/>
      <c r="N475" s="672"/>
      <c r="O475" s="672"/>
      <c r="P475" s="672"/>
      <c r="Q475" s="672"/>
      <c r="R475" s="672"/>
      <c r="S475" s="672"/>
      <c r="T475" s="672"/>
      <c r="U475" s="672"/>
      <c r="V475" s="672"/>
      <c r="W475" s="672"/>
      <c r="X475" s="672"/>
      <c r="Y475" s="672"/>
      <c r="Z475" s="672"/>
      <c r="AA475" s="672"/>
      <c r="AB475" s="672"/>
    </row>
    <row r="476" spans="1:28" ht="15.75" customHeight="1">
      <c r="A476" s="672"/>
      <c r="B476" s="672"/>
      <c r="C476" s="672"/>
      <c r="D476" s="672"/>
      <c r="E476" s="672"/>
      <c r="F476" s="672"/>
      <c r="G476" s="672"/>
      <c r="H476" s="672"/>
      <c r="I476" s="672"/>
      <c r="J476" s="672"/>
      <c r="K476" s="672"/>
      <c r="L476" s="672"/>
      <c r="M476" s="672"/>
      <c r="N476" s="672"/>
      <c r="O476" s="672"/>
      <c r="P476" s="672"/>
      <c r="Q476" s="672"/>
      <c r="R476" s="672"/>
      <c r="S476" s="672"/>
      <c r="T476" s="672"/>
      <c r="U476" s="672"/>
      <c r="V476" s="672"/>
      <c r="W476" s="672"/>
      <c r="X476" s="672"/>
      <c r="Y476" s="672"/>
      <c r="Z476" s="672"/>
      <c r="AA476" s="672"/>
      <c r="AB476" s="672"/>
    </row>
    <row r="477" spans="1:28" ht="15.75" customHeight="1">
      <c r="A477" s="672"/>
      <c r="B477" s="672"/>
      <c r="C477" s="672"/>
      <c r="D477" s="672"/>
      <c r="E477" s="672"/>
      <c r="F477" s="672"/>
      <c r="G477" s="672"/>
      <c r="H477" s="672"/>
      <c r="I477" s="672"/>
      <c r="J477" s="672"/>
      <c r="K477" s="672"/>
      <c r="L477" s="672"/>
      <c r="M477" s="672"/>
      <c r="N477" s="672"/>
      <c r="O477" s="672"/>
      <c r="P477" s="672"/>
      <c r="Q477" s="672"/>
      <c r="R477" s="672"/>
      <c r="S477" s="672"/>
      <c r="T477" s="672"/>
      <c r="U477" s="672"/>
      <c r="V477" s="672"/>
      <c r="W477" s="672"/>
      <c r="X477" s="672"/>
      <c r="Y477" s="672"/>
      <c r="Z477" s="672"/>
      <c r="AA477" s="672"/>
      <c r="AB477" s="672"/>
    </row>
    <row r="478" spans="1:28" ht="15.75" customHeight="1">
      <c r="A478" s="672"/>
      <c r="B478" s="672"/>
      <c r="C478" s="672"/>
      <c r="D478" s="672"/>
      <c r="E478" s="672"/>
      <c r="F478" s="672"/>
      <c r="G478" s="672"/>
      <c r="H478" s="672"/>
      <c r="I478" s="672"/>
      <c r="J478" s="672"/>
      <c r="K478" s="672"/>
      <c r="L478" s="672"/>
      <c r="M478" s="672"/>
      <c r="N478" s="672"/>
      <c r="O478" s="672"/>
      <c r="P478" s="672"/>
      <c r="Q478" s="672"/>
      <c r="R478" s="672"/>
      <c r="S478" s="672"/>
      <c r="T478" s="672"/>
      <c r="U478" s="672"/>
      <c r="V478" s="672"/>
      <c r="W478" s="672"/>
      <c r="X478" s="672"/>
      <c r="Y478" s="672"/>
      <c r="Z478" s="672"/>
      <c r="AA478" s="672"/>
      <c r="AB478" s="672"/>
    </row>
    <row r="479" spans="1:28" ht="15.75" customHeight="1">
      <c r="A479" s="672"/>
      <c r="B479" s="672"/>
      <c r="C479" s="672"/>
      <c r="D479" s="672"/>
      <c r="E479" s="672"/>
      <c r="F479" s="672"/>
      <c r="G479" s="672"/>
      <c r="H479" s="672"/>
      <c r="I479" s="672"/>
      <c r="J479" s="672"/>
      <c r="K479" s="672"/>
      <c r="L479" s="672"/>
      <c r="M479" s="672"/>
      <c r="N479" s="672"/>
      <c r="O479" s="672"/>
      <c r="P479" s="672"/>
      <c r="Q479" s="672"/>
      <c r="R479" s="672"/>
      <c r="S479" s="672"/>
      <c r="T479" s="672"/>
      <c r="U479" s="672"/>
      <c r="V479" s="672"/>
      <c r="W479" s="672"/>
      <c r="X479" s="672"/>
      <c r="Y479" s="672"/>
      <c r="Z479" s="672"/>
      <c r="AA479" s="672"/>
      <c r="AB479" s="672"/>
    </row>
    <row r="480" spans="1:28" ht="15.75" customHeight="1">
      <c r="A480" s="672"/>
      <c r="B480" s="672"/>
      <c r="C480" s="672"/>
      <c r="D480" s="672"/>
      <c r="E480" s="672"/>
      <c r="F480" s="672"/>
      <c r="G480" s="672"/>
      <c r="H480" s="672"/>
      <c r="I480" s="672"/>
      <c r="J480" s="672"/>
      <c r="K480" s="672"/>
      <c r="L480" s="672"/>
      <c r="M480" s="672"/>
      <c r="N480" s="672"/>
      <c r="O480" s="672"/>
      <c r="P480" s="672"/>
      <c r="Q480" s="672"/>
      <c r="R480" s="672"/>
      <c r="S480" s="672"/>
      <c r="T480" s="672"/>
      <c r="U480" s="672"/>
      <c r="V480" s="672"/>
      <c r="W480" s="672"/>
      <c r="X480" s="672"/>
      <c r="Y480" s="672"/>
      <c r="Z480" s="672"/>
      <c r="AA480" s="672"/>
      <c r="AB480" s="672"/>
    </row>
    <row r="481" spans="1:28" ht="15.75" customHeight="1">
      <c r="A481" s="672"/>
      <c r="B481" s="672"/>
      <c r="C481" s="672"/>
      <c r="D481" s="672"/>
      <c r="E481" s="672"/>
      <c r="F481" s="672"/>
      <c r="G481" s="672"/>
      <c r="H481" s="672"/>
      <c r="I481" s="672"/>
      <c r="J481" s="672"/>
      <c r="K481" s="672"/>
      <c r="L481" s="672"/>
      <c r="M481" s="672"/>
      <c r="N481" s="672"/>
      <c r="O481" s="672"/>
      <c r="P481" s="672"/>
      <c r="Q481" s="672"/>
      <c r="R481" s="672"/>
      <c r="S481" s="672"/>
      <c r="T481" s="672"/>
      <c r="U481" s="672"/>
      <c r="V481" s="672"/>
      <c r="W481" s="672"/>
      <c r="X481" s="672"/>
      <c r="Y481" s="672"/>
      <c r="Z481" s="672"/>
      <c r="AA481" s="672"/>
      <c r="AB481" s="672"/>
    </row>
    <row r="482" spans="1:28" ht="15.75" customHeight="1">
      <c r="A482" s="672"/>
      <c r="B482" s="672"/>
      <c r="C482" s="672"/>
      <c r="D482" s="672"/>
      <c r="E482" s="672"/>
      <c r="F482" s="672"/>
      <c r="G482" s="672"/>
      <c r="H482" s="672"/>
      <c r="I482" s="672"/>
      <c r="J482" s="672"/>
      <c r="K482" s="672"/>
      <c r="L482" s="672"/>
      <c r="M482" s="672"/>
      <c r="N482" s="672"/>
      <c r="O482" s="672"/>
      <c r="P482" s="672"/>
      <c r="Q482" s="672"/>
      <c r="R482" s="672"/>
      <c r="S482" s="672"/>
      <c r="T482" s="672"/>
      <c r="U482" s="672"/>
      <c r="V482" s="672"/>
      <c r="W482" s="672"/>
      <c r="X482" s="672"/>
      <c r="Y482" s="672"/>
      <c r="Z482" s="672"/>
      <c r="AA482" s="672"/>
      <c r="AB482" s="672"/>
    </row>
    <row r="483" spans="1:28" ht="15.75" customHeight="1">
      <c r="A483" s="672"/>
      <c r="B483" s="672"/>
      <c r="C483" s="672"/>
      <c r="D483" s="672"/>
      <c r="E483" s="672"/>
      <c r="F483" s="672"/>
      <c r="G483" s="672"/>
      <c r="H483" s="672"/>
      <c r="I483" s="672"/>
      <c r="J483" s="672"/>
      <c r="K483" s="672"/>
      <c r="L483" s="672"/>
      <c r="M483" s="672"/>
      <c r="N483" s="672"/>
      <c r="O483" s="672"/>
      <c r="P483" s="672"/>
      <c r="Q483" s="672"/>
      <c r="R483" s="672"/>
      <c r="S483" s="672"/>
      <c r="T483" s="672"/>
      <c r="U483" s="672"/>
      <c r="V483" s="672"/>
      <c r="W483" s="672"/>
      <c r="X483" s="672"/>
      <c r="Y483" s="672"/>
      <c r="Z483" s="672"/>
      <c r="AA483" s="672"/>
      <c r="AB483" s="672"/>
    </row>
    <row r="484" spans="1:28" ht="15.75" customHeight="1">
      <c r="A484" s="672"/>
      <c r="B484" s="672"/>
      <c r="C484" s="672"/>
      <c r="D484" s="672"/>
      <c r="E484" s="672"/>
      <c r="F484" s="672"/>
      <c r="G484" s="672"/>
      <c r="H484" s="672"/>
      <c r="I484" s="672"/>
      <c r="J484" s="672"/>
      <c r="K484" s="672"/>
      <c r="L484" s="672"/>
      <c r="M484" s="672"/>
      <c r="N484" s="672"/>
      <c r="O484" s="672"/>
      <c r="P484" s="672"/>
      <c r="Q484" s="672"/>
      <c r="R484" s="672"/>
      <c r="S484" s="672"/>
      <c r="T484" s="672"/>
      <c r="U484" s="672"/>
      <c r="V484" s="672"/>
      <c r="W484" s="672"/>
      <c r="X484" s="672"/>
      <c r="Y484" s="672"/>
      <c r="Z484" s="672"/>
      <c r="AA484" s="672"/>
      <c r="AB484" s="672"/>
    </row>
    <row r="485" spans="1:28" ht="15.75" customHeight="1">
      <c r="A485" s="672"/>
      <c r="B485" s="672"/>
      <c r="C485" s="672"/>
      <c r="D485" s="672"/>
      <c r="E485" s="672"/>
      <c r="F485" s="672"/>
      <c r="G485" s="672"/>
      <c r="H485" s="672"/>
      <c r="I485" s="672"/>
      <c r="J485" s="672"/>
      <c r="K485" s="672"/>
      <c r="L485" s="672"/>
      <c r="M485" s="672"/>
      <c r="N485" s="672"/>
      <c r="O485" s="672"/>
      <c r="P485" s="672"/>
      <c r="Q485" s="672"/>
      <c r="R485" s="672"/>
      <c r="S485" s="672"/>
      <c r="T485" s="672"/>
      <c r="U485" s="672"/>
      <c r="V485" s="672"/>
      <c r="W485" s="672"/>
      <c r="X485" s="672"/>
      <c r="Y485" s="672"/>
      <c r="Z485" s="672"/>
      <c r="AA485" s="672"/>
      <c r="AB485" s="672"/>
    </row>
    <row r="486" spans="1:28" ht="15.75" customHeight="1">
      <c r="A486" s="672"/>
      <c r="B486" s="672"/>
      <c r="C486" s="672"/>
      <c r="D486" s="672"/>
      <c r="E486" s="672"/>
      <c r="F486" s="672"/>
      <c r="G486" s="672"/>
      <c r="H486" s="672"/>
      <c r="I486" s="672"/>
      <c r="J486" s="672"/>
      <c r="K486" s="672"/>
      <c r="L486" s="672"/>
      <c r="M486" s="672"/>
      <c r="N486" s="672"/>
      <c r="O486" s="672"/>
      <c r="P486" s="672"/>
      <c r="Q486" s="672"/>
      <c r="R486" s="672"/>
      <c r="S486" s="672"/>
      <c r="T486" s="672"/>
      <c r="U486" s="672"/>
      <c r="V486" s="672"/>
      <c r="W486" s="672"/>
      <c r="X486" s="672"/>
      <c r="Y486" s="672"/>
      <c r="Z486" s="672"/>
      <c r="AA486" s="672"/>
      <c r="AB486" s="672"/>
    </row>
    <row r="487" spans="1:28" ht="15.75" customHeight="1">
      <c r="A487" s="672"/>
      <c r="B487" s="672"/>
      <c r="C487" s="672"/>
      <c r="D487" s="672"/>
      <c r="E487" s="672"/>
      <c r="F487" s="672"/>
      <c r="G487" s="672"/>
      <c r="H487" s="672"/>
      <c r="I487" s="672"/>
      <c r="J487" s="672"/>
      <c r="K487" s="672"/>
      <c r="L487" s="672"/>
      <c r="M487" s="672"/>
      <c r="N487" s="672"/>
      <c r="O487" s="672"/>
      <c r="P487" s="672"/>
      <c r="Q487" s="672"/>
      <c r="R487" s="672"/>
      <c r="S487" s="672"/>
      <c r="T487" s="672"/>
      <c r="U487" s="672"/>
      <c r="V487" s="672"/>
      <c r="W487" s="672"/>
      <c r="X487" s="672"/>
      <c r="Y487" s="672"/>
      <c r="Z487" s="672"/>
      <c r="AA487" s="672"/>
      <c r="AB487" s="672"/>
    </row>
    <row r="488" spans="1:28" ht="15.75" customHeight="1">
      <c r="A488" s="672"/>
      <c r="B488" s="672"/>
      <c r="C488" s="672"/>
      <c r="D488" s="672"/>
      <c r="E488" s="672"/>
      <c r="F488" s="672"/>
      <c r="G488" s="672"/>
      <c r="H488" s="672"/>
      <c r="I488" s="672"/>
      <c r="J488" s="672"/>
      <c r="K488" s="672"/>
      <c r="L488" s="672"/>
      <c r="M488" s="672"/>
      <c r="N488" s="672"/>
      <c r="O488" s="672"/>
      <c r="P488" s="672"/>
      <c r="Q488" s="672"/>
      <c r="R488" s="672"/>
      <c r="S488" s="672"/>
      <c r="T488" s="672"/>
      <c r="U488" s="672"/>
      <c r="V488" s="672"/>
      <c r="W488" s="672"/>
      <c r="X488" s="672"/>
      <c r="Y488" s="672"/>
      <c r="Z488" s="672"/>
      <c r="AA488" s="672"/>
      <c r="AB488" s="672"/>
    </row>
    <row r="489" spans="1:28" ht="15.75" customHeight="1">
      <c r="A489" s="672"/>
      <c r="B489" s="672"/>
      <c r="C489" s="672"/>
      <c r="D489" s="672"/>
      <c r="E489" s="672"/>
      <c r="F489" s="672"/>
      <c r="G489" s="672"/>
      <c r="H489" s="672"/>
      <c r="I489" s="672"/>
      <c r="J489" s="672"/>
      <c r="K489" s="672"/>
      <c r="L489" s="672"/>
      <c r="M489" s="672"/>
      <c r="N489" s="672"/>
      <c r="O489" s="672"/>
      <c r="P489" s="672"/>
      <c r="Q489" s="672"/>
      <c r="R489" s="672"/>
      <c r="S489" s="672"/>
      <c r="T489" s="672"/>
      <c r="U489" s="672"/>
      <c r="V489" s="672"/>
      <c r="W489" s="672"/>
      <c r="X489" s="672"/>
      <c r="Y489" s="672"/>
      <c r="Z489" s="672"/>
      <c r="AA489" s="672"/>
      <c r="AB489" s="672"/>
    </row>
    <row r="490" spans="1:28" ht="15.75" customHeight="1">
      <c r="A490" s="672"/>
      <c r="B490" s="672"/>
      <c r="C490" s="672"/>
      <c r="D490" s="672"/>
      <c r="E490" s="672"/>
      <c r="F490" s="672"/>
      <c r="G490" s="672"/>
      <c r="H490" s="672"/>
      <c r="I490" s="672"/>
      <c r="J490" s="672"/>
      <c r="K490" s="672"/>
      <c r="L490" s="672"/>
      <c r="M490" s="672"/>
      <c r="N490" s="672"/>
      <c r="O490" s="672"/>
      <c r="P490" s="672"/>
      <c r="Q490" s="672"/>
      <c r="R490" s="672"/>
      <c r="S490" s="672"/>
      <c r="T490" s="672"/>
      <c r="U490" s="672"/>
      <c r="V490" s="672"/>
      <c r="W490" s="672"/>
      <c r="X490" s="672"/>
      <c r="Y490" s="672"/>
      <c r="Z490" s="672"/>
      <c r="AA490" s="672"/>
      <c r="AB490" s="672"/>
    </row>
    <row r="491" spans="1:28" ht="15.75" customHeight="1">
      <c r="A491" s="672"/>
      <c r="B491" s="672"/>
      <c r="C491" s="672"/>
      <c r="D491" s="672"/>
      <c r="E491" s="672"/>
      <c r="F491" s="672"/>
      <c r="G491" s="672"/>
      <c r="H491" s="672"/>
      <c r="I491" s="672"/>
      <c r="J491" s="672"/>
      <c r="K491" s="672"/>
      <c r="L491" s="672"/>
      <c r="M491" s="672"/>
      <c r="N491" s="672"/>
      <c r="O491" s="672"/>
      <c r="P491" s="672"/>
      <c r="Q491" s="672"/>
      <c r="R491" s="672"/>
      <c r="S491" s="672"/>
      <c r="T491" s="672"/>
      <c r="U491" s="672"/>
      <c r="V491" s="672"/>
      <c r="W491" s="672"/>
      <c r="X491" s="672"/>
      <c r="Y491" s="672"/>
      <c r="Z491" s="672"/>
      <c r="AA491" s="672"/>
      <c r="AB491" s="672"/>
    </row>
    <row r="492" spans="1:28" ht="15.75" customHeight="1">
      <c r="A492" s="672"/>
      <c r="B492" s="672"/>
      <c r="C492" s="672"/>
      <c r="D492" s="672"/>
      <c r="E492" s="672"/>
      <c r="F492" s="672"/>
      <c r="G492" s="672"/>
      <c r="H492" s="672"/>
      <c r="I492" s="672"/>
      <c r="J492" s="672"/>
      <c r="K492" s="672"/>
      <c r="L492" s="672"/>
      <c r="M492" s="672"/>
      <c r="N492" s="672"/>
      <c r="O492" s="672"/>
      <c r="P492" s="672"/>
      <c r="Q492" s="672"/>
      <c r="R492" s="672"/>
      <c r="S492" s="672"/>
      <c r="T492" s="672"/>
      <c r="U492" s="672"/>
      <c r="V492" s="672"/>
      <c r="W492" s="672"/>
      <c r="X492" s="672"/>
      <c r="Y492" s="672"/>
      <c r="Z492" s="672"/>
      <c r="AA492" s="672"/>
      <c r="AB492" s="672"/>
    </row>
    <row r="493" spans="1:28" ht="15.75" customHeight="1">
      <c r="A493" s="672"/>
      <c r="B493" s="672"/>
      <c r="C493" s="672"/>
      <c r="D493" s="672"/>
      <c r="E493" s="672"/>
      <c r="F493" s="672"/>
      <c r="G493" s="672"/>
      <c r="H493" s="672"/>
      <c r="I493" s="672"/>
      <c r="J493" s="672"/>
      <c r="K493" s="672"/>
      <c r="L493" s="672"/>
      <c r="M493" s="672"/>
      <c r="N493" s="672"/>
      <c r="O493" s="672"/>
      <c r="P493" s="672"/>
      <c r="Q493" s="672"/>
      <c r="R493" s="672"/>
      <c r="S493" s="672"/>
      <c r="T493" s="672"/>
      <c r="U493" s="672"/>
      <c r="V493" s="672"/>
      <c r="W493" s="672"/>
      <c r="X493" s="672"/>
      <c r="Y493" s="672"/>
      <c r="Z493" s="672"/>
      <c r="AA493" s="672"/>
      <c r="AB493" s="672"/>
    </row>
    <row r="494" spans="1:28" ht="15.75" customHeight="1">
      <c r="A494" s="672"/>
      <c r="B494" s="672"/>
      <c r="C494" s="672"/>
      <c r="D494" s="672"/>
      <c r="E494" s="672"/>
      <c r="F494" s="672"/>
      <c r="G494" s="672"/>
      <c r="H494" s="672"/>
      <c r="I494" s="672"/>
      <c r="J494" s="672"/>
      <c r="K494" s="672"/>
      <c r="L494" s="672"/>
      <c r="M494" s="672"/>
      <c r="N494" s="672"/>
      <c r="O494" s="672"/>
      <c r="P494" s="672"/>
      <c r="Q494" s="672"/>
      <c r="R494" s="672"/>
      <c r="S494" s="672"/>
      <c r="T494" s="672"/>
      <c r="U494" s="672"/>
      <c r="V494" s="672"/>
      <c r="W494" s="672"/>
      <c r="X494" s="672"/>
      <c r="Y494" s="672"/>
      <c r="Z494" s="672"/>
      <c r="AA494" s="672"/>
      <c r="AB494" s="672"/>
    </row>
    <row r="495" spans="1:28" ht="15.75" customHeight="1">
      <c r="A495" s="672"/>
      <c r="B495" s="672"/>
      <c r="C495" s="672"/>
      <c r="D495" s="672"/>
      <c r="E495" s="672"/>
      <c r="F495" s="672"/>
      <c r="G495" s="672"/>
      <c r="H495" s="672"/>
      <c r="I495" s="672"/>
      <c r="J495" s="672"/>
      <c r="K495" s="672"/>
      <c r="L495" s="672"/>
      <c r="M495" s="672"/>
      <c r="N495" s="672"/>
      <c r="O495" s="672"/>
      <c r="P495" s="672"/>
      <c r="Q495" s="672"/>
      <c r="R495" s="672"/>
      <c r="S495" s="672"/>
      <c r="T495" s="672"/>
      <c r="U495" s="672"/>
      <c r="V495" s="672"/>
      <c r="W495" s="672"/>
      <c r="X495" s="672"/>
      <c r="Y495" s="672"/>
      <c r="Z495" s="672"/>
      <c r="AA495" s="672"/>
      <c r="AB495" s="672"/>
    </row>
    <row r="496" spans="1:28" ht="15.75" customHeight="1">
      <c r="A496" s="672"/>
      <c r="B496" s="672"/>
      <c r="C496" s="672"/>
      <c r="D496" s="672"/>
      <c r="E496" s="672"/>
      <c r="F496" s="672"/>
      <c r="G496" s="672"/>
      <c r="H496" s="672"/>
      <c r="I496" s="672"/>
      <c r="J496" s="672"/>
      <c r="K496" s="672"/>
      <c r="L496" s="672"/>
      <c r="M496" s="672"/>
      <c r="N496" s="672"/>
      <c r="O496" s="672"/>
      <c r="P496" s="672"/>
      <c r="Q496" s="672"/>
      <c r="R496" s="672"/>
      <c r="S496" s="672"/>
      <c r="T496" s="672"/>
      <c r="U496" s="672"/>
      <c r="V496" s="672"/>
      <c r="W496" s="672"/>
      <c r="X496" s="672"/>
      <c r="Y496" s="672"/>
      <c r="Z496" s="672"/>
      <c r="AA496" s="672"/>
      <c r="AB496" s="672"/>
    </row>
    <row r="497" spans="1:28" ht="15.75" customHeight="1">
      <c r="A497" s="672"/>
      <c r="B497" s="672"/>
      <c r="C497" s="672"/>
      <c r="D497" s="672"/>
      <c r="E497" s="672"/>
      <c r="F497" s="672"/>
      <c r="G497" s="672"/>
      <c r="H497" s="672"/>
      <c r="I497" s="672"/>
      <c r="J497" s="672"/>
      <c r="K497" s="672"/>
      <c r="L497" s="672"/>
      <c r="M497" s="672"/>
      <c r="N497" s="672"/>
      <c r="O497" s="672"/>
      <c r="P497" s="672"/>
      <c r="Q497" s="672"/>
      <c r="R497" s="672"/>
      <c r="S497" s="672"/>
      <c r="T497" s="672"/>
      <c r="U497" s="672"/>
      <c r="V497" s="672"/>
      <c r="W497" s="672"/>
      <c r="X497" s="672"/>
      <c r="Y497" s="672"/>
      <c r="Z497" s="672"/>
      <c r="AA497" s="672"/>
      <c r="AB497" s="672"/>
    </row>
    <row r="498" spans="1:28" ht="15.75" customHeight="1">
      <c r="A498" s="672"/>
      <c r="B498" s="672"/>
      <c r="C498" s="672"/>
      <c r="D498" s="672"/>
      <c r="E498" s="672"/>
      <c r="F498" s="672"/>
      <c r="G498" s="672"/>
      <c r="H498" s="672"/>
      <c r="I498" s="672"/>
      <c r="J498" s="672"/>
      <c r="K498" s="672"/>
      <c r="L498" s="672"/>
      <c r="M498" s="672"/>
      <c r="N498" s="672"/>
      <c r="O498" s="672"/>
      <c r="P498" s="672"/>
      <c r="Q498" s="672"/>
      <c r="R498" s="672"/>
      <c r="S498" s="672"/>
      <c r="T498" s="672"/>
      <c r="U498" s="672"/>
      <c r="V498" s="672"/>
      <c r="W498" s="672"/>
      <c r="X498" s="672"/>
      <c r="Y498" s="672"/>
      <c r="Z498" s="672"/>
      <c r="AA498" s="672"/>
      <c r="AB498" s="672"/>
    </row>
    <row r="499" spans="1:28" ht="15.75" customHeight="1">
      <c r="A499" s="672"/>
      <c r="B499" s="672"/>
      <c r="C499" s="672"/>
      <c r="D499" s="672"/>
      <c r="E499" s="672"/>
      <c r="F499" s="672"/>
      <c r="G499" s="672"/>
      <c r="H499" s="672"/>
      <c r="I499" s="672"/>
      <c r="J499" s="672"/>
      <c r="K499" s="672"/>
      <c r="L499" s="672"/>
      <c r="M499" s="672"/>
      <c r="N499" s="672"/>
      <c r="O499" s="672"/>
      <c r="P499" s="672"/>
      <c r="Q499" s="672"/>
      <c r="R499" s="672"/>
      <c r="S499" s="672"/>
      <c r="T499" s="672"/>
      <c r="U499" s="672"/>
      <c r="V499" s="672"/>
      <c r="W499" s="672"/>
      <c r="X499" s="672"/>
      <c r="Y499" s="672"/>
      <c r="Z499" s="672"/>
      <c r="AA499" s="672"/>
      <c r="AB499" s="672"/>
    </row>
    <row r="500" spans="1:28" ht="15.75" customHeight="1">
      <c r="A500" s="672"/>
      <c r="B500" s="672"/>
      <c r="C500" s="672"/>
      <c r="D500" s="672"/>
      <c r="E500" s="672"/>
      <c r="F500" s="672"/>
      <c r="G500" s="672"/>
      <c r="H500" s="672"/>
      <c r="I500" s="672"/>
      <c r="J500" s="672"/>
      <c r="K500" s="672"/>
      <c r="L500" s="672"/>
      <c r="M500" s="672"/>
      <c r="N500" s="672"/>
      <c r="O500" s="672"/>
      <c r="P500" s="672"/>
      <c r="Q500" s="672"/>
      <c r="R500" s="672"/>
      <c r="S500" s="672"/>
      <c r="T500" s="672"/>
      <c r="U500" s="672"/>
      <c r="V500" s="672"/>
      <c r="W500" s="672"/>
      <c r="X500" s="672"/>
      <c r="Y500" s="672"/>
      <c r="Z500" s="672"/>
      <c r="AA500" s="672"/>
      <c r="AB500" s="672"/>
    </row>
    <row r="501" spans="1:28" ht="15.75" customHeight="1">
      <c r="A501" s="672"/>
      <c r="B501" s="672"/>
      <c r="C501" s="672"/>
      <c r="D501" s="672"/>
      <c r="E501" s="672"/>
      <c r="F501" s="672"/>
      <c r="G501" s="672"/>
      <c r="H501" s="672"/>
      <c r="I501" s="672"/>
      <c r="J501" s="672"/>
      <c r="K501" s="672"/>
      <c r="L501" s="672"/>
      <c r="M501" s="672"/>
      <c r="N501" s="672"/>
      <c r="O501" s="672"/>
      <c r="P501" s="672"/>
      <c r="Q501" s="672"/>
      <c r="R501" s="672"/>
      <c r="S501" s="672"/>
      <c r="T501" s="672"/>
      <c r="U501" s="672"/>
      <c r="V501" s="672"/>
      <c r="W501" s="672"/>
      <c r="X501" s="672"/>
      <c r="Y501" s="672"/>
      <c r="Z501" s="672"/>
      <c r="AA501" s="672"/>
      <c r="AB501" s="672"/>
    </row>
    <row r="502" spans="1:28" ht="15.75" customHeight="1">
      <c r="A502" s="672"/>
      <c r="B502" s="672"/>
      <c r="C502" s="672"/>
      <c r="D502" s="672"/>
      <c r="E502" s="672"/>
      <c r="F502" s="672"/>
      <c r="G502" s="672"/>
      <c r="H502" s="672"/>
      <c r="I502" s="672"/>
      <c r="J502" s="672"/>
      <c r="K502" s="672"/>
      <c r="L502" s="672"/>
      <c r="M502" s="672"/>
      <c r="N502" s="672"/>
      <c r="O502" s="672"/>
      <c r="P502" s="672"/>
      <c r="Q502" s="672"/>
      <c r="R502" s="672"/>
      <c r="S502" s="672"/>
      <c r="T502" s="672"/>
      <c r="U502" s="672"/>
      <c r="V502" s="672"/>
      <c r="W502" s="672"/>
      <c r="X502" s="672"/>
      <c r="Y502" s="672"/>
      <c r="Z502" s="672"/>
      <c r="AA502" s="672"/>
      <c r="AB502" s="672"/>
    </row>
    <row r="503" spans="1:28" ht="15.75" customHeight="1">
      <c r="A503" s="672"/>
      <c r="B503" s="672"/>
      <c r="C503" s="672"/>
      <c r="D503" s="672"/>
      <c r="E503" s="672"/>
      <c r="F503" s="672"/>
      <c r="G503" s="672"/>
      <c r="H503" s="672"/>
      <c r="I503" s="672"/>
      <c r="J503" s="672"/>
      <c r="K503" s="672"/>
      <c r="L503" s="672"/>
      <c r="M503" s="672"/>
      <c r="N503" s="672"/>
      <c r="O503" s="672"/>
      <c r="P503" s="672"/>
      <c r="Q503" s="672"/>
      <c r="R503" s="672"/>
      <c r="S503" s="672"/>
      <c r="T503" s="672"/>
      <c r="U503" s="672"/>
      <c r="V503" s="672"/>
      <c r="W503" s="672"/>
      <c r="X503" s="672"/>
      <c r="Y503" s="672"/>
      <c r="Z503" s="672"/>
      <c r="AA503" s="672"/>
      <c r="AB503" s="672"/>
    </row>
    <row r="504" spans="1:28" ht="15.75" customHeight="1">
      <c r="A504" s="672"/>
      <c r="B504" s="672"/>
      <c r="C504" s="672"/>
      <c r="D504" s="672"/>
      <c r="E504" s="672"/>
      <c r="F504" s="672"/>
      <c r="G504" s="672"/>
      <c r="H504" s="672"/>
      <c r="I504" s="672"/>
      <c r="J504" s="672"/>
      <c r="K504" s="672"/>
      <c r="L504" s="672"/>
      <c r="M504" s="672"/>
      <c r="N504" s="672"/>
      <c r="O504" s="672"/>
      <c r="P504" s="672"/>
      <c r="Q504" s="672"/>
      <c r="R504" s="672"/>
      <c r="S504" s="672"/>
      <c r="T504" s="672"/>
      <c r="U504" s="672"/>
      <c r="V504" s="672"/>
      <c r="W504" s="672"/>
      <c r="X504" s="672"/>
      <c r="Y504" s="672"/>
      <c r="Z504" s="672"/>
      <c r="AA504" s="672"/>
      <c r="AB504" s="672"/>
    </row>
    <row r="505" spans="1:28" ht="15.75" customHeight="1">
      <c r="A505" s="672"/>
      <c r="B505" s="672"/>
      <c r="C505" s="672"/>
      <c r="D505" s="672"/>
      <c r="E505" s="672"/>
      <c r="F505" s="672"/>
      <c r="G505" s="672"/>
      <c r="H505" s="672"/>
      <c r="I505" s="672"/>
      <c r="J505" s="672"/>
      <c r="K505" s="672"/>
      <c r="L505" s="672"/>
      <c r="M505" s="672"/>
      <c r="N505" s="672"/>
      <c r="O505" s="672"/>
      <c r="P505" s="672"/>
      <c r="Q505" s="672"/>
      <c r="R505" s="672"/>
      <c r="S505" s="672"/>
      <c r="T505" s="672"/>
      <c r="U505" s="672"/>
      <c r="V505" s="672"/>
      <c r="W505" s="672"/>
      <c r="X505" s="672"/>
      <c r="Y505" s="672"/>
      <c r="Z505" s="672"/>
      <c r="AA505" s="672"/>
      <c r="AB505" s="672"/>
    </row>
    <row r="506" spans="1:28" ht="15.75" customHeight="1">
      <c r="A506" s="672"/>
      <c r="B506" s="672"/>
      <c r="C506" s="672"/>
      <c r="D506" s="672"/>
      <c r="E506" s="672"/>
      <c r="F506" s="672"/>
      <c r="G506" s="672"/>
      <c r="H506" s="672"/>
      <c r="I506" s="672"/>
      <c r="J506" s="672"/>
      <c r="K506" s="672"/>
      <c r="L506" s="672"/>
      <c r="M506" s="672"/>
      <c r="N506" s="672"/>
      <c r="O506" s="672"/>
      <c r="P506" s="672"/>
      <c r="Q506" s="672"/>
      <c r="R506" s="672"/>
      <c r="S506" s="672"/>
      <c r="T506" s="672"/>
      <c r="U506" s="672"/>
      <c r="V506" s="672"/>
      <c r="W506" s="672"/>
      <c r="X506" s="672"/>
      <c r="Y506" s="672"/>
      <c r="Z506" s="672"/>
      <c r="AA506" s="672"/>
      <c r="AB506" s="672"/>
    </row>
    <row r="507" spans="1:28" ht="15.75" customHeight="1">
      <c r="A507" s="672"/>
      <c r="B507" s="672"/>
      <c r="C507" s="672"/>
      <c r="D507" s="672"/>
      <c r="E507" s="672"/>
      <c r="F507" s="672"/>
      <c r="G507" s="672"/>
      <c r="H507" s="672"/>
      <c r="I507" s="672"/>
      <c r="J507" s="672"/>
      <c r="K507" s="672"/>
      <c r="L507" s="672"/>
      <c r="M507" s="672"/>
      <c r="N507" s="672"/>
      <c r="O507" s="672"/>
      <c r="P507" s="672"/>
      <c r="Q507" s="672"/>
      <c r="R507" s="672"/>
      <c r="S507" s="672"/>
      <c r="T507" s="672"/>
      <c r="U507" s="672"/>
      <c r="V507" s="672"/>
      <c r="W507" s="672"/>
      <c r="X507" s="672"/>
      <c r="Y507" s="672"/>
      <c r="Z507" s="672"/>
      <c r="AA507" s="672"/>
      <c r="AB507" s="672"/>
    </row>
    <row r="508" spans="1:28" ht="15.75" customHeight="1">
      <c r="A508" s="672"/>
      <c r="B508" s="672"/>
      <c r="C508" s="672"/>
      <c r="D508" s="672"/>
      <c r="E508" s="672"/>
      <c r="F508" s="672"/>
      <c r="G508" s="672"/>
      <c r="H508" s="672"/>
      <c r="I508" s="672"/>
      <c r="J508" s="672"/>
      <c r="K508" s="672"/>
      <c r="L508" s="672"/>
      <c r="M508" s="672"/>
      <c r="N508" s="672"/>
      <c r="O508" s="672"/>
      <c r="P508" s="672"/>
      <c r="Q508" s="672"/>
      <c r="R508" s="672"/>
      <c r="S508" s="672"/>
      <c r="T508" s="672"/>
      <c r="U508" s="672"/>
      <c r="V508" s="672"/>
      <c r="W508" s="672"/>
      <c r="X508" s="672"/>
      <c r="Y508" s="672"/>
      <c r="Z508" s="672"/>
      <c r="AA508" s="672"/>
      <c r="AB508" s="672"/>
    </row>
    <row r="509" spans="1:28" ht="15.75" customHeight="1">
      <c r="A509" s="672"/>
      <c r="B509" s="672"/>
      <c r="C509" s="672"/>
      <c r="D509" s="672"/>
      <c r="E509" s="672"/>
      <c r="F509" s="672"/>
      <c r="G509" s="672"/>
      <c r="H509" s="672"/>
      <c r="I509" s="672"/>
      <c r="J509" s="672"/>
      <c r="K509" s="672"/>
      <c r="L509" s="672"/>
      <c r="M509" s="672"/>
      <c r="N509" s="672"/>
      <c r="O509" s="672"/>
      <c r="P509" s="672"/>
      <c r="Q509" s="672"/>
      <c r="R509" s="672"/>
      <c r="S509" s="672"/>
      <c r="T509" s="672"/>
      <c r="U509" s="672"/>
      <c r="V509" s="672"/>
      <c r="W509" s="672"/>
      <c r="X509" s="672"/>
      <c r="Y509" s="672"/>
      <c r="Z509" s="672"/>
      <c r="AA509" s="672"/>
      <c r="AB509" s="672"/>
    </row>
    <row r="510" spans="1:28" ht="15.75" customHeight="1">
      <c r="A510" s="672"/>
      <c r="B510" s="672"/>
      <c r="C510" s="672"/>
      <c r="D510" s="672"/>
      <c r="E510" s="672"/>
      <c r="F510" s="672"/>
      <c r="G510" s="672"/>
      <c r="H510" s="672"/>
      <c r="I510" s="672"/>
      <c r="J510" s="672"/>
      <c r="K510" s="672"/>
      <c r="L510" s="672"/>
      <c r="M510" s="672"/>
      <c r="N510" s="672"/>
      <c r="O510" s="672"/>
      <c r="P510" s="672"/>
      <c r="Q510" s="672"/>
      <c r="R510" s="672"/>
      <c r="S510" s="672"/>
      <c r="T510" s="672"/>
      <c r="U510" s="672"/>
      <c r="V510" s="672"/>
      <c r="W510" s="672"/>
      <c r="X510" s="672"/>
      <c r="Y510" s="672"/>
      <c r="Z510" s="672"/>
      <c r="AA510" s="672"/>
      <c r="AB510" s="672"/>
    </row>
    <row r="511" spans="1:28" ht="15.75" customHeight="1">
      <c r="A511" s="672"/>
      <c r="B511" s="672"/>
      <c r="C511" s="672"/>
      <c r="D511" s="672"/>
      <c r="E511" s="672"/>
      <c r="F511" s="672"/>
      <c r="G511" s="672"/>
      <c r="H511" s="672"/>
      <c r="I511" s="672"/>
      <c r="J511" s="672"/>
      <c r="K511" s="672"/>
      <c r="L511" s="672"/>
      <c r="M511" s="672"/>
      <c r="N511" s="672"/>
      <c r="O511" s="672"/>
      <c r="P511" s="672"/>
      <c r="Q511" s="672"/>
      <c r="R511" s="672"/>
      <c r="S511" s="672"/>
      <c r="T511" s="672"/>
      <c r="U511" s="672"/>
      <c r="V511" s="672"/>
      <c r="W511" s="672"/>
      <c r="X511" s="672"/>
      <c r="Y511" s="672"/>
      <c r="Z511" s="672"/>
      <c r="AA511" s="672"/>
      <c r="AB511" s="672"/>
    </row>
    <row r="512" spans="1:28" ht="15.75" customHeight="1">
      <c r="A512" s="672"/>
      <c r="B512" s="672"/>
      <c r="C512" s="672"/>
      <c r="D512" s="672"/>
      <c r="E512" s="672"/>
      <c r="F512" s="672"/>
      <c r="G512" s="672"/>
      <c r="H512" s="672"/>
      <c r="I512" s="672"/>
      <c r="J512" s="672"/>
      <c r="K512" s="672"/>
      <c r="L512" s="672"/>
      <c r="M512" s="672"/>
      <c r="N512" s="672"/>
      <c r="O512" s="672"/>
      <c r="P512" s="672"/>
      <c r="Q512" s="672"/>
      <c r="R512" s="672"/>
      <c r="S512" s="672"/>
      <c r="T512" s="672"/>
      <c r="U512" s="672"/>
      <c r="V512" s="672"/>
      <c r="W512" s="672"/>
      <c r="X512" s="672"/>
      <c r="Y512" s="672"/>
      <c r="Z512" s="672"/>
      <c r="AA512" s="672"/>
      <c r="AB512" s="672"/>
    </row>
    <row r="513" spans="1:28" ht="15.75" customHeight="1">
      <c r="A513" s="672"/>
      <c r="B513" s="672"/>
      <c r="C513" s="672"/>
      <c r="D513" s="672"/>
      <c r="E513" s="672"/>
      <c r="F513" s="672"/>
      <c r="G513" s="672"/>
      <c r="H513" s="672"/>
      <c r="I513" s="672"/>
      <c r="J513" s="672"/>
      <c r="K513" s="672"/>
      <c r="L513" s="672"/>
      <c r="M513" s="672"/>
      <c r="N513" s="672"/>
      <c r="O513" s="672"/>
      <c r="P513" s="672"/>
      <c r="Q513" s="672"/>
      <c r="R513" s="672"/>
      <c r="S513" s="672"/>
      <c r="T513" s="672"/>
      <c r="U513" s="672"/>
      <c r="V513" s="672"/>
      <c r="W513" s="672"/>
      <c r="X513" s="672"/>
      <c r="Y513" s="672"/>
      <c r="Z513" s="672"/>
      <c r="AA513" s="672"/>
      <c r="AB513" s="672"/>
    </row>
    <row r="514" spans="1:28" ht="15.75" customHeight="1">
      <c r="A514" s="672"/>
      <c r="B514" s="672"/>
      <c r="C514" s="672"/>
      <c r="D514" s="672"/>
      <c r="E514" s="672"/>
      <c r="F514" s="672"/>
      <c r="G514" s="672"/>
      <c r="H514" s="672"/>
      <c r="I514" s="672"/>
      <c r="J514" s="672"/>
      <c r="K514" s="672"/>
      <c r="L514" s="672"/>
      <c r="M514" s="672"/>
      <c r="N514" s="672"/>
      <c r="O514" s="672"/>
      <c r="P514" s="672"/>
      <c r="Q514" s="672"/>
      <c r="R514" s="672"/>
      <c r="S514" s="672"/>
      <c r="T514" s="672"/>
      <c r="U514" s="672"/>
      <c r="V514" s="672"/>
      <c r="W514" s="672"/>
      <c r="X514" s="672"/>
      <c r="Y514" s="672"/>
      <c r="Z514" s="672"/>
      <c r="AA514" s="672"/>
      <c r="AB514" s="672"/>
    </row>
    <row r="515" spans="1:28" ht="15.75" customHeight="1">
      <c r="A515" s="672"/>
      <c r="B515" s="672"/>
      <c r="C515" s="672"/>
      <c r="D515" s="672"/>
      <c r="E515" s="672"/>
      <c r="F515" s="672"/>
      <c r="G515" s="672"/>
      <c r="H515" s="672"/>
      <c r="I515" s="672"/>
      <c r="J515" s="672"/>
      <c r="K515" s="672"/>
      <c r="L515" s="672"/>
      <c r="M515" s="672"/>
      <c r="N515" s="672"/>
      <c r="O515" s="672"/>
      <c r="P515" s="672"/>
      <c r="Q515" s="672"/>
      <c r="R515" s="672"/>
      <c r="S515" s="672"/>
      <c r="T515" s="672"/>
      <c r="U515" s="672"/>
      <c r="V515" s="672"/>
      <c r="W515" s="672"/>
      <c r="X515" s="672"/>
      <c r="Y515" s="672"/>
      <c r="Z515" s="672"/>
      <c r="AA515" s="672"/>
      <c r="AB515" s="672"/>
    </row>
    <row r="516" spans="1:28" ht="15.75" customHeight="1">
      <c r="A516" s="672"/>
      <c r="B516" s="672"/>
      <c r="C516" s="672"/>
      <c r="D516" s="672"/>
      <c r="E516" s="672"/>
      <c r="F516" s="672"/>
      <c r="G516" s="672"/>
      <c r="H516" s="672"/>
      <c r="I516" s="672"/>
      <c r="J516" s="672"/>
      <c r="K516" s="672"/>
      <c r="L516" s="672"/>
      <c r="M516" s="672"/>
      <c r="N516" s="672"/>
      <c r="O516" s="672"/>
      <c r="P516" s="672"/>
      <c r="Q516" s="672"/>
      <c r="R516" s="672"/>
      <c r="S516" s="672"/>
      <c r="T516" s="672"/>
      <c r="U516" s="672"/>
      <c r="V516" s="672"/>
      <c r="W516" s="672"/>
      <c r="X516" s="672"/>
      <c r="Y516" s="672"/>
      <c r="Z516" s="672"/>
      <c r="AA516" s="672"/>
      <c r="AB516" s="672"/>
    </row>
    <row r="517" spans="1:28" ht="15.75" customHeight="1">
      <c r="A517" s="672"/>
      <c r="B517" s="672"/>
      <c r="C517" s="672"/>
      <c r="D517" s="672"/>
      <c r="E517" s="672"/>
      <c r="F517" s="672"/>
      <c r="G517" s="672"/>
      <c r="H517" s="672"/>
      <c r="I517" s="672"/>
      <c r="J517" s="672"/>
      <c r="K517" s="672"/>
      <c r="L517" s="672"/>
      <c r="M517" s="672"/>
      <c r="N517" s="672"/>
      <c r="O517" s="672"/>
      <c r="P517" s="672"/>
      <c r="Q517" s="672"/>
      <c r="R517" s="672"/>
      <c r="S517" s="672"/>
      <c r="T517" s="672"/>
      <c r="U517" s="672"/>
      <c r="V517" s="672"/>
      <c r="W517" s="672"/>
      <c r="X517" s="672"/>
      <c r="Y517" s="672"/>
      <c r="Z517" s="672"/>
      <c r="AA517" s="672"/>
      <c r="AB517" s="672"/>
    </row>
    <row r="518" spans="1:28" ht="15.75" customHeight="1">
      <c r="A518" s="672"/>
      <c r="B518" s="672"/>
      <c r="C518" s="672"/>
      <c r="D518" s="672"/>
      <c r="E518" s="672"/>
      <c r="F518" s="672"/>
      <c r="G518" s="672"/>
      <c r="H518" s="672"/>
      <c r="I518" s="672"/>
      <c r="J518" s="672"/>
      <c r="K518" s="672"/>
      <c r="L518" s="672"/>
      <c r="M518" s="672"/>
      <c r="N518" s="672"/>
      <c r="O518" s="672"/>
      <c r="P518" s="672"/>
      <c r="Q518" s="672"/>
      <c r="R518" s="672"/>
      <c r="S518" s="672"/>
      <c r="T518" s="672"/>
      <c r="U518" s="672"/>
      <c r="V518" s="672"/>
      <c r="W518" s="672"/>
      <c r="X518" s="672"/>
      <c r="Y518" s="672"/>
      <c r="Z518" s="672"/>
      <c r="AA518" s="672"/>
      <c r="AB518" s="672"/>
    </row>
    <row r="519" spans="1:28" ht="15.75" customHeight="1">
      <c r="A519" s="672"/>
      <c r="B519" s="672"/>
      <c r="C519" s="672"/>
      <c r="D519" s="672"/>
      <c r="E519" s="672"/>
      <c r="F519" s="672"/>
      <c r="G519" s="672"/>
      <c r="H519" s="672"/>
      <c r="I519" s="672"/>
      <c r="J519" s="672"/>
      <c r="K519" s="672"/>
      <c r="L519" s="672"/>
      <c r="M519" s="672"/>
      <c r="N519" s="672"/>
      <c r="O519" s="672"/>
      <c r="P519" s="672"/>
      <c r="Q519" s="672"/>
      <c r="R519" s="672"/>
      <c r="S519" s="672"/>
      <c r="T519" s="672"/>
      <c r="U519" s="672"/>
      <c r="V519" s="672"/>
      <c r="W519" s="672"/>
      <c r="X519" s="672"/>
      <c r="Y519" s="672"/>
      <c r="Z519" s="672"/>
      <c r="AA519" s="672"/>
      <c r="AB519" s="672"/>
    </row>
    <row r="520" spans="1:28" ht="15.75" customHeight="1">
      <c r="A520" s="672"/>
      <c r="B520" s="672"/>
      <c r="C520" s="672"/>
      <c r="D520" s="672"/>
      <c r="E520" s="672"/>
      <c r="F520" s="672"/>
      <c r="G520" s="672"/>
      <c r="H520" s="672"/>
      <c r="I520" s="672"/>
      <c r="J520" s="672"/>
      <c r="K520" s="672"/>
      <c r="L520" s="672"/>
      <c r="M520" s="672"/>
      <c r="N520" s="672"/>
      <c r="O520" s="672"/>
      <c r="P520" s="672"/>
      <c r="Q520" s="672"/>
      <c r="R520" s="672"/>
      <c r="S520" s="672"/>
      <c r="T520" s="672"/>
      <c r="U520" s="672"/>
      <c r="V520" s="672"/>
      <c r="W520" s="672"/>
      <c r="X520" s="672"/>
      <c r="Y520" s="672"/>
      <c r="Z520" s="672"/>
      <c r="AA520" s="672"/>
      <c r="AB520" s="672"/>
    </row>
    <row r="521" spans="1:28" ht="15.75" customHeight="1">
      <c r="A521" s="672"/>
      <c r="B521" s="672"/>
      <c r="C521" s="672"/>
      <c r="D521" s="672"/>
      <c r="E521" s="672"/>
      <c r="F521" s="672"/>
      <c r="G521" s="672"/>
      <c r="H521" s="672"/>
      <c r="I521" s="672"/>
      <c r="J521" s="672"/>
      <c r="K521" s="672"/>
      <c r="L521" s="672"/>
      <c r="M521" s="672"/>
      <c r="N521" s="672"/>
      <c r="O521" s="672"/>
      <c r="P521" s="672"/>
      <c r="Q521" s="672"/>
      <c r="R521" s="672"/>
      <c r="S521" s="672"/>
      <c r="T521" s="672"/>
      <c r="U521" s="672"/>
      <c r="V521" s="672"/>
      <c r="W521" s="672"/>
      <c r="X521" s="672"/>
      <c r="Y521" s="672"/>
      <c r="Z521" s="672"/>
      <c r="AA521" s="672"/>
      <c r="AB521" s="672"/>
    </row>
    <row r="522" spans="1:28" ht="15.75" customHeight="1">
      <c r="A522" s="672"/>
      <c r="B522" s="672"/>
      <c r="C522" s="672"/>
      <c r="D522" s="672"/>
      <c r="E522" s="672"/>
      <c r="F522" s="672"/>
      <c r="G522" s="672"/>
      <c r="H522" s="672"/>
      <c r="I522" s="672"/>
      <c r="J522" s="672"/>
      <c r="K522" s="672"/>
      <c r="L522" s="672"/>
      <c r="M522" s="672"/>
      <c r="N522" s="672"/>
      <c r="O522" s="672"/>
      <c r="P522" s="672"/>
      <c r="Q522" s="672"/>
      <c r="R522" s="672"/>
      <c r="S522" s="672"/>
      <c r="T522" s="672"/>
      <c r="U522" s="672"/>
      <c r="V522" s="672"/>
      <c r="W522" s="672"/>
      <c r="X522" s="672"/>
      <c r="Y522" s="672"/>
      <c r="Z522" s="672"/>
      <c r="AA522" s="672"/>
      <c r="AB522" s="672"/>
    </row>
    <row r="523" spans="1:28" ht="15.75" customHeight="1">
      <c r="A523" s="672"/>
      <c r="B523" s="672"/>
      <c r="C523" s="672"/>
      <c r="D523" s="672"/>
      <c r="E523" s="672"/>
      <c r="F523" s="672"/>
      <c r="G523" s="672"/>
      <c r="H523" s="672"/>
      <c r="I523" s="672"/>
      <c r="J523" s="672"/>
      <c r="K523" s="672"/>
      <c r="L523" s="672"/>
      <c r="M523" s="672"/>
      <c r="N523" s="672"/>
      <c r="O523" s="672"/>
      <c r="P523" s="672"/>
      <c r="Q523" s="672"/>
      <c r="R523" s="672"/>
      <c r="S523" s="672"/>
      <c r="T523" s="672"/>
      <c r="U523" s="672"/>
      <c r="V523" s="672"/>
      <c r="W523" s="672"/>
      <c r="X523" s="672"/>
      <c r="Y523" s="672"/>
      <c r="Z523" s="672"/>
      <c r="AA523" s="672"/>
      <c r="AB523" s="672"/>
    </row>
    <row r="524" spans="1:28" ht="15.75" customHeight="1">
      <c r="A524" s="672"/>
      <c r="B524" s="672"/>
      <c r="C524" s="672"/>
      <c r="D524" s="672"/>
      <c r="E524" s="672"/>
      <c r="F524" s="672"/>
      <c r="G524" s="672"/>
      <c r="H524" s="672"/>
      <c r="I524" s="672"/>
      <c r="J524" s="672"/>
      <c r="K524" s="672"/>
      <c r="L524" s="672"/>
      <c r="M524" s="672"/>
      <c r="N524" s="672"/>
      <c r="O524" s="672"/>
      <c r="P524" s="672"/>
      <c r="Q524" s="672"/>
      <c r="R524" s="672"/>
      <c r="S524" s="672"/>
      <c r="T524" s="672"/>
      <c r="U524" s="672"/>
      <c r="V524" s="672"/>
      <c r="W524" s="672"/>
      <c r="X524" s="672"/>
      <c r="Y524" s="672"/>
      <c r="Z524" s="672"/>
      <c r="AA524" s="672"/>
      <c r="AB524" s="672"/>
    </row>
    <row r="525" spans="1:28" ht="15.75" customHeight="1">
      <c r="A525" s="672"/>
      <c r="B525" s="672"/>
      <c r="C525" s="672"/>
      <c r="D525" s="672"/>
      <c r="E525" s="672"/>
      <c r="F525" s="672"/>
      <c r="G525" s="672"/>
      <c r="H525" s="672"/>
      <c r="I525" s="672"/>
      <c r="J525" s="672"/>
      <c r="K525" s="672"/>
      <c r="L525" s="672"/>
      <c r="M525" s="672"/>
      <c r="N525" s="672"/>
      <c r="O525" s="672"/>
      <c r="P525" s="672"/>
      <c r="Q525" s="672"/>
      <c r="R525" s="672"/>
      <c r="S525" s="672"/>
      <c r="T525" s="672"/>
      <c r="U525" s="672"/>
      <c r="V525" s="672"/>
      <c r="W525" s="672"/>
      <c r="X525" s="672"/>
      <c r="Y525" s="672"/>
      <c r="Z525" s="672"/>
      <c r="AA525" s="672"/>
      <c r="AB525" s="672"/>
    </row>
    <row r="526" spans="1:28" ht="15.75" customHeight="1">
      <c r="A526" s="672"/>
      <c r="B526" s="672"/>
      <c r="C526" s="672"/>
      <c r="D526" s="672"/>
      <c r="E526" s="672"/>
      <c r="F526" s="672"/>
      <c r="G526" s="672"/>
      <c r="H526" s="672"/>
      <c r="I526" s="672"/>
      <c r="J526" s="672"/>
      <c r="K526" s="672"/>
      <c r="L526" s="672"/>
      <c r="M526" s="672"/>
      <c r="N526" s="672"/>
      <c r="O526" s="672"/>
      <c r="P526" s="672"/>
      <c r="Q526" s="672"/>
      <c r="R526" s="672"/>
      <c r="S526" s="672"/>
      <c r="T526" s="672"/>
      <c r="U526" s="672"/>
      <c r="V526" s="672"/>
      <c r="W526" s="672"/>
      <c r="X526" s="672"/>
      <c r="Y526" s="672"/>
      <c r="Z526" s="672"/>
      <c r="AA526" s="672"/>
      <c r="AB526" s="672"/>
    </row>
    <row r="527" spans="1:28" ht="15.75" customHeight="1">
      <c r="A527" s="672"/>
      <c r="B527" s="672"/>
      <c r="C527" s="672"/>
      <c r="D527" s="672"/>
      <c r="E527" s="672"/>
      <c r="F527" s="672"/>
      <c r="G527" s="672"/>
      <c r="H527" s="672"/>
      <c r="I527" s="672"/>
      <c r="J527" s="672"/>
      <c r="K527" s="672"/>
      <c r="L527" s="672"/>
      <c r="M527" s="672"/>
      <c r="N527" s="672"/>
      <c r="O527" s="672"/>
      <c r="P527" s="672"/>
      <c r="Q527" s="672"/>
      <c r="R527" s="672"/>
      <c r="S527" s="672"/>
      <c r="T527" s="672"/>
      <c r="U527" s="672"/>
      <c r="V527" s="672"/>
      <c r="W527" s="672"/>
      <c r="X527" s="672"/>
      <c r="Y527" s="672"/>
      <c r="Z527" s="672"/>
      <c r="AA527" s="672"/>
      <c r="AB527" s="672"/>
    </row>
    <row r="528" spans="1:28" ht="15.75" customHeight="1">
      <c r="A528" s="672"/>
      <c r="B528" s="672"/>
      <c r="C528" s="672"/>
      <c r="D528" s="672"/>
      <c r="E528" s="672"/>
      <c r="F528" s="672"/>
      <c r="G528" s="672"/>
      <c r="H528" s="672"/>
      <c r="I528" s="672"/>
      <c r="J528" s="672"/>
      <c r="K528" s="672"/>
      <c r="L528" s="672"/>
      <c r="M528" s="672"/>
      <c r="N528" s="672"/>
      <c r="O528" s="672"/>
      <c r="P528" s="672"/>
      <c r="Q528" s="672"/>
      <c r="R528" s="672"/>
      <c r="S528" s="672"/>
      <c r="T528" s="672"/>
      <c r="U528" s="672"/>
      <c r="V528" s="672"/>
      <c r="W528" s="672"/>
      <c r="X528" s="672"/>
      <c r="Y528" s="672"/>
      <c r="Z528" s="672"/>
      <c r="AA528" s="672"/>
      <c r="AB528" s="672"/>
    </row>
    <row r="529" spans="1:28" ht="15.75" customHeight="1">
      <c r="A529" s="672"/>
      <c r="B529" s="672"/>
      <c r="C529" s="672"/>
      <c r="D529" s="672"/>
      <c r="E529" s="672"/>
      <c r="F529" s="672"/>
      <c r="G529" s="672"/>
      <c r="H529" s="672"/>
      <c r="I529" s="672"/>
      <c r="J529" s="672"/>
      <c r="K529" s="672"/>
      <c r="L529" s="672"/>
      <c r="M529" s="672"/>
      <c r="N529" s="672"/>
      <c r="O529" s="672"/>
      <c r="P529" s="672"/>
      <c r="Q529" s="672"/>
      <c r="R529" s="672"/>
      <c r="S529" s="672"/>
      <c r="T529" s="672"/>
      <c r="U529" s="672"/>
      <c r="V529" s="672"/>
      <c r="W529" s="672"/>
      <c r="X529" s="672"/>
      <c r="Y529" s="672"/>
      <c r="Z529" s="672"/>
      <c r="AA529" s="672"/>
      <c r="AB529" s="672"/>
    </row>
    <row r="530" spans="1:28" ht="15.75" customHeight="1">
      <c r="A530" s="672"/>
      <c r="B530" s="672"/>
      <c r="C530" s="672"/>
      <c r="D530" s="672"/>
      <c r="E530" s="672"/>
      <c r="F530" s="672"/>
      <c r="G530" s="672"/>
      <c r="H530" s="672"/>
      <c r="I530" s="672"/>
      <c r="J530" s="672"/>
      <c r="K530" s="672"/>
      <c r="L530" s="672"/>
      <c r="M530" s="672"/>
      <c r="N530" s="672"/>
      <c r="O530" s="672"/>
      <c r="P530" s="672"/>
      <c r="Q530" s="672"/>
      <c r="R530" s="672"/>
      <c r="S530" s="672"/>
      <c r="T530" s="672"/>
      <c r="U530" s="672"/>
      <c r="V530" s="672"/>
      <c r="W530" s="672"/>
      <c r="X530" s="672"/>
      <c r="Y530" s="672"/>
      <c r="Z530" s="672"/>
      <c r="AA530" s="672"/>
      <c r="AB530" s="672"/>
    </row>
    <row r="531" spans="1:28" ht="15.75" customHeight="1">
      <c r="A531" s="672"/>
      <c r="B531" s="672"/>
      <c r="C531" s="672"/>
      <c r="D531" s="672"/>
      <c r="E531" s="672"/>
      <c r="F531" s="672"/>
      <c r="G531" s="672"/>
      <c r="H531" s="672"/>
      <c r="I531" s="672"/>
      <c r="J531" s="672"/>
      <c r="K531" s="672"/>
      <c r="L531" s="672"/>
      <c r="M531" s="672"/>
      <c r="N531" s="672"/>
      <c r="O531" s="672"/>
      <c r="P531" s="672"/>
      <c r="Q531" s="672"/>
      <c r="R531" s="672"/>
      <c r="S531" s="672"/>
      <c r="T531" s="672"/>
      <c r="U531" s="672"/>
      <c r="V531" s="672"/>
      <c r="W531" s="672"/>
      <c r="X531" s="672"/>
      <c r="Y531" s="672"/>
      <c r="Z531" s="672"/>
      <c r="AA531" s="672"/>
      <c r="AB531" s="672"/>
    </row>
    <row r="532" spans="1:28" ht="15.75" customHeight="1">
      <c r="A532" s="672"/>
      <c r="B532" s="672"/>
      <c r="C532" s="672"/>
      <c r="D532" s="672"/>
      <c r="E532" s="672"/>
      <c r="F532" s="672"/>
      <c r="G532" s="672"/>
      <c r="H532" s="672"/>
      <c r="I532" s="672"/>
      <c r="J532" s="672"/>
      <c r="K532" s="672"/>
      <c r="L532" s="672"/>
      <c r="M532" s="672"/>
      <c r="N532" s="672"/>
      <c r="O532" s="672"/>
      <c r="P532" s="672"/>
      <c r="Q532" s="672"/>
      <c r="R532" s="672"/>
      <c r="S532" s="672"/>
      <c r="T532" s="672"/>
      <c r="U532" s="672"/>
      <c r="V532" s="672"/>
      <c r="W532" s="672"/>
      <c r="X532" s="672"/>
      <c r="Y532" s="672"/>
      <c r="Z532" s="672"/>
      <c r="AA532" s="672"/>
      <c r="AB532" s="672"/>
    </row>
    <row r="533" spans="1:28" ht="15.75" customHeight="1">
      <c r="A533" s="672"/>
      <c r="B533" s="672"/>
      <c r="C533" s="672"/>
      <c r="D533" s="672"/>
      <c r="E533" s="672"/>
      <c r="F533" s="672"/>
      <c r="G533" s="672"/>
      <c r="H533" s="672"/>
      <c r="I533" s="672"/>
      <c r="J533" s="672"/>
      <c r="K533" s="672"/>
      <c r="L533" s="672"/>
      <c r="M533" s="672"/>
      <c r="N533" s="672"/>
      <c r="O533" s="672"/>
      <c r="P533" s="672"/>
      <c r="Q533" s="672"/>
      <c r="R533" s="672"/>
      <c r="S533" s="672"/>
      <c r="T533" s="672"/>
      <c r="U533" s="672"/>
      <c r="V533" s="672"/>
      <c r="W533" s="672"/>
      <c r="X533" s="672"/>
      <c r="Y533" s="672"/>
      <c r="Z533" s="672"/>
      <c r="AA533" s="672"/>
      <c r="AB533" s="672"/>
    </row>
    <row r="534" spans="1:28" ht="15.75" customHeight="1">
      <c r="A534" s="672"/>
      <c r="B534" s="672"/>
      <c r="C534" s="672"/>
      <c r="D534" s="672"/>
      <c r="E534" s="672"/>
      <c r="F534" s="672"/>
      <c r="G534" s="672"/>
      <c r="H534" s="672"/>
      <c r="I534" s="672"/>
      <c r="J534" s="672"/>
      <c r="K534" s="672"/>
      <c r="L534" s="672"/>
      <c r="M534" s="672"/>
      <c r="N534" s="672"/>
      <c r="O534" s="672"/>
      <c r="P534" s="672"/>
      <c r="Q534" s="672"/>
      <c r="R534" s="672"/>
      <c r="S534" s="672"/>
      <c r="T534" s="672"/>
      <c r="U534" s="672"/>
      <c r="V534" s="672"/>
      <c r="W534" s="672"/>
      <c r="X534" s="672"/>
      <c r="Y534" s="672"/>
      <c r="Z534" s="672"/>
      <c r="AA534" s="672"/>
      <c r="AB534" s="672"/>
    </row>
    <row r="535" spans="1:28" ht="15.75" customHeight="1">
      <c r="A535" s="672"/>
      <c r="B535" s="672"/>
      <c r="C535" s="672"/>
      <c r="D535" s="672"/>
      <c r="E535" s="672"/>
      <c r="F535" s="672"/>
      <c r="G535" s="672"/>
      <c r="H535" s="672"/>
      <c r="I535" s="672"/>
      <c r="J535" s="672"/>
      <c r="K535" s="672"/>
      <c r="L535" s="672"/>
      <c r="M535" s="672"/>
      <c r="N535" s="672"/>
      <c r="O535" s="672"/>
      <c r="P535" s="672"/>
      <c r="Q535" s="672"/>
      <c r="R535" s="672"/>
      <c r="S535" s="672"/>
      <c r="T535" s="672"/>
      <c r="U535" s="672"/>
      <c r="V535" s="672"/>
      <c r="W535" s="672"/>
      <c r="X535" s="672"/>
      <c r="Y535" s="672"/>
      <c r="Z535" s="672"/>
      <c r="AA535" s="672"/>
      <c r="AB535" s="672"/>
    </row>
    <row r="536" spans="1:28" ht="15.75" customHeight="1">
      <c r="A536" s="672"/>
      <c r="B536" s="672"/>
      <c r="C536" s="672"/>
      <c r="D536" s="672"/>
      <c r="E536" s="672"/>
      <c r="F536" s="672"/>
      <c r="G536" s="672"/>
      <c r="H536" s="672"/>
      <c r="I536" s="672"/>
      <c r="J536" s="672"/>
      <c r="K536" s="672"/>
      <c r="L536" s="672"/>
      <c r="M536" s="672"/>
      <c r="N536" s="672"/>
      <c r="O536" s="672"/>
      <c r="P536" s="672"/>
      <c r="Q536" s="672"/>
      <c r="R536" s="672"/>
      <c r="S536" s="672"/>
      <c r="T536" s="672"/>
      <c r="U536" s="672"/>
      <c r="V536" s="672"/>
      <c r="W536" s="672"/>
      <c r="X536" s="672"/>
      <c r="Y536" s="672"/>
      <c r="Z536" s="672"/>
      <c r="AA536" s="672"/>
      <c r="AB536" s="672"/>
    </row>
    <row r="537" spans="1:28" ht="15.75" customHeight="1">
      <c r="A537" s="672"/>
      <c r="B537" s="672"/>
      <c r="C537" s="672"/>
      <c r="D537" s="672"/>
      <c r="E537" s="672"/>
      <c r="F537" s="672"/>
      <c r="G537" s="672"/>
      <c r="H537" s="672"/>
      <c r="I537" s="672"/>
      <c r="J537" s="672"/>
      <c r="K537" s="672"/>
      <c r="L537" s="672"/>
      <c r="M537" s="672"/>
      <c r="N537" s="672"/>
      <c r="O537" s="672"/>
      <c r="P537" s="672"/>
      <c r="Q537" s="672"/>
      <c r="R537" s="672"/>
      <c r="S537" s="672"/>
      <c r="T537" s="672"/>
      <c r="U537" s="672"/>
      <c r="V537" s="672"/>
      <c r="W537" s="672"/>
      <c r="X537" s="672"/>
      <c r="Y537" s="672"/>
      <c r="Z537" s="672"/>
      <c r="AA537" s="672"/>
      <c r="AB537" s="672"/>
    </row>
    <row r="538" spans="1:28" ht="15.75" customHeight="1">
      <c r="A538" s="672"/>
      <c r="B538" s="672"/>
      <c r="C538" s="672"/>
      <c r="D538" s="672"/>
      <c r="E538" s="672"/>
      <c r="F538" s="672"/>
      <c r="G538" s="672"/>
      <c r="H538" s="672"/>
      <c r="I538" s="672"/>
      <c r="J538" s="672"/>
      <c r="K538" s="672"/>
      <c r="L538" s="672"/>
      <c r="M538" s="672"/>
      <c r="N538" s="672"/>
      <c r="O538" s="672"/>
      <c r="P538" s="672"/>
      <c r="Q538" s="672"/>
      <c r="R538" s="672"/>
      <c r="S538" s="672"/>
      <c r="T538" s="672"/>
      <c r="U538" s="672"/>
      <c r="V538" s="672"/>
      <c r="W538" s="672"/>
      <c r="X538" s="672"/>
      <c r="Y538" s="672"/>
      <c r="Z538" s="672"/>
      <c r="AA538" s="672"/>
      <c r="AB538" s="672"/>
    </row>
    <row r="539" spans="1:28" ht="15.75" customHeight="1">
      <c r="A539" s="672"/>
      <c r="B539" s="672"/>
      <c r="C539" s="672"/>
      <c r="D539" s="672"/>
      <c r="E539" s="672"/>
      <c r="F539" s="672"/>
      <c r="G539" s="672"/>
      <c r="H539" s="672"/>
      <c r="I539" s="672"/>
      <c r="J539" s="672"/>
      <c r="K539" s="672"/>
      <c r="L539" s="672"/>
      <c r="M539" s="672"/>
      <c r="N539" s="672"/>
      <c r="O539" s="672"/>
      <c r="P539" s="672"/>
      <c r="Q539" s="672"/>
      <c r="R539" s="672"/>
      <c r="S539" s="672"/>
      <c r="T539" s="672"/>
      <c r="U539" s="672"/>
      <c r="V539" s="672"/>
      <c r="W539" s="672"/>
      <c r="X539" s="672"/>
      <c r="Y539" s="672"/>
      <c r="Z539" s="672"/>
      <c r="AA539" s="672"/>
      <c r="AB539" s="672"/>
    </row>
    <row r="540" spans="1:28" ht="15.75" customHeight="1">
      <c r="A540" s="672"/>
      <c r="B540" s="672"/>
      <c r="C540" s="672"/>
      <c r="D540" s="672"/>
      <c r="E540" s="672"/>
      <c r="F540" s="672"/>
      <c r="G540" s="672"/>
      <c r="H540" s="672"/>
      <c r="I540" s="672"/>
      <c r="J540" s="672"/>
      <c r="K540" s="672"/>
      <c r="L540" s="672"/>
      <c r="M540" s="672"/>
      <c r="N540" s="672"/>
      <c r="O540" s="672"/>
      <c r="P540" s="672"/>
      <c r="Q540" s="672"/>
      <c r="R540" s="672"/>
      <c r="S540" s="672"/>
      <c r="T540" s="672"/>
      <c r="U540" s="672"/>
      <c r="V540" s="672"/>
      <c r="W540" s="672"/>
      <c r="X540" s="672"/>
      <c r="Y540" s="672"/>
      <c r="Z540" s="672"/>
      <c r="AA540" s="672"/>
      <c r="AB540" s="672"/>
    </row>
    <row r="541" spans="1:28" ht="15.75" customHeight="1">
      <c r="A541" s="672"/>
      <c r="B541" s="672"/>
      <c r="C541" s="672"/>
      <c r="D541" s="672"/>
      <c r="E541" s="672"/>
      <c r="F541" s="672"/>
      <c r="G541" s="672"/>
      <c r="H541" s="672"/>
      <c r="I541" s="672"/>
      <c r="J541" s="672"/>
      <c r="K541" s="672"/>
      <c r="L541" s="672"/>
      <c r="M541" s="672"/>
      <c r="N541" s="672"/>
      <c r="O541" s="672"/>
      <c r="P541" s="672"/>
      <c r="Q541" s="672"/>
      <c r="R541" s="672"/>
      <c r="S541" s="672"/>
      <c r="T541" s="672"/>
      <c r="U541" s="672"/>
      <c r="V541" s="672"/>
      <c r="W541" s="672"/>
      <c r="X541" s="672"/>
      <c r="Y541" s="672"/>
      <c r="Z541" s="672"/>
      <c r="AA541" s="672"/>
      <c r="AB541" s="672"/>
    </row>
    <row r="542" spans="1:28" ht="15.75" customHeight="1">
      <c r="A542" s="672"/>
      <c r="B542" s="672"/>
      <c r="C542" s="672"/>
      <c r="D542" s="672"/>
      <c r="E542" s="672"/>
      <c r="F542" s="672"/>
      <c r="G542" s="672"/>
      <c r="H542" s="672"/>
      <c r="I542" s="672"/>
      <c r="J542" s="672"/>
      <c r="K542" s="672"/>
      <c r="L542" s="672"/>
      <c r="M542" s="672"/>
      <c r="N542" s="672"/>
      <c r="O542" s="672"/>
      <c r="P542" s="672"/>
      <c r="Q542" s="672"/>
      <c r="R542" s="672"/>
      <c r="S542" s="672"/>
      <c r="T542" s="672"/>
      <c r="U542" s="672"/>
      <c r="V542" s="672"/>
      <c r="W542" s="672"/>
      <c r="X542" s="672"/>
      <c r="Y542" s="672"/>
      <c r="Z542" s="672"/>
      <c r="AA542" s="672"/>
      <c r="AB542" s="672"/>
    </row>
    <row r="543" spans="1:28" ht="15.75" customHeight="1">
      <c r="A543" s="672"/>
      <c r="B543" s="672"/>
      <c r="C543" s="672"/>
      <c r="D543" s="672"/>
      <c r="E543" s="672"/>
      <c r="F543" s="672"/>
      <c r="G543" s="672"/>
      <c r="H543" s="672"/>
      <c r="I543" s="672"/>
      <c r="J543" s="672"/>
      <c r="K543" s="672"/>
      <c r="L543" s="672"/>
      <c r="M543" s="672"/>
      <c r="N543" s="672"/>
      <c r="O543" s="672"/>
      <c r="P543" s="672"/>
      <c r="Q543" s="672"/>
      <c r="R543" s="672"/>
      <c r="S543" s="672"/>
      <c r="T543" s="672"/>
      <c r="U543" s="672"/>
      <c r="V543" s="672"/>
      <c r="W543" s="672"/>
      <c r="X543" s="672"/>
      <c r="Y543" s="672"/>
      <c r="Z543" s="672"/>
      <c r="AA543" s="672"/>
      <c r="AB543" s="672"/>
    </row>
    <row r="544" spans="1:28" ht="15.75" customHeight="1">
      <c r="A544" s="672"/>
      <c r="B544" s="672"/>
      <c r="C544" s="672"/>
      <c r="D544" s="672"/>
      <c r="E544" s="672"/>
      <c r="F544" s="672"/>
      <c r="G544" s="672"/>
      <c r="H544" s="672"/>
      <c r="I544" s="672"/>
      <c r="J544" s="672"/>
      <c r="K544" s="672"/>
      <c r="L544" s="672"/>
      <c r="M544" s="672"/>
      <c r="N544" s="672"/>
      <c r="O544" s="672"/>
      <c r="P544" s="672"/>
      <c r="Q544" s="672"/>
      <c r="R544" s="672"/>
      <c r="S544" s="672"/>
      <c r="T544" s="672"/>
      <c r="U544" s="672"/>
      <c r="V544" s="672"/>
      <c r="W544" s="672"/>
      <c r="X544" s="672"/>
      <c r="Y544" s="672"/>
      <c r="Z544" s="672"/>
      <c r="AA544" s="672"/>
      <c r="AB544" s="672"/>
    </row>
    <row r="545" spans="1:28" ht="15.75" customHeight="1">
      <c r="A545" s="672"/>
      <c r="B545" s="672"/>
      <c r="C545" s="672"/>
      <c r="D545" s="672"/>
      <c r="E545" s="672"/>
      <c r="F545" s="672"/>
      <c r="G545" s="672"/>
      <c r="H545" s="672"/>
      <c r="I545" s="672"/>
      <c r="J545" s="672"/>
      <c r="K545" s="672"/>
      <c r="L545" s="672"/>
      <c r="M545" s="672"/>
      <c r="N545" s="672"/>
      <c r="O545" s="672"/>
      <c r="P545" s="672"/>
      <c r="Q545" s="672"/>
      <c r="R545" s="672"/>
      <c r="S545" s="672"/>
      <c r="T545" s="672"/>
      <c r="U545" s="672"/>
      <c r="V545" s="672"/>
      <c r="W545" s="672"/>
      <c r="X545" s="672"/>
      <c r="Y545" s="672"/>
      <c r="Z545" s="672"/>
      <c r="AA545" s="672"/>
      <c r="AB545" s="672"/>
    </row>
    <row r="546" spans="1:28" ht="15.75" customHeight="1">
      <c r="A546" s="672"/>
      <c r="B546" s="672"/>
      <c r="C546" s="672"/>
      <c r="D546" s="672"/>
      <c r="E546" s="672"/>
      <c r="F546" s="672"/>
      <c r="G546" s="672"/>
      <c r="H546" s="672"/>
      <c r="I546" s="672"/>
      <c r="J546" s="672"/>
      <c r="K546" s="672"/>
      <c r="L546" s="672"/>
      <c r="M546" s="672"/>
      <c r="N546" s="672"/>
      <c r="O546" s="672"/>
      <c r="P546" s="672"/>
      <c r="Q546" s="672"/>
      <c r="R546" s="672"/>
      <c r="S546" s="672"/>
      <c r="T546" s="672"/>
      <c r="U546" s="672"/>
      <c r="V546" s="672"/>
      <c r="W546" s="672"/>
      <c r="X546" s="672"/>
      <c r="Y546" s="672"/>
      <c r="Z546" s="672"/>
      <c r="AA546" s="672"/>
      <c r="AB546" s="672"/>
    </row>
    <row r="547" spans="1:28" ht="15.75" customHeight="1">
      <c r="A547" s="672"/>
      <c r="B547" s="672"/>
      <c r="C547" s="672"/>
      <c r="D547" s="672"/>
      <c r="E547" s="672"/>
      <c r="F547" s="672"/>
      <c r="G547" s="672"/>
      <c r="H547" s="672"/>
      <c r="I547" s="672"/>
      <c r="J547" s="672"/>
      <c r="K547" s="672"/>
      <c r="L547" s="672"/>
      <c r="M547" s="672"/>
      <c r="N547" s="672"/>
      <c r="O547" s="672"/>
      <c r="P547" s="672"/>
      <c r="Q547" s="672"/>
      <c r="R547" s="672"/>
      <c r="S547" s="672"/>
      <c r="T547" s="672"/>
      <c r="U547" s="672"/>
      <c r="V547" s="672"/>
      <c r="W547" s="672"/>
      <c r="X547" s="672"/>
      <c r="Y547" s="672"/>
      <c r="Z547" s="672"/>
      <c r="AA547" s="672"/>
      <c r="AB547" s="672"/>
    </row>
    <row r="548" spans="1:28" ht="15.75" customHeight="1">
      <c r="A548" s="672"/>
      <c r="B548" s="672"/>
      <c r="C548" s="672"/>
      <c r="D548" s="672"/>
      <c r="E548" s="672"/>
      <c r="F548" s="672"/>
      <c r="G548" s="672"/>
      <c r="H548" s="672"/>
      <c r="I548" s="672"/>
      <c r="J548" s="672"/>
      <c r="K548" s="672"/>
      <c r="L548" s="672"/>
      <c r="M548" s="672"/>
      <c r="N548" s="672"/>
      <c r="O548" s="672"/>
      <c r="P548" s="672"/>
      <c r="Q548" s="672"/>
      <c r="R548" s="672"/>
      <c r="S548" s="672"/>
      <c r="T548" s="672"/>
      <c r="U548" s="672"/>
      <c r="V548" s="672"/>
      <c r="W548" s="672"/>
      <c r="X548" s="672"/>
      <c r="Y548" s="672"/>
      <c r="Z548" s="672"/>
      <c r="AA548" s="672"/>
      <c r="AB548" s="672"/>
    </row>
    <row r="549" spans="1:28" ht="15.75" customHeight="1">
      <c r="A549" s="672"/>
      <c r="B549" s="672"/>
      <c r="C549" s="672"/>
      <c r="D549" s="672"/>
      <c r="E549" s="672"/>
      <c r="F549" s="672"/>
      <c r="G549" s="672"/>
      <c r="H549" s="672"/>
      <c r="I549" s="672"/>
      <c r="J549" s="672"/>
      <c r="K549" s="672"/>
      <c r="L549" s="672"/>
      <c r="M549" s="672"/>
      <c r="N549" s="672"/>
      <c r="O549" s="672"/>
      <c r="P549" s="672"/>
      <c r="Q549" s="672"/>
      <c r="R549" s="672"/>
      <c r="S549" s="672"/>
      <c r="T549" s="672"/>
      <c r="U549" s="672"/>
      <c r="V549" s="672"/>
      <c r="W549" s="672"/>
      <c r="X549" s="672"/>
      <c r="Y549" s="672"/>
      <c r="Z549" s="672"/>
      <c r="AA549" s="672"/>
      <c r="AB549" s="672"/>
    </row>
    <row r="550" spans="1:28" ht="15.75" customHeight="1">
      <c r="A550" s="672"/>
      <c r="B550" s="672"/>
      <c r="C550" s="672"/>
      <c r="D550" s="672"/>
      <c r="E550" s="672"/>
      <c r="F550" s="672"/>
      <c r="G550" s="672"/>
      <c r="H550" s="672"/>
      <c r="I550" s="672"/>
      <c r="J550" s="672"/>
      <c r="K550" s="672"/>
      <c r="L550" s="672"/>
      <c r="M550" s="672"/>
      <c r="N550" s="672"/>
      <c r="O550" s="672"/>
      <c r="P550" s="672"/>
      <c r="Q550" s="672"/>
      <c r="R550" s="672"/>
      <c r="S550" s="672"/>
      <c r="T550" s="672"/>
      <c r="U550" s="672"/>
      <c r="V550" s="672"/>
      <c r="W550" s="672"/>
      <c r="X550" s="672"/>
      <c r="Y550" s="672"/>
      <c r="Z550" s="672"/>
      <c r="AA550" s="672"/>
      <c r="AB550" s="672"/>
    </row>
    <row r="551" spans="1:28" ht="15.75" customHeight="1">
      <c r="A551" s="672"/>
      <c r="B551" s="672"/>
      <c r="C551" s="672"/>
      <c r="D551" s="672"/>
      <c r="E551" s="672"/>
      <c r="F551" s="672"/>
      <c r="G551" s="672"/>
      <c r="H551" s="672"/>
      <c r="I551" s="672"/>
      <c r="J551" s="672"/>
      <c r="K551" s="672"/>
      <c r="L551" s="672"/>
      <c r="M551" s="672"/>
      <c r="N551" s="672"/>
      <c r="O551" s="672"/>
      <c r="P551" s="672"/>
      <c r="Q551" s="672"/>
      <c r="R551" s="672"/>
      <c r="S551" s="672"/>
      <c r="T551" s="672"/>
      <c r="U551" s="672"/>
      <c r="V551" s="672"/>
      <c r="W551" s="672"/>
      <c r="X551" s="672"/>
      <c r="Y551" s="672"/>
      <c r="Z551" s="672"/>
      <c r="AA551" s="672"/>
      <c r="AB551" s="672"/>
    </row>
    <row r="552" spans="1:28" ht="15.75" customHeight="1">
      <c r="A552" s="672"/>
      <c r="B552" s="672"/>
      <c r="C552" s="672"/>
      <c r="D552" s="672"/>
      <c r="E552" s="672"/>
      <c r="F552" s="672"/>
      <c r="G552" s="672"/>
      <c r="H552" s="672"/>
      <c r="I552" s="672"/>
      <c r="J552" s="672"/>
      <c r="K552" s="672"/>
      <c r="L552" s="672"/>
      <c r="M552" s="672"/>
      <c r="N552" s="672"/>
      <c r="O552" s="672"/>
      <c r="P552" s="672"/>
      <c r="Q552" s="672"/>
      <c r="R552" s="672"/>
      <c r="S552" s="672"/>
      <c r="T552" s="672"/>
      <c r="U552" s="672"/>
      <c r="V552" s="672"/>
      <c r="W552" s="672"/>
      <c r="X552" s="672"/>
      <c r="Y552" s="672"/>
      <c r="Z552" s="672"/>
      <c r="AA552" s="672"/>
      <c r="AB552" s="672"/>
    </row>
    <row r="553" spans="1:28" ht="15.75" customHeight="1">
      <c r="A553" s="672"/>
      <c r="B553" s="672"/>
      <c r="C553" s="672"/>
      <c r="D553" s="672"/>
      <c r="E553" s="672"/>
      <c r="F553" s="672"/>
      <c r="G553" s="672"/>
      <c r="H553" s="672"/>
      <c r="I553" s="672"/>
      <c r="J553" s="672"/>
      <c r="K553" s="672"/>
      <c r="L553" s="672"/>
      <c r="M553" s="672"/>
      <c r="N553" s="672"/>
      <c r="O553" s="672"/>
      <c r="P553" s="672"/>
      <c r="Q553" s="672"/>
      <c r="R553" s="672"/>
      <c r="S553" s="672"/>
      <c r="T553" s="672"/>
      <c r="U553" s="672"/>
      <c r="V553" s="672"/>
      <c r="W553" s="672"/>
      <c r="X553" s="672"/>
      <c r="Y553" s="672"/>
      <c r="Z553" s="672"/>
      <c r="AA553" s="672"/>
      <c r="AB553" s="672"/>
    </row>
    <row r="554" spans="1:28" ht="15.75" customHeight="1">
      <c r="A554" s="672"/>
      <c r="B554" s="672"/>
      <c r="C554" s="672"/>
      <c r="D554" s="672"/>
      <c r="E554" s="672"/>
      <c r="F554" s="672"/>
      <c r="G554" s="672"/>
      <c r="H554" s="672"/>
      <c r="I554" s="672"/>
      <c r="J554" s="672"/>
      <c r="K554" s="672"/>
      <c r="L554" s="672"/>
      <c r="M554" s="672"/>
      <c r="N554" s="672"/>
      <c r="O554" s="672"/>
      <c r="P554" s="672"/>
      <c r="Q554" s="672"/>
      <c r="R554" s="672"/>
      <c r="S554" s="672"/>
      <c r="T554" s="672"/>
      <c r="U554" s="672"/>
      <c r="V554" s="672"/>
      <c r="W554" s="672"/>
      <c r="X554" s="672"/>
      <c r="Y554" s="672"/>
      <c r="Z554" s="672"/>
      <c r="AA554" s="672"/>
      <c r="AB554" s="672"/>
    </row>
    <row r="555" spans="1:28" ht="15.75" customHeight="1">
      <c r="A555" s="672"/>
      <c r="B555" s="672"/>
      <c r="C555" s="672"/>
      <c r="D555" s="672"/>
      <c r="E555" s="672"/>
      <c r="F555" s="672"/>
      <c r="G555" s="672"/>
      <c r="H555" s="672"/>
      <c r="I555" s="672"/>
      <c r="J555" s="672"/>
      <c r="K555" s="672"/>
      <c r="L555" s="672"/>
      <c r="M555" s="672"/>
      <c r="N555" s="672"/>
      <c r="O555" s="672"/>
      <c r="P555" s="672"/>
      <c r="Q555" s="672"/>
      <c r="R555" s="672"/>
      <c r="S555" s="672"/>
      <c r="T555" s="672"/>
      <c r="U555" s="672"/>
      <c r="V555" s="672"/>
      <c r="W555" s="672"/>
      <c r="X555" s="672"/>
      <c r="Y555" s="672"/>
      <c r="Z555" s="672"/>
      <c r="AA555" s="672"/>
      <c r="AB555" s="672"/>
    </row>
    <row r="556" spans="1:28" ht="15.75" customHeight="1">
      <c r="A556" s="672"/>
      <c r="B556" s="672"/>
      <c r="C556" s="672"/>
      <c r="D556" s="672"/>
      <c r="E556" s="672"/>
      <c r="F556" s="672"/>
      <c r="G556" s="672"/>
      <c r="H556" s="672"/>
      <c r="I556" s="672"/>
      <c r="J556" s="672"/>
      <c r="K556" s="672"/>
      <c r="L556" s="672"/>
      <c r="M556" s="672"/>
      <c r="N556" s="672"/>
      <c r="O556" s="672"/>
      <c r="P556" s="672"/>
      <c r="Q556" s="672"/>
      <c r="R556" s="672"/>
      <c r="S556" s="672"/>
      <c r="T556" s="672"/>
      <c r="U556" s="672"/>
      <c r="V556" s="672"/>
      <c r="W556" s="672"/>
      <c r="X556" s="672"/>
      <c r="Y556" s="672"/>
      <c r="Z556" s="672"/>
      <c r="AA556" s="672"/>
      <c r="AB556" s="672"/>
    </row>
    <row r="557" spans="1:28" ht="15.75" customHeight="1">
      <c r="A557" s="672"/>
      <c r="B557" s="672"/>
      <c r="C557" s="672"/>
      <c r="D557" s="672"/>
      <c r="E557" s="672"/>
      <c r="F557" s="672"/>
      <c r="G557" s="672"/>
      <c r="H557" s="672"/>
      <c r="I557" s="672"/>
      <c r="J557" s="672"/>
      <c r="K557" s="672"/>
      <c r="L557" s="672"/>
      <c r="M557" s="672"/>
      <c r="N557" s="672"/>
      <c r="O557" s="672"/>
      <c r="P557" s="672"/>
      <c r="Q557" s="672"/>
      <c r="R557" s="672"/>
      <c r="S557" s="672"/>
      <c r="T557" s="672"/>
      <c r="U557" s="672"/>
      <c r="V557" s="672"/>
      <c r="W557" s="672"/>
      <c r="X557" s="672"/>
      <c r="Y557" s="672"/>
      <c r="Z557" s="672"/>
      <c r="AA557" s="672"/>
      <c r="AB557" s="672"/>
    </row>
    <row r="558" spans="1:28" ht="15.75" customHeight="1">
      <c r="A558" s="672"/>
      <c r="B558" s="672"/>
      <c r="C558" s="672"/>
      <c r="D558" s="672"/>
      <c r="E558" s="672"/>
      <c r="F558" s="672"/>
      <c r="G558" s="672"/>
      <c r="H558" s="672"/>
      <c r="I558" s="672"/>
      <c r="J558" s="672"/>
      <c r="K558" s="672"/>
      <c r="L558" s="672"/>
      <c r="M558" s="672"/>
      <c r="N558" s="672"/>
      <c r="O558" s="672"/>
      <c r="P558" s="672"/>
      <c r="Q558" s="672"/>
      <c r="R558" s="672"/>
      <c r="S558" s="672"/>
      <c r="T558" s="672"/>
      <c r="U558" s="672"/>
      <c r="V558" s="672"/>
      <c r="W558" s="672"/>
      <c r="X558" s="672"/>
      <c r="Y558" s="672"/>
      <c r="Z558" s="672"/>
      <c r="AA558" s="672"/>
      <c r="AB558" s="672"/>
    </row>
    <row r="559" spans="1:28" ht="15.75" customHeight="1">
      <c r="A559" s="672"/>
      <c r="B559" s="672"/>
      <c r="C559" s="672"/>
      <c r="D559" s="672"/>
      <c r="E559" s="672"/>
      <c r="F559" s="672"/>
      <c r="G559" s="672"/>
      <c r="H559" s="672"/>
      <c r="I559" s="672"/>
      <c r="J559" s="672"/>
      <c r="K559" s="672"/>
      <c r="L559" s="672"/>
      <c r="M559" s="672"/>
      <c r="N559" s="672"/>
      <c r="O559" s="672"/>
      <c r="P559" s="672"/>
      <c r="Q559" s="672"/>
      <c r="R559" s="672"/>
      <c r="S559" s="672"/>
      <c r="T559" s="672"/>
      <c r="U559" s="672"/>
      <c r="V559" s="672"/>
      <c r="W559" s="672"/>
      <c r="X559" s="672"/>
      <c r="Y559" s="672"/>
      <c r="Z559" s="672"/>
      <c r="AA559" s="672"/>
      <c r="AB559" s="672"/>
    </row>
    <row r="560" spans="1:28" ht="15.75" customHeight="1">
      <c r="A560" s="672"/>
      <c r="B560" s="672"/>
      <c r="C560" s="672"/>
      <c r="D560" s="672"/>
      <c r="E560" s="672"/>
      <c r="F560" s="672"/>
      <c r="G560" s="672"/>
      <c r="H560" s="672"/>
      <c r="I560" s="672"/>
      <c r="J560" s="672"/>
      <c r="K560" s="672"/>
      <c r="L560" s="672"/>
      <c r="M560" s="672"/>
      <c r="N560" s="672"/>
      <c r="O560" s="672"/>
      <c r="P560" s="672"/>
      <c r="Q560" s="672"/>
      <c r="R560" s="672"/>
      <c r="S560" s="672"/>
      <c r="T560" s="672"/>
      <c r="U560" s="672"/>
      <c r="V560" s="672"/>
      <c r="W560" s="672"/>
      <c r="X560" s="672"/>
      <c r="Y560" s="672"/>
      <c r="Z560" s="672"/>
      <c r="AA560" s="672"/>
      <c r="AB560" s="672"/>
    </row>
    <row r="561" spans="1:28" ht="15.75" customHeight="1">
      <c r="A561" s="672"/>
      <c r="B561" s="672"/>
      <c r="C561" s="672"/>
      <c r="D561" s="672"/>
      <c r="E561" s="672"/>
      <c r="F561" s="672"/>
      <c r="G561" s="672"/>
      <c r="H561" s="672"/>
      <c r="I561" s="672"/>
      <c r="J561" s="672"/>
      <c r="K561" s="672"/>
      <c r="L561" s="672"/>
      <c r="M561" s="672"/>
      <c r="N561" s="672"/>
      <c r="O561" s="672"/>
      <c r="P561" s="672"/>
      <c r="Q561" s="672"/>
      <c r="R561" s="672"/>
      <c r="S561" s="672"/>
      <c r="T561" s="672"/>
      <c r="U561" s="672"/>
      <c r="V561" s="672"/>
      <c r="W561" s="672"/>
      <c r="X561" s="672"/>
      <c r="Y561" s="672"/>
      <c r="Z561" s="672"/>
      <c r="AA561" s="672"/>
      <c r="AB561" s="672"/>
    </row>
    <row r="562" spans="1:28" ht="15.75" customHeight="1">
      <c r="A562" s="672"/>
      <c r="B562" s="672"/>
      <c r="C562" s="672"/>
      <c r="D562" s="672"/>
      <c r="E562" s="672"/>
      <c r="F562" s="672"/>
      <c r="G562" s="672"/>
      <c r="H562" s="672"/>
      <c r="I562" s="672"/>
      <c r="J562" s="672"/>
      <c r="K562" s="672"/>
      <c r="L562" s="672"/>
      <c r="M562" s="672"/>
      <c r="N562" s="672"/>
      <c r="O562" s="672"/>
      <c r="P562" s="672"/>
      <c r="Q562" s="672"/>
      <c r="R562" s="672"/>
      <c r="S562" s="672"/>
      <c r="T562" s="672"/>
      <c r="U562" s="672"/>
      <c r="V562" s="672"/>
      <c r="W562" s="672"/>
      <c r="X562" s="672"/>
      <c r="Y562" s="672"/>
      <c r="Z562" s="672"/>
      <c r="AA562" s="672"/>
      <c r="AB562" s="672"/>
    </row>
    <row r="563" spans="1:28" ht="15.75" customHeight="1">
      <c r="A563" s="672"/>
      <c r="B563" s="672"/>
      <c r="C563" s="672"/>
      <c r="D563" s="672"/>
      <c r="E563" s="672"/>
      <c r="F563" s="672"/>
      <c r="G563" s="672"/>
      <c r="H563" s="672"/>
      <c r="I563" s="672"/>
      <c r="J563" s="672"/>
      <c r="K563" s="672"/>
      <c r="L563" s="672"/>
      <c r="M563" s="672"/>
      <c r="N563" s="672"/>
      <c r="O563" s="672"/>
      <c r="P563" s="672"/>
      <c r="Q563" s="672"/>
      <c r="R563" s="672"/>
      <c r="S563" s="672"/>
      <c r="T563" s="672"/>
      <c r="U563" s="672"/>
      <c r="V563" s="672"/>
      <c r="W563" s="672"/>
      <c r="X563" s="672"/>
      <c r="Y563" s="672"/>
      <c r="Z563" s="672"/>
      <c r="AA563" s="672"/>
      <c r="AB563" s="672"/>
    </row>
    <row r="564" spans="1:28" ht="15.75" customHeight="1">
      <c r="A564" s="672"/>
      <c r="B564" s="672"/>
      <c r="C564" s="672"/>
      <c r="D564" s="672"/>
      <c r="E564" s="672"/>
      <c r="F564" s="672"/>
      <c r="G564" s="672"/>
      <c r="H564" s="672"/>
      <c r="I564" s="672"/>
      <c r="J564" s="672"/>
      <c r="K564" s="672"/>
      <c r="L564" s="672"/>
      <c r="M564" s="672"/>
      <c r="N564" s="672"/>
      <c r="O564" s="672"/>
      <c r="P564" s="672"/>
      <c r="Q564" s="672"/>
      <c r="R564" s="672"/>
      <c r="S564" s="672"/>
      <c r="T564" s="672"/>
      <c r="U564" s="672"/>
      <c r="V564" s="672"/>
      <c r="W564" s="672"/>
      <c r="X564" s="672"/>
      <c r="Y564" s="672"/>
      <c r="Z564" s="672"/>
      <c r="AA564" s="672"/>
      <c r="AB564" s="672"/>
    </row>
    <row r="565" spans="1:28" ht="15.75" customHeight="1">
      <c r="A565" s="672"/>
      <c r="B565" s="672"/>
      <c r="C565" s="672"/>
      <c r="D565" s="672"/>
      <c r="E565" s="672"/>
      <c r="F565" s="672"/>
      <c r="G565" s="672"/>
      <c r="H565" s="672"/>
      <c r="I565" s="672"/>
      <c r="J565" s="672"/>
      <c r="K565" s="672"/>
      <c r="L565" s="672"/>
      <c r="M565" s="672"/>
      <c r="N565" s="672"/>
      <c r="O565" s="672"/>
      <c r="P565" s="672"/>
      <c r="Q565" s="672"/>
      <c r="R565" s="672"/>
      <c r="S565" s="672"/>
      <c r="T565" s="672"/>
      <c r="U565" s="672"/>
      <c r="V565" s="672"/>
      <c r="W565" s="672"/>
      <c r="X565" s="672"/>
      <c r="Y565" s="672"/>
      <c r="Z565" s="672"/>
      <c r="AA565" s="672"/>
      <c r="AB565" s="672"/>
    </row>
    <row r="566" spans="1:28" ht="15.75" customHeight="1">
      <c r="A566" s="672"/>
      <c r="B566" s="672"/>
      <c r="C566" s="672"/>
      <c r="D566" s="672"/>
      <c r="E566" s="672"/>
      <c r="F566" s="672"/>
      <c r="G566" s="672"/>
      <c r="H566" s="672"/>
      <c r="I566" s="672"/>
      <c r="J566" s="672"/>
      <c r="K566" s="672"/>
      <c r="L566" s="672"/>
      <c r="M566" s="672"/>
      <c r="N566" s="672"/>
      <c r="O566" s="672"/>
      <c r="P566" s="672"/>
      <c r="Q566" s="672"/>
      <c r="R566" s="672"/>
      <c r="S566" s="672"/>
      <c r="T566" s="672"/>
      <c r="U566" s="672"/>
      <c r="V566" s="672"/>
      <c r="W566" s="672"/>
      <c r="X566" s="672"/>
      <c r="Y566" s="672"/>
      <c r="Z566" s="672"/>
      <c r="AA566" s="672"/>
      <c r="AB566" s="672"/>
    </row>
    <row r="567" spans="1:28" ht="15.75" customHeight="1">
      <c r="A567" s="672"/>
      <c r="B567" s="672"/>
      <c r="C567" s="672"/>
      <c r="D567" s="672"/>
      <c r="E567" s="672"/>
      <c r="F567" s="672"/>
      <c r="G567" s="672"/>
      <c r="H567" s="672"/>
      <c r="I567" s="672"/>
      <c r="J567" s="672"/>
      <c r="K567" s="672"/>
      <c r="L567" s="672"/>
      <c r="M567" s="672"/>
      <c r="N567" s="672"/>
      <c r="O567" s="672"/>
      <c r="P567" s="672"/>
      <c r="Q567" s="672"/>
      <c r="R567" s="672"/>
      <c r="S567" s="672"/>
      <c r="T567" s="672"/>
      <c r="U567" s="672"/>
      <c r="V567" s="672"/>
      <c r="W567" s="672"/>
      <c r="X567" s="672"/>
      <c r="Y567" s="672"/>
      <c r="Z567" s="672"/>
      <c r="AA567" s="672"/>
      <c r="AB567" s="672"/>
    </row>
    <row r="568" spans="1:28" ht="15.75" customHeight="1">
      <c r="A568" s="672"/>
      <c r="B568" s="672"/>
      <c r="C568" s="672"/>
      <c r="D568" s="672"/>
      <c r="E568" s="672"/>
      <c r="F568" s="672"/>
      <c r="G568" s="672"/>
      <c r="H568" s="672"/>
      <c r="I568" s="672"/>
      <c r="J568" s="672"/>
      <c r="K568" s="672"/>
      <c r="L568" s="672"/>
      <c r="M568" s="672"/>
      <c r="N568" s="672"/>
      <c r="O568" s="672"/>
      <c r="P568" s="672"/>
      <c r="Q568" s="672"/>
      <c r="R568" s="672"/>
      <c r="S568" s="672"/>
      <c r="T568" s="672"/>
      <c r="U568" s="672"/>
      <c r="V568" s="672"/>
      <c r="W568" s="672"/>
      <c r="X568" s="672"/>
      <c r="Y568" s="672"/>
      <c r="Z568" s="672"/>
      <c r="AA568" s="672"/>
      <c r="AB568" s="672"/>
    </row>
    <row r="569" spans="1:28" ht="15.75" customHeight="1">
      <c r="A569" s="672"/>
      <c r="B569" s="672"/>
      <c r="C569" s="672"/>
      <c r="D569" s="672"/>
      <c r="E569" s="672"/>
      <c r="F569" s="672"/>
      <c r="G569" s="672"/>
      <c r="H569" s="672"/>
      <c r="I569" s="672"/>
      <c r="J569" s="672"/>
      <c r="K569" s="672"/>
      <c r="L569" s="672"/>
      <c r="M569" s="672"/>
      <c r="N569" s="672"/>
      <c r="O569" s="672"/>
      <c r="P569" s="672"/>
      <c r="Q569" s="672"/>
      <c r="R569" s="672"/>
      <c r="S569" s="672"/>
      <c r="T569" s="672"/>
      <c r="U569" s="672"/>
      <c r="V569" s="672"/>
      <c r="W569" s="672"/>
      <c r="X569" s="672"/>
      <c r="Y569" s="672"/>
      <c r="Z569" s="672"/>
      <c r="AA569" s="672"/>
      <c r="AB569" s="672"/>
    </row>
    <row r="570" spans="1:28" ht="15.75" customHeight="1">
      <c r="A570" s="672"/>
      <c r="B570" s="672"/>
      <c r="C570" s="672"/>
      <c r="D570" s="672"/>
      <c r="E570" s="672"/>
      <c r="F570" s="672"/>
      <c r="G570" s="672"/>
      <c r="H570" s="672"/>
      <c r="I570" s="672"/>
      <c r="J570" s="672"/>
      <c r="K570" s="672"/>
      <c r="L570" s="672"/>
      <c r="M570" s="672"/>
      <c r="N570" s="672"/>
      <c r="O570" s="672"/>
      <c r="P570" s="672"/>
      <c r="Q570" s="672"/>
      <c r="R570" s="672"/>
      <c r="S570" s="672"/>
      <c r="T570" s="672"/>
      <c r="U570" s="672"/>
      <c r="V570" s="672"/>
      <c r="W570" s="672"/>
      <c r="X570" s="672"/>
      <c r="Y570" s="672"/>
      <c r="Z570" s="672"/>
      <c r="AA570" s="672"/>
      <c r="AB570" s="672"/>
    </row>
    <row r="571" spans="1:28" ht="15.75" customHeight="1">
      <c r="A571" s="672"/>
      <c r="B571" s="672"/>
      <c r="C571" s="672"/>
      <c r="D571" s="672"/>
      <c r="E571" s="672"/>
      <c r="F571" s="672"/>
      <c r="G571" s="672"/>
      <c r="H571" s="672"/>
      <c r="I571" s="672"/>
      <c r="J571" s="672"/>
      <c r="K571" s="672"/>
      <c r="L571" s="672"/>
      <c r="M571" s="672"/>
      <c r="N571" s="672"/>
      <c r="O571" s="672"/>
      <c r="P571" s="672"/>
      <c r="Q571" s="672"/>
      <c r="R571" s="672"/>
      <c r="S571" s="672"/>
      <c r="T571" s="672"/>
      <c r="U571" s="672"/>
      <c r="V571" s="672"/>
      <c r="W571" s="672"/>
      <c r="X571" s="672"/>
      <c r="Y571" s="672"/>
      <c r="Z571" s="672"/>
      <c r="AA571" s="672"/>
      <c r="AB571" s="672"/>
    </row>
    <row r="572" spans="1:28" ht="15.75" customHeight="1">
      <c r="A572" s="672"/>
      <c r="B572" s="672"/>
      <c r="C572" s="672"/>
      <c r="D572" s="672"/>
      <c r="E572" s="672"/>
      <c r="F572" s="672"/>
      <c r="G572" s="672"/>
      <c r="H572" s="672"/>
      <c r="I572" s="672"/>
      <c r="J572" s="672"/>
      <c r="K572" s="672"/>
      <c r="L572" s="672"/>
      <c r="M572" s="672"/>
      <c r="N572" s="672"/>
      <c r="O572" s="672"/>
      <c r="P572" s="672"/>
      <c r="Q572" s="672"/>
      <c r="R572" s="672"/>
      <c r="S572" s="672"/>
      <c r="T572" s="672"/>
      <c r="U572" s="672"/>
      <c r="V572" s="672"/>
      <c r="W572" s="672"/>
      <c r="X572" s="672"/>
      <c r="Y572" s="672"/>
      <c r="Z572" s="672"/>
      <c r="AA572" s="672"/>
      <c r="AB572" s="672"/>
    </row>
    <row r="573" spans="1:28" ht="15.75" customHeight="1">
      <c r="A573" s="672"/>
      <c r="B573" s="672"/>
      <c r="C573" s="672"/>
      <c r="D573" s="672"/>
      <c r="E573" s="672"/>
      <c r="F573" s="672"/>
      <c r="G573" s="672"/>
      <c r="H573" s="672"/>
      <c r="I573" s="672"/>
      <c r="J573" s="672"/>
      <c r="K573" s="672"/>
      <c r="L573" s="672"/>
      <c r="M573" s="672"/>
      <c r="N573" s="672"/>
      <c r="O573" s="672"/>
      <c r="P573" s="672"/>
      <c r="Q573" s="672"/>
      <c r="R573" s="672"/>
      <c r="S573" s="672"/>
      <c r="T573" s="672"/>
      <c r="U573" s="672"/>
      <c r="V573" s="672"/>
      <c r="W573" s="672"/>
      <c r="X573" s="672"/>
      <c r="Y573" s="672"/>
      <c r="Z573" s="672"/>
      <c r="AA573" s="672"/>
      <c r="AB573" s="672"/>
    </row>
    <row r="574" spans="1:28" ht="15.75" customHeight="1">
      <c r="A574" s="672"/>
      <c r="B574" s="672"/>
      <c r="C574" s="672"/>
      <c r="D574" s="672"/>
      <c r="E574" s="672"/>
      <c r="F574" s="672"/>
      <c r="G574" s="672"/>
      <c r="H574" s="672"/>
      <c r="I574" s="672"/>
      <c r="J574" s="672"/>
      <c r="K574" s="672"/>
      <c r="L574" s="672"/>
      <c r="M574" s="672"/>
      <c r="N574" s="672"/>
      <c r="O574" s="672"/>
      <c r="P574" s="672"/>
      <c r="Q574" s="672"/>
      <c r="R574" s="672"/>
      <c r="S574" s="672"/>
      <c r="T574" s="672"/>
      <c r="U574" s="672"/>
      <c r="V574" s="672"/>
      <c r="W574" s="672"/>
      <c r="X574" s="672"/>
      <c r="Y574" s="672"/>
      <c r="Z574" s="672"/>
      <c r="AA574" s="672"/>
      <c r="AB574" s="672"/>
    </row>
    <row r="575" spans="1:28" ht="15.75" customHeight="1">
      <c r="A575" s="672"/>
      <c r="B575" s="672"/>
      <c r="C575" s="672"/>
      <c r="D575" s="672"/>
      <c r="E575" s="672"/>
      <c r="F575" s="672"/>
      <c r="G575" s="672"/>
      <c r="H575" s="672"/>
      <c r="I575" s="672"/>
      <c r="J575" s="672"/>
      <c r="K575" s="672"/>
      <c r="L575" s="672"/>
      <c r="M575" s="672"/>
      <c r="N575" s="672"/>
      <c r="O575" s="672"/>
      <c r="P575" s="672"/>
      <c r="Q575" s="672"/>
      <c r="R575" s="672"/>
      <c r="S575" s="672"/>
      <c r="T575" s="672"/>
      <c r="U575" s="672"/>
      <c r="V575" s="672"/>
      <c r="W575" s="672"/>
      <c r="X575" s="672"/>
      <c r="Y575" s="672"/>
      <c r="Z575" s="672"/>
      <c r="AA575" s="672"/>
      <c r="AB575" s="672"/>
    </row>
    <row r="576" spans="1:28" ht="15.75" customHeight="1">
      <c r="A576" s="672"/>
      <c r="B576" s="672"/>
      <c r="C576" s="672"/>
      <c r="D576" s="672"/>
      <c r="E576" s="672"/>
      <c r="F576" s="672"/>
      <c r="G576" s="672"/>
      <c r="H576" s="672"/>
      <c r="I576" s="672"/>
      <c r="J576" s="672"/>
      <c r="K576" s="672"/>
      <c r="L576" s="672"/>
      <c r="M576" s="672"/>
      <c r="N576" s="672"/>
      <c r="O576" s="672"/>
      <c r="P576" s="672"/>
      <c r="Q576" s="672"/>
      <c r="R576" s="672"/>
      <c r="S576" s="672"/>
      <c r="T576" s="672"/>
      <c r="U576" s="672"/>
      <c r="V576" s="672"/>
      <c r="W576" s="672"/>
      <c r="X576" s="672"/>
      <c r="Y576" s="672"/>
      <c r="Z576" s="672"/>
      <c r="AA576" s="672"/>
      <c r="AB576" s="672"/>
    </row>
    <row r="577" spans="1:28" ht="15.75" customHeight="1">
      <c r="A577" s="672"/>
      <c r="B577" s="672"/>
      <c r="C577" s="672"/>
      <c r="D577" s="672"/>
      <c r="E577" s="672"/>
      <c r="F577" s="672"/>
      <c r="G577" s="672"/>
      <c r="H577" s="672"/>
      <c r="I577" s="672"/>
      <c r="J577" s="672"/>
      <c r="K577" s="672"/>
      <c r="L577" s="672"/>
      <c r="M577" s="672"/>
      <c r="N577" s="672"/>
      <c r="O577" s="672"/>
      <c r="P577" s="672"/>
      <c r="Q577" s="672"/>
      <c r="R577" s="672"/>
      <c r="S577" s="672"/>
      <c r="T577" s="672"/>
      <c r="U577" s="672"/>
      <c r="V577" s="672"/>
      <c r="W577" s="672"/>
      <c r="X577" s="672"/>
      <c r="Y577" s="672"/>
      <c r="Z577" s="672"/>
      <c r="AA577" s="672"/>
      <c r="AB577" s="672"/>
    </row>
    <row r="578" spans="1:28" ht="15.75" customHeight="1">
      <c r="A578" s="672"/>
      <c r="B578" s="672"/>
      <c r="C578" s="672"/>
      <c r="D578" s="672"/>
      <c r="E578" s="672"/>
      <c r="F578" s="672"/>
      <c r="G578" s="672"/>
      <c r="H578" s="672"/>
      <c r="I578" s="672"/>
      <c r="J578" s="672"/>
      <c r="K578" s="672"/>
      <c r="L578" s="672"/>
      <c r="M578" s="672"/>
      <c r="N578" s="672"/>
      <c r="O578" s="672"/>
      <c r="P578" s="672"/>
      <c r="Q578" s="672"/>
      <c r="R578" s="672"/>
      <c r="S578" s="672"/>
      <c r="T578" s="672"/>
      <c r="U578" s="672"/>
      <c r="V578" s="672"/>
      <c r="W578" s="672"/>
      <c r="X578" s="672"/>
      <c r="Y578" s="672"/>
      <c r="Z578" s="672"/>
      <c r="AA578" s="672"/>
      <c r="AB578" s="672"/>
    </row>
    <row r="579" spans="1:28" ht="15.75" customHeight="1">
      <c r="A579" s="672"/>
      <c r="B579" s="672"/>
      <c r="C579" s="672"/>
      <c r="D579" s="672"/>
      <c r="E579" s="672"/>
      <c r="F579" s="672"/>
      <c r="G579" s="672"/>
      <c r="H579" s="672"/>
      <c r="I579" s="672"/>
      <c r="J579" s="672"/>
      <c r="K579" s="672"/>
      <c r="L579" s="672"/>
      <c r="M579" s="672"/>
      <c r="N579" s="672"/>
      <c r="O579" s="672"/>
      <c r="P579" s="672"/>
      <c r="Q579" s="672"/>
      <c r="R579" s="672"/>
      <c r="S579" s="672"/>
      <c r="T579" s="672"/>
      <c r="U579" s="672"/>
      <c r="V579" s="672"/>
      <c r="W579" s="672"/>
      <c r="X579" s="672"/>
      <c r="Y579" s="672"/>
      <c r="Z579" s="672"/>
      <c r="AA579" s="672"/>
      <c r="AB579" s="672"/>
    </row>
    <row r="580" spans="1:28" ht="15.75" customHeight="1">
      <c r="A580" s="672"/>
      <c r="B580" s="672"/>
      <c r="C580" s="672"/>
      <c r="D580" s="672"/>
      <c r="E580" s="672"/>
      <c r="F580" s="672"/>
      <c r="G580" s="672"/>
      <c r="H580" s="672"/>
      <c r="I580" s="672"/>
      <c r="J580" s="672"/>
      <c r="K580" s="672"/>
      <c r="L580" s="672"/>
      <c r="M580" s="672"/>
      <c r="N580" s="672"/>
      <c r="O580" s="672"/>
      <c r="P580" s="672"/>
      <c r="Q580" s="672"/>
      <c r="R580" s="672"/>
      <c r="S580" s="672"/>
      <c r="T580" s="672"/>
      <c r="U580" s="672"/>
      <c r="V580" s="672"/>
      <c r="W580" s="672"/>
      <c r="X580" s="672"/>
      <c r="Y580" s="672"/>
      <c r="Z580" s="672"/>
      <c r="AA580" s="672"/>
      <c r="AB580" s="672"/>
    </row>
    <row r="581" spans="1:28" ht="15.75" customHeight="1">
      <c r="A581" s="672"/>
      <c r="B581" s="672"/>
      <c r="C581" s="672"/>
      <c r="D581" s="672"/>
      <c r="E581" s="672"/>
      <c r="F581" s="672"/>
      <c r="G581" s="672"/>
      <c r="H581" s="672"/>
      <c r="I581" s="672"/>
      <c r="J581" s="672"/>
      <c r="K581" s="672"/>
      <c r="L581" s="672"/>
      <c r="M581" s="672"/>
      <c r="N581" s="672"/>
      <c r="O581" s="672"/>
      <c r="P581" s="672"/>
      <c r="Q581" s="672"/>
      <c r="R581" s="672"/>
      <c r="S581" s="672"/>
      <c r="T581" s="672"/>
      <c r="U581" s="672"/>
      <c r="V581" s="672"/>
      <c r="W581" s="672"/>
      <c r="X581" s="672"/>
      <c r="Y581" s="672"/>
      <c r="Z581" s="672"/>
      <c r="AA581" s="672"/>
      <c r="AB581" s="672"/>
    </row>
    <row r="582" spans="1:28" ht="15.75" customHeight="1">
      <c r="A582" s="672"/>
      <c r="B582" s="672"/>
      <c r="C582" s="672"/>
      <c r="D582" s="672"/>
      <c r="E582" s="672"/>
      <c r="F582" s="672"/>
      <c r="G582" s="672"/>
      <c r="H582" s="672"/>
      <c r="I582" s="672"/>
      <c r="J582" s="672"/>
      <c r="K582" s="672"/>
      <c r="L582" s="672"/>
      <c r="M582" s="672"/>
      <c r="N582" s="672"/>
      <c r="O582" s="672"/>
      <c r="P582" s="672"/>
      <c r="Q582" s="672"/>
      <c r="R582" s="672"/>
      <c r="S582" s="672"/>
      <c r="T582" s="672"/>
      <c r="U582" s="672"/>
      <c r="V582" s="672"/>
      <c r="W582" s="672"/>
      <c r="X582" s="672"/>
      <c r="Y582" s="672"/>
      <c r="Z582" s="672"/>
      <c r="AA582" s="672"/>
      <c r="AB582" s="672"/>
    </row>
    <row r="583" spans="1:28" ht="15.75" customHeight="1">
      <c r="A583" s="672"/>
      <c r="B583" s="672"/>
      <c r="C583" s="672"/>
      <c r="D583" s="672"/>
      <c r="E583" s="672"/>
      <c r="F583" s="672"/>
      <c r="G583" s="672"/>
      <c r="H583" s="672"/>
      <c r="I583" s="672"/>
      <c r="J583" s="672"/>
      <c r="K583" s="672"/>
      <c r="L583" s="672"/>
      <c r="M583" s="672"/>
      <c r="N583" s="672"/>
      <c r="O583" s="672"/>
      <c r="P583" s="672"/>
      <c r="Q583" s="672"/>
      <c r="R583" s="672"/>
      <c r="S583" s="672"/>
      <c r="T583" s="672"/>
      <c r="U583" s="672"/>
      <c r="V583" s="672"/>
      <c r="W583" s="672"/>
      <c r="X583" s="672"/>
      <c r="Y583" s="672"/>
      <c r="Z583" s="672"/>
      <c r="AA583" s="672"/>
      <c r="AB583" s="672"/>
    </row>
    <row r="584" spans="1:28" ht="15.75" customHeight="1">
      <c r="A584" s="672"/>
      <c r="B584" s="672"/>
      <c r="C584" s="672"/>
      <c r="D584" s="672"/>
      <c r="E584" s="672"/>
      <c r="F584" s="672"/>
      <c r="G584" s="672"/>
      <c r="H584" s="672"/>
      <c r="I584" s="672"/>
      <c r="J584" s="672"/>
      <c r="K584" s="672"/>
      <c r="L584" s="672"/>
      <c r="M584" s="672"/>
      <c r="N584" s="672"/>
      <c r="O584" s="672"/>
      <c r="P584" s="672"/>
      <c r="Q584" s="672"/>
      <c r="R584" s="672"/>
      <c r="S584" s="672"/>
      <c r="T584" s="672"/>
      <c r="U584" s="672"/>
      <c r="V584" s="672"/>
      <c r="W584" s="672"/>
      <c r="X584" s="672"/>
      <c r="Y584" s="672"/>
      <c r="Z584" s="672"/>
      <c r="AA584" s="672"/>
      <c r="AB584" s="672"/>
    </row>
    <row r="585" spans="1:28" ht="15.75" customHeight="1">
      <c r="A585" s="672"/>
      <c r="B585" s="672"/>
      <c r="C585" s="672"/>
      <c r="D585" s="672"/>
      <c r="E585" s="672"/>
      <c r="F585" s="672"/>
      <c r="G585" s="672"/>
      <c r="H585" s="672"/>
      <c r="I585" s="672"/>
      <c r="J585" s="672"/>
      <c r="K585" s="672"/>
      <c r="L585" s="672"/>
      <c r="M585" s="672"/>
      <c r="N585" s="672"/>
      <c r="O585" s="672"/>
      <c r="P585" s="672"/>
      <c r="Q585" s="672"/>
      <c r="R585" s="672"/>
      <c r="S585" s="672"/>
      <c r="T585" s="672"/>
      <c r="U585" s="672"/>
      <c r="V585" s="672"/>
      <c r="W585" s="672"/>
      <c r="X585" s="672"/>
      <c r="Y585" s="672"/>
      <c r="Z585" s="672"/>
      <c r="AA585" s="672"/>
      <c r="AB585" s="672"/>
    </row>
    <row r="586" spans="1:28" ht="15.75" customHeight="1">
      <c r="A586" s="672"/>
      <c r="B586" s="672"/>
      <c r="C586" s="672"/>
      <c r="D586" s="672"/>
      <c r="E586" s="672"/>
      <c r="F586" s="672"/>
      <c r="G586" s="672"/>
      <c r="H586" s="672"/>
      <c r="I586" s="672"/>
      <c r="J586" s="672"/>
      <c r="K586" s="672"/>
      <c r="L586" s="672"/>
      <c r="M586" s="672"/>
      <c r="N586" s="672"/>
      <c r="O586" s="672"/>
      <c r="P586" s="672"/>
      <c r="Q586" s="672"/>
      <c r="R586" s="672"/>
      <c r="S586" s="672"/>
      <c r="T586" s="672"/>
      <c r="U586" s="672"/>
      <c r="V586" s="672"/>
      <c r="W586" s="672"/>
      <c r="X586" s="672"/>
      <c r="Y586" s="672"/>
      <c r="Z586" s="672"/>
      <c r="AA586" s="672"/>
      <c r="AB586" s="672"/>
    </row>
    <row r="587" spans="1:28" ht="15.75" customHeight="1">
      <c r="A587" s="672"/>
      <c r="B587" s="672"/>
      <c r="C587" s="672"/>
      <c r="D587" s="672"/>
      <c r="E587" s="672"/>
      <c r="F587" s="672"/>
      <c r="G587" s="672"/>
      <c r="H587" s="672"/>
      <c r="I587" s="672"/>
      <c r="J587" s="672"/>
      <c r="K587" s="672"/>
      <c r="L587" s="672"/>
      <c r="M587" s="672"/>
      <c r="N587" s="672"/>
      <c r="O587" s="672"/>
      <c r="P587" s="672"/>
      <c r="Q587" s="672"/>
      <c r="R587" s="672"/>
      <c r="S587" s="672"/>
      <c r="T587" s="672"/>
      <c r="U587" s="672"/>
      <c r="V587" s="672"/>
      <c r="W587" s="672"/>
      <c r="X587" s="672"/>
      <c r="Y587" s="672"/>
      <c r="Z587" s="672"/>
      <c r="AA587" s="672"/>
      <c r="AB587" s="672"/>
    </row>
    <row r="588" spans="1:28" ht="15.75" customHeight="1">
      <c r="A588" s="672"/>
      <c r="B588" s="672"/>
      <c r="C588" s="672"/>
      <c r="D588" s="672"/>
      <c r="E588" s="672"/>
      <c r="F588" s="672"/>
      <c r="G588" s="672"/>
      <c r="H588" s="672"/>
      <c r="I588" s="672"/>
      <c r="J588" s="672"/>
      <c r="K588" s="672"/>
      <c r="L588" s="672"/>
      <c r="M588" s="672"/>
      <c r="N588" s="672"/>
      <c r="O588" s="672"/>
      <c r="P588" s="672"/>
      <c r="Q588" s="672"/>
      <c r="R588" s="672"/>
      <c r="S588" s="672"/>
      <c r="T588" s="672"/>
      <c r="U588" s="672"/>
      <c r="V588" s="672"/>
      <c r="W588" s="672"/>
      <c r="X588" s="672"/>
      <c r="Y588" s="672"/>
      <c r="Z588" s="672"/>
      <c r="AA588" s="672"/>
      <c r="AB588" s="672"/>
    </row>
    <row r="589" spans="1:28" ht="15.75" customHeight="1">
      <c r="A589" s="672"/>
      <c r="B589" s="672"/>
      <c r="C589" s="672"/>
      <c r="D589" s="672"/>
      <c r="E589" s="672"/>
      <c r="F589" s="672"/>
      <c r="G589" s="672"/>
      <c r="H589" s="672"/>
      <c r="I589" s="672"/>
      <c r="J589" s="672"/>
      <c r="K589" s="672"/>
      <c r="L589" s="672"/>
      <c r="M589" s="672"/>
      <c r="N589" s="672"/>
      <c r="O589" s="672"/>
      <c r="P589" s="672"/>
      <c r="Q589" s="672"/>
      <c r="R589" s="672"/>
      <c r="S589" s="672"/>
      <c r="T589" s="672"/>
      <c r="U589" s="672"/>
      <c r="V589" s="672"/>
      <c r="W589" s="672"/>
      <c r="X589" s="672"/>
      <c r="Y589" s="672"/>
      <c r="Z589" s="672"/>
      <c r="AA589" s="672"/>
      <c r="AB589" s="672"/>
    </row>
    <row r="590" spans="1:28" ht="15.75" customHeight="1">
      <c r="A590" s="672"/>
      <c r="B590" s="672"/>
      <c r="C590" s="672"/>
      <c r="D590" s="672"/>
      <c r="E590" s="672"/>
      <c r="F590" s="672"/>
      <c r="G590" s="672"/>
      <c r="H590" s="672"/>
      <c r="I590" s="672"/>
      <c r="J590" s="672"/>
      <c r="K590" s="672"/>
      <c r="L590" s="672"/>
      <c r="M590" s="672"/>
      <c r="N590" s="672"/>
      <c r="O590" s="672"/>
      <c r="P590" s="672"/>
      <c r="Q590" s="672"/>
      <c r="R590" s="672"/>
      <c r="S590" s="672"/>
      <c r="T590" s="672"/>
      <c r="U590" s="672"/>
      <c r="V590" s="672"/>
      <c r="W590" s="672"/>
      <c r="X590" s="672"/>
      <c r="Y590" s="672"/>
      <c r="Z590" s="672"/>
      <c r="AA590" s="672"/>
      <c r="AB590" s="672"/>
    </row>
    <row r="591" spans="1:28" ht="15.75" customHeight="1">
      <c r="A591" s="672"/>
      <c r="B591" s="672"/>
      <c r="C591" s="672"/>
      <c r="D591" s="672"/>
      <c r="E591" s="672"/>
      <c r="F591" s="672"/>
      <c r="G591" s="672"/>
      <c r="H591" s="672"/>
      <c r="I591" s="672"/>
      <c r="J591" s="672"/>
      <c r="K591" s="672"/>
      <c r="L591" s="672"/>
      <c r="M591" s="672"/>
      <c r="N591" s="672"/>
      <c r="O591" s="672"/>
      <c r="P591" s="672"/>
      <c r="Q591" s="672"/>
      <c r="R591" s="672"/>
      <c r="S591" s="672"/>
      <c r="T591" s="672"/>
      <c r="U591" s="672"/>
      <c r="V591" s="672"/>
      <c r="W591" s="672"/>
      <c r="X591" s="672"/>
      <c r="Y591" s="672"/>
      <c r="Z591" s="672"/>
      <c r="AA591" s="672"/>
      <c r="AB591" s="672"/>
    </row>
    <row r="592" spans="1:28" ht="15.75" customHeight="1">
      <c r="A592" s="672"/>
      <c r="B592" s="672"/>
      <c r="C592" s="672"/>
      <c r="D592" s="672"/>
      <c r="E592" s="672"/>
      <c r="F592" s="672"/>
      <c r="G592" s="672"/>
      <c r="H592" s="672"/>
      <c r="I592" s="672"/>
      <c r="J592" s="672"/>
      <c r="K592" s="672"/>
      <c r="L592" s="672"/>
      <c r="M592" s="672"/>
      <c r="N592" s="672"/>
      <c r="O592" s="672"/>
      <c r="P592" s="672"/>
      <c r="Q592" s="672"/>
      <c r="R592" s="672"/>
      <c r="S592" s="672"/>
      <c r="T592" s="672"/>
      <c r="U592" s="672"/>
      <c r="V592" s="672"/>
      <c r="W592" s="672"/>
      <c r="X592" s="672"/>
      <c r="Y592" s="672"/>
      <c r="Z592" s="672"/>
      <c r="AA592" s="672"/>
      <c r="AB592" s="672"/>
    </row>
    <row r="593" spans="1:28" ht="15.75" customHeight="1">
      <c r="A593" s="672"/>
      <c r="B593" s="672"/>
      <c r="C593" s="672"/>
      <c r="D593" s="672"/>
      <c r="E593" s="672"/>
      <c r="F593" s="672"/>
      <c r="G593" s="672"/>
      <c r="H593" s="672"/>
      <c r="I593" s="672"/>
      <c r="J593" s="672"/>
      <c r="K593" s="672"/>
      <c r="L593" s="672"/>
      <c r="M593" s="672"/>
      <c r="N593" s="672"/>
      <c r="O593" s="672"/>
      <c r="P593" s="672"/>
      <c r="Q593" s="672"/>
      <c r="R593" s="672"/>
      <c r="S593" s="672"/>
      <c r="T593" s="672"/>
      <c r="U593" s="672"/>
      <c r="V593" s="672"/>
      <c r="W593" s="672"/>
      <c r="X593" s="672"/>
      <c r="Y593" s="672"/>
      <c r="Z593" s="672"/>
      <c r="AA593" s="672"/>
      <c r="AB593" s="672"/>
    </row>
    <row r="594" spans="1:28" ht="15.75" customHeight="1">
      <c r="A594" s="672"/>
      <c r="B594" s="672"/>
      <c r="C594" s="672"/>
      <c r="D594" s="672"/>
      <c r="E594" s="672"/>
      <c r="F594" s="672"/>
      <c r="G594" s="672"/>
      <c r="H594" s="672"/>
      <c r="I594" s="672"/>
      <c r="J594" s="672"/>
      <c r="K594" s="672"/>
      <c r="L594" s="672"/>
      <c r="M594" s="672"/>
      <c r="N594" s="672"/>
      <c r="O594" s="672"/>
      <c r="P594" s="672"/>
      <c r="Q594" s="672"/>
      <c r="R594" s="672"/>
      <c r="S594" s="672"/>
      <c r="T594" s="672"/>
      <c r="U594" s="672"/>
      <c r="V594" s="672"/>
      <c r="W594" s="672"/>
      <c r="X594" s="672"/>
      <c r="Y594" s="672"/>
      <c r="Z594" s="672"/>
      <c r="AA594" s="672"/>
      <c r="AB594" s="672"/>
    </row>
    <row r="595" spans="1:28" ht="15.75" customHeight="1">
      <c r="A595" s="672"/>
      <c r="B595" s="672"/>
      <c r="C595" s="672"/>
      <c r="D595" s="672"/>
      <c r="E595" s="672"/>
      <c r="F595" s="672"/>
      <c r="G595" s="672"/>
      <c r="H595" s="672"/>
      <c r="I595" s="672"/>
      <c r="J595" s="672"/>
      <c r="K595" s="672"/>
      <c r="L595" s="672"/>
      <c r="M595" s="672"/>
      <c r="N595" s="672"/>
      <c r="O595" s="672"/>
      <c r="P595" s="672"/>
      <c r="Q595" s="672"/>
      <c r="R595" s="672"/>
      <c r="S595" s="672"/>
      <c r="T595" s="672"/>
      <c r="U595" s="672"/>
      <c r="V595" s="672"/>
      <c r="W595" s="672"/>
      <c r="X595" s="672"/>
      <c r="Y595" s="672"/>
      <c r="Z595" s="672"/>
      <c r="AA595" s="672"/>
      <c r="AB595" s="672"/>
    </row>
    <row r="596" spans="1:28" ht="15.75" customHeight="1">
      <c r="A596" s="672"/>
      <c r="B596" s="672"/>
      <c r="C596" s="672"/>
      <c r="D596" s="672"/>
      <c r="E596" s="672"/>
      <c r="F596" s="672"/>
      <c r="G596" s="672"/>
      <c r="H596" s="672"/>
      <c r="I596" s="672"/>
      <c r="J596" s="672"/>
      <c r="K596" s="672"/>
      <c r="L596" s="672"/>
      <c r="M596" s="672"/>
      <c r="N596" s="672"/>
      <c r="O596" s="672"/>
      <c r="P596" s="672"/>
      <c r="Q596" s="672"/>
      <c r="R596" s="672"/>
      <c r="S596" s="672"/>
      <c r="T596" s="672"/>
      <c r="U596" s="672"/>
      <c r="V596" s="672"/>
      <c r="W596" s="672"/>
      <c r="X596" s="672"/>
      <c r="Y596" s="672"/>
      <c r="Z596" s="672"/>
      <c r="AA596" s="672"/>
      <c r="AB596" s="672"/>
    </row>
    <row r="597" spans="1:28" ht="15.75" customHeight="1">
      <c r="A597" s="672"/>
      <c r="B597" s="672"/>
      <c r="C597" s="672"/>
      <c r="D597" s="672"/>
      <c r="E597" s="672"/>
      <c r="F597" s="672"/>
      <c r="G597" s="672"/>
      <c r="H597" s="672"/>
      <c r="I597" s="672"/>
      <c r="J597" s="672"/>
      <c r="K597" s="672"/>
      <c r="L597" s="672"/>
      <c r="M597" s="672"/>
      <c r="N597" s="672"/>
      <c r="O597" s="672"/>
      <c r="P597" s="672"/>
      <c r="Q597" s="672"/>
      <c r="R597" s="672"/>
      <c r="S597" s="672"/>
      <c r="T597" s="672"/>
      <c r="U597" s="672"/>
      <c r="V597" s="672"/>
      <c r="W597" s="672"/>
      <c r="X597" s="672"/>
      <c r="Y597" s="672"/>
      <c r="Z597" s="672"/>
      <c r="AA597" s="672"/>
      <c r="AB597" s="672"/>
    </row>
    <row r="598" spans="1:28" ht="15.75" customHeight="1">
      <c r="A598" s="672"/>
      <c r="B598" s="672"/>
      <c r="C598" s="672"/>
      <c r="D598" s="672"/>
      <c r="E598" s="672"/>
      <c r="F598" s="672"/>
      <c r="G598" s="672"/>
      <c r="H598" s="672"/>
      <c r="I598" s="672"/>
      <c r="J598" s="672"/>
      <c r="K598" s="672"/>
      <c r="L598" s="672"/>
      <c r="M598" s="672"/>
      <c r="N598" s="672"/>
      <c r="O598" s="672"/>
      <c r="P598" s="672"/>
      <c r="Q598" s="672"/>
      <c r="R598" s="672"/>
      <c r="S598" s="672"/>
      <c r="T598" s="672"/>
      <c r="U598" s="672"/>
      <c r="V598" s="672"/>
      <c r="W598" s="672"/>
      <c r="X598" s="672"/>
      <c r="Y598" s="672"/>
      <c r="Z598" s="672"/>
      <c r="AA598" s="672"/>
      <c r="AB598" s="672"/>
    </row>
    <row r="599" spans="1:28" ht="15.75" customHeight="1">
      <c r="A599" s="672"/>
      <c r="B599" s="672"/>
      <c r="C599" s="672"/>
      <c r="D599" s="672"/>
      <c r="E599" s="672"/>
      <c r="F599" s="672"/>
      <c r="G599" s="672"/>
      <c r="H599" s="672"/>
      <c r="I599" s="672"/>
      <c r="J599" s="672"/>
      <c r="K599" s="672"/>
      <c r="L599" s="672"/>
      <c r="M599" s="672"/>
      <c r="N599" s="672"/>
      <c r="O599" s="672"/>
      <c r="P599" s="672"/>
      <c r="Q599" s="672"/>
      <c r="R599" s="672"/>
      <c r="S599" s="672"/>
      <c r="T599" s="672"/>
      <c r="U599" s="672"/>
      <c r="V599" s="672"/>
      <c r="W599" s="672"/>
      <c r="X599" s="672"/>
      <c r="Y599" s="672"/>
      <c r="Z599" s="672"/>
      <c r="AA599" s="672"/>
      <c r="AB599" s="672"/>
    </row>
    <row r="600" spans="1:28" ht="15.75" customHeight="1">
      <c r="A600" s="672"/>
      <c r="B600" s="672"/>
      <c r="C600" s="672"/>
      <c r="D600" s="672"/>
      <c r="E600" s="672"/>
      <c r="F600" s="672"/>
      <c r="G600" s="672"/>
      <c r="H600" s="672"/>
      <c r="I600" s="672"/>
      <c r="J600" s="672"/>
      <c r="K600" s="672"/>
      <c r="L600" s="672"/>
      <c r="M600" s="672"/>
      <c r="N600" s="672"/>
      <c r="O600" s="672"/>
      <c r="P600" s="672"/>
      <c r="Q600" s="672"/>
      <c r="R600" s="672"/>
      <c r="S600" s="672"/>
      <c r="T600" s="672"/>
      <c r="U600" s="672"/>
      <c r="V600" s="672"/>
      <c r="W600" s="672"/>
      <c r="X600" s="672"/>
      <c r="Y600" s="672"/>
      <c r="Z600" s="672"/>
      <c r="AA600" s="672"/>
      <c r="AB600" s="672"/>
    </row>
    <row r="601" spans="1:28" ht="15.75" customHeight="1">
      <c r="A601" s="672"/>
      <c r="B601" s="672"/>
      <c r="C601" s="672"/>
      <c r="D601" s="672"/>
      <c r="E601" s="672"/>
      <c r="F601" s="672"/>
      <c r="G601" s="672"/>
      <c r="H601" s="672"/>
      <c r="I601" s="672"/>
      <c r="J601" s="672"/>
      <c r="K601" s="672"/>
      <c r="L601" s="672"/>
      <c r="M601" s="672"/>
      <c r="N601" s="672"/>
      <c r="O601" s="672"/>
      <c r="P601" s="672"/>
      <c r="Q601" s="672"/>
      <c r="R601" s="672"/>
      <c r="S601" s="672"/>
      <c r="T601" s="672"/>
      <c r="U601" s="672"/>
      <c r="V601" s="672"/>
      <c r="W601" s="672"/>
      <c r="X601" s="672"/>
      <c r="Y601" s="672"/>
      <c r="Z601" s="672"/>
      <c r="AA601" s="672"/>
      <c r="AB601" s="672"/>
    </row>
    <row r="602" spans="1:28" ht="15.75" customHeight="1">
      <c r="A602" s="672"/>
      <c r="B602" s="672"/>
      <c r="C602" s="672"/>
      <c r="D602" s="672"/>
      <c r="E602" s="672"/>
      <c r="F602" s="672"/>
      <c r="G602" s="672"/>
      <c r="H602" s="672"/>
      <c r="I602" s="672"/>
      <c r="J602" s="672"/>
      <c r="K602" s="672"/>
      <c r="L602" s="672"/>
      <c r="M602" s="672"/>
      <c r="N602" s="672"/>
      <c r="O602" s="672"/>
      <c r="P602" s="672"/>
      <c r="Q602" s="672"/>
      <c r="R602" s="672"/>
      <c r="S602" s="672"/>
      <c r="T602" s="672"/>
      <c r="U602" s="672"/>
      <c r="V602" s="672"/>
      <c r="W602" s="672"/>
      <c r="X602" s="672"/>
      <c r="Y602" s="672"/>
      <c r="Z602" s="672"/>
      <c r="AA602" s="672"/>
      <c r="AB602" s="672"/>
    </row>
    <row r="603" spans="1:28" ht="15.75" customHeight="1">
      <c r="A603" s="672"/>
      <c r="B603" s="672"/>
      <c r="C603" s="672"/>
      <c r="D603" s="672"/>
      <c r="E603" s="672"/>
      <c r="F603" s="672"/>
      <c r="G603" s="672"/>
      <c r="H603" s="672"/>
      <c r="I603" s="672"/>
      <c r="J603" s="672"/>
      <c r="K603" s="672"/>
      <c r="L603" s="672"/>
      <c r="M603" s="672"/>
      <c r="N603" s="672"/>
      <c r="O603" s="672"/>
      <c r="P603" s="672"/>
      <c r="Q603" s="672"/>
      <c r="R603" s="672"/>
      <c r="S603" s="672"/>
      <c r="T603" s="672"/>
      <c r="U603" s="672"/>
      <c r="V603" s="672"/>
      <c r="W603" s="672"/>
      <c r="X603" s="672"/>
      <c r="Y603" s="672"/>
      <c r="Z603" s="672"/>
      <c r="AA603" s="672"/>
      <c r="AB603" s="672"/>
    </row>
    <row r="604" spans="1:28" ht="15.75" customHeight="1">
      <c r="A604" s="672"/>
      <c r="B604" s="672"/>
      <c r="C604" s="672"/>
      <c r="D604" s="672"/>
      <c r="E604" s="672"/>
      <c r="F604" s="672"/>
      <c r="G604" s="672"/>
      <c r="H604" s="672"/>
      <c r="I604" s="672"/>
      <c r="J604" s="672"/>
      <c r="K604" s="672"/>
      <c r="L604" s="672"/>
      <c r="M604" s="672"/>
      <c r="N604" s="672"/>
      <c r="O604" s="672"/>
      <c r="P604" s="672"/>
      <c r="Q604" s="672"/>
      <c r="R604" s="672"/>
      <c r="S604" s="672"/>
      <c r="T604" s="672"/>
      <c r="U604" s="672"/>
      <c r="V604" s="672"/>
      <c r="W604" s="672"/>
      <c r="X604" s="672"/>
      <c r="Y604" s="672"/>
      <c r="Z604" s="672"/>
      <c r="AA604" s="672"/>
      <c r="AB604" s="672"/>
    </row>
    <row r="605" spans="1:28" ht="15.75" customHeight="1">
      <c r="A605" s="672"/>
      <c r="B605" s="672"/>
      <c r="C605" s="672"/>
      <c r="D605" s="672"/>
      <c r="E605" s="672"/>
      <c r="F605" s="672"/>
      <c r="G605" s="672"/>
      <c r="H605" s="672"/>
      <c r="I605" s="672"/>
      <c r="J605" s="672"/>
      <c r="K605" s="672"/>
      <c r="L605" s="672"/>
      <c r="M605" s="672"/>
      <c r="N605" s="672"/>
      <c r="O605" s="672"/>
      <c r="P605" s="672"/>
      <c r="Q605" s="672"/>
      <c r="R605" s="672"/>
      <c r="S605" s="672"/>
      <c r="T605" s="672"/>
      <c r="U605" s="672"/>
      <c r="V605" s="672"/>
      <c r="W605" s="672"/>
      <c r="X605" s="672"/>
      <c r="Y605" s="672"/>
      <c r="Z605" s="672"/>
      <c r="AA605" s="672"/>
      <c r="AB605" s="672"/>
    </row>
    <row r="606" spans="1:28" ht="15.75" customHeight="1">
      <c r="A606" s="672"/>
      <c r="B606" s="672"/>
      <c r="C606" s="672"/>
      <c r="D606" s="672"/>
      <c r="E606" s="672"/>
      <c r="F606" s="672"/>
      <c r="G606" s="672"/>
      <c r="H606" s="672"/>
      <c r="I606" s="672"/>
      <c r="J606" s="672"/>
      <c r="K606" s="672"/>
      <c r="L606" s="672"/>
      <c r="M606" s="672"/>
      <c r="N606" s="672"/>
      <c r="O606" s="672"/>
      <c r="P606" s="672"/>
      <c r="Q606" s="672"/>
      <c r="R606" s="672"/>
      <c r="S606" s="672"/>
      <c r="T606" s="672"/>
      <c r="U606" s="672"/>
      <c r="V606" s="672"/>
      <c r="W606" s="672"/>
      <c r="X606" s="672"/>
      <c r="Y606" s="672"/>
      <c r="Z606" s="672"/>
      <c r="AA606" s="672"/>
      <c r="AB606" s="672"/>
    </row>
    <row r="607" spans="1:28" ht="15.75" customHeight="1">
      <c r="A607" s="672"/>
      <c r="B607" s="672"/>
      <c r="C607" s="672"/>
      <c r="D607" s="672"/>
      <c r="E607" s="672"/>
      <c r="F607" s="672"/>
      <c r="G607" s="672"/>
      <c r="H607" s="672"/>
      <c r="I607" s="672"/>
      <c r="J607" s="672"/>
      <c r="K607" s="672"/>
      <c r="L607" s="672"/>
      <c r="M607" s="672"/>
      <c r="N607" s="672"/>
      <c r="O607" s="672"/>
      <c r="P607" s="672"/>
      <c r="Q607" s="672"/>
      <c r="R607" s="672"/>
      <c r="S607" s="672"/>
      <c r="T607" s="672"/>
      <c r="U607" s="672"/>
      <c r="V607" s="672"/>
      <c r="W607" s="672"/>
      <c r="X607" s="672"/>
      <c r="Y607" s="672"/>
      <c r="Z607" s="672"/>
      <c r="AA607" s="672"/>
      <c r="AB607" s="672"/>
    </row>
    <row r="608" spans="1:28" ht="15.75" customHeight="1">
      <c r="A608" s="672"/>
      <c r="B608" s="672"/>
      <c r="C608" s="672"/>
      <c r="D608" s="672"/>
      <c r="E608" s="672"/>
      <c r="F608" s="672"/>
      <c r="G608" s="672"/>
      <c r="H608" s="672"/>
      <c r="I608" s="672"/>
      <c r="J608" s="672"/>
      <c r="K608" s="672"/>
      <c r="L608" s="672"/>
      <c r="M608" s="672"/>
      <c r="N608" s="672"/>
      <c r="O608" s="672"/>
      <c r="P608" s="672"/>
      <c r="Q608" s="672"/>
      <c r="R608" s="672"/>
      <c r="S608" s="672"/>
      <c r="T608" s="672"/>
      <c r="U608" s="672"/>
      <c r="V608" s="672"/>
      <c r="W608" s="672"/>
      <c r="X608" s="672"/>
      <c r="Y608" s="672"/>
      <c r="Z608" s="672"/>
      <c r="AA608" s="672"/>
      <c r="AB608" s="672"/>
    </row>
    <row r="609" spans="1:28" ht="15.75" customHeight="1">
      <c r="A609" s="672"/>
      <c r="B609" s="672"/>
      <c r="C609" s="672"/>
      <c r="D609" s="672"/>
      <c r="E609" s="672"/>
      <c r="F609" s="672"/>
      <c r="G609" s="672"/>
      <c r="H609" s="672"/>
      <c r="I609" s="672"/>
      <c r="J609" s="672"/>
      <c r="K609" s="672"/>
      <c r="L609" s="672"/>
      <c r="M609" s="672"/>
      <c r="N609" s="672"/>
      <c r="O609" s="672"/>
      <c r="P609" s="672"/>
      <c r="Q609" s="672"/>
      <c r="R609" s="672"/>
      <c r="S609" s="672"/>
      <c r="T609" s="672"/>
      <c r="U609" s="672"/>
      <c r="V609" s="672"/>
      <c r="W609" s="672"/>
      <c r="X609" s="672"/>
      <c r="Y609" s="672"/>
      <c r="Z609" s="672"/>
      <c r="AA609" s="672"/>
      <c r="AB609" s="672"/>
    </row>
    <row r="610" spans="1:28" ht="15.75" customHeight="1">
      <c r="A610" s="672"/>
      <c r="B610" s="672"/>
      <c r="C610" s="672"/>
      <c r="D610" s="672"/>
      <c r="E610" s="672"/>
      <c r="F610" s="672"/>
      <c r="G610" s="672"/>
      <c r="H610" s="672"/>
      <c r="I610" s="672"/>
      <c r="J610" s="672"/>
      <c r="K610" s="672"/>
      <c r="L610" s="672"/>
      <c r="M610" s="672"/>
      <c r="N610" s="672"/>
      <c r="O610" s="672"/>
      <c r="P610" s="672"/>
      <c r="Q610" s="672"/>
      <c r="R610" s="672"/>
      <c r="S610" s="672"/>
      <c r="T610" s="672"/>
      <c r="U610" s="672"/>
      <c r="V610" s="672"/>
      <c r="W610" s="672"/>
      <c r="X610" s="672"/>
      <c r="Y610" s="672"/>
      <c r="Z610" s="672"/>
      <c r="AA610" s="672"/>
      <c r="AB610" s="672"/>
    </row>
    <row r="611" spans="1:28" ht="15.75" customHeight="1">
      <c r="A611" s="672"/>
      <c r="B611" s="672"/>
      <c r="C611" s="672"/>
      <c r="D611" s="672"/>
      <c r="E611" s="672"/>
      <c r="F611" s="672"/>
      <c r="G611" s="672"/>
      <c r="H611" s="672"/>
      <c r="I611" s="672"/>
      <c r="J611" s="672"/>
      <c r="K611" s="672"/>
      <c r="L611" s="672"/>
      <c r="M611" s="672"/>
      <c r="N611" s="672"/>
      <c r="O611" s="672"/>
      <c r="P611" s="672"/>
      <c r="Q611" s="672"/>
      <c r="R611" s="672"/>
      <c r="S611" s="672"/>
      <c r="T611" s="672"/>
      <c r="U611" s="672"/>
      <c r="V611" s="672"/>
      <c r="W611" s="672"/>
      <c r="X611" s="672"/>
      <c r="Y611" s="672"/>
      <c r="Z611" s="672"/>
      <c r="AA611" s="672"/>
      <c r="AB611" s="672"/>
    </row>
    <row r="612" spans="1:28" ht="15.75" customHeight="1">
      <c r="A612" s="672"/>
      <c r="B612" s="672"/>
      <c r="C612" s="672"/>
      <c r="D612" s="672"/>
      <c r="E612" s="672"/>
      <c r="F612" s="672"/>
      <c r="G612" s="672"/>
      <c r="H612" s="672"/>
      <c r="I612" s="672"/>
      <c r="J612" s="672"/>
      <c r="K612" s="672"/>
      <c r="L612" s="672"/>
      <c r="M612" s="672"/>
      <c r="N612" s="672"/>
      <c r="O612" s="672"/>
      <c r="P612" s="672"/>
      <c r="Q612" s="672"/>
      <c r="R612" s="672"/>
      <c r="S612" s="672"/>
      <c r="T612" s="672"/>
      <c r="U612" s="672"/>
      <c r="V612" s="672"/>
      <c r="W612" s="672"/>
      <c r="X612" s="672"/>
      <c r="Y612" s="672"/>
      <c r="Z612" s="672"/>
      <c r="AA612" s="672"/>
      <c r="AB612" s="672"/>
    </row>
    <row r="613" spans="1:28" ht="15.75" customHeight="1">
      <c r="A613" s="672"/>
      <c r="B613" s="672"/>
      <c r="C613" s="672"/>
      <c r="D613" s="672"/>
      <c r="E613" s="672"/>
      <c r="F613" s="672"/>
      <c r="G613" s="672"/>
      <c r="H613" s="672"/>
      <c r="I613" s="672"/>
      <c r="J613" s="672"/>
      <c r="K613" s="672"/>
      <c r="L613" s="672"/>
      <c r="M613" s="672"/>
      <c r="N613" s="672"/>
      <c r="O613" s="672"/>
      <c r="P613" s="672"/>
      <c r="Q613" s="672"/>
      <c r="R613" s="672"/>
      <c r="S613" s="672"/>
      <c r="T613" s="672"/>
      <c r="U613" s="672"/>
      <c r="V613" s="672"/>
      <c r="W613" s="672"/>
      <c r="X613" s="672"/>
      <c r="Y613" s="672"/>
      <c r="Z613" s="672"/>
      <c r="AA613" s="672"/>
      <c r="AB613" s="672"/>
    </row>
    <row r="614" spans="1:28" ht="15.75" customHeight="1">
      <c r="A614" s="672"/>
      <c r="B614" s="672"/>
      <c r="C614" s="672"/>
      <c r="D614" s="672"/>
      <c r="E614" s="672"/>
      <c r="F614" s="672"/>
      <c r="G614" s="672"/>
      <c r="H614" s="672"/>
      <c r="I614" s="672"/>
      <c r="J614" s="672"/>
      <c r="K614" s="672"/>
      <c r="L614" s="672"/>
      <c r="M614" s="672"/>
      <c r="N614" s="672"/>
      <c r="O614" s="672"/>
      <c r="P614" s="672"/>
      <c r="Q614" s="672"/>
      <c r="R614" s="672"/>
      <c r="S614" s="672"/>
      <c r="T614" s="672"/>
      <c r="U614" s="672"/>
      <c r="V614" s="672"/>
      <c r="W614" s="672"/>
      <c r="X614" s="672"/>
      <c r="Y614" s="672"/>
      <c r="Z614" s="672"/>
      <c r="AA614" s="672"/>
      <c r="AB614" s="672"/>
    </row>
    <row r="615" spans="1:28" ht="15.75" customHeight="1">
      <c r="A615" s="672"/>
      <c r="B615" s="672"/>
      <c r="C615" s="672"/>
      <c r="D615" s="672"/>
      <c r="E615" s="672"/>
      <c r="F615" s="672"/>
      <c r="G615" s="672"/>
      <c r="H615" s="672"/>
      <c r="I615" s="672"/>
      <c r="J615" s="672"/>
      <c r="K615" s="672"/>
      <c r="L615" s="672"/>
      <c r="M615" s="672"/>
      <c r="N615" s="672"/>
      <c r="O615" s="672"/>
      <c r="P615" s="672"/>
      <c r="Q615" s="672"/>
      <c r="R615" s="672"/>
      <c r="S615" s="672"/>
      <c r="T615" s="672"/>
      <c r="U615" s="672"/>
      <c r="V615" s="672"/>
      <c r="W615" s="672"/>
      <c r="X615" s="672"/>
      <c r="Y615" s="672"/>
      <c r="Z615" s="672"/>
      <c r="AA615" s="672"/>
      <c r="AB615" s="672"/>
    </row>
    <row r="616" spans="1:28" ht="15.75" customHeight="1">
      <c r="A616" s="672"/>
      <c r="B616" s="672"/>
      <c r="C616" s="672"/>
      <c r="D616" s="672"/>
      <c r="E616" s="672"/>
      <c r="F616" s="672"/>
      <c r="G616" s="672"/>
      <c r="H616" s="672"/>
      <c r="I616" s="672"/>
      <c r="J616" s="672"/>
      <c r="K616" s="672"/>
      <c r="L616" s="672"/>
      <c r="M616" s="672"/>
      <c r="N616" s="672"/>
      <c r="O616" s="672"/>
      <c r="P616" s="672"/>
      <c r="Q616" s="672"/>
      <c r="R616" s="672"/>
      <c r="S616" s="672"/>
      <c r="T616" s="672"/>
      <c r="U616" s="672"/>
      <c r="V616" s="672"/>
      <c r="W616" s="672"/>
      <c r="X616" s="672"/>
      <c r="Y616" s="672"/>
      <c r="Z616" s="672"/>
      <c r="AA616" s="672"/>
      <c r="AB616" s="672"/>
    </row>
    <row r="617" spans="1:28" ht="15.75" customHeight="1">
      <c r="A617" s="672"/>
      <c r="B617" s="672"/>
      <c r="C617" s="672"/>
      <c r="D617" s="672"/>
      <c r="E617" s="672"/>
      <c r="F617" s="672"/>
      <c r="G617" s="672"/>
      <c r="H617" s="672"/>
      <c r="I617" s="672"/>
      <c r="J617" s="672"/>
      <c r="K617" s="672"/>
      <c r="L617" s="672"/>
      <c r="M617" s="672"/>
      <c r="N617" s="672"/>
      <c r="O617" s="672"/>
      <c r="P617" s="672"/>
      <c r="Q617" s="672"/>
      <c r="R617" s="672"/>
      <c r="S617" s="672"/>
      <c r="T617" s="672"/>
      <c r="U617" s="672"/>
      <c r="V617" s="672"/>
      <c r="W617" s="672"/>
      <c r="X617" s="672"/>
      <c r="Y617" s="672"/>
      <c r="Z617" s="672"/>
      <c r="AA617" s="672"/>
      <c r="AB617" s="672"/>
    </row>
    <row r="618" spans="1:28" ht="15.75" customHeight="1">
      <c r="A618" s="672"/>
      <c r="B618" s="672"/>
      <c r="C618" s="672"/>
      <c r="D618" s="672"/>
      <c r="E618" s="672"/>
      <c r="F618" s="672"/>
      <c r="G618" s="672"/>
      <c r="H618" s="672"/>
      <c r="I618" s="672"/>
      <c r="J618" s="672"/>
      <c r="K618" s="672"/>
      <c r="L618" s="672"/>
      <c r="M618" s="672"/>
      <c r="N618" s="672"/>
      <c r="O618" s="672"/>
      <c r="P618" s="672"/>
      <c r="Q618" s="672"/>
      <c r="R618" s="672"/>
      <c r="S618" s="672"/>
      <c r="T618" s="672"/>
      <c r="U618" s="672"/>
      <c r="V618" s="672"/>
      <c r="W618" s="672"/>
      <c r="X618" s="672"/>
      <c r="Y618" s="672"/>
      <c r="Z618" s="672"/>
      <c r="AA618" s="672"/>
      <c r="AB618" s="672"/>
    </row>
    <row r="619" spans="1:28" ht="15.75" customHeight="1">
      <c r="A619" s="672"/>
      <c r="B619" s="672"/>
      <c r="C619" s="672"/>
      <c r="D619" s="672"/>
      <c r="E619" s="672"/>
      <c r="F619" s="672"/>
      <c r="G619" s="672"/>
      <c r="H619" s="672"/>
      <c r="I619" s="672"/>
      <c r="J619" s="672"/>
      <c r="K619" s="672"/>
      <c r="L619" s="672"/>
      <c r="M619" s="672"/>
      <c r="N619" s="672"/>
      <c r="O619" s="672"/>
      <c r="P619" s="672"/>
      <c r="Q619" s="672"/>
      <c r="R619" s="672"/>
      <c r="S619" s="672"/>
      <c r="T619" s="672"/>
      <c r="U619" s="672"/>
      <c r="V619" s="672"/>
      <c r="W619" s="672"/>
      <c r="X619" s="672"/>
      <c r="Y619" s="672"/>
      <c r="Z619" s="672"/>
      <c r="AA619" s="672"/>
      <c r="AB619" s="672"/>
    </row>
    <row r="620" spans="1:28" ht="15.75" customHeight="1">
      <c r="A620" s="672"/>
      <c r="B620" s="672"/>
      <c r="C620" s="672"/>
      <c r="D620" s="672"/>
      <c r="E620" s="672"/>
      <c r="F620" s="672"/>
      <c r="G620" s="672"/>
      <c r="H620" s="672"/>
      <c r="I620" s="672"/>
      <c r="J620" s="672"/>
      <c r="K620" s="672"/>
      <c r="L620" s="672"/>
      <c r="M620" s="672"/>
      <c r="N620" s="672"/>
      <c r="O620" s="672"/>
      <c r="P620" s="672"/>
      <c r="Q620" s="672"/>
      <c r="R620" s="672"/>
      <c r="S620" s="672"/>
      <c r="T620" s="672"/>
      <c r="U620" s="672"/>
      <c r="V620" s="672"/>
      <c r="W620" s="672"/>
      <c r="X620" s="672"/>
      <c r="Y620" s="672"/>
      <c r="Z620" s="672"/>
      <c r="AA620" s="672"/>
      <c r="AB620" s="672"/>
    </row>
    <row r="621" spans="1:28" ht="15.75" customHeight="1">
      <c r="A621" s="672"/>
      <c r="B621" s="672"/>
      <c r="C621" s="672"/>
      <c r="D621" s="672"/>
      <c r="E621" s="672"/>
      <c r="F621" s="672"/>
      <c r="G621" s="672"/>
      <c r="H621" s="672"/>
      <c r="I621" s="672"/>
      <c r="J621" s="672"/>
      <c r="K621" s="672"/>
      <c r="L621" s="672"/>
      <c r="M621" s="672"/>
      <c r="N621" s="672"/>
      <c r="O621" s="672"/>
      <c r="P621" s="672"/>
      <c r="Q621" s="672"/>
      <c r="R621" s="672"/>
      <c r="S621" s="672"/>
      <c r="T621" s="672"/>
      <c r="U621" s="672"/>
      <c r="V621" s="672"/>
      <c r="W621" s="672"/>
      <c r="X621" s="672"/>
      <c r="Y621" s="672"/>
      <c r="Z621" s="672"/>
      <c r="AA621" s="672"/>
      <c r="AB621" s="672"/>
    </row>
    <row r="622" spans="1:28" ht="15.75" customHeight="1">
      <c r="A622" s="672"/>
      <c r="B622" s="672"/>
      <c r="C622" s="672"/>
      <c r="D622" s="672"/>
      <c r="E622" s="672"/>
      <c r="F622" s="672"/>
      <c r="G622" s="672"/>
      <c r="H622" s="672"/>
      <c r="I622" s="672"/>
      <c r="J622" s="672"/>
      <c r="K622" s="672"/>
      <c r="L622" s="672"/>
      <c r="M622" s="672"/>
      <c r="N622" s="672"/>
      <c r="O622" s="672"/>
      <c r="P622" s="672"/>
      <c r="Q622" s="672"/>
      <c r="R622" s="672"/>
      <c r="S622" s="672"/>
      <c r="T622" s="672"/>
      <c r="U622" s="672"/>
      <c r="V622" s="672"/>
      <c r="W622" s="672"/>
      <c r="X622" s="672"/>
      <c r="Y622" s="672"/>
      <c r="Z622" s="672"/>
      <c r="AA622" s="672"/>
      <c r="AB622" s="672"/>
    </row>
    <row r="623" spans="1:28" ht="15.75" customHeight="1">
      <c r="A623" s="672"/>
      <c r="B623" s="672"/>
      <c r="C623" s="672"/>
      <c r="D623" s="672"/>
      <c r="E623" s="672"/>
      <c r="F623" s="672"/>
      <c r="G623" s="672"/>
      <c r="H623" s="672"/>
      <c r="I623" s="672"/>
      <c r="J623" s="672"/>
      <c r="K623" s="672"/>
      <c r="L623" s="672"/>
      <c r="M623" s="672"/>
      <c r="N623" s="672"/>
      <c r="O623" s="672"/>
      <c r="P623" s="672"/>
      <c r="Q623" s="672"/>
      <c r="R623" s="672"/>
      <c r="S623" s="672"/>
      <c r="T623" s="672"/>
      <c r="U623" s="672"/>
      <c r="V623" s="672"/>
      <c r="W623" s="672"/>
      <c r="X623" s="672"/>
      <c r="Y623" s="672"/>
      <c r="Z623" s="672"/>
      <c r="AA623" s="672"/>
      <c r="AB623" s="672"/>
    </row>
    <row r="624" spans="1:28" ht="15.75" customHeight="1">
      <c r="A624" s="672"/>
      <c r="B624" s="672"/>
      <c r="C624" s="672"/>
      <c r="D624" s="672"/>
      <c r="E624" s="672"/>
      <c r="F624" s="672"/>
      <c r="G624" s="672"/>
      <c r="H624" s="672"/>
      <c r="I624" s="672"/>
      <c r="J624" s="672"/>
      <c r="K624" s="672"/>
      <c r="L624" s="672"/>
      <c r="M624" s="672"/>
      <c r="N624" s="672"/>
      <c r="O624" s="672"/>
      <c r="P624" s="672"/>
      <c r="Q624" s="672"/>
      <c r="R624" s="672"/>
      <c r="S624" s="672"/>
      <c r="T624" s="672"/>
      <c r="U624" s="672"/>
      <c r="V624" s="672"/>
      <c r="W624" s="672"/>
      <c r="X624" s="672"/>
      <c r="Y624" s="672"/>
      <c r="Z624" s="672"/>
      <c r="AA624" s="672"/>
      <c r="AB624" s="672"/>
    </row>
    <row r="625" spans="1:28" ht="15.75" customHeight="1">
      <c r="A625" s="672"/>
      <c r="B625" s="672"/>
      <c r="C625" s="672"/>
      <c r="D625" s="672"/>
      <c r="E625" s="672"/>
      <c r="F625" s="672"/>
      <c r="G625" s="672"/>
      <c r="H625" s="672"/>
      <c r="I625" s="672"/>
      <c r="J625" s="672"/>
      <c r="K625" s="672"/>
      <c r="L625" s="672"/>
      <c r="M625" s="672"/>
      <c r="N625" s="672"/>
      <c r="O625" s="672"/>
      <c r="P625" s="672"/>
      <c r="Q625" s="672"/>
      <c r="R625" s="672"/>
      <c r="S625" s="672"/>
      <c r="T625" s="672"/>
      <c r="U625" s="672"/>
      <c r="V625" s="672"/>
      <c r="W625" s="672"/>
      <c r="X625" s="672"/>
      <c r="Y625" s="672"/>
      <c r="Z625" s="672"/>
      <c r="AA625" s="672"/>
      <c r="AB625" s="672"/>
    </row>
    <row r="626" spans="1:28" ht="15.75" customHeight="1">
      <c r="A626" s="672"/>
      <c r="B626" s="672"/>
      <c r="C626" s="672"/>
      <c r="D626" s="672"/>
      <c r="E626" s="672"/>
      <c r="F626" s="672"/>
      <c r="G626" s="672"/>
      <c r="H626" s="672"/>
      <c r="I626" s="672"/>
      <c r="J626" s="672"/>
      <c r="K626" s="672"/>
      <c r="L626" s="672"/>
      <c r="M626" s="672"/>
      <c r="N626" s="672"/>
      <c r="O626" s="672"/>
      <c r="P626" s="672"/>
      <c r="Q626" s="672"/>
      <c r="R626" s="672"/>
      <c r="S626" s="672"/>
      <c r="T626" s="672"/>
      <c r="U626" s="672"/>
      <c r="V626" s="672"/>
      <c r="W626" s="672"/>
      <c r="X626" s="672"/>
      <c r="Y626" s="672"/>
      <c r="Z626" s="672"/>
      <c r="AA626" s="672"/>
      <c r="AB626" s="672"/>
    </row>
    <row r="627" spans="1:28" ht="15.75" customHeight="1">
      <c r="A627" s="672"/>
      <c r="B627" s="672"/>
      <c r="C627" s="672"/>
      <c r="D627" s="672"/>
      <c r="E627" s="672"/>
      <c r="F627" s="672"/>
      <c r="G627" s="672"/>
      <c r="H627" s="672"/>
      <c r="I627" s="672"/>
      <c r="J627" s="672"/>
      <c r="K627" s="672"/>
      <c r="L627" s="672"/>
      <c r="M627" s="672"/>
      <c r="N627" s="672"/>
      <c r="O627" s="672"/>
      <c r="P627" s="672"/>
      <c r="Q627" s="672"/>
      <c r="R627" s="672"/>
      <c r="S627" s="672"/>
      <c r="T627" s="672"/>
      <c r="U627" s="672"/>
      <c r="V627" s="672"/>
      <c r="W627" s="672"/>
      <c r="X627" s="672"/>
      <c r="Y627" s="672"/>
      <c r="Z627" s="672"/>
      <c r="AA627" s="672"/>
      <c r="AB627" s="672"/>
    </row>
    <row r="628" spans="1:28" ht="15.75" customHeight="1">
      <c r="A628" s="672"/>
      <c r="B628" s="672"/>
      <c r="C628" s="672"/>
      <c r="D628" s="672"/>
      <c r="E628" s="672"/>
      <c r="F628" s="672"/>
      <c r="G628" s="672"/>
      <c r="H628" s="672"/>
      <c r="I628" s="672"/>
      <c r="J628" s="672"/>
      <c r="K628" s="672"/>
      <c r="L628" s="672"/>
      <c r="M628" s="672"/>
      <c r="N628" s="672"/>
      <c r="O628" s="672"/>
      <c r="P628" s="672"/>
      <c r="Q628" s="672"/>
      <c r="R628" s="672"/>
      <c r="S628" s="672"/>
      <c r="T628" s="672"/>
      <c r="U628" s="672"/>
      <c r="V628" s="672"/>
      <c r="W628" s="672"/>
      <c r="X628" s="672"/>
      <c r="Y628" s="672"/>
      <c r="Z628" s="672"/>
      <c r="AA628" s="672"/>
      <c r="AB628" s="672"/>
    </row>
    <row r="629" spans="1:28" ht="15.75" customHeight="1">
      <c r="A629" s="672"/>
      <c r="B629" s="672"/>
      <c r="C629" s="672"/>
      <c r="D629" s="672"/>
      <c r="E629" s="672"/>
      <c r="F629" s="672"/>
      <c r="G629" s="672"/>
      <c r="H629" s="672"/>
      <c r="I629" s="672"/>
      <c r="J629" s="672"/>
      <c r="K629" s="672"/>
      <c r="L629" s="672"/>
      <c r="M629" s="672"/>
      <c r="N629" s="672"/>
      <c r="O629" s="672"/>
      <c r="P629" s="672"/>
      <c r="Q629" s="672"/>
      <c r="R629" s="672"/>
      <c r="S629" s="672"/>
      <c r="T629" s="672"/>
      <c r="U629" s="672"/>
      <c r="V629" s="672"/>
      <c r="W629" s="672"/>
      <c r="X629" s="672"/>
      <c r="Y629" s="672"/>
      <c r="Z629" s="672"/>
      <c r="AA629" s="672"/>
      <c r="AB629" s="672"/>
    </row>
    <row r="630" spans="1:28" ht="15.75" customHeight="1">
      <c r="A630" s="672"/>
      <c r="B630" s="672"/>
      <c r="C630" s="672"/>
      <c r="D630" s="672"/>
      <c r="E630" s="672"/>
      <c r="F630" s="672"/>
      <c r="G630" s="672"/>
      <c r="H630" s="672"/>
      <c r="I630" s="672"/>
      <c r="J630" s="672"/>
      <c r="K630" s="672"/>
      <c r="L630" s="672"/>
      <c r="M630" s="672"/>
      <c r="N630" s="672"/>
      <c r="O630" s="672"/>
      <c r="P630" s="672"/>
      <c r="Q630" s="672"/>
      <c r="R630" s="672"/>
      <c r="S630" s="672"/>
      <c r="T630" s="672"/>
      <c r="U630" s="672"/>
      <c r="V630" s="672"/>
      <c r="W630" s="672"/>
      <c r="X630" s="672"/>
      <c r="Y630" s="672"/>
      <c r="Z630" s="672"/>
      <c r="AA630" s="672"/>
      <c r="AB630" s="672"/>
    </row>
    <row r="631" spans="1:28" ht="15.75" customHeight="1">
      <c r="A631" s="672"/>
      <c r="B631" s="672"/>
      <c r="C631" s="672"/>
      <c r="D631" s="672"/>
      <c r="E631" s="672"/>
      <c r="F631" s="672"/>
      <c r="G631" s="672"/>
      <c r="H631" s="672"/>
      <c r="I631" s="672"/>
      <c r="J631" s="672"/>
      <c r="K631" s="672"/>
      <c r="L631" s="672"/>
      <c r="M631" s="672"/>
      <c r="N631" s="672"/>
      <c r="O631" s="672"/>
      <c r="P631" s="672"/>
      <c r="Q631" s="672"/>
      <c r="R631" s="672"/>
      <c r="S631" s="672"/>
      <c r="T631" s="672"/>
      <c r="U631" s="672"/>
      <c r="V631" s="672"/>
      <c r="W631" s="672"/>
      <c r="X631" s="672"/>
      <c r="Y631" s="672"/>
      <c r="Z631" s="672"/>
      <c r="AA631" s="672"/>
      <c r="AB631" s="672"/>
    </row>
    <row r="632" spans="1:28" ht="15.75" customHeight="1">
      <c r="A632" s="672"/>
      <c r="B632" s="672"/>
      <c r="C632" s="672"/>
      <c r="D632" s="672"/>
      <c r="E632" s="672"/>
      <c r="F632" s="672"/>
      <c r="G632" s="672"/>
      <c r="H632" s="672"/>
      <c r="I632" s="672"/>
      <c r="J632" s="672"/>
      <c r="K632" s="672"/>
      <c r="L632" s="672"/>
      <c r="M632" s="672"/>
      <c r="N632" s="672"/>
      <c r="O632" s="672"/>
      <c r="P632" s="672"/>
      <c r="Q632" s="672"/>
      <c r="R632" s="672"/>
      <c r="S632" s="672"/>
      <c r="T632" s="672"/>
      <c r="U632" s="672"/>
      <c r="V632" s="672"/>
      <c r="W632" s="672"/>
      <c r="X632" s="672"/>
      <c r="Y632" s="672"/>
      <c r="Z632" s="672"/>
      <c r="AA632" s="672"/>
      <c r="AB632" s="672"/>
    </row>
    <row r="633" spans="1:28" ht="15.75" customHeight="1">
      <c r="A633" s="672"/>
      <c r="B633" s="672"/>
      <c r="C633" s="672"/>
      <c r="D633" s="672"/>
      <c r="E633" s="672"/>
      <c r="F633" s="672"/>
      <c r="G633" s="672"/>
      <c r="H633" s="672"/>
      <c r="I633" s="672"/>
      <c r="J633" s="672"/>
      <c r="K633" s="672"/>
      <c r="L633" s="672"/>
      <c r="M633" s="672"/>
      <c r="N633" s="672"/>
      <c r="O633" s="672"/>
      <c r="P633" s="672"/>
      <c r="Q633" s="672"/>
      <c r="R633" s="672"/>
      <c r="S633" s="672"/>
      <c r="T633" s="672"/>
      <c r="U633" s="672"/>
      <c r="V633" s="672"/>
      <c r="W633" s="672"/>
      <c r="X633" s="672"/>
      <c r="Y633" s="672"/>
      <c r="Z633" s="672"/>
      <c r="AA633" s="672"/>
      <c r="AB633" s="672"/>
    </row>
    <row r="634" spans="1:28" ht="15.75" customHeight="1">
      <c r="A634" s="672"/>
      <c r="B634" s="672"/>
      <c r="C634" s="672"/>
      <c r="D634" s="672"/>
      <c r="E634" s="672"/>
      <c r="F634" s="672"/>
      <c r="G634" s="672"/>
      <c r="H634" s="672"/>
      <c r="I634" s="672"/>
      <c r="J634" s="672"/>
      <c r="K634" s="672"/>
      <c r="L634" s="672"/>
      <c r="M634" s="672"/>
      <c r="N634" s="672"/>
      <c r="O634" s="672"/>
      <c r="P634" s="672"/>
      <c r="Q634" s="672"/>
      <c r="R634" s="672"/>
      <c r="S634" s="672"/>
      <c r="T634" s="672"/>
      <c r="U634" s="672"/>
      <c r="V634" s="672"/>
      <c r="W634" s="672"/>
      <c r="X634" s="672"/>
      <c r="Y634" s="672"/>
      <c r="Z634" s="672"/>
      <c r="AA634" s="672"/>
      <c r="AB634" s="672"/>
    </row>
    <row r="635" spans="1:28" ht="15.75" customHeight="1">
      <c r="A635" s="672"/>
      <c r="B635" s="672"/>
      <c r="C635" s="672"/>
      <c r="D635" s="672"/>
      <c r="E635" s="672"/>
      <c r="F635" s="672"/>
      <c r="G635" s="672"/>
      <c r="H635" s="672"/>
      <c r="I635" s="672"/>
      <c r="J635" s="672"/>
      <c r="K635" s="672"/>
      <c r="L635" s="672"/>
      <c r="M635" s="672"/>
      <c r="N635" s="672"/>
      <c r="O635" s="672"/>
      <c r="P635" s="672"/>
      <c r="Q635" s="672"/>
      <c r="R635" s="672"/>
      <c r="S635" s="672"/>
      <c r="T635" s="672"/>
      <c r="U635" s="672"/>
      <c r="V635" s="672"/>
      <c r="W635" s="672"/>
      <c r="X635" s="672"/>
      <c r="Y635" s="672"/>
      <c r="Z635" s="672"/>
      <c r="AA635" s="672"/>
      <c r="AB635" s="672"/>
    </row>
    <row r="636" spans="1:28" ht="15.75" customHeight="1">
      <c r="A636" s="672"/>
      <c r="B636" s="672"/>
      <c r="C636" s="672"/>
      <c r="D636" s="672"/>
      <c r="E636" s="672"/>
      <c r="F636" s="672"/>
      <c r="G636" s="672"/>
      <c r="H636" s="672"/>
      <c r="I636" s="672"/>
      <c r="J636" s="672"/>
      <c r="K636" s="672"/>
      <c r="L636" s="672"/>
      <c r="M636" s="672"/>
      <c r="N636" s="672"/>
      <c r="O636" s="672"/>
      <c r="P636" s="672"/>
      <c r="Q636" s="672"/>
      <c r="R636" s="672"/>
      <c r="S636" s="672"/>
      <c r="T636" s="672"/>
      <c r="U636" s="672"/>
      <c r="V636" s="672"/>
      <c r="W636" s="672"/>
      <c r="X636" s="672"/>
      <c r="Y636" s="672"/>
      <c r="Z636" s="672"/>
      <c r="AA636" s="672"/>
      <c r="AB636" s="672"/>
    </row>
    <row r="637" spans="1:28" ht="15.75" customHeight="1">
      <c r="A637" s="672"/>
      <c r="B637" s="672"/>
      <c r="C637" s="672"/>
      <c r="D637" s="672"/>
      <c r="E637" s="672"/>
      <c r="F637" s="672"/>
      <c r="G637" s="672"/>
      <c r="H637" s="672"/>
      <c r="I637" s="672"/>
      <c r="J637" s="672"/>
      <c r="K637" s="672"/>
      <c r="L637" s="672"/>
      <c r="M637" s="672"/>
      <c r="N637" s="672"/>
      <c r="O637" s="672"/>
      <c r="P637" s="672"/>
      <c r="Q637" s="672"/>
      <c r="R637" s="672"/>
      <c r="S637" s="672"/>
      <c r="T637" s="672"/>
      <c r="U637" s="672"/>
      <c r="V637" s="672"/>
      <c r="W637" s="672"/>
      <c r="X637" s="672"/>
      <c r="Y637" s="672"/>
      <c r="Z637" s="672"/>
      <c r="AA637" s="672"/>
      <c r="AB637" s="672"/>
    </row>
    <row r="638" spans="1:28" ht="15.75" customHeight="1">
      <c r="A638" s="672"/>
      <c r="B638" s="672"/>
      <c r="C638" s="672"/>
      <c r="D638" s="672"/>
      <c r="E638" s="672"/>
      <c r="F638" s="672"/>
      <c r="G638" s="672"/>
      <c r="H638" s="672"/>
      <c r="I638" s="672"/>
      <c r="J638" s="672"/>
      <c r="K638" s="672"/>
      <c r="L638" s="672"/>
      <c r="M638" s="672"/>
      <c r="N638" s="672"/>
      <c r="O638" s="672"/>
      <c r="P638" s="672"/>
      <c r="Q638" s="672"/>
      <c r="R638" s="672"/>
      <c r="S638" s="672"/>
      <c r="T638" s="672"/>
      <c r="U638" s="672"/>
      <c r="V638" s="672"/>
      <c r="W638" s="672"/>
      <c r="X638" s="672"/>
      <c r="Y638" s="672"/>
      <c r="Z638" s="672"/>
      <c r="AA638" s="672"/>
      <c r="AB638" s="672"/>
    </row>
    <row r="639" spans="1:28" ht="15.75" customHeight="1">
      <c r="A639" s="672"/>
      <c r="B639" s="672"/>
      <c r="C639" s="672"/>
      <c r="D639" s="672"/>
      <c r="E639" s="672"/>
      <c r="F639" s="672"/>
      <c r="G639" s="672"/>
      <c r="H639" s="672"/>
      <c r="I639" s="672"/>
      <c r="J639" s="672"/>
      <c r="K639" s="672"/>
      <c r="L639" s="672"/>
      <c r="M639" s="672"/>
      <c r="N639" s="672"/>
      <c r="O639" s="672"/>
      <c r="P639" s="672"/>
      <c r="Q639" s="672"/>
      <c r="R639" s="672"/>
      <c r="S639" s="672"/>
      <c r="T639" s="672"/>
      <c r="U639" s="672"/>
      <c r="V639" s="672"/>
      <c r="W639" s="672"/>
      <c r="X639" s="672"/>
      <c r="Y639" s="672"/>
      <c r="Z639" s="672"/>
      <c r="AA639" s="672"/>
      <c r="AB639" s="672"/>
    </row>
    <row r="640" spans="1:28" ht="15.75" customHeight="1">
      <c r="A640" s="672"/>
      <c r="B640" s="672"/>
      <c r="C640" s="672"/>
      <c r="D640" s="672"/>
      <c r="E640" s="672"/>
      <c r="F640" s="672"/>
      <c r="G640" s="672"/>
      <c r="H640" s="672"/>
      <c r="I640" s="672"/>
      <c r="J640" s="672"/>
      <c r="K640" s="672"/>
      <c r="L640" s="672"/>
      <c r="M640" s="672"/>
      <c r="N640" s="672"/>
      <c r="O640" s="672"/>
      <c r="P640" s="672"/>
      <c r="Q640" s="672"/>
      <c r="R640" s="672"/>
      <c r="S640" s="672"/>
      <c r="T640" s="672"/>
      <c r="U640" s="672"/>
      <c r="V640" s="672"/>
      <c r="W640" s="672"/>
      <c r="X640" s="672"/>
      <c r="Y640" s="672"/>
      <c r="Z640" s="672"/>
      <c r="AA640" s="672"/>
      <c r="AB640" s="672"/>
    </row>
    <row r="641" spans="1:28" ht="15.75" customHeight="1">
      <c r="A641" s="672"/>
      <c r="B641" s="672"/>
      <c r="C641" s="672"/>
      <c r="D641" s="672"/>
      <c r="E641" s="672"/>
      <c r="F641" s="672"/>
      <c r="G641" s="672"/>
      <c r="H641" s="672"/>
      <c r="I641" s="672"/>
      <c r="J641" s="672"/>
      <c r="K641" s="672"/>
      <c r="L641" s="672"/>
      <c r="M641" s="672"/>
      <c r="N641" s="672"/>
      <c r="O641" s="672"/>
      <c r="P641" s="672"/>
      <c r="Q641" s="672"/>
      <c r="R641" s="672"/>
      <c r="S641" s="672"/>
      <c r="T641" s="672"/>
      <c r="U641" s="672"/>
      <c r="V641" s="672"/>
      <c r="W641" s="672"/>
      <c r="X641" s="672"/>
      <c r="Y641" s="672"/>
      <c r="Z641" s="672"/>
      <c r="AA641" s="672"/>
      <c r="AB641" s="672"/>
    </row>
    <row r="642" spans="1:28" ht="15.75" customHeight="1">
      <c r="A642" s="672"/>
      <c r="B642" s="672"/>
      <c r="C642" s="672"/>
      <c r="D642" s="672"/>
      <c r="E642" s="672"/>
      <c r="F642" s="672"/>
      <c r="G642" s="672"/>
      <c r="H642" s="672"/>
      <c r="I642" s="672"/>
      <c r="J642" s="672"/>
      <c r="K642" s="672"/>
      <c r="L642" s="672"/>
      <c r="M642" s="672"/>
      <c r="N642" s="672"/>
      <c r="O642" s="672"/>
      <c r="P642" s="672"/>
      <c r="Q642" s="672"/>
      <c r="R642" s="672"/>
      <c r="S642" s="672"/>
      <c r="T642" s="672"/>
      <c r="U642" s="672"/>
      <c r="V642" s="672"/>
      <c r="W642" s="672"/>
      <c r="X642" s="672"/>
      <c r="Y642" s="672"/>
      <c r="Z642" s="672"/>
      <c r="AA642" s="672"/>
      <c r="AB642" s="672"/>
    </row>
    <row r="643" spans="1:28" ht="15.75" customHeight="1">
      <c r="A643" s="672"/>
      <c r="B643" s="672"/>
      <c r="C643" s="672"/>
      <c r="D643" s="672"/>
      <c r="E643" s="672"/>
      <c r="F643" s="672"/>
      <c r="G643" s="672"/>
      <c r="H643" s="672"/>
      <c r="I643" s="672"/>
      <c r="J643" s="672"/>
      <c r="K643" s="672"/>
      <c r="L643" s="672"/>
      <c r="M643" s="672"/>
      <c r="N643" s="672"/>
      <c r="O643" s="672"/>
      <c r="P643" s="672"/>
      <c r="Q643" s="672"/>
      <c r="R643" s="672"/>
      <c r="S643" s="672"/>
      <c r="T643" s="672"/>
      <c r="U643" s="672"/>
      <c r="V643" s="672"/>
      <c r="W643" s="672"/>
      <c r="X643" s="672"/>
      <c r="Y643" s="672"/>
      <c r="Z643" s="672"/>
      <c r="AA643" s="672"/>
      <c r="AB643" s="672"/>
    </row>
    <row r="644" spans="1:28" ht="15.75" customHeight="1">
      <c r="A644" s="672"/>
      <c r="B644" s="672"/>
      <c r="C644" s="672"/>
      <c r="D644" s="672"/>
      <c r="E644" s="672"/>
      <c r="F644" s="672"/>
      <c r="G644" s="672"/>
      <c r="H644" s="672"/>
      <c r="I644" s="672"/>
      <c r="J644" s="672"/>
      <c r="K644" s="672"/>
      <c r="L644" s="672"/>
      <c r="M644" s="672"/>
      <c r="N644" s="672"/>
      <c r="O644" s="672"/>
      <c r="P644" s="672"/>
      <c r="Q644" s="672"/>
      <c r="R644" s="672"/>
      <c r="S644" s="672"/>
      <c r="T644" s="672"/>
      <c r="U644" s="672"/>
      <c r="V644" s="672"/>
      <c r="W644" s="672"/>
      <c r="X644" s="672"/>
      <c r="Y644" s="672"/>
      <c r="Z644" s="672"/>
      <c r="AA644" s="672"/>
      <c r="AB644" s="672"/>
    </row>
    <row r="645" spans="1:28" ht="15.75" customHeight="1">
      <c r="A645" s="672"/>
      <c r="B645" s="672"/>
      <c r="C645" s="672"/>
      <c r="D645" s="672"/>
      <c r="E645" s="672"/>
      <c r="F645" s="672"/>
      <c r="G645" s="672"/>
      <c r="H645" s="672"/>
      <c r="I645" s="672"/>
      <c r="J645" s="672"/>
      <c r="K645" s="672"/>
      <c r="L645" s="672"/>
      <c r="M645" s="672"/>
      <c r="N645" s="672"/>
      <c r="O645" s="672"/>
      <c r="P645" s="672"/>
      <c r="Q645" s="672"/>
      <c r="R645" s="672"/>
      <c r="S645" s="672"/>
      <c r="T645" s="672"/>
      <c r="U645" s="672"/>
      <c r="V645" s="672"/>
      <c r="W645" s="672"/>
      <c r="X645" s="672"/>
      <c r="Y645" s="672"/>
      <c r="Z645" s="672"/>
      <c r="AA645" s="672"/>
      <c r="AB645" s="672"/>
    </row>
    <row r="646" spans="1:28" ht="15.75" customHeight="1">
      <c r="A646" s="672"/>
      <c r="B646" s="672"/>
      <c r="C646" s="672"/>
      <c r="D646" s="672"/>
      <c r="E646" s="672"/>
      <c r="F646" s="672"/>
      <c r="G646" s="672"/>
      <c r="H646" s="672"/>
      <c r="I646" s="672"/>
      <c r="J646" s="672"/>
      <c r="K646" s="672"/>
      <c r="L646" s="672"/>
      <c r="M646" s="672"/>
      <c r="N646" s="672"/>
      <c r="O646" s="672"/>
      <c r="P646" s="672"/>
      <c r="Q646" s="672"/>
      <c r="R646" s="672"/>
      <c r="S646" s="672"/>
      <c r="T646" s="672"/>
      <c r="U646" s="672"/>
      <c r="V646" s="672"/>
      <c r="W646" s="672"/>
      <c r="X646" s="672"/>
      <c r="Y646" s="672"/>
      <c r="Z646" s="672"/>
      <c r="AA646" s="672"/>
      <c r="AB646" s="672"/>
    </row>
    <row r="647" spans="1:28" ht="15.75" customHeight="1">
      <c r="A647" s="672"/>
      <c r="B647" s="672"/>
      <c r="C647" s="672"/>
      <c r="D647" s="672"/>
      <c r="E647" s="672"/>
      <c r="F647" s="672"/>
      <c r="G647" s="672"/>
      <c r="H647" s="672"/>
      <c r="I647" s="672"/>
      <c r="J647" s="672"/>
      <c r="K647" s="672"/>
      <c r="L647" s="672"/>
      <c r="M647" s="672"/>
      <c r="N647" s="672"/>
      <c r="O647" s="672"/>
      <c r="P647" s="672"/>
      <c r="Q647" s="672"/>
      <c r="R647" s="672"/>
      <c r="S647" s="672"/>
      <c r="T647" s="672"/>
      <c r="U647" s="672"/>
      <c r="V647" s="672"/>
      <c r="W647" s="672"/>
      <c r="X647" s="672"/>
      <c r="Y647" s="672"/>
      <c r="Z647" s="672"/>
      <c r="AA647" s="672"/>
      <c r="AB647" s="672"/>
    </row>
    <row r="648" spans="1:28" ht="15.75" customHeight="1">
      <c r="A648" s="672"/>
      <c r="B648" s="672"/>
      <c r="C648" s="672"/>
      <c r="D648" s="672"/>
      <c r="E648" s="672"/>
      <c r="F648" s="672"/>
      <c r="G648" s="672"/>
      <c r="H648" s="672"/>
      <c r="I648" s="672"/>
      <c r="J648" s="672"/>
      <c r="K648" s="672"/>
      <c r="L648" s="672"/>
      <c r="M648" s="672"/>
      <c r="N648" s="672"/>
      <c r="O648" s="672"/>
      <c r="P648" s="672"/>
      <c r="Q648" s="672"/>
      <c r="R648" s="672"/>
      <c r="S648" s="672"/>
      <c r="T648" s="672"/>
      <c r="U648" s="672"/>
      <c r="V648" s="672"/>
      <c r="W648" s="672"/>
      <c r="X648" s="672"/>
      <c r="Y648" s="672"/>
      <c r="Z648" s="672"/>
      <c r="AA648" s="672"/>
      <c r="AB648" s="672"/>
    </row>
    <row r="649" spans="1:28" ht="15.75" customHeight="1">
      <c r="A649" s="672"/>
      <c r="B649" s="672"/>
      <c r="C649" s="672"/>
      <c r="D649" s="672"/>
      <c r="E649" s="672"/>
      <c r="F649" s="672"/>
      <c r="G649" s="672"/>
      <c r="H649" s="672"/>
      <c r="I649" s="672"/>
      <c r="J649" s="672"/>
      <c r="K649" s="672"/>
      <c r="L649" s="672"/>
      <c r="M649" s="672"/>
      <c r="N649" s="672"/>
      <c r="O649" s="672"/>
      <c r="P649" s="672"/>
      <c r="Q649" s="672"/>
      <c r="R649" s="672"/>
      <c r="S649" s="672"/>
      <c r="T649" s="672"/>
      <c r="U649" s="672"/>
      <c r="V649" s="672"/>
      <c r="W649" s="672"/>
      <c r="X649" s="672"/>
      <c r="Y649" s="672"/>
      <c r="Z649" s="672"/>
      <c r="AA649" s="672"/>
      <c r="AB649" s="672"/>
    </row>
    <row r="650" spans="1:28" ht="15.75" customHeight="1">
      <c r="A650" s="672"/>
      <c r="B650" s="672"/>
      <c r="C650" s="672"/>
      <c r="D650" s="672"/>
      <c r="E650" s="672"/>
      <c r="F650" s="672"/>
      <c r="G650" s="672"/>
      <c r="H650" s="672"/>
      <c r="I650" s="672"/>
      <c r="J650" s="672"/>
      <c r="K650" s="672"/>
      <c r="L650" s="672"/>
      <c r="M650" s="672"/>
      <c r="N650" s="672"/>
      <c r="O650" s="672"/>
      <c r="P650" s="672"/>
      <c r="Q650" s="672"/>
      <c r="R650" s="672"/>
      <c r="S650" s="672"/>
      <c r="T650" s="672"/>
      <c r="U650" s="672"/>
      <c r="V650" s="672"/>
      <c r="W650" s="672"/>
      <c r="X650" s="672"/>
      <c r="Y650" s="672"/>
      <c r="Z650" s="672"/>
      <c r="AA650" s="672"/>
      <c r="AB650" s="672"/>
    </row>
    <row r="651" spans="1:28" ht="15.75" customHeight="1">
      <c r="A651" s="672"/>
      <c r="B651" s="672"/>
      <c r="C651" s="672"/>
      <c r="D651" s="672"/>
      <c r="E651" s="672"/>
      <c r="F651" s="672"/>
      <c r="G651" s="672"/>
      <c r="H651" s="672"/>
      <c r="I651" s="672"/>
      <c r="J651" s="672"/>
      <c r="K651" s="672"/>
      <c r="L651" s="672"/>
      <c r="M651" s="672"/>
      <c r="N651" s="672"/>
      <c r="O651" s="672"/>
      <c r="P651" s="672"/>
      <c r="Q651" s="672"/>
      <c r="R651" s="672"/>
      <c r="S651" s="672"/>
      <c r="T651" s="672"/>
      <c r="U651" s="672"/>
      <c r="V651" s="672"/>
      <c r="W651" s="672"/>
      <c r="X651" s="672"/>
      <c r="Y651" s="672"/>
      <c r="Z651" s="672"/>
      <c r="AA651" s="672"/>
      <c r="AB651" s="672"/>
    </row>
    <row r="652" spans="1:28" ht="15.75" customHeight="1">
      <c r="A652" s="672"/>
      <c r="B652" s="672"/>
      <c r="C652" s="672"/>
      <c r="D652" s="672"/>
      <c r="E652" s="672"/>
      <c r="F652" s="672"/>
      <c r="G652" s="672"/>
      <c r="H652" s="672"/>
      <c r="I652" s="672"/>
      <c r="J652" s="672"/>
      <c r="K652" s="672"/>
      <c r="L652" s="672"/>
      <c r="M652" s="672"/>
      <c r="N652" s="672"/>
      <c r="O652" s="672"/>
      <c r="P652" s="672"/>
      <c r="Q652" s="672"/>
      <c r="R652" s="672"/>
      <c r="S652" s="672"/>
      <c r="T652" s="672"/>
      <c r="U652" s="672"/>
      <c r="V652" s="672"/>
      <c r="W652" s="672"/>
      <c r="X652" s="672"/>
      <c r="Y652" s="672"/>
      <c r="Z652" s="672"/>
      <c r="AA652" s="672"/>
      <c r="AB652" s="672"/>
    </row>
    <row r="653" spans="1:28" ht="15.75" customHeight="1">
      <c r="A653" s="672"/>
      <c r="B653" s="672"/>
      <c r="C653" s="672"/>
      <c r="D653" s="672"/>
      <c r="E653" s="672"/>
      <c r="F653" s="672"/>
      <c r="G653" s="672"/>
      <c r="H653" s="672"/>
      <c r="I653" s="672"/>
      <c r="J653" s="672"/>
      <c r="K653" s="672"/>
      <c r="L653" s="672"/>
      <c r="M653" s="672"/>
      <c r="N653" s="672"/>
      <c r="O653" s="672"/>
      <c r="P653" s="672"/>
      <c r="Q653" s="672"/>
      <c r="R653" s="672"/>
      <c r="S653" s="672"/>
      <c r="T653" s="672"/>
      <c r="U653" s="672"/>
      <c r="V653" s="672"/>
      <c r="W653" s="672"/>
      <c r="X653" s="672"/>
      <c r="Y653" s="672"/>
      <c r="Z653" s="672"/>
      <c r="AA653" s="672"/>
      <c r="AB653" s="672"/>
    </row>
    <row r="654" spans="1:28" ht="15.75" customHeight="1">
      <c r="A654" s="672"/>
      <c r="B654" s="672"/>
      <c r="C654" s="672"/>
      <c r="D654" s="672"/>
      <c r="E654" s="672"/>
      <c r="F654" s="672"/>
      <c r="G654" s="672"/>
      <c r="H654" s="672"/>
      <c r="I654" s="672"/>
      <c r="J654" s="672"/>
      <c r="K654" s="672"/>
      <c r="L654" s="672"/>
      <c r="M654" s="672"/>
      <c r="N654" s="672"/>
      <c r="O654" s="672"/>
      <c r="P654" s="672"/>
      <c r="Q654" s="672"/>
      <c r="R654" s="672"/>
      <c r="S654" s="672"/>
      <c r="T654" s="672"/>
      <c r="U654" s="672"/>
      <c r="V654" s="672"/>
      <c r="W654" s="672"/>
      <c r="X654" s="672"/>
      <c r="Y654" s="672"/>
      <c r="Z654" s="672"/>
      <c r="AA654" s="672"/>
      <c r="AB654" s="672"/>
    </row>
    <row r="655" spans="1:28" ht="15.75" customHeight="1">
      <c r="A655" s="672"/>
      <c r="B655" s="672"/>
      <c r="C655" s="672"/>
      <c r="D655" s="672"/>
      <c r="E655" s="672"/>
      <c r="F655" s="672"/>
      <c r="G655" s="672"/>
      <c r="H655" s="672"/>
      <c r="I655" s="672"/>
      <c r="J655" s="672"/>
      <c r="K655" s="672"/>
      <c r="L655" s="672"/>
      <c r="M655" s="672"/>
      <c r="N655" s="672"/>
      <c r="O655" s="672"/>
      <c r="P655" s="672"/>
      <c r="Q655" s="672"/>
      <c r="R655" s="672"/>
      <c r="S655" s="672"/>
      <c r="T655" s="672"/>
      <c r="U655" s="672"/>
      <c r="V655" s="672"/>
      <c r="W655" s="672"/>
      <c r="X655" s="672"/>
      <c r="Y655" s="672"/>
      <c r="Z655" s="672"/>
      <c r="AA655" s="672"/>
      <c r="AB655" s="672"/>
    </row>
    <row r="656" spans="1:28" ht="15.75" customHeight="1">
      <c r="A656" s="672"/>
      <c r="B656" s="672"/>
      <c r="C656" s="672"/>
      <c r="D656" s="672"/>
      <c r="E656" s="672"/>
      <c r="F656" s="672"/>
      <c r="G656" s="672"/>
      <c r="H656" s="672"/>
      <c r="I656" s="672"/>
      <c r="J656" s="672"/>
      <c r="K656" s="672"/>
      <c r="L656" s="672"/>
      <c r="M656" s="672"/>
      <c r="N656" s="672"/>
      <c r="O656" s="672"/>
      <c r="P656" s="672"/>
      <c r="Q656" s="672"/>
      <c r="R656" s="672"/>
      <c r="S656" s="672"/>
      <c r="T656" s="672"/>
      <c r="U656" s="672"/>
      <c r="V656" s="672"/>
      <c r="W656" s="672"/>
      <c r="X656" s="672"/>
      <c r="Y656" s="672"/>
      <c r="Z656" s="672"/>
      <c r="AA656" s="672"/>
      <c r="AB656" s="672"/>
    </row>
    <row r="657" spans="1:28" ht="15.75" customHeight="1">
      <c r="A657" s="672"/>
      <c r="B657" s="672"/>
      <c r="C657" s="672"/>
      <c r="D657" s="672"/>
      <c r="E657" s="672"/>
      <c r="F657" s="672"/>
      <c r="G657" s="672"/>
      <c r="H657" s="672"/>
      <c r="I657" s="672"/>
      <c r="J657" s="672"/>
      <c r="K657" s="672"/>
      <c r="L657" s="672"/>
      <c r="M657" s="672"/>
      <c r="N657" s="672"/>
      <c r="O657" s="672"/>
      <c r="P657" s="672"/>
      <c r="Q657" s="672"/>
      <c r="R657" s="672"/>
      <c r="S657" s="672"/>
      <c r="T657" s="672"/>
      <c r="U657" s="672"/>
      <c r="V657" s="672"/>
      <c r="W657" s="672"/>
      <c r="X657" s="672"/>
      <c r="Y657" s="672"/>
      <c r="Z657" s="672"/>
      <c r="AA657" s="672"/>
      <c r="AB657" s="672"/>
    </row>
    <row r="658" spans="1:28" ht="15.75" customHeight="1">
      <c r="A658" s="672"/>
      <c r="B658" s="672"/>
      <c r="C658" s="672"/>
      <c r="D658" s="672"/>
      <c r="E658" s="672"/>
      <c r="F658" s="672"/>
      <c r="G658" s="672"/>
      <c r="H658" s="672"/>
      <c r="I658" s="672"/>
      <c r="J658" s="672"/>
      <c r="K658" s="672"/>
      <c r="L658" s="672"/>
      <c r="M658" s="672"/>
      <c r="N658" s="672"/>
      <c r="O658" s="672"/>
      <c r="P658" s="672"/>
      <c r="Q658" s="672"/>
      <c r="R658" s="672"/>
      <c r="S658" s="672"/>
      <c r="T658" s="672"/>
      <c r="U658" s="672"/>
      <c r="V658" s="672"/>
      <c r="W658" s="672"/>
      <c r="X658" s="672"/>
      <c r="Y658" s="672"/>
      <c r="Z658" s="672"/>
      <c r="AA658" s="672"/>
      <c r="AB658" s="672"/>
    </row>
    <row r="659" spans="1:28" ht="15.75" customHeight="1">
      <c r="A659" s="672"/>
      <c r="B659" s="672"/>
      <c r="C659" s="672"/>
      <c r="D659" s="672"/>
      <c r="E659" s="672"/>
      <c r="F659" s="672"/>
      <c r="G659" s="672"/>
      <c r="H659" s="672"/>
      <c r="I659" s="672"/>
      <c r="J659" s="672"/>
      <c r="K659" s="672"/>
      <c r="L659" s="672"/>
      <c r="M659" s="672"/>
      <c r="N659" s="672"/>
      <c r="O659" s="672"/>
      <c r="P659" s="672"/>
      <c r="Q659" s="672"/>
      <c r="R659" s="672"/>
      <c r="S659" s="672"/>
      <c r="T659" s="672"/>
      <c r="U659" s="672"/>
      <c r="V659" s="672"/>
      <c r="W659" s="672"/>
      <c r="X659" s="672"/>
      <c r="Y659" s="672"/>
      <c r="Z659" s="672"/>
      <c r="AA659" s="672"/>
      <c r="AB659" s="672"/>
    </row>
    <row r="660" spans="1:28" ht="15.75" customHeight="1">
      <c r="A660" s="672"/>
      <c r="B660" s="672"/>
      <c r="C660" s="672"/>
      <c r="D660" s="672"/>
      <c r="E660" s="672"/>
      <c r="F660" s="672"/>
      <c r="G660" s="672"/>
      <c r="H660" s="672"/>
      <c r="I660" s="672"/>
      <c r="J660" s="672"/>
      <c r="K660" s="672"/>
      <c r="L660" s="672"/>
      <c r="M660" s="672"/>
      <c r="N660" s="672"/>
      <c r="O660" s="672"/>
      <c r="P660" s="672"/>
      <c r="Q660" s="672"/>
      <c r="R660" s="672"/>
      <c r="S660" s="672"/>
      <c r="T660" s="672"/>
      <c r="U660" s="672"/>
      <c r="V660" s="672"/>
      <c r="W660" s="672"/>
      <c r="X660" s="672"/>
      <c r="Y660" s="672"/>
      <c r="Z660" s="672"/>
      <c r="AA660" s="672"/>
      <c r="AB660" s="672"/>
    </row>
    <row r="661" spans="1:28" ht="15.75" customHeight="1">
      <c r="A661" s="672"/>
      <c r="B661" s="672"/>
      <c r="C661" s="672"/>
      <c r="D661" s="672"/>
      <c r="E661" s="672"/>
      <c r="F661" s="672"/>
      <c r="G661" s="672"/>
      <c r="H661" s="672"/>
      <c r="I661" s="672"/>
      <c r="J661" s="672"/>
      <c r="K661" s="672"/>
      <c r="L661" s="672"/>
      <c r="M661" s="672"/>
      <c r="N661" s="672"/>
      <c r="O661" s="672"/>
      <c r="P661" s="672"/>
      <c r="Q661" s="672"/>
      <c r="R661" s="672"/>
      <c r="S661" s="672"/>
      <c r="T661" s="672"/>
      <c r="U661" s="672"/>
      <c r="V661" s="672"/>
      <c r="W661" s="672"/>
      <c r="X661" s="672"/>
      <c r="Y661" s="672"/>
      <c r="Z661" s="672"/>
      <c r="AA661" s="672"/>
      <c r="AB661" s="672"/>
    </row>
    <row r="662" spans="1:28" ht="15.75" customHeight="1">
      <c r="A662" s="672"/>
      <c r="B662" s="672"/>
      <c r="C662" s="672"/>
      <c r="D662" s="672"/>
      <c r="E662" s="672"/>
      <c r="F662" s="672"/>
      <c r="G662" s="672"/>
      <c r="H662" s="672"/>
      <c r="I662" s="672"/>
      <c r="J662" s="672"/>
      <c r="K662" s="672"/>
      <c r="L662" s="672"/>
      <c r="M662" s="672"/>
      <c r="N662" s="672"/>
      <c r="O662" s="672"/>
      <c r="P662" s="672"/>
      <c r="Q662" s="672"/>
      <c r="R662" s="672"/>
      <c r="S662" s="672"/>
      <c r="T662" s="672"/>
      <c r="U662" s="672"/>
      <c r="V662" s="672"/>
      <c r="W662" s="672"/>
      <c r="X662" s="672"/>
      <c r="Y662" s="672"/>
      <c r="Z662" s="672"/>
      <c r="AA662" s="672"/>
      <c r="AB662" s="672"/>
    </row>
    <row r="663" spans="1:28" ht="15.75" customHeight="1">
      <c r="A663" s="672"/>
      <c r="B663" s="672"/>
      <c r="C663" s="672"/>
      <c r="D663" s="672"/>
      <c r="E663" s="672"/>
      <c r="F663" s="672"/>
      <c r="G663" s="672"/>
      <c r="H663" s="672"/>
      <c r="I663" s="672"/>
      <c r="J663" s="672"/>
      <c r="K663" s="672"/>
      <c r="L663" s="672"/>
      <c r="M663" s="672"/>
      <c r="N663" s="672"/>
      <c r="O663" s="672"/>
      <c r="P663" s="672"/>
      <c r="Q663" s="672"/>
      <c r="R663" s="672"/>
      <c r="S663" s="672"/>
      <c r="T663" s="672"/>
      <c r="U663" s="672"/>
      <c r="V663" s="672"/>
      <c r="W663" s="672"/>
      <c r="X663" s="672"/>
      <c r="Y663" s="672"/>
      <c r="Z663" s="672"/>
      <c r="AA663" s="672"/>
      <c r="AB663" s="672"/>
    </row>
    <row r="664" spans="1:28" ht="15.75" customHeight="1">
      <c r="A664" s="672"/>
      <c r="B664" s="672"/>
      <c r="C664" s="672"/>
      <c r="D664" s="672"/>
      <c r="E664" s="672"/>
      <c r="F664" s="672"/>
      <c r="G664" s="672"/>
      <c r="H664" s="672"/>
      <c r="I664" s="672"/>
      <c r="J664" s="672"/>
      <c r="K664" s="672"/>
      <c r="L664" s="672"/>
      <c r="M664" s="672"/>
      <c r="N664" s="672"/>
      <c r="O664" s="672"/>
      <c r="P664" s="672"/>
      <c r="Q664" s="672"/>
      <c r="R664" s="672"/>
      <c r="S664" s="672"/>
      <c r="T664" s="672"/>
      <c r="U664" s="672"/>
      <c r="V664" s="672"/>
      <c r="W664" s="672"/>
      <c r="X664" s="672"/>
      <c r="Y664" s="672"/>
      <c r="Z664" s="672"/>
      <c r="AA664" s="672"/>
      <c r="AB664" s="672"/>
    </row>
    <row r="665" spans="1:28" ht="15.75" customHeight="1">
      <c r="A665" s="672"/>
      <c r="B665" s="672"/>
      <c r="C665" s="672"/>
      <c r="D665" s="672"/>
      <c r="E665" s="672"/>
      <c r="F665" s="672"/>
      <c r="G665" s="672"/>
      <c r="H665" s="672"/>
      <c r="I665" s="672"/>
      <c r="J665" s="672"/>
      <c r="K665" s="672"/>
      <c r="L665" s="672"/>
      <c r="M665" s="672"/>
      <c r="N665" s="672"/>
      <c r="O665" s="672"/>
      <c r="P665" s="672"/>
      <c r="Q665" s="672"/>
      <c r="R665" s="672"/>
      <c r="S665" s="672"/>
      <c r="T665" s="672"/>
      <c r="U665" s="672"/>
      <c r="V665" s="672"/>
      <c r="W665" s="672"/>
      <c r="X665" s="672"/>
      <c r="Y665" s="672"/>
      <c r="Z665" s="672"/>
      <c r="AA665" s="672"/>
      <c r="AB665" s="672"/>
    </row>
    <row r="666" spans="1:28" ht="15.75" customHeight="1">
      <c r="A666" s="672"/>
      <c r="B666" s="672"/>
      <c r="C666" s="672"/>
      <c r="D666" s="672"/>
      <c r="E666" s="672"/>
      <c r="F666" s="672"/>
      <c r="G666" s="672"/>
      <c r="H666" s="672"/>
      <c r="I666" s="672"/>
      <c r="J666" s="672"/>
      <c r="K666" s="672"/>
      <c r="L666" s="672"/>
      <c r="M666" s="672"/>
      <c r="N666" s="672"/>
      <c r="O666" s="672"/>
      <c r="P666" s="672"/>
      <c r="Q666" s="672"/>
      <c r="R666" s="672"/>
      <c r="S666" s="672"/>
      <c r="T666" s="672"/>
      <c r="U666" s="672"/>
      <c r="V666" s="672"/>
      <c r="W666" s="672"/>
      <c r="X666" s="672"/>
      <c r="Y666" s="672"/>
      <c r="Z666" s="672"/>
      <c r="AA666" s="672"/>
      <c r="AB666" s="672"/>
    </row>
    <row r="667" spans="1:28" ht="15.75" customHeight="1">
      <c r="A667" s="672"/>
      <c r="B667" s="672"/>
      <c r="C667" s="672"/>
      <c r="D667" s="672"/>
      <c r="E667" s="672"/>
      <c r="F667" s="672"/>
      <c r="G667" s="672"/>
      <c r="H667" s="672"/>
      <c r="I667" s="672"/>
      <c r="J667" s="672"/>
      <c r="K667" s="672"/>
      <c r="L667" s="672"/>
      <c r="M667" s="672"/>
      <c r="N667" s="672"/>
      <c r="O667" s="672"/>
      <c r="P667" s="672"/>
      <c r="Q667" s="672"/>
      <c r="R667" s="672"/>
      <c r="S667" s="672"/>
      <c r="T667" s="672"/>
      <c r="U667" s="672"/>
      <c r="V667" s="672"/>
      <c r="W667" s="672"/>
      <c r="X667" s="672"/>
      <c r="Y667" s="672"/>
      <c r="Z667" s="672"/>
      <c r="AA667" s="672"/>
      <c r="AB667" s="672"/>
    </row>
    <row r="668" spans="1:28" ht="15.75" customHeight="1">
      <c r="A668" s="672"/>
      <c r="B668" s="672"/>
      <c r="C668" s="672"/>
      <c r="D668" s="672"/>
      <c r="E668" s="672"/>
      <c r="F668" s="672"/>
      <c r="G668" s="672"/>
      <c r="H668" s="672"/>
      <c r="I668" s="672"/>
      <c r="J668" s="672"/>
      <c r="K668" s="672"/>
      <c r="L668" s="672"/>
      <c r="M668" s="672"/>
      <c r="N668" s="672"/>
      <c r="O668" s="672"/>
      <c r="P668" s="672"/>
      <c r="Q668" s="672"/>
      <c r="R668" s="672"/>
      <c r="S668" s="672"/>
      <c r="T668" s="672"/>
      <c r="U668" s="672"/>
      <c r="V668" s="672"/>
      <c r="W668" s="672"/>
      <c r="X668" s="672"/>
      <c r="Y668" s="672"/>
      <c r="Z668" s="672"/>
      <c r="AA668" s="672"/>
      <c r="AB668" s="672"/>
    </row>
    <row r="669" spans="1:28" ht="15.75" customHeight="1">
      <c r="A669" s="672"/>
      <c r="B669" s="672"/>
      <c r="C669" s="672"/>
      <c r="D669" s="672"/>
      <c r="E669" s="672"/>
      <c r="F669" s="672"/>
      <c r="G669" s="672"/>
      <c r="H669" s="672"/>
      <c r="I669" s="672"/>
      <c r="J669" s="672"/>
      <c r="K669" s="672"/>
      <c r="L669" s="672"/>
      <c r="M669" s="672"/>
      <c r="N669" s="672"/>
      <c r="O669" s="672"/>
      <c r="P669" s="672"/>
      <c r="Q669" s="672"/>
      <c r="R669" s="672"/>
      <c r="S669" s="672"/>
      <c r="T669" s="672"/>
      <c r="U669" s="672"/>
      <c r="V669" s="672"/>
      <c r="W669" s="672"/>
      <c r="X669" s="672"/>
      <c r="Y669" s="672"/>
      <c r="Z669" s="672"/>
      <c r="AA669" s="672"/>
      <c r="AB669" s="672"/>
    </row>
    <row r="670" spans="1:28" ht="15.75" customHeight="1">
      <c r="A670" s="672"/>
      <c r="B670" s="672"/>
      <c r="C670" s="672"/>
      <c r="D670" s="672"/>
      <c r="E670" s="672"/>
      <c r="F670" s="672"/>
      <c r="G670" s="672"/>
      <c r="H670" s="672"/>
      <c r="I670" s="672"/>
      <c r="J670" s="672"/>
      <c r="K670" s="672"/>
      <c r="L670" s="672"/>
      <c r="M670" s="672"/>
      <c r="N670" s="672"/>
      <c r="O670" s="672"/>
      <c r="P670" s="672"/>
      <c r="Q670" s="672"/>
      <c r="R670" s="672"/>
      <c r="S670" s="672"/>
      <c r="T670" s="672"/>
      <c r="U670" s="672"/>
      <c r="V670" s="672"/>
      <c r="W670" s="672"/>
      <c r="X670" s="672"/>
      <c r="Y670" s="672"/>
      <c r="Z670" s="672"/>
      <c r="AA670" s="672"/>
      <c r="AB670" s="672"/>
    </row>
    <row r="671" spans="1:28" ht="15.75" customHeight="1">
      <c r="A671" s="672"/>
      <c r="B671" s="672"/>
      <c r="C671" s="672"/>
      <c r="D671" s="672"/>
      <c r="E671" s="672"/>
      <c r="F671" s="672"/>
      <c r="G671" s="672"/>
      <c r="H671" s="672"/>
      <c r="I671" s="672"/>
      <c r="J671" s="672"/>
      <c r="K671" s="672"/>
      <c r="L671" s="672"/>
      <c r="M671" s="672"/>
      <c r="N671" s="672"/>
      <c r="O671" s="672"/>
      <c r="P671" s="672"/>
      <c r="Q671" s="672"/>
      <c r="R671" s="672"/>
      <c r="S671" s="672"/>
      <c r="T671" s="672"/>
      <c r="U671" s="672"/>
      <c r="V671" s="672"/>
      <c r="W671" s="672"/>
      <c r="X671" s="672"/>
      <c r="Y671" s="672"/>
      <c r="Z671" s="672"/>
      <c r="AA671" s="672"/>
      <c r="AB671" s="672"/>
    </row>
    <row r="672" spans="1:28" ht="15.75" customHeight="1">
      <c r="A672" s="672"/>
      <c r="B672" s="672"/>
      <c r="C672" s="672"/>
      <c r="D672" s="672"/>
      <c r="E672" s="672"/>
      <c r="F672" s="672"/>
      <c r="G672" s="672"/>
      <c r="H672" s="672"/>
      <c r="I672" s="672"/>
      <c r="J672" s="672"/>
      <c r="K672" s="672"/>
      <c r="L672" s="672"/>
      <c r="M672" s="672"/>
      <c r="N672" s="672"/>
      <c r="O672" s="672"/>
      <c r="P672" s="672"/>
      <c r="Q672" s="672"/>
      <c r="R672" s="672"/>
      <c r="S672" s="672"/>
      <c r="T672" s="672"/>
      <c r="U672" s="672"/>
      <c r="V672" s="672"/>
      <c r="W672" s="672"/>
      <c r="X672" s="672"/>
      <c r="Y672" s="672"/>
      <c r="Z672" s="672"/>
      <c r="AA672" s="672"/>
      <c r="AB672" s="672"/>
    </row>
    <row r="673" spans="1:28" ht="15.75" customHeight="1">
      <c r="A673" s="672"/>
      <c r="B673" s="672"/>
      <c r="C673" s="672"/>
      <c r="D673" s="672"/>
      <c r="E673" s="672"/>
      <c r="F673" s="672"/>
      <c r="G673" s="672"/>
      <c r="H673" s="672"/>
      <c r="I673" s="672"/>
      <c r="J673" s="672"/>
      <c r="K673" s="672"/>
      <c r="L673" s="672"/>
      <c r="M673" s="672"/>
      <c r="N673" s="672"/>
      <c r="O673" s="672"/>
      <c r="P673" s="672"/>
      <c r="Q673" s="672"/>
      <c r="R673" s="672"/>
      <c r="S673" s="672"/>
      <c r="T673" s="672"/>
      <c r="U673" s="672"/>
      <c r="V673" s="672"/>
      <c r="W673" s="672"/>
      <c r="X673" s="672"/>
      <c r="Y673" s="672"/>
      <c r="Z673" s="672"/>
      <c r="AA673" s="672"/>
      <c r="AB673" s="672"/>
    </row>
    <row r="674" spans="1:28" ht="15.75" customHeight="1">
      <c r="A674" s="672"/>
      <c r="B674" s="672"/>
      <c r="C674" s="672"/>
      <c r="D674" s="672"/>
      <c r="E674" s="672"/>
      <c r="F674" s="672"/>
      <c r="G674" s="672"/>
      <c r="H674" s="672"/>
      <c r="I674" s="672"/>
      <c r="J674" s="672"/>
      <c r="K674" s="672"/>
      <c r="L674" s="672"/>
      <c r="M674" s="672"/>
      <c r="N674" s="672"/>
      <c r="O674" s="672"/>
      <c r="P674" s="672"/>
      <c r="Q674" s="672"/>
      <c r="R674" s="672"/>
      <c r="S674" s="672"/>
      <c r="T674" s="672"/>
      <c r="U674" s="672"/>
      <c r="V674" s="672"/>
      <c r="W674" s="672"/>
      <c r="X674" s="672"/>
      <c r="Y674" s="672"/>
      <c r="Z674" s="672"/>
      <c r="AA674" s="672"/>
      <c r="AB674" s="672"/>
    </row>
    <row r="675" spans="1:28" ht="15.75" customHeight="1">
      <c r="A675" s="672"/>
      <c r="B675" s="672"/>
      <c r="C675" s="672"/>
      <c r="D675" s="672"/>
      <c r="E675" s="672"/>
      <c r="F675" s="672"/>
      <c r="G675" s="672"/>
      <c r="H675" s="672"/>
      <c r="I675" s="672"/>
      <c r="J675" s="672"/>
      <c r="K675" s="672"/>
      <c r="L675" s="672"/>
      <c r="M675" s="672"/>
      <c r="N675" s="672"/>
      <c r="O675" s="672"/>
      <c r="P675" s="672"/>
      <c r="Q675" s="672"/>
      <c r="R675" s="672"/>
      <c r="S675" s="672"/>
      <c r="T675" s="672"/>
      <c r="U675" s="672"/>
      <c r="V675" s="672"/>
      <c r="W675" s="672"/>
      <c r="X675" s="672"/>
      <c r="Y675" s="672"/>
      <c r="Z675" s="672"/>
      <c r="AA675" s="672"/>
      <c r="AB675" s="672"/>
    </row>
    <row r="676" spans="1:28" ht="15.75" customHeight="1">
      <c r="A676" s="672"/>
      <c r="B676" s="672"/>
      <c r="C676" s="672"/>
      <c r="D676" s="672"/>
      <c r="E676" s="672"/>
      <c r="F676" s="672"/>
      <c r="G676" s="672"/>
      <c r="H676" s="672"/>
      <c r="I676" s="672"/>
      <c r="J676" s="672"/>
      <c r="K676" s="672"/>
      <c r="L676" s="672"/>
      <c r="M676" s="672"/>
      <c r="N676" s="672"/>
      <c r="O676" s="672"/>
      <c r="P676" s="672"/>
      <c r="Q676" s="672"/>
      <c r="R676" s="672"/>
      <c r="S676" s="672"/>
      <c r="T676" s="672"/>
      <c r="U676" s="672"/>
      <c r="V676" s="672"/>
      <c r="W676" s="672"/>
      <c r="X676" s="672"/>
      <c r="Y676" s="672"/>
      <c r="Z676" s="672"/>
      <c r="AA676" s="672"/>
      <c r="AB676" s="672"/>
    </row>
    <row r="677" spans="1:28" ht="15.75" customHeight="1">
      <c r="A677" s="672"/>
      <c r="B677" s="672"/>
      <c r="C677" s="672"/>
      <c r="D677" s="672"/>
      <c r="E677" s="672"/>
      <c r="F677" s="672"/>
      <c r="G677" s="672"/>
      <c r="H677" s="672"/>
      <c r="I677" s="672"/>
      <c r="J677" s="672"/>
      <c r="K677" s="672"/>
      <c r="L677" s="672"/>
      <c r="M677" s="672"/>
      <c r="N677" s="672"/>
      <c r="O677" s="672"/>
      <c r="P677" s="672"/>
      <c r="Q677" s="672"/>
      <c r="R677" s="672"/>
      <c r="S677" s="672"/>
      <c r="T677" s="672"/>
      <c r="U677" s="672"/>
      <c r="V677" s="672"/>
      <c r="W677" s="672"/>
      <c r="X677" s="672"/>
      <c r="Y677" s="672"/>
      <c r="Z677" s="672"/>
      <c r="AA677" s="672"/>
      <c r="AB677" s="672"/>
    </row>
    <row r="678" spans="1:28" ht="15.75" customHeight="1">
      <c r="A678" s="672"/>
      <c r="B678" s="672"/>
      <c r="C678" s="672"/>
      <c r="D678" s="672"/>
      <c r="E678" s="672"/>
      <c r="F678" s="672"/>
      <c r="G678" s="672"/>
      <c r="H678" s="672"/>
      <c r="I678" s="672"/>
      <c r="J678" s="672"/>
      <c r="K678" s="672"/>
      <c r="L678" s="672"/>
      <c r="M678" s="672"/>
      <c r="N678" s="672"/>
      <c r="O678" s="672"/>
      <c r="P678" s="672"/>
      <c r="Q678" s="672"/>
      <c r="R678" s="672"/>
      <c r="S678" s="672"/>
      <c r="T678" s="672"/>
      <c r="U678" s="672"/>
      <c r="V678" s="672"/>
      <c r="W678" s="672"/>
      <c r="X678" s="672"/>
      <c r="Y678" s="672"/>
      <c r="Z678" s="672"/>
      <c r="AA678" s="672"/>
      <c r="AB678" s="672"/>
    </row>
    <row r="679" spans="1:28" ht="15.75" customHeight="1">
      <c r="A679" s="672"/>
      <c r="B679" s="672"/>
      <c r="C679" s="672"/>
      <c r="D679" s="672"/>
      <c r="E679" s="672"/>
      <c r="F679" s="672"/>
      <c r="G679" s="672"/>
      <c r="H679" s="672"/>
      <c r="I679" s="672"/>
      <c r="J679" s="672"/>
      <c r="K679" s="672"/>
      <c r="L679" s="672"/>
      <c r="M679" s="672"/>
      <c r="N679" s="672"/>
      <c r="O679" s="672"/>
      <c r="P679" s="672"/>
      <c r="Q679" s="672"/>
      <c r="R679" s="672"/>
      <c r="S679" s="672"/>
      <c r="T679" s="672"/>
      <c r="U679" s="672"/>
      <c r="V679" s="672"/>
      <c r="W679" s="672"/>
      <c r="X679" s="672"/>
      <c r="Y679" s="672"/>
      <c r="Z679" s="672"/>
      <c r="AA679" s="672"/>
      <c r="AB679" s="672"/>
    </row>
    <row r="680" spans="1:28" ht="15.75" customHeight="1">
      <c r="A680" s="672"/>
      <c r="B680" s="672"/>
      <c r="C680" s="672"/>
      <c r="D680" s="672"/>
      <c r="E680" s="672"/>
      <c r="F680" s="672"/>
      <c r="G680" s="672"/>
      <c r="H680" s="672"/>
      <c r="I680" s="672"/>
      <c r="J680" s="672"/>
      <c r="K680" s="672"/>
      <c r="L680" s="672"/>
      <c r="M680" s="672"/>
      <c r="N680" s="672"/>
      <c r="O680" s="672"/>
      <c r="P680" s="672"/>
      <c r="Q680" s="672"/>
      <c r="R680" s="672"/>
      <c r="S680" s="672"/>
      <c r="T680" s="672"/>
      <c r="U680" s="672"/>
      <c r="V680" s="672"/>
      <c r="W680" s="672"/>
      <c r="X680" s="672"/>
      <c r="Y680" s="672"/>
      <c r="Z680" s="672"/>
      <c r="AA680" s="672"/>
      <c r="AB680" s="672"/>
    </row>
    <row r="681" spans="1:28" ht="15.75" customHeight="1">
      <c r="A681" s="672"/>
      <c r="B681" s="672"/>
      <c r="C681" s="672"/>
      <c r="D681" s="672"/>
      <c r="E681" s="672"/>
      <c r="F681" s="672"/>
      <c r="G681" s="672"/>
      <c r="H681" s="672"/>
      <c r="I681" s="672"/>
      <c r="J681" s="672"/>
      <c r="K681" s="672"/>
      <c r="L681" s="672"/>
      <c r="M681" s="672"/>
      <c r="N681" s="672"/>
      <c r="O681" s="672"/>
      <c r="P681" s="672"/>
      <c r="Q681" s="672"/>
      <c r="R681" s="672"/>
      <c r="S681" s="672"/>
      <c r="T681" s="672"/>
      <c r="U681" s="672"/>
      <c r="V681" s="672"/>
      <c r="W681" s="672"/>
      <c r="X681" s="672"/>
      <c r="Y681" s="672"/>
      <c r="Z681" s="672"/>
      <c r="AA681" s="672"/>
      <c r="AB681" s="672"/>
    </row>
    <row r="682" spans="1:28" ht="15.75" customHeight="1">
      <c r="A682" s="672"/>
      <c r="B682" s="672"/>
      <c r="C682" s="672"/>
      <c r="D682" s="672"/>
      <c r="E682" s="672"/>
      <c r="F682" s="672"/>
      <c r="G682" s="672"/>
      <c r="H682" s="672"/>
      <c r="I682" s="672"/>
      <c r="J682" s="672"/>
      <c r="K682" s="672"/>
      <c r="L682" s="672"/>
      <c r="M682" s="672"/>
      <c r="N682" s="672"/>
      <c r="O682" s="672"/>
      <c r="P682" s="672"/>
      <c r="Q682" s="672"/>
      <c r="R682" s="672"/>
      <c r="S682" s="672"/>
      <c r="T682" s="672"/>
      <c r="U682" s="672"/>
      <c r="V682" s="672"/>
      <c r="W682" s="672"/>
      <c r="X682" s="672"/>
      <c r="Y682" s="672"/>
      <c r="Z682" s="672"/>
      <c r="AA682" s="672"/>
      <c r="AB682" s="672"/>
    </row>
    <row r="683" spans="1:28" ht="15.75" customHeight="1">
      <c r="A683" s="672"/>
      <c r="B683" s="672"/>
      <c r="C683" s="672"/>
      <c r="D683" s="672"/>
      <c r="E683" s="672"/>
      <c r="F683" s="672"/>
      <c r="G683" s="672"/>
      <c r="H683" s="672"/>
      <c r="I683" s="672"/>
      <c r="J683" s="672"/>
      <c r="K683" s="672"/>
      <c r="L683" s="672"/>
      <c r="M683" s="672"/>
      <c r="N683" s="672"/>
      <c r="O683" s="672"/>
      <c r="P683" s="672"/>
      <c r="Q683" s="672"/>
      <c r="R683" s="672"/>
      <c r="S683" s="672"/>
      <c r="T683" s="672"/>
      <c r="U683" s="672"/>
      <c r="V683" s="672"/>
      <c r="W683" s="672"/>
      <c r="X683" s="672"/>
      <c r="Y683" s="672"/>
      <c r="Z683" s="672"/>
      <c r="AA683" s="672"/>
      <c r="AB683" s="672"/>
    </row>
    <row r="684" spans="1:28" ht="15.75" customHeight="1">
      <c r="A684" s="672"/>
      <c r="B684" s="672"/>
      <c r="C684" s="672"/>
      <c r="D684" s="672"/>
      <c r="E684" s="672"/>
      <c r="F684" s="672"/>
      <c r="G684" s="672"/>
      <c r="H684" s="672"/>
      <c r="I684" s="672"/>
      <c r="J684" s="672"/>
      <c r="K684" s="672"/>
      <c r="L684" s="672"/>
      <c r="M684" s="672"/>
      <c r="N684" s="672"/>
      <c r="O684" s="672"/>
      <c r="P684" s="672"/>
      <c r="Q684" s="672"/>
      <c r="R684" s="672"/>
      <c r="S684" s="672"/>
      <c r="T684" s="672"/>
      <c r="U684" s="672"/>
      <c r="V684" s="672"/>
      <c r="W684" s="672"/>
      <c r="X684" s="672"/>
      <c r="Y684" s="672"/>
      <c r="Z684" s="672"/>
      <c r="AA684" s="672"/>
      <c r="AB684" s="672"/>
    </row>
    <row r="685" spans="1:28" ht="15.75" customHeight="1">
      <c r="A685" s="672"/>
      <c r="B685" s="672"/>
      <c r="C685" s="672"/>
      <c r="D685" s="672"/>
      <c r="E685" s="672"/>
      <c r="F685" s="672"/>
      <c r="G685" s="672"/>
      <c r="H685" s="672"/>
      <c r="I685" s="672"/>
      <c r="J685" s="672"/>
      <c r="K685" s="672"/>
      <c r="L685" s="672"/>
      <c r="M685" s="672"/>
      <c r="N685" s="672"/>
      <c r="O685" s="672"/>
      <c r="P685" s="672"/>
      <c r="Q685" s="672"/>
      <c r="R685" s="672"/>
      <c r="S685" s="672"/>
      <c r="T685" s="672"/>
      <c r="U685" s="672"/>
      <c r="V685" s="672"/>
      <c r="W685" s="672"/>
      <c r="X685" s="672"/>
      <c r="Y685" s="672"/>
      <c r="Z685" s="672"/>
      <c r="AA685" s="672"/>
      <c r="AB685" s="672"/>
    </row>
    <row r="686" spans="1:28" ht="15.75" customHeight="1">
      <c r="A686" s="672"/>
      <c r="B686" s="672"/>
      <c r="C686" s="672"/>
      <c r="D686" s="672"/>
      <c r="E686" s="672"/>
      <c r="F686" s="672"/>
      <c r="G686" s="672"/>
      <c r="H686" s="672"/>
      <c r="I686" s="672"/>
      <c r="J686" s="672"/>
      <c r="K686" s="672"/>
      <c r="L686" s="672"/>
      <c r="M686" s="672"/>
      <c r="N686" s="672"/>
      <c r="O686" s="672"/>
      <c r="P686" s="672"/>
      <c r="Q686" s="672"/>
      <c r="R686" s="672"/>
      <c r="S686" s="672"/>
      <c r="T686" s="672"/>
      <c r="U686" s="672"/>
      <c r="V686" s="672"/>
      <c r="W686" s="672"/>
      <c r="X686" s="672"/>
      <c r="Y686" s="672"/>
      <c r="Z686" s="672"/>
      <c r="AA686" s="672"/>
      <c r="AB686" s="672"/>
    </row>
    <row r="687" spans="1:28" ht="15.75" customHeight="1">
      <c r="A687" s="672"/>
      <c r="B687" s="672"/>
      <c r="C687" s="672"/>
      <c r="D687" s="672"/>
      <c r="E687" s="672"/>
      <c r="F687" s="672"/>
      <c r="G687" s="672"/>
      <c r="H687" s="672"/>
      <c r="I687" s="672"/>
      <c r="J687" s="672"/>
      <c r="K687" s="672"/>
      <c r="L687" s="672"/>
      <c r="M687" s="672"/>
      <c r="N687" s="672"/>
      <c r="O687" s="672"/>
      <c r="P687" s="672"/>
      <c r="Q687" s="672"/>
      <c r="R687" s="672"/>
      <c r="S687" s="672"/>
      <c r="T687" s="672"/>
      <c r="U687" s="672"/>
      <c r="V687" s="672"/>
      <c r="W687" s="672"/>
      <c r="X687" s="672"/>
      <c r="Y687" s="672"/>
      <c r="Z687" s="672"/>
      <c r="AA687" s="672"/>
      <c r="AB687" s="672"/>
    </row>
    <row r="688" spans="1:28" ht="15.75" customHeight="1">
      <c r="A688" s="672"/>
      <c r="B688" s="672"/>
      <c r="C688" s="672"/>
      <c r="D688" s="672"/>
      <c r="E688" s="672"/>
      <c r="F688" s="672"/>
      <c r="G688" s="672"/>
      <c r="H688" s="672"/>
      <c r="I688" s="672"/>
      <c r="J688" s="672"/>
      <c r="K688" s="672"/>
      <c r="L688" s="672"/>
      <c r="M688" s="672"/>
      <c r="N688" s="672"/>
      <c r="O688" s="672"/>
      <c r="P688" s="672"/>
      <c r="Q688" s="672"/>
      <c r="R688" s="672"/>
      <c r="S688" s="672"/>
      <c r="T688" s="672"/>
      <c r="U688" s="672"/>
      <c r="V688" s="672"/>
      <c r="W688" s="672"/>
      <c r="X688" s="672"/>
      <c r="Y688" s="672"/>
      <c r="Z688" s="672"/>
      <c r="AA688" s="672"/>
      <c r="AB688" s="672"/>
    </row>
    <row r="689" spans="1:28" ht="15.75" customHeight="1">
      <c r="A689" s="672"/>
      <c r="B689" s="672"/>
      <c r="C689" s="672"/>
      <c r="D689" s="672"/>
      <c r="E689" s="672"/>
      <c r="F689" s="672"/>
      <c r="G689" s="672"/>
      <c r="H689" s="672"/>
      <c r="I689" s="672"/>
      <c r="J689" s="672"/>
      <c r="K689" s="672"/>
      <c r="L689" s="672"/>
      <c r="M689" s="672"/>
      <c r="N689" s="672"/>
      <c r="O689" s="672"/>
      <c r="P689" s="672"/>
      <c r="Q689" s="672"/>
      <c r="R689" s="672"/>
      <c r="S689" s="672"/>
      <c r="T689" s="672"/>
      <c r="U689" s="672"/>
      <c r="V689" s="672"/>
      <c r="W689" s="672"/>
      <c r="X689" s="672"/>
      <c r="Y689" s="672"/>
      <c r="Z689" s="672"/>
      <c r="AA689" s="672"/>
      <c r="AB689" s="672"/>
    </row>
    <row r="690" spans="1:28" ht="15.75" customHeight="1">
      <c r="A690" s="672"/>
      <c r="B690" s="672"/>
      <c r="C690" s="672"/>
      <c r="D690" s="672"/>
      <c r="E690" s="672"/>
      <c r="F690" s="672"/>
      <c r="G690" s="672"/>
      <c r="H690" s="672"/>
      <c r="I690" s="672"/>
      <c r="J690" s="672"/>
      <c r="K690" s="672"/>
      <c r="L690" s="672"/>
      <c r="M690" s="672"/>
      <c r="N690" s="672"/>
      <c r="O690" s="672"/>
      <c r="P690" s="672"/>
      <c r="Q690" s="672"/>
      <c r="R690" s="672"/>
      <c r="S690" s="672"/>
      <c r="T690" s="672"/>
      <c r="U690" s="672"/>
      <c r="V690" s="672"/>
      <c r="W690" s="672"/>
      <c r="X690" s="672"/>
      <c r="Y690" s="672"/>
      <c r="Z690" s="672"/>
      <c r="AA690" s="672"/>
      <c r="AB690" s="672"/>
    </row>
    <row r="691" spans="1:28" ht="15.75" customHeight="1">
      <c r="A691" s="672"/>
      <c r="B691" s="672"/>
      <c r="C691" s="672"/>
      <c r="D691" s="672"/>
      <c r="E691" s="672"/>
      <c r="F691" s="672"/>
      <c r="G691" s="672"/>
      <c r="H691" s="672"/>
      <c r="I691" s="672"/>
      <c r="J691" s="672"/>
      <c r="K691" s="672"/>
      <c r="L691" s="672"/>
      <c r="M691" s="672"/>
      <c r="N691" s="672"/>
      <c r="O691" s="672"/>
      <c r="P691" s="672"/>
      <c r="Q691" s="672"/>
      <c r="R691" s="672"/>
      <c r="S691" s="672"/>
      <c r="T691" s="672"/>
      <c r="U691" s="672"/>
      <c r="V691" s="672"/>
      <c r="W691" s="672"/>
      <c r="X691" s="672"/>
      <c r="Y691" s="672"/>
      <c r="Z691" s="672"/>
      <c r="AA691" s="672"/>
      <c r="AB691" s="672"/>
    </row>
    <row r="692" spans="1:28" ht="15.75" customHeight="1">
      <c r="A692" s="672"/>
      <c r="B692" s="672"/>
      <c r="C692" s="672"/>
      <c r="D692" s="672"/>
      <c r="E692" s="672"/>
      <c r="F692" s="672"/>
      <c r="G692" s="672"/>
      <c r="H692" s="672"/>
      <c r="I692" s="672"/>
      <c r="J692" s="672"/>
      <c r="K692" s="672"/>
      <c r="L692" s="672"/>
      <c r="M692" s="672"/>
      <c r="N692" s="672"/>
      <c r="O692" s="672"/>
      <c r="P692" s="672"/>
      <c r="Q692" s="672"/>
      <c r="R692" s="672"/>
      <c r="S692" s="672"/>
      <c r="T692" s="672"/>
      <c r="U692" s="672"/>
      <c r="V692" s="672"/>
      <c r="W692" s="672"/>
      <c r="X692" s="672"/>
      <c r="Y692" s="672"/>
      <c r="Z692" s="672"/>
      <c r="AA692" s="672"/>
      <c r="AB692" s="672"/>
    </row>
    <row r="693" spans="1:28" ht="15.75" customHeight="1">
      <c r="A693" s="672"/>
      <c r="B693" s="672"/>
      <c r="C693" s="672"/>
      <c r="D693" s="672"/>
      <c r="E693" s="672"/>
      <c r="F693" s="672"/>
      <c r="G693" s="672"/>
      <c r="H693" s="672"/>
      <c r="I693" s="672"/>
      <c r="J693" s="672"/>
      <c r="K693" s="672"/>
      <c r="L693" s="672"/>
      <c r="M693" s="672"/>
      <c r="N693" s="672"/>
      <c r="O693" s="672"/>
      <c r="P693" s="672"/>
      <c r="Q693" s="672"/>
      <c r="R693" s="672"/>
      <c r="S693" s="672"/>
      <c r="T693" s="672"/>
      <c r="U693" s="672"/>
      <c r="V693" s="672"/>
      <c r="W693" s="672"/>
      <c r="X693" s="672"/>
      <c r="Y693" s="672"/>
      <c r="Z693" s="672"/>
      <c r="AA693" s="672"/>
      <c r="AB693" s="672"/>
    </row>
    <row r="694" spans="1:28" ht="15.75" customHeight="1">
      <c r="A694" s="672"/>
      <c r="B694" s="672"/>
      <c r="C694" s="672"/>
      <c r="D694" s="672"/>
      <c r="E694" s="672"/>
      <c r="F694" s="672"/>
      <c r="G694" s="672"/>
      <c r="H694" s="672"/>
      <c r="I694" s="672"/>
      <c r="J694" s="672"/>
      <c r="K694" s="672"/>
      <c r="L694" s="672"/>
      <c r="M694" s="672"/>
      <c r="N694" s="672"/>
      <c r="O694" s="672"/>
      <c r="P694" s="672"/>
      <c r="Q694" s="672"/>
      <c r="R694" s="672"/>
      <c r="S694" s="672"/>
      <c r="T694" s="672"/>
      <c r="U694" s="672"/>
      <c r="V694" s="672"/>
      <c r="W694" s="672"/>
      <c r="X694" s="672"/>
      <c r="Y694" s="672"/>
      <c r="Z694" s="672"/>
      <c r="AA694" s="672"/>
      <c r="AB694" s="672"/>
    </row>
    <row r="695" spans="1:28" ht="15.75" customHeight="1">
      <c r="A695" s="672"/>
      <c r="B695" s="672"/>
      <c r="C695" s="672"/>
      <c r="D695" s="672"/>
      <c r="E695" s="672"/>
      <c r="F695" s="672"/>
      <c r="G695" s="672"/>
      <c r="H695" s="672"/>
      <c r="I695" s="672"/>
      <c r="J695" s="672"/>
      <c r="K695" s="672"/>
      <c r="L695" s="672"/>
      <c r="M695" s="672"/>
      <c r="N695" s="672"/>
      <c r="O695" s="672"/>
      <c r="P695" s="672"/>
      <c r="Q695" s="672"/>
      <c r="R695" s="672"/>
      <c r="S695" s="672"/>
      <c r="T695" s="672"/>
      <c r="U695" s="672"/>
      <c r="V695" s="672"/>
      <c r="W695" s="672"/>
      <c r="X695" s="672"/>
      <c r="Y695" s="672"/>
      <c r="Z695" s="672"/>
      <c r="AA695" s="672"/>
      <c r="AB695" s="672"/>
    </row>
    <row r="696" spans="1:28" ht="15.75" customHeight="1">
      <c r="A696" s="672"/>
      <c r="B696" s="672"/>
      <c r="C696" s="672"/>
      <c r="D696" s="672"/>
      <c r="E696" s="672"/>
      <c r="F696" s="672"/>
      <c r="G696" s="672"/>
      <c r="H696" s="672"/>
      <c r="I696" s="672"/>
      <c r="J696" s="672"/>
      <c r="K696" s="672"/>
      <c r="L696" s="672"/>
      <c r="M696" s="672"/>
      <c r="N696" s="672"/>
      <c r="O696" s="672"/>
      <c r="P696" s="672"/>
      <c r="Q696" s="672"/>
      <c r="R696" s="672"/>
      <c r="S696" s="672"/>
      <c r="T696" s="672"/>
      <c r="U696" s="672"/>
      <c r="V696" s="672"/>
      <c r="W696" s="672"/>
      <c r="X696" s="672"/>
      <c r="Y696" s="672"/>
      <c r="Z696" s="672"/>
      <c r="AA696" s="672"/>
      <c r="AB696" s="672"/>
    </row>
    <row r="697" spans="1:28" ht="15.75" customHeight="1">
      <c r="A697" s="672"/>
      <c r="B697" s="672"/>
      <c r="C697" s="672"/>
      <c r="D697" s="672"/>
      <c r="E697" s="672"/>
      <c r="F697" s="672"/>
      <c r="G697" s="672"/>
      <c r="H697" s="672"/>
      <c r="I697" s="672"/>
      <c r="J697" s="672"/>
      <c r="K697" s="672"/>
      <c r="L697" s="672"/>
      <c r="M697" s="672"/>
      <c r="N697" s="672"/>
      <c r="O697" s="672"/>
      <c r="P697" s="672"/>
      <c r="Q697" s="672"/>
      <c r="R697" s="672"/>
      <c r="S697" s="672"/>
      <c r="T697" s="672"/>
      <c r="U697" s="672"/>
      <c r="V697" s="672"/>
      <c r="W697" s="672"/>
      <c r="X697" s="672"/>
      <c r="Y697" s="672"/>
      <c r="Z697" s="672"/>
      <c r="AA697" s="672"/>
      <c r="AB697" s="672"/>
    </row>
    <row r="698" spans="1:28" ht="15.75" customHeight="1">
      <c r="A698" s="672"/>
      <c r="B698" s="672"/>
      <c r="C698" s="672"/>
      <c r="D698" s="672"/>
      <c r="E698" s="672"/>
      <c r="F698" s="672"/>
      <c r="G698" s="672"/>
      <c r="H698" s="672"/>
      <c r="I698" s="672"/>
      <c r="J698" s="672"/>
      <c r="K698" s="672"/>
      <c r="L698" s="672"/>
      <c r="M698" s="672"/>
      <c r="N698" s="672"/>
      <c r="O698" s="672"/>
      <c r="P698" s="672"/>
      <c r="Q698" s="672"/>
      <c r="R698" s="672"/>
      <c r="S698" s="672"/>
      <c r="T698" s="672"/>
      <c r="U698" s="672"/>
      <c r="V698" s="672"/>
      <c r="W698" s="672"/>
      <c r="X698" s="672"/>
      <c r="Y698" s="672"/>
      <c r="Z698" s="672"/>
      <c r="AA698" s="672"/>
      <c r="AB698" s="672"/>
    </row>
    <row r="699" spans="1:28" ht="15.75" customHeight="1">
      <c r="A699" s="672"/>
      <c r="B699" s="672"/>
      <c r="C699" s="672"/>
      <c r="D699" s="672"/>
      <c r="E699" s="672"/>
      <c r="F699" s="672"/>
      <c r="G699" s="672"/>
      <c r="H699" s="672"/>
      <c r="I699" s="672"/>
      <c r="J699" s="672"/>
      <c r="K699" s="672"/>
      <c r="L699" s="672"/>
      <c r="M699" s="672"/>
      <c r="N699" s="672"/>
      <c r="O699" s="672"/>
      <c r="P699" s="672"/>
      <c r="Q699" s="672"/>
      <c r="R699" s="672"/>
      <c r="S699" s="672"/>
      <c r="T699" s="672"/>
      <c r="U699" s="672"/>
      <c r="V699" s="672"/>
      <c r="W699" s="672"/>
      <c r="X699" s="672"/>
      <c r="Y699" s="672"/>
      <c r="Z699" s="672"/>
      <c r="AA699" s="672"/>
      <c r="AB699" s="672"/>
    </row>
    <row r="700" spans="1:28" ht="15.75" customHeight="1">
      <c r="A700" s="672"/>
      <c r="B700" s="672"/>
      <c r="C700" s="672"/>
      <c r="D700" s="672"/>
      <c r="E700" s="672"/>
      <c r="F700" s="672"/>
      <c r="G700" s="672"/>
      <c r="H700" s="672"/>
      <c r="I700" s="672"/>
      <c r="J700" s="672"/>
      <c r="K700" s="672"/>
      <c r="L700" s="672"/>
      <c r="M700" s="672"/>
      <c r="N700" s="672"/>
      <c r="O700" s="672"/>
      <c r="P700" s="672"/>
      <c r="Q700" s="672"/>
      <c r="R700" s="672"/>
      <c r="S700" s="672"/>
      <c r="T700" s="672"/>
      <c r="U700" s="672"/>
      <c r="V700" s="672"/>
      <c r="W700" s="672"/>
      <c r="X700" s="672"/>
      <c r="Y700" s="672"/>
      <c r="Z700" s="672"/>
      <c r="AA700" s="672"/>
      <c r="AB700" s="672"/>
    </row>
    <row r="701" spans="1:28" ht="15.75" customHeight="1">
      <c r="A701" s="672"/>
      <c r="B701" s="672"/>
      <c r="C701" s="672"/>
      <c r="D701" s="672"/>
      <c r="E701" s="672"/>
      <c r="F701" s="672"/>
      <c r="G701" s="672"/>
      <c r="H701" s="672"/>
      <c r="I701" s="672"/>
      <c r="J701" s="672"/>
      <c r="K701" s="672"/>
      <c r="L701" s="672"/>
      <c r="M701" s="672"/>
      <c r="N701" s="672"/>
      <c r="O701" s="672"/>
      <c r="P701" s="672"/>
      <c r="Q701" s="672"/>
      <c r="R701" s="672"/>
      <c r="S701" s="672"/>
      <c r="T701" s="672"/>
      <c r="U701" s="672"/>
      <c r="V701" s="672"/>
      <c r="W701" s="672"/>
      <c r="X701" s="672"/>
      <c r="Y701" s="672"/>
      <c r="Z701" s="672"/>
      <c r="AA701" s="672"/>
      <c r="AB701" s="672"/>
    </row>
    <row r="702" spans="1:28" ht="15.75" customHeight="1">
      <c r="A702" s="672"/>
      <c r="B702" s="672"/>
      <c r="C702" s="672"/>
      <c r="D702" s="672"/>
      <c r="E702" s="672"/>
      <c r="F702" s="672"/>
      <c r="G702" s="672"/>
      <c r="H702" s="672"/>
      <c r="I702" s="672"/>
      <c r="J702" s="672"/>
      <c r="K702" s="672"/>
      <c r="L702" s="672"/>
      <c r="M702" s="672"/>
      <c r="N702" s="672"/>
      <c r="O702" s="672"/>
      <c r="P702" s="672"/>
      <c r="Q702" s="672"/>
      <c r="R702" s="672"/>
      <c r="S702" s="672"/>
      <c r="T702" s="672"/>
      <c r="U702" s="672"/>
      <c r="V702" s="672"/>
      <c r="W702" s="672"/>
      <c r="X702" s="672"/>
      <c r="Y702" s="672"/>
      <c r="Z702" s="672"/>
      <c r="AA702" s="672"/>
      <c r="AB702" s="672"/>
    </row>
    <row r="703" spans="1:28" ht="15.75" customHeight="1">
      <c r="A703" s="672"/>
      <c r="B703" s="672"/>
      <c r="C703" s="672"/>
      <c r="D703" s="672"/>
      <c r="E703" s="672"/>
      <c r="F703" s="672"/>
      <c r="G703" s="672"/>
      <c r="H703" s="672"/>
      <c r="I703" s="672"/>
      <c r="J703" s="672"/>
      <c r="K703" s="672"/>
      <c r="L703" s="672"/>
      <c r="M703" s="672"/>
      <c r="N703" s="672"/>
      <c r="O703" s="672"/>
      <c r="P703" s="672"/>
      <c r="Q703" s="672"/>
      <c r="R703" s="672"/>
      <c r="S703" s="672"/>
      <c r="T703" s="672"/>
      <c r="U703" s="672"/>
      <c r="V703" s="672"/>
      <c r="W703" s="672"/>
      <c r="X703" s="672"/>
      <c r="Y703" s="672"/>
      <c r="Z703" s="672"/>
      <c r="AA703" s="672"/>
      <c r="AB703" s="672"/>
    </row>
    <row r="704" spans="1:28" ht="15.75" customHeight="1">
      <c r="A704" s="672"/>
      <c r="B704" s="672"/>
      <c r="C704" s="672"/>
      <c r="D704" s="672"/>
      <c r="E704" s="672"/>
      <c r="F704" s="672"/>
      <c r="G704" s="672"/>
      <c r="H704" s="672"/>
      <c r="I704" s="672"/>
      <c r="J704" s="672"/>
      <c r="K704" s="672"/>
      <c r="L704" s="672"/>
      <c r="M704" s="672"/>
      <c r="N704" s="672"/>
      <c r="O704" s="672"/>
      <c r="P704" s="672"/>
      <c r="Q704" s="672"/>
      <c r="R704" s="672"/>
      <c r="S704" s="672"/>
      <c r="T704" s="672"/>
      <c r="U704" s="672"/>
      <c r="V704" s="672"/>
      <c r="W704" s="672"/>
      <c r="X704" s="672"/>
      <c r="Y704" s="672"/>
      <c r="Z704" s="672"/>
      <c r="AA704" s="672"/>
      <c r="AB704" s="672"/>
    </row>
    <row r="705" spans="1:28" ht="15.75" customHeight="1">
      <c r="A705" s="672"/>
      <c r="B705" s="672"/>
      <c r="C705" s="672"/>
      <c r="D705" s="672"/>
      <c r="E705" s="672"/>
      <c r="F705" s="672"/>
      <c r="G705" s="672"/>
      <c r="H705" s="672"/>
      <c r="I705" s="672"/>
      <c r="J705" s="672"/>
      <c r="K705" s="672"/>
      <c r="L705" s="672"/>
      <c r="M705" s="672"/>
      <c r="N705" s="672"/>
      <c r="O705" s="672"/>
      <c r="P705" s="672"/>
      <c r="Q705" s="672"/>
      <c r="R705" s="672"/>
      <c r="S705" s="672"/>
      <c r="T705" s="672"/>
      <c r="U705" s="672"/>
      <c r="V705" s="672"/>
      <c r="W705" s="672"/>
      <c r="X705" s="672"/>
      <c r="Y705" s="672"/>
      <c r="Z705" s="672"/>
      <c r="AA705" s="672"/>
      <c r="AB705" s="672"/>
    </row>
    <row r="706" spans="1:28" ht="15.75" customHeight="1">
      <c r="A706" s="672"/>
      <c r="B706" s="672"/>
      <c r="C706" s="672"/>
      <c r="D706" s="672"/>
      <c r="E706" s="672"/>
      <c r="F706" s="672"/>
      <c r="G706" s="672"/>
      <c r="H706" s="672"/>
      <c r="I706" s="672"/>
      <c r="J706" s="672"/>
      <c r="K706" s="672"/>
      <c r="L706" s="672"/>
      <c r="M706" s="672"/>
      <c r="N706" s="672"/>
      <c r="O706" s="672"/>
      <c r="P706" s="672"/>
      <c r="Q706" s="672"/>
      <c r="R706" s="672"/>
      <c r="S706" s="672"/>
      <c r="T706" s="672"/>
      <c r="U706" s="672"/>
      <c r="V706" s="672"/>
      <c r="W706" s="672"/>
      <c r="X706" s="672"/>
      <c r="Y706" s="672"/>
      <c r="Z706" s="672"/>
      <c r="AA706" s="672"/>
      <c r="AB706" s="672"/>
    </row>
    <row r="707" spans="1:28" ht="15.75" customHeight="1">
      <c r="A707" s="672"/>
      <c r="B707" s="672"/>
      <c r="C707" s="672"/>
      <c r="D707" s="672"/>
      <c r="E707" s="672"/>
      <c r="F707" s="672"/>
      <c r="G707" s="672"/>
      <c r="H707" s="672"/>
      <c r="I707" s="672"/>
      <c r="J707" s="672"/>
      <c r="K707" s="672"/>
      <c r="L707" s="672"/>
      <c r="M707" s="672"/>
      <c r="N707" s="672"/>
      <c r="O707" s="672"/>
      <c r="P707" s="672"/>
      <c r="Q707" s="672"/>
      <c r="R707" s="672"/>
      <c r="S707" s="672"/>
      <c r="T707" s="672"/>
      <c r="U707" s="672"/>
      <c r="V707" s="672"/>
      <c r="W707" s="672"/>
      <c r="X707" s="672"/>
      <c r="Y707" s="672"/>
      <c r="Z707" s="672"/>
      <c r="AA707" s="672"/>
      <c r="AB707" s="672"/>
    </row>
    <row r="708" spans="1:28" ht="15.75" customHeight="1">
      <c r="A708" s="672"/>
      <c r="B708" s="672"/>
      <c r="C708" s="672"/>
      <c r="D708" s="672"/>
      <c r="E708" s="672"/>
      <c r="F708" s="672"/>
      <c r="G708" s="672"/>
      <c r="H708" s="672"/>
      <c r="I708" s="672"/>
      <c r="J708" s="672"/>
      <c r="K708" s="672"/>
      <c r="L708" s="672"/>
      <c r="M708" s="672"/>
      <c r="N708" s="672"/>
      <c r="O708" s="672"/>
      <c r="P708" s="672"/>
      <c r="Q708" s="672"/>
      <c r="R708" s="672"/>
      <c r="S708" s="672"/>
      <c r="T708" s="672"/>
      <c r="U708" s="672"/>
      <c r="V708" s="672"/>
      <c r="W708" s="672"/>
      <c r="X708" s="672"/>
      <c r="Y708" s="672"/>
      <c r="Z708" s="672"/>
      <c r="AA708" s="672"/>
      <c r="AB708" s="672"/>
    </row>
    <row r="709" spans="1:28" ht="15.75" customHeight="1">
      <c r="A709" s="672"/>
      <c r="B709" s="672"/>
      <c r="C709" s="672"/>
      <c r="D709" s="672"/>
      <c r="E709" s="672"/>
      <c r="F709" s="672"/>
      <c r="G709" s="672"/>
      <c r="H709" s="672"/>
      <c r="I709" s="672"/>
      <c r="J709" s="672"/>
      <c r="K709" s="672"/>
      <c r="L709" s="672"/>
      <c r="M709" s="672"/>
      <c r="N709" s="672"/>
      <c r="O709" s="672"/>
      <c r="P709" s="672"/>
      <c r="Q709" s="672"/>
      <c r="R709" s="672"/>
      <c r="S709" s="672"/>
      <c r="T709" s="672"/>
      <c r="U709" s="672"/>
      <c r="V709" s="672"/>
      <c r="W709" s="672"/>
      <c r="X709" s="672"/>
      <c r="Y709" s="672"/>
      <c r="Z709" s="672"/>
      <c r="AA709" s="672"/>
      <c r="AB709" s="672"/>
    </row>
    <row r="710" spans="1:28" ht="15.75" customHeight="1">
      <c r="A710" s="672"/>
      <c r="B710" s="672"/>
      <c r="C710" s="672"/>
      <c r="D710" s="672"/>
      <c r="E710" s="672"/>
      <c r="F710" s="672"/>
      <c r="G710" s="672"/>
      <c r="H710" s="672"/>
      <c r="I710" s="672"/>
      <c r="J710" s="672"/>
      <c r="K710" s="672"/>
      <c r="L710" s="672"/>
      <c r="M710" s="672"/>
      <c r="N710" s="672"/>
      <c r="O710" s="672"/>
      <c r="P710" s="672"/>
      <c r="Q710" s="672"/>
      <c r="R710" s="672"/>
      <c r="S710" s="672"/>
      <c r="T710" s="672"/>
      <c r="U710" s="672"/>
      <c r="V710" s="672"/>
      <c r="W710" s="672"/>
      <c r="X710" s="672"/>
      <c r="Y710" s="672"/>
      <c r="Z710" s="672"/>
      <c r="AA710" s="672"/>
      <c r="AB710" s="672"/>
    </row>
    <row r="711" spans="1:28" ht="15.75" customHeight="1">
      <c r="A711" s="672"/>
      <c r="B711" s="672"/>
      <c r="C711" s="672"/>
      <c r="D711" s="672"/>
      <c r="E711" s="672"/>
      <c r="F711" s="672"/>
      <c r="G711" s="672"/>
      <c r="H711" s="672"/>
      <c r="I711" s="672"/>
      <c r="J711" s="672"/>
      <c r="K711" s="672"/>
      <c r="L711" s="672"/>
      <c r="M711" s="672"/>
      <c r="N711" s="672"/>
      <c r="O711" s="672"/>
      <c r="P711" s="672"/>
      <c r="Q711" s="672"/>
      <c r="R711" s="672"/>
      <c r="S711" s="672"/>
      <c r="T711" s="672"/>
      <c r="U711" s="672"/>
      <c r="V711" s="672"/>
      <c r="W711" s="672"/>
      <c r="X711" s="672"/>
      <c r="Y711" s="672"/>
      <c r="Z711" s="672"/>
      <c r="AA711" s="672"/>
      <c r="AB711" s="672"/>
    </row>
    <row r="712" spans="1:28" ht="15.75" customHeight="1">
      <c r="A712" s="672"/>
      <c r="B712" s="672"/>
      <c r="C712" s="672"/>
      <c r="D712" s="672"/>
      <c r="E712" s="672"/>
      <c r="F712" s="672"/>
      <c r="G712" s="672"/>
      <c r="H712" s="672"/>
      <c r="I712" s="672"/>
      <c r="J712" s="672"/>
      <c r="K712" s="672"/>
      <c r="L712" s="672"/>
      <c r="M712" s="672"/>
      <c r="N712" s="672"/>
      <c r="O712" s="672"/>
      <c r="P712" s="672"/>
      <c r="Q712" s="672"/>
      <c r="R712" s="672"/>
      <c r="S712" s="672"/>
      <c r="T712" s="672"/>
      <c r="U712" s="672"/>
      <c r="V712" s="672"/>
      <c r="W712" s="672"/>
      <c r="X712" s="672"/>
      <c r="Y712" s="672"/>
      <c r="Z712" s="672"/>
      <c r="AA712" s="672"/>
      <c r="AB712" s="672"/>
    </row>
    <row r="713" spans="1:28" ht="15.75" customHeight="1">
      <c r="A713" s="672"/>
      <c r="B713" s="672"/>
      <c r="C713" s="672"/>
      <c r="D713" s="672"/>
      <c r="E713" s="672"/>
      <c r="F713" s="672"/>
      <c r="G713" s="672"/>
      <c r="H713" s="672"/>
      <c r="I713" s="672"/>
      <c r="J713" s="672"/>
      <c r="K713" s="672"/>
      <c r="L713" s="672"/>
      <c r="M713" s="672"/>
      <c r="N713" s="672"/>
      <c r="O713" s="672"/>
      <c r="P713" s="672"/>
      <c r="Q713" s="672"/>
      <c r="R713" s="672"/>
      <c r="S713" s="672"/>
      <c r="T713" s="672"/>
      <c r="U713" s="672"/>
      <c r="V713" s="672"/>
      <c r="W713" s="672"/>
      <c r="X713" s="672"/>
      <c r="Y713" s="672"/>
      <c r="Z713" s="672"/>
      <c r="AA713" s="672"/>
      <c r="AB713" s="672"/>
    </row>
    <row r="714" spans="1:28" ht="15.75" customHeight="1">
      <c r="A714" s="672"/>
      <c r="B714" s="672"/>
      <c r="C714" s="672"/>
      <c r="D714" s="672"/>
      <c r="E714" s="672"/>
      <c r="F714" s="672"/>
      <c r="G714" s="672"/>
      <c r="H714" s="672"/>
      <c r="I714" s="672"/>
      <c r="J714" s="672"/>
      <c r="K714" s="672"/>
      <c r="L714" s="672"/>
      <c r="M714" s="672"/>
      <c r="N714" s="672"/>
      <c r="O714" s="672"/>
      <c r="P714" s="672"/>
      <c r="Q714" s="672"/>
      <c r="R714" s="672"/>
      <c r="S714" s="672"/>
      <c r="T714" s="672"/>
      <c r="U714" s="672"/>
      <c r="V714" s="672"/>
      <c r="W714" s="672"/>
      <c r="X714" s="672"/>
      <c r="Y714" s="672"/>
      <c r="Z714" s="672"/>
      <c r="AA714" s="672"/>
      <c r="AB714" s="672"/>
    </row>
    <row r="715" spans="1:28" ht="15.75" customHeight="1">
      <c r="A715" s="672"/>
      <c r="B715" s="672"/>
      <c r="C715" s="672"/>
      <c r="D715" s="672"/>
      <c r="E715" s="672"/>
      <c r="F715" s="672"/>
      <c r="G715" s="672"/>
      <c r="H715" s="672"/>
      <c r="I715" s="672"/>
      <c r="J715" s="672"/>
      <c r="K715" s="672"/>
      <c r="L715" s="672"/>
      <c r="M715" s="672"/>
      <c r="N715" s="672"/>
      <c r="O715" s="672"/>
      <c r="P715" s="672"/>
      <c r="Q715" s="672"/>
      <c r="R715" s="672"/>
      <c r="S715" s="672"/>
      <c r="T715" s="672"/>
      <c r="U715" s="672"/>
      <c r="V715" s="672"/>
      <c r="W715" s="672"/>
      <c r="X715" s="672"/>
      <c r="Y715" s="672"/>
      <c r="Z715" s="672"/>
      <c r="AA715" s="672"/>
      <c r="AB715" s="672"/>
    </row>
    <row r="716" spans="1:28" ht="15.75" customHeight="1">
      <c r="A716" s="672"/>
      <c r="B716" s="672"/>
      <c r="C716" s="672"/>
      <c r="D716" s="672"/>
      <c r="E716" s="672"/>
      <c r="F716" s="672"/>
      <c r="G716" s="672"/>
      <c r="H716" s="672"/>
      <c r="I716" s="672"/>
      <c r="J716" s="672"/>
      <c r="K716" s="672"/>
      <c r="L716" s="672"/>
      <c r="M716" s="672"/>
      <c r="N716" s="672"/>
      <c r="O716" s="672"/>
      <c r="P716" s="672"/>
      <c r="Q716" s="672"/>
      <c r="R716" s="672"/>
      <c r="S716" s="672"/>
      <c r="T716" s="672"/>
      <c r="U716" s="672"/>
      <c r="V716" s="672"/>
      <c r="W716" s="672"/>
      <c r="X716" s="672"/>
      <c r="Y716" s="672"/>
      <c r="Z716" s="672"/>
      <c r="AA716" s="672"/>
      <c r="AB716" s="672"/>
    </row>
    <row r="717" spans="1:28" ht="15.75" customHeight="1">
      <c r="A717" s="672"/>
      <c r="B717" s="672"/>
      <c r="C717" s="672"/>
      <c r="D717" s="672"/>
      <c r="E717" s="672"/>
      <c r="F717" s="672"/>
      <c r="G717" s="672"/>
      <c r="H717" s="672"/>
      <c r="I717" s="672"/>
      <c r="J717" s="672"/>
      <c r="K717" s="672"/>
      <c r="L717" s="672"/>
      <c r="M717" s="672"/>
      <c r="N717" s="672"/>
      <c r="O717" s="672"/>
      <c r="P717" s="672"/>
      <c r="Q717" s="672"/>
      <c r="R717" s="672"/>
      <c r="S717" s="672"/>
      <c r="T717" s="672"/>
      <c r="U717" s="672"/>
      <c r="V717" s="672"/>
      <c r="W717" s="672"/>
      <c r="X717" s="672"/>
      <c r="Y717" s="672"/>
      <c r="Z717" s="672"/>
      <c r="AA717" s="672"/>
      <c r="AB717" s="672"/>
    </row>
    <row r="718" spans="1:28" ht="15.75" customHeight="1">
      <c r="A718" s="672"/>
      <c r="B718" s="672"/>
      <c r="C718" s="672"/>
      <c r="D718" s="672"/>
      <c r="E718" s="672"/>
      <c r="F718" s="672"/>
      <c r="G718" s="672"/>
      <c r="H718" s="672"/>
      <c r="I718" s="672"/>
      <c r="J718" s="672"/>
      <c r="K718" s="672"/>
      <c r="L718" s="672"/>
      <c r="M718" s="672"/>
      <c r="N718" s="672"/>
      <c r="O718" s="672"/>
      <c r="P718" s="672"/>
      <c r="Q718" s="672"/>
      <c r="R718" s="672"/>
      <c r="S718" s="672"/>
      <c r="T718" s="672"/>
      <c r="U718" s="672"/>
      <c r="V718" s="672"/>
      <c r="W718" s="672"/>
      <c r="X718" s="672"/>
      <c r="Y718" s="672"/>
      <c r="Z718" s="672"/>
      <c r="AA718" s="672"/>
      <c r="AB718" s="672"/>
    </row>
    <row r="719" spans="1:28" ht="15.75" customHeight="1">
      <c r="A719" s="672"/>
      <c r="B719" s="672"/>
      <c r="C719" s="672"/>
      <c r="D719" s="672"/>
      <c r="E719" s="672"/>
      <c r="F719" s="672"/>
      <c r="G719" s="672"/>
      <c r="H719" s="672"/>
      <c r="I719" s="672"/>
      <c r="J719" s="672"/>
      <c r="K719" s="672"/>
      <c r="L719" s="672"/>
      <c r="M719" s="672"/>
      <c r="N719" s="672"/>
      <c r="O719" s="672"/>
      <c r="P719" s="672"/>
      <c r="Q719" s="672"/>
      <c r="R719" s="672"/>
      <c r="S719" s="672"/>
      <c r="T719" s="672"/>
      <c r="U719" s="672"/>
      <c r="V719" s="672"/>
      <c r="W719" s="672"/>
      <c r="X719" s="672"/>
      <c r="Y719" s="672"/>
      <c r="Z719" s="672"/>
      <c r="AA719" s="672"/>
      <c r="AB719" s="672"/>
    </row>
    <row r="720" spans="1:28" ht="15.75" customHeight="1">
      <c r="A720" s="672"/>
      <c r="B720" s="672"/>
      <c r="C720" s="672"/>
      <c r="D720" s="672"/>
      <c r="E720" s="672"/>
      <c r="F720" s="672"/>
      <c r="G720" s="672"/>
      <c r="H720" s="672"/>
      <c r="I720" s="672"/>
      <c r="J720" s="672"/>
      <c r="K720" s="672"/>
      <c r="L720" s="672"/>
      <c r="M720" s="672"/>
      <c r="N720" s="672"/>
      <c r="O720" s="672"/>
      <c r="P720" s="672"/>
      <c r="Q720" s="672"/>
      <c r="R720" s="672"/>
      <c r="S720" s="672"/>
      <c r="T720" s="672"/>
      <c r="U720" s="672"/>
      <c r="V720" s="672"/>
      <c r="W720" s="672"/>
      <c r="X720" s="672"/>
      <c r="Y720" s="672"/>
      <c r="Z720" s="672"/>
      <c r="AA720" s="672"/>
      <c r="AB720" s="672"/>
    </row>
    <row r="721" spans="1:28" ht="15.75" customHeight="1">
      <c r="A721" s="672"/>
      <c r="B721" s="672"/>
      <c r="C721" s="672"/>
      <c r="D721" s="672"/>
      <c r="E721" s="672"/>
      <c r="F721" s="672"/>
      <c r="G721" s="672"/>
      <c r="H721" s="672"/>
      <c r="I721" s="672"/>
      <c r="J721" s="672"/>
      <c r="K721" s="672"/>
      <c r="L721" s="672"/>
      <c r="M721" s="672"/>
      <c r="N721" s="672"/>
      <c r="O721" s="672"/>
      <c r="P721" s="672"/>
      <c r="Q721" s="672"/>
      <c r="R721" s="672"/>
      <c r="S721" s="672"/>
      <c r="T721" s="672"/>
      <c r="U721" s="672"/>
      <c r="V721" s="672"/>
      <c r="W721" s="672"/>
      <c r="X721" s="672"/>
      <c r="Y721" s="672"/>
      <c r="Z721" s="672"/>
      <c r="AA721" s="672"/>
      <c r="AB721" s="672"/>
    </row>
    <row r="722" spans="1:28" ht="15.75" customHeight="1">
      <c r="A722" s="672"/>
      <c r="B722" s="672"/>
      <c r="C722" s="672"/>
      <c r="D722" s="672"/>
      <c r="E722" s="672"/>
      <c r="F722" s="672"/>
      <c r="G722" s="672"/>
      <c r="H722" s="672"/>
      <c r="I722" s="672"/>
      <c r="J722" s="672"/>
      <c r="K722" s="672"/>
      <c r="L722" s="672"/>
      <c r="M722" s="672"/>
      <c r="N722" s="672"/>
      <c r="O722" s="672"/>
      <c r="P722" s="672"/>
      <c r="Q722" s="672"/>
      <c r="R722" s="672"/>
      <c r="S722" s="672"/>
      <c r="T722" s="672"/>
      <c r="U722" s="672"/>
      <c r="V722" s="672"/>
      <c r="W722" s="672"/>
      <c r="X722" s="672"/>
      <c r="Y722" s="672"/>
      <c r="Z722" s="672"/>
      <c r="AA722" s="672"/>
      <c r="AB722" s="672"/>
    </row>
    <row r="723" spans="1:28" ht="15.75" customHeight="1">
      <c r="A723" s="672"/>
      <c r="B723" s="672"/>
      <c r="C723" s="672"/>
      <c r="D723" s="672"/>
      <c r="E723" s="672"/>
      <c r="F723" s="672"/>
      <c r="G723" s="672"/>
      <c r="H723" s="672"/>
      <c r="I723" s="672"/>
      <c r="J723" s="672"/>
      <c r="K723" s="672"/>
      <c r="L723" s="672"/>
      <c r="M723" s="672"/>
      <c r="N723" s="672"/>
      <c r="O723" s="672"/>
      <c r="P723" s="672"/>
      <c r="Q723" s="672"/>
      <c r="R723" s="672"/>
      <c r="S723" s="672"/>
      <c r="T723" s="672"/>
      <c r="U723" s="672"/>
      <c r="V723" s="672"/>
      <c r="W723" s="672"/>
      <c r="X723" s="672"/>
      <c r="Y723" s="672"/>
      <c r="Z723" s="672"/>
      <c r="AA723" s="672"/>
      <c r="AB723" s="672"/>
    </row>
    <row r="724" spans="1:28" ht="15.75" customHeight="1">
      <c r="A724" s="672"/>
      <c r="B724" s="672"/>
      <c r="C724" s="672"/>
      <c r="D724" s="672"/>
      <c r="E724" s="672"/>
      <c r="F724" s="672"/>
      <c r="G724" s="672"/>
      <c r="H724" s="672"/>
      <c r="I724" s="672"/>
      <c r="J724" s="672"/>
      <c r="K724" s="672"/>
      <c r="L724" s="672"/>
      <c r="M724" s="672"/>
      <c r="N724" s="672"/>
      <c r="O724" s="672"/>
      <c r="P724" s="672"/>
      <c r="Q724" s="672"/>
      <c r="R724" s="672"/>
      <c r="S724" s="672"/>
      <c r="T724" s="672"/>
      <c r="U724" s="672"/>
      <c r="V724" s="672"/>
      <c r="W724" s="672"/>
      <c r="X724" s="672"/>
      <c r="Y724" s="672"/>
      <c r="Z724" s="672"/>
      <c r="AA724" s="672"/>
      <c r="AB724" s="672"/>
    </row>
    <row r="725" spans="1:28" ht="15.75" customHeight="1">
      <c r="A725" s="672"/>
      <c r="B725" s="672"/>
      <c r="C725" s="672"/>
      <c r="D725" s="672"/>
      <c r="E725" s="672"/>
      <c r="F725" s="672"/>
      <c r="G725" s="672"/>
      <c r="H725" s="672"/>
      <c r="I725" s="672"/>
      <c r="J725" s="672"/>
      <c r="K725" s="672"/>
      <c r="L725" s="672"/>
      <c r="M725" s="672"/>
      <c r="N725" s="672"/>
      <c r="O725" s="672"/>
      <c r="P725" s="672"/>
      <c r="Q725" s="672"/>
      <c r="R725" s="672"/>
      <c r="S725" s="672"/>
      <c r="T725" s="672"/>
      <c r="U725" s="672"/>
      <c r="V725" s="672"/>
      <c r="W725" s="672"/>
      <c r="X725" s="672"/>
      <c r="Y725" s="672"/>
      <c r="Z725" s="672"/>
      <c r="AA725" s="672"/>
      <c r="AB725" s="672"/>
    </row>
    <row r="726" spans="1:28" ht="15.75" customHeight="1">
      <c r="A726" s="672"/>
      <c r="B726" s="672"/>
      <c r="C726" s="672"/>
      <c r="D726" s="672"/>
      <c r="E726" s="672"/>
      <c r="F726" s="672"/>
      <c r="G726" s="672"/>
      <c r="H726" s="672"/>
      <c r="I726" s="672"/>
      <c r="J726" s="672"/>
      <c r="K726" s="672"/>
      <c r="L726" s="672"/>
      <c r="M726" s="672"/>
      <c r="N726" s="672"/>
      <c r="O726" s="672"/>
      <c r="P726" s="672"/>
      <c r="Q726" s="672"/>
      <c r="R726" s="672"/>
      <c r="S726" s="672"/>
      <c r="T726" s="672"/>
      <c r="U726" s="672"/>
      <c r="V726" s="672"/>
      <c r="W726" s="672"/>
      <c r="X726" s="672"/>
      <c r="Y726" s="672"/>
      <c r="Z726" s="672"/>
      <c r="AA726" s="672"/>
      <c r="AB726" s="672"/>
    </row>
    <row r="727" spans="1:28" ht="15.75" customHeight="1">
      <c r="A727" s="672"/>
      <c r="B727" s="672"/>
      <c r="C727" s="672"/>
      <c r="D727" s="672"/>
      <c r="E727" s="672"/>
      <c r="F727" s="672"/>
      <c r="G727" s="672"/>
      <c r="H727" s="672"/>
      <c r="I727" s="672"/>
      <c r="J727" s="672"/>
      <c r="K727" s="672"/>
      <c r="L727" s="672"/>
      <c r="M727" s="672"/>
      <c r="N727" s="672"/>
      <c r="O727" s="672"/>
      <c r="P727" s="672"/>
      <c r="Q727" s="672"/>
      <c r="R727" s="672"/>
      <c r="S727" s="672"/>
      <c r="T727" s="672"/>
      <c r="U727" s="672"/>
      <c r="V727" s="672"/>
      <c r="W727" s="672"/>
      <c r="X727" s="672"/>
      <c r="Y727" s="672"/>
      <c r="Z727" s="672"/>
      <c r="AA727" s="672"/>
      <c r="AB727" s="672"/>
    </row>
    <row r="728" spans="1:28" ht="15.75" customHeight="1">
      <c r="A728" s="672"/>
      <c r="B728" s="672"/>
      <c r="C728" s="672"/>
      <c r="D728" s="672"/>
      <c r="E728" s="672"/>
      <c r="F728" s="672"/>
      <c r="G728" s="672"/>
      <c r="H728" s="672"/>
      <c r="I728" s="672"/>
      <c r="J728" s="672"/>
      <c r="K728" s="672"/>
      <c r="L728" s="672"/>
      <c r="M728" s="672"/>
      <c r="N728" s="672"/>
      <c r="O728" s="672"/>
      <c r="P728" s="672"/>
      <c r="Q728" s="672"/>
      <c r="R728" s="672"/>
      <c r="S728" s="672"/>
      <c r="T728" s="672"/>
      <c r="U728" s="672"/>
      <c r="V728" s="672"/>
      <c r="W728" s="672"/>
      <c r="X728" s="672"/>
      <c r="Y728" s="672"/>
      <c r="Z728" s="672"/>
      <c r="AA728" s="672"/>
      <c r="AB728" s="672"/>
    </row>
    <row r="729" spans="1:28" ht="15.75" customHeight="1">
      <c r="A729" s="672"/>
      <c r="B729" s="672"/>
      <c r="C729" s="672"/>
      <c r="D729" s="672"/>
      <c r="E729" s="672"/>
      <c r="F729" s="672"/>
      <c r="G729" s="672"/>
      <c r="H729" s="672"/>
      <c r="I729" s="672"/>
      <c r="J729" s="672"/>
      <c r="K729" s="672"/>
      <c r="L729" s="672"/>
      <c r="M729" s="672"/>
      <c r="N729" s="672"/>
      <c r="O729" s="672"/>
      <c r="P729" s="672"/>
      <c r="Q729" s="672"/>
      <c r="R729" s="672"/>
      <c r="S729" s="672"/>
      <c r="T729" s="672"/>
      <c r="U729" s="672"/>
      <c r="V729" s="672"/>
      <c r="W729" s="672"/>
      <c r="X729" s="672"/>
      <c r="Y729" s="672"/>
      <c r="Z729" s="672"/>
      <c r="AA729" s="672"/>
      <c r="AB729" s="672"/>
    </row>
    <row r="730" spans="1:28" ht="15.75" customHeight="1">
      <c r="A730" s="672"/>
      <c r="B730" s="672"/>
      <c r="C730" s="672"/>
      <c r="D730" s="672"/>
      <c r="E730" s="672"/>
      <c r="F730" s="672"/>
      <c r="G730" s="672"/>
      <c r="H730" s="672"/>
      <c r="I730" s="672"/>
      <c r="J730" s="672"/>
      <c r="K730" s="672"/>
      <c r="L730" s="672"/>
      <c r="M730" s="672"/>
      <c r="N730" s="672"/>
      <c r="O730" s="672"/>
      <c r="P730" s="672"/>
      <c r="Q730" s="672"/>
      <c r="R730" s="672"/>
      <c r="S730" s="672"/>
      <c r="T730" s="672"/>
      <c r="U730" s="672"/>
      <c r="V730" s="672"/>
      <c r="W730" s="672"/>
      <c r="X730" s="672"/>
      <c r="Y730" s="672"/>
      <c r="Z730" s="672"/>
      <c r="AA730" s="672"/>
      <c r="AB730" s="672"/>
    </row>
    <row r="731" spans="1:28" ht="15.75" customHeight="1">
      <c r="A731" s="672"/>
      <c r="B731" s="672"/>
      <c r="C731" s="672"/>
      <c r="D731" s="672"/>
      <c r="E731" s="672"/>
      <c r="F731" s="672"/>
      <c r="G731" s="672"/>
      <c r="H731" s="672"/>
      <c r="I731" s="672"/>
      <c r="J731" s="672"/>
      <c r="K731" s="672"/>
      <c r="L731" s="672"/>
      <c r="M731" s="672"/>
      <c r="N731" s="672"/>
      <c r="O731" s="672"/>
      <c r="P731" s="672"/>
      <c r="Q731" s="672"/>
      <c r="R731" s="672"/>
      <c r="S731" s="672"/>
      <c r="T731" s="672"/>
      <c r="U731" s="672"/>
      <c r="V731" s="672"/>
      <c r="W731" s="672"/>
      <c r="X731" s="672"/>
      <c r="Y731" s="672"/>
      <c r="Z731" s="672"/>
      <c r="AA731" s="672"/>
      <c r="AB731" s="672"/>
    </row>
    <row r="732" spans="1:28" ht="15.75" customHeight="1">
      <c r="A732" s="672"/>
      <c r="B732" s="672"/>
      <c r="C732" s="672"/>
      <c r="D732" s="672"/>
      <c r="E732" s="672"/>
      <c r="F732" s="672"/>
      <c r="G732" s="672"/>
      <c r="H732" s="672"/>
      <c r="I732" s="672"/>
      <c r="J732" s="672"/>
      <c r="K732" s="672"/>
      <c r="L732" s="672"/>
      <c r="M732" s="672"/>
      <c r="N732" s="672"/>
      <c r="O732" s="672"/>
      <c r="P732" s="672"/>
      <c r="Q732" s="672"/>
      <c r="R732" s="672"/>
      <c r="S732" s="672"/>
      <c r="T732" s="672"/>
      <c r="U732" s="672"/>
      <c r="V732" s="672"/>
      <c r="W732" s="672"/>
      <c r="X732" s="672"/>
      <c r="Y732" s="672"/>
      <c r="Z732" s="672"/>
      <c r="AA732" s="672"/>
      <c r="AB732" s="672"/>
    </row>
    <row r="733" spans="1:28" ht="15.75" customHeight="1">
      <c r="A733" s="672"/>
      <c r="B733" s="672"/>
      <c r="C733" s="672"/>
      <c r="D733" s="672"/>
      <c r="E733" s="672"/>
      <c r="F733" s="672"/>
      <c r="G733" s="672"/>
      <c r="H733" s="672"/>
      <c r="I733" s="672"/>
      <c r="J733" s="672"/>
      <c r="K733" s="672"/>
      <c r="L733" s="672"/>
      <c r="M733" s="672"/>
      <c r="N733" s="672"/>
      <c r="O733" s="672"/>
      <c r="P733" s="672"/>
      <c r="Q733" s="672"/>
      <c r="R733" s="672"/>
      <c r="S733" s="672"/>
      <c r="T733" s="672"/>
      <c r="U733" s="672"/>
      <c r="V733" s="672"/>
      <c r="W733" s="672"/>
      <c r="X733" s="672"/>
      <c r="Y733" s="672"/>
      <c r="Z733" s="672"/>
      <c r="AA733" s="672"/>
      <c r="AB733" s="672"/>
    </row>
    <row r="734" spans="1:28" ht="15.75" customHeight="1">
      <c r="A734" s="672"/>
      <c r="B734" s="672"/>
      <c r="C734" s="672"/>
      <c r="D734" s="672"/>
      <c r="E734" s="672"/>
      <c r="F734" s="672"/>
      <c r="G734" s="672"/>
      <c r="H734" s="672"/>
      <c r="I734" s="672"/>
      <c r="J734" s="672"/>
      <c r="K734" s="672"/>
      <c r="L734" s="672"/>
      <c r="M734" s="672"/>
      <c r="N734" s="672"/>
      <c r="O734" s="672"/>
      <c r="P734" s="672"/>
      <c r="Q734" s="672"/>
      <c r="R734" s="672"/>
      <c r="S734" s="672"/>
      <c r="T734" s="672"/>
      <c r="U734" s="672"/>
      <c r="V734" s="672"/>
      <c r="W734" s="672"/>
      <c r="X734" s="672"/>
      <c r="Y734" s="672"/>
      <c r="Z734" s="672"/>
      <c r="AA734" s="672"/>
      <c r="AB734" s="672"/>
    </row>
    <row r="735" spans="1:28" ht="15.75" customHeight="1">
      <c r="A735" s="672"/>
      <c r="B735" s="672"/>
      <c r="C735" s="672"/>
      <c r="D735" s="672"/>
      <c r="E735" s="672"/>
      <c r="F735" s="672"/>
      <c r="G735" s="672"/>
      <c r="H735" s="672"/>
      <c r="I735" s="672"/>
      <c r="J735" s="672"/>
      <c r="K735" s="672"/>
      <c r="L735" s="672"/>
      <c r="M735" s="672"/>
      <c r="N735" s="672"/>
      <c r="O735" s="672"/>
      <c r="P735" s="672"/>
      <c r="Q735" s="672"/>
      <c r="R735" s="672"/>
      <c r="S735" s="672"/>
      <c r="T735" s="672"/>
      <c r="U735" s="672"/>
      <c r="V735" s="672"/>
      <c r="W735" s="672"/>
      <c r="X735" s="672"/>
      <c r="Y735" s="672"/>
      <c r="Z735" s="672"/>
      <c r="AA735" s="672"/>
      <c r="AB735" s="672"/>
    </row>
    <row r="736" spans="1:28" ht="15.75" customHeight="1">
      <c r="A736" s="672"/>
      <c r="B736" s="672"/>
      <c r="C736" s="672"/>
      <c r="D736" s="672"/>
      <c r="E736" s="672"/>
      <c r="F736" s="672"/>
      <c r="G736" s="672"/>
      <c r="H736" s="672"/>
      <c r="I736" s="672"/>
      <c r="J736" s="672"/>
      <c r="K736" s="672"/>
      <c r="L736" s="672"/>
      <c r="M736" s="672"/>
      <c r="N736" s="672"/>
      <c r="O736" s="672"/>
      <c r="P736" s="672"/>
      <c r="Q736" s="672"/>
      <c r="R736" s="672"/>
      <c r="S736" s="672"/>
      <c r="T736" s="672"/>
      <c r="U736" s="672"/>
      <c r="V736" s="672"/>
      <c r="W736" s="672"/>
      <c r="X736" s="672"/>
      <c r="Y736" s="672"/>
      <c r="Z736" s="672"/>
      <c r="AA736" s="672"/>
      <c r="AB736" s="672"/>
    </row>
    <row r="737" spans="1:28" ht="15.75" customHeight="1">
      <c r="A737" s="672"/>
      <c r="B737" s="672"/>
      <c r="C737" s="672"/>
      <c r="D737" s="672"/>
      <c r="E737" s="672"/>
      <c r="F737" s="672"/>
      <c r="G737" s="672"/>
      <c r="H737" s="672"/>
      <c r="I737" s="672"/>
      <c r="J737" s="672"/>
      <c r="K737" s="672"/>
      <c r="L737" s="672"/>
      <c r="M737" s="672"/>
      <c r="N737" s="672"/>
      <c r="O737" s="672"/>
      <c r="P737" s="672"/>
      <c r="Q737" s="672"/>
      <c r="R737" s="672"/>
      <c r="S737" s="672"/>
      <c r="T737" s="672"/>
      <c r="U737" s="672"/>
      <c r="V737" s="672"/>
      <c r="W737" s="672"/>
      <c r="X737" s="672"/>
      <c r="Y737" s="672"/>
      <c r="Z737" s="672"/>
      <c r="AA737" s="672"/>
      <c r="AB737" s="672"/>
    </row>
    <row r="738" spans="1:28" ht="15.75" customHeight="1">
      <c r="A738" s="672"/>
      <c r="B738" s="672"/>
      <c r="C738" s="672"/>
      <c r="D738" s="672"/>
      <c r="E738" s="672"/>
      <c r="F738" s="672"/>
      <c r="G738" s="672"/>
      <c r="H738" s="672"/>
      <c r="I738" s="672"/>
      <c r="J738" s="672"/>
      <c r="K738" s="672"/>
      <c r="L738" s="672"/>
      <c r="M738" s="672"/>
      <c r="N738" s="672"/>
      <c r="O738" s="672"/>
      <c r="P738" s="672"/>
      <c r="Q738" s="672"/>
      <c r="R738" s="672"/>
      <c r="S738" s="672"/>
      <c r="T738" s="672"/>
      <c r="U738" s="672"/>
      <c r="V738" s="672"/>
      <c r="W738" s="672"/>
      <c r="X738" s="672"/>
      <c r="Y738" s="672"/>
      <c r="Z738" s="672"/>
      <c r="AA738" s="672"/>
      <c r="AB738" s="672"/>
    </row>
    <row r="739" spans="1:28" ht="15.75" customHeight="1">
      <c r="A739" s="672"/>
      <c r="B739" s="672"/>
      <c r="C739" s="672"/>
      <c r="D739" s="672"/>
      <c r="E739" s="672"/>
      <c r="F739" s="672"/>
      <c r="G739" s="672"/>
      <c r="H739" s="672"/>
      <c r="I739" s="672"/>
      <c r="J739" s="672"/>
      <c r="K739" s="672"/>
      <c r="L739" s="672"/>
      <c r="M739" s="672"/>
      <c r="N739" s="672"/>
      <c r="O739" s="672"/>
      <c r="P739" s="672"/>
      <c r="Q739" s="672"/>
      <c r="R739" s="672"/>
      <c r="S739" s="672"/>
      <c r="T739" s="672"/>
      <c r="U739" s="672"/>
      <c r="V739" s="672"/>
      <c r="W739" s="672"/>
      <c r="X739" s="672"/>
      <c r="Y739" s="672"/>
      <c r="Z739" s="672"/>
      <c r="AA739" s="672"/>
      <c r="AB739" s="672"/>
    </row>
    <row r="740" spans="1:28" ht="15.75" customHeight="1">
      <c r="A740" s="672"/>
      <c r="B740" s="672"/>
      <c r="C740" s="672"/>
      <c r="D740" s="672"/>
      <c r="E740" s="672"/>
      <c r="F740" s="672"/>
      <c r="G740" s="672"/>
      <c r="H740" s="672"/>
      <c r="I740" s="672"/>
      <c r="J740" s="672"/>
      <c r="K740" s="672"/>
      <c r="L740" s="672"/>
      <c r="M740" s="672"/>
      <c r="N740" s="672"/>
      <c r="O740" s="672"/>
      <c r="P740" s="672"/>
      <c r="Q740" s="672"/>
      <c r="R740" s="672"/>
      <c r="S740" s="672"/>
      <c r="T740" s="672"/>
      <c r="U740" s="672"/>
      <c r="V740" s="672"/>
      <c r="W740" s="672"/>
      <c r="X740" s="672"/>
      <c r="Y740" s="672"/>
      <c r="Z740" s="672"/>
      <c r="AA740" s="672"/>
      <c r="AB740" s="672"/>
    </row>
    <row r="741" spans="1:28" ht="15.75" customHeight="1">
      <c r="A741" s="672"/>
      <c r="B741" s="672"/>
      <c r="C741" s="672"/>
      <c r="D741" s="672"/>
      <c r="E741" s="672"/>
      <c r="F741" s="672"/>
      <c r="G741" s="672"/>
      <c r="H741" s="672"/>
      <c r="I741" s="672"/>
      <c r="J741" s="672"/>
      <c r="K741" s="672"/>
      <c r="L741" s="672"/>
      <c r="M741" s="672"/>
      <c r="N741" s="672"/>
      <c r="O741" s="672"/>
      <c r="P741" s="672"/>
      <c r="Q741" s="672"/>
      <c r="R741" s="672"/>
      <c r="S741" s="672"/>
      <c r="T741" s="672"/>
      <c r="U741" s="672"/>
      <c r="V741" s="672"/>
      <c r="W741" s="672"/>
      <c r="X741" s="672"/>
      <c r="Y741" s="672"/>
      <c r="Z741" s="672"/>
      <c r="AA741" s="672"/>
      <c r="AB741" s="672"/>
    </row>
    <row r="742" spans="1:28" ht="15.75" customHeight="1">
      <c r="A742" s="672"/>
      <c r="B742" s="672"/>
      <c r="C742" s="672"/>
      <c r="D742" s="672"/>
      <c r="E742" s="672"/>
      <c r="F742" s="672"/>
      <c r="G742" s="672"/>
      <c r="H742" s="672"/>
      <c r="I742" s="672"/>
      <c r="J742" s="672"/>
      <c r="K742" s="672"/>
      <c r="L742" s="672"/>
      <c r="M742" s="672"/>
      <c r="N742" s="672"/>
      <c r="O742" s="672"/>
      <c r="P742" s="672"/>
      <c r="Q742" s="672"/>
      <c r="R742" s="672"/>
      <c r="S742" s="672"/>
      <c r="T742" s="672"/>
      <c r="U742" s="672"/>
      <c r="V742" s="672"/>
      <c r="W742" s="672"/>
      <c r="X742" s="672"/>
      <c r="Y742" s="672"/>
      <c r="Z742" s="672"/>
      <c r="AA742" s="672"/>
      <c r="AB742" s="672"/>
    </row>
    <row r="743" spans="1:28" ht="15.75" customHeight="1">
      <c r="A743" s="672"/>
      <c r="B743" s="672"/>
      <c r="C743" s="672"/>
      <c r="D743" s="672"/>
      <c r="E743" s="672"/>
      <c r="F743" s="672"/>
      <c r="G743" s="672"/>
      <c r="H743" s="672"/>
      <c r="I743" s="672"/>
      <c r="J743" s="672"/>
      <c r="K743" s="672"/>
      <c r="L743" s="672"/>
      <c r="M743" s="672"/>
      <c r="N743" s="672"/>
      <c r="O743" s="672"/>
      <c r="P743" s="672"/>
      <c r="Q743" s="672"/>
      <c r="R743" s="672"/>
      <c r="S743" s="672"/>
      <c r="T743" s="672"/>
      <c r="U743" s="672"/>
      <c r="V743" s="672"/>
      <c r="W743" s="672"/>
      <c r="X743" s="672"/>
      <c r="Y743" s="672"/>
      <c r="Z743" s="672"/>
      <c r="AA743" s="672"/>
      <c r="AB743" s="672"/>
    </row>
    <row r="744" spans="1:28" ht="15.75" customHeight="1">
      <c r="A744" s="672"/>
      <c r="B744" s="672"/>
      <c r="C744" s="672"/>
      <c r="D744" s="672"/>
      <c r="E744" s="672"/>
      <c r="F744" s="672"/>
      <c r="G744" s="672"/>
      <c r="H744" s="672"/>
      <c r="I744" s="672"/>
      <c r="J744" s="672"/>
      <c r="K744" s="672"/>
      <c r="L744" s="672"/>
      <c r="M744" s="672"/>
      <c r="N744" s="672"/>
      <c r="O744" s="672"/>
      <c r="P744" s="672"/>
      <c r="Q744" s="672"/>
      <c r="R744" s="672"/>
      <c r="S744" s="672"/>
      <c r="T744" s="672"/>
      <c r="U744" s="672"/>
      <c r="V744" s="672"/>
      <c r="W744" s="672"/>
      <c r="X744" s="672"/>
      <c r="Y744" s="672"/>
      <c r="Z744" s="672"/>
      <c r="AA744" s="672"/>
      <c r="AB744" s="672"/>
    </row>
    <row r="745" spans="1:28" ht="15.75" customHeight="1">
      <c r="A745" s="672"/>
      <c r="B745" s="672"/>
      <c r="C745" s="672"/>
      <c r="D745" s="672"/>
      <c r="E745" s="672"/>
      <c r="F745" s="672"/>
      <c r="G745" s="672"/>
      <c r="H745" s="672"/>
      <c r="I745" s="672"/>
      <c r="J745" s="672"/>
      <c r="K745" s="672"/>
      <c r="L745" s="672"/>
      <c r="M745" s="672"/>
      <c r="N745" s="672"/>
      <c r="O745" s="672"/>
      <c r="P745" s="672"/>
      <c r="Q745" s="672"/>
      <c r="R745" s="672"/>
      <c r="S745" s="672"/>
      <c r="T745" s="672"/>
      <c r="U745" s="672"/>
      <c r="V745" s="672"/>
      <c r="W745" s="672"/>
      <c r="X745" s="672"/>
      <c r="Y745" s="672"/>
      <c r="Z745" s="672"/>
      <c r="AA745" s="672"/>
      <c r="AB745" s="672"/>
    </row>
    <row r="746" spans="1:28" ht="15.75" customHeight="1">
      <c r="A746" s="672"/>
      <c r="B746" s="672"/>
      <c r="C746" s="672"/>
      <c r="D746" s="672"/>
      <c r="E746" s="672"/>
      <c r="F746" s="672"/>
      <c r="G746" s="672"/>
      <c r="H746" s="672"/>
      <c r="I746" s="672"/>
      <c r="J746" s="672"/>
      <c r="K746" s="672"/>
      <c r="L746" s="672"/>
      <c r="M746" s="672"/>
      <c r="N746" s="672"/>
      <c r="O746" s="672"/>
      <c r="P746" s="672"/>
      <c r="Q746" s="672"/>
      <c r="R746" s="672"/>
      <c r="S746" s="672"/>
      <c r="T746" s="672"/>
      <c r="U746" s="672"/>
      <c r="V746" s="672"/>
      <c r="W746" s="672"/>
      <c r="X746" s="672"/>
      <c r="Y746" s="672"/>
      <c r="Z746" s="672"/>
      <c r="AA746" s="672"/>
      <c r="AB746" s="672"/>
    </row>
    <row r="747" spans="1:28" ht="15.75" customHeight="1">
      <c r="A747" s="672"/>
      <c r="B747" s="672"/>
      <c r="C747" s="672"/>
      <c r="D747" s="672"/>
      <c r="E747" s="672"/>
      <c r="F747" s="672"/>
      <c r="G747" s="672"/>
      <c r="H747" s="672"/>
      <c r="I747" s="672"/>
      <c r="J747" s="672"/>
      <c r="K747" s="672"/>
      <c r="L747" s="672"/>
      <c r="M747" s="672"/>
      <c r="N747" s="672"/>
      <c r="O747" s="672"/>
      <c r="P747" s="672"/>
      <c r="Q747" s="672"/>
      <c r="R747" s="672"/>
      <c r="S747" s="672"/>
      <c r="T747" s="672"/>
      <c r="U747" s="672"/>
      <c r="V747" s="672"/>
      <c r="W747" s="672"/>
      <c r="X747" s="672"/>
      <c r="Y747" s="672"/>
      <c r="Z747" s="672"/>
      <c r="AA747" s="672"/>
      <c r="AB747" s="672"/>
    </row>
    <row r="748" spans="1:28" ht="15.75" customHeight="1">
      <c r="A748" s="672"/>
      <c r="B748" s="672"/>
      <c r="C748" s="672"/>
      <c r="D748" s="672"/>
      <c r="E748" s="672"/>
      <c r="F748" s="672"/>
      <c r="G748" s="672"/>
      <c r="H748" s="672"/>
      <c r="I748" s="672"/>
      <c r="J748" s="672"/>
      <c r="K748" s="672"/>
      <c r="L748" s="672"/>
      <c r="M748" s="672"/>
      <c r="N748" s="672"/>
      <c r="O748" s="672"/>
      <c r="P748" s="672"/>
      <c r="Q748" s="672"/>
      <c r="R748" s="672"/>
      <c r="S748" s="672"/>
      <c r="T748" s="672"/>
      <c r="U748" s="672"/>
      <c r="V748" s="672"/>
      <c r="W748" s="672"/>
      <c r="X748" s="672"/>
      <c r="Y748" s="672"/>
      <c r="Z748" s="672"/>
      <c r="AA748" s="672"/>
      <c r="AB748" s="672"/>
    </row>
    <row r="749" spans="1:28" ht="15.75" customHeight="1">
      <c r="A749" s="672"/>
      <c r="B749" s="672"/>
      <c r="C749" s="672"/>
      <c r="D749" s="672"/>
      <c r="E749" s="672"/>
      <c r="F749" s="672"/>
      <c r="G749" s="672"/>
      <c r="H749" s="672"/>
      <c r="I749" s="672"/>
      <c r="J749" s="672"/>
      <c r="K749" s="672"/>
      <c r="L749" s="672"/>
      <c r="M749" s="672"/>
      <c r="N749" s="672"/>
      <c r="O749" s="672"/>
      <c r="P749" s="672"/>
      <c r="Q749" s="672"/>
      <c r="R749" s="672"/>
      <c r="S749" s="672"/>
      <c r="T749" s="672"/>
      <c r="U749" s="672"/>
      <c r="V749" s="672"/>
      <c r="W749" s="672"/>
      <c r="X749" s="672"/>
      <c r="Y749" s="672"/>
      <c r="Z749" s="672"/>
      <c r="AA749" s="672"/>
      <c r="AB749" s="672"/>
    </row>
    <row r="750" spans="1:28" ht="15.75" customHeight="1">
      <c r="A750" s="672"/>
      <c r="B750" s="672"/>
      <c r="C750" s="672"/>
      <c r="D750" s="672"/>
      <c r="E750" s="672"/>
      <c r="F750" s="672"/>
      <c r="G750" s="672"/>
      <c r="H750" s="672"/>
      <c r="I750" s="672"/>
      <c r="J750" s="672"/>
      <c r="K750" s="672"/>
      <c r="L750" s="672"/>
      <c r="M750" s="672"/>
      <c r="N750" s="672"/>
      <c r="O750" s="672"/>
      <c r="P750" s="672"/>
      <c r="Q750" s="672"/>
      <c r="R750" s="672"/>
      <c r="S750" s="672"/>
      <c r="T750" s="672"/>
      <c r="U750" s="672"/>
      <c r="V750" s="672"/>
      <c r="W750" s="672"/>
      <c r="X750" s="672"/>
      <c r="Y750" s="672"/>
      <c r="Z750" s="672"/>
      <c r="AA750" s="672"/>
      <c r="AB750" s="672"/>
    </row>
    <row r="751" spans="1:28" ht="15.75" customHeight="1">
      <c r="A751" s="672"/>
      <c r="B751" s="672"/>
      <c r="C751" s="672"/>
      <c r="D751" s="672"/>
      <c r="E751" s="672"/>
      <c r="F751" s="672"/>
      <c r="G751" s="672"/>
      <c r="H751" s="672"/>
      <c r="I751" s="672"/>
      <c r="J751" s="672"/>
      <c r="K751" s="672"/>
      <c r="L751" s="672"/>
      <c r="M751" s="672"/>
      <c r="N751" s="672"/>
      <c r="O751" s="672"/>
      <c r="P751" s="672"/>
      <c r="Q751" s="672"/>
      <c r="R751" s="672"/>
      <c r="S751" s="672"/>
      <c r="T751" s="672"/>
      <c r="U751" s="672"/>
      <c r="V751" s="672"/>
      <c r="W751" s="672"/>
      <c r="X751" s="672"/>
      <c r="Y751" s="672"/>
      <c r="Z751" s="672"/>
      <c r="AA751" s="672"/>
      <c r="AB751" s="672"/>
    </row>
    <row r="752" spans="1:28" ht="15.75" customHeight="1">
      <c r="A752" s="672"/>
      <c r="B752" s="672"/>
      <c r="C752" s="672"/>
      <c r="D752" s="672"/>
      <c r="E752" s="672"/>
      <c r="F752" s="672"/>
      <c r="G752" s="672"/>
      <c r="H752" s="672"/>
      <c r="I752" s="672"/>
      <c r="J752" s="672"/>
      <c r="K752" s="672"/>
      <c r="L752" s="672"/>
      <c r="M752" s="672"/>
      <c r="N752" s="672"/>
      <c r="O752" s="672"/>
      <c r="P752" s="672"/>
      <c r="Q752" s="672"/>
      <c r="R752" s="672"/>
      <c r="S752" s="672"/>
      <c r="T752" s="672"/>
      <c r="U752" s="672"/>
      <c r="V752" s="672"/>
      <c r="W752" s="672"/>
      <c r="X752" s="672"/>
      <c r="Y752" s="672"/>
      <c r="Z752" s="672"/>
      <c r="AA752" s="672"/>
      <c r="AB752" s="672"/>
    </row>
    <row r="753" spans="1:28" ht="15.75" customHeight="1">
      <c r="A753" s="672"/>
      <c r="B753" s="672"/>
      <c r="C753" s="672"/>
      <c r="D753" s="672"/>
      <c r="E753" s="672"/>
      <c r="F753" s="672"/>
      <c r="G753" s="672"/>
      <c r="H753" s="672"/>
      <c r="I753" s="672"/>
      <c r="J753" s="672"/>
      <c r="K753" s="672"/>
      <c r="L753" s="672"/>
      <c r="M753" s="672"/>
      <c r="N753" s="672"/>
      <c r="O753" s="672"/>
      <c r="P753" s="672"/>
      <c r="Q753" s="672"/>
      <c r="R753" s="672"/>
      <c r="S753" s="672"/>
      <c r="T753" s="672"/>
      <c r="U753" s="672"/>
      <c r="V753" s="672"/>
      <c r="W753" s="672"/>
      <c r="X753" s="672"/>
      <c r="Y753" s="672"/>
      <c r="Z753" s="672"/>
      <c r="AA753" s="672"/>
      <c r="AB753" s="672"/>
    </row>
    <row r="754" spans="1:28" ht="15.75" customHeight="1">
      <c r="A754" s="672"/>
      <c r="B754" s="672"/>
      <c r="C754" s="672"/>
      <c r="D754" s="672"/>
      <c r="E754" s="672"/>
      <c r="F754" s="672"/>
      <c r="G754" s="672"/>
      <c r="H754" s="672"/>
      <c r="I754" s="672"/>
      <c r="J754" s="672"/>
      <c r="K754" s="672"/>
      <c r="L754" s="672"/>
      <c r="M754" s="672"/>
      <c r="N754" s="672"/>
      <c r="O754" s="672"/>
      <c r="P754" s="672"/>
      <c r="Q754" s="672"/>
      <c r="R754" s="672"/>
      <c r="S754" s="672"/>
      <c r="T754" s="672"/>
      <c r="U754" s="672"/>
      <c r="V754" s="672"/>
      <c r="W754" s="672"/>
      <c r="X754" s="672"/>
      <c r="Y754" s="672"/>
      <c r="Z754" s="672"/>
      <c r="AA754" s="672"/>
      <c r="AB754" s="672"/>
    </row>
    <row r="755" spans="1:28" ht="15.75" customHeight="1">
      <c r="A755" s="672"/>
      <c r="B755" s="672"/>
      <c r="C755" s="672"/>
      <c r="D755" s="672"/>
      <c r="E755" s="672"/>
      <c r="F755" s="672"/>
      <c r="G755" s="672"/>
      <c r="H755" s="672"/>
      <c r="I755" s="672"/>
      <c r="J755" s="672"/>
      <c r="K755" s="672"/>
      <c r="L755" s="672"/>
      <c r="M755" s="672"/>
      <c r="N755" s="672"/>
      <c r="O755" s="672"/>
      <c r="P755" s="672"/>
      <c r="Q755" s="672"/>
      <c r="R755" s="672"/>
      <c r="S755" s="672"/>
      <c r="T755" s="672"/>
      <c r="U755" s="672"/>
      <c r="V755" s="672"/>
      <c r="W755" s="672"/>
      <c r="X755" s="672"/>
      <c r="Y755" s="672"/>
      <c r="Z755" s="672"/>
      <c r="AA755" s="672"/>
      <c r="AB755" s="672"/>
    </row>
    <row r="756" spans="1:28" ht="15.75" customHeight="1">
      <c r="A756" s="672"/>
      <c r="B756" s="672"/>
      <c r="C756" s="672"/>
      <c r="D756" s="672"/>
      <c r="E756" s="672"/>
      <c r="F756" s="672"/>
      <c r="G756" s="672"/>
      <c r="H756" s="672"/>
      <c r="I756" s="672"/>
      <c r="J756" s="672"/>
      <c r="K756" s="672"/>
      <c r="L756" s="672"/>
      <c r="M756" s="672"/>
      <c r="N756" s="672"/>
      <c r="O756" s="672"/>
      <c r="P756" s="672"/>
      <c r="Q756" s="672"/>
      <c r="R756" s="672"/>
      <c r="S756" s="672"/>
      <c r="T756" s="672"/>
      <c r="U756" s="672"/>
      <c r="V756" s="672"/>
      <c r="W756" s="672"/>
      <c r="X756" s="672"/>
      <c r="Y756" s="672"/>
      <c r="Z756" s="672"/>
      <c r="AA756" s="672"/>
      <c r="AB756" s="672"/>
    </row>
    <row r="757" spans="1:28" ht="15.75" customHeight="1">
      <c r="A757" s="672"/>
      <c r="B757" s="672"/>
      <c r="C757" s="672"/>
      <c r="D757" s="672"/>
      <c r="E757" s="672"/>
      <c r="F757" s="672"/>
      <c r="G757" s="672"/>
      <c r="H757" s="672"/>
      <c r="I757" s="672"/>
      <c r="J757" s="672"/>
      <c r="K757" s="672"/>
      <c r="L757" s="672"/>
      <c r="M757" s="672"/>
      <c r="N757" s="672"/>
      <c r="O757" s="672"/>
      <c r="P757" s="672"/>
      <c r="Q757" s="672"/>
      <c r="R757" s="672"/>
      <c r="S757" s="672"/>
      <c r="T757" s="672"/>
      <c r="U757" s="672"/>
      <c r="V757" s="672"/>
      <c r="W757" s="672"/>
      <c r="X757" s="672"/>
      <c r="Y757" s="672"/>
      <c r="Z757" s="672"/>
      <c r="AA757" s="672"/>
      <c r="AB757" s="672"/>
    </row>
    <row r="758" spans="1:28" ht="15.75" customHeight="1">
      <c r="A758" s="672"/>
      <c r="B758" s="672"/>
      <c r="C758" s="672"/>
      <c r="D758" s="672"/>
      <c r="E758" s="672"/>
      <c r="F758" s="672"/>
      <c r="G758" s="672"/>
      <c r="H758" s="672"/>
      <c r="I758" s="672"/>
      <c r="J758" s="672"/>
      <c r="K758" s="672"/>
      <c r="L758" s="672"/>
      <c r="M758" s="672"/>
      <c r="N758" s="672"/>
      <c r="O758" s="672"/>
      <c r="P758" s="672"/>
      <c r="Q758" s="672"/>
      <c r="R758" s="672"/>
      <c r="S758" s="672"/>
      <c r="T758" s="672"/>
      <c r="U758" s="672"/>
      <c r="V758" s="672"/>
      <c r="W758" s="672"/>
      <c r="X758" s="672"/>
      <c r="Y758" s="672"/>
      <c r="Z758" s="672"/>
      <c r="AA758" s="672"/>
      <c r="AB758" s="672"/>
    </row>
    <row r="759" spans="1:28" ht="15.75" customHeight="1">
      <c r="A759" s="672"/>
      <c r="B759" s="672"/>
      <c r="C759" s="672"/>
      <c r="D759" s="672"/>
      <c r="E759" s="672"/>
      <c r="F759" s="672"/>
      <c r="G759" s="672"/>
      <c r="H759" s="672"/>
      <c r="I759" s="672"/>
      <c r="J759" s="672"/>
      <c r="K759" s="672"/>
      <c r="L759" s="672"/>
      <c r="M759" s="672"/>
      <c r="N759" s="672"/>
      <c r="O759" s="672"/>
      <c r="P759" s="672"/>
      <c r="Q759" s="672"/>
      <c r="R759" s="672"/>
      <c r="S759" s="672"/>
      <c r="T759" s="672"/>
      <c r="U759" s="672"/>
      <c r="V759" s="672"/>
      <c r="W759" s="672"/>
      <c r="X759" s="672"/>
      <c r="Y759" s="672"/>
      <c r="Z759" s="672"/>
      <c r="AA759" s="672"/>
      <c r="AB759" s="672"/>
    </row>
    <row r="760" spans="1:28" ht="15.75" customHeight="1">
      <c r="A760" s="672"/>
      <c r="B760" s="672"/>
      <c r="C760" s="672"/>
      <c r="D760" s="672"/>
      <c r="E760" s="672"/>
      <c r="F760" s="672"/>
      <c r="G760" s="672"/>
      <c r="H760" s="672"/>
      <c r="I760" s="672"/>
      <c r="J760" s="672"/>
      <c r="K760" s="672"/>
      <c r="L760" s="672"/>
      <c r="M760" s="672"/>
      <c r="N760" s="672"/>
      <c r="O760" s="672"/>
      <c r="P760" s="672"/>
      <c r="Q760" s="672"/>
      <c r="R760" s="672"/>
      <c r="S760" s="672"/>
      <c r="T760" s="672"/>
      <c r="U760" s="672"/>
      <c r="V760" s="672"/>
      <c r="W760" s="672"/>
      <c r="X760" s="672"/>
      <c r="Y760" s="672"/>
      <c r="Z760" s="672"/>
      <c r="AA760" s="672"/>
      <c r="AB760" s="672"/>
    </row>
    <row r="761" spans="1:28" ht="15.75" customHeight="1">
      <c r="A761" s="672"/>
      <c r="B761" s="672"/>
      <c r="C761" s="672"/>
      <c r="D761" s="672"/>
      <c r="E761" s="672"/>
      <c r="F761" s="672"/>
      <c r="G761" s="672"/>
      <c r="H761" s="672"/>
      <c r="I761" s="672"/>
      <c r="J761" s="672"/>
      <c r="K761" s="672"/>
      <c r="L761" s="672"/>
      <c r="M761" s="672"/>
      <c r="N761" s="672"/>
      <c r="O761" s="672"/>
      <c r="P761" s="672"/>
      <c r="Q761" s="672"/>
      <c r="R761" s="672"/>
      <c r="S761" s="672"/>
      <c r="T761" s="672"/>
      <c r="U761" s="672"/>
      <c r="V761" s="672"/>
      <c r="W761" s="672"/>
      <c r="X761" s="672"/>
      <c r="Y761" s="672"/>
      <c r="Z761" s="672"/>
      <c r="AA761" s="672"/>
      <c r="AB761" s="672"/>
    </row>
    <row r="762" spans="1:28" ht="15.75" customHeight="1">
      <c r="A762" s="672"/>
      <c r="B762" s="672"/>
      <c r="C762" s="672"/>
      <c r="D762" s="672"/>
      <c r="E762" s="672"/>
      <c r="F762" s="672"/>
      <c r="G762" s="672"/>
      <c r="H762" s="672"/>
      <c r="I762" s="672"/>
      <c r="J762" s="672"/>
      <c r="K762" s="672"/>
      <c r="L762" s="672"/>
      <c r="M762" s="672"/>
      <c r="N762" s="672"/>
      <c r="O762" s="672"/>
      <c r="P762" s="672"/>
      <c r="Q762" s="672"/>
      <c r="R762" s="672"/>
      <c r="S762" s="672"/>
      <c r="T762" s="672"/>
      <c r="U762" s="672"/>
      <c r="V762" s="672"/>
      <c r="W762" s="672"/>
      <c r="X762" s="672"/>
      <c r="Y762" s="672"/>
      <c r="Z762" s="672"/>
      <c r="AA762" s="672"/>
      <c r="AB762" s="672"/>
    </row>
    <row r="763" spans="1:28" ht="15.75" customHeight="1">
      <c r="A763" s="672"/>
      <c r="B763" s="672"/>
      <c r="C763" s="672"/>
      <c r="D763" s="672"/>
      <c r="E763" s="672"/>
      <c r="F763" s="672"/>
      <c r="G763" s="672"/>
      <c r="H763" s="672"/>
      <c r="I763" s="672"/>
      <c r="J763" s="672"/>
      <c r="K763" s="672"/>
      <c r="L763" s="672"/>
      <c r="M763" s="672"/>
      <c r="N763" s="672"/>
      <c r="O763" s="672"/>
      <c r="P763" s="672"/>
      <c r="Q763" s="672"/>
      <c r="R763" s="672"/>
      <c r="S763" s="672"/>
      <c r="T763" s="672"/>
      <c r="U763" s="672"/>
      <c r="V763" s="672"/>
      <c r="W763" s="672"/>
      <c r="X763" s="672"/>
      <c r="Y763" s="672"/>
      <c r="Z763" s="672"/>
      <c r="AA763" s="672"/>
      <c r="AB763" s="672"/>
    </row>
    <row r="764" spans="1:28" ht="15.75" customHeight="1">
      <c r="A764" s="672"/>
      <c r="B764" s="672"/>
      <c r="C764" s="672"/>
      <c r="D764" s="672"/>
      <c r="E764" s="672"/>
      <c r="F764" s="672"/>
      <c r="G764" s="672"/>
      <c r="H764" s="672"/>
      <c r="I764" s="672"/>
      <c r="J764" s="672"/>
      <c r="K764" s="672"/>
      <c r="L764" s="672"/>
      <c r="M764" s="672"/>
      <c r="N764" s="672"/>
      <c r="O764" s="672"/>
      <c r="P764" s="672"/>
      <c r="Q764" s="672"/>
      <c r="R764" s="672"/>
      <c r="S764" s="672"/>
      <c r="T764" s="672"/>
      <c r="U764" s="672"/>
      <c r="V764" s="672"/>
      <c r="W764" s="672"/>
      <c r="X764" s="672"/>
      <c r="Y764" s="672"/>
      <c r="Z764" s="672"/>
      <c r="AA764" s="672"/>
      <c r="AB764" s="672"/>
    </row>
    <row r="765" spans="1:28" ht="15.75" customHeight="1">
      <c r="A765" s="672"/>
      <c r="B765" s="672"/>
      <c r="C765" s="672"/>
      <c r="D765" s="672"/>
      <c r="E765" s="672"/>
      <c r="F765" s="672"/>
      <c r="G765" s="672"/>
      <c r="H765" s="672"/>
      <c r="I765" s="672"/>
      <c r="J765" s="672"/>
      <c r="K765" s="672"/>
      <c r="L765" s="672"/>
      <c r="M765" s="672"/>
      <c r="N765" s="672"/>
      <c r="O765" s="672"/>
      <c r="P765" s="672"/>
      <c r="Q765" s="672"/>
      <c r="R765" s="672"/>
      <c r="S765" s="672"/>
      <c r="T765" s="672"/>
      <c r="U765" s="672"/>
      <c r="V765" s="672"/>
      <c r="W765" s="672"/>
      <c r="X765" s="672"/>
      <c r="Y765" s="672"/>
      <c r="Z765" s="672"/>
      <c r="AA765" s="672"/>
      <c r="AB765" s="672"/>
    </row>
    <row r="766" spans="1:28" ht="15.75" customHeight="1">
      <c r="A766" s="672"/>
      <c r="B766" s="672"/>
      <c r="C766" s="672"/>
      <c r="D766" s="672"/>
      <c r="E766" s="672"/>
      <c r="F766" s="672"/>
      <c r="G766" s="672"/>
      <c r="H766" s="672"/>
      <c r="I766" s="672"/>
      <c r="J766" s="672"/>
      <c r="K766" s="672"/>
      <c r="L766" s="672"/>
      <c r="M766" s="672"/>
      <c r="N766" s="672"/>
      <c r="O766" s="672"/>
      <c r="P766" s="672"/>
      <c r="Q766" s="672"/>
      <c r="R766" s="672"/>
      <c r="S766" s="672"/>
      <c r="T766" s="672"/>
      <c r="U766" s="672"/>
      <c r="V766" s="672"/>
      <c r="W766" s="672"/>
      <c r="X766" s="672"/>
      <c r="Y766" s="672"/>
      <c r="Z766" s="672"/>
      <c r="AA766" s="672"/>
      <c r="AB766" s="672"/>
    </row>
    <row r="767" spans="1:28" ht="15.75" customHeight="1">
      <c r="A767" s="672"/>
      <c r="B767" s="672"/>
      <c r="C767" s="672"/>
      <c r="D767" s="672"/>
      <c r="E767" s="672"/>
      <c r="F767" s="672"/>
      <c r="G767" s="672"/>
      <c r="H767" s="672"/>
      <c r="I767" s="672"/>
      <c r="J767" s="672"/>
      <c r="K767" s="672"/>
      <c r="L767" s="672"/>
      <c r="M767" s="672"/>
      <c r="N767" s="672"/>
      <c r="O767" s="672"/>
      <c r="P767" s="672"/>
      <c r="Q767" s="672"/>
      <c r="R767" s="672"/>
      <c r="S767" s="672"/>
      <c r="T767" s="672"/>
      <c r="U767" s="672"/>
      <c r="V767" s="672"/>
      <c r="W767" s="672"/>
      <c r="X767" s="672"/>
      <c r="Y767" s="672"/>
      <c r="Z767" s="672"/>
      <c r="AA767" s="672"/>
      <c r="AB767" s="672"/>
    </row>
    <row r="768" spans="1:28" ht="15.75" customHeight="1">
      <c r="A768" s="672"/>
      <c r="B768" s="672"/>
      <c r="C768" s="672"/>
      <c r="D768" s="672"/>
      <c r="E768" s="672"/>
      <c r="F768" s="672"/>
      <c r="G768" s="672"/>
      <c r="H768" s="672"/>
      <c r="I768" s="672"/>
      <c r="J768" s="672"/>
      <c r="K768" s="672"/>
      <c r="L768" s="672"/>
      <c r="M768" s="672"/>
      <c r="N768" s="672"/>
      <c r="O768" s="672"/>
      <c r="P768" s="672"/>
      <c r="Q768" s="672"/>
      <c r="R768" s="672"/>
      <c r="S768" s="672"/>
      <c r="T768" s="672"/>
      <c r="U768" s="672"/>
      <c r="V768" s="672"/>
      <c r="W768" s="672"/>
      <c r="X768" s="672"/>
      <c r="Y768" s="672"/>
      <c r="Z768" s="672"/>
      <c r="AA768" s="672"/>
      <c r="AB768" s="672"/>
    </row>
    <row r="769" spans="1:28" ht="15.75" customHeight="1">
      <c r="A769" s="672"/>
      <c r="B769" s="672"/>
      <c r="C769" s="672"/>
      <c r="D769" s="672"/>
      <c r="E769" s="672"/>
      <c r="F769" s="672"/>
      <c r="G769" s="672"/>
      <c r="H769" s="672"/>
      <c r="I769" s="672"/>
      <c r="J769" s="672"/>
      <c r="K769" s="672"/>
      <c r="L769" s="672"/>
      <c r="M769" s="672"/>
      <c r="N769" s="672"/>
      <c r="O769" s="672"/>
      <c r="P769" s="672"/>
      <c r="Q769" s="672"/>
      <c r="R769" s="672"/>
      <c r="S769" s="672"/>
      <c r="T769" s="672"/>
      <c r="U769" s="672"/>
      <c r="V769" s="672"/>
      <c r="W769" s="672"/>
      <c r="X769" s="672"/>
      <c r="Y769" s="672"/>
      <c r="Z769" s="672"/>
      <c r="AA769" s="672"/>
      <c r="AB769" s="672"/>
    </row>
    <row r="770" spans="1:28" ht="15.75" customHeight="1">
      <c r="A770" s="672"/>
      <c r="B770" s="672"/>
      <c r="C770" s="672"/>
      <c r="D770" s="672"/>
      <c r="E770" s="672"/>
      <c r="F770" s="672"/>
      <c r="G770" s="672"/>
      <c r="H770" s="672"/>
      <c r="I770" s="672"/>
      <c r="J770" s="672"/>
      <c r="K770" s="672"/>
      <c r="L770" s="672"/>
      <c r="M770" s="672"/>
      <c r="N770" s="672"/>
      <c r="O770" s="672"/>
      <c r="P770" s="672"/>
      <c r="Q770" s="672"/>
      <c r="R770" s="672"/>
      <c r="S770" s="672"/>
      <c r="T770" s="672"/>
      <c r="U770" s="672"/>
      <c r="V770" s="672"/>
      <c r="W770" s="672"/>
      <c r="X770" s="672"/>
      <c r="Y770" s="672"/>
      <c r="Z770" s="672"/>
      <c r="AA770" s="672"/>
      <c r="AB770" s="672"/>
    </row>
    <row r="771" spans="1:28" ht="15.75" customHeight="1">
      <c r="A771" s="672"/>
      <c r="B771" s="672"/>
      <c r="C771" s="672"/>
      <c r="D771" s="672"/>
      <c r="E771" s="672"/>
      <c r="F771" s="672"/>
      <c r="G771" s="672"/>
      <c r="H771" s="672"/>
      <c r="I771" s="672"/>
      <c r="J771" s="672"/>
      <c r="K771" s="672"/>
      <c r="L771" s="672"/>
      <c r="M771" s="672"/>
      <c r="N771" s="672"/>
      <c r="O771" s="672"/>
      <c r="P771" s="672"/>
      <c r="Q771" s="672"/>
      <c r="R771" s="672"/>
      <c r="S771" s="672"/>
      <c r="T771" s="672"/>
      <c r="U771" s="672"/>
      <c r="V771" s="672"/>
      <c r="W771" s="672"/>
      <c r="X771" s="672"/>
      <c r="Y771" s="672"/>
      <c r="Z771" s="672"/>
      <c r="AA771" s="672"/>
      <c r="AB771" s="672"/>
    </row>
    <row r="772" spans="1:28" ht="15.75" customHeight="1">
      <c r="A772" s="672"/>
      <c r="B772" s="672"/>
      <c r="C772" s="672"/>
      <c r="D772" s="672"/>
      <c r="E772" s="672"/>
      <c r="F772" s="672"/>
      <c r="G772" s="672"/>
      <c r="H772" s="672"/>
      <c r="I772" s="672"/>
      <c r="J772" s="672"/>
      <c r="K772" s="672"/>
      <c r="L772" s="672"/>
      <c r="M772" s="672"/>
      <c r="N772" s="672"/>
      <c r="O772" s="672"/>
      <c r="P772" s="672"/>
      <c r="Q772" s="672"/>
      <c r="R772" s="672"/>
      <c r="S772" s="672"/>
      <c r="T772" s="672"/>
      <c r="U772" s="672"/>
      <c r="V772" s="672"/>
      <c r="W772" s="672"/>
      <c r="X772" s="672"/>
      <c r="Y772" s="672"/>
      <c r="Z772" s="672"/>
      <c r="AA772" s="672"/>
      <c r="AB772" s="672"/>
    </row>
    <row r="773" spans="1:28" ht="15.75" customHeight="1">
      <c r="A773" s="672"/>
      <c r="B773" s="672"/>
      <c r="C773" s="672"/>
      <c r="D773" s="672"/>
      <c r="E773" s="672"/>
      <c r="F773" s="672"/>
      <c r="G773" s="672"/>
      <c r="H773" s="672"/>
      <c r="I773" s="672"/>
      <c r="J773" s="672"/>
      <c r="K773" s="672"/>
      <c r="L773" s="672"/>
      <c r="M773" s="672"/>
      <c r="N773" s="672"/>
      <c r="O773" s="672"/>
      <c r="P773" s="672"/>
      <c r="Q773" s="672"/>
      <c r="R773" s="672"/>
      <c r="S773" s="672"/>
      <c r="T773" s="672"/>
      <c r="U773" s="672"/>
      <c r="V773" s="672"/>
      <c r="W773" s="672"/>
      <c r="X773" s="672"/>
      <c r="Y773" s="672"/>
      <c r="Z773" s="672"/>
      <c r="AA773" s="672"/>
      <c r="AB773" s="672"/>
    </row>
    <row r="774" spans="1:28" ht="15.75" customHeight="1">
      <c r="A774" s="672"/>
      <c r="B774" s="672"/>
      <c r="C774" s="672"/>
      <c r="D774" s="672"/>
      <c r="E774" s="672"/>
      <c r="F774" s="672"/>
      <c r="G774" s="672"/>
      <c r="H774" s="672"/>
      <c r="I774" s="672"/>
      <c r="J774" s="672"/>
      <c r="K774" s="672"/>
      <c r="L774" s="672"/>
      <c r="M774" s="672"/>
      <c r="N774" s="672"/>
      <c r="O774" s="672"/>
      <c r="P774" s="672"/>
      <c r="Q774" s="672"/>
      <c r="R774" s="672"/>
      <c r="S774" s="672"/>
      <c r="T774" s="672"/>
      <c r="U774" s="672"/>
      <c r="V774" s="672"/>
      <c r="W774" s="672"/>
      <c r="X774" s="672"/>
      <c r="Y774" s="672"/>
      <c r="Z774" s="672"/>
      <c r="AA774" s="672"/>
      <c r="AB774" s="672"/>
    </row>
    <row r="775" spans="1:28" ht="15.75" customHeight="1">
      <c r="A775" s="672"/>
      <c r="B775" s="672"/>
      <c r="C775" s="672"/>
      <c r="D775" s="672"/>
      <c r="E775" s="672"/>
      <c r="F775" s="672"/>
      <c r="G775" s="672"/>
      <c r="H775" s="672"/>
      <c r="I775" s="672"/>
      <c r="J775" s="672"/>
      <c r="K775" s="672"/>
      <c r="L775" s="672"/>
      <c r="M775" s="672"/>
      <c r="N775" s="672"/>
      <c r="O775" s="672"/>
      <c r="P775" s="672"/>
      <c r="Q775" s="672"/>
      <c r="R775" s="672"/>
      <c r="S775" s="672"/>
      <c r="T775" s="672"/>
      <c r="U775" s="672"/>
      <c r="V775" s="672"/>
      <c r="W775" s="672"/>
      <c r="X775" s="672"/>
      <c r="Y775" s="672"/>
      <c r="Z775" s="672"/>
      <c r="AA775" s="672"/>
      <c r="AB775" s="672"/>
    </row>
    <row r="776" spans="1:28" ht="15.75" customHeight="1">
      <c r="A776" s="672"/>
      <c r="B776" s="672"/>
      <c r="C776" s="672"/>
      <c r="D776" s="672"/>
      <c r="E776" s="672"/>
      <c r="F776" s="672"/>
      <c r="G776" s="672"/>
      <c r="H776" s="672"/>
      <c r="I776" s="672"/>
      <c r="J776" s="672"/>
      <c r="K776" s="672"/>
      <c r="L776" s="672"/>
      <c r="M776" s="672"/>
      <c r="N776" s="672"/>
      <c r="O776" s="672"/>
      <c r="P776" s="672"/>
      <c r="Q776" s="672"/>
      <c r="R776" s="672"/>
      <c r="S776" s="672"/>
      <c r="T776" s="672"/>
      <c r="U776" s="672"/>
      <c r="V776" s="672"/>
      <c r="W776" s="672"/>
      <c r="X776" s="672"/>
      <c r="Y776" s="672"/>
      <c r="Z776" s="672"/>
      <c r="AA776" s="672"/>
      <c r="AB776" s="672"/>
    </row>
    <row r="777" spans="1:28" ht="15.75" customHeight="1">
      <c r="A777" s="672"/>
      <c r="B777" s="672"/>
      <c r="C777" s="672"/>
      <c r="D777" s="672"/>
      <c r="E777" s="672"/>
      <c r="F777" s="672"/>
      <c r="G777" s="672"/>
      <c r="H777" s="672"/>
      <c r="I777" s="672"/>
      <c r="J777" s="672"/>
      <c r="K777" s="672"/>
      <c r="L777" s="672"/>
      <c r="M777" s="672"/>
      <c r="N777" s="672"/>
      <c r="O777" s="672"/>
      <c r="P777" s="672"/>
      <c r="Q777" s="672"/>
      <c r="R777" s="672"/>
      <c r="S777" s="672"/>
      <c r="T777" s="672"/>
      <c r="U777" s="672"/>
      <c r="V777" s="672"/>
      <c r="W777" s="672"/>
      <c r="X777" s="672"/>
      <c r="Y777" s="672"/>
      <c r="Z777" s="672"/>
      <c r="AA777" s="672"/>
      <c r="AB777" s="672"/>
    </row>
    <row r="778" spans="1:28" ht="15.75" customHeight="1">
      <c r="A778" s="672"/>
      <c r="B778" s="672"/>
      <c r="C778" s="672"/>
      <c r="D778" s="672"/>
      <c r="E778" s="672"/>
      <c r="F778" s="672"/>
      <c r="G778" s="672"/>
      <c r="H778" s="672"/>
      <c r="I778" s="672"/>
      <c r="J778" s="672"/>
      <c r="K778" s="672"/>
      <c r="L778" s="672"/>
      <c r="M778" s="672"/>
      <c r="N778" s="672"/>
      <c r="O778" s="672"/>
      <c r="P778" s="672"/>
      <c r="Q778" s="672"/>
      <c r="R778" s="672"/>
      <c r="S778" s="672"/>
      <c r="T778" s="672"/>
      <c r="U778" s="672"/>
      <c r="V778" s="672"/>
      <c r="W778" s="672"/>
      <c r="X778" s="672"/>
      <c r="Y778" s="672"/>
      <c r="Z778" s="672"/>
      <c r="AA778" s="672"/>
      <c r="AB778" s="672"/>
    </row>
    <row r="779" spans="1:28" ht="15.75" customHeight="1">
      <c r="A779" s="672"/>
      <c r="B779" s="672"/>
      <c r="C779" s="672"/>
      <c r="D779" s="672"/>
      <c r="E779" s="672"/>
      <c r="F779" s="672"/>
      <c r="G779" s="672"/>
      <c r="H779" s="672"/>
      <c r="I779" s="672"/>
      <c r="J779" s="672"/>
      <c r="K779" s="672"/>
      <c r="L779" s="672"/>
      <c r="M779" s="672"/>
      <c r="N779" s="672"/>
      <c r="O779" s="672"/>
      <c r="P779" s="672"/>
      <c r="Q779" s="672"/>
      <c r="R779" s="672"/>
      <c r="S779" s="672"/>
      <c r="T779" s="672"/>
      <c r="U779" s="672"/>
      <c r="V779" s="672"/>
      <c r="W779" s="672"/>
      <c r="X779" s="672"/>
      <c r="Y779" s="672"/>
      <c r="Z779" s="672"/>
      <c r="AA779" s="672"/>
      <c r="AB779" s="672"/>
    </row>
    <row r="780" spans="1:28" ht="15.75" customHeight="1">
      <c r="A780" s="672"/>
      <c r="B780" s="672"/>
      <c r="C780" s="672"/>
      <c r="D780" s="672"/>
      <c r="E780" s="672"/>
      <c r="F780" s="672"/>
      <c r="G780" s="672"/>
      <c r="H780" s="672"/>
      <c r="I780" s="672"/>
      <c r="J780" s="672"/>
      <c r="K780" s="672"/>
      <c r="L780" s="672"/>
      <c r="M780" s="672"/>
      <c r="N780" s="672"/>
      <c r="O780" s="672"/>
      <c r="P780" s="672"/>
      <c r="Q780" s="672"/>
      <c r="R780" s="672"/>
      <c r="S780" s="672"/>
      <c r="T780" s="672"/>
      <c r="U780" s="672"/>
      <c r="V780" s="672"/>
      <c r="W780" s="672"/>
      <c r="X780" s="672"/>
      <c r="Y780" s="672"/>
      <c r="Z780" s="672"/>
      <c r="AA780" s="672"/>
      <c r="AB780" s="672"/>
    </row>
    <row r="781" spans="1:28" ht="15.75" customHeight="1">
      <c r="A781" s="672"/>
      <c r="B781" s="672"/>
      <c r="C781" s="672"/>
      <c r="D781" s="672"/>
      <c r="E781" s="672"/>
      <c r="F781" s="672"/>
      <c r="G781" s="672"/>
      <c r="H781" s="672"/>
      <c r="I781" s="672"/>
      <c r="J781" s="672"/>
      <c r="K781" s="672"/>
      <c r="L781" s="672"/>
      <c r="M781" s="672"/>
      <c r="N781" s="672"/>
      <c r="O781" s="672"/>
      <c r="P781" s="672"/>
      <c r="Q781" s="672"/>
      <c r="R781" s="672"/>
      <c r="S781" s="672"/>
      <c r="T781" s="672"/>
      <c r="U781" s="672"/>
      <c r="V781" s="672"/>
      <c r="W781" s="672"/>
      <c r="X781" s="672"/>
      <c r="Y781" s="672"/>
      <c r="Z781" s="672"/>
      <c r="AA781" s="672"/>
      <c r="AB781" s="672"/>
    </row>
    <row r="782" spans="1:28" ht="15.75" customHeight="1">
      <c r="A782" s="672"/>
      <c r="B782" s="672"/>
      <c r="C782" s="672"/>
      <c r="D782" s="672"/>
      <c r="E782" s="672"/>
      <c r="F782" s="672"/>
      <c r="G782" s="672"/>
      <c r="H782" s="672"/>
      <c r="I782" s="672"/>
      <c r="J782" s="672"/>
      <c r="K782" s="672"/>
      <c r="L782" s="672"/>
      <c r="M782" s="672"/>
      <c r="N782" s="672"/>
      <c r="O782" s="672"/>
      <c r="P782" s="672"/>
      <c r="Q782" s="672"/>
      <c r="R782" s="672"/>
      <c r="S782" s="672"/>
      <c r="T782" s="672"/>
      <c r="U782" s="672"/>
      <c r="V782" s="672"/>
      <c r="W782" s="672"/>
      <c r="X782" s="672"/>
      <c r="Y782" s="672"/>
      <c r="Z782" s="672"/>
      <c r="AA782" s="672"/>
      <c r="AB782" s="672"/>
    </row>
    <row r="783" spans="1:28" ht="15.75" customHeight="1">
      <c r="A783" s="672"/>
      <c r="B783" s="672"/>
      <c r="C783" s="672"/>
      <c r="D783" s="672"/>
      <c r="E783" s="672"/>
      <c r="F783" s="672"/>
      <c r="G783" s="672"/>
      <c r="H783" s="672"/>
      <c r="I783" s="672"/>
      <c r="J783" s="672"/>
      <c r="K783" s="672"/>
      <c r="L783" s="672"/>
      <c r="M783" s="672"/>
      <c r="N783" s="672"/>
      <c r="O783" s="672"/>
      <c r="P783" s="672"/>
      <c r="Q783" s="672"/>
      <c r="R783" s="672"/>
      <c r="S783" s="672"/>
      <c r="T783" s="672"/>
      <c r="U783" s="672"/>
      <c r="V783" s="672"/>
      <c r="W783" s="672"/>
      <c r="X783" s="672"/>
      <c r="Y783" s="672"/>
      <c r="Z783" s="672"/>
      <c r="AA783" s="672"/>
      <c r="AB783" s="672"/>
    </row>
    <row r="784" spans="1:28" ht="15.75" customHeight="1">
      <c r="A784" s="672"/>
      <c r="B784" s="672"/>
      <c r="C784" s="672"/>
      <c r="D784" s="672"/>
      <c r="E784" s="672"/>
      <c r="F784" s="672"/>
      <c r="G784" s="672"/>
      <c r="H784" s="672"/>
      <c r="I784" s="672"/>
      <c r="J784" s="672"/>
      <c r="K784" s="672"/>
      <c r="L784" s="672"/>
      <c r="M784" s="672"/>
      <c r="N784" s="672"/>
      <c r="O784" s="672"/>
      <c r="P784" s="672"/>
      <c r="Q784" s="672"/>
      <c r="R784" s="672"/>
      <c r="S784" s="672"/>
      <c r="T784" s="672"/>
      <c r="U784" s="672"/>
      <c r="V784" s="672"/>
      <c r="W784" s="672"/>
      <c r="X784" s="672"/>
      <c r="Y784" s="672"/>
      <c r="Z784" s="672"/>
      <c r="AA784" s="672"/>
      <c r="AB784" s="672"/>
    </row>
    <row r="785" spans="1:28" ht="15.75" customHeight="1">
      <c r="A785" s="672"/>
      <c r="B785" s="672"/>
      <c r="C785" s="672"/>
      <c r="D785" s="672"/>
      <c r="E785" s="672"/>
      <c r="F785" s="672"/>
      <c r="G785" s="672"/>
      <c r="H785" s="672"/>
      <c r="I785" s="672"/>
      <c r="J785" s="672"/>
      <c r="K785" s="672"/>
      <c r="L785" s="672"/>
      <c r="M785" s="672"/>
      <c r="N785" s="672"/>
      <c r="O785" s="672"/>
      <c r="P785" s="672"/>
      <c r="Q785" s="672"/>
      <c r="R785" s="672"/>
      <c r="S785" s="672"/>
      <c r="T785" s="672"/>
      <c r="U785" s="672"/>
      <c r="V785" s="672"/>
      <c r="W785" s="672"/>
      <c r="X785" s="672"/>
      <c r="Y785" s="672"/>
      <c r="Z785" s="672"/>
      <c r="AA785" s="672"/>
      <c r="AB785" s="672"/>
    </row>
    <row r="786" spans="1:28" ht="15.75" customHeight="1">
      <c r="A786" s="672"/>
      <c r="B786" s="672"/>
      <c r="C786" s="672"/>
      <c r="D786" s="672"/>
      <c r="E786" s="672"/>
      <c r="F786" s="672"/>
      <c r="G786" s="672"/>
      <c r="H786" s="672"/>
      <c r="I786" s="672"/>
      <c r="J786" s="672"/>
      <c r="K786" s="672"/>
      <c r="L786" s="672"/>
      <c r="M786" s="672"/>
      <c r="N786" s="672"/>
      <c r="O786" s="672"/>
      <c r="P786" s="672"/>
      <c r="Q786" s="672"/>
      <c r="R786" s="672"/>
      <c r="S786" s="672"/>
      <c r="T786" s="672"/>
      <c r="U786" s="672"/>
      <c r="V786" s="672"/>
      <c r="W786" s="672"/>
      <c r="X786" s="672"/>
      <c r="Y786" s="672"/>
      <c r="Z786" s="672"/>
      <c r="AA786" s="672"/>
      <c r="AB786" s="672"/>
    </row>
    <row r="787" spans="1:28" ht="15.75" customHeight="1">
      <c r="A787" s="672"/>
      <c r="B787" s="672"/>
      <c r="C787" s="672"/>
      <c r="D787" s="672"/>
      <c r="E787" s="672"/>
      <c r="F787" s="672"/>
      <c r="G787" s="672"/>
      <c r="H787" s="672"/>
      <c r="I787" s="672"/>
      <c r="J787" s="672"/>
      <c r="K787" s="672"/>
      <c r="L787" s="672"/>
      <c r="M787" s="672"/>
      <c r="N787" s="672"/>
      <c r="O787" s="672"/>
      <c r="P787" s="672"/>
      <c r="Q787" s="672"/>
      <c r="R787" s="672"/>
      <c r="S787" s="672"/>
      <c r="T787" s="672"/>
      <c r="U787" s="672"/>
      <c r="V787" s="672"/>
      <c r="W787" s="672"/>
      <c r="X787" s="672"/>
      <c r="Y787" s="672"/>
      <c r="Z787" s="672"/>
      <c r="AA787" s="672"/>
      <c r="AB787" s="672"/>
    </row>
    <row r="788" spans="1:28" ht="15.75" customHeight="1">
      <c r="A788" s="672"/>
      <c r="B788" s="672"/>
      <c r="C788" s="672"/>
      <c r="D788" s="672"/>
      <c r="E788" s="672"/>
      <c r="F788" s="672"/>
      <c r="G788" s="672"/>
      <c r="H788" s="672"/>
      <c r="I788" s="672"/>
      <c r="J788" s="672"/>
      <c r="K788" s="672"/>
      <c r="L788" s="672"/>
      <c r="M788" s="672"/>
      <c r="N788" s="672"/>
      <c r="O788" s="672"/>
      <c r="P788" s="672"/>
      <c r="Q788" s="672"/>
      <c r="R788" s="672"/>
      <c r="S788" s="672"/>
      <c r="T788" s="672"/>
      <c r="U788" s="672"/>
      <c r="V788" s="672"/>
      <c r="W788" s="672"/>
      <c r="X788" s="672"/>
      <c r="Y788" s="672"/>
      <c r="Z788" s="672"/>
      <c r="AA788" s="672"/>
      <c r="AB788" s="672"/>
    </row>
    <row r="789" spans="1:28" ht="15.75" customHeight="1">
      <c r="A789" s="672"/>
      <c r="B789" s="672"/>
      <c r="C789" s="672"/>
      <c r="D789" s="672"/>
      <c r="E789" s="672"/>
      <c r="F789" s="672"/>
      <c r="G789" s="672"/>
      <c r="H789" s="672"/>
      <c r="I789" s="672"/>
      <c r="J789" s="672"/>
      <c r="K789" s="672"/>
      <c r="L789" s="672"/>
      <c r="M789" s="672"/>
      <c r="N789" s="672"/>
      <c r="O789" s="672"/>
      <c r="P789" s="672"/>
      <c r="Q789" s="672"/>
      <c r="R789" s="672"/>
      <c r="S789" s="672"/>
      <c r="T789" s="672"/>
      <c r="U789" s="672"/>
      <c r="V789" s="672"/>
      <c r="W789" s="672"/>
      <c r="X789" s="672"/>
      <c r="Y789" s="672"/>
      <c r="Z789" s="672"/>
      <c r="AA789" s="672"/>
      <c r="AB789" s="672"/>
    </row>
    <row r="790" spans="1:28" ht="15.75" customHeight="1">
      <c r="A790" s="672"/>
      <c r="B790" s="672"/>
      <c r="C790" s="672"/>
      <c r="D790" s="672"/>
      <c r="E790" s="672"/>
      <c r="F790" s="672"/>
      <c r="G790" s="672"/>
      <c r="H790" s="672"/>
      <c r="I790" s="672"/>
      <c r="J790" s="672"/>
      <c r="K790" s="672"/>
      <c r="L790" s="672"/>
      <c r="M790" s="672"/>
      <c r="N790" s="672"/>
      <c r="O790" s="672"/>
      <c r="P790" s="672"/>
      <c r="Q790" s="672"/>
      <c r="R790" s="672"/>
      <c r="S790" s="672"/>
      <c r="T790" s="672"/>
      <c r="U790" s="672"/>
      <c r="V790" s="672"/>
      <c r="W790" s="672"/>
      <c r="X790" s="672"/>
      <c r="Y790" s="672"/>
      <c r="Z790" s="672"/>
      <c r="AA790" s="672"/>
      <c r="AB790" s="672"/>
    </row>
    <row r="791" spans="1:28" ht="15.75" customHeight="1">
      <c r="A791" s="672"/>
      <c r="B791" s="672"/>
      <c r="C791" s="672"/>
      <c r="D791" s="672"/>
      <c r="E791" s="672"/>
      <c r="F791" s="672"/>
      <c r="G791" s="672"/>
      <c r="H791" s="672"/>
      <c r="I791" s="672"/>
      <c r="J791" s="672"/>
      <c r="K791" s="672"/>
      <c r="L791" s="672"/>
      <c r="M791" s="672"/>
      <c r="N791" s="672"/>
      <c r="O791" s="672"/>
      <c r="P791" s="672"/>
      <c r="Q791" s="672"/>
      <c r="R791" s="672"/>
      <c r="S791" s="672"/>
      <c r="T791" s="672"/>
      <c r="U791" s="672"/>
      <c r="V791" s="672"/>
      <c r="W791" s="672"/>
      <c r="X791" s="672"/>
      <c r="Y791" s="672"/>
      <c r="Z791" s="672"/>
      <c r="AA791" s="672"/>
      <c r="AB791" s="672"/>
    </row>
    <row r="792" spans="1:28" ht="15.75" customHeight="1">
      <c r="A792" s="672"/>
      <c r="B792" s="672"/>
      <c r="C792" s="672"/>
      <c r="D792" s="672"/>
      <c r="E792" s="672"/>
      <c r="F792" s="672"/>
      <c r="G792" s="672"/>
      <c r="H792" s="672"/>
      <c r="I792" s="672"/>
      <c r="J792" s="672"/>
      <c r="K792" s="672"/>
      <c r="L792" s="672"/>
      <c r="M792" s="672"/>
      <c r="N792" s="672"/>
      <c r="O792" s="672"/>
      <c r="P792" s="672"/>
      <c r="Q792" s="672"/>
      <c r="R792" s="672"/>
      <c r="S792" s="672"/>
      <c r="T792" s="672"/>
      <c r="U792" s="672"/>
      <c r="V792" s="672"/>
      <c r="W792" s="672"/>
      <c r="X792" s="672"/>
      <c r="Y792" s="672"/>
      <c r="Z792" s="672"/>
      <c r="AA792" s="672"/>
      <c r="AB792" s="672"/>
    </row>
    <row r="793" spans="1:28" ht="15.75" customHeight="1">
      <c r="A793" s="672"/>
      <c r="B793" s="672"/>
      <c r="C793" s="672"/>
      <c r="D793" s="672"/>
      <c r="E793" s="672"/>
      <c r="F793" s="672"/>
      <c r="G793" s="672"/>
      <c r="H793" s="672"/>
      <c r="I793" s="672"/>
      <c r="J793" s="672"/>
      <c r="K793" s="672"/>
      <c r="L793" s="672"/>
      <c r="M793" s="672"/>
      <c r="N793" s="672"/>
      <c r="O793" s="672"/>
      <c r="P793" s="672"/>
      <c r="Q793" s="672"/>
      <c r="R793" s="672"/>
      <c r="S793" s="672"/>
      <c r="T793" s="672"/>
      <c r="U793" s="672"/>
      <c r="V793" s="672"/>
      <c r="W793" s="672"/>
      <c r="X793" s="672"/>
      <c r="Y793" s="672"/>
      <c r="Z793" s="672"/>
      <c r="AA793" s="672"/>
      <c r="AB793" s="672"/>
    </row>
    <row r="794" spans="1:28" ht="15.75" customHeight="1">
      <c r="A794" s="672"/>
      <c r="B794" s="672"/>
      <c r="C794" s="672"/>
      <c r="D794" s="672"/>
      <c r="E794" s="672"/>
      <c r="F794" s="672"/>
      <c r="G794" s="672"/>
      <c r="H794" s="672"/>
      <c r="I794" s="672"/>
      <c r="J794" s="672"/>
      <c r="K794" s="672"/>
      <c r="L794" s="672"/>
      <c r="M794" s="672"/>
      <c r="N794" s="672"/>
      <c r="O794" s="672"/>
      <c r="P794" s="672"/>
      <c r="Q794" s="672"/>
      <c r="R794" s="672"/>
      <c r="S794" s="672"/>
      <c r="T794" s="672"/>
      <c r="U794" s="672"/>
      <c r="V794" s="672"/>
      <c r="W794" s="672"/>
      <c r="X794" s="672"/>
      <c r="Y794" s="672"/>
      <c r="Z794" s="672"/>
      <c r="AA794" s="672"/>
      <c r="AB794" s="672"/>
    </row>
    <row r="795" spans="1:28" ht="15.75" customHeight="1">
      <c r="A795" s="672"/>
      <c r="B795" s="672"/>
      <c r="C795" s="672"/>
      <c r="D795" s="672"/>
      <c r="E795" s="672"/>
      <c r="F795" s="672"/>
      <c r="G795" s="672"/>
      <c r="H795" s="672"/>
      <c r="I795" s="672"/>
      <c r="J795" s="672"/>
      <c r="K795" s="672"/>
      <c r="L795" s="672"/>
      <c r="M795" s="672"/>
      <c r="N795" s="672"/>
      <c r="O795" s="672"/>
      <c r="P795" s="672"/>
      <c r="Q795" s="672"/>
      <c r="R795" s="672"/>
      <c r="S795" s="672"/>
      <c r="T795" s="672"/>
      <c r="U795" s="672"/>
      <c r="V795" s="672"/>
      <c r="W795" s="672"/>
      <c r="X795" s="672"/>
      <c r="Y795" s="672"/>
      <c r="Z795" s="672"/>
      <c r="AA795" s="672"/>
      <c r="AB795" s="672"/>
    </row>
    <row r="796" spans="1:28" ht="15.75" customHeight="1">
      <c r="A796" s="672"/>
      <c r="B796" s="672"/>
      <c r="C796" s="672"/>
      <c r="D796" s="672"/>
      <c r="E796" s="672"/>
      <c r="F796" s="672"/>
      <c r="G796" s="672"/>
      <c r="H796" s="672"/>
      <c r="I796" s="672"/>
      <c r="J796" s="672"/>
      <c r="K796" s="672"/>
      <c r="L796" s="672"/>
      <c r="M796" s="672"/>
      <c r="N796" s="672"/>
      <c r="O796" s="672"/>
      <c r="P796" s="672"/>
      <c r="Q796" s="672"/>
      <c r="R796" s="672"/>
      <c r="S796" s="672"/>
      <c r="T796" s="672"/>
      <c r="U796" s="672"/>
      <c r="V796" s="672"/>
      <c r="W796" s="672"/>
      <c r="X796" s="672"/>
      <c r="Y796" s="672"/>
      <c r="Z796" s="672"/>
      <c r="AA796" s="672"/>
      <c r="AB796" s="672"/>
    </row>
    <row r="797" spans="1:28" ht="15.75" customHeight="1">
      <c r="A797" s="672"/>
      <c r="B797" s="672"/>
      <c r="C797" s="672"/>
      <c r="D797" s="672"/>
      <c r="E797" s="672"/>
      <c r="F797" s="672"/>
      <c r="G797" s="672"/>
      <c r="H797" s="672"/>
      <c r="I797" s="672"/>
      <c r="J797" s="672"/>
      <c r="K797" s="672"/>
      <c r="L797" s="672"/>
      <c r="M797" s="672"/>
      <c r="N797" s="672"/>
      <c r="O797" s="672"/>
      <c r="P797" s="672"/>
      <c r="Q797" s="672"/>
      <c r="R797" s="672"/>
      <c r="S797" s="672"/>
      <c r="T797" s="672"/>
      <c r="U797" s="672"/>
      <c r="V797" s="672"/>
      <c r="W797" s="672"/>
      <c r="X797" s="672"/>
      <c r="Y797" s="672"/>
      <c r="Z797" s="672"/>
      <c r="AA797" s="672"/>
      <c r="AB797" s="672"/>
    </row>
    <row r="798" spans="1:28" ht="15.75" customHeight="1">
      <c r="A798" s="672"/>
      <c r="B798" s="672"/>
      <c r="C798" s="672"/>
      <c r="D798" s="672"/>
      <c r="E798" s="672"/>
      <c r="F798" s="672"/>
      <c r="G798" s="672"/>
      <c r="H798" s="672"/>
      <c r="I798" s="672"/>
      <c r="J798" s="672"/>
      <c r="K798" s="672"/>
      <c r="L798" s="672"/>
      <c r="M798" s="672"/>
      <c r="N798" s="672"/>
      <c r="O798" s="672"/>
      <c r="P798" s="672"/>
      <c r="Q798" s="672"/>
      <c r="R798" s="672"/>
      <c r="S798" s="672"/>
      <c r="T798" s="672"/>
      <c r="U798" s="672"/>
      <c r="V798" s="672"/>
      <c r="W798" s="672"/>
      <c r="X798" s="672"/>
      <c r="Y798" s="672"/>
      <c r="Z798" s="672"/>
      <c r="AA798" s="672"/>
      <c r="AB798" s="672"/>
    </row>
    <row r="799" spans="1:28" ht="15.75" customHeight="1">
      <c r="A799" s="672"/>
      <c r="B799" s="672"/>
      <c r="C799" s="672"/>
      <c r="D799" s="672"/>
      <c r="E799" s="672"/>
      <c r="F799" s="672"/>
      <c r="G799" s="672"/>
      <c r="H799" s="672"/>
      <c r="I799" s="672"/>
      <c r="J799" s="672"/>
      <c r="K799" s="672"/>
      <c r="L799" s="672"/>
      <c r="M799" s="672"/>
      <c r="N799" s="672"/>
      <c r="O799" s="672"/>
      <c r="P799" s="672"/>
      <c r="Q799" s="672"/>
      <c r="R799" s="672"/>
      <c r="S799" s="672"/>
      <c r="T799" s="672"/>
      <c r="U799" s="672"/>
      <c r="V799" s="672"/>
      <c r="W799" s="672"/>
      <c r="X799" s="672"/>
      <c r="Y799" s="672"/>
      <c r="Z799" s="672"/>
      <c r="AA799" s="672"/>
      <c r="AB799" s="672"/>
    </row>
    <row r="800" spans="1:28" ht="15.75" customHeight="1">
      <c r="A800" s="672"/>
      <c r="B800" s="672"/>
      <c r="C800" s="672"/>
      <c r="D800" s="672"/>
      <c r="E800" s="672"/>
      <c r="F800" s="672"/>
      <c r="G800" s="672"/>
      <c r="H800" s="672"/>
      <c r="I800" s="672"/>
      <c r="J800" s="672"/>
      <c r="K800" s="672"/>
      <c r="L800" s="672"/>
      <c r="M800" s="672"/>
      <c r="N800" s="672"/>
      <c r="O800" s="672"/>
      <c r="P800" s="672"/>
      <c r="Q800" s="672"/>
      <c r="R800" s="672"/>
      <c r="S800" s="672"/>
      <c r="T800" s="672"/>
      <c r="U800" s="672"/>
      <c r="V800" s="672"/>
      <c r="W800" s="672"/>
      <c r="X800" s="672"/>
      <c r="Y800" s="672"/>
      <c r="Z800" s="672"/>
      <c r="AA800" s="672"/>
      <c r="AB800" s="672"/>
    </row>
    <row r="801" spans="1:28" ht="15.75" customHeight="1">
      <c r="A801" s="672"/>
      <c r="B801" s="672"/>
      <c r="C801" s="672"/>
      <c r="D801" s="672"/>
      <c r="E801" s="672"/>
      <c r="F801" s="672"/>
      <c r="G801" s="672"/>
      <c r="H801" s="672"/>
      <c r="I801" s="672"/>
      <c r="J801" s="672"/>
      <c r="K801" s="672"/>
      <c r="L801" s="672"/>
      <c r="M801" s="672"/>
      <c r="N801" s="672"/>
      <c r="O801" s="672"/>
      <c r="P801" s="672"/>
      <c r="Q801" s="672"/>
      <c r="R801" s="672"/>
      <c r="S801" s="672"/>
      <c r="T801" s="672"/>
      <c r="U801" s="672"/>
      <c r="V801" s="672"/>
      <c r="W801" s="672"/>
      <c r="X801" s="672"/>
      <c r="Y801" s="672"/>
      <c r="Z801" s="672"/>
      <c r="AA801" s="672"/>
      <c r="AB801" s="672"/>
    </row>
    <row r="802" spans="1:28" ht="15.75" customHeight="1">
      <c r="A802" s="672"/>
      <c r="B802" s="672"/>
      <c r="C802" s="672"/>
      <c r="D802" s="672"/>
      <c r="E802" s="672"/>
      <c r="F802" s="672"/>
      <c r="G802" s="672"/>
      <c r="H802" s="672"/>
      <c r="I802" s="672"/>
      <c r="J802" s="672"/>
      <c r="K802" s="672"/>
      <c r="L802" s="672"/>
      <c r="M802" s="672"/>
      <c r="N802" s="672"/>
      <c r="O802" s="672"/>
      <c r="P802" s="672"/>
      <c r="Q802" s="672"/>
      <c r="R802" s="672"/>
      <c r="S802" s="672"/>
      <c r="T802" s="672"/>
      <c r="U802" s="672"/>
      <c r="V802" s="672"/>
      <c r="W802" s="672"/>
      <c r="X802" s="672"/>
      <c r="Y802" s="672"/>
      <c r="Z802" s="672"/>
      <c r="AA802" s="672"/>
      <c r="AB802" s="672"/>
    </row>
    <row r="803" spans="1:28" ht="15.75" customHeight="1">
      <c r="A803" s="672"/>
      <c r="B803" s="672"/>
      <c r="C803" s="672"/>
      <c r="D803" s="672"/>
      <c r="E803" s="672"/>
      <c r="F803" s="672"/>
      <c r="G803" s="672"/>
      <c r="H803" s="672"/>
      <c r="I803" s="672"/>
      <c r="J803" s="672"/>
      <c r="K803" s="672"/>
      <c r="L803" s="672"/>
      <c r="M803" s="672"/>
      <c r="N803" s="672"/>
      <c r="O803" s="672"/>
      <c r="P803" s="672"/>
      <c r="Q803" s="672"/>
      <c r="R803" s="672"/>
      <c r="S803" s="672"/>
      <c r="T803" s="672"/>
      <c r="U803" s="672"/>
      <c r="V803" s="672"/>
      <c r="W803" s="672"/>
      <c r="X803" s="672"/>
      <c r="Y803" s="672"/>
      <c r="Z803" s="672"/>
      <c r="AA803" s="672"/>
      <c r="AB803" s="672"/>
    </row>
    <row r="804" spans="1:28" ht="15.75" customHeight="1">
      <c r="A804" s="672"/>
      <c r="B804" s="672"/>
      <c r="C804" s="672"/>
      <c r="D804" s="672"/>
      <c r="E804" s="672"/>
      <c r="F804" s="672"/>
      <c r="G804" s="672"/>
      <c r="H804" s="672"/>
      <c r="I804" s="672"/>
      <c r="J804" s="672"/>
      <c r="K804" s="672"/>
      <c r="L804" s="672"/>
      <c r="M804" s="672"/>
      <c r="N804" s="672"/>
      <c r="O804" s="672"/>
      <c r="P804" s="672"/>
      <c r="Q804" s="672"/>
      <c r="R804" s="672"/>
      <c r="S804" s="672"/>
      <c r="T804" s="672"/>
      <c r="U804" s="672"/>
      <c r="V804" s="672"/>
      <c r="W804" s="672"/>
      <c r="X804" s="672"/>
      <c r="Y804" s="672"/>
      <c r="Z804" s="672"/>
      <c r="AA804" s="672"/>
      <c r="AB804" s="672"/>
    </row>
    <row r="805" spans="1:28" ht="15.75" customHeight="1">
      <c r="A805" s="672"/>
      <c r="B805" s="672"/>
      <c r="C805" s="672"/>
      <c r="D805" s="672"/>
      <c r="E805" s="672"/>
      <c r="F805" s="672"/>
      <c r="G805" s="672"/>
      <c r="H805" s="672"/>
      <c r="I805" s="672"/>
      <c r="J805" s="672"/>
      <c r="K805" s="672"/>
      <c r="L805" s="672"/>
      <c r="M805" s="672"/>
      <c r="N805" s="672"/>
      <c r="O805" s="672"/>
      <c r="P805" s="672"/>
      <c r="Q805" s="672"/>
      <c r="R805" s="672"/>
      <c r="S805" s="672"/>
      <c r="T805" s="672"/>
      <c r="U805" s="672"/>
      <c r="V805" s="672"/>
      <c r="W805" s="672"/>
      <c r="X805" s="672"/>
      <c r="Y805" s="672"/>
      <c r="Z805" s="672"/>
      <c r="AA805" s="672"/>
      <c r="AB805" s="672"/>
    </row>
    <row r="806" spans="1:28" ht="15.75" customHeight="1">
      <c r="A806" s="672"/>
      <c r="B806" s="672"/>
      <c r="C806" s="672"/>
      <c r="D806" s="672"/>
      <c r="E806" s="672"/>
      <c r="F806" s="672"/>
      <c r="G806" s="672"/>
      <c r="H806" s="672"/>
      <c r="I806" s="672"/>
      <c r="J806" s="672"/>
      <c r="K806" s="672"/>
      <c r="L806" s="672"/>
      <c r="M806" s="672"/>
      <c r="N806" s="672"/>
      <c r="O806" s="672"/>
      <c r="P806" s="672"/>
      <c r="Q806" s="672"/>
      <c r="R806" s="672"/>
      <c r="S806" s="672"/>
      <c r="T806" s="672"/>
      <c r="U806" s="672"/>
      <c r="V806" s="672"/>
      <c r="W806" s="672"/>
      <c r="X806" s="672"/>
      <c r="Y806" s="672"/>
      <c r="Z806" s="672"/>
      <c r="AA806" s="672"/>
      <c r="AB806" s="672"/>
    </row>
    <row r="807" spans="1:28" ht="15.75" customHeight="1">
      <c r="A807" s="672"/>
      <c r="B807" s="672"/>
      <c r="C807" s="672"/>
      <c r="D807" s="672"/>
      <c r="E807" s="672"/>
      <c r="F807" s="672"/>
      <c r="G807" s="672"/>
      <c r="H807" s="672"/>
      <c r="I807" s="672"/>
      <c r="J807" s="672"/>
      <c r="K807" s="672"/>
      <c r="L807" s="672"/>
      <c r="M807" s="672"/>
      <c r="N807" s="672"/>
      <c r="O807" s="672"/>
      <c r="P807" s="672"/>
      <c r="Q807" s="672"/>
      <c r="R807" s="672"/>
      <c r="S807" s="672"/>
      <c r="T807" s="672"/>
      <c r="U807" s="672"/>
      <c r="V807" s="672"/>
      <c r="W807" s="672"/>
      <c r="X807" s="672"/>
      <c r="Y807" s="672"/>
      <c r="Z807" s="672"/>
      <c r="AA807" s="672"/>
      <c r="AB807" s="672"/>
    </row>
    <row r="808" spans="1:28" ht="15.75" customHeight="1">
      <c r="A808" s="672"/>
      <c r="B808" s="672"/>
      <c r="C808" s="672"/>
      <c r="D808" s="672"/>
      <c r="E808" s="672"/>
      <c r="F808" s="672"/>
      <c r="G808" s="672"/>
      <c r="H808" s="672"/>
      <c r="I808" s="672"/>
      <c r="J808" s="672"/>
      <c r="K808" s="672"/>
      <c r="L808" s="672"/>
      <c r="M808" s="672"/>
      <c r="N808" s="672"/>
      <c r="O808" s="672"/>
      <c r="P808" s="672"/>
      <c r="Q808" s="672"/>
      <c r="R808" s="672"/>
      <c r="S808" s="672"/>
      <c r="T808" s="672"/>
      <c r="U808" s="672"/>
      <c r="V808" s="672"/>
      <c r="W808" s="672"/>
      <c r="X808" s="672"/>
      <c r="Y808" s="672"/>
      <c r="Z808" s="672"/>
      <c r="AA808" s="672"/>
      <c r="AB808" s="672"/>
    </row>
    <row r="809" spans="1:28" ht="15.75" customHeight="1">
      <c r="A809" s="672"/>
      <c r="B809" s="672"/>
      <c r="C809" s="672"/>
      <c r="D809" s="672"/>
      <c r="E809" s="672"/>
      <c r="F809" s="672"/>
      <c r="G809" s="672"/>
      <c r="H809" s="672"/>
      <c r="I809" s="672"/>
      <c r="J809" s="672"/>
      <c r="K809" s="672"/>
      <c r="L809" s="672"/>
      <c r="M809" s="672"/>
      <c r="N809" s="672"/>
      <c r="O809" s="672"/>
      <c r="P809" s="672"/>
      <c r="Q809" s="672"/>
      <c r="R809" s="672"/>
      <c r="S809" s="672"/>
      <c r="T809" s="672"/>
      <c r="U809" s="672"/>
      <c r="V809" s="672"/>
      <c r="W809" s="672"/>
      <c r="X809" s="672"/>
      <c r="Y809" s="672"/>
      <c r="Z809" s="672"/>
      <c r="AA809" s="672"/>
      <c r="AB809" s="672"/>
    </row>
    <row r="810" spans="1:28" ht="15.75" customHeight="1">
      <c r="A810" s="672"/>
      <c r="B810" s="672"/>
      <c r="C810" s="672"/>
      <c r="D810" s="672"/>
      <c r="E810" s="672"/>
      <c r="F810" s="672"/>
      <c r="G810" s="672"/>
      <c r="H810" s="672"/>
      <c r="I810" s="672"/>
      <c r="J810" s="672"/>
      <c r="K810" s="672"/>
      <c r="L810" s="672"/>
      <c r="M810" s="672"/>
      <c r="N810" s="672"/>
      <c r="O810" s="672"/>
      <c r="P810" s="672"/>
      <c r="Q810" s="672"/>
      <c r="R810" s="672"/>
      <c r="S810" s="672"/>
      <c r="T810" s="672"/>
      <c r="U810" s="672"/>
      <c r="V810" s="672"/>
      <c r="W810" s="672"/>
      <c r="X810" s="672"/>
      <c r="Y810" s="672"/>
      <c r="Z810" s="672"/>
      <c r="AA810" s="672"/>
      <c r="AB810" s="672"/>
    </row>
    <row r="811" spans="1:28" ht="15.75" customHeight="1">
      <c r="A811" s="672"/>
      <c r="B811" s="672"/>
      <c r="C811" s="672"/>
      <c r="D811" s="672"/>
      <c r="E811" s="672"/>
      <c r="F811" s="672"/>
      <c r="G811" s="672"/>
      <c r="H811" s="672"/>
      <c r="I811" s="672"/>
      <c r="J811" s="672"/>
      <c r="K811" s="672"/>
      <c r="L811" s="672"/>
      <c r="M811" s="672"/>
      <c r="N811" s="672"/>
      <c r="O811" s="672"/>
      <c r="P811" s="672"/>
      <c r="Q811" s="672"/>
      <c r="R811" s="672"/>
      <c r="S811" s="672"/>
      <c r="T811" s="672"/>
      <c r="U811" s="672"/>
      <c r="V811" s="672"/>
      <c r="W811" s="672"/>
      <c r="X811" s="672"/>
      <c r="Y811" s="672"/>
      <c r="Z811" s="672"/>
      <c r="AA811" s="672"/>
      <c r="AB811" s="672"/>
    </row>
    <row r="812" spans="1:28" ht="15.75" customHeight="1">
      <c r="A812" s="672"/>
      <c r="B812" s="672"/>
      <c r="C812" s="672"/>
      <c r="D812" s="672"/>
      <c r="E812" s="672"/>
      <c r="F812" s="672"/>
      <c r="G812" s="672"/>
      <c r="H812" s="672"/>
      <c r="I812" s="672"/>
      <c r="J812" s="672"/>
      <c r="K812" s="672"/>
      <c r="L812" s="672"/>
      <c r="M812" s="672"/>
      <c r="N812" s="672"/>
      <c r="O812" s="672"/>
      <c r="P812" s="672"/>
      <c r="Q812" s="672"/>
      <c r="R812" s="672"/>
      <c r="S812" s="672"/>
      <c r="T812" s="672"/>
      <c r="U812" s="672"/>
      <c r="V812" s="672"/>
      <c r="W812" s="672"/>
      <c r="X812" s="672"/>
      <c r="Y812" s="672"/>
      <c r="Z812" s="672"/>
      <c r="AA812" s="672"/>
      <c r="AB812" s="672"/>
    </row>
    <row r="813" spans="1:28" ht="15.75" customHeight="1">
      <c r="A813" s="672"/>
      <c r="B813" s="672"/>
      <c r="C813" s="672"/>
      <c r="D813" s="672"/>
      <c r="E813" s="672"/>
      <c r="F813" s="672"/>
      <c r="G813" s="672"/>
      <c r="H813" s="672"/>
      <c r="I813" s="672"/>
      <c r="J813" s="672"/>
      <c r="K813" s="672"/>
      <c r="L813" s="672"/>
      <c r="M813" s="672"/>
      <c r="N813" s="672"/>
      <c r="O813" s="672"/>
      <c r="P813" s="672"/>
      <c r="Q813" s="672"/>
      <c r="R813" s="672"/>
      <c r="S813" s="672"/>
      <c r="T813" s="672"/>
      <c r="U813" s="672"/>
      <c r="V813" s="672"/>
      <c r="W813" s="672"/>
      <c r="X813" s="672"/>
      <c r="Y813" s="672"/>
      <c r="Z813" s="672"/>
      <c r="AA813" s="672"/>
      <c r="AB813" s="672"/>
    </row>
    <row r="814" spans="1:28" ht="15.75" customHeight="1">
      <c r="A814" s="672"/>
      <c r="B814" s="672"/>
      <c r="C814" s="672"/>
      <c r="D814" s="672"/>
      <c r="E814" s="672"/>
      <c r="F814" s="672"/>
      <c r="G814" s="672"/>
      <c r="H814" s="672"/>
      <c r="I814" s="672"/>
      <c r="J814" s="672"/>
      <c r="K814" s="672"/>
      <c r="L814" s="672"/>
      <c r="M814" s="672"/>
      <c r="N814" s="672"/>
      <c r="O814" s="672"/>
      <c r="P814" s="672"/>
      <c r="Q814" s="672"/>
      <c r="R814" s="672"/>
      <c r="S814" s="672"/>
      <c r="T814" s="672"/>
      <c r="U814" s="672"/>
      <c r="V814" s="672"/>
      <c r="W814" s="672"/>
      <c r="X814" s="672"/>
      <c r="Y814" s="672"/>
      <c r="Z814" s="672"/>
      <c r="AA814" s="672"/>
      <c r="AB814" s="672"/>
    </row>
    <row r="815" spans="1:28" ht="15.75" customHeight="1">
      <c r="A815" s="672"/>
      <c r="B815" s="672"/>
      <c r="C815" s="672"/>
      <c r="D815" s="672"/>
      <c r="E815" s="672"/>
      <c r="F815" s="672"/>
      <c r="G815" s="672"/>
      <c r="H815" s="672"/>
      <c r="I815" s="672"/>
      <c r="J815" s="672"/>
      <c r="K815" s="672"/>
      <c r="L815" s="672"/>
      <c r="M815" s="672"/>
      <c r="N815" s="672"/>
      <c r="O815" s="672"/>
      <c r="P815" s="672"/>
      <c r="Q815" s="672"/>
      <c r="R815" s="672"/>
      <c r="S815" s="672"/>
      <c r="T815" s="672"/>
      <c r="U815" s="672"/>
      <c r="V815" s="672"/>
      <c r="W815" s="672"/>
      <c r="X815" s="672"/>
      <c r="Y815" s="672"/>
      <c r="Z815" s="672"/>
      <c r="AA815" s="672"/>
      <c r="AB815" s="672"/>
    </row>
    <row r="816" spans="1:28" ht="15.75" customHeight="1">
      <c r="A816" s="672"/>
      <c r="B816" s="672"/>
      <c r="C816" s="672"/>
      <c r="D816" s="672"/>
      <c r="E816" s="672"/>
      <c r="F816" s="672"/>
      <c r="G816" s="672"/>
      <c r="H816" s="672"/>
      <c r="I816" s="672"/>
      <c r="J816" s="672"/>
      <c r="K816" s="672"/>
      <c r="L816" s="672"/>
      <c r="M816" s="672"/>
      <c r="N816" s="672"/>
      <c r="O816" s="672"/>
      <c r="P816" s="672"/>
      <c r="Q816" s="672"/>
      <c r="R816" s="672"/>
      <c r="S816" s="672"/>
      <c r="T816" s="672"/>
      <c r="U816" s="672"/>
      <c r="V816" s="672"/>
      <c r="W816" s="672"/>
      <c r="X816" s="672"/>
      <c r="Y816" s="672"/>
      <c r="Z816" s="672"/>
      <c r="AA816" s="672"/>
      <c r="AB816" s="672"/>
    </row>
    <row r="817" spans="1:28" ht="15.75" customHeight="1">
      <c r="A817" s="672"/>
      <c r="B817" s="672"/>
      <c r="C817" s="672"/>
      <c r="D817" s="672"/>
      <c r="E817" s="672"/>
      <c r="F817" s="672"/>
      <c r="G817" s="672"/>
      <c r="H817" s="672"/>
      <c r="I817" s="672"/>
      <c r="J817" s="672"/>
      <c r="K817" s="672"/>
      <c r="L817" s="672"/>
      <c r="M817" s="672"/>
      <c r="N817" s="672"/>
      <c r="O817" s="672"/>
      <c r="P817" s="672"/>
      <c r="Q817" s="672"/>
      <c r="R817" s="672"/>
      <c r="S817" s="672"/>
      <c r="T817" s="672"/>
      <c r="U817" s="672"/>
      <c r="V817" s="672"/>
      <c r="W817" s="672"/>
      <c r="X817" s="672"/>
      <c r="Y817" s="672"/>
      <c r="Z817" s="672"/>
      <c r="AA817" s="672"/>
      <c r="AB817" s="672"/>
    </row>
    <row r="818" spans="1:28" ht="15.75" customHeight="1">
      <c r="A818" s="672"/>
      <c r="B818" s="672"/>
      <c r="C818" s="672"/>
      <c r="D818" s="672"/>
      <c r="E818" s="672"/>
      <c r="F818" s="672"/>
      <c r="G818" s="672"/>
      <c r="H818" s="672"/>
      <c r="I818" s="672"/>
      <c r="J818" s="672"/>
      <c r="K818" s="672"/>
      <c r="L818" s="672"/>
      <c r="M818" s="672"/>
      <c r="N818" s="672"/>
      <c r="O818" s="672"/>
      <c r="P818" s="672"/>
      <c r="Q818" s="672"/>
      <c r="R818" s="672"/>
      <c r="S818" s="672"/>
      <c r="T818" s="672"/>
      <c r="U818" s="672"/>
      <c r="V818" s="672"/>
      <c r="W818" s="672"/>
      <c r="X818" s="672"/>
      <c r="Y818" s="672"/>
      <c r="Z818" s="672"/>
      <c r="AA818" s="672"/>
      <c r="AB818" s="672"/>
    </row>
    <row r="819" spans="1:28" ht="15.75" customHeight="1">
      <c r="A819" s="672"/>
      <c r="B819" s="672"/>
      <c r="C819" s="672"/>
      <c r="D819" s="672"/>
      <c r="E819" s="672"/>
      <c r="F819" s="672"/>
      <c r="G819" s="672"/>
      <c r="H819" s="672"/>
      <c r="I819" s="672"/>
      <c r="J819" s="672"/>
      <c r="K819" s="672"/>
      <c r="L819" s="672"/>
      <c r="M819" s="672"/>
      <c r="N819" s="672"/>
      <c r="O819" s="672"/>
      <c r="P819" s="672"/>
      <c r="Q819" s="672"/>
      <c r="R819" s="672"/>
      <c r="S819" s="672"/>
      <c r="T819" s="672"/>
      <c r="U819" s="672"/>
      <c r="V819" s="672"/>
      <c r="W819" s="672"/>
      <c r="X819" s="672"/>
      <c r="Y819" s="672"/>
      <c r="Z819" s="672"/>
      <c r="AA819" s="672"/>
      <c r="AB819" s="672"/>
    </row>
    <row r="820" spans="1:28" ht="15.75" customHeight="1">
      <c r="A820" s="672"/>
      <c r="B820" s="672"/>
      <c r="C820" s="672"/>
      <c r="D820" s="672"/>
      <c r="E820" s="672"/>
      <c r="F820" s="672"/>
      <c r="G820" s="672"/>
      <c r="H820" s="672"/>
      <c r="I820" s="672"/>
      <c r="J820" s="672"/>
      <c r="K820" s="672"/>
      <c r="L820" s="672"/>
      <c r="M820" s="672"/>
      <c r="N820" s="672"/>
      <c r="O820" s="672"/>
      <c r="P820" s="672"/>
      <c r="Q820" s="672"/>
      <c r="R820" s="672"/>
      <c r="S820" s="672"/>
      <c r="T820" s="672"/>
      <c r="U820" s="672"/>
      <c r="V820" s="672"/>
      <c r="W820" s="672"/>
      <c r="X820" s="672"/>
      <c r="Y820" s="672"/>
      <c r="Z820" s="672"/>
      <c r="AA820" s="672"/>
      <c r="AB820" s="672"/>
    </row>
    <row r="821" spans="1:28" ht="15.75" customHeight="1">
      <c r="A821" s="672"/>
      <c r="B821" s="672"/>
      <c r="C821" s="672"/>
      <c r="D821" s="672"/>
      <c r="E821" s="672"/>
      <c r="F821" s="672"/>
      <c r="G821" s="672"/>
      <c r="H821" s="672"/>
      <c r="I821" s="672"/>
      <c r="J821" s="672"/>
      <c r="K821" s="672"/>
      <c r="L821" s="672"/>
      <c r="M821" s="672"/>
      <c r="N821" s="672"/>
      <c r="O821" s="672"/>
      <c r="P821" s="672"/>
      <c r="Q821" s="672"/>
      <c r="R821" s="672"/>
      <c r="S821" s="672"/>
      <c r="T821" s="672"/>
      <c r="U821" s="672"/>
      <c r="V821" s="672"/>
      <c r="W821" s="672"/>
      <c r="X821" s="672"/>
      <c r="Y821" s="672"/>
      <c r="Z821" s="672"/>
      <c r="AA821" s="672"/>
      <c r="AB821" s="672"/>
    </row>
    <row r="822" spans="1:28" ht="15.75" customHeight="1">
      <c r="A822" s="672"/>
      <c r="B822" s="672"/>
      <c r="C822" s="672"/>
      <c r="D822" s="672"/>
      <c r="E822" s="672"/>
      <c r="F822" s="672"/>
      <c r="G822" s="672"/>
      <c r="H822" s="672"/>
      <c r="I822" s="672"/>
      <c r="J822" s="672"/>
      <c r="K822" s="672"/>
      <c r="L822" s="672"/>
      <c r="M822" s="672"/>
      <c r="N822" s="672"/>
      <c r="O822" s="672"/>
      <c r="P822" s="672"/>
      <c r="Q822" s="672"/>
      <c r="R822" s="672"/>
      <c r="S822" s="672"/>
      <c r="T822" s="672"/>
      <c r="U822" s="672"/>
      <c r="V822" s="672"/>
      <c r="W822" s="672"/>
      <c r="X822" s="672"/>
      <c r="Y822" s="672"/>
      <c r="Z822" s="672"/>
      <c r="AA822" s="672"/>
      <c r="AB822" s="672"/>
    </row>
    <row r="823" spans="1:28" ht="15.75" customHeight="1">
      <c r="A823" s="672"/>
      <c r="B823" s="672"/>
      <c r="C823" s="672"/>
      <c r="D823" s="672"/>
      <c r="E823" s="672"/>
      <c r="F823" s="672"/>
      <c r="G823" s="672"/>
      <c r="H823" s="672"/>
      <c r="I823" s="672"/>
      <c r="J823" s="672"/>
      <c r="K823" s="672"/>
      <c r="L823" s="672"/>
      <c r="M823" s="672"/>
      <c r="N823" s="672"/>
      <c r="O823" s="672"/>
      <c r="P823" s="672"/>
      <c r="Q823" s="672"/>
      <c r="R823" s="672"/>
      <c r="S823" s="672"/>
      <c r="T823" s="672"/>
      <c r="U823" s="672"/>
      <c r="V823" s="672"/>
      <c r="W823" s="672"/>
      <c r="X823" s="672"/>
      <c r="Y823" s="672"/>
      <c r="Z823" s="672"/>
      <c r="AA823" s="672"/>
      <c r="AB823" s="672"/>
    </row>
    <row r="824" spans="1:28" ht="15.75" customHeight="1">
      <c r="A824" s="672"/>
      <c r="B824" s="672"/>
      <c r="C824" s="672"/>
      <c r="D824" s="672"/>
      <c r="E824" s="672"/>
      <c r="F824" s="672"/>
      <c r="G824" s="672"/>
      <c r="H824" s="672"/>
      <c r="I824" s="672"/>
      <c r="J824" s="672"/>
      <c r="K824" s="672"/>
      <c r="L824" s="672"/>
      <c r="M824" s="672"/>
      <c r="N824" s="672"/>
      <c r="O824" s="672"/>
      <c r="P824" s="672"/>
      <c r="Q824" s="672"/>
      <c r="R824" s="672"/>
      <c r="S824" s="672"/>
      <c r="T824" s="672"/>
      <c r="U824" s="672"/>
      <c r="V824" s="672"/>
      <c r="W824" s="672"/>
      <c r="X824" s="672"/>
      <c r="Y824" s="672"/>
      <c r="Z824" s="672"/>
      <c r="AA824" s="672"/>
      <c r="AB824" s="672"/>
    </row>
    <row r="825" spans="1:28" ht="15.75" customHeight="1">
      <c r="A825" s="672"/>
      <c r="B825" s="672"/>
      <c r="C825" s="672"/>
      <c r="D825" s="672"/>
      <c r="E825" s="672"/>
      <c r="F825" s="672"/>
      <c r="G825" s="672"/>
      <c r="H825" s="672"/>
      <c r="I825" s="672"/>
      <c r="J825" s="672"/>
      <c r="K825" s="672"/>
      <c r="L825" s="672"/>
      <c r="M825" s="672"/>
      <c r="N825" s="672"/>
      <c r="O825" s="672"/>
      <c r="P825" s="672"/>
      <c r="Q825" s="672"/>
      <c r="R825" s="672"/>
      <c r="S825" s="672"/>
      <c r="T825" s="672"/>
      <c r="U825" s="672"/>
      <c r="V825" s="672"/>
      <c r="W825" s="672"/>
      <c r="X825" s="672"/>
      <c r="Y825" s="672"/>
      <c r="Z825" s="672"/>
      <c r="AA825" s="672"/>
      <c r="AB825" s="672"/>
    </row>
    <row r="826" spans="1:28" ht="15.75" customHeight="1">
      <c r="A826" s="672"/>
      <c r="B826" s="672"/>
      <c r="C826" s="672"/>
      <c r="D826" s="672"/>
      <c r="E826" s="672"/>
      <c r="F826" s="672"/>
      <c r="G826" s="672"/>
      <c r="H826" s="672"/>
      <c r="I826" s="672"/>
      <c r="J826" s="672"/>
      <c r="K826" s="672"/>
      <c r="L826" s="672"/>
      <c r="M826" s="672"/>
      <c r="N826" s="672"/>
      <c r="O826" s="672"/>
      <c r="P826" s="672"/>
      <c r="Q826" s="672"/>
      <c r="R826" s="672"/>
      <c r="S826" s="672"/>
      <c r="T826" s="672"/>
      <c r="U826" s="672"/>
      <c r="V826" s="672"/>
      <c r="W826" s="672"/>
      <c r="X826" s="672"/>
      <c r="Y826" s="672"/>
      <c r="Z826" s="672"/>
      <c r="AA826" s="672"/>
      <c r="AB826" s="672"/>
    </row>
    <row r="827" spans="1:28" ht="15.75" customHeight="1">
      <c r="A827" s="672"/>
      <c r="B827" s="672"/>
      <c r="C827" s="672"/>
      <c r="D827" s="672"/>
      <c r="E827" s="672"/>
      <c r="F827" s="672"/>
      <c r="G827" s="672"/>
      <c r="H827" s="672"/>
      <c r="I827" s="672"/>
      <c r="J827" s="672"/>
      <c r="K827" s="672"/>
      <c r="L827" s="672"/>
      <c r="M827" s="672"/>
      <c r="N827" s="672"/>
      <c r="O827" s="672"/>
      <c r="P827" s="672"/>
      <c r="Q827" s="672"/>
      <c r="R827" s="672"/>
      <c r="S827" s="672"/>
      <c r="T827" s="672"/>
      <c r="U827" s="672"/>
      <c r="V827" s="672"/>
      <c r="W827" s="672"/>
      <c r="X827" s="672"/>
      <c r="Y827" s="672"/>
      <c r="Z827" s="672"/>
      <c r="AA827" s="672"/>
      <c r="AB827" s="672"/>
    </row>
    <row r="828" spans="1:28" ht="15.75" customHeight="1">
      <c r="A828" s="672"/>
      <c r="B828" s="672"/>
      <c r="C828" s="672"/>
      <c r="D828" s="672"/>
      <c r="E828" s="672"/>
      <c r="F828" s="672"/>
      <c r="G828" s="672"/>
      <c r="H828" s="672"/>
      <c r="I828" s="672"/>
      <c r="J828" s="672"/>
      <c r="K828" s="672"/>
      <c r="L828" s="672"/>
      <c r="M828" s="672"/>
      <c r="N828" s="672"/>
      <c r="O828" s="672"/>
      <c r="P828" s="672"/>
      <c r="Q828" s="672"/>
      <c r="R828" s="672"/>
      <c r="S828" s="672"/>
      <c r="T828" s="672"/>
      <c r="U828" s="672"/>
      <c r="V828" s="672"/>
      <c r="W828" s="672"/>
      <c r="X828" s="672"/>
      <c r="Y828" s="672"/>
      <c r="Z828" s="672"/>
      <c r="AA828" s="672"/>
      <c r="AB828" s="672"/>
    </row>
    <row r="829" spans="1:28" ht="15.75" customHeight="1">
      <c r="A829" s="672"/>
      <c r="B829" s="672"/>
      <c r="C829" s="672"/>
      <c r="D829" s="672"/>
      <c r="E829" s="672"/>
      <c r="F829" s="672"/>
      <c r="G829" s="672"/>
      <c r="H829" s="672"/>
      <c r="I829" s="672"/>
      <c r="J829" s="672"/>
      <c r="K829" s="672"/>
      <c r="L829" s="672"/>
      <c r="M829" s="672"/>
      <c r="N829" s="672"/>
      <c r="O829" s="672"/>
      <c r="P829" s="672"/>
      <c r="Q829" s="672"/>
      <c r="R829" s="672"/>
      <c r="S829" s="672"/>
      <c r="T829" s="672"/>
      <c r="U829" s="672"/>
      <c r="V829" s="672"/>
      <c r="W829" s="672"/>
      <c r="X829" s="672"/>
      <c r="Y829" s="672"/>
      <c r="Z829" s="672"/>
      <c r="AA829" s="672"/>
      <c r="AB829" s="672"/>
    </row>
    <row r="830" spans="1:28" ht="15.75" customHeight="1">
      <c r="A830" s="672"/>
      <c r="B830" s="672"/>
      <c r="C830" s="672"/>
      <c r="D830" s="672"/>
      <c r="E830" s="672"/>
      <c r="F830" s="672"/>
      <c r="G830" s="672"/>
      <c r="H830" s="672"/>
      <c r="I830" s="672"/>
      <c r="J830" s="672"/>
      <c r="K830" s="672"/>
      <c r="L830" s="672"/>
      <c r="M830" s="672"/>
      <c r="N830" s="672"/>
      <c r="O830" s="672"/>
      <c r="P830" s="672"/>
      <c r="Q830" s="672"/>
      <c r="R830" s="672"/>
      <c r="S830" s="672"/>
      <c r="T830" s="672"/>
      <c r="U830" s="672"/>
      <c r="V830" s="672"/>
      <c r="W830" s="672"/>
      <c r="X830" s="672"/>
      <c r="Y830" s="672"/>
      <c r="Z830" s="672"/>
      <c r="AA830" s="672"/>
      <c r="AB830" s="672"/>
    </row>
    <row r="831" spans="1:28" ht="15.75" customHeight="1">
      <c r="A831" s="672"/>
      <c r="B831" s="672"/>
      <c r="C831" s="672"/>
      <c r="D831" s="672"/>
      <c r="E831" s="672"/>
      <c r="F831" s="672"/>
      <c r="G831" s="672"/>
      <c r="H831" s="672"/>
      <c r="I831" s="672"/>
      <c r="J831" s="672"/>
      <c r="K831" s="672"/>
      <c r="L831" s="672"/>
      <c r="M831" s="672"/>
      <c r="N831" s="672"/>
      <c r="O831" s="672"/>
      <c r="P831" s="672"/>
      <c r="Q831" s="672"/>
      <c r="R831" s="672"/>
      <c r="S831" s="672"/>
      <c r="T831" s="672"/>
      <c r="U831" s="672"/>
      <c r="V831" s="672"/>
      <c r="W831" s="672"/>
      <c r="X831" s="672"/>
      <c r="Y831" s="672"/>
      <c r="Z831" s="672"/>
      <c r="AA831" s="672"/>
      <c r="AB831" s="672"/>
    </row>
    <row r="832" spans="1:28" ht="15.75" customHeight="1">
      <c r="A832" s="672"/>
      <c r="B832" s="672"/>
      <c r="C832" s="672"/>
      <c r="D832" s="672"/>
      <c r="E832" s="672"/>
      <c r="F832" s="672"/>
      <c r="G832" s="672"/>
      <c r="H832" s="672"/>
      <c r="I832" s="672"/>
      <c r="J832" s="672"/>
      <c r="K832" s="672"/>
      <c r="L832" s="672"/>
      <c r="M832" s="672"/>
      <c r="N832" s="672"/>
      <c r="O832" s="672"/>
      <c r="P832" s="672"/>
      <c r="Q832" s="672"/>
      <c r="R832" s="672"/>
      <c r="S832" s="672"/>
      <c r="T832" s="672"/>
      <c r="U832" s="672"/>
      <c r="V832" s="672"/>
      <c r="W832" s="672"/>
      <c r="X832" s="672"/>
      <c r="Y832" s="672"/>
      <c r="Z832" s="672"/>
      <c r="AA832" s="672"/>
      <c r="AB832" s="672"/>
    </row>
    <row r="833" spans="1:28" ht="15.75" customHeight="1">
      <c r="A833" s="672"/>
      <c r="B833" s="672"/>
      <c r="C833" s="672"/>
      <c r="D833" s="672"/>
      <c r="E833" s="672"/>
      <c r="F833" s="672"/>
      <c r="G833" s="672"/>
      <c r="H833" s="672"/>
      <c r="I833" s="672"/>
      <c r="J833" s="672"/>
      <c r="K833" s="672"/>
      <c r="L833" s="672"/>
      <c r="M833" s="672"/>
      <c r="N833" s="672"/>
      <c r="O833" s="672"/>
      <c r="P833" s="672"/>
      <c r="Q833" s="672"/>
      <c r="R833" s="672"/>
      <c r="S833" s="672"/>
      <c r="T833" s="672"/>
      <c r="U833" s="672"/>
      <c r="V833" s="672"/>
      <c r="W833" s="672"/>
      <c r="X833" s="672"/>
      <c r="Y833" s="672"/>
      <c r="Z833" s="672"/>
      <c r="AA833" s="672"/>
      <c r="AB833" s="672"/>
    </row>
    <row r="834" spans="1:28" ht="15.75" customHeight="1">
      <c r="A834" s="672"/>
      <c r="B834" s="672"/>
      <c r="C834" s="672"/>
      <c r="D834" s="672"/>
      <c r="E834" s="672"/>
      <c r="F834" s="672"/>
      <c r="G834" s="672"/>
      <c r="H834" s="672"/>
      <c r="I834" s="672"/>
      <c r="J834" s="672"/>
      <c r="K834" s="672"/>
      <c r="L834" s="672"/>
      <c r="M834" s="672"/>
      <c r="N834" s="672"/>
      <c r="O834" s="672"/>
      <c r="P834" s="672"/>
      <c r="Q834" s="672"/>
      <c r="R834" s="672"/>
      <c r="S834" s="672"/>
      <c r="T834" s="672"/>
      <c r="U834" s="672"/>
      <c r="V834" s="672"/>
      <c r="W834" s="672"/>
      <c r="X834" s="672"/>
      <c r="Y834" s="672"/>
      <c r="Z834" s="672"/>
      <c r="AA834" s="672"/>
      <c r="AB834" s="672"/>
    </row>
    <row r="835" spans="1:28" ht="15.75" customHeight="1">
      <c r="A835" s="672"/>
      <c r="B835" s="672"/>
      <c r="C835" s="672"/>
      <c r="D835" s="672"/>
      <c r="E835" s="672"/>
      <c r="F835" s="672"/>
      <c r="G835" s="672"/>
      <c r="H835" s="672"/>
      <c r="I835" s="672"/>
      <c r="J835" s="672"/>
      <c r="K835" s="672"/>
      <c r="L835" s="672"/>
      <c r="M835" s="672"/>
      <c r="N835" s="672"/>
      <c r="O835" s="672"/>
      <c r="P835" s="672"/>
      <c r="Q835" s="672"/>
      <c r="R835" s="672"/>
      <c r="S835" s="672"/>
      <c r="T835" s="672"/>
      <c r="U835" s="672"/>
      <c r="V835" s="672"/>
      <c r="W835" s="672"/>
      <c r="X835" s="672"/>
      <c r="Y835" s="672"/>
      <c r="Z835" s="672"/>
      <c r="AA835" s="672"/>
      <c r="AB835" s="672"/>
    </row>
    <row r="836" spans="1:28" ht="15.75" customHeight="1">
      <c r="A836" s="672"/>
      <c r="B836" s="672"/>
      <c r="C836" s="672"/>
      <c r="D836" s="672"/>
      <c r="E836" s="672"/>
      <c r="F836" s="672"/>
      <c r="G836" s="672"/>
      <c r="H836" s="672"/>
      <c r="I836" s="672"/>
      <c r="J836" s="672"/>
      <c r="K836" s="672"/>
      <c r="L836" s="672"/>
      <c r="M836" s="672"/>
      <c r="N836" s="672"/>
      <c r="O836" s="672"/>
      <c r="P836" s="672"/>
      <c r="Q836" s="672"/>
      <c r="R836" s="672"/>
      <c r="S836" s="672"/>
      <c r="T836" s="672"/>
      <c r="U836" s="672"/>
      <c r="V836" s="672"/>
      <c r="W836" s="672"/>
      <c r="X836" s="672"/>
      <c r="Y836" s="672"/>
      <c r="Z836" s="672"/>
      <c r="AA836" s="672"/>
      <c r="AB836" s="672"/>
    </row>
    <row r="837" spans="1:28" ht="15.75" customHeight="1">
      <c r="A837" s="672"/>
      <c r="B837" s="672"/>
      <c r="C837" s="672"/>
      <c r="D837" s="672"/>
      <c r="E837" s="672"/>
      <c r="F837" s="672"/>
      <c r="G837" s="672"/>
      <c r="H837" s="672"/>
      <c r="I837" s="672"/>
      <c r="J837" s="672"/>
      <c r="K837" s="672"/>
      <c r="L837" s="672"/>
      <c r="M837" s="672"/>
      <c r="N837" s="672"/>
      <c r="O837" s="672"/>
      <c r="P837" s="672"/>
      <c r="Q837" s="672"/>
      <c r="R837" s="672"/>
      <c r="S837" s="672"/>
      <c r="T837" s="672"/>
      <c r="U837" s="672"/>
      <c r="V837" s="672"/>
      <c r="W837" s="672"/>
      <c r="X837" s="672"/>
      <c r="Y837" s="672"/>
      <c r="Z837" s="672"/>
      <c r="AA837" s="672"/>
      <c r="AB837" s="672"/>
    </row>
    <row r="838" spans="1:28" ht="15.75" customHeight="1">
      <c r="A838" s="672"/>
      <c r="B838" s="672"/>
      <c r="C838" s="672"/>
      <c r="D838" s="672"/>
      <c r="E838" s="672"/>
      <c r="F838" s="672"/>
      <c r="G838" s="672"/>
      <c r="H838" s="672"/>
      <c r="I838" s="672"/>
      <c r="J838" s="672"/>
      <c r="K838" s="672"/>
      <c r="L838" s="672"/>
      <c r="M838" s="672"/>
      <c r="N838" s="672"/>
      <c r="O838" s="672"/>
      <c r="P838" s="672"/>
      <c r="Q838" s="672"/>
      <c r="R838" s="672"/>
      <c r="S838" s="672"/>
      <c r="T838" s="672"/>
      <c r="U838" s="672"/>
      <c r="V838" s="672"/>
      <c r="W838" s="672"/>
      <c r="X838" s="672"/>
      <c r="Y838" s="672"/>
      <c r="Z838" s="672"/>
      <c r="AA838" s="672"/>
      <c r="AB838" s="672"/>
    </row>
    <row r="839" spans="1:28" ht="15.75" customHeight="1">
      <c r="A839" s="672"/>
      <c r="B839" s="672"/>
      <c r="C839" s="672"/>
      <c r="D839" s="672"/>
      <c r="E839" s="672"/>
      <c r="F839" s="672"/>
      <c r="G839" s="672"/>
      <c r="H839" s="672"/>
      <c r="I839" s="672"/>
      <c r="J839" s="672"/>
      <c r="K839" s="672"/>
      <c r="L839" s="672"/>
      <c r="M839" s="672"/>
      <c r="N839" s="672"/>
      <c r="O839" s="672"/>
      <c r="P839" s="672"/>
      <c r="Q839" s="672"/>
      <c r="R839" s="672"/>
      <c r="S839" s="672"/>
      <c r="T839" s="672"/>
      <c r="U839" s="672"/>
      <c r="V839" s="672"/>
      <c r="W839" s="672"/>
      <c r="X839" s="672"/>
      <c r="Y839" s="672"/>
      <c r="Z839" s="672"/>
      <c r="AA839" s="672"/>
      <c r="AB839" s="672"/>
    </row>
    <row r="840" spans="1:28" ht="15.75" customHeight="1">
      <c r="A840" s="672"/>
      <c r="B840" s="672"/>
      <c r="C840" s="672"/>
      <c r="D840" s="672"/>
      <c r="E840" s="672"/>
      <c r="F840" s="672"/>
      <c r="G840" s="672"/>
      <c r="H840" s="672"/>
      <c r="I840" s="672"/>
      <c r="J840" s="672"/>
      <c r="K840" s="672"/>
      <c r="L840" s="672"/>
      <c r="M840" s="672"/>
      <c r="N840" s="672"/>
      <c r="O840" s="672"/>
      <c r="P840" s="672"/>
      <c r="Q840" s="672"/>
      <c r="R840" s="672"/>
      <c r="S840" s="672"/>
      <c r="T840" s="672"/>
      <c r="U840" s="672"/>
      <c r="V840" s="672"/>
      <c r="W840" s="672"/>
      <c r="X840" s="672"/>
      <c r="Y840" s="672"/>
      <c r="Z840" s="672"/>
      <c r="AA840" s="672"/>
      <c r="AB840" s="672"/>
    </row>
    <row r="841" spans="1:28" ht="15.75" customHeight="1">
      <c r="A841" s="672"/>
      <c r="B841" s="672"/>
      <c r="C841" s="672"/>
      <c r="D841" s="672"/>
      <c r="E841" s="672"/>
      <c r="F841" s="672"/>
      <c r="G841" s="672"/>
      <c r="H841" s="672"/>
      <c r="I841" s="672"/>
      <c r="J841" s="672"/>
      <c r="K841" s="672"/>
      <c r="L841" s="672"/>
      <c r="M841" s="672"/>
      <c r="N841" s="672"/>
      <c r="O841" s="672"/>
      <c r="P841" s="672"/>
      <c r="Q841" s="672"/>
      <c r="R841" s="672"/>
      <c r="S841" s="672"/>
      <c r="T841" s="672"/>
      <c r="U841" s="672"/>
      <c r="V841" s="672"/>
      <c r="W841" s="672"/>
      <c r="X841" s="672"/>
      <c r="Y841" s="672"/>
      <c r="Z841" s="672"/>
      <c r="AA841" s="672"/>
      <c r="AB841" s="672"/>
    </row>
    <row r="842" spans="1:28" ht="15.75" customHeight="1">
      <c r="A842" s="672"/>
      <c r="B842" s="672"/>
      <c r="C842" s="672"/>
      <c r="D842" s="672"/>
      <c r="E842" s="672"/>
      <c r="F842" s="672"/>
      <c r="G842" s="672"/>
      <c r="H842" s="672"/>
      <c r="I842" s="672"/>
      <c r="J842" s="672"/>
      <c r="K842" s="672"/>
      <c r="L842" s="672"/>
      <c r="M842" s="672"/>
      <c r="N842" s="672"/>
      <c r="O842" s="672"/>
      <c r="P842" s="672"/>
      <c r="Q842" s="672"/>
      <c r="R842" s="672"/>
      <c r="S842" s="672"/>
      <c r="T842" s="672"/>
      <c r="U842" s="672"/>
      <c r="V842" s="672"/>
      <c r="W842" s="672"/>
      <c r="X842" s="672"/>
      <c r="Y842" s="672"/>
      <c r="Z842" s="672"/>
      <c r="AA842" s="672"/>
      <c r="AB842" s="672"/>
    </row>
    <row r="843" spans="1:28" ht="15.75" customHeight="1">
      <c r="A843" s="672"/>
      <c r="B843" s="672"/>
      <c r="C843" s="672"/>
      <c r="D843" s="672"/>
      <c r="E843" s="672"/>
      <c r="F843" s="672"/>
      <c r="G843" s="672"/>
      <c r="H843" s="672"/>
      <c r="I843" s="672"/>
      <c r="J843" s="672"/>
      <c r="K843" s="672"/>
      <c r="L843" s="672"/>
      <c r="M843" s="672"/>
      <c r="N843" s="672"/>
      <c r="O843" s="672"/>
      <c r="P843" s="672"/>
      <c r="Q843" s="672"/>
      <c r="R843" s="672"/>
      <c r="S843" s="672"/>
      <c r="T843" s="672"/>
      <c r="U843" s="672"/>
      <c r="V843" s="672"/>
      <c r="W843" s="672"/>
      <c r="X843" s="672"/>
      <c r="Y843" s="672"/>
      <c r="Z843" s="672"/>
      <c r="AA843" s="672"/>
      <c r="AB843" s="672"/>
    </row>
    <row r="844" spans="1:28" ht="15.75" customHeight="1">
      <c r="A844" s="672"/>
      <c r="B844" s="672"/>
      <c r="C844" s="672"/>
      <c r="D844" s="672"/>
      <c r="E844" s="672"/>
      <c r="F844" s="672"/>
      <c r="G844" s="672"/>
      <c r="H844" s="672"/>
      <c r="I844" s="672"/>
      <c r="J844" s="672"/>
      <c r="K844" s="672"/>
      <c r="L844" s="672"/>
      <c r="M844" s="672"/>
      <c r="N844" s="672"/>
      <c r="O844" s="672"/>
      <c r="P844" s="672"/>
      <c r="Q844" s="672"/>
      <c r="R844" s="672"/>
      <c r="S844" s="672"/>
      <c r="T844" s="672"/>
      <c r="U844" s="672"/>
      <c r="V844" s="672"/>
      <c r="W844" s="672"/>
      <c r="X844" s="672"/>
      <c r="Y844" s="672"/>
      <c r="Z844" s="672"/>
      <c r="AA844" s="672"/>
      <c r="AB844" s="672"/>
    </row>
    <row r="845" spans="1:28" ht="15.75" customHeight="1">
      <c r="A845" s="672"/>
      <c r="B845" s="672"/>
      <c r="C845" s="672"/>
      <c r="D845" s="672"/>
      <c r="E845" s="672"/>
      <c r="F845" s="672"/>
      <c r="G845" s="672"/>
      <c r="H845" s="672"/>
      <c r="I845" s="672"/>
      <c r="J845" s="672"/>
      <c r="K845" s="672"/>
      <c r="L845" s="672"/>
      <c r="M845" s="672"/>
      <c r="N845" s="672"/>
      <c r="O845" s="672"/>
      <c r="P845" s="672"/>
      <c r="Q845" s="672"/>
      <c r="R845" s="672"/>
      <c r="S845" s="672"/>
      <c r="T845" s="672"/>
      <c r="U845" s="672"/>
      <c r="V845" s="672"/>
      <c r="W845" s="672"/>
      <c r="X845" s="672"/>
      <c r="Y845" s="672"/>
      <c r="Z845" s="672"/>
      <c r="AA845" s="672"/>
      <c r="AB845" s="672"/>
    </row>
    <row r="846" spans="1:28" ht="15.75" customHeight="1">
      <c r="A846" s="672"/>
      <c r="B846" s="672"/>
      <c r="C846" s="672"/>
      <c r="D846" s="672"/>
      <c r="E846" s="672"/>
      <c r="F846" s="672"/>
      <c r="G846" s="672"/>
      <c r="H846" s="672"/>
      <c r="I846" s="672"/>
      <c r="J846" s="672"/>
      <c r="K846" s="672"/>
      <c r="L846" s="672"/>
      <c r="M846" s="672"/>
      <c r="N846" s="672"/>
      <c r="O846" s="672"/>
      <c r="P846" s="672"/>
      <c r="Q846" s="672"/>
      <c r="R846" s="672"/>
      <c r="S846" s="672"/>
      <c r="T846" s="672"/>
      <c r="U846" s="672"/>
      <c r="V846" s="672"/>
      <c r="W846" s="672"/>
      <c r="X846" s="672"/>
      <c r="Y846" s="672"/>
      <c r="Z846" s="672"/>
      <c r="AA846" s="672"/>
      <c r="AB846" s="672"/>
    </row>
    <row r="847" spans="1:28" ht="15.75" customHeight="1">
      <c r="A847" s="672"/>
      <c r="B847" s="672"/>
      <c r="C847" s="672"/>
      <c r="D847" s="672"/>
      <c r="E847" s="672"/>
      <c r="F847" s="672"/>
      <c r="G847" s="672"/>
      <c r="H847" s="672"/>
      <c r="I847" s="672"/>
      <c r="J847" s="672"/>
      <c r="K847" s="672"/>
      <c r="L847" s="672"/>
      <c r="M847" s="672"/>
      <c r="N847" s="672"/>
      <c r="O847" s="672"/>
      <c r="P847" s="672"/>
      <c r="Q847" s="672"/>
      <c r="R847" s="672"/>
      <c r="S847" s="672"/>
      <c r="T847" s="672"/>
      <c r="U847" s="672"/>
      <c r="V847" s="672"/>
      <c r="W847" s="672"/>
      <c r="X847" s="672"/>
      <c r="Y847" s="672"/>
      <c r="Z847" s="672"/>
      <c r="AA847" s="672"/>
      <c r="AB847" s="672"/>
    </row>
    <row r="848" spans="1:28" ht="15.75" customHeight="1">
      <c r="A848" s="672"/>
      <c r="B848" s="672"/>
      <c r="C848" s="672"/>
      <c r="D848" s="672"/>
      <c r="E848" s="672"/>
      <c r="F848" s="672"/>
      <c r="G848" s="672"/>
      <c r="H848" s="672"/>
      <c r="I848" s="672"/>
      <c r="J848" s="672"/>
      <c r="K848" s="672"/>
      <c r="L848" s="672"/>
      <c r="M848" s="672"/>
      <c r="N848" s="672"/>
      <c r="O848" s="672"/>
      <c r="P848" s="672"/>
      <c r="Q848" s="672"/>
      <c r="R848" s="672"/>
      <c r="S848" s="672"/>
      <c r="T848" s="672"/>
      <c r="U848" s="672"/>
      <c r="V848" s="672"/>
      <c r="W848" s="672"/>
      <c r="X848" s="672"/>
      <c r="Y848" s="672"/>
      <c r="Z848" s="672"/>
      <c r="AA848" s="672"/>
      <c r="AB848" s="672"/>
    </row>
    <row r="849" spans="1:28" ht="15.75" customHeight="1">
      <c r="A849" s="672"/>
      <c r="B849" s="672"/>
      <c r="C849" s="672"/>
      <c r="D849" s="672"/>
      <c r="E849" s="672"/>
      <c r="F849" s="672"/>
      <c r="G849" s="672"/>
      <c r="H849" s="672"/>
      <c r="I849" s="672"/>
      <c r="J849" s="672"/>
      <c r="K849" s="672"/>
      <c r="L849" s="672"/>
      <c r="M849" s="672"/>
      <c r="N849" s="672"/>
      <c r="O849" s="672"/>
      <c r="P849" s="672"/>
      <c r="Q849" s="672"/>
      <c r="R849" s="672"/>
      <c r="S849" s="672"/>
      <c r="T849" s="672"/>
      <c r="U849" s="672"/>
      <c r="V849" s="672"/>
      <c r="W849" s="672"/>
      <c r="X849" s="672"/>
      <c r="Y849" s="672"/>
      <c r="Z849" s="672"/>
      <c r="AA849" s="672"/>
      <c r="AB849" s="672"/>
    </row>
    <row r="850" spans="1:28" ht="15.75" customHeight="1">
      <c r="A850" s="672"/>
      <c r="B850" s="672"/>
      <c r="C850" s="672"/>
      <c r="D850" s="672"/>
      <c r="E850" s="672"/>
      <c r="F850" s="672"/>
      <c r="G850" s="672"/>
      <c r="H850" s="672"/>
      <c r="I850" s="672"/>
      <c r="J850" s="672"/>
      <c r="K850" s="672"/>
      <c r="L850" s="672"/>
      <c r="M850" s="672"/>
      <c r="N850" s="672"/>
      <c r="O850" s="672"/>
      <c r="P850" s="672"/>
      <c r="Q850" s="672"/>
      <c r="R850" s="672"/>
      <c r="S850" s="672"/>
      <c r="T850" s="672"/>
      <c r="U850" s="672"/>
      <c r="V850" s="672"/>
      <c r="W850" s="672"/>
      <c r="X850" s="672"/>
      <c r="Y850" s="672"/>
      <c r="Z850" s="672"/>
      <c r="AA850" s="672"/>
      <c r="AB850" s="672"/>
    </row>
    <row r="851" spans="1:28" ht="15.75" customHeight="1">
      <c r="A851" s="672"/>
      <c r="B851" s="672"/>
      <c r="C851" s="672"/>
      <c r="D851" s="672"/>
      <c r="E851" s="672"/>
      <c r="F851" s="672"/>
      <c r="G851" s="672"/>
      <c r="H851" s="672"/>
      <c r="I851" s="672"/>
      <c r="J851" s="672"/>
      <c r="K851" s="672"/>
      <c r="L851" s="672"/>
      <c r="M851" s="672"/>
      <c r="N851" s="672"/>
      <c r="O851" s="672"/>
      <c r="P851" s="672"/>
      <c r="Q851" s="672"/>
      <c r="R851" s="672"/>
      <c r="S851" s="672"/>
      <c r="T851" s="672"/>
      <c r="U851" s="672"/>
      <c r="V851" s="672"/>
      <c r="W851" s="672"/>
      <c r="X851" s="672"/>
      <c r="Y851" s="672"/>
      <c r="Z851" s="672"/>
      <c r="AA851" s="672"/>
      <c r="AB851" s="672"/>
    </row>
    <row r="852" spans="1:28" ht="15.75" customHeight="1">
      <c r="A852" s="672"/>
      <c r="B852" s="672"/>
      <c r="C852" s="672"/>
      <c r="D852" s="672"/>
      <c r="E852" s="672"/>
      <c r="F852" s="672"/>
      <c r="G852" s="672"/>
      <c r="H852" s="672"/>
      <c r="I852" s="672"/>
      <c r="J852" s="672"/>
      <c r="K852" s="672"/>
      <c r="L852" s="672"/>
      <c r="M852" s="672"/>
      <c r="N852" s="672"/>
      <c r="O852" s="672"/>
      <c r="P852" s="672"/>
      <c r="Q852" s="672"/>
      <c r="R852" s="672"/>
      <c r="S852" s="672"/>
      <c r="T852" s="672"/>
      <c r="U852" s="672"/>
      <c r="V852" s="672"/>
      <c r="W852" s="672"/>
      <c r="X852" s="672"/>
      <c r="Y852" s="672"/>
      <c r="Z852" s="672"/>
      <c r="AA852" s="672"/>
      <c r="AB852" s="672"/>
    </row>
    <row r="853" spans="1:28" ht="15.75" customHeight="1">
      <c r="A853" s="672"/>
      <c r="B853" s="672"/>
      <c r="C853" s="672"/>
      <c r="D853" s="672"/>
      <c r="E853" s="672"/>
      <c r="F853" s="672"/>
      <c r="G853" s="672"/>
      <c r="H853" s="672"/>
      <c r="I853" s="672"/>
      <c r="J853" s="672"/>
      <c r="K853" s="672"/>
      <c r="L853" s="672"/>
      <c r="M853" s="672"/>
      <c r="N853" s="672"/>
      <c r="O853" s="672"/>
      <c r="P853" s="672"/>
      <c r="Q853" s="672"/>
      <c r="R853" s="672"/>
      <c r="S853" s="672"/>
      <c r="T853" s="672"/>
      <c r="U853" s="672"/>
      <c r="V853" s="672"/>
      <c r="W853" s="672"/>
      <c r="X853" s="672"/>
      <c r="Y853" s="672"/>
      <c r="Z853" s="672"/>
      <c r="AA853" s="672"/>
      <c r="AB853" s="672"/>
    </row>
    <row r="854" spans="1:28" ht="15.75" customHeight="1">
      <c r="A854" s="672"/>
      <c r="B854" s="672"/>
      <c r="C854" s="672"/>
      <c r="D854" s="672"/>
      <c r="E854" s="672"/>
      <c r="F854" s="672"/>
      <c r="G854" s="672"/>
      <c r="H854" s="672"/>
      <c r="I854" s="672"/>
      <c r="J854" s="672"/>
      <c r="K854" s="672"/>
      <c r="L854" s="672"/>
      <c r="M854" s="672"/>
      <c r="N854" s="672"/>
      <c r="O854" s="672"/>
      <c r="P854" s="672"/>
      <c r="Q854" s="672"/>
      <c r="R854" s="672"/>
      <c r="S854" s="672"/>
      <c r="T854" s="672"/>
      <c r="U854" s="672"/>
      <c r="V854" s="672"/>
      <c r="W854" s="672"/>
      <c r="X854" s="672"/>
      <c r="Y854" s="672"/>
      <c r="Z854" s="672"/>
      <c r="AA854" s="672"/>
      <c r="AB854" s="672"/>
    </row>
    <row r="855" spans="1:28" ht="15.75" customHeight="1">
      <c r="A855" s="672"/>
      <c r="B855" s="672"/>
      <c r="C855" s="672"/>
      <c r="D855" s="672"/>
      <c r="E855" s="672"/>
      <c r="F855" s="672"/>
      <c r="G855" s="672"/>
      <c r="H855" s="672"/>
      <c r="I855" s="672"/>
      <c r="J855" s="672"/>
      <c r="K855" s="672"/>
      <c r="L855" s="672"/>
      <c r="M855" s="672"/>
      <c r="N855" s="672"/>
      <c r="O855" s="672"/>
      <c r="P855" s="672"/>
      <c r="Q855" s="672"/>
      <c r="R855" s="672"/>
      <c r="S855" s="672"/>
      <c r="T855" s="672"/>
      <c r="U855" s="672"/>
      <c r="V855" s="672"/>
      <c r="W855" s="672"/>
      <c r="X855" s="672"/>
      <c r="Y855" s="672"/>
      <c r="Z855" s="672"/>
      <c r="AA855" s="672"/>
      <c r="AB855" s="672"/>
    </row>
    <row r="856" spans="1:28" ht="15.75" customHeight="1">
      <c r="A856" s="672"/>
      <c r="B856" s="672"/>
      <c r="C856" s="672"/>
      <c r="D856" s="672"/>
      <c r="E856" s="672"/>
      <c r="F856" s="672"/>
      <c r="G856" s="672"/>
      <c r="H856" s="672"/>
      <c r="I856" s="672"/>
      <c r="J856" s="672"/>
      <c r="K856" s="672"/>
      <c r="L856" s="672"/>
      <c r="M856" s="672"/>
      <c r="N856" s="672"/>
      <c r="O856" s="672"/>
      <c r="P856" s="672"/>
      <c r="Q856" s="672"/>
      <c r="R856" s="672"/>
      <c r="S856" s="672"/>
      <c r="T856" s="672"/>
      <c r="U856" s="672"/>
      <c r="V856" s="672"/>
      <c r="W856" s="672"/>
      <c r="X856" s="672"/>
      <c r="Y856" s="672"/>
      <c r="Z856" s="672"/>
      <c r="AA856" s="672"/>
      <c r="AB856" s="672"/>
    </row>
    <row r="857" spans="1:28" ht="15.75" customHeight="1">
      <c r="A857" s="672"/>
      <c r="B857" s="672"/>
      <c r="C857" s="672"/>
      <c r="D857" s="672"/>
      <c r="E857" s="672"/>
      <c r="F857" s="672"/>
      <c r="G857" s="672"/>
      <c r="H857" s="672"/>
      <c r="I857" s="672"/>
      <c r="J857" s="672"/>
      <c r="K857" s="672"/>
      <c r="L857" s="672"/>
      <c r="M857" s="672"/>
      <c r="N857" s="672"/>
      <c r="O857" s="672"/>
      <c r="P857" s="672"/>
      <c r="Q857" s="672"/>
      <c r="R857" s="672"/>
      <c r="S857" s="672"/>
      <c r="T857" s="672"/>
      <c r="U857" s="672"/>
      <c r="V857" s="672"/>
      <c r="W857" s="672"/>
      <c r="X857" s="672"/>
      <c r="Y857" s="672"/>
      <c r="Z857" s="672"/>
      <c r="AA857" s="672"/>
      <c r="AB857" s="672"/>
    </row>
    <row r="858" spans="1:28" ht="15.75" customHeight="1">
      <c r="A858" s="672"/>
      <c r="B858" s="672"/>
      <c r="C858" s="672"/>
      <c r="D858" s="672"/>
      <c r="E858" s="672"/>
      <c r="F858" s="672"/>
      <c r="G858" s="672"/>
      <c r="H858" s="672"/>
      <c r="I858" s="672"/>
      <c r="J858" s="672"/>
      <c r="K858" s="672"/>
      <c r="L858" s="672"/>
      <c r="M858" s="672"/>
      <c r="N858" s="672"/>
      <c r="O858" s="672"/>
      <c r="P858" s="672"/>
      <c r="Q858" s="672"/>
      <c r="R858" s="672"/>
      <c r="S858" s="672"/>
      <c r="T858" s="672"/>
      <c r="U858" s="672"/>
      <c r="V858" s="672"/>
      <c r="W858" s="672"/>
      <c r="X858" s="672"/>
      <c r="Y858" s="672"/>
      <c r="Z858" s="672"/>
      <c r="AA858" s="672"/>
      <c r="AB858" s="672"/>
    </row>
    <row r="859" spans="1:28" ht="15.75" customHeight="1">
      <c r="A859" s="672"/>
      <c r="B859" s="672"/>
      <c r="C859" s="672"/>
      <c r="D859" s="672"/>
      <c r="E859" s="672"/>
      <c r="F859" s="672"/>
      <c r="G859" s="672"/>
      <c r="H859" s="672"/>
      <c r="I859" s="672"/>
      <c r="J859" s="672"/>
      <c r="K859" s="672"/>
      <c r="L859" s="672"/>
      <c r="M859" s="672"/>
      <c r="N859" s="672"/>
      <c r="O859" s="672"/>
      <c r="P859" s="672"/>
      <c r="Q859" s="672"/>
      <c r="R859" s="672"/>
      <c r="S859" s="672"/>
      <c r="T859" s="672"/>
      <c r="U859" s="672"/>
      <c r="V859" s="672"/>
      <c r="W859" s="672"/>
      <c r="X859" s="672"/>
      <c r="Y859" s="672"/>
      <c r="Z859" s="672"/>
      <c r="AA859" s="672"/>
      <c r="AB859" s="672"/>
    </row>
    <row r="860" spans="1:28" ht="15.75" customHeight="1">
      <c r="A860" s="672"/>
      <c r="B860" s="672"/>
      <c r="C860" s="672"/>
      <c r="D860" s="672"/>
      <c r="E860" s="672"/>
      <c r="F860" s="672"/>
      <c r="G860" s="672"/>
      <c r="H860" s="672"/>
      <c r="I860" s="672"/>
      <c r="J860" s="672"/>
      <c r="K860" s="672"/>
      <c r="L860" s="672"/>
      <c r="M860" s="672"/>
      <c r="N860" s="672"/>
      <c r="O860" s="672"/>
      <c r="P860" s="672"/>
      <c r="Q860" s="672"/>
      <c r="R860" s="672"/>
      <c r="S860" s="672"/>
      <c r="T860" s="672"/>
      <c r="U860" s="672"/>
      <c r="V860" s="672"/>
      <c r="W860" s="672"/>
      <c r="X860" s="672"/>
      <c r="Y860" s="672"/>
      <c r="Z860" s="672"/>
      <c r="AA860" s="672"/>
      <c r="AB860" s="672"/>
    </row>
    <row r="861" spans="1:28" ht="15.75" customHeight="1">
      <c r="A861" s="672"/>
      <c r="B861" s="672"/>
      <c r="C861" s="672"/>
      <c r="D861" s="672"/>
      <c r="E861" s="672"/>
      <c r="F861" s="672"/>
      <c r="G861" s="672"/>
      <c r="H861" s="672"/>
      <c r="I861" s="672"/>
      <c r="J861" s="672"/>
      <c r="K861" s="672"/>
      <c r="L861" s="672"/>
      <c r="M861" s="672"/>
      <c r="N861" s="672"/>
      <c r="O861" s="672"/>
      <c r="P861" s="672"/>
      <c r="Q861" s="672"/>
      <c r="R861" s="672"/>
      <c r="S861" s="672"/>
      <c r="T861" s="672"/>
      <c r="U861" s="672"/>
      <c r="V861" s="672"/>
      <c r="W861" s="672"/>
      <c r="X861" s="672"/>
      <c r="Y861" s="672"/>
      <c r="Z861" s="672"/>
      <c r="AA861" s="672"/>
      <c r="AB861" s="672"/>
    </row>
    <row r="862" spans="1:28" ht="15.75" customHeight="1">
      <c r="A862" s="672"/>
      <c r="B862" s="672"/>
      <c r="C862" s="672"/>
      <c r="D862" s="672"/>
      <c r="E862" s="672"/>
      <c r="F862" s="672"/>
      <c r="G862" s="672"/>
      <c r="H862" s="672"/>
      <c r="I862" s="672"/>
      <c r="J862" s="672"/>
      <c r="K862" s="672"/>
      <c r="L862" s="672"/>
      <c r="M862" s="672"/>
      <c r="N862" s="672"/>
      <c r="O862" s="672"/>
      <c r="P862" s="672"/>
      <c r="Q862" s="672"/>
      <c r="R862" s="672"/>
      <c r="S862" s="672"/>
      <c r="T862" s="672"/>
      <c r="U862" s="672"/>
      <c r="V862" s="672"/>
      <c r="W862" s="672"/>
      <c r="X862" s="672"/>
      <c r="Y862" s="672"/>
      <c r="Z862" s="672"/>
      <c r="AA862" s="672"/>
      <c r="AB862" s="672"/>
    </row>
    <row r="863" spans="1:28" ht="15.75" customHeight="1">
      <c r="A863" s="672"/>
      <c r="B863" s="672"/>
      <c r="C863" s="672"/>
      <c r="D863" s="672"/>
      <c r="E863" s="672"/>
      <c r="F863" s="672"/>
      <c r="G863" s="672"/>
      <c r="H863" s="672"/>
      <c r="I863" s="672"/>
      <c r="J863" s="672"/>
      <c r="K863" s="672"/>
      <c r="L863" s="672"/>
      <c r="M863" s="672"/>
      <c r="N863" s="672"/>
      <c r="O863" s="672"/>
      <c r="P863" s="672"/>
      <c r="Q863" s="672"/>
      <c r="R863" s="672"/>
      <c r="S863" s="672"/>
      <c r="T863" s="672"/>
      <c r="U863" s="672"/>
      <c r="V863" s="672"/>
      <c r="W863" s="672"/>
      <c r="X863" s="672"/>
      <c r="Y863" s="672"/>
      <c r="Z863" s="672"/>
      <c r="AA863" s="672"/>
      <c r="AB863" s="672"/>
    </row>
    <row r="864" spans="1:28" ht="15.75" customHeight="1">
      <c r="A864" s="672"/>
      <c r="B864" s="672"/>
      <c r="C864" s="672"/>
      <c r="D864" s="672"/>
      <c r="E864" s="672"/>
      <c r="F864" s="672"/>
      <c r="G864" s="672"/>
      <c r="H864" s="672"/>
      <c r="I864" s="672"/>
      <c r="J864" s="672"/>
      <c r="K864" s="672"/>
      <c r="L864" s="672"/>
      <c r="M864" s="672"/>
      <c r="N864" s="672"/>
      <c r="O864" s="672"/>
      <c r="P864" s="672"/>
      <c r="Q864" s="672"/>
      <c r="R864" s="672"/>
      <c r="S864" s="672"/>
      <c r="T864" s="672"/>
      <c r="U864" s="672"/>
      <c r="V864" s="672"/>
      <c r="W864" s="672"/>
      <c r="X864" s="672"/>
      <c r="Y864" s="672"/>
      <c r="Z864" s="672"/>
      <c r="AA864" s="672"/>
      <c r="AB864" s="672"/>
    </row>
    <row r="865" spans="1:28" ht="15.75" customHeight="1">
      <c r="A865" s="672"/>
      <c r="B865" s="672"/>
      <c r="C865" s="672"/>
      <c r="D865" s="672"/>
      <c r="E865" s="672"/>
      <c r="F865" s="672"/>
      <c r="G865" s="672"/>
      <c r="H865" s="672"/>
      <c r="I865" s="672"/>
      <c r="J865" s="672"/>
      <c r="K865" s="672"/>
      <c r="L865" s="672"/>
      <c r="M865" s="672"/>
      <c r="N865" s="672"/>
      <c r="O865" s="672"/>
      <c r="P865" s="672"/>
      <c r="Q865" s="672"/>
      <c r="R865" s="672"/>
      <c r="S865" s="672"/>
      <c r="T865" s="672"/>
      <c r="U865" s="672"/>
      <c r="V865" s="672"/>
      <c r="W865" s="672"/>
      <c r="X865" s="672"/>
      <c r="Y865" s="672"/>
      <c r="Z865" s="672"/>
      <c r="AA865" s="672"/>
      <c r="AB865" s="672"/>
    </row>
    <row r="866" spans="1:28" ht="15.75" customHeight="1">
      <c r="A866" s="672"/>
      <c r="B866" s="672"/>
      <c r="C866" s="672"/>
      <c r="D866" s="672"/>
      <c r="E866" s="672"/>
      <c r="F866" s="672"/>
      <c r="G866" s="672"/>
      <c r="H866" s="672"/>
      <c r="I866" s="672"/>
      <c r="J866" s="672"/>
      <c r="K866" s="672"/>
      <c r="L866" s="672"/>
      <c r="M866" s="672"/>
      <c r="N866" s="672"/>
      <c r="O866" s="672"/>
      <c r="P866" s="672"/>
      <c r="Q866" s="672"/>
      <c r="R866" s="672"/>
      <c r="S866" s="672"/>
      <c r="T866" s="672"/>
      <c r="U866" s="672"/>
      <c r="V866" s="672"/>
      <c r="W866" s="672"/>
      <c r="X866" s="672"/>
      <c r="Y866" s="672"/>
      <c r="Z866" s="672"/>
      <c r="AA866" s="672"/>
      <c r="AB866" s="672"/>
    </row>
    <row r="867" spans="1:28" ht="15.75" customHeight="1">
      <c r="A867" s="672"/>
      <c r="B867" s="672"/>
      <c r="C867" s="672"/>
      <c r="D867" s="672"/>
      <c r="E867" s="672"/>
      <c r="F867" s="672"/>
      <c r="G867" s="672"/>
      <c r="H867" s="672"/>
      <c r="I867" s="672"/>
      <c r="J867" s="672"/>
      <c r="K867" s="672"/>
      <c r="L867" s="672"/>
      <c r="M867" s="672"/>
      <c r="N867" s="672"/>
      <c r="O867" s="672"/>
      <c r="P867" s="672"/>
      <c r="Q867" s="672"/>
      <c r="R867" s="672"/>
      <c r="S867" s="672"/>
      <c r="T867" s="672"/>
      <c r="U867" s="672"/>
      <c r="V867" s="672"/>
      <c r="W867" s="672"/>
      <c r="X867" s="672"/>
      <c r="Y867" s="672"/>
      <c r="Z867" s="672"/>
      <c r="AA867" s="672"/>
      <c r="AB867" s="672"/>
    </row>
    <row r="868" spans="1:28" ht="15.75" customHeight="1">
      <c r="A868" s="672"/>
      <c r="B868" s="672"/>
      <c r="C868" s="672"/>
      <c r="D868" s="672"/>
      <c r="E868" s="672"/>
      <c r="F868" s="672"/>
      <c r="G868" s="672"/>
      <c r="H868" s="672"/>
      <c r="I868" s="672"/>
      <c r="J868" s="672"/>
      <c r="K868" s="672"/>
      <c r="L868" s="672"/>
      <c r="M868" s="672"/>
      <c r="N868" s="672"/>
      <c r="O868" s="672"/>
      <c r="P868" s="672"/>
      <c r="Q868" s="672"/>
      <c r="R868" s="672"/>
      <c r="S868" s="672"/>
      <c r="T868" s="672"/>
      <c r="U868" s="672"/>
      <c r="V868" s="672"/>
      <c r="W868" s="672"/>
      <c r="X868" s="672"/>
      <c r="Y868" s="672"/>
      <c r="Z868" s="672"/>
      <c r="AA868" s="672"/>
      <c r="AB868" s="672"/>
    </row>
    <row r="869" spans="1:28" ht="15.75" customHeight="1">
      <c r="A869" s="672"/>
      <c r="B869" s="672"/>
      <c r="C869" s="672"/>
      <c r="D869" s="672"/>
      <c r="E869" s="672"/>
      <c r="F869" s="672"/>
      <c r="G869" s="672"/>
      <c r="H869" s="672"/>
      <c r="I869" s="672"/>
      <c r="J869" s="672"/>
      <c r="K869" s="672"/>
      <c r="L869" s="672"/>
      <c r="M869" s="672"/>
      <c r="N869" s="672"/>
      <c r="O869" s="672"/>
      <c r="P869" s="672"/>
      <c r="Q869" s="672"/>
      <c r="R869" s="672"/>
      <c r="S869" s="672"/>
      <c r="T869" s="672"/>
      <c r="U869" s="672"/>
      <c r="V869" s="672"/>
      <c r="W869" s="672"/>
      <c r="X869" s="672"/>
      <c r="Y869" s="672"/>
      <c r="Z869" s="672"/>
      <c r="AA869" s="672"/>
      <c r="AB869" s="672"/>
    </row>
    <row r="870" spans="1:28" ht="15.75" customHeight="1">
      <c r="A870" s="672"/>
      <c r="B870" s="672"/>
      <c r="C870" s="672"/>
      <c r="D870" s="672"/>
      <c r="E870" s="672"/>
      <c r="F870" s="672"/>
      <c r="G870" s="672"/>
      <c r="H870" s="672"/>
      <c r="I870" s="672"/>
      <c r="J870" s="672"/>
      <c r="K870" s="672"/>
      <c r="L870" s="672"/>
      <c r="M870" s="672"/>
      <c r="N870" s="672"/>
      <c r="O870" s="672"/>
      <c r="P870" s="672"/>
      <c r="Q870" s="672"/>
      <c r="R870" s="672"/>
      <c r="S870" s="672"/>
      <c r="T870" s="672"/>
      <c r="U870" s="672"/>
      <c r="V870" s="672"/>
      <c r="W870" s="672"/>
      <c r="X870" s="672"/>
      <c r="Y870" s="672"/>
      <c r="Z870" s="672"/>
      <c r="AA870" s="672"/>
      <c r="AB870" s="672"/>
    </row>
    <row r="871" spans="1:28" ht="15.75" customHeight="1">
      <c r="A871" s="672"/>
      <c r="B871" s="672"/>
      <c r="C871" s="672"/>
      <c r="D871" s="672"/>
      <c r="E871" s="672"/>
      <c r="F871" s="672"/>
      <c r="G871" s="672"/>
      <c r="H871" s="672"/>
      <c r="I871" s="672"/>
      <c r="J871" s="672"/>
      <c r="K871" s="672"/>
      <c r="L871" s="672"/>
      <c r="M871" s="672"/>
      <c r="N871" s="672"/>
      <c r="O871" s="672"/>
      <c r="P871" s="672"/>
      <c r="Q871" s="672"/>
      <c r="R871" s="672"/>
      <c r="S871" s="672"/>
      <c r="T871" s="672"/>
      <c r="U871" s="672"/>
      <c r="V871" s="672"/>
      <c r="W871" s="672"/>
      <c r="X871" s="672"/>
      <c r="Y871" s="672"/>
      <c r="Z871" s="672"/>
      <c r="AA871" s="672"/>
      <c r="AB871" s="672"/>
    </row>
    <row r="872" spans="1:28" ht="15.75" customHeight="1">
      <c r="A872" s="672"/>
      <c r="B872" s="672"/>
      <c r="C872" s="672"/>
      <c r="D872" s="672"/>
      <c r="E872" s="672"/>
      <c r="F872" s="672"/>
      <c r="G872" s="672"/>
      <c r="H872" s="672"/>
      <c r="I872" s="672"/>
      <c r="J872" s="672"/>
      <c r="K872" s="672"/>
      <c r="L872" s="672"/>
      <c r="M872" s="672"/>
      <c r="N872" s="672"/>
      <c r="O872" s="672"/>
      <c r="P872" s="672"/>
      <c r="Q872" s="672"/>
      <c r="R872" s="672"/>
      <c r="S872" s="672"/>
      <c r="T872" s="672"/>
      <c r="U872" s="672"/>
      <c r="V872" s="672"/>
      <c r="W872" s="672"/>
      <c r="X872" s="672"/>
      <c r="Y872" s="672"/>
      <c r="Z872" s="672"/>
      <c r="AA872" s="672"/>
      <c r="AB872" s="672"/>
    </row>
    <row r="873" spans="1:28" ht="15.75" customHeight="1">
      <c r="A873" s="672"/>
      <c r="B873" s="672"/>
      <c r="C873" s="672"/>
      <c r="D873" s="672"/>
      <c r="E873" s="672"/>
      <c r="F873" s="672"/>
      <c r="G873" s="672"/>
      <c r="H873" s="672"/>
      <c r="I873" s="672"/>
      <c r="J873" s="672"/>
      <c r="K873" s="672"/>
      <c r="L873" s="672"/>
      <c r="M873" s="672"/>
      <c r="N873" s="672"/>
      <c r="O873" s="672"/>
      <c r="P873" s="672"/>
      <c r="Q873" s="672"/>
      <c r="R873" s="672"/>
      <c r="S873" s="672"/>
      <c r="T873" s="672"/>
      <c r="U873" s="672"/>
      <c r="V873" s="672"/>
      <c r="W873" s="672"/>
      <c r="X873" s="672"/>
      <c r="Y873" s="672"/>
      <c r="Z873" s="672"/>
      <c r="AA873" s="672"/>
      <c r="AB873" s="672"/>
    </row>
    <row r="874" spans="1:28" ht="15.75" customHeight="1">
      <c r="A874" s="672"/>
      <c r="B874" s="672"/>
      <c r="C874" s="672"/>
      <c r="D874" s="672"/>
      <c r="E874" s="672"/>
      <c r="F874" s="672"/>
      <c r="G874" s="672"/>
      <c r="H874" s="672"/>
      <c r="I874" s="672"/>
      <c r="J874" s="672"/>
      <c r="K874" s="672"/>
      <c r="L874" s="672"/>
      <c r="M874" s="672"/>
      <c r="N874" s="672"/>
      <c r="O874" s="672"/>
      <c r="P874" s="672"/>
      <c r="Q874" s="672"/>
      <c r="R874" s="672"/>
      <c r="S874" s="672"/>
      <c r="T874" s="672"/>
      <c r="U874" s="672"/>
      <c r="V874" s="672"/>
      <c r="W874" s="672"/>
      <c r="X874" s="672"/>
      <c r="Y874" s="672"/>
      <c r="Z874" s="672"/>
      <c r="AA874" s="672"/>
      <c r="AB874" s="672"/>
    </row>
    <row r="875" spans="1:28" ht="15.75" customHeight="1">
      <c r="A875" s="672"/>
      <c r="B875" s="672"/>
      <c r="C875" s="672"/>
      <c r="D875" s="672"/>
      <c r="E875" s="672"/>
      <c r="F875" s="672"/>
      <c r="G875" s="672"/>
      <c r="H875" s="672"/>
      <c r="I875" s="672"/>
      <c r="J875" s="672"/>
      <c r="K875" s="672"/>
      <c r="L875" s="672"/>
      <c r="M875" s="672"/>
      <c r="N875" s="672"/>
      <c r="O875" s="672"/>
      <c r="P875" s="672"/>
      <c r="Q875" s="672"/>
      <c r="R875" s="672"/>
      <c r="S875" s="672"/>
      <c r="T875" s="672"/>
      <c r="U875" s="672"/>
      <c r="V875" s="672"/>
      <c r="W875" s="672"/>
      <c r="X875" s="672"/>
      <c r="Y875" s="672"/>
      <c r="Z875" s="672"/>
      <c r="AA875" s="672"/>
      <c r="AB875" s="672"/>
    </row>
    <row r="876" spans="1:28" ht="15.75" customHeight="1">
      <c r="A876" s="672"/>
      <c r="B876" s="672"/>
      <c r="C876" s="672"/>
      <c r="D876" s="672"/>
      <c r="E876" s="672"/>
      <c r="F876" s="672"/>
      <c r="G876" s="672"/>
      <c r="H876" s="672"/>
      <c r="I876" s="672"/>
      <c r="J876" s="672"/>
      <c r="K876" s="672"/>
      <c r="L876" s="672"/>
      <c r="M876" s="672"/>
      <c r="N876" s="672"/>
      <c r="O876" s="672"/>
      <c r="P876" s="672"/>
      <c r="Q876" s="672"/>
      <c r="R876" s="672"/>
      <c r="S876" s="672"/>
      <c r="T876" s="672"/>
      <c r="U876" s="672"/>
      <c r="V876" s="672"/>
      <c r="W876" s="672"/>
      <c r="X876" s="672"/>
      <c r="Y876" s="672"/>
      <c r="Z876" s="672"/>
      <c r="AA876" s="672"/>
      <c r="AB876" s="672"/>
    </row>
    <row r="877" spans="1:28" ht="15.75" customHeight="1">
      <c r="A877" s="672"/>
      <c r="B877" s="672"/>
      <c r="C877" s="672"/>
      <c r="D877" s="672"/>
      <c r="E877" s="672"/>
      <c r="F877" s="672"/>
      <c r="G877" s="672"/>
      <c r="H877" s="672"/>
      <c r="I877" s="672"/>
      <c r="J877" s="672"/>
      <c r="K877" s="672"/>
      <c r="L877" s="672"/>
      <c r="M877" s="672"/>
      <c r="N877" s="672"/>
      <c r="O877" s="672"/>
      <c r="P877" s="672"/>
      <c r="Q877" s="672"/>
      <c r="R877" s="672"/>
      <c r="S877" s="672"/>
      <c r="T877" s="672"/>
      <c r="U877" s="672"/>
      <c r="V877" s="672"/>
      <c r="W877" s="672"/>
      <c r="X877" s="672"/>
      <c r="Y877" s="672"/>
      <c r="Z877" s="672"/>
      <c r="AA877" s="672"/>
      <c r="AB877" s="672"/>
    </row>
    <row r="878" spans="1:28" ht="15.75" customHeight="1">
      <c r="A878" s="672"/>
      <c r="B878" s="672"/>
      <c r="C878" s="672"/>
      <c r="D878" s="672"/>
      <c r="E878" s="672"/>
      <c r="F878" s="672"/>
      <c r="G878" s="672"/>
      <c r="H878" s="672"/>
      <c r="I878" s="672"/>
      <c r="J878" s="672"/>
      <c r="K878" s="672"/>
      <c r="L878" s="672"/>
      <c r="M878" s="672"/>
      <c r="N878" s="672"/>
      <c r="O878" s="672"/>
      <c r="P878" s="672"/>
      <c r="Q878" s="672"/>
      <c r="R878" s="672"/>
      <c r="S878" s="672"/>
      <c r="T878" s="672"/>
      <c r="U878" s="672"/>
      <c r="V878" s="672"/>
      <c r="W878" s="672"/>
      <c r="X878" s="672"/>
      <c r="Y878" s="672"/>
      <c r="Z878" s="672"/>
      <c r="AA878" s="672"/>
      <c r="AB878" s="672"/>
    </row>
    <row r="879" spans="1:28" ht="15.75" customHeight="1">
      <c r="A879" s="672"/>
      <c r="B879" s="672"/>
      <c r="C879" s="672"/>
      <c r="D879" s="672"/>
      <c r="E879" s="672"/>
      <c r="F879" s="672"/>
      <c r="G879" s="672"/>
      <c r="H879" s="672"/>
      <c r="I879" s="672"/>
      <c r="J879" s="672"/>
      <c r="K879" s="672"/>
      <c r="L879" s="672"/>
      <c r="M879" s="672"/>
      <c r="N879" s="672"/>
      <c r="O879" s="672"/>
      <c r="P879" s="672"/>
      <c r="Q879" s="672"/>
      <c r="R879" s="672"/>
      <c r="S879" s="672"/>
      <c r="T879" s="672"/>
      <c r="U879" s="672"/>
      <c r="V879" s="672"/>
      <c r="W879" s="672"/>
      <c r="X879" s="672"/>
      <c r="Y879" s="672"/>
      <c r="Z879" s="672"/>
      <c r="AA879" s="672"/>
      <c r="AB879" s="672"/>
    </row>
    <row r="880" spans="1:28" ht="15.75" customHeight="1">
      <c r="A880" s="672"/>
      <c r="B880" s="672"/>
      <c r="C880" s="672"/>
      <c r="D880" s="672"/>
      <c r="E880" s="672"/>
      <c r="F880" s="672"/>
      <c r="G880" s="672"/>
      <c r="H880" s="672"/>
      <c r="I880" s="672"/>
      <c r="J880" s="672"/>
      <c r="K880" s="672"/>
      <c r="L880" s="672"/>
      <c r="M880" s="672"/>
      <c r="N880" s="672"/>
      <c r="O880" s="672"/>
      <c r="P880" s="672"/>
      <c r="Q880" s="672"/>
      <c r="R880" s="672"/>
      <c r="S880" s="672"/>
      <c r="T880" s="672"/>
      <c r="U880" s="672"/>
      <c r="V880" s="672"/>
      <c r="W880" s="672"/>
      <c r="X880" s="672"/>
      <c r="Y880" s="672"/>
      <c r="Z880" s="672"/>
      <c r="AA880" s="672"/>
      <c r="AB880" s="672"/>
    </row>
    <row r="881" spans="1:28" ht="15.75" customHeight="1">
      <c r="A881" s="672"/>
      <c r="B881" s="672"/>
      <c r="C881" s="672"/>
      <c r="D881" s="672"/>
      <c r="E881" s="672"/>
      <c r="F881" s="672"/>
      <c r="G881" s="672"/>
      <c r="H881" s="672"/>
      <c r="I881" s="672"/>
      <c r="J881" s="672"/>
      <c r="K881" s="672"/>
      <c r="L881" s="672"/>
      <c r="M881" s="672"/>
      <c r="N881" s="672"/>
      <c r="O881" s="672"/>
      <c r="P881" s="672"/>
      <c r="Q881" s="672"/>
      <c r="R881" s="672"/>
      <c r="S881" s="672"/>
      <c r="T881" s="672"/>
      <c r="U881" s="672"/>
      <c r="V881" s="672"/>
      <c r="W881" s="672"/>
      <c r="X881" s="672"/>
      <c r="Y881" s="672"/>
      <c r="Z881" s="672"/>
      <c r="AA881" s="672"/>
      <c r="AB881" s="672"/>
    </row>
    <row r="882" spans="1:28" ht="15.75" customHeight="1">
      <c r="A882" s="672"/>
      <c r="B882" s="672"/>
      <c r="C882" s="672"/>
      <c r="D882" s="672"/>
      <c r="E882" s="672"/>
      <c r="F882" s="672"/>
      <c r="G882" s="672"/>
      <c r="H882" s="672"/>
      <c r="I882" s="672"/>
      <c r="J882" s="672"/>
      <c r="K882" s="672"/>
      <c r="L882" s="672"/>
      <c r="M882" s="672"/>
      <c r="N882" s="672"/>
      <c r="O882" s="672"/>
      <c r="P882" s="672"/>
      <c r="Q882" s="672"/>
      <c r="R882" s="672"/>
      <c r="S882" s="672"/>
      <c r="T882" s="672"/>
      <c r="U882" s="672"/>
      <c r="V882" s="672"/>
      <c r="W882" s="672"/>
      <c r="X882" s="672"/>
      <c r="Y882" s="672"/>
      <c r="Z882" s="672"/>
      <c r="AA882" s="672"/>
      <c r="AB882" s="672"/>
    </row>
    <row r="883" spans="1:28" ht="15.75" customHeight="1">
      <c r="A883" s="672"/>
      <c r="B883" s="672"/>
      <c r="C883" s="672"/>
      <c r="D883" s="672"/>
      <c r="E883" s="672"/>
      <c r="F883" s="672"/>
      <c r="G883" s="672"/>
      <c r="H883" s="672"/>
      <c r="I883" s="672"/>
      <c r="J883" s="672"/>
      <c r="K883" s="672"/>
      <c r="L883" s="672"/>
      <c r="M883" s="672"/>
      <c r="N883" s="672"/>
      <c r="O883" s="672"/>
      <c r="P883" s="672"/>
      <c r="Q883" s="672"/>
      <c r="R883" s="672"/>
      <c r="S883" s="672"/>
      <c r="T883" s="672"/>
      <c r="U883" s="672"/>
      <c r="V883" s="672"/>
      <c r="W883" s="672"/>
      <c r="X883" s="672"/>
      <c r="Y883" s="672"/>
      <c r="Z883" s="672"/>
      <c r="AA883" s="672"/>
      <c r="AB883" s="672"/>
    </row>
    <row r="884" spans="1:28" ht="15.75" customHeight="1">
      <c r="A884" s="672"/>
      <c r="B884" s="672"/>
      <c r="C884" s="672"/>
      <c r="D884" s="672"/>
      <c r="E884" s="672"/>
      <c r="F884" s="672"/>
      <c r="G884" s="672"/>
      <c r="H884" s="672"/>
      <c r="I884" s="672"/>
      <c r="J884" s="672"/>
      <c r="K884" s="672"/>
      <c r="L884" s="672"/>
      <c r="M884" s="672"/>
      <c r="N884" s="672"/>
      <c r="O884" s="672"/>
      <c r="P884" s="672"/>
      <c r="Q884" s="672"/>
      <c r="R884" s="672"/>
      <c r="S884" s="672"/>
      <c r="T884" s="672"/>
      <c r="U884" s="672"/>
      <c r="V884" s="672"/>
      <c r="W884" s="672"/>
      <c r="X884" s="672"/>
      <c r="Y884" s="672"/>
      <c r="Z884" s="672"/>
      <c r="AA884" s="672"/>
      <c r="AB884" s="672"/>
    </row>
    <row r="885" spans="1:28" ht="15.75" customHeight="1">
      <c r="A885" s="672"/>
      <c r="B885" s="672"/>
      <c r="C885" s="672"/>
      <c r="D885" s="672"/>
      <c r="E885" s="672"/>
      <c r="F885" s="672"/>
      <c r="G885" s="672"/>
      <c r="H885" s="672"/>
      <c r="I885" s="672"/>
      <c r="J885" s="672"/>
      <c r="K885" s="672"/>
      <c r="L885" s="672"/>
      <c r="M885" s="672"/>
      <c r="N885" s="672"/>
      <c r="O885" s="672"/>
      <c r="P885" s="672"/>
      <c r="Q885" s="672"/>
      <c r="R885" s="672"/>
      <c r="S885" s="672"/>
      <c r="T885" s="672"/>
      <c r="U885" s="672"/>
      <c r="V885" s="672"/>
      <c r="W885" s="672"/>
      <c r="X885" s="672"/>
      <c r="Y885" s="672"/>
      <c r="Z885" s="672"/>
      <c r="AA885" s="672"/>
      <c r="AB885" s="672"/>
    </row>
    <row r="886" spans="1:28" ht="15.75" customHeight="1">
      <c r="A886" s="672"/>
      <c r="B886" s="672"/>
      <c r="C886" s="672"/>
      <c r="D886" s="672"/>
      <c r="E886" s="672"/>
      <c r="F886" s="672"/>
      <c r="G886" s="672"/>
      <c r="H886" s="672"/>
      <c r="I886" s="672"/>
      <c r="J886" s="672"/>
      <c r="K886" s="672"/>
      <c r="L886" s="672"/>
      <c r="M886" s="672"/>
      <c r="N886" s="672"/>
      <c r="O886" s="672"/>
      <c r="P886" s="672"/>
      <c r="Q886" s="672"/>
      <c r="R886" s="672"/>
      <c r="S886" s="672"/>
      <c r="T886" s="672"/>
      <c r="U886" s="672"/>
      <c r="V886" s="672"/>
      <c r="W886" s="672"/>
      <c r="X886" s="672"/>
      <c r="Y886" s="672"/>
      <c r="Z886" s="672"/>
      <c r="AA886" s="672"/>
      <c r="AB886" s="672"/>
    </row>
    <row r="887" spans="1:28" ht="15.75" customHeight="1">
      <c r="A887" s="672"/>
      <c r="B887" s="672"/>
      <c r="C887" s="672"/>
      <c r="D887" s="672"/>
      <c r="E887" s="672"/>
      <c r="F887" s="672"/>
      <c r="G887" s="672"/>
      <c r="H887" s="672"/>
      <c r="I887" s="672"/>
      <c r="J887" s="672"/>
      <c r="K887" s="672"/>
      <c r="L887" s="672"/>
      <c r="M887" s="672"/>
      <c r="N887" s="672"/>
      <c r="O887" s="672"/>
      <c r="P887" s="672"/>
      <c r="Q887" s="672"/>
      <c r="R887" s="672"/>
      <c r="S887" s="672"/>
      <c r="T887" s="672"/>
      <c r="U887" s="672"/>
      <c r="V887" s="672"/>
      <c r="W887" s="672"/>
      <c r="X887" s="672"/>
      <c r="Y887" s="672"/>
      <c r="Z887" s="672"/>
      <c r="AA887" s="672"/>
      <c r="AB887" s="672"/>
    </row>
    <row r="888" spans="1:28" ht="15.75" customHeight="1">
      <c r="A888" s="672"/>
      <c r="B888" s="672"/>
      <c r="C888" s="672"/>
      <c r="D888" s="672"/>
      <c r="E888" s="672"/>
      <c r="F888" s="672"/>
      <c r="G888" s="672"/>
      <c r="H888" s="672"/>
      <c r="I888" s="672"/>
      <c r="J888" s="672"/>
      <c r="K888" s="672"/>
      <c r="L888" s="672"/>
      <c r="M888" s="672"/>
      <c r="N888" s="672"/>
      <c r="O888" s="672"/>
      <c r="P888" s="672"/>
      <c r="Q888" s="672"/>
      <c r="R888" s="672"/>
      <c r="S888" s="672"/>
      <c r="T888" s="672"/>
      <c r="U888" s="672"/>
      <c r="V888" s="672"/>
      <c r="W888" s="672"/>
      <c r="X888" s="672"/>
      <c r="Y888" s="672"/>
      <c r="Z888" s="672"/>
      <c r="AA888" s="672"/>
      <c r="AB888" s="672"/>
    </row>
    <row r="889" spans="1:28" ht="15.75" customHeight="1">
      <c r="A889" s="672"/>
      <c r="B889" s="672"/>
      <c r="C889" s="672"/>
      <c r="D889" s="672"/>
      <c r="E889" s="672"/>
      <c r="F889" s="672"/>
      <c r="G889" s="672"/>
      <c r="H889" s="672"/>
      <c r="I889" s="672"/>
      <c r="J889" s="672"/>
      <c r="K889" s="672"/>
      <c r="L889" s="672"/>
      <c r="M889" s="672"/>
      <c r="N889" s="672"/>
      <c r="O889" s="672"/>
      <c r="P889" s="672"/>
      <c r="Q889" s="672"/>
      <c r="R889" s="672"/>
      <c r="S889" s="672"/>
      <c r="T889" s="672"/>
      <c r="U889" s="672"/>
      <c r="V889" s="672"/>
      <c r="W889" s="672"/>
      <c r="X889" s="672"/>
      <c r="Y889" s="672"/>
      <c r="Z889" s="672"/>
      <c r="AA889" s="672"/>
      <c r="AB889" s="672"/>
    </row>
    <row r="890" spans="1:28" ht="15.75" customHeight="1">
      <c r="A890" s="672"/>
      <c r="B890" s="672"/>
      <c r="C890" s="672"/>
      <c r="D890" s="672"/>
      <c r="E890" s="672"/>
      <c r="F890" s="672"/>
      <c r="G890" s="672"/>
      <c r="H890" s="672"/>
      <c r="I890" s="672"/>
      <c r="J890" s="672"/>
      <c r="K890" s="672"/>
      <c r="L890" s="672"/>
      <c r="M890" s="672"/>
      <c r="N890" s="672"/>
      <c r="O890" s="672"/>
      <c r="P890" s="672"/>
      <c r="Q890" s="672"/>
      <c r="R890" s="672"/>
      <c r="S890" s="672"/>
      <c r="T890" s="672"/>
      <c r="U890" s="672"/>
      <c r="V890" s="672"/>
      <c r="W890" s="672"/>
      <c r="X890" s="672"/>
      <c r="Y890" s="672"/>
      <c r="Z890" s="672"/>
      <c r="AA890" s="672"/>
      <c r="AB890" s="672"/>
    </row>
    <row r="891" spans="1:28" ht="15.75" customHeight="1">
      <c r="A891" s="672"/>
      <c r="B891" s="672"/>
      <c r="C891" s="672"/>
      <c r="D891" s="672"/>
      <c r="E891" s="672"/>
      <c r="F891" s="672"/>
      <c r="G891" s="672"/>
      <c r="H891" s="672"/>
      <c r="I891" s="672"/>
      <c r="J891" s="672"/>
      <c r="K891" s="672"/>
      <c r="L891" s="672"/>
      <c r="M891" s="672"/>
      <c r="N891" s="672"/>
      <c r="O891" s="672"/>
      <c r="P891" s="672"/>
      <c r="Q891" s="672"/>
      <c r="R891" s="672"/>
      <c r="S891" s="672"/>
      <c r="T891" s="672"/>
      <c r="U891" s="672"/>
      <c r="V891" s="672"/>
      <c r="W891" s="672"/>
      <c r="X891" s="672"/>
      <c r="Y891" s="672"/>
      <c r="Z891" s="672"/>
      <c r="AA891" s="672"/>
      <c r="AB891" s="672"/>
    </row>
    <row r="892" spans="1:28" ht="15.75" customHeight="1">
      <c r="A892" s="672"/>
      <c r="B892" s="672"/>
      <c r="C892" s="672"/>
      <c r="D892" s="672"/>
      <c r="E892" s="672"/>
      <c r="F892" s="672"/>
      <c r="G892" s="672"/>
      <c r="H892" s="672"/>
      <c r="I892" s="672"/>
      <c r="J892" s="672"/>
      <c r="K892" s="672"/>
      <c r="L892" s="672"/>
      <c r="M892" s="672"/>
      <c r="N892" s="672"/>
      <c r="O892" s="672"/>
      <c r="P892" s="672"/>
      <c r="Q892" s="672"/>
      <c r="R892" s="672"/>
      <c r="S892" s="672"/>
      <c r="T892" s="672"/>
      <c r="U892" s="672"/>
      <c r="V892" s="672"/>
      <c r="W892" s="672"/>
      <c r="X892" s="672"/>
      <c r="Y892" s="672"/>
      <c r="Z892" s="672"/>
      <c r="AA892" s="672"/>
      <c r="AB892" s="672"/>
    </row>
    <row r="893" spans="1:28" ht="15.75" customHeight="1">
      <c r="A893" s="672"/>
      <c r="B893" s="672"/>
      <c r="C893" s="672"/>
      <c r="D893" s="672"/>
      <c r="E893" s="672"/>
      <c r="F893" s="672"/>
      <c r="G893" s="672"/>
      <c r="H893" s="672"/>
      <c r="I893" s="672"/>
      <c r="J893" s="672"/>
      <c r="K893" s="672"/>
      <c r="L893" s="672"/>
      <c r="M893" s="672"/>
      <c r="N893" s="672"/>
      <c r="O893" s="672"/>
      <c r="P893" s="672"/>
      <c r="Q893" s="672"/>
      <c r="R893" s="672"/>
      <c r="S893" s="672"/>
      <c r="T893" s="672"/>
      <c r="U893" s="672"/>
      <c r="V893" s="672"/>
      <c r="W893" s="672"/>
      <c r="X893" s="672"/>
      <c r="Y893" s="672"/>
      <c r="Z893" s="672"/>
      <c r="AA893" s="672"/>
      <c r="AB893" s="672"/>
    </row>
    <row r="894" spans="1:28" ht="15.75" customHeight="1">
      <c r="A894" s="672"/>
      <c r="B894" s="672"/>
      <c r="C894" s="672"/>
      <c r="D894" s="672"/>
      <c r="E894" s="672"/>
      <c r="F894" s="672"/>
      <c r="G894" s="672"/>
      <c r="H894" s="672"/>
      <c r="I894" s="672"/>
      <c r="J894" s="672"/>
      <c r="K894" s="672"/>
      <c r="L894" s="672"/>
      <c r="M894" s="672"/>
      <c r="N894" s="672"/>
      <c r="O894" s="672"/>
      <c r="P894" s="672"/>
      <c r="Q894" s="672"/>
      <c r="R894" s="672"/>
      <c r="S894" s="672"/>
      <c r="T894" s="672"/>
      <c r="U894" s="672"/>
      <c r="V894" s="672"/>
      <c r="W894" s="672"/>
      <c r="X894" s="672"/>
      <c r="Y894" s="672"/>
      <c r="Z894" s="672"/>
      <c r="AA894" s="672"/>
      <c r="AB894" s="672"/>
    </row>
    <row r="895" spans="1:28" ht="15.75" customHeight="1">
      <c r="A895" s="672"/>
      <c r="B895" s="672"/>
      <c r="C895" s="672"/>
      <c r="D895" s="672"/>
      <c r="E895" s="672"/>
      <c r="F895" s="672"/>
      <c r="G895" s="672"/>
      <c r="H895" s="672"/>
      <c r="I895" s="672"/>
      <c r="J895" s="672"/>
      <c r="K895" s="672"/>
      <c r="L895" s="672"/>
      <c r="M895" s="672"/>
      <c r="N895" s="672"/>
      <c r="O895" s="672"/>
      <c r="P895" s="672"/>
      <c r="Q895" s="672"/>
      <c r="R895" s="672"/>
      <c r="S895" s="672"/>
      <c r="T895" s="672"/>
      <c r="U895" s="672"/>
      <c r="V895" s="672"/>
      <c r="W895" s="672"/>
      <c r="X895" s="672"/>
      <c r="Y895" s="672"/>
      <c r="Z895" s="672"/>
      <c r="AA895" s="672"/>
      <c r="AB895" s="672"/>
    </row>
    <row r="896" spans="1:28" ht="15.75" customHeight="1">
      <c r="A896" s="672"/>
      <c r="B896" s="672"/>
      <c r="C896" s="672"/>
      <c r="D896" s="672"/>
      <c r="E896" s="672"/>
      <c r="F896" s="672"/>
      <c r="G896" s="672"/>
      <c r="H896" s="672"/>
      <c r="I896" s="672"/>
      <c r="J896" s="672"/>
      <c r="K896" s="672"/>
      <c r="L896" s="672"/>
      <c r="M896" s="672"/>
      <c r="N896" s="672"/>
      <c r="O896" s="672"/>
      <c r="P896" s="672"/>
      <c r="Q896" s="672"/>
      <c r="R896" s="672"/>
      <c r="S896" s="672"/>
      <c r="T896" s="672"/>
      <c r="U896" s="672"/>
      <c r="V896" s="672"/>
      <c r="W896" s="672"/>
      <c r="X896" s="672"/>
      <c r="Y896" s="672"/>
      <c r="Z896" s="672"/>
      <c r="AA896" s="672"/>
      <c r="AB896" s="672"/>
    </row>
    <row r="897" spans="1:28" ht="15.75" customHeight="1">
      <c r="A897" s="672"/>
      <c r="B897" s="672"/>
      <c r="C897" s="672"/>
      <c r="D897" s="672"/>
      <c r="E897" s="672"/>
      <c r="F897" s="672"/>
      <c r="G897" s="672"/>
      <c r="H897" s="672"/>
      <c r="I897" s="672"/>
      <c r="J897" s="672"/>
      <c r="K897" s="672"/>
      <c r="L897" s="672"/>
      <c r="M897" s="672"/>
      <c r="N897" s="672"/>
      <c r="O897" s="672"/>
      <c r="P897" s="672"/>
      <c r="Q897" s="672"/>
      <c r="R897" s="672"/>
      <c r="S897" s="672"/>
      <c r="T897" s="672"/>
      <c r="U897" s="672"/>
      <c r="V897" s="672"/>
      <c r="W897" s="672"/>
      <c r="X897" s="672"/>
      <c r="Y897" s="672"/>
      <c r="Z897" s="672"/>
      <c r="AA897" s="672"/>
      <c r="AB897" s="672"/>
    </row>
    <row r="898" spans="1:28" ht="15.75" customHeight="1">
      <c r="A898" s="672"/>
      <c r="B898" s="672"/>
      <c r="C898" s="672"/>
      <c r="D898" s="672"/>
      <c r="E898" s="672"/>
      <c r="F898" s="672"/>
      <c r="G898" s="672"/>
      <c r="H898" s="672"/>
      <c r="I898" s="672"/>
      <c r="J898" s="672"/>
      <c r="K898" s="672"/>
      <c r="L898" s="672"/>
      <c r="M898" s="672"/>
      <c r="N898" s="672"/>
      <c r="O898" s="672"/>
      <c r="P898" s="672"/>
      <c r="Q898" s="672"/>
      <c r="R898" s="672"/>
      <c r="S898" s="672"/>
      <c r="T898" s="672"/>
      <c r="U898" s="672"/>
      <c r="V898" s="672"/>
      <c r="W898" s="672"/>
      <c r="X898" s="672"/>
      <c r="Y898" s="672"/>
      <c r="Z898" s="672"/>
      <c r="AA898" s="672"/>
      <c r="AB898" s="672"/>
    </row>
    <row r="899" spans="1:28" ht="15.75" customHeight="1">
      <c r="A899" s="672"/>
      <c r="B899" s="672"/>
      <c r="C899" s="672"/>
      <c r="D899" s="672"/>
      <c r="E899" s="672"/>
      <c r="F899" s="672"/>
      <c r="G899" s="672"/>
      <c r="H899" s="672"/>
      <c r="I899" s="672"/>
      <c r="J899" s="672"/>
      <c r="K899" s="672"/>
      <c r="L899" s="672"/>
      <c r="M899" s="672"/>
      <c r="N899" s="672"/>
      <c r="O899" s="672"/>
      <c r="P899" s="672"/>
      <c r="Q899" s="672"/>
      <c r="R899" s="672"/>
      <c r="S899" s="672"/>
      <c r="T899" s="672"/>
      <c r="U899" s="672"/>
      <c r="V899" s="672"/>
      <c r="W899" s="672"/>
      <c r="X899" s="672"/>
      <c r="Y899" s="672"/>
      <c r="Z899" s="672"/>
      <c r="AA899" s="672"/>
      <c r="AB899" s="672"/>
    </row>
    <row r="900" spans="1:28" ht="15.75" customHeight="1">
      <c r="A900" s="672"/>
      <c r="B900" s="672"/>
      <c r="C900" s="672"/>
      <c r="D900" s="672"/>
      <c r="E900" s="672"/>
      <c r="F900" s="672"/>
      <c r="G900" s="672"/>
      <c r="H900" s="672"/>
      <c r="I900" s="672"/>
      <c r="J900" s="672"/>
      <c r="K900" s="672"/>
      <c r="L900" s="672"/>
      <c r="M900" s="672"/>
      <c r="N900" s="672"/>
      <c r="O900" s="672"/>
      <c r="P900" s="672"/>
      <c r="Q900" s="672"/>
      <c r="R900" s="672"/>
      <c r="S900" s="672"/>
      <c r="T900" s="672"/>
      <c r="U900" s="672"/>
      <c r="V900" s="672"/>
      <c r="W900" s="672"/>
      <c r="X900" s="672"/>
      <c r="Y900" s="672"/>
      <c r="Z900" s="672"/>
      <c r="AA900" s="672"/>
      <c r="AB900" s="672"/>
    </row>
    <row r="901" spans="1:28" ht="15.75" customHeight="1">
      <c r="A901" s="672"/>
      <c r="B901" s="672"/>
      <c r="C901" s="672"/>
      <c r="D901" s="672"/>
      <c r="E901" s="672"/>
      <c r="F901" s="672"/>
      <c r="G901" s="672"/>
      <c r="H901" s="672"/>
      <c r="I901" s="672"/>
      <c r="J901" s="672"/>
      <c r="K901" s="672"/>
      <c r="L901" s="672"/>
      <c r="M901" s="672"/>
      <c r="N901" s="672"/>
      <c r="O901" s="672"/>
      <c r="P901" s="672"/>
      <c r="Q901" s="672"/>
      <c r="R901" s="672"/>
      <c r="S901" s="672"/>
      <c r="T901" s="672"/>
      <c r="U901" s="672"/>
      <c r="V901" s="672"/>
      <c r="W901" s="672"/>
      <c r="X901" s="672"/>
      <c r="Y901" s="672"/>
      <c r="Z901" s="672"/>
      <c r="AA901" s="672"/>
      <c r="AB901" s="672"/>
    </row>
    <row r="902" spans="1:28" ht="15.75" customHeight="1">
      <c r="A902" s="672"/>
      <c r="B902" s="672"/>
      <c r="C902" s="672"/>
      <c r="D902" s="672"/>
      <c r="E902" s="672"/>
      <c r="F902" s="672"/>
      <c r="G902" s="672"/>
      <c r="H902" s="672"/>
      <c r="I902" s="672"/>
      <c r="J902" s="672"/>
      <c r="K902" s="672"/>
      <c r="L902" s="672"/>
      <c r="M902" s="672"/>
      <c r="N902" s="672"/>
      <c r="O902" s="672"/>
      <c r="P902" s="672"/>
      <c r="Q902" s="672"/>
      <c r="R902" s="672"/>
      <c r="S902" s="672"/>
      <c r="T902" s="672"/>
      <c r="U902" s="672"/>
      <c r="V902" s="672"/>
      <c r="W902" s="672"/>
      <c r="X902" s="672"/>
      <c r="Y902" s="672"/>
      <c r="Z902" s="672"/>
      <c r="AA902" s="672"/>
      <c r="AB902" s="672"/>
    </row>
    <row r="903" spans="1:28" ht="15.75" customHeight="1">
      <c r="A903" s="672"/>
      <c r="B903" s="672"/>
      <c r="C903" s="672"/>
      <c r="D903" s="672"/>
      <c r="E903" s="672"/>
      <c r="F903" s="672"/>
      <c r="G903" s="672"/>
      <c r="H903" s="672"/>
      <c r="I903" s="672"/>
      <c r="J903" s="672"/>
      <c r="K903" s="672"/>
      <c r="L903" s="672"/>
      <c r="M903" s="672"/>
      <c r="N903" s="672"/>
      <c r="O903" s="672"/>
      <c r="P903" s="672"/>
      <c r="Q903" s="672"/>
      <c r="R903" s="672"/>
      <c r="S903" s="672"/>
      <c r="T903" s="672"/>
      <c r="U903" s="672"/>
      <c r="V903" s="672"/>
      <c r="W903" s="672"/>
      <c r="X903" s="672"/>
      <c r="Y903" s="672"/>
      <c r="Z903" s="672"/>
      <c r="AA903" s="672"/>
      <c r="AB903" s="672"/>
    </row>
    <row r="904" spans="1:28" ht="15.75" customHeight="1">
      <c r="A904" s="672"/>
      <c r="B904" s="672"/>
      <c r="C904" s="672"/>
      <c r="D904" s="672"/>
      <c r="E904" s="672"/>
      <c r="F904" s="672"/>
      <c r="G904" s="672"/>
      <c r="H904" s="672"/>
      <c r="I904" s="672"/>
      <c r="J904" s="672"/>
      <c r="K904" s="672"/>
      <c r="L904" s="672"/>
      <c r="M904" s="672"/>
      <c r="N904" s="672"/>
      <c r="O904" s="672"/>
      <c r="P904" s="672"/>
      <c r="Q904" s="672"/>
      <c r="R904" s="672"/>
      <c r="S904" s="672"/>
      <c r="T904" s="672"/>
      <c r="U904" s="672"/>
      <c r="V904" s="672"/>
      <c r="W904" s="672"/>
      <c r="X904" s="672"/>
      <c r="Y904" s="672"/>
      <c r="Z904" s="672"/>
      <c r="AA904" s="672"/>
      <c r="AB904" s="672"/>
    </row>
    <row r="905" spans="1:28" ht="15.75" customHeight="1">
      <c r="A905" s="672"/>
      <c r="B905" s="672"/>
      <c r="C905" s="672"/>
      <c r="D905" s="672"/>
      <c r="E905" s="672"/>
      <c r="F905" s="672"/>
      <c r="G905" s="672"/>
      <c r="H905" s="672"/>
      <c r="I905" s="672"/>
      <c r="J905" s="672"/>
      <c r="K905" s="672"/>
      <c r="L905" s="672"/>
      <c r="M905" s="672"/>
      <c r="N905" s="672"/>
      <c r="O905" s="672"/>
      <c r="P905" s="672"/>
      <c r="Q905" s="672"/>
      <c r="R905" s="672"/>
      <c r="S905" s="672"/>
      <c r="T905" s="672"/>
      <c r="U905" s="672"/>
      <c r="V905" s="672"/>
      <c r="W905" s="672"/>
      <c r="X905" s="672"/>
      <c r="Y905" s="672"/>
      <c r="Z905" s="672"/>
      <c r="AA905" s="672"/>
      <c r="AB905" s="672"/>
    </row>
    <row r="906" spans="1:28" ht="15.75" customHeight="1">
      <c r="A906" s="672"/>
      <c r="B906" s="672"/>
      <c r="C906" s="672"/>
      <c r="D906" s="672"/>
      <c r="E906" s="672"/>
      <c r="F906" s="672"/>
      <c r="G906" s="672"/>
      <c r="H906" s="672"/>
      <c r="I906" s="672"/>
      <c r="J906" s="672"/>
      <c r="K906" s="672"/>
      <c r="L906" s="672"/>
      <c r="M906" s="672"/>
      <c r="N906" s="672"/>
      <c r="O906" s="672"/>
      <c r="P906" s="672"/>
      <c r="Q906" s="672"/>
      <c r="R906" s="672"/>
      <c r="S906" s="672"/>
      <c r="T906" s="672"/>
      <c r="U906" s="672"/>
      <c r="V906" s="672"/>
      <c r="W906" s="672"/>
      <c r="X906" s="672"/>
      <c r="Y906" s="672"/>
      <c r="Z906" s="672"/>
      <c r="AA906" s="672"/>
      <c r="AB906" s="672"/>
    </row>
    <row r="907" spans="1:28" ht="15.75" customHeight="1">
      <c r="A907" s="672"/>
      <c r="B907" s="672"/>
      <c r="C907" s="672"/>
      <c r="D907" s="672"/>
      <c r="E907" s="672"/>
      <c r="F907" s="672"/>
      <c r="G907" s="672"/>
      <c r="H907" s="672"/>
      <c r="I907" s="672"/>
      <c r="J907" s="672"/>
      <c r="K907" s="672"/>
      <c r="L907" s="672"/>
      <c r="M907" s="672"/>
      <c r="N907" s="672"/>
      <c r="O907" s="672"/>
      <c r="P907" s="672"/>
      <c r="Q907" s="672"/>
      <c r="R907" s="672"/>
      <c r="S907" s="672"/>
      <c r="T907" s="672"/>
      <c r="U907" s="672"/>
      <c r="V907" s="672"/>
      <c r="W907" s="672"/>
      <c r="X907" s="672"/>
      <c r="Y907" s="672"/>
      <c r="Z907" s="672"/>
      <c r="AA907" s="672"/>
      <c r="AB907" s="672"/>
    </row>
    <row r="908" spans="1:28" ht="15.75" customHeight="1">
      <c r="A908" s="672"/>
      <c r="B908" s="672"/>
      <c r="C908" s="672"/>
      <c r="D908" s="672"/>
      <c r="E908" s="672"/>
      <c r="F908" s="672"/>
      <c r="G908" s="672"/>
      <c r="H908" s="672"/>
      <c r="I908" s="672"/>
      <c r="J908" s="672"/>
      <c r="K908" s="672"/>
      <c r="L908" s="672"/>
      <c r="M908" s="672"/>
      <c r="N908" s="672"/>
      <c r="O908" s="672"/>
      <c r="P908" s="672"/>
      <c r="Q908" s="672"/>
      <c r="R908" s="672"/>
      <c r="S908" s="672"/>
      <c r="T908" s="672"/>
      <c r="U908" s="672"/>
      <c r="V908" s="672"/>
      <c r="W908" s="672"/>
      <c r="X908" s="672"/>
      <c r="Y908" s="672"/>
      <c r="Z908" s="672"/>
      <c r="AA908" s="672"/>
      <c r="AB908" s="672"/>
    </row>
    <row r="909" spans="1:28" ht="15.75" customHeight="1">
      <c r="A909" s="672"/>
      <c r="B909" s="672"/>
      <c r="C909" s="672"/>
      <c r="D909" s="672"/>
      <c r="E909" s="672"/>
      <c r="F909" s="672"/>
      <c r="G909" s="672"/>
      <c r="H909" s="672"/>
      <c r="I909" s="672"/>
      <c r="J909" s="672"/>
      <c r="K909" s="672"/>
      <c r="L909" s="672"/>
      <c r="M909" s="672"/>
      <c r="N909" s="672"/>
      <c r="O909" s="672"/>
      <c r="P909" s="672"/>
      <c r="Q909" s="672"/>
      <c r="R909" s="672"/>
      <c r="S909" s="672"/>
      <c r="T909" s="672"/>
      <c r="U909" s="672"/>
      <c r="V909" s="672"/>
      <c r="W909" s="672"/>
      <c r="X909" s="672"/>
      <c r="Y909" s="672"/>
      <c r="Z909" s="672"/>
      <c r="AA909" s="672"/>
      <c r="AB909" s="672"/>
    </row>
    <row r="910" spans="1:28" ht="15.75" customHeight="1">
      <c r="A910" s="672"/>
      <c r="B910" s="672"/>
      <c r="C910" s="672"/>
      <c r="D910" s="672"/>
      <c r="E910" s="672"/>
      <c r="F910" s="672"/>
      <c r="G910" s="672"/>
      <c r="H910" s="672"/>
      <c r="I910" s="672"/>
      <c r="J910" s="672"/>
      <c r="K910" s="672"/>
      <c r="L910" s="672"/>
      <c r="M910" s="672"/>
      <c r="N910" s="672"/>
      <c r="O910" s="672"/>
      <c r="P910" s="672"/>
      <c r="Q910" s="672"/>
      <c r="R910" s="672"/>
      <c r="S910" s="672"/>
      <c r="T910" s="672"/>
      <c r="U910" s="672"/>
      <c r="V910" s="672"/>
      <c r="W910" s="672"/>
      <c r="X910" s="672"/>
      <c r="Y910" s="672"/>
      <c r="Z910" s="672"/>
      <c r="AA910" s="672"/>
      <c r="AB910" s="672"/>
    </row>
    <row r="911" spans="1:28" ht="15.75" customHeight="1">
      <c r="A911" s="672"/>
      <c r="B911" s="672"/>
      <c r="C911" s="672"/>
      <c r="D911" s="672"/>
      <c r="E911" s="672"/>
      <c r="F911" s="672"/>
      <c r="G911" s="672"/>
      <c r="H911" s="672"/>
      <c r="I911" s="672"/>
      <c r="J911" s="672"/>
      <c r="K911" s="672"/>
      <c r="L911" s="672"/>
      <c r="M911" s="672"/>
      <c r="N911" s="672"/>
      <c r="O911" s="672"/>
      <c r="P911" s="672"/>
      <c r="Q911" s="672"/>
      <c r="R911" s="672"/>
      <c r="S911" s="672"/>
      <c r="T911" s="672"/>
      <c r="U911" s="672"/>
      <c r="V911" s="672"/>
      <c r="W911" s="672"/>
      <c r="X911" s="672"/>
      <c r="Y911" s="672"/>
      <c r="Z911" s="672"/>
      <c r="AA911" s="672"/>
      <c r="AB911" s="672"/>
    </row>
    <row r="912" spans="1:28" ht="15.75" customHeight="1">
      <c r="A912" s="672"/>
      <c r="B912" s="672"/>
      <c r="C912" s="672"/>
      <c r="D912" s="672"/>
      <c r="E912" s="672"/>
      <c r="F912" s="672"/>
      <c r="G912" s="672"/>
      <c r="H912" s="672"/>
      <c r="I912" s="672"/>
      <c r="J912" s="672"/>
      <c r="K912" s="672"/>
      <c r="L912" s="672"/>
      <c r="M912" s="672"/>
      <c r="N912" s="672"/>
      <c r="O912" s="672"/>
      <c r="P912" s="672"/>
      <c r="Q912" s="672"/>
      <c r="R912" s="672"/>
      <c r="S912" s="672"/>
      <c r="T912" s="672"/>
      <c r="U912" s="672"/>
      <c r="V912" s="672"/>
      <c r="W912" s="672"/>
      <c r="X912" s="672"/>
      <c r="Y912" s="672"/>
      <c r="Z912" s="672"/>
      <c r="AA912" s="672"/>
      <c r="AB912" s="672"/>
    </row>
    <row r="913" spans="1:28" ht="15.75" customHeight="1">
      <c r="A913" s="672"/>
      <c r="B913" s="672"/>
      <c r="C913" s="672"/>
      <c r="D913" s="672"/>
      <c r="E913" s="672"/>
      <c r="F913" s="672"/>
      <c r="G913" s="672"/>
      <c r="H913" s="672"/>
      <c r="I913" s="672"/>
      <c r="J913" s="672"/>
      <c r="K913" s="672"/>
      <c r="L913" s="672"/>
      <c r="M913" s="672"/>
      <c r="N913" s="672"/>
      <c r="O913" s="672"/>
      <c r="P913" s="672"/>
      <c r="Q913" s="672"/>
      <c r="R913" s="672"/>
      <c r="S913" s="672"/>
      <c r="T913" s="672"/>
      <c r="U913" s="672"/>
      <c r="V913" s="672"/>
      <c r="W913" s="672"/>
      <c r="X913" s="672"/>
      <c r="Y913" s="672"/>
      <c r="Z913" s="672"/>
      <c r="AA913" s="672"/>
      <c r="AB913" s="672"/>
    </row>
    <row r="914" spans="1:28" ht="15.75" customHeight="1">
      <c r="A914" s="672"/>
      <c r="B914" s="672"/>
      <c r="C914" s="672"/>
      <c r="D914" s="672"/>
      <c r="E914" s="672"/>
      <c r="F914" s="672"/>
      <c r="G914" s="672"/>
      <c r="H914" s="672"/>
      <c r="I914" s="672"/>
      <c r="J914" s="672"/>
      <c r="K914" s="672"/>
      <c r="L914" s="672"/>
      <c r="M914" s="672"/>
      <c r="N914" s="672"/>
      <c r="O914" s="672"/>
      <c r="P914" s="672"/>
      <c r="Q914" s="672"/>
      <c r="R914" s="672"/>
      <c r="S914" s="672"/>
      <c r="T914" s="672"/>
      <c r="U914" s="672"/>
      <c r="V914" s="672"/>
      <c r="W914" s="672"/>
      <c r="X914" s="672"/>
      <c r="Y914" s="672"/>
      <c r="Z914" s="672"/>
      <c r="AA914" s="672"/>
      <c r="AB914" s="672"/>
    </row>
    <row r="915" spans="1:28" ht="15.75" customHeight="1">
      <c r="A915" s="672"/>
      <c r="B915" s="672"/>
      <c r="C915" s="672"/>
      <c r="D915" s="672"/>
      <c r="E915" s="672"/>
      <c r="F915" s="672"/>
      <c r="G915" s="672"/>
      <c r="H915" s="672"/>
      <c r="I915" s="672"/>
      <c r="J915" s="672"/>
      <c r="K915" s="672"/>
      <c r="L915" s="672"/>
      <c r="M915" s="672"/>
      <c r="N915" s="672"/>
      <c r="O915" s="672"/>
      <c r="P915" s="672"/>
      <c r="Q915" s="672"/>
      <c r="R915" s="672"/>
      <c r="S915" s="672"/>
      <c r="T915" s="672"/>
      <c r="U915" s="672"/>
      <c r="V915" s="672"/>
      <c r="W915" s="672"/>
      <c r="X915" s="672"/>
      <c r="Y915" s="672"/>
      <c r="Z915" s="672"/>
      <c r="AA915" s="672"/>
      <c r="AB915" s="672"/>
    </row>
    <row r="916" spans="1:28" ht="15.75" customHeight="1">
      <c r="A916" s="672"/>
      <c r="B916" s="672"/>
      <c r="C916" s="672"/>
      <c r="D916" s="672"/>
      <c r="E916" s="672"/>
      <c r="F916" s="672"/>
      <c r="G916" s="672"/>
      <c r="H916" s="672"/>
      <c r="I916" s="672"/>
      <c r="J916" s="672"/>
      <c r="K916" s="672"/>
      <c r="L916" s="672"/>
      <c r="M916" s="672"/>
      <c r="N916" s="672"/>
      <c r="O916" s="672"/>
      <c r="P916" s="672"/>
      <c r="Q916" s="672"/>
      <c r="R916" s="672"/>
      <c r="S916" s="672"/>
      <c r="T916" s="672"/>
      <c r="U916" s="672"/>
      <c r="V916" s="672"/>
      <c r="W916" s="672"/>
      <c r="X916" s="672"/>
      <c r="Y916" s="672"/>
      <c r="Z916" s="672"/>
      <c r="AA916" s="672"/>
      <c r="AB916" s="672"/>
    </row>
    <row r="917" spans="1:28" ht="15.75" customHeight="1">
      <c r="A917" s="672"/>
      <c r="B917" s="672"/>
      <c r="C917" s="672"/>
      <c r="D917" s="672"/>
      <c r="E917" s="672"/>
      <c r="F917" s="672"/>
      <c r="G917" s="672"/>
      <c r="H917" s="672"/>
      <c r="I917" s="672"/>
      <c r="J917" s="672"/>
      <c r="K917" s="672"/>
      <c r="L917" s="672"/>
      <c r="M917" s="672"/>
      <c r="N917" s="672"/>
      <c r="O917" s="672"/>
      <c r="P917" s="672"/>
      <c r="Q917" s="672"/>
      <c r="R917" s="672"/>
      <c r="S917" s="672"/>
      <c r="T917" s="672"/>
      <c r="U917" s="672"/>
      <c r="V917" s="672"/>
      <c r="W917" s="672"/>
      <c r="X917" s="672"/>
      <c r="Y917" s="672"/>
      <c r="Z917" s="672"/>
      <c r="AA917" s="672"/>
      <c r="AB917" s="672"/>
    </row>
    <row r="918" spans="1:28" ht="15.75" customHeight="1">
      <c r="A918" s="672"/>
      <c r="B918" s="672"/>
      <c r="C918" s="672"/>
      <c r="D918" s="672"/>
      <c r="E918" s="672"/>
      <c r="F918" s="672"/>
      <c r="G918" s="672"/>
      <c r="H918" s="672"/>
      <c r="I918" s="672"/>
      <c r="J918" s="672"/>
      <c r="K918" s="672"/>
      <c r="L918" s="672"/>
      <c r="M918" s="672"/>
      <c r="N918" s="672"/>
      <c r="O918" s="672"/>
      <c r="P918" s="672"/>
      <c r="Q918" s="672"/>
      <c r="R918" s="672"/>
      <c r="S918" s="672"/>
      <c r="T918" s="672"/>
      <c r="U918" s="672"/>
      <c r="V918" s="672"/>
      <c r="W918" s="672"/>
      <c r="X918" s="672"/>
      <c r="Y918" s="672"/>
      <c r="Z918" s="672"/>
      <c r="AA918" s="672"/>
      <c r="AB918" s="672"/>
    </row>
    <row r="919" spans="1:28" ht="15.75" customHeight="1">
      <c r="A919" s="672"/>
      <c r="B919" s="672"/>
      <c r="C919" s="672"/>
      <c r="D919" s="672"/>
      <c r="E919" s="672"/>
      <c r="F919" s="672"/>
      <c r="G919" s="672"/>
      <c r="H919" s="672"/>
      <c r="I919" s="672"/>
      <c r="J919" s="672"/>
      <c r="K919" s="672"/>
      <c r="L919" s="672"/>
      <c r="M919" s="672"/>
      <c r="N919" s="672"/>
      <c r="O919" s="672"/>
      <c r="P919" s="672"/>
      <c r="Q919" s="672"/>
      <c r="R919" s="672"/>
      <c r="S919" s="672"/>
      <c r="T919" s="672"/>
      <c r="U919" s="672"/>
      <c r="V919" s="672"/>
      <c r="W919" s="672"/>
      <c r="X919" s="672"/>
      <c r="Y919" s="672"/>
      <c r="Z919" s="672"/>
      <c r="AA919" s="672"/>
      <c r="AB919" s="672"/>
    </row>
    <row r="920" spans="1:28" ht="15.75" customHeight="1">
      <c r="A920" s="672"/>
      <c r="B920" s="672"/>
      <c r="C920" s="672"/>
      <c r="D920" s="672"/>
      <c r="E920" s="672"/>
      <c r="F920" s="672"/>
      <c r="G920" s="672"/>
      <c r="H920" s="672"/>
      <c r="I920" s="672"/>
      <c r="J920" s="672"/>
      <c r="K920" s="672"/>
      <c r="L920" s="672"/>
      <c r="M920" s="672"/>
      <c r="N920" s="672"/>
      <c r="O920" s="672"/>
      <c r="P920" s="672"/>
      <c r="Q920" s="672"/>
      <c r="R920" s="672"/>
      <c r="S920" s="672"/>
      <c r="T920" s="672"/>
      <c r="U920" s="672"/>
      <c r="V920" s="672"/>
      <c r="W920" s="672"/>
      <c r="X920" s="672"/>
      <c r="Y920" s="672"/>
      <c r="Z920" s="672"/>
      <c r="AA920" s="672"/>
      <c r="AB920" s="672"/>
    </row>
    <row r="921" spans="1:28" ht="15.75" customHeight="1">
      <c r="A921" s="672"/>
      <c r="B921" s="672"/>
      <c r="C921" s="672"/>
      <c r="D921" s="672"/>
      <c r="E921" s="672"/>
      <c r="F921" s="672"/>
      <c r="G921" s="672"/>
      <c r="H921" s="672"/>
      <c r="I921" s="672"/>
      <c r="J921" s="672"/>
      <c r="K921" s="672"/>
      <c r="L921" s="672"/>
      <c r="M921" s="672"/>
      <c r="N921" s="672"/>
      <c r="O921" s="672"/>
      <c r="P921" s="672"/>
      <c r="Q921" s="672"/>
      <c r="R921" s="672"/>
      <c r="S921" s="672"/>
      <c r="T921" s="672"/>
      <c r="U921" s="672"/>
      <c r="V921" s="672"/>
      <c r="W921" s="672"/>
      <c r="X921" s="672"/>
      <c r="Y921" s="672"/>
      <c r="Z921" s="672"/>
      <c r="AA921" s="672"/>
      <c r="AB921" s="672"/>
    </row>
    <row r="922" spans="1:28" ht="15.75" customHeight="1">
      <c r="A922" s="672"/>
      <c r="B922" s="672"/>
      <c r="C922" s="672"/>
      <c r="D922" s="672"/>
      <c r="E922" s="672"/>
      <c r="F922" s="672"/>
      <c r="G922" s="672"/>
      <c r="H922" s="672"/>
      <c r="I922" s="672"/>
      <c r="J922" s="672"/>
      <c r="K922" s="672"/>
      <c r="L922" s="672"/>
      <c r="M922" s="672"/>
      <c r="N922" s="672"/>
      <c r="O922" s="672"/>
      <c r="P922" s="672"/>
      <c r="Q922" s="672"/>
      <c r="R922" s="672"/>
      <c r="S922" s="672"/>
      <c r="T922" s="672"/>
      <c r="U922" s="672"/>
      <c r="V922" s="672"/>
      <c r="W922" s="672"/>
      <c r="X922" s="672"/>
      <c r="Y922" s="672"/>
      <c r="Z922" s="672"/>
      <c r="AA922" s="672"/>
      <c r="AB922" s="672"/>
    </row>
    <row r="923" spans="1:28" ht="15.75" customHeight="1">
      <c r="A923" s="672"/>
      <c r="B923" s="672"/>
      <c r="C923" s="672"/>
      <c r="D923" s="672"/>
      <c r="E923" s="672"/>
      <c r="F923" s="672"/>
      <c r="G923" s="672"/>
      <c r="H923" s="672"/>
      <c r="I923" s="672"/>
      <c r="J923" s="672"/>
      <c r="K923" s="672"/>
      <c r="L923" s="672"/>
      <c r="M923" s="672"/>
      <c r="N923" s="672"/>
      <c r="O923" s="672"/>
      <c r="P923" s="672"/>
      <c r="Q923" s="672"/>
      <c r="R923" s="672"/>
      <c r="S923" s="672"/>
      <c r="T923" s="672"/>
      <c r="U923" s="672"/>
      <c r="V923" s="672"/>
      <c r="W923" s="672"/>
      <c r="X923" s="672"/>
      <c r="Y923" s="672"/>
      <c r="Z923" s="672"/>
      <c r="AA923" s="672"/>
      <c r="AB923" s="672"/>
    </row>
    <row r="924" spans="1:28" ht="15.75" customHeight="1">
      <c r="A924" s="672"/>
      <c r="B924" s="672"/>
      <c r="C924" s="672"/>
      <c r="D924" s="672"/>
      <c r="E924" s="672"/>
      <c r="F924" s="672"/>
      <c r="G924" s="672"/>
      <c r="H924" s="672"/>
      <c r="I924" s="672"/>
      <c r="J924" s="672"/>
      <c r="K924" s="672"/>
      <c r="L924" s="672"/>
      <c r="M924" s="672"/>
      <c r="N924" s="672"/>
      <c r="O924" s="672"/>
      <c r="P924" s="672"/>
      <c r="Q924" s="672"/>
      <c r="R924" s="672"/>
      <c r="S924" s="672"/>
      <c r="T924" s="672"/>
      <c r="U924" s="672"/>
      <c r="V924" s="672"/>
      <c r="W924" s="672"/>
      <c r="X924" s="672"/>
      <c r="Y924" s="672"/>
      <c r="Z924" s="672"/>
      <c r="AA924" s="672"/>
      <c r="AB924" s="672"/>
    </row>
    <row r="925" spans="1:28" ht="15.75" customHeight="1">
      <c r="A925" s="672"/>
      <c r="B925" s="672"/>
      <c r="C925" s="672"/>
      <c r="D925" s="672"/>
      <c r="E925" s="672"/>
      <c r="F925" s="672"/>
      <c r="G925" s="672"/>
      <c r="H925" s="672"/>
      <c r="I925" s="672"/>
      <c r="J925" s="672"/>
      <c r="K925" s="672"/>
      <c r="L925" s="672"/>
      <c r="M925" s="672"/>
      <c r="N925" s="672"/>
      <c r="O925" s="672"/>
      <c r="P925" s="672"/>
      <c r="Q925" s="672"/>
      <c r="R925" s="672"/>
      <c r="S925" s="672"/>
      <c r="T925" s="672"/>
      <c r="U925" s="672"/>
      <c r="V925" s="672"/>
      <c r="W925" s="672"/>
      <c r="X925" s="672"/>
      <c r="Y925" s="672"/>
      <c r="Z925" s="672"/>
      <c r="AA925" s="672"/>
      <c r="AB925" s="672"/>
    </row>
    <row r="926" spans="1:28" ht="15.75" customHeight="1">
      <c r="A926" s="672"/>
      <c r="B926" s="672"/>
      <c r="C926" s="672"/>
      <c r="D926" s="672"/>
      <c r="E926" s="672"/>
      <c r="F926" s="672"/>
      <c r="G926" s="672"/>
      <c r="H926" s="672"/>
      <c r="I926" s="672"/>
      <c r="J926" s="672"/>
      <c r="K926" s="672"/>
      <c r="L926" s="672"/>
      <c r="M926" s="672"/>
      <c r="N926" s="672"/>
      <c r="O926" s="672"/>
      <c r="P926" s="672"/>
      <c r="Q926" s="672"/>
      <c r="R926" s="672"/>
      <c r="S926" s="672"/>
      <c r="T926" s="672"/>
      <c r="U926" s="672"/>
      <c r="V926" s="672"/>
      <c r="W926" s="672"/>
      <c r="X926" s="672"/>
      <c r="Y926" s="672"/>
      <c r="Z926" s="672"/>
      <c r="AA926" s="672"/>
      <c r="AB926" s="672"/>
    </row>
    <row r="927" spans="1:28" ht="15.75" customHeight="1">
      <c r="A927" s="672"/>
      <c r="B927" s="672"/>
      <c r="C927" s="672"/>
      <c r="D927" s="672"/>
      <c r="E927" s="672"/>
      <c r="F927" s="672"/>
      <c r="G927" s="672"/>
      <c r="H927" s="672"/>
      <c r="I927" s="672"/>
      <c r="J927" s="672"/>
      <c r="K927" s="672"/>
      <c r="L927" s="672"/>
      <c r="M927" s="672"/>
      <c r="N927" s="672"/>
      <c r="O927" s="672"/>
      <c r="P927" s="672"/>
      <c r="Q927" s="672"/>
      <c r="R927" s="672"/>
      <c r="S927" s="672"/>
      <c r="T927" s="672"/>
      <c r="U927" s="672"/>
      <c r="V927" s="672"/>
      <c r="W927" s="672"/>
      <c r="X927" s="672"/>
      <c r="Y927" s="672"/>
      <c r="Z927" s="672"/>
      <c r="AA927" s="672"/>
      <c r="AB927" s="672"/>
    </row>
    <row r="928" spans="1:28" ht="15.75" customHeight="1">
      <c r="A928" s="672"/>
      <c r="B928" s="672"/>
      <c r="C928" s="672"/>
      <c r="D928" s="672"/>
      <c r="E928" s="672"/>
      <c r="F928" s="672"/>
      <c r="G928" s="672"/>
      <c r="H928" s="672"/>
      <c r="I928" s="672"/>
      <c r="J928" s="672"/>
      <c r="K928" s="672"/>
      <c r="L928" s="672"/>
      <c r="M928" s="672"/>
      <c r="N928" s="672"/>
      <c r="O928" s="672"/>
      <c r="P928" s="672"/>
      <c r="Q928" s="672"/>
      <c r="R928" s="672"/>
      <c r="S928" s="672"/>
      <c r="T928" s="672"/>
      <c r="U928" s="672"/>
      <c r="V928" s="672"/>
      <c r="W928" s="672"/>
      <c r="X928" s="672"/>
      <c r="Y928" s="672"/>
      <c r="Z928" s="672"/>
      <c r="AA928" s="672"/>
      <c r="AB928" s="672"/>
    </row>
    <row r="929" spans="1:28" ht="15.75" customHeight="1">
      <c r="A929" s="672"/>
      <c r="B929" s="672"/>
      <c r="C929" s="672"/>
      <c r="D929" s="672"/>
      <c r="E929" s="672"/>
      <c r="F929" s="672"/>
      <c r="G929" s="672"/>
      <c r="H929" s="672"/>
      <c r="I929" s="672"/>
      <c r="J929" s="672"/>
      <c r="K929" s="672"/>
      <c r="L929" s="672"/>
      <c r="M929" s="672"/>
      <c r="N929" s="672"/>
      <c r="O929" s="672"/>
      <c r="P929" s="672"/>
      <c r="Q929" s="672"/>
      <c r="R929" s="672"/>
      <c r="S929" s="672"/>
      <c r="T929" s="672"/>
      <c r="U929" s="672"/>
      <c r="V929" s="672"/>
      <c r="W929" s="672"/>
      <c r="X929" s="672"/>
      <c r="Y929" s="672"/>
      <c r="Z929" s="672"/>
      <c r="AA929" s="672"/>
      <c r="AB929" s="672"/>
    </row>
    <row r="930" spans="1:28" ht="15.75" customHeight="1">
      <c r="A930" s="672"/>
      <c r="B930" s="672"/>
      <c r="C930" s="672"/>
      <c r="D930" s="672"/>
      <c r="E930" s="672"/>
      <c r="F930" s="672"/>
      <c r="G930" s="672"/>
      <c r="H930" s="672"/>
      <c r="I930" s="672"/>
      <c r="J930" s="672"/>
      <c r="K930" s="672"/>
      <c r="L930" s="672"/>
      <c r="M930" s="672"/>
      <c r="N930" s="672"/>
      <c r="O930" s="672"/>
      <c r="P930" s="672"/>
      <c r="Q930" s="672"/>
      <c r="R930" s="672"/>
      <c r="S930" s="672"/>
      <c r="T930" s="672"/>
      <c r="U930" s="672"/>
      <c r="V930" s="672"/>
      <c r="W930" s="672"/>
      <c r="X930" s="672"/>
      <c r="Y930" s="672"/>
      <c r="Z930" s="672"/>
      <c r="AA930" s="672"/>
      <c r="AB930" s="672"/>
    </row>
    <row r="931" spans="1:28" ht="15.75" customHeight="1">
      <c r="A931" s="672"/>
      <c r="B931" s="672"/>
      <c r="C931" s="672"/>
      <c r="D931" s="672"/>
      <c r="E931" s="672"/>
      <c r="F931" s="672"/>
      <c r="G931" s="672"/>
      <c r="H931" s="672"/>
      <c r="I931" s="672"/>
      <c r="J931" s="672"/>
      <c r="K931" s="672"/>
      <c r="L931" s="672"/>
      <c r="M931" s="672"/>
      <c r="N931" s="672"/>
      <c r="O931" s="672"/>
      <c r="P931" s="672"/>
      <c r="Q931" s="672"/>
      <c r="R931" s="672"/>
      <c r="S931" s="672"/>
      <c r="T931" s="672"/>
      <c r="U931" s="672"/>
      <c r="V931" s="672"/>
      <c r="W931" s="672"/>
      <c r="X931" s="672"/>
      <c r="Y931" s="672"/>
      <c r="Z931" s="672"/>
      <c r="AA931" s="672"/>
      <c r="AB931" s="672"/>
    </row>
    <row r="932" spans="1:28" ht="15.75" customHeight="1">
      <c r="A932" s="672"/>
      <c r="B932" s="672"/>
      <c r="C932" s="672"/>
      <c r="D932" s="672"/>
      <c r="E932" s="672"/>
      <c r="F932" s="672"/>
      <c r="G932" s="672"/>
      <c r="H932" s="672"/>
      <c r="I932" s="672"/>
      <c r="J932" s="672"/>
      <c r="K932" s="672"/>
      <c r="L932" s="672"/>
      <c r="M932" s="672"/>
      <c r="N932" s="672"/>
      <c r="O932" s="672"/>
      <c r="P932" s="672"/>
      <c r="Q932" s="672"/>
      <c r="R932" s="672"/>
      <c r="S932" s="672"/>
      <c r="T932" s="672"/>
      <c r="U932" s="672"/>
      <c r="V932" s="672"/>
      <c r="W932" s="672"/>
      <c r="X932" s="672"/>
      <c r="Y932" s="672"/>
      <c r="Z932" s="672"/>
      <c r="AA932" s="672"/>
      <c r="AB932" s="672"/>
    </row>
    <row r="933" spans="1:28" ht="15.75" customHeight="1">
      <c r="A933" s="672"/>
      <c r="B933" s="672"/>
      <c r="C933" s="672"/>
      <c r="D933" s="672"/>
      <c r="E933" s="672"/>
      <c r="F933" s="672"/>
      <c r="G933" s="672"/>
      <c r="H933" s="672"/>
      <c r="I933" s="672"/>
      <c r="J933" s="672"/>
      <c r="K933" s="672"/>
      <c r="L933" s="672"/>
      <c r="M933" s="672"/>
      <c r="N933" s="672"/>
      <c r="O933" s="672"/>
      <c r="P933" s="672"/>
      <c r="Q933" s="672"/>
      <c r="R933" s="672"/>
      <c r="S933" s="672"/>
      <c r="T933" s="672"/>
      <c r="U933" s="672"/>
      <c r="V933" s="672"/>
      <c r="W933" s="672"/>
      <c r="X933" s="672"/>
      <c r="Y933" s="672"/>
      <c r="Z933" s="672"/>
      <c r="AA933" s="672"/>
      <c r="AB933" s="672"/>
    </row>
    <row r="934" spans="1:28" ht="15.75" customHeight="1">
      <c r="A934" s="672"/>
      <c r="B934" s="672"/>
      <c r="C934" s="672"/>
      <c r="D934" s="672"/>
      <c r="E934" s="672"/>
      <c r="F934" s="672"/>
      <c r="G934" s="672"/>
      <c r="H934" s="672"/>
      <c r="I934" s="672"/>
      <c r="J934" s="672"/>
      <c r="K934" s="672"/>
      <c r="L934" s="672"/>
      <c r="M934" s="672"/>
      <c r="N934" s="672"/>
      <c r="O934" s="672"/>
      <c r="P934" s="672"/>
      <c r="Q934" s="672"/>
      <c r="R934" s="672"/>
      <c r="S934" s="672"/>
      <c r="T934" s="672"/>
      <c r="U934" s="672"/>
      <c r="V934" s="672"/>
      <c r="W934" s="672"/>
      <c r="X934" s="672"/>
      <c r="Y934" s="672"/>
      <c r="Z934" s="672"/>
      <c r="AA934" s="672"/>
      <c r="AB934" s="672"/>
    </row>
    <row r="935" spans="1:28" ht="15.75" customHeight="1">
      <c r="A935" s="672"/>
      <c r="B935" s="672"/>
      <c r="C935" s="672"/>
      <c r="D935" s="672"/>
      <c r="E935" s="672"/>
      <c r="F935" s="672"/>
      <c r="G935" s="672"/>
      <c r="H935" s="672"/>
      <c r="I935" s="672"/>
      <c r="J935" s="672"/>
      <c r="K935" s="672"/>
      <c r="L935" s="672"/>
      <c r="M935" s="672"/>
      <c r="N935" s="672"/>
      <c r="O935" s="672"/>
      <c r="P935" s="672"/>
      <c r="Q935" s="672"/>
      <c r="R935" s="672"/>
      <c r="S935" s="672"/>
      <c r="T935" s="672"/>
      <c r="U935" s="672"/>
      <c r="V935" s="672"/>
      <c r="W935" s="672"/>
      <c r="X935" s="672"/>
      <c r="Y935" s="672"/>
      <c r="Z935" s="672"/>
      <c r="AA935" s="672"/>
      <c r="AB935" s="672"/>
    </row>
    <row r="936" spans="1:28" ht="15.75" customHeight="1">
      <c r="A936" s="672"/>
      <c r="B936" s="672"/>
      <c r="C936" s="672"/>
      <c r="D936" s="672"/>
      <c r="E936" s="672"/>
      <c r="F936" s="672"/>
      <c r="G936" s="672"/>
      <c r="H936" s="672"/>
      <c r="I936" s="672"/>
      <c r="J936" s="672"/>
      <c r="K936" s="672"/>
      <c r="L936" s="672"/>
      <c r="M936" s="672"/>
      <c r="N936" s="672"/>
      <c r="O936" s="672"/>
      <c r="P936" s="672"/>
      <c r="Q936" s="672"/>
      <c r="R936" s="672"/>
      <c r="S936" s="672"/>
      <c r="T936" s="672"/>
      <c r="U936" s="672"/>
      <c r="V936" s="672"/>
      <c r="W936" s="672"/>
      <c r="X936" s="672"/>
      <c r="Y936" s="672"/>
      <c r="Z936" s="672"/>
      <c r="AA936" s="672"/>
      <c r="AB936" s="672"/>
    </row>
    <row r="937" spans="1:28" ht="15.75" customHeight="1">
      <c r="A937" s="672"/>
      <c r="B937" s="672"/>
      <c r="C937" s="672"/>
      <c r="D937" s="672"/>
      <c r="E937" s="672"/>
      <c r="F937" s="672"/>
      <c r="G937" s="672"/>
      <c r="H937" s="672"/>
      <c r="I937" s="672"/>
      <c r="J937" s="672"/>
      <c r="K937" s="672"/>
      <c r="L937" s="672"/>
      <c r="M937" s="672"/>
      <c r="N937" s="672"/>
      <c r="O937" s="672"/>
      <c r="P937" s="672"/>
      <c r="Q937" s="672"/>
      <c r="R937" s="672"/>
      <c r="S937" s="672"/>
      <c r="T937" s="672"/>
      <c r="U937" s="672"/>
      <c r="V937" s="672"/>
      <c r="W937" s="672"/>
      <c r="X937" s="672"/>
      <c r="Y937" s="672"/>
      <c r="Z937" s="672"/>
      <c r="AA937" s="672"/>
      <c r="AB937" s="672"/>
    </row>
    <row r="938" spans="1:28" ht="15.75" customHeight="1">
      <c r="A938" s="672"/>
      <c r="B938" s="672"/>
      <c r="C938" s="672"/>
      <c r="D938" s="672"/>
      <c r="E938" s="672"/>
      <c r="F938" s="672"/>
      <c r="G938" s="672"/>
      <c r="H938" s="672"/>
      <c r="I938" s="672"/>
      <c r="J938" s="672"/>
      <c r="K938" s="672"/>
      <c r="L938" s="672"/>
      <c r="M938" s="672"/>
      <c r="N938" s="672"/>
      <c r="O938" s="672"/>
      <c r="P938" s="672"/>
      <c r="Q938" s="672"/>
      <c r="R938" s="672"/>
      <c r="S938" s="672"/>
      <c r="T938" s="672"/>
      <c r="U938" s="672"/>
      <c r="V938" s="672"/>
      <c r="W938" s="672"/>
      <c r="X938" s="672"/>
      <c r="Y938" s="672"/>
      <c r="Z938" s="672"/>
      <c r="AA938" s="672"/>
      <c r="AB938" s="672"/>
    </row>
    <row r="939" spans="1:28" ht="15.75" customHeight="1">
      <c r="A939" s="672"/>
      <c r="B939" s="672"/>
      <c r="C939" s="672"/>
      <c r="D939" s="672"/>
      <c r="E939" s="672"/>
      <c r="F939" s="672"/>
      <c r="G939" s="672"/>
      <c r="H939" s="672"/>
      <c r="I939" s="672"/>
      <c r="J939" s="672"/>
      <c r="K939" s="672"/>
      <c r="L939" s="672"/>
      <c r="M939" s="672"/>
      <c r="N939" s="672"/>
      <c r="O939" s="672"/>
      <c r="P939" s="672"/>
      <c r="Q939" s="672"/>
      <c r="R939" s="672"/>
      <c r="S939" s="672"/>
      <c r="T939" s="672"/>
      <c r="U939" s="672"/>
      <c r="V939" s="672"/>
      <c r="W939" s="672"/>
      <c r="X939" s="672"/>
      <c r="Y939" s="672"/>
      <c r="Z939" s="672"/>
      <c r="AA939" s="672"/>
      <c r="AB939" s="672"/>
    </row>
    <row r="940" spans="1:28" ht="15.75" customHeight="1">
      <c r="A940" s="672"/>
      <c r="B940" s="672"/>
      <c r="C940" s="672"/>
      <c r="D940" s="672"/>
      <c r="E940" s="672"/>
      <c r="F940" s="672"/>
      <c r="G940" s="672"/>
      <c r="H940" s="672"/>
      <c r="I940" s="672"/>
      <c r="J940" s="672"/>
      <c r="K940" s="672"/>
      <c r="L940" s="672"/>
      <c r="M940" s="672"/>
      <c r="N940" s="672"/>
      <c r="O940" s="672"/>
      <c r="P940" s="672"/>
      <c r="Q940" s="672"/>
      <c r="R940" s="672"/>
      <c r="S940" s="672"/>
      <c r="T940" s="672"/>
      <c r="U940" s="672"/>
      <c r="V940" s="672"/>
      <c r="W940" s="672"/>
      <c r="X940" s="672"/>
      <c r="Y940" s="672"/>
      <c r="Z940" s="672"/>
      <c r="AA940" s="672"/>
      <c r="AB940" s="672"/>
    </row>
    <row r="941" spans="1:28" ht="15.75" customHeight="1">
      <c r="A941" s="672"/>
      <c r="B941" s="672"/>
      <c r="C941" s="672"/>
      <c r="D941" s="672"/>
      <c r="E941" s="672"/>
      <c r="F941" s="672"/>
      <c r="G941" s="672"/>
      <c r="H941" s="672"/>
      <c r="I941" s="672"/>
      <c r="J941" s="672"/>
      <c r="K941" s="672"/>
      <c r="L941" s="672"/>
      <c r="M941" s="672"/>
      <c r="N941" s="672"/>
      <c r="O941" s="672"/>
      <c r="P941" s="672"/>
      <c r="Q941" s="672"/>
      <c r="R941" s="672"/>
      <c r="S941" s="672"/>
      <c r="T941" s="672"/>
      <c r="U941" s="672"/>
      <c r="V941" s="672"/>
      <c r="W941" s="672"/>
      <c r="X941" s="672"/>
      <c r="Y941" s="672"/>
      <c r="Z941" s="672"/>
      <c r="AA941" s="672"/>
      <c r="AB941" s="672"/>
    </row>
    <row r="942" spans="1:28" ht="15.75" customHeight="1">
      <c r="A942" s="672"/>
      <c r="B942" s="672"/>
      <c r="C942" s="672"/>
      <c r="D942" s="672"/>
      <c r="E942" s="672"/>
      <c r="F942" s="672"/>
      <c r="G942" s="672"/>
      <c r="H942" s="672"/>
      <c r="I942" s="672"/>
      <c r="J942" s="672"/>
      <c r="K942" s="672"/>
      <c r="L942" s="672"/>
      <c r="M942" s="672"/>
      <c r="N942" s="672"/>
      <c r="O942" s="672"/>
      <c r="P942" s="672"/>
      <c r="Q942" s="672"/>
      <c r="R942" s="672"/>
      <c r="S942" s="672"/>
      <c r="T942" s="672"/>
      <c r="U942" s="672"/>
      <c r="V942" s="672"/>
      <c r="W942" s="672"/>
      <c r="X942" s="672"/>
      <c r="Y942" s="672"/>
      <c r="Z942" s="672"/>
      <c r="AA942" s="672"/>
      <c r="AB942" s="672"/>
    </row>
    <row r="943" spans="1:28" ht="15.75" customHeight="1">
      <c r="A943" s="672"/>
      <c r="B943" s="672"/>
      <c r="C943" s="672"/>
      <c r="D943" s="672"/>
      <c r="E943" s="672"/>
      <c r="F943" s="672"/>
      <c r="G943" s="672"/>
      <c r="H943" s="672"/>
      <c r="I943" s="672"/>
      <c r="J943" s="672"/>
      <c r="K943" s="672"/>
      <c r="L943" s="672"/>
      <c r="M943" s="672"/>
      <c r="N943" s="672"/>
      <c r="O943" s="672"/>
      <c r="P943" s="672"/>
      <c r="Q943" s="672"/>
      <c r="R943" s="672"/>
      <c r="S943" s="672"/>
      <c r="T943" s="672"/>
      <c r="U943" s="672"/>
      <c r="V943" s="672"/>
      <c r="W943" s="672"/>
      <c r="X943" s="672"/>
      <c r="Y943" s="672"/>
      <c r="Z943" s="672"/>
      <c r="AA943" s="672"/>
      <c r="AB943" s="672"/>
    </row>
    <row r="944" spans="1:28" ht="15.75" customHeight="1">
      <c r="A944" s="672"/>
      <c r="B944" s="672"/>
      <c r="C944" s="672"/>
      <c r="D944" s="672"/>
      <c r="E944" s="672"/>
      <c r="F944" s="672"/>
      <c r="G944" s="672"/>
      <c r="H944" s="672"/>
      <c r="I944" s="672"/>
      <c r="J944" s="672"/>
      <c r="K944" s="672"/>
      <c r="L944" s="672"/>
      <c r="M944" s="672"/>
      <c r="N944" s="672"/>
      <c r="O944" s="672"/>
      <c r="P944" s="672"/>
      <c r="Q944" s="672"/>
      <c r="R944" s="672"/>
      <c r="S944" s="672"/>
      <c r="T944" s="672"/>
      <c r="U944" s="672"/>
      <c r="V944" s="672"/>
      <c r="W944" s="672"/>
      <c r="X944" s="672"/>
      <c r="Y944" s="672"/>
      <c r="Z944" s="672"/>
      <c r="AA944" s="672"/>
      <c r="AB944" s="672"/>
    </row>
    <row r="945" spans="1:28" ht="15.75" customHeight="1">
      <c r="A945" s="672"/>
      <c r="B945" s="672"/>
      <c r="C945" s="672"/>
      <c r="D945" s="672"/>
      <c r="E945" s="672"/>
      <c r="F945" s="672"/>
      <c r="G945" s="672"/>
      <c r="H945" s="672"/>
      <c r="I945" s="672"/>
      <c r="J945" s="672"/>
      <c r="K945" s="672"/>
      <c r="L945" s="672"/>
      <c r="M945" s="672"/>
      <c r="N945" s="672"/>
      <c r="O945" s="672"/>
      <c r="P945" s="672"/>
      <c r="Q945" s="672"/>
      <c r="R945" s="672"/>
      <c r="S945" s="672"/>
      <c r="T945" s="672"/>
      <c r="U945" s="672"/>
      <c r="V945" s="672"/>
      <c r="W945" s="672"/>
      <c r="X945" s="672"/>
      <c r="Y945" s="672"/>
      <c r="Z945" s="672"/>
      <c r="AA945" s="672"/>
      <c r="AB945" s="672"/>
    </row>
    <row r="946" spans="1:28" ht="15.75" customHeight="1">
      <c r="A946" s="672"/>
      <c r="B946" s="672"/>
      <c r="C946" s="672"/>
      <c r="D946" s="672"/>
      <c r="E946" s="672"/>
      <c r="F946" s="672"/>
      <c r="G946" s="672"/>
      <c r="H946" s="672"/>
      <c r="I946" s="672"/>
      <c r="J946" s="672"/>
      <c r="K946" s="672"/>
      <c r="L946" s="672"/>
      <c r="M946" s="672"/>
      <c r="N946" s="672"/>
      <c r="O946" s="672"/>
      <c r="P946" s="672"/>
      <c r="Q946" s="672"/>
      <c r="R946" s="672"/>
      <c r="S946" s="672"/>
      <c r="T946" s="672"/>
      <c r="U946" s="672"/>
      <c r="V946" s="672"/>
      <c r="W946" s="672"/>
      <c r="X946" s="672"/>
      <c r="Y946" s="672"/>
      <c r="Z946" s="672"/>
      <c r="AA946" s="672"/>
      <c r="AB946" s="672"/>
    </row>
    <row r="947" spans="1:28" ht="15.75" customHeight="1">
      <c r="A947" s="672"/>
      <c r="B947" s="672"/>
      <c r="C947" s="672"/>
      <c r="D947" s="672"/>
      <c r="E947" s="672"/>
      <c r="F947" s="672"/>
      <c r="G947" s="672"/>
      <c r="H947" s="672"/>
      <c r="I947" s="672"/>
      <c r="J947" s="672"/>
      <c r="K947" s="672"/>
      <c r="L947" s="672"/>
      <c r="M947" s="672"/>
      <c r="N947" s="672"/>
      <c r="O947" s="672"/>
      <c r="P947" s="672"/>
      <c r="Q947" s="672"/>
      <c r="R947" s="672"/>
      <c r="S947" s="672"/>
      <c r="T947" s="672"/>
      <c r="U947" s="672"/>
      <c r="V947" s="672"/>
      <c r="W947" s="672"/>
      <c r="X947" s="672"/>
      <c r="Y947" s="672"/>
      <c r="Z947" s="672"/>
      <c r="AA947" s="672"/>
      <c r="AB947" s="672"/>
    </row>
    <row r="948" spans="1:28" ht="15.75" customHeight="1">
      <c r="A948" s="672"/>
      <c r="B948" s="672"/>
      <c r="C948" s="672"/>
      <c r="D948" s="672"/>
      <c r="E948" s="672"/>
      <c r="F948" s="672"/>
      <c r="G948" s="672"/>
      <c r="H948" s="672"/>
      <c r="I948" s="672"/>
      <c r="J948" s="672"/>
      <c r="K948" s="672"/>
      <c r="L948" s="672"/>
      <c r="M948" s="672"/>
      <c r="N948" s="672"/>
      <c r="O948" s="672"/>
      <c r="P948" s="672"/>
      <c r="Q948" s="672"/>
      <c r="R948" s="672"/>
      <c r="S948" s="672"/>
      <c r="T948" s="672"/>
      <c r="U948" s="672"/>
      <c r="V948" s="672"/>
      <c r="W948" s="672"/>
      <c r="X948" s="672"/>
      <c r="Y948" s="672"/>
      <c r="Z948" s="672"/>
      <c r="AA948" s="672"/>
      <c r="AB948" s="672"/>
    </row>
    <row r="949" spans="1:28" ht="15.75" customHeight="1">
      <c r="A949" s="672"/>
      <c r="B949" s="672"/>
      <c r="C949" s="672"/>
      <c r="D949" s="672"/>
      <c r="E949" s="672"/>
      <c r="F949" s="672"/>
      <c r="G949" s="672"/>
      <c r="H949" s="672"/>
      <c r="I949" s="672"/>
      <c r="J949" s="672"/>
      <c r="K949" s="672"/>
      <c r="L949" s="672"/>
      <c r="M949" s="672"/>
      <c r="N949" s="672"/>
      <c r="O949" s="672"/>
      <c r="P949" s="672"/>
      <c r="Q949" s="672"/>
      <c r="R949" s="672"/>
      <c r="S949" s="672"/>
      <c r="T949" s="672"/>
      <c r="U949" s="672"/>
      <c r="V949" s="672"/>
      <c r="W949" s="672"/>
      <c r="X949" s="672"/>
      <c r="Y949" s="672"/>
      <c r="Z949" s="672"/>
      <c r="AA949" s="672"/>
      <c r="AB949" s="672"/>
    </row>
    <row r="950" spans="1:28" ht="15.75" customHeight="1">
      <c r="A950" s="672"/>
      <c r="B950" s="672"/>
      <c r="C950" s="672"/>
      <c r="D950" s="672"/>
      <c r="E950" s="672"/>
      <c r="F950" s="672"/>
      <c r="G950" s="672"/>
      <c r="H950" s="672"/>
      <c r="I950" s="672"/>
      <c r="J950" s="672"/>
      <c r="K950" s="672"/>
      <c r="L950" s="672"/>
      <c r="M950" s="672"/>
      <c r="N950" s="672"/>
      <c r="O950" s="672"/>
      <c r="P950" s="672"/>
      <c r="Q950" s="672"/>
      <c r="R950" s="672"/>
      <c r="S950" s="672"/>
      <c r="T950" s="672"/>
      <c r="U950" s="672"/>
      <c r="V950" s="672"/>
      <c r="W950" s="672"/>
      <c r="X950" s="672"/>
      <c r="Y950" s="672"/>
      <c r="Z950" s="672"/>
      <c r="AA950" s="672"/>
      <c r="AB950" s="672"/>
    </row>
    <row r="951" spans="1:28" ht="15.75" customHeight="1">
      <c r="A951" s="672"/>
      <c r="B951" s="672"/>
      <c r="C951" s="672"/>
      <c r="D951" s="672"/>
      <c r="E951" s="672"/>
      <c r="F951" s="672"/>
      <c r="G951" s="672"/>
      <c r="H951" s="672"/>
      <c r="I951" s="672"/>
      <c r="J951" s="672"/>
      <c r="K951" s="672"/>
      <c r="L951" s="672"/>
      <c r="M951" s="672"/>
      <c r="N951" s="672"/>
      <c r="O951" s="672"/>
      <c r="P951" s="672"/>
      <c r="Q951" s="672"/>
      <c r="R951" s="672"/>
      <c r="S951" s="672"/>
      <c r="T951" s="672"/>
      <c r="U951" s="672"/>
      <c r="V951" s="672"/>
      <c r="W951" s="672"/>
      <c r="X951" s="672"/>
      <c r="Y951" s="672"/>
      <c r="Z951" s="672"/>
      <c r="AA951" s="672"/>
      <c r="AB951" s="672"/>
    </row>
    <row r="952" spans="1:28" ht="15.75" customHeight="1">
      <c r="A952" s="672"/>
      <c r="B952" s="672"/>
      <c r="C952" s="672"/>
      <c r="D952" s="672"/>
      <c r="E952" s="672"/>
      <c r="F952" s="672"/>
      <c r="G952" s="672"/>
      <c r="H952" s="672"/>
      <c r="I952" s="672"/>
      <c r="J952" s="672"/>
      <c r="K952" s="672"/>
      <c r="L952" s="672"/>
      <c r="M952" s="672"/>
      <c r="N952" s="672"/>
      <c r="O952" s="672"/>
      <c r="P952" s="672"/>
      <c r="Q952" s="672"/>
      <c r="R952" s="672"/>
      <c r="S952" s="672"/>
      <c r="T952" s="672"/>
      <c r="U952" s="672"/>
      <c r="V952" s="672"/>
      <c r="W952" s="672"/>
      <c r="X952" s="672"/>
      <c r="Y952" s="672"/>
      <c r="Z952" s="672"/>
      <c r="AA952" s="672"/>
      <c r="AB952" s="672"/>
    </row>
    <row r="953" spans="1:28" ht="15.75" customHeight="1">
      <c r="A953" s="672"/>
      <c r="B953" s="672"/>
      <c r="C953" s="672"/>
      <c r="D953" s="672"/>
      <c r="E953" s="672"/>
      <c r="F953" s="672"/>
      <c r="G953" s="672"/>
      <c r="H953" s="672"/>
      <c r="I953" s="672"/>
      <c r="J953" s="672"/>
      <c r="K953" s="672"/>
      <c r="L953" s="672"/>
      <c r="M953" s="672"/>
      <c r="N953" s="672"/>
      <c r="O953" s="672"/>
      <c r="P953" s="672"/>
      <c r="Q953" s="672"/>
      <c r="R953" s="672"/>
      <c r="S953" s="672"/>
      <c r="T953" s="672"/>
      <c r="U953" s="672"/>
      <c r="V953" s="672"/>
      <c r="W953" s="672"/>
      <c r="X953" s="672"/>
      <c r="Y953" s="672"/>
      <c r="Z953" s="672"/>
      <c r="AA953" s="672"/>
      <c r="AB953" s="672"/>
    </row>
    <row r="954" spans="1:28" ht="15.75" customHeight="1">
      <c r="A954" s="672"/>
      <c r="B954" s="672"/>
      <c r="C954" s="672"/>
      <c r="D954" s="672"/>
      <c r="E954" s="672"/>
      <c r="F954" s="672"/>
      <c r="G954" s="672"/>
      <c r="H954" s="672"/>
      <c r="I954" s="672"/>
      <c r="J954" s="672"/>
      <c r="K954" s="672"/>
      <c r="L954" s="672"/>
      <c r="M954" s="672"/>
      <c r="N954" s="672"/>
      <c r="O954" s="672"/>
      <c r="P954" s="672"/>
      <c r="Q954" s="672"/>
      <c r="R954" s="672"/>
      <c r="S954" s="672"/>
      <c r="T954" s="672"/>
      <c r="U954" s="672"/>
      <c r="V954" s="672"/>
      <c r="W954" s="672"/>
      <c r="X954" s="672"/>
      <c r="Y954" s="672"/>
      <c r="Z954" s="672"/>
      <c r="AA954" s="672"/>
      <c r="AB954" s="672"/>
    </row>
    <row r="955" spans="1:28" ht="15.75" customHeight="1">
      <c r="A955" s="672"/>
      <c r="B955" s="672"/>
      <c r="C955" s="672"/>
      <c r="D955" s="672"/>
      <c r="E955" s="672"/>
      <c r="F955" s="672"/>
      <c r="G955" s="672"/>
      <c r="H955" s="672"/>
      <c r="I955" s="672"/>
      <c r="J955" s="672"/>
      <c r="K955" s="672"/>
      <c r="L955" s="672"/>
      <c r="M955" s="672"/>
      <c r="N955" s="672"/>
      <c r="O955" s="672"/>
      <c r="P955" s="672"/>
      <c r="Q955" s="672"/>
      <c r="R955" s="672"/>
      <c r="S955" s="672"/>
      <c r="T955" s="672"/>
      <c r="U955" s="672"/>
      <c r="V955" s="672"/>
      <c r="W955" s="672"/>
      <c r="X955" s="672"/>
      <c r="Y955" s="672"/>
      <c r="Z955" s="672"/>
      <c r="AA955" s="672"/>
      <c r="AB955" s="672"/>
    </row>
    <row r="956" spans="1:28" ht="15.75" customHeight="1">
      <c r="A956" s="672"/>
      <c r="B956" s="672"/>
      <c r="C956" s="672"/>
      <c r="D956" s="672"/>
      <c r="E956" s="672"/>
      <c r="F956" s="672"/>
      <c r="G956" s="672"/>
      <c r="H956" s="672"/>
      <c r="I956" s="672"/>
      <c r="J956" s="672"/>
      <c r="K956" s="672"/>
      <c r="L956" s="672"/>
      <c r="M956" s="672"/>
      <c r="N956" s="672"/>
      <c r="O956" s="672"/>
      <c r="P956" s="672"/>
      <c r="Q956" s="672"/>
      <c r="R956" s="672"/>
      <c r="S956" s="672"/>
      <c r="T956" s="672"/>
      <c r="U956" s="672"/>
      <c r="V956" s="672"/>
      <c r="W956" s="672"/>
      <c r="X956" s="672"/>
      <c r="Y956" s="672"/>
      <c r="Z956" s="672"/>
      <c r="AA956" s="672"/>
      <c r="AB956" s="672"/>
    </row>
    <row r="957" spans="1:28" ht="15.75" customHeight="1">
      <c r="A957" s="672"/>
      <c r="B957" s="672"/>
      <c r="C957" s="672"/>
      <c r="D957" s="672"/>
      <c r="E957" s="672"/>
      <c r="F957" s="672"/>
      <c r="G957" s="672"/>
      <c r="H957" s="672"/>
      <c r="I957" s="672"/>
      <c r="J957" s="672"/>
      <c r="K957" s="672"/>
      <c r="L957" s="672"/>
      <c r="M957" s="672"/>
      <c r="N957" s="672"/>
      <c r="O957" s="672"/>
      <c r="P957" s="672"/>
      <c r="Q957" s="672"/>
      <c r="R957" s="672"/>
      <c r="S957" s="672"/>
      <c r="T957" s="672"/>
      <c r="U957" s="672"/>
      <c r="V957" s="672"/>
      <c r="W957" s="672"/>
      <c r="X957" s="672"/>
      <c r="Y957" s="672"/>
      <c r="Z957" s="672"/>
      <c r="AA957" s="672"/>
      <c r="AB957" s="672"/>
    </row>
    <row r="958" spans="1:28" ht="15.75" customHeight="1">
      <c r="A958" s="672"/>
      <c r="B958" s="672"/>
      <c r="C958" s="672"/>
      <c r="D958" s="672"/>
      <c r="E958" s="672"/>
      <c r="F958" s="672"/>
      <c r="G958" s="672"/>
      <c r="H958" s="672"/>
      <c r="I958" s="672"/>
      <c r="J958" s="672"/>
      <c r="K958" s="672"/>
      <c r="L958" s="672"/>
      <c r="M958" s="672"/>
      <c r="N958" s="672"/>
      <c r="O958" s="672"/>
      <c r="P958" s="672"/>
      <c r="Q958" s="672"/>
      <c r="R958" s="672"/>
      <c r="S958" s="672"/>
      <c r="T958" s="672"/>
      <c r="U958" s="672"/>
      <c r="V958" s="672"/>
      <c r="W958" s="672"/>
      <c r="X958" s="672"/>
      <c r="Y958" s="672"/>
      <c r="Z958" s="672"/>
      <c r="AA958" s="672"/>
      <c r="AB958" s="672"/>
    </row>
    <row r="959" spans="1:28" ht="15.75" customHeight="1">
      <c r="A959" s="672"/>
      <c r="B959" s="672"/>
      <c r="C959" s="672"/>
      <c r="D959" s="672"/>
      <c r="E959" s="672"/>
      <c r="F959" s="672"/>
      <c r="G959" s="672"/>
      <c r="H959" s="672"/>
      <c r="I959" s="672"/>
      <c r="J959" s="672"/>
      <c r="K959" s="672"/>
      <c r="L959" s="672"/>
      <c r="M959" s="672"/>
      <c r="N959" s="672"/>
      <c r="O959" s="672"/>
      <c r="P959" s="672"/>
      <c r="Q959" s="672"/>
      <c r="R959" s="672"/>
      <c r="S959" s="672"/>
      <c r="T959" s="672"/>
      <c r="U959" s="672"/>
      <c r="V959" s="672"/>
      <c r="W959" s="672"/>
      <c r="X959" s="672"/>
      <c r="Y959" s="672"/>
      <c r="Z959" s="672"/>
      <c r="AA959" s="672"/>
      <c r="AB959" s="672"/>
    </row>
    <row r="960" spans="1:28" ht="15.75" customHeight="1">
      <c r="A960" s="672"/>
      <c r="B960" s="672"/>
      <c r="C960" s="672"/>
      <c r="D960" s="672"/>
      <c r="E960" s="672"/>
      <c r="F960" s="672"/>
      <c r="G960" s="672"/>
      <c r="H960" s="672"/>
      <c r="I960" s="672"/>
      <c r="J960" s="672"/>
      <c r="K960" s="672"/>
      <c r="L960" s="672"/>
      <c r="M960" s="672"/>
      <c r="N960" s="672"/>
      <c r="O960" s="672"/>
      <c r="P960" s="672"/>
      <c r="Q960" s="672"/>
      <c r="R960" s="672"/>
      <c r="S960" s="672"/>
      <c r="T960" s="672"/>
      <c r="U960" s="672"/>
      <c r="V960" s="672"/>
      <c r="W960" s="672"/>
      <c r="X960" s="672"/>
      <c r="Y960" s="672"/>
      <c r="Z960" s="672"/>
      <c r="AA960" s="672"/>
      <c r="AB960" s="672"/>
    </row>
    <row r="961" spans="1:28" ht="15.75" customHeight="1">
      <c r="A961" s="672"/>
      <c r="B961" s="672"/>
      <c r="C961" s="672"/>
      <c r="D961" s="672"/>
      <c r="E961" s="672"/>
      <c r="F961" s="672"/>
      <c r="G961" s="672"/>
      <c r="H961" s="672"/>
      <c r="I961" s="672"/>
      <c r="J961" s="672"/>
      <c r="K961" s="672"/>
      <c r="L961" s="672"/>
      <c r="M961" s="672"/>
      <c r="N961" s="672"/>
      <c r="O961" s="672"/>
      <c r="P961" s="672"/>
      <c r="Q961" s="672"/>
      <c r="R961" s="672"/>
      <c r="S961" s="672"/>
      <c r="T961" s="672"/>
      <c r="U961" s="672"/>
      <c r="V961" s="672"/>
      <c r="W961" s="672"/>
      <c r="X961" s="672"/>
      <c r="Y961" s="672"/>
      <c r="Z961" s="672"/>
      <c r="AA961" s="672"/>
      <c r="AB961" s="672"/>
    </row>
    <row r="962" spans="1:28" ht="15.75" customHeight="1">
      <c r="A962" s="672"/>
      <c r="B962" s="672"/>
      <c r="C962" s="672"/>
      <c r="D962" s="672"/>
      <c r="E962" s="672"/>
      <c r="F962" s="672"/>
      <c r="G962" s="672"/>
      <c r="H962" s="672"/>
      <c r="I962" s="672"/>
      <c r="J962" s="672"/>
      <c r="K962" s="672"/>
      <c r="L962" s="672"/>
      <c r="M962" s="672"/>
      <c r="N962" s="672"/>
      <c r="O962" s="672"/>
      <c r="P962" s="672"/>
      <c r="Q962" s="672"/>
      <c r="R962" s="672"/>
      <c r="S962" s="672"/>
      <c r="T962" s="672"/>
      <c r="U962" s="672"/>
      <c r="V962" s="672"/>
      <c r="W962" s="672"/>
      <c r="X962" s="672"/>
      <c r="Y962" s="672"/>
      <c r="Z962" s="672"/>
      <c r="AA962" s="672"/>
      <c r="AB962" s="672"/>
    </row>
    <row r="963" spans="1:28" ht="15.75" customHeight="1">
      <c r="A963" s="672"/>
      <c r="B963" s="672"/>
      <c r="C963" s="672"/>
      <c r="D963" s="672"/>
      <c r="E963" s="672"/>
      <c r="F963" s="672"/>
      <c r="G963" s="672"/>
      <c r="H963" s="672"/>
      <c r="I963" s="672"/>
      <c r="J963" s="672"/>
      <c r="K963" s="672"/>
      <c r="L963" s="672"/>
      <c r="M963" s="672"/>
      <c r="N963" s="672"/>
      <c r="O963" s="672"/>
      <c r="P963" s="672"/>
      <c r="Q963" s="672"/>
      <c r="R963" s="672"/>
      <c r="S963" s="672"/>
      <c r="T963" s="672"/>
      <c r="U963" s="672"/>
      <c r="V963" s="672"/>
      <c r="W963" s="672"/>
      <c r="X963" s="672"/>
      <c r="Y963" s="672"/>
      <c r="Z963" s="672"/>
      <c r="AA963" s="672"/>
      <c r="AB963" s="672"/>
    </row>
    <row r="964" spans="1:28" ht="15.75" customHeight="1">
      <c r="A964" s="672"/>
      <c r="B964" s="672"/>
      <c r="C964" s="672"/>
      <c r="D964" s="672"/>
      <c r="E964" s="672"/>
      <c r="F964" s="672"/>
      <c r="G964" s="672"/>
      <c r="H964" s="672"/>
      <c r="I964" s="672"/>
      <c r="J964" s="672"/>
      <c r="K964" s="672"/>
      <c r="L964" s="672"/>
      <c r="M964" s="672"/>
      <c r="N964" s="672"/>
      <c r="O964" s="672"/>
      <c r="P964" s="672"/>
      <c r="Q964" s="672"/>
      <c r="R964" s="672"/>
      <c r="S964" s="672"/>
      <c r="T964" s="672"/>
      <c r="U964" s="672"/>
      <c r="V964" s="672"/>
      <c r="W964" s="672"/>
      <c r="X964" s="672"/>
      <c r="Y964" s="672"/>
      <c r="Z964" s="672"/>
      <c r="AA964" s="672"/>
      <c r="AB964" s="672"/>
    </row>
    <row r="965" spans="1:28" ht="15.75" customHeight="1">
      <c r="A965" s="672"/>
      <c r="B965" s="672"/>
      <c r="C965" s="672"/>
      <c r="D965" s="672"/>
      <c r="E965" s="672"/>
      <c r="F965" s="672"/>
      <c r="G965" s="672"/>
      <c r="H965" s="672"/>
      <c r="I965" s="672"/>
      <c r="J965" s="672"/>
      <c r="K965" s="672"/>
      <c r="L965" s="672"/>
      <c r="M965" s="672"/>
      <c r="N965" s="672"/>
      <c r="O965" s="672"/>
      <c r="P965" s="672"/>
      <c r="Q965" s="672"/>
      <c r="R965" s="672"/>
      <c r="S965" s="672"/>
      <c r="T965" s="672"/>
      <c r="U965" s="672"/>
      <c r="V965" s="672"/>
      <c r="W965" s="672"/>
      <c r="X965" s="672"/>
      <c r="Y965" s="672"/>
      <c r="Z965" s="672"/>
      <c r="AA965" s="672"/>
      <c r="AB965" s="672"/>
    </row>
    <row r="966" spans="1:28" ht="15.75" customHeight="1">
      <c r="A966" s="672"/>
      <c r="B966" s="672"/>
      <c r="C966" s="672"/>
      <c r="D966" s="672"/>
      <c r="E966" s="672"/>
      <c r="F966" s="672"/>
      <c r="G966" s="672"/>
      <c r="H966" s="672"/>
      <c r="I966" s="672"/>
      <c r="J966" s="672"/>
      <c r="K966" s="672"/>
      <c r="L966" s="672"/>
      <c r="M966" s="672"/>
      <c r="N966" s="672"/>
      <c r="O966" s="672"/>
      <c r="P966" s="672"/>
      <c r="Q966" s="672"/>
      <c r="R966" s="672"/>
      <c r="S966" s="672"/>
      <c r="T966" s="672"/>
      <c r="U966" s="672"/>
      <c r="V966" s="672"/>
      <c r="W966" s="672"/>
      <c r="X966" s="672"/>
      <c r="Y966" s="672"/>
      <c r="Z966" s="672"/>
      <c r="AA966" s="672"/>
      <c r="AB966" s="672"/>
    </row>
    <row r="967" spans="1:28" ht="15.75" customHeight="1">
      <c r="A967" s="672"/>
      <c r="B967" s="672"/>
      <c r="C967" s="672"/>
      <c r="D967" s="672"/>
      <c r="E967" s="672"/>
      <c r="F967" s="672"/>
      <c r="G967" s="672"/>
      <c r="H967" s="672"/>
      <c r="I967" s="672"/>
      <c r="J967" s="672"/>
      <c r="K967" s="672"/>
      <c r="L967" s="672"/>
      <c r="M967" s="672"/>
      <c r="N967" s="672"/>
      <c r="O967" s="672"/>
      <c r="P967" s="672"/>
      <c r="Q967" s="672"/>
      <c r="R967" s="672"/>
      <c r="S967" s="672"/>
      <c r="T967" s="672"/>
      <c r="U967" s="672"/>
      <c r="V967" s="672"/>
      <c r="W967" s="672"/>
      <c r="X967" s="672"/>
      <c r="Y967" s="672"/>
      <c r="Z967" s="672"/>
      <c r="AA967" s="672"/>
      <c r="AB967" s="672"/>
    </row>
    <row r="968" spans="1:28" ht="15.75" customHeight="1">
      <c r="A968" s="672"/>
      <c r="B968" s="672"/>
      <c r="C968" s="672"/>
      <c r="D968" s="672"/>
      <c r="E968" s="672"/>
      <c r="F968" s="672"/>
      <c r="G968" s="672"/>
      <c r="H968" s="672"/>
      <c r="I968" s="672"/>
      <c r="J968" s="672"/>
      <c r="K968" s="672"/>
      <c r="L968" s="672"/>
      <c r="M968" s="672"/>
      <c r="N968" s="672"/>
      <c r="O968" s="672"/>
      <c r="P968" s="672"/>
      <c r="Q968" s="672"/>
      <c r="R968" s="672"/>
      <c r="S968" s="672"/>
      <c r="T968" s="672"/>
      <c r="U968" s="672"/>
      <c r="V968" s="672"/>
      <c r="W968" s="672"/>
      <c r="X968" s="672"/>
      <c r="Y968" s="672"/>
      <c r="Z968" s="672"/>
      <c r="AA968" s="672"/>
      <c r="AB968" s="672"/>
    </row>
    <row r="969" spans="1:28" ht="15.75" customHeight="1">
      <c r="A969" s="672"/>
      <c r="B969" s="672"/>
      <c r="C969" s="672"/>
      <c r="D969" s="672"/>
      <c r="E969" s="672"/>
      <c r="F969" s="672"/>
      <c r="G969" s="672"/>
      <c r="H969" s="672"/>
      <c r="I969" s="672"/>
      <c r="J969" s="672"/>
      <c r="K969" s="672"/>
      <c r="L969" s="672"/>
      <c r="M969" s="672"/>
      <c r="N969" s="672"/>
      <c r="O969" s="672"/>
      <c r="P969" s="672"/>
      <c r="Q969" s="672"/>
      <c r="R969" s="672"/>
      <c r="S969" s="672"/>
      <c r="T969" s="672"/>
      <c r="U969" s="672"/>
      <c r="V969" s="672"/>
      <c r="W969" s="672"/>
      <c r="X969" s="672"/>
      <c r="Y969" s="672"/>
      <c r="Z969" s="672"/>
      <c r="AA969" s="672"/>
      <c r="AB969" s="672"/>
    </row>
    <row r="970" spans="1:28" ht="15.75" customHeight="1">
      <c r="A970" s="672"/>
      <c r="B970" s="672"/>
      <c r="C970" s="672"/>
      <c r="D970" s="672"/>
      <c r="E970" s="672"/>
      <c r="F970" s="672"/>
      <c r="G970" s="672"/>
      <c r="H970" s="672"/>
      <c r="I970" s="672"/>
      <c r="J970" s="672"/>
      <c r="K970" s="672"/>
      <c r="L970" s="672"/>
      <c r="M970" s="672"/>
      <c r="N970" s="672"/>
      <c r="O970" s="672"/>
      <c r="P970" s="672"/>
      <c r="Q970" s="672"/>
      <c r="R970" s="672"/>
      <c r="S970" s="672"/>
      <c r="T970" s="672"/>
      <c r="U970" s="672"/>
      <c r="V970" s="672"/>
      <c r="W970" s="672"/>
      <c r="X970" s="672"/>
      <c r="Y970" s="672"/>
      <c r="Z970" s="672"/>
      <c r="AA970" s="672"/>
      <c r="AB970" s="672"/>
    </row>
    <row r="971" spans="1:28" ht="15.75" customHeight="1">
      <c r="A971" s="672"/>
      <c r="B971" s="672"/>
      <c r="C971" s="672"/>
      <c r="D971" s="672"/>
      <c r="E971" s="672"/>
      <c r="F971" s="672"/>
      <c r="G971" s="672"/>
      <c r="H971" s="672"/>
      <c r="I971" s="672"/>
      <c r="J971" s="672"/>
      <c r="K971" s="672"/>
      <c r="L971" s="672"/>
      <c r="M971" s="672"/>
      <c r="N971" s="672"/>
      <c r="O971" s="672"/>
      <c r="P971" s="672"/>
      <c r="Q971" s="672"/>
      <c r="R971" s="672"/>
      <c r="S971" s="672"/>
      <c r="T971" s="672"/>
      <c r="U971" s="672"/>
      <c r="V971" s="672"/>
      <c r="W971" s="672"/>
      <c r="X971" s="672"/>
      <c r="Y971" s="672"/>
      <c r="Z971" s="672"/>
      <c r="AA971" s="672"/>
      <c r="AB971" s="672"/>
    </row>
    <row r="972" spans="1:28" ht="15.75" customHeight="1">
      <c r="A972" s="672"/>
      <c r="B972" s="672"/>
      <c r="C972" s="672"/>
      <c r="D972" s="672"/>
      <c r="E972" s="672"/>
      <c r="F972" s="672"/>
      <c r="G972" s="672"/>
      <c r="H972" s="672"/>
      <c r="I972" s="672"/>
      <c r="J972" s="672"/>
      <c r="K972" s="672"/>
      <c r="L972" s="672"/>
      <c r="M972" s="672"/>
      <c r="N972" s="672"/>
      <c r="O972" s="672"/>
      <c r="P972" s="672"/>
      <c r="Q972" s="672"/>
      <c r="R972" s="672"/>
      <c r="S972" s="672"/>
      <c r="T972" s="672"/>
      <c r="U972" s="672"/>
      <c r="V972" s="672"/>
      <c r="W972" s="672"/>
      <c r="X972" s="672"/>
      <c r="Y972" s="672"/>
      <c r="Z972" s="672"/>
      <c r="AA972" s="672"/>
      <c r="AB972" s="672"/>
    </row>
    <row r="973" spans="1:28" ht="15.75" customHeight="1">
      <c r="A973" s="672"/>
      <c r="B973" s="672"/>
      <c r="C973" s="672"/>
      <c r="D973" s="672"/>
      <c r="E973" s="672"/>
      <c r="F973" s="672"/>
      <c r="G973" s="672"/>
      <c r="H973" s="672"/>
      <c r="I973" s="672"/>
      <c r="J973" s="672"/>
      <c r="K973" s="672"/>
      <c r="L973" s="672"/>
      <c r="M973" s="672"/>
      <c r="N973" s="672"/>
      <c r="O973" s="672"/>
      <c r="P973" s="672"/>
      <c r="Q973" s="672"/>
      <c r="R973" s="672"/>
      <c r="S973" s="672"/>
      <c r="T973" s="672"/>
      <c r="U973" s="672"/>
      <c r="V973" s="672"/>
      <c r="W973" s="672"/>
      <c r="X973" s="672"/>
      <c r="Y973" s="672"/>
      <c r="Z973" s="672"/>
      <c r="AA973" s="672"/>
      <c r="AB973" s="672"/>
    </row>
    <row r="974" spans="1:28" ht="15.75" customHeight="1">
      <c r="A974" s="672"/>
      <c r="B974" s="672"/>
      <c r="C974" s="672"/>
      <c r="D974" s="672"/>
      <c r="E974" s="672"/>
      <c r="F974" s="672"/>
      <c r="G974" s="672"/>
      <c r="H974" s="672"/>
      <c r="I974" s="672"/>
      <c r="J974" s="672"/>
      <c r="K974" s="672"/>
      <c r="L974" s="672"/>
      <c r="M974" s="672"/>
      <c r="N974" s="672"/>
      <c r="O974" s="672"/>
      <c r="P974" s="672"/>
      <c r="Q974" s="672"/>
      <c r="R974" s="672"/>
      <c r="S974" s="672"/>
      <c r="T974" s="672"/>
      <c r="U974" s="672"/>
      <c r="V974" s="672"/>
      <c r="W974" s="672"/>
      <c r="X974" s="672"/>
      <c r="Y974" s="672"/>
      <c r="Z974" s="672"/>
      <c r="AA974" s="672"/>
      <c r="AB974" s="672"/>
    </row>
    <row r="975" spans="1:28" ht="15.75" customHeight="1">
      <c r="A975" s="672"/>
      <c r="B975" s="672"/>
      <c r="C975" s="672"/>
      <c r="D975" s="672"/>
      <c r="E975" s="672"/>
      <c r="F975" s="672"/>
      <c r="G975" s="672"/>
      <c r="H975" s="672"/>
      <c r="I975" s="672"/>
      <c r="J975" s="672"/>
      <c r="K975" s="672"/>
      <c r="L975" s="672"/>
      <c r="M975" s="672"/>
      <c r="N975" s="672"/>
      <c r="O975" s="672"/>
      <c r="P975" s="672"/>
      <c r="Q975" s="672"/>
      <c r="R975" s="672"/>
      <c r="S975" s="672"/>
      <c r="T975" s="672"/>
      <c r="U975" s="672"/>
      <c r="V975" s="672"/>
      <c r="W975" s="672"/>
      <c r="X975" s="672"/>
      <c r="Y975" s="672"/>
      <c r="Z975" s="672"/>
      <c r="AA975" s="672"/>
      <c r="AB975" s="672"/>
    </row>
    <row r="976" spans="1:28" ht="15.75" customHeight="1">
      <c r="A976" s="672"/>
      <c r="B976" s="672"/>
      <c r="C976" s="672"/>
      <c r="D976" s="672"/>
      <c r="E976" s="672"/>
      <c r="F976" s="672"/>
      <c r="G976" s="672"/>
      <c r="H976" s="672"/>
      <c r="I976" s="672"/>
      <c r="J976" s="672"/>
      <c r="K976" s="672"/>
      <c r="L976" s="672"/>
      <c r="M976" s="672"/>
      <c r="N976" s="672"/>
      <c r="O976" s="672"/>
      <c r="P976" s="672"/>
      <c r="Q976" s="672"/>
      <c r="R976" s="672"/>
      <c r="S976" s="672"/>
      <c r="T976" s="672"/>
      <c r="U976" s="672"/>
      <c r="V976" s="672"/>
      <c r="W976" s="672"/>
      <c r="X976" s="672"/>
      <c r="Y976" s="672"/>
      <c r="Z976" s="672"/>
      <c r="AA976" s="672"/>
      <c r="AB976" s="672"/>
    </row>
    <row r="977" spans="1:28" ht="15.75" customHeight="1">
      <c r="A977" s="672"/>
      <c r="B977" s="672"/>
      <c r="C977" s="672"/>
      <c r="D977" s="672"/>
      <c r="E977" s="672"/>
      <c r="F977" s="672"/>
      <c r="G977" s="672"/>
      <c r="H977" s="672"/>
      <c r="I977" s="672"/>
      <c r="J977" s="672"/>
      <c r="K977" s="672"/>
      <c r="L977" s="672"/>
      <c r="M977" s="672"/>
      <c r="N977" s="672"/>
      <c r="O977" s="672"/>
      <c r="P977" s="672"/>
      <c r="Q977" s="672"/>
      <c r="R977" s="672"/>
      <c r="S977" s="672"/>
      <c r="T977" s="672"/>
      <c r="U977" s="672"/>
      <c r="V977" s="672"/>
      <c r="W977" s="672"/>
      <c r="X977" s="672"/>
      <c r="Y977" s="672"/>
      <c r="Z977" s="672"/>
      <c r="AA977" s="672"/>
      <c r="AB977" s="672"/>
    </row>
    <row r="978" spans="1:28" ht="15.75" customHeight="1">
      <c r="A978" s="672"/>
      <c r="B978" s="672"/>
      <c r="C978" s="672"/>
      <c r="D978" s="672"/>
      <c r="E978" s="672"/>
      <c r="F978" s="672"/>
      <c r="G978" s="672"/>
      <c r="H978" s="672"/>
      <c r="I978" s="672"/>
      <c r="J978" s="672"/>
      <c r="K978" s="672"/>
      <c r="L978" s="672"/>
      <c r="M978" s="672"/>
      <c r="N978" s="672"/>
      <c r="O978" s="672"/>
      <c r="P978" s="672"/>
      <c r="Q978" s="672"/>
      <c r="R978" s="672"/>
      <c r="S978" s="672"/>
      <c r="T978" s="672"/>
      <c r="U978" s="672"/>
      <c r="V978" s="672"/>
      <c r="W978" s="672"/>
      <c r="X978" s="672"/>
      <c r="Y978" s="672"/>
      <c r="Z978" s="672"/>
      <c r="AA978" s="672"/>
      <c r="AB978" s="672"/>
    </row>
    <row r="979" spans="1:28" ht="15.75" customHeight="1">
      <c r="A979" s="672"/>
      <c r="B979" s="672"/>
      <c r="C979" s="672"/>
      <c r="D979" s="672"/>
      <c r="E979" s="672"/>
      <c r="F979" s="672"/>
      <c r="G979" s="672"/>
      <c r="H979" s="672"/>
      <c r="I979" s="672"/>
      <c r="J979" s="672"/>
      <c r="K979" s="672"/>
      <c r="L979" s="672"/>
      <c r="M979" s="672"/>
      <c r="N979" s="672"/>
      <c r="O979" s="672"/>
      <c r="P979" s="672"/>
      <c r="Q979" s="672"/>
      <c r="R979" s="672"/>
      <c r="S979" s="672"/>
      <c r="T979" s="672"/>
      <c r="U979" s="672"/>
      <c r="V979" s="672"/>
      <c r="W979" s="672"/>
      <c r="X979" s="672"/>
      <c r="Y979" s="672"/>
      <c r="Z979" s="672"/>
      <c r="AA979" s="672"/>
      <c r="AB979" s="672"/>
    </row>
    <row r="980" spans="1:28" ht="15.75" customHeight="1">
      <c r="A980" s="672"/>
      <c r="B980" s="672"/>
      <c r="C980" s="672"/>
      <c r="D980" s="672"/>
      <c r="E980" s="672"/>
      <c r="F980" s="672"/>
      <c r="G980" s="672"/>
      <c r="H980" s="672"/>
      <c r="I980" s="672"/>
      <c r="J980" s="672"/>
      <c r="K980" s="672"/>
      <c r="L980" s="672"/>
      <c r="M980" s="672"/>
      <c r="N980" s="672"/>
      <c r="O980" s="672"/>
      <c r="P980" s="672"/>
      <c r="Q980" s="672"/>
      <c r="R980" s="672"/>
      <c r="S980" s="672"/>
      <c r="T980" s="672"/>
      <c r="U980" s="672"/>
      <c r="V980" s="672"/>
      <c r="W980" s="672"/>
      <c r="X980" s="672"/>
      <c r="Y980" s="672"/>
      <c r="Z980" s="672"/>
      <c r="AA980" s="672"/>
      <c r="AB980" s="672"/>
    </row>
    <row r="981" spans="1:28" ht="15.75" customHeight="1">
      <c r="A981" s="672"/>
      <c r="B981" s="672"/>
      <c r="C981" s="672"/>
      <c r="D981" s="672"/>
      <c r="E981" s="672"/>
      <c r="F981" s="672"/>
      <c r="G981" s="672"/>
      <c r="H981" s="672"/>
      <c r="I981" s="672"/>
      <c r="J981" s="672"/>
      <c r="K981" s="672"/>
      <c r="L981" s="672"/>
      <c r="M981" s="672"/>
      <c r="N981" s="672"/>
      <c r="O981" s="672"/>
      <c r="P981" s="672"/>
      <c r="Q981" s="672"/>
      <c r="R981" s="672"/>
      <c r="S981" s="672"/>
      <c r="T981" s="672"/>
      <c r="U981" s="672"/>
      <c r="V981" s="672"/>
      <c r="W981" s="672"/>
      <c r="X981" s="672"/>
      <c r="Y981" s="672"/>
      <c r="Z981" s="672"/>
      <c r="AA981" s="672"/>
      <c r="AB981" s="672"/>
    </row>
    <row r="982" spans="1:28" ht="15.75" customHeight="1">
      <c r="A982" s="672"/>
      <c r="B982" s="672"/>
      <c r="C982" s="672"/>
      <c r="D982" s="672"/>
      <c r="E982" s="672"/>
      <c r="F982" s="672"/>
      <c r="G982" s="672"/>
      <c r="H982" s="672"/>
      <c r="I982" s="672"/>
      <c r="J982" s="672"/>
      <c r="K982" s="672"/>
      <c r="L982" s="672"/>
      <c r="M982" s="672"/>
      <c r="N982" s="672"/>
      <c r="O982" s="672"/>
      <c r="P982" s="672"/>
      <c r="Q982" s="672"/>
      <c r="R982" s="672"/>
      <c r="S982" s="672"/>
      <c r="T982" s="672"/>
      <c r="U982" s="672"/>
      <c r="V982" s="672"/>
      <c r="W982" s="672"/>
      <c r="X982" s="672"/>
      <c r="Y982" s="672"/>
      <c r="Z982" s="672"/>
      <c r="AA982" s="672"/>
      <c r="AB982" s="672"/>
    </row>
    <row r="983" spans="1:28" ht="15.75" customHeight="1">
      <c r="A983" s="672"/>
      <c r="B983" s="672"/>
      <c r="C983" s="672"/>
      <c r="D983" s="672"/>
      <c r="E983" s="672"/>
      <c r="F983" s="672"/>
      <c r="G983" s="672"/>
      <c r="H983" s="672"/>
      <c r="I983" s="672"/>
      <c r="J983" s="672"/>
      <c r="K983" s="672"/>
      <c r="L983" s="672"/>
      <c r="M983" s="672"/>
      <c r="N983" s="672"/>
      <c r="O983" s="672"/>
      <c r="P983" s="672"/>
      <c r="Q983" s="672"/>
      <c r="R983" s="672"/>
      <c r="S983" s="672"/>
      <c r="T983" s="672"/>
      <c r="U983" s="672"/>
      <c r="V983" s="672"/>
      <c r="W983" s="672"/>
      <c r="X983" s="672"/>
      <c r="Y983" s="672"/>
      <c r="Z983" s="672"/>
      <c r="AA983" s="672"/>
      <c r="AB983" s="672"/>
    </row>
    <row r="984" spans="1:28" ht="15.75" customHeight="1">
      <c r="A984" s="672"/>
      <c r="B984" s="672"/>
      <c r="C984" s="672"/>
      <c r="D984" s="672"/>
      <c r="E984" s="672"/>
      <c r="F984" s="672"/>
      <c r="G984" s="672"/>
      <c r="H984" s="672"/>
      <c r="I984" s="672"/>
      <c r="J984" s="672"/>
      <c r="K984" s="672"/>
      <c r="L984" s="672"/>
      <c r="M984" s="672"/>
      <c r="N984" s="672"/>
      <c r="O984" s="672"/>
      <c r="P984" s="672"/>
      <c r="Q984" s="672"/>
      <c r="R984" s="672"/>
      <c r="S984" s="672"/>
      <c r="T984" s="672"/>
      <c r="U984" s="672"/>
      <c r="V984" s="672"/>
      <c r="W984" s="672"/>
      <c r="X984" s="672"/>
      <c r="Y984" s="672"/>
      <c r="Z984" s="672"/>
      <c r="AA984" s="672"/>
      <c r="AB984" s="672"/>
    </row>
    <row r="985" spans="1:28" ht="15.75" customHeight="1">
      <c r="A985" s="672"/>
      <c r="B985" s="672"/>
      <c r="C985" s="672"/>
      <c r="D985" s="672"/>
      <c r="E985" s="672"/>
      <c r="F985" s="672"/>
      <c r="G985" s="672"/>
      <c r="H985" s="672"/>
      <c r="I985" s="672"/>
      <c r="J985" s="672"/>
      <c r="K985" s="672"/>
      <c r="L985" s="672"/>
      <c r="M985" s="672"/>
      <c r="N985" s="672"/>
      <c r="O985" s="672"/>
      <c r="P985" s="672"/>
      <c r="Q985" s="672"/>
      <c r="R985" s="672"/>
      <c r="S985" s="672"/>
      <c r="T985" s="672"/>
      <c r="U985" s="672"/>
      <c r="V985" s="672"/>
      <c r="W985" s="672"/>
      <c r="X985" s="672"/>
      <c r="Y985" s="672"/>
      <c r="Z985" s="672"/>
      <c r="AA985" s="672"/>
      <c r="AB985" s="672"/>
    </row>
    <row r="986" spans="1:28" ht="15.75" customHeight="1">
      <c r="A986" s="672"/>
      <c r="B986" s="672"/>
      <c r="C986" s="672"/>
      <c r="D986" s="672"/>
      <c r="E986" s="672"/>
      <c r="F986" s="672"/>
      <c r="G986" s="672"/>
      <c r="H986" s="672"/>
      <c r="I986" s="672"/>
      <c r="J986" s="672"/>
      <c r="K986" s="672"/>
      <c r="L986" s="672"/>
      <c r="M986" s="672"/>
      <c r="N986" s="672"/>
      <c r="O986" s="672"/>
      <c r="P986" s="672"/>
      <c r="Q986" s="672"/>
      <c r="R986" s="672"/>
      <c r="S986" s="672"/>
      <c r="T986" s="672"/>
      <c r="U986" s="672"/>
      <c r="V986" s="672"/>
      <c r="W986" s="672"/>
      <c r="X986" s="672"/>
      <c r="Y986" s="672"/>
      <c r="Z986" s="672"/>
      <c r="AA986" s="672"/>
      <c r="AB986" s="672"/>
    </row>
    <row r="987" spans="1:28" ht="15.75" customHeight="1">
      <c r="A987" s="672"/>
      <c r="B987" s="672"/>
      <c r="C987" s="672"/>
      <c r="D987" s="672"/>
      <c r="E987" s="672"/>
      <c r="F987" s="672"/>
      <c r="G987" s="672"/>
      <c r="H987" s="672"/>
      <c r="I987" s="672"/>
      <c r="J987" s="672"/>
      <c r="K987" s="672"/>
      <c r="L987" s="672"/>
      <c r="M987" s="672"/>
      <c r="N987" s="672"/>
      <c r="O987" s="672"/>
      <c r="P987" s="672"/>
      <c r="Q987" s="672"/>
      <c r="R987" s="672"/>
      <c r="S987" s="672"/>
      <c r="T987" s="672"/>
      <c r="U987" s="672"/>
      <c r="V987" s="672"/>
      <c r="W987" s="672"/>
      <c r="X987" s="672"/>
      <c r="Y987" s="672"/>
      <c r="Z987" s="672"/>
      <c r="AA987" s="672"/>
      <c r="AB987" s="672"/>
    </row>
    <row r="988" spans="1:28" ht="15.75" customHeight="1">
      <c r="A988" s="672"/>
      <c r="B988" s="672"/>
      <c r="C988" s="672"/>
      <c r="D988" s="672"/>
      <c r="E988" s="672"/>
      <c r="F988" s="672"/>
      <c r="G988" s="672"/>
      <c r="H988" s="672"/>
      <c r="I988" s="672"/>
      <c r="J988" s="672"/>
      <c r="K988" s="672"/>
      <c r="L988" s="672"/>
      <c r="M988" s="672"/>
      <c r="N988" s="672"/>
      <c r="O988" s="672"/>
      <c r="P988" s="672"/>
      <c r="Q988" s="672"/>
      <c r="R988" s="672"/>
      <c r="S988" s="672"/>
      <c r="T988" s="672"/>
      <c r="U988" s="672"/>
      <c r="V988" s="672"/>
      <c r="W988" s="672"/>
      <c r="X988" s="672"/>
      <c r="Y988" s="672"/>
      <c r="Z988" s="672"/>
      <c r="AA988" s="672"/>
      <c r="AB988" s="672"/>
    </row>
    <row r="989" spans="1:28" ht="15.75" customHeight="1">
      <c r="A989" s="672"/>
      <c r="B989" s="672"/>
      <c r="C989" s="672"/>
      <c r="D989" s="672"/>
      <c r="E989" s="672"/>
      <c r="F989" s="672"/>
      <c r="G989" s="672"/>
      <c r="H989" s="672"/>
      <c r="I989" s="672"/>
      <c r="J989" s="672"/>
      <c r="K989" s="672"/>
      <c r="L989" s="672"/>
      <c r="M989" s="672"/>
      <c r="N989" s="672"/>
      <c r="O989" s="672"/>
      <c r="P989" s="672"/>
      <c r="Q989" s="672"/>
      <c r="R989" s="672"/>
      <c r="S989" s="672"/>
      <c r="T989" s="672"/>
      <c r="U989" s="672"/>
      <c r="V989" s="672"/>
      <c r="W989" s="672"/>
      <c r="X989" s="672"/>
      <c r="Y989" s="672"/>
      <c r="Z989" s="672"/>
      <c r="AA989" s="672"/>
      <c r="AB989" s="672"/>
    </row>
    <row r="990" spans="1:28" ht="15.75" customHeight="1">
      <c r="A990" s="672"/>
      <c r="B990" s="672"/>
      <c r="C990" s="672"/>
      <c r="D990" s="672"/>
      <c r="E990" s="672"/>
      <c r="F990" s="672"/>
      <c r="G990" s="672"/>
      <c r="H990" s="672"/>
      <c r="I990" s="672"/>
      <c r="J990" s="672"/>
      <c r="K990" s="672"/>
      <c r="L990" s="672"/>
      <c r="M990" s="672"/>
      <c r="N990" s="672"/>
      <c r="O990" s="672"/>
      <c r="P990" s="672"/>
      <c r="Q990" s="672"/>
      <c r="R990" s="672"/>
      <c r="S990" s="672"/>
      <c r="T990" s="672"/>
      <c r="U990" s="672"/>
      <c r="V990" s="672"/>
      <c r="W990" s="672"/>
      <c r="X990" s="672"/>
      <c r="Y990" s="672"/>
      <c r="Z990" s="672"/>
      <c r="AA990" s="672"/>
      <c r="AB990" s="672"/>
    </row>
    <row r="991" spans="1:28" ht="15.75" customHeight="1">
      <c r="A991" s="672"/>
      <c r="B991" s="672"/>
      <c r="C991" s="672"/>
      <c r="D991" s="672"/>
      <c r="E991" s="672"/>
      <c r="F991" s="672"/>
      <c r="G991" s="672"/>
      <c r="H991" s="672"/>
      <c r="I991" s="672"/>
      <c r="J991" s="672"/>
      <c r="K991" s="672"/>
      <c r="L991" s="672"/>
      <c r="M991" s="672"/>
      <c r="N991" s="672"/>
      <c r="O991" s="672"/>
      <c r="P991" s="672"/>
      <c r="Q991" s="672"/>
      <c r="R991" s="672"/>
      <c r="S991" s="672"/>
      <c r="T991" s="672"/>
      <c r="U991" s="672"/>
      <c r="V991" s="672"/>
      <c r="W991" s="672"/>
      <c r="X991" s="672"/>
      <c r="Y991" s="672"/>
      <c r="Z991" s="672"/>
      <c r="AA991" s="672"/>
      <c r="AB991" s="672"/>
    </row>
    <row r="992" spans="1:28" ht="15.75" customHeight="1">
      <c r="A992" s="672"/>
      <c r="B992" s="672"/>
      <c r="C992" s="672"/>
      <c r="D992" s="672"/>
      <c r="E992" s="672"/>
      <c r="F992" s="672"/>
      <c r="G992" s="672"/>
      <c r="H992" s="672"/>
      <c r="I992" s="672"/>
      <c r="J992" s="672"/>
      <c r="K992" s="672"/>
      <c r="L992" s="672"/>
      <c r="M992" s="672"/>
      <c r="N992" s="672"/>
      <c r="O992" s="672"/>
      <c r="P992" s="672"/>
      <c r="Q992" s="672"/>
      <c r="R992" s="672"/>
      <c r="S992" s="672"/>
      <c r="T992" s="672"/>
      <c r="U992" s="672"/>
      <c r="V992" s="672"/>
      <c r="W992" s="672"/>
      <c r="X992" s="672"/>
      <c r="Y992" s="672"/>
      <c r="Z992" s="672"/>
      <c r="AA992" s="672"/>
      <c r="AB992" s="672"/>
    </row>
    <row r="993" spans="1:28" ht="15.75" customHeight="1">
      <c r="A993" s="672"/>
      <c r="B993" s="672"/>
      <c r="C993" s="672"/>
      <c r="D993" s="672"/>
      <c r="E993" s="672"/>
      <c r="F993" s="672"/>
      <c r="G993" s="672"/>
      <c r="H993" s="672"/>
      <c r="I993" s="672"/>
      <c r="J993" s="672"/>
      <c r="K993" s="672"/>
      <c r="L993" s="672"/>
      <c r="M993" s="672"/>
      <c r="N993" s="672"/>
      <c r="O993" s="672"/>
      <c r="P993" s="672"/>
      <c r="Q993" s="672"/>
      <c r="R993" s="672"/>
      <c r="S993" s="672"/>
      <c r="T993" s="672"/>
      <c r="U993" s="672"/>
      <c r="V993" s="672"/>
      <c r="W993" s="672"/>
      <c r="X993" s="672"/>
      <c r="Y993" s="672"/>
      <c r="Z993" s="672"/>
      <c r="AA993" s="672"/>
      <c r="AB993" s="672"/>
    </row>
    <row r="994" spans="1:28" ht="15.75" customHeight="1">
      <c r="A994" s="672"/>
      <c r="B994" s="672"/>
      <c r="C994" s="672"/>
      <c r="D994" s="672"/>
      <c r="E994" s="672"/>
      <c r="F994" s="672"/>
      <c r="G994" s="672"/>
      <c r="H994" s="672"/>
      <c r="I994" s="672"/>
      <c r="J994" s="672"/>
      <c r="K994" s="672"/>
      <c r="L994" s="672"/>
      <c r="M994" s="672"/>
      <c r="N994" s="672"/>
      <c r="O994" s="672"/>
      <c r="P994" s="672"/>
      <c r="Q994" s="672"/>
      <c r="R994" s="672"/>
      <c r="S994" s="672"/>
      <c r="T994" s="672"/>
      <c r="U994" s="672"/>
      <c r="V994" s="672"/>
      <c r="W994" s="672"/>
      <c r="X994" s="672"/>
      <c r="Y994" s="672"/>
      <c r="Z994" s="672"/>
      <c r="AA994" s="672"/>
      <c r="AB994" s="672"/>
    </row>
    <row r="995" spans="1:28" ht="15.75" customHeight="1">
      <c r="A995" s="672"/>
      <c r="B995" s="672"/>
      <c r="C995" s="672"/>
      <c r="D995" s="672"/>
      <c r="E995" s="672"/>
      <c r="F995" s="672"/>
      <c r="G995" s="672"/>
      <c r="H995" s="672"/>
      <c r="I995" s="672"/>
      <c r="J995" s="672"/>
      <c r="K995" s="672"/>
      <c r="L995" s="672"/>
      <c r="M995" s="672"/>
      <c r="N995" s="672"/>
      <c r="O995" s="672"/>
      <c r="P995" s="672"/>
      <c r="Q995" s="672"/>
      <c r="R995" s="672"/>
      <c r="S995" s="672"/>
      <c r="T995" s="672"/>
      <c r="U995" s="672"/>
      <c r="V995" s="672"/>
      <c r="W995" s="672"/>
      <c r="X995" s="672"/>
      <c r="Y995" s="672"/>
      <c r="Z995" s="672"/>
      <c r="AA995" s="672"/>
      <c r="AB995" s="672"/>
    </row>
    <row r="996" spans="1:28" ht="15.75" customHeight="1">
      <c r="A996" s="672"/>
      <c r="B996" s="672"/>
      <c r="C996" s="672"/>
      <c r="D996" s="672"/>
      <c r="E996" s="672"/>
      <c r="F996" s="672"/>
      <c r="G996" s="672"/>
      <c r="H996" s="672"/>
      <c r="I996" s="672"/>
      <c r="J996" s="672"/>
      <c r="K996" s="672"/>
      <c r="L996" s="672"/>
      <c r="M996" s="672"/>
      <c r="N996" s="672"/>
      <c r="O996" s="672"/>
      <c r="P996" s="672"/>
      <c r="Q996" s="672"/>
      <c r="R996" s="672"/>
      <c r="S996" s="672"/>
      <c r="T996" s="672"/>
      <c r="U996" s="672"/>
      <c r="V996" s="672"/>
      <c r="W996" s="672"/>
      <c r="X996" s="672"/>
      <c r="Y996" s="672"/>
      <c r="Z996" s="672"/>
      <c r="AA996" s="672"/>
      <c r="AB996" s="672"/>
    </row>
    <row r="997" spans="1:28" ht="15.75" customHeight="1">
      <c r="A997" s="672"/>
      <c r="B997" s="672"/>
      <c r="C997" s="672"/>
      <c r="D997" s="672"/>
      <c r="E997" s="672"/>
      <c r="F997" s="672"/>
      <c r="G997" s="672"/>
      <c r="H997" s="672"/>
      <c r="I997" s="672"/>
      <c r="J997" s="672"/>
      <c r="K997" s="672"/>
      <c r="L997" s="672"/>
      <c r="M997" s="672"/>
      <c r="N997" s="672"/>
      <c r="O997" s="672"/>
      <c r="P997" s="672"/>
      <c r="Q997" s="672"/>
      <c r="R997" s="672"/>
      <c r="S997" s="672"/>
      <c r="T997" s="672"/>
      <c r="U997" s="672"/>
      <c r="V997" s="672"/>
      <c r="W997" s="672"/>
      <c r="X997" s="672"/>
      <c r="Y997" s="672"/>
      <c r="Z997" s="672"/>
      <c r="AA997" s="672"/>
      <c r="AB997" s="672"/>
    </row>
    <row r="998" spans="1:28" ht="15.75" customHeight="1">
      <c r="A998" s="672"/>
      <c r="B998" s="672"/>
      <c r="C998" s="672"/>
      <c r="D998" s="672"/>
      <c r="E998" s="672"/>
      <c r="F998" s="672"/>
      <c r="G998" s="672"/>
      <c r="H998" s="672"/>
      <c r="I998" s="672"/>
      <c r="J998" s="672"/>
      <c r="K998" s="672"/>
      <c r="L998" s="672"/>
      <c r="M998" s="672"/>
      <c r="N998" s="672"/>
      <c r="O998" s="672"/>
      <c r="P998" s="672"/>
      <c r="Q998" s="672"/>
      <c r="R998" s="672"/>
      <c r="S998" s="672"/>
      <c r="T998" s="672"/>
      <c r="U998" s="672"/>
      <c r="V998" s="672"/>
      <c r="W998" s="672"/>
      <c r="X998" s="672"/>
      <c r="Y998" s="672"/>
      <c r="Z998" s="672"/>
      <c r="AA998" s="672"/>
      <c r="AB998" s="672"/>
    </row>
    <row r="999" spans="1:28" ht="15.75" customHeight="1">
      <c r="A999" s="672"/>
      <c r="B999" s="672"/>
      <c r="C999" s="672"/>
      <c r="D999" s="672"/>
      <c r="E999" s="672"/>
      <c r="F999" s="672"/>
      <c r="G999" s="672"/>
      <c r="H999" s="672"/>
      <c r="I999" s="672"/>
      <c r="J999" s="672"/>
      <c r="K999" s="672"/>
      <c r="L999" s="672"/>
      <c r="M999" s="672"/>
      <c r="N999" s="672"/>
      <c r="O999" s="672"/>
      <c r="P999" s="672"/>
      <c r="Q999" s="672"/>
      <c r="R999" s="672"/>
      <c r="S999" s="672"/>
      <c r="T999" s="672"/>
      <c r="U999" s="672"/>
      <c r="V999" s="672"/>
      <c r="W999" s="672"/>
      <c r="X999" s="672"/>
      <c r="Y999" s="672"/>
      <c r="Z999" s="672"/>
      <c r="AA999" s="672"/>
      <c r="AB999" s="672"/>
    </row>
    <row r="1000" spans="1:28" ht="15.75" customHeight="1">
      <c r="A1000" s="672"/>
      <c r="B1000" s="672"/>
      <c r="C1000" s="672"/>
      <c r="D1000" s="672"/>
      <c r="E1000" s="672"/>
      <c r="F1000" s="672"/>
      <c r="G1000" s="672"/>
      <c r="H1000" s="672"/>
      <c r="I1000" s="672"/>
      <c r="J1000" s="672"/>
      <c r="K1000" s="672"/>
      <c r="L1000" s="672"/>
      <c r="M1000" s="672"/>
      <c r="N1000" s="672"/>
      <c r="O1000" s="672"/>
      <c r="P1000" s="672"/>
      <c r="Q1000" s="672"/>
      <c r="R1000" s="672"/>
      <c r="S1000" s="672"/>
      <c r="T1000" s="672"/>
      <c r="U1000" s="672"/>
      <c r="V1000" s="672"/>
      <c r="W1000" s="672"/>
      <c r="X1000" s="672"/>
      <c r="Y1000" s="672"/>
      <c r="Z1000" s="672"/>
      <c r="AA1000" s="672"/>
      <c r="AB1000" s="672"/>
    </row>
  </sheetData>
  <autoFilter ref="C6:F50" xr:uid="{00000000-0009-0000-0000-000001000000}"/>
  <mergeCells count="4">
    <mergeCell ref="C5:Q5"/>
    <mergeCell ref="H6:P6"/>
    <mergeCell ref="P7:P8"/>
    <mergeCell ref="Q7:Q8"/>
  </mergeCells>
  <pageMargins left="0.511811024" right="0.511811024" top="0.78740157499999996" bottom="0.78740157499999996" header="0" footer="0"/>
  <pageSetup paperSize="9" fitToHeight="0" orientation="landscape"/>
  <drawing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5CCB-FC60-4AD2-ACF7-045AACDC7F3F}">
  <sheetPr codeName="Planilha18">
    <tabColor rgb="FF1851D6"/>
    <pageSetUpPr fitToPage="1"/>
  </sheetPr>
  <dimension ref="A1:AJ991"/>
  <sheetViews>
    <sheetView showGridLines="0" workbookViewId="0">
      <selection activeCell="H23" sqref="H23"/>
    </sheetView>
  </sheetViews>
  <sheetFormatPr defaultColWidth="14.42578125" defaultRowHeight="15" customHeight="1"/>
  <cols>
    <col min="1" max="1" width="2.28515625" style="659" customWidth="1"/>
    <col min="2" max="2" width="1.42578125" style="659" customWidth="1"/>
    <col min="3" max="3" width="42.140625" style="659" customWidth="1"/>
    <col min="4" max="6" width="14.85546875" style="659" customWidth="1"/>
    <col min="7" max="11" width="14.42578125" style="659"/>
    <col min="12" max="21" width="14.5703125" style="659" customWidth="1"/>
    <col min="22" max="22" width="18" style="659" customWidth="1"/>
    <col min="23" max="23" width="1" style="659" customWidth="1"/>
    <col min="24" max="25" width="14.42578125" style="659"/>
    <col min="26" max="26" width="1" style="659" customWidth="1"/>
    <col min="27" max="35" width="8.85546875" style="659" customWidth="1"/>
    <col min="36" max="16384" width="14.42578125" style="659"/>
  </cols>
  <sheetData>
    <row r="1" spans="1:36" ht="15" customHeight="1">
      <c r="A1" s="653"/>
      <c r="B1" s="653"/>
      <c r="C1" s="654"/>
      <c r="D1" s="655" t="s">
        <v>149</v>
      </c>
      <c r="E1" s="656" t="s">
        <v>791</v>
      </c>
      <c r="F1" s="657"/>
      <c r="G1" s="657"/>
      <c r="H1" s="657"/>
      <c r="I1" s="657"/>
      <c r="J1" s="657"/>
      <c r="K1" s="657"/>
      <c r="L1" s="657"/>
      <c r="M1" s="657"/>
      <c r="N1" s="657"/>
      <c r="O1" s="657"/>
      <c r="P1" s="657"/>
      <c r="Q1" s="657"/>
      <c r="R1" s="657"/>
      <c r="S1" s="657"/>
      <c r="T1" s="657"/>
      <c r="U1" s="657"/>
      <c r="V1" s="657"/>
      <c r="W1" s="657"/>
      <c r="X1" s="657"/>
      <c r="Y1" s="658"/>
      <c r="Z1" s="653"/>
      <c r="AA1" s="653"/>
      <c r="AB1" s="653"/>
      <c r="AC1" s="653"/>
      <c r="AD1" s="653"/>
      <c r="AE1" s="653"/>
      <c r="AF1" s="653"/>
      <c r="AG1" s="653"/>
      <c r="AH1" s="653"/>
      <c r="AI1" s="653"/>
      <c r="AJ1" s="653"/>
    </row>
    <row r="2" spans="1:36" ht="15" customHeight="1">
      <c r="A2" s="660"/>
      <c r="B2" s="660"/>
      <c r="C2" s="661"/>
      <c r="D2" s="655" t="s">
        <v>123</v>
      </c>
      <c r="E2" s="662" t="s">
        <v>792</v>
      </c>
      <c r="F2" s="663"/>
      <c r="G2" s="663"/>
      <c r="H2" s="663"/>
      <c r="I2" s="663"/>
      <c r="J2" s="663"/>
      <c r="K2" s="663"/>
      <c r="L2" s="663"/>
      <c r="M2" s="663"/>
      <c r="N2" s="663"/>
      <c r="O2" s="663"/>
      <c r="P2" s="663"/>
      <c r="Q2" s="663"/>
      <c r="R2" s="663"/>
      <c r="S2" s="663"/>
      <c r="T2" s="663"/>
      <c r="U2" s="663"/>
      <c r="V2" s="663"/>
      <c r="W2" s="663"/>
      <c r="X2" s="663"/>
      <c r="Y2" s="664"/>
      <c r="Z2" s="660"/>
      <c r="AA2" s="660"/>
      <c r="AB2" s="660"/>
      <c r="AC2" s="660"/>
      <c r="AD2" s="660"/>
      <c r="AE2" s="660"/>
      <c r="AF2" s="660"/>
      <c r="AG2" s="660"/>
      <c r="AH2" s="660"/>
      <c r="AI2" s="660"/>
      <c r="AJ2" s="660"/>
    </row>
    <row r="3" spans="1:36" ht="15" customHeight="1">
      <c r="A3" s="660"/>
      <c r="B3" s="660"/>
      <c r="C3" s="661"/>
      <c r="D3" s="655" t="s">
        <v>272</v>
      </c>
      <c r="E3" s="662" t="s">
        <v>969</v>
      </c>
      <c r="F3" s="665"/>
      <c r="G3" s="665"/>
      <c r="H3" s="665"/>
      <c r="I3" s="665"/>
      <c r="J3" s="665"/>
      <c r="K3" s="665"/>
      <c r="L3" s="665"/>
      <c r="M3" s="665"/>
      <c r="N3" s="665"/>
      <c r="O3" s="665"/>
      <c r="P3" s="665"/>
      <c r="Q3" s="665"/>
      <c r="R3" s="665"/>
      <c r="S3" s="665"/>
      <c r="T3" s="665"/>
      <c r="U3" s="665"/>
      <c r="V3" s="665"/>
      <c r="W3" s="663"/>
      <c r="X3" s="663"/>
      <c r="Y3" s="664"/>
      <c r="Z3" s="660"/>
      <c r="AA3" s="660"/>
      <c r="AB3" s="660"/>
      <c r="AC3" s="660"/>
      <c r="AD3" s="660"/>
      <c r="AE3" s="660"/>
      <c r="AF3" s="660"/>
      <c r="AG3" s="660"/>
      <c r="AH3" s="660"/>
      <c r="AI3" s="660"/>
      <c r="AJ3" s="660"/>
    </row>
    <row r="4" spans="1:36" ht="15" customHeight="1">
      <c r="A4" s="660"/>
      <c r="B4" s="660"/>
      <c r="C4" s="666"/>
      <c r="D4" s="667" t="s">
        <v>124</v>
      </c>
      <c r="E4" s="668" t="s">
        <v>970</v>
      </c>
      <c r="F4" s="669"/>
      <c r="G4" s="669"/>
      <c r="H4" s="669"/>
      <c r="I4" s="669"/>
      <c r="J4" s="669"/>
      <c r="K4" s="669"/>
      <c r="L4" s="669"/>
      <c r="M4" s="669"/>
      <c r="N4" s="669"/>
      <c r="O4" s="669"/>
      <c r="P4" s="669"/>
      <c r="Q4" s="669"/>
      <c r="R4" s="669"/>
      <c r="S4" s="669"/>
      <c r="T4" s="669"/>
      <c r="U4" s="669"/>
      <c r="V4" s="669"/>
      <c r="W4" s="669"/>
      <c r="X4" s="669"/>
      <c r="Y4" s="670"/>
      <c r="Z4" s="671"/>
      <c r="AA4" s="671"/>
      <c r="AB4" s="671"/>
      <c r="AC4" s="671"/>
      <c r="AD4" s="671"/>
      <c r="AE4" s="671"/>
      <c r="AF4" s="671"/>
      <c r="AG4" s="671"/>
      <c r="AH4" s="671"/>
      <c r="AI4" s="671"/>
      <c r="AJ4" s="671"/>
    </row>
    <row r="5" spans="1:36" ht="15.75" thickBot="1">
      <c r="A5" s="672"/>
      <c r="B5" s="672"/>
      <c r="C5" s="672"/>
      <c r="D5" s="672"/>
      <c r="E5" s="672"/>
      <c r="F5" s="672"/>
      <c r="G5" s="672"/>
      <c r="H5" s="672"/>
      <c r="I5" s="672"/>
      <c r="J5" s="672"/>
      <c r="K5" s="672"/>
      <c r="L5" s="672"/>
      <c r="M5" s="672"/>
      <c r="N5" s="672"/>
      <c r="O5" s="672"/>
      <c r="P5" s="672"/>
      <c r="Q5" s="672"/>
      <c r="R5" s="672"/>
      <c r="S5" s="672"/>
      <c r="T5" s="672"/>
      <c r="U5" s="672"/>
      <c r="V5" s="672"/>
      <c r="W5" s="672"/>
      <c r="X5" s="672"/>
      <c r="Y5" s="672"/>
      <c r="Z5" s="672"/>
      <c r="AA5" s="672"/>
      <c r="AB5" s="672"/>
      <c r="AC5" s="672"/>
      <c r="AD5" s="672"/>
      <c r="AE5" s="673"/>
      <c r="AF5" s="673"/>
      <c r="AG5" s="674"/>
      <c r="AH5" s="673"/>
      <c r="AI5" s="673"/>
      <c r="AJ5" s="672"/>
    </row>
    <row r="6" spans="1:36" ht="31.5">
      <c r="A6" s="675"/>
      <c r="B6" s="675"/>
      <c r="C6" s="676" t="s">
        <v>242</v>
      </c>
      <c r="D6" s="677" t="s">
        <v>400</v>
      </c>
      <c r="E6" s="677" t="s">
        <v>401</v>
      </c>
      <c r="F6" s="677" t="s">
        <v>959</v>
      </c>
      <c r="G6" s="678" t="s">
        <v>960</v>
      </c>
      <c r="H6" s="675"/>
      <c r="I6" s="675"/>
      <c r="J6" s="675"/>
      <c r="K6" s="675"/>
      <c r="L6" s="675"/>
      <c r="M6" s="675"/>
      <c r="N6" s="675"/>
      <c r="O6" s="675"/>
      <c r="P6" s="675"/>
      <c r="Q6" s="675"/>
      <c r="R6" s="675"/>
      <c r="S6" s="675"/>
      <c r="T6" s="675"/>
      <c r="U6" s="675"/>
      <c r="V6" s="675"/>
      <c r="W6" s="675"/>
      <c r="X6" s="675"/>
      <c r="Y6" s="679"/>
      <c r="Z6" s="680"/>
      <c r="AA6" s="680"/>
      <c r="AB6" s="680"/>
      <c r="AC6" s="680"/>
      <c r="AD6" s="680"/>
      <c r="AE6" s="680"/>
      <c r="AF6" s="680"/>
      <c r="AG6" s="680"/>
      <c r="AH6" s="680"/>
      <c r="AI6" s="680"/>
      <c r="AJ6" s="680"/>
    </row>
    <row r="7" spans="1:36">
      <c r="A7" s="675"/>
      <c r="B7" s="675"/>
      <c r="C7" s="681" t="s">
        <v>961</v>
      </c>
      <c r="D7" s="682">
        <v>0</v>
      </c>
      <c r="E7" s="682">
        <v>0</v>
      </c>
      <c r="F7" s="682">
        <v>0</v>
      </c>
      <c r="G7" s="683">
        <f>SUM(D7:F7)</f>
        <v>0</v>
      </c>
      <c r="H7" s="675"/>
      <c r="I7" s="675"/>
      <c r="J7" s="675"/>
      <c r="K7" s="675"/>
      <c r="L7" s="675"/>
      <c r="M7" s="675"/>
      <c r="N7" s="675"/>
      <c r="O7" s="675"/>
      <c r="P7" s="675"/>
      <c r="Q7" s="675"/>
      <c r="R7" s="675"/>
      <c r="S7" s="675"/>
      <c r="T7" s="675"/>
      <c r="U7" s="675"/>
      <c r="V7" s="675"/>
      <c r="W7" s="675"/>
      <c r="X7" s="675"/>
      <c r="Y7" s="679"/>
      <c r="Z7" s="680"/>
      <c r="AA7" s="680"/>
      <c r="AB7" s="680"/>
      <c r="AC7" s="680"/>
      <c r="AD7" s="680"/>
      <c r="AE7" s="680"/>
      <c r="AF7" s="680"/>
      <c r="AG7" s="680"/>
      <c r="AH7" s="680"/>
      <c r="AI7" s="680"/>
      <c r="AJ7" s="680"/>
    </row>
    <row r="8" spans="1:36">
      <c r="A8" s="675"/>
      <c r="B8" s="675"/>
      <c r="C8" s="684" t="s">
        <v>962</v>
      </c>
      <c r="D8" s="682">
        <f>'LOUÇAS E METAIS'!M52</f>
        <v>23611.989200000004</v>
      </c>
      <c r="E8" s="682">
        <f>'LOUÇAS E METAIS'!M53</f>
        <v>5822.0599999999995</v>
      </c>
      <c r="F8" s="682">
        <f>'LOUÇAS E METAIS'!M54</f>
        <v>3520.8750000000005</v>
      </c>
      <c r="G8" s="683">
        <f>SUM(D8:F8)</f>
        <v>32954.924200000001</v>
      </c>
      <c r="H8" s="675"/>
      <c r="J8" s="675"/>
      <c r="K8" s="675"/>
      <c r="L8" s="675"/>
      <c r="M8" s="675"/>
      <c r="N8" s="675"/>
      <c r="O8" s="675"/>
      <c r="P8" s="675"/>
      <c r="Q8" s="675"/>
      <c r="R8" s="675"/>
      <c r="S8" s="675"/>
      <c r="T8" s="675"/>
      <c r="U8" s="675"/>
      <c r="V8" s="675"/>
      <c r="W8" s="675"/>
      <c r="X8" s="675"/>
      <c r="Y8" s="679"/>
      <c r="Z8" s="680"/>
      <c r="AA8" s="680"/>
      <c r="AB8" s="680"/>
      <c r="AC8" s="680"/>
      <c r="AD8" s="680"/>
      <c r="AE8" s="680"/>
      <c r="AF8" s="680"/>
      <c r="AG8" s="680"/>
      <c r="AH8" s="680"/>
      <c r="AI8" s="680"/>
      <c r="AJ8" s="680"/>
    </row>
    <row r="9" spans="1:36">
      <c r="A9" s="672"/>
      <c r="B9" s="672"/>
      <c r="C9" s="684" t="s">
        <v>963</v>
      </c>
      <c r="D9" s="682">
        <f>'LOUÇAS E METAIS'!L52</f>
        <v>106369.12440000002</v>
      </c>
      <c r="E9" s="682">
        <f>'LOUÇAS E METAIS'!L53</f>
        <v>0</v>
      </c>
      <c r="F9" s="682">
        <f>'LOUÇAS E METAIS'!L54</f>
        <v>0</v>
      </c>
      <c r="G9" s="683">
        <f t="shared" ref="G9:G12" si="0">SUM(D9:F9)</f>
        <v>106369.12440000002</v>
      </c>
      <c r="H9" s="672"/>
      <c r="J9" s="672"/>
      <c r="K9" s="672"/>
      <c r="L9" s="672"/>
      <c r="M9" s="672"/>
      <c r="N9" s="672"/>
      <c r="O9" s="672"/>
      <c r="P9" s="672"/>
      <c r="Q9" s="672"/>
      <c r="R9" s="672"/>
      <c r="S9" s="672"/>
      <c r="T9" s="672"/>
      <c r="U9" s="672"/>
      <c r="V9" s="672"/>
      <c r="W9" s="672"/>
      <c r="X9" s="685"/>
      <c r="Y9" s="685"/>
      <c r="Z9" s="686"/>
      <c r="AA9" s="686"/>
      <c r="AB9" s="686"/>
      <c r="AC9" s="686"/>
      <c r="AD9" s="686"/>
      <c r="AE9" s="686"/>
      <c r="AF9" s="686"/>
      <c r="AG9" s="686"/>
      <c r="AH9" s="686"/>
      <c r="AI9" s="686"/>
      <c r="AJ9" s="686"/>
    </row>
    <row r="10" spans="1:36">
      <c r="A10" s="672"/>
      <c r="B10" s="672"/>
      <c r="C10" s="684" t="s">
        <v>964</v>
      </c>
      <c r="D10" s="682">
        <f>'LOUÇAS E METAIS'!K52</f>
        <v>13609.944000000003</v>
      </c>
      <c r="E10" s="682">
        <f>'LOUÇAS E METAIS'!K53</f>
        <v>4270.82</v>
      </c>
      <c r="F10" s="682">
        <f>'LOUÇAS E METAIS'!K54</f>
        <v>2168.5500000000002</v>
      </c>
      <c r="G10" s="683">
        <f t="shared" si="0"/>
        <v>20049.314000000002</v>
      </c>
      <c r="H10" s="672"/>
      <c r="J10" s="672"/>
      <c r="K10" s="672"/>
      <c r="L10" s="672"/>
      <c r="M10" s="672"/>
      <c r="N10" s="672"/>
      <c r="O10" s="672"/>
      <c r="P10" s="672"/>
      <c r="Q10" s="672"/>
      <c r="R10" s="672"/>
      <c r="S10" s="672"/>
      <c r="T10" s="672"/>
      <c r="U10" s="672"/>
      <c r="V10" s="672"/>
      <c r="W10" s="672"/>
      <c r="X10" s="685"/>
      <c r="Y10" s="685"/>
      <c r="Z10" s="686"/>
      <c r="AA10" s="686"/>
      <c r="AB10" s="686"/>
      <c r="AC10" s="686"/>
      <c r="AD10" s="686"/>
      <c r="AE10" s="686"/>
      <c r="AF10" s="686"/>
      <c r="AG10" s="686"/>
      <c r="AH10" s="686"/>
      <c r="AI10" s="686"/>
      <c r="AJ10" s="686"/>
    </row>
    <row r="11" spans="1:36">
      <c r="A11" s="672"/>
      <c r="B11" s="672"/>
      <c r="C11" s="684" t="s">
        <v>965</v>
      </c>
      <c r="D11" s="682">
        <f>'LOUÇAS E METAIS'!J52</f>
        <v>0</v>
      </c>
      <c r="E11" s="682">
        <f>'LOUÇAS E METAIS'!J53</f>
        <v>1060.08</v>
      </c>
      <c r="F11" s="682">
        <f>'LOUÇAS E METAIS'!J54</f>
        <v>0</v>
      </c>
      <c r="G11" s="683">
        <f t="shared" si="0"/>
        <v>1060.08</v>
      </c>
      <c r="H11" s="672"/>
      <c r="J11" s="672"/>
      <c r="K11" s="672"/>
      <c r="L11" s="672"/>
      <c r="M11" s="672"/>
      <c r="N11" s="672"/>
      <c r="O11" s="672"/>
      <c r="P11" s="672"/>
      <c r="Q11" s="672"/>
      <c r="R11" s="672"/>
      <c r="S11" s="672"/>
      <c r="T11" s="672"/>
      <c r="U11" s="672"/>
      <c r="V11" s="672"/>
      <c r="W11" s="672"/>
      <c r="X11" s="685"/>
      <c r="Y11" s="685"/>
      <c r="Z11" s="686"/>
      <c r="AA11" s="686"/>
      <c r="AB11" s="686"/>
      <c r="AC11" s="686"/>
      <c r="AD11" s="686"/>
      <c r="AE11" s="686"/>
      <c r="AF11" s="686"/>
      <c r="AG11" s="686"/>
      <c r="AH11" s="686"/>
      <c r="AI11" s="686"/>
      <c r="AJ11" s="686"/>
    </row>
    <row r="12" spans="1:36" ht="15.75" customHeight="1">
      <c r="A12" s="672"/>
      <c r="B12" s="672"/>
      <c r="C12" s="684" t="s">
        <v>966</v>
      </c>
      <c r="D12" s="682">
        <f>'LOUÇAS E METAIS'!I52</f>
        <v>0</v>
      </c>
      <c r="E12" s="682">
        <f>'LOUÇAS E METAIS'!I53</f>
        <v>530.04</v>
      </c>
      <c r="F12" s="682">
        <f>'LOUÇAS E METAIS'!I54</f>
        <v>0</v>
      </c>
      <c r="G12" s="683">
        <f t="shared" si="0"/>
        <v>530.04</v>
      </c>
      <c r="H12" s="672"/>
      <c r="J12" s="672"/>
      <c r="K12" s="672"/>
      <c r="L12" s="672"/>
      <c r="M12" s="672"/>
      <c r="N12" s="672"/>
      <c r="O12" s="672"/>
      <c r="P12" s="672"/>
      <c r="Q12" s="672"/>
      <c r="R12" s="672"/>
      <c r="S12" s="672"/>
      <c r="T12" s="672"/>
      <c r="U12" s="672"/>
      <c r="V12" s="672"/>
      <c r="W12" s="672"/>
      <c r="X12" s="685"/>
      <c r="Y12" s="685"/>
      <c r="Z12" s="686"/>
      <c r="AA12" s="686"/>
      <c r="AB12" s="686"/>
      <c r="AC12" s="686"/>
      <c r="AD12" s="686"/>
      <c r="AE12" s="686"/>
      <c r="AF12" s="686"/>
      <c r="AG12" s="686"/>
      <c r="AH12" s="686"/>
      <c r="AI12" s="686"/>
      <c r="AJ12" s="686"/>
    </row>
    <row r="13" spans="1:36" ht="15.75" customHeight="1">
      <c r="A13" s="672"/>
      <c r="B13" s="672"/>
      <c r="C13" s="687" t="s">
        <v>967</v>
      </c>
      <c r="D13" s="682">
        <f>'LOUÇAS E METAIS'!H52</f>
        <v>0</v>
      </c>
      <c r="E13" s="682">
        <f>'LOUÇAS E METAIS'!H53</f>
        <v>1060.08</v>
      </c>
      <c r="F13" s="682">
        <f>'LOUÇAS E METAIS'!H54</f>
        <v>0</v>
      </c>
      <c r="G13" s="683">
        <f>SUM(D13:F13)</f>
        <v>1060.08</v>
      </c>
      <c r="H13" s="672"/>
      <c r="J13" s="672"/>
      <c r="K13" s="672"/>
      <c r="L13" s="672"/>
      <c r="M13" s="672"/>
      <c r="N13" s="672"/>
      <c r="O13" s="672"/>
      <c r="P13" s="672"/>
      <c r="Q13" s="672"/>
      <c r="R13" s="672"/>
      <c r="S13" s="672"/>
      <c r="T13" s="672"/>
      <c r="U13" s="672"/>
      <c r="V13" s="672"/>
      <c r="W13" s="672"/>
      <c r="X13" s="685"/>
      <c r="Y13" s="685"/>
      <c r="Z13" s="686"/>
      <c r="AA13" s="686"/>
      <c r="AB13" s="686"/>
      <c r="AC13" s="686"/>
      <c r="AD13" s="686"/>
      <c r="AE13" s="686"/>
      <c r="AF13" s="686"/>
      <c r="AG13" s="686"/>
      <c r="AH13" s="686"/>
      <c r="AI13" s="686"/>
      <c r="AJ13" s="686"/>
    </row>
    <row r="14" spans="1:36" ht="15.75" customHeight="1">
      <c r="A14" s="672"/>
      <c r="B14" s="672"/>
      <c r="C14" s="688" t="s">
        <v>8</v>
      </c>
      <c r="D14" s="689">
        <f>SUM(D8:D13)</f>
        <v>143591.0576</v>
      </c>
      <c r="E14" s="689">
        <f>SUM(E8:E13)</f>
        <v>12743.08</v>
      </c>
      <c r="F14" s="690">
        <f>SUM(F8:F13)</f>
        <v>5689.4250000000011</v>
      </c>
      <c r="G14" s="691"/>
      <c r="H14" s="672"/>
      <c r="J14" s="672"/>
      <c r="K14" s="672"/>
      <c r="L14" s="672"/>
      <c r="M14" s="672"/>
      <c r="N14" s="672"/>
      <c r="O14" s="672"/>
      <c r="P14" s="672"/>
      <c r="Q14" s="672"/>
      <c r="R14" s="672"/>
      <c r="S14" s="672"/>
      <c r="T14" s="672"/>
      <c r="U14" s="672"/>
      <c r="V14" s="672"/>
      <c r="W14" s="672"/>
      <c r="X14" s="685"/>
      <c r="Y14" s="685"/>
      <c r="Z14" s="686"/>
      <c r="AA14" s="686"/>
      <c r="AB14" s="686"/>
      <c r="AC14" s="686"/>
      <c r="AD14" s="686"/>
      <c r="AE14" s="686"/>
      <c r="AF14" s="686"/>
      <c r="AG14" s="686"/>
      <c r="AH14" s="686"/>
      <c r="AI14" s="686"/>
      <c r="AJ14" s="686"/>
    </row>
    <row r="15" spans="1:36" ht="15.75" customHeight="1">
      <c r="A15" s="672"/>
      <c r="B15" s="672"/>
      <c r="C15" s="688" t="s">
        <v>15</v>
      </c>
      <c r="D15" s="690">
        <f>SUM(D14:F14)</f>
        <v>162023.56259999998</v>
      </c>
      <c r="E15" s="685"/>
      <c r="F15" s="685"/>
      <c r="G15" s="672"/>
      <c r="H15" s="672"/>
      <c r="I15" s="672"/>
      <c r="J15" s="672"/>
      <c r="K15" s="672"/>
      <c r="L15" s="672"/>
      <c r="M15" s="672"/>
      <c r="N15" s="672"/>
      <c r="O15" s="672"/>
      <c r="P15" s="672"/>
      <c r="Q15" s="672"/>
      <c r="R15" s="672"/>
      <c r="S15" s="672"/>
      <c r="T15" s="672"/>
      <c r="U15" s="672"/>
      <c r="V15" s="672"/>
      <c r="W15" s="672"/>
      <c r="X15" s="685"/>
      <c r="Y15" s="685"/>
      <c r="Z15" s="686"/>
      <c r="AA15" s="686"/>
      <c r="AB15" s="686"/>
      <c r="AC15" s="686"/>
      <c r="AD15" s="686"/>
      <c r="AE15" s="686"/>
      <c r="AF15" s="686"/>
      <c r="AG15" s="686"/>
      <c r="AH15" s="686"/>
      <c r="AI15" s="686"/>
      <c r="AJ15" s="686"/>
    </row>
    <row r="16" spans="1:36" ht="15.75" customHeight="1">
      <c r="A16" s="672"/>
      <c r="B16" s="672"/>
      <c r="C16" s="672"/>
      <c r="D16" s="685"/>
      <c r="E16" s="685"/>
      <c r="F16" s="685"/>
      <c r="G16" s="672"/>
      <c r="H16" s="672"/>
      <c r="I16" s="672"/>
      <c r="J16" s="672"/>
      <c r="K16" s="672"/>
      <c r="L16" s="672"/>
      <c r="M16" s="672"/>
      <c r="N16" s="672"/>
      <c r="O16" s="672"/>
      <c r="P16" s="672"/>
      <c r="Q16" s="672"/>
      <c r="R16" s="672"/>
      <c r="S16" s="672"/>
      <c r="T16" s="672"/>
      <c r="U16" s="672"/>
      <c r="V16" s="672"/>
      <c r="W16" s="672"/>
      <c r="X16" s="685"/>
      <c r="Y16" s="685"/>
      <c r="Z16" s="686"/>
      <c r="AA16" s="686"/>
      <c r="AB16" s="686"/>
      <c r="AC16" s="686"/>
      <c r="AD16" s="686"/>
      <c r="AE16" s="686"/>
      <c r="AF16" s="686"/>
      <c r="AG16" s="686"/>
      <c r="AH16" s="686"/>
      <c r="AI16" s="686"/>
      <c r="AJ16" s="686"/>
    </row>
    <row r="17" spans="1:36" ht="15.75" customHeight="1">
      <c r="A17" s="672"/>
      <c r="B17" s="672"/>
      <c r="C17" s="672"/>
      <c r="D17" s="685"/>
      <c r="E17" s="685"/>
      <c r="F17" s="685"/>
      <c r="G17" s="672"/>
      <c r="H17" s="672"/>
      <c r="I17" s="672"/>
      <c r="J17" s="672"/>
      <c r="K17" s="672"/>
      <c r="L17" s="672"/>
      <c r="M17" s="672"/>
      <c r="N17" s="672"/>
      <c r="O17" s="672"/>
      <c r="P17" s="672"/>
      <c r="Q17" s="672"/>
      <c r="R17" s="672"/>
      <c r="S17" s="672"/>
      <c r="T17" s="672"/>
      <c r="U17" s="672"/>
      <c r="V17" s="672"/>
      <c r="W17" s="672"/>
      <c r="X17" s="685"/>
      <c r="Y17" s="685"/>
      <c r="Z17" s="686"/>
      <c r="AA17" s="686"/>
      <c r="AB17" s="686"/>
      <c r="AC17" s="686"/>
      <c r="AD17" s="686"/>
      <c r="AE17" s="686"/>
      <c r="AF17" s="686"/>
      <c r="AG17" s="686"/>
      <c r="AH17" s="686"/>
      <c r="AI17" s="686"/>
      <c r="AJ17" s="686"/>
    </row>
    <row r="18" spans="1:36" ht="15.75" customHeight="1">
      <c r="A18" s="672"/>
      <c r="B18" s="672"/>
      <c r="C18" s="672"/>
      <c r="D18" s="685"/>
      <c r="E18" s="685"/>
      <c r="F18" s="685"/>
      <c r="G18" s="672"/>
      <c r="H18" s="672"/>
      <c r="I18" s="672"/>
      <c r="J18" s="672"/>
      <c r="K18" s="672"/>
      <c r="L18" s="672"/>
      <c r="M18" s="672"/>
      <c r="N18" s="672"/>
      <c r="O18" s="672"/>
      <c r="P18" s="672"/>
      <c r="Q18" s="672"/>
      <c r="R18" s="672"/>
      <c r="S18" s="672"/>
      <c r="T18" s="672"/>
      <c r="U18" s="672"/>
      <c r="V18" s="672"/>
      <c r="W18" s="672"/>
      <c r="X18" s="685"/>
      <c r="Y18" s="685"/>
      <c r="Z18" s="686"/>
      <c r="AA18" s="686"/>
      <c r="AB18" s="686"/>
      <c r="AC18" s="686"/>
      <c r="AD18" s="686"/>
      <c r="AE18" s="686"/>
      <c r="AF18" s="686"/>
      <c r="AG18" s="686"/>
      <c r="AH18" s="686"/>
      <c r="AI18" s="686"/>
      <c r="AJ18" s="686"/>
    </row>
    <row r="19" spans="1:36" ht="15.75" customHeight="1">
      <c r="A19" s="672"/>
      <c r="B19" s="672"/>
      <c r="C19" s="672"/>
      <c r="D19" s="685"/>
      <c r="E19" s="685"/>
      <c r="F19" s="685"/>
      <c r="G19" s="672"/>
      <c r="H19" s="672"/>
      <c r="I19" s="672"/>
      <c r="J19" s="672"/>
      <c r="K19" s="672"/>
      <c r="L19" s="672"/>
      <c r="M19" s="672"/>
      <c r="N19" s="672"/>
      <c r="O19" s="672"/>
      <c r="P19" s="672"/>
      <c r="Q19" s="672"/>
      <c r="R19" s="672"/>
      <c r="S19" s="672"/>
      <c r="T19" s="672"/>
      <c r="U19" s="672"/>
      <c r="V19" s="672"/>
      <c r="W19" s="672"/>
      <c r="X19" s="685"/>
      <c r="Y19" s="685"/>
      <c r="Z19" s="686"/>
      <c r="AA19" s="686"/>
      <c r="AB19" s="686"/>
      <c r="AC19" s="686"/>
      <c r="AD19" s="686"/>
      <c r="AE19" s="686"/>
      <c r="AF19" s="686"/>
      <c r="AG19" s="686"/>
      <c r="AH19" s="686"/>
      <c r="AI19" s="686"/>
      <c r="AJ19" s="686"/>
    </row>
    <row r="20" spans="1:36" ht="15.75" customHeight="1">
      <c r="A20" s="672"/>
      <c r="B20" s="672"/>
      <c r="C20" s="672"/>
      <c r="D20" s="685"/>
      <c r="E20" s="685"/>
      <c r="F20" s="685"/>
      <c r="G20" s="672"/>
      <c r="H20" s="672"/>
      <c r="I20" s="672"/>
      <c r="J20" s="672"/>
      <c r="K20" s="672"/>
      <c r="L20" s="672"/>
      <c r="M20" s="672"/>
      <c r="N20" s="672"/>
      <c r="O20" s="672"/>
      <c r="P20" s="672"/>
      <c r="Q20" s="672"/>
      <c r="R20" s="672"/>
      <c r="S20" s="672"/>
      <c r="T20" s="672"/>
      <c r="U20" s="672"/>
      <c r="V20" s="672"/>
      <c r="W20" s="672"/>
      <c r="X20" s="685"/>
      <c r="Y20" s="685"/>
      <c r="Z20" s="686"/>
      <c r="AA20" s="686"/>
      <c r="AB20" s="686"/>
      <c r="AC20" s="686"/>
      <c r="AD20" s="686"/>
      <c r="AE20" s="686"/>
      <c r="AF20" s="686"/>
      <c r="AG20" s="686"/>
      <c r="AH20" s="686"/>
      <c r="AI20" s="686"/>
      <c r="AJ20" s="686"/>
    </row>
    <row r="21" spans="1:36" ht="15.75" customHeight="1">
      <c r="A21" s="672"/>
      <c r="B21" s="672"/>
      <c r="C21" s="672"/>
      <c r="D21" s="685"/>
      <c r="E21" s="685"/>
      <c r="F21" s="685"/>
      <c r="G21" s="672"/>
      <c r="H21" s="672"/>
      <c r="I21" s="672"/>
      <c r="J21" s="672"/>
      <c r="K21" s="672"/>
      <c r="L21" s="672"/>
      <c r="M21" s="672"/>
      <c r="N21" s="672"/>
      <c r="O21" s="672"/>
      <c r="P21" s="672"/>
      <c r="Q21" s="672"/>
      <c r="R21" s="672"/>
      <c r="S21" s="672"/>
      <c r="T21" s="672"/>
      <c r="U21" s="672"/>
      <c r="V21" s="672"/>
      <c r="W21" s="672"/>
      <c r="X21" s="685"/>
      <c r="Y21" s="685"/>
      <c r="Z21" s="686"/>
      <c r="AA21" s="686"/>
      <c r="AB21" s="686"/>
      <c r="AC21" s="686"/>
      <c r="AD21" s="686"/>
      <c r="AE21" s="686"/>
      <c r="AF21" s="686"/>
      <c r="AG21" s="686"/>
      <c r="AH21" s="686"/>
      <c r="AI21" s="686"/>
      <c r="AJ21" s="686"/>
    </row>
    <row r="22" spans="1:36" ht="15.75" customHeight="1">
      <c r="A22" s="672"/>
      <c r="B22" s="672"/>
      <c r="C22" s="672"/>
      <c r="D22" s="685"/>
      <c r="E22" s="685"/>
      <c r="F22" s="685"/>
      <c r="G22" s="672"/>
      <c r="H22" s="672"/>
      <c r="I22" s="672"/>
      <c r="J22" s="672"/>
      <c r="K22" s="672"/>
      <c r="L22" s="672"/>
      <c r="M22" s="672"/>
      <c r="N22" s="672"/>
      <c r="O22" s="672"/>
      <c r="P22" s="672"/>
      <c r="Q22" s="672"/>
      <c r="R22" s="672"/>
      <c r="S22" s="672"/>
      <c r="T22" s="672"/>
      <c r="U22" s="672"/>
      <c r="V22" s="672"/>
      <c r="W22" s="672"/>
      <c r="X22" s="685"/>
      <c r="Y22" s="685"/>
      <c r="Z22" s="686"/>
      <c r="AA22" s="686"/>
      <c r="AB22" s="686"/>
      <c r="AC22" s="686"/>
      <c r="AD22" s="686"/>
      <c r="AE22" s="686"/>
      <c r="AF22" s="686"/>
      <c r="AG22" s="686"/>
      <c r="AH22" s="686"/>
      <c r="AI22" s="686"/>
      <c r="AJ22" s="686"/>
    </row>
    <row r="23" spans="1:36" ht="15.75" customHeight="1">
      <c r="A23" s="672"/>
      <c r="B23" s="672"/>
      <c r="C23" s="672"/>
      <c r="D23" s="685"/>
      <c r="E23" s="685"/>
      <c r="F23" s="685"/>
      <c r="G23" s="672"/>
      <c r="H23" s="672"/>
      <c r="I23" s="672"/>
      <c r="J23" s="672"/>
      <c r="K23" s="672"/>
      <c r="L23" s="672"/>
      <c r="M23" s="672"/>
      <c r="N23" s="672"/>
      <c r="O23" s="672"/>
      <c r="P23" s="672"/>
      <c r="Q23" s="672"/>
      <c r="R23" s="672"/>
      <c r="S23" s="672"/>
      <c r="T23" s="672"/>
      <c r="U23" s="672"/>
      <c r="V23" s="672"/>
      <c r="W23" s="672"/>
      <c r="X23" s="685"/>
      <c r="Y23" s="685"/>
      <c r="Z23" s="686"/>
      <c r="AA23" s="686"/>
      <c r="AB23" s="686"/>
      <c r="AC23" s="686"/>
      <c r="AD23" s="686"/>
      <c r="AE23" s="686"/>
      <c r="AF23" s="686"/>
      <c r="AG23" s="686"/>
      <c r="AH23" s="686"/>
      <c r="AI23" s="686"/>
      <c r="AJ23" s="686"/>
    </row>
    <row r="24" spans="1:36" ht="15.75" customHeight="1">
      <c r="A24" s="672"/>
      <c r="B24" s="672"/>
      <c r="C24" s="672"/>
      <c r="D24" s="685"/>
      <c r="E24" s="685"/>
      <c r="F24" s="685"/>
      <c r="G24" s="672"/>
      <c r="H24" s="672"/>
      <c r="I24" s="672"/>
      <c r="J24" s="672"/>
      <c r="K24" s="672"/>
      <c r="L24" s="672"/>
      <c r="M24" s="672"/>
      <c r="N24" s="672"/>
      <c r="O24" s="672"/>
      <c r="P24" s="672"/>
      <c r="Q24" s="672"/>
      <c r="R24" s="672"/>
      <c r="S24" s="672"/>
      <c r="T24" s="672"/>
      <c r="U24" s="672"/>
      <c r="V24" s="672"/>
      <c r="W24" s="672"/>
      <c r="X24" s="685"/>
      <c r="Y24" s="685"/>
      <c r="Z24" s="686"/>
      <c r="AA24" s="686"/>
      <c r="AB24" s="686"/>
      <c r="AC24" s="686"/>
      <c r="AD24" s="686"/>
      <c r="AE24" s="686"/>
      <c r="AF24" s="686"/>
      <c r="AG24" s="686"/>
      <c r="AH24" s="686"/>
      <c r="AI24" s="686"/>
      <c r="AJ24" s="686"/>
    </row>
    <row r="25" spans="1:36" ht="15.75" customHeight="1">
      <c r="A25" s="672"/>
      <c r="B25" s="672"/>
      <c r="C25" s="672"/>
      <c r="D25" s="685"/>
      <c r="E25" s="685"/>
      <c r="F25" s="685"/>
      <c r="G25" s="672"/>
      <c r="H25" s="672"/>
      <c r="I25" s="672"/>
      <c r="J25" s="672"/>
      <c r="K25" s="672"/>
      <c r="L25" s="672"/>
      <c r="M25" s="672"/>
      <c r="N25" s="672"/>
      <c r="O25" s="672"/>
      <c r="P25" s="672"/>
      <c r="Q25" s="672"/>
      <c r="R25" s="672"/>
      <c r="S25" s="672"/>
      <c r="T25" s="672"/>
      <c r="U25" s="672"/>
      <c r="V25" s="672"/>
      <c r="W25" s="672"/>
      <c r="X25" s="685"/>
      <c r="Y25" s="685"/>
      <c r="Z25" s="686"/>
      <c r="AA25" s="686"/>
      <c r="AB25" s="686"/>
      <c r="AC25" s="686"/>
      <c r="AD25" s="686"/>
      <c r="AE25" s="686"/>
      <c r="AF25" s="686"/>
      <c r="AG25" s="686"/>
      <c r="AH25" s="686"/>
      <c r="AI25" s="686"/>
      <c r="AJ25" s="686"/>
    </row>
    <row r="26" spans="1:36" ht="15.75" customHeight="1">
      <c r="A26" s="672"/>
      <c r="B26" s="672"/>
      <c r="C26" s="672"/>
      <c r="D26" s="685"/>
      <c r="E26" s="685"/>
      <c r="F26" s="685"/>
      <c r="G26" s="672"/>
      <c r="H26" s="672"/>
      <c r="I26" s="672"/>
      <c r="J26" s="672"/>
      <c r="K26" s="672"/>
      <c r="L26" s="672"/>
      <c r="M26" s="672"/>
      <c r="N26" s="672"/>
      <c r="O26" s="672"/>
      <c r="P26" s="672"/>
      <c r="Q26" s="672"/>
      <c r="R26" s="672"/>
      <c r="S26" s="672"/>
      <c r="T26" s="672"/>
      <c r="U26" s="672"/>
      <c r="V26" s="672"/>
      <c r="W26" s="672"/>
      <c r="X26" s="685"/>
      <c r="Y26" s="685"/>
      <c r="Z26" s="686"/>
      <c r="AA26" s="686"/>
      <c r="AB26" s="686"/>
      <c r="AC26" s="686"/>
      <c r="AD26" s="686"/>
      <c r="AE26" s="686"/>
      <c r="AF26" s="686"/>
      <c r="AG26" s="686"/>
      <c r="AH26" s="686"/>
      <c r="AI26" s="686"/>
      <c r="AJ26" s="686"/>
    </row>
    <row r="27" spans="1:36" ht="15.75" customHeight="1">
      <c r="A27" s="672"/>
      <c r="B27" s="672"/>
      <c r="C27" s="672"/>
      <c r="D27" s="685"/>
      <c r="E27" s="685"/>
      <c r="F27" s="685"/>
      <c r="G27" s="672"/>
      <c r="H27" s="672"/>
      <c r="I27" s="672"/>
      <c r="J27" s="672"/>
      <c r="K27" s="672"/>
      <c r="L27" s="672"/>
      <c r="M27" s="672"/>
      <c r="N27" s="672"/>
      <c r="O27" s="672"/>
      <c r="P27" s="672"/>
      <c r="Q27" s="672"/>
      <c r="R27" s="672"/>
      <c r="S27" s="672"/>
      <c r="T27" s="672"/>
      <c r="U27" s="672"/>
      <c r="V27" s="672"/>
      <c r="W27" s="672"/>
      <c r="X27" s="685"/>
      <c r="Y27" s="685"/>
      <c r="Z27" s="686"/>
      <c r="AA27" s="686"/>
      <c r="AB27" s="686"/>
      <c r="AC27" s="686"/>
      <c r="AD27" s="686"/>
      <c r="AE27" s="686"/>
      <c r="AF27" s="686"/>
      <c r="AG27" s="686"/>
      <c r="AH27" s="686"/>
      <c r="AI27" s="686"/>
      <c r="AJ27" s="686"/>
    </row>
    <row r="28" spans="1:36" ht="15.75" customHeight="1">
      <c r="A28" s="672"/>
      <c r="B28" s="672"/>
      <c r="C28" s="672"/>
      <c r="D28" s="685"/>
      <c r="E28" s="685"/>
      <c r="F28" s="685"/>
      <c r="G28" s="672"/>
      <c r="H28" s="672"/>
      <c r="I28" s="672"/>
      <c r="J28" s="672"/>
      <c r="K28" s="672"/>
      <c r="L28" s="672"/>
      <c r="M28" s="672"/>
      <c r="N28" s="672"/>
      <c r="O28" s="672"/>
      <c r="P28" s="672"/>
      <c r="Q28" s="672"/>
      <c r="R28" s="672"/>
      <c r="S28" s="672"/>
      <c r="T28" s="672"/>
      <c r="U28" s="672"/>
      <c r="V28" s="672"/>
      <c r="W28" s="672"/>
      <c r="X28" s="685"/>
      <c r="Y28" s="685"/>
      <c r="Z28" s="686"/>
      <c r="AA28" s="686"/>
      <c r="AB28" s="686"/>
      <c r="AC28" s="686"/>
      <c r="AD28" s="686"/>
      <c r="AE28" s="686"/>
      <c r="AF28" s="686"/>
      <c r="AG28" s="686"/>
      <c r="AH28" s="686"/>
      <c r="AI28" s="686"/>
      <c r="AJ28" s="686"/>
    </row>
    <row r="29" spans="1:36" ht="15.75" customHeight="1">
      <c r="A29" s="672"/>
      <c r="B29" s="672"/>
      <c r="C29" s="672"/>
      <c r="D29" s="685"/>
      <c r="E29" s="685"/>
      <c r="F29" s="685"/>
      <c r="G29" s="672"/>
      <c r="H29" s="672"/>
      <c r="I29" s="672"/>
      <c r="J29" s="672"/>
      <c r="K29" s="672"/>
      <c r="L29" s="672"/>
      <c r="M29" s="672"/>
      <c r="N29" s="672"/>
      <c r="O29" s="672"/>
      <c r="P29" s="672"/>
      <c r="Q29" s="672"/>
      <c r="R29" s="672"/>
      <c r="S29" s="672"/>
      <c r="T29" s="672"/>
      <c r="U29" s="672"/>
      <c r="V29" s="672"/>
      <c r="W29" s="672"/>
      <c r="X29" s="685"/>
      <c r="Y29" s="685"/>
      <c r="Z29" s="686"/>
      <c r="AA29" s="686"/>
      <c r="AB29" s="686"/>
      <c r="AC29" s="686"/>
      <c r="AD29" s="686"/>
      <c r="AE29" s="686"/>
      <c r="AF29" s="686"/>
      <c r="AG29" s="686"/>
      <c r="AH29" s="686"/>
      <c r="AI29" s="686"/>
      <c r="AJ29" s="686"/>
    </row>
    <row r="30" spans="1:36" ht="15.75" customHeight="1">
      <c r="A30" s="672"/>
      <c r="B30" s="672"/>
      <c r="C30" s="672"/>
      <c r="D30" s="685"/>
      <c r="E30" s="685"/>
      <c r="F30" s="685"/>
      <c r="G30" s="672"/>
      <c r="H30" s="672"/>
      <c r="I30" s="672"/>
      <c r="J30" s="672"/>
      <c r="K30" s="672"/>
      <c r="L30" s="672"/>
      <c r="M30" s="672"/>
      <c r="N30" s="672"/>
      <c r="O30" s="672"/>
      <c r="P30" s="672"/>
      <c r="Q30" s="672"/>
      <c r="R30" s="672"/>
      <c r="S30" s="672"/>
      <c r="T30" s="672"/>
      <c r="U30" s="672"/>
      <c r="V30" s="672"/>
      <c r="W30" s="672"/>
      <c r="X30" s="685"/>
      <c r="Y30" s="685"/>
      <c r="Z30" s="686"/>
      <c r="AA30" s="686" t="s">
        <v>968</v>
      </c>
      <c r="AB30" s="686"/>
      <c r="AC30" s="686"/>
      <c r="AD30" s="686"/>
      <c r="AE30" s="686"/>
      <c r="AF30" s="686"/>
      <c r="AG30" s="686"/>
      <c r="AH30" s="686"/>
      <c r="AI30" s="686"/>
      <c r="AJ30" s="686"/>
    </row>
    <row r="31" spans="1:36" ht="15.75" customHeight="1">
      <c r="A31" s="672"/>
      <c r="B31" s="672"/>
      <c r="C31" s="672"/>
      <c r="D31" s="685"/>
      <c r="E31" s="685"/>
      <c r="F31" s="685"/>
      <c r="G31" s="672"/>
      <c r="H31" s="672"/>
      <c r="I31" s="672"/>
      <c r="J31" s="672"/>
      <c r="K31" s="672"/>
      <c r="L31" s="672"/>
      <c r="M31" s="672"/>
      <c r="N31" s="672"/>
      <c r="O31" s="672"/>
      <c r="P31" s="672"/>
      <c r="Q31" s="672"/>
      <c r="R31" s="672"/>
      <c r="S31" s="672"/>
      <c r="T31" s="672"/>
      <c r="U31" s="672"/>
      <c r="V31" s="672"/>
      <c r="W31" s="672"/>
      <c r="X31" s="685"/>
      <c r="Y31" s="685"/>
      <c r="Z31" s="686"/>
      <c r="AA31" s="686" t="s">
        <v>968</v>
      </c>
      <c r="AB31" s="686"/>
      <c r="AC31" s="686"/>
      <c r="AD31" s="686"/>
      <c r="AE31" s="686"/>
      <c r="AF31" s="686"/>
      <c r="AG31" s="686"/>
      <c r="AH31" s="686"/>
      <c r="AI31" s="686"/>
      <c r="AJ31" s="686"/>
    </row>
    <row r="32" spans="1:36" ht="15.75" customHeight="1">
      <c r="A32" s="672"/>
      <c r="B32" s="672"/>
      <c r="C32" s="672"/>
      <c r="D32" s="685"/>
      <c r="E32" s="685"/>
      <c r="F32" s="685"/>
      <c r="G32" s="672"/>
      <c r="H32" s="672"/>
      <c r="I32" s="672"/>
      <c r="J32" s="672"/>
      <c r="K32" s="672"/>
      <c r="L32" s="672"/>
      <c r="M32" s="672"/>
      <c r="N32" s="672"/>
      <c r="O32" s="672"/>
      <c r="P32" s="672"/>
      <c r="Q32" s="672"/>
      <c r="R32" s="672"/>
      <c r="S32" s="672"/>
      <c r="T32" s="672"/>
      <c r="U32" s="672"/>
      <c r="V32" s="672"/>
      <c r="W32" s="672"/>
      <c r="X32" s="685"/>
      <c r="Y32" s="685"/>
      <c r="Z32" s="686"/>
      <c r="AA32" s="686" t="s">
        <v>968</v>
      </c>
      <c r="AB32" s="686"/>
      <c r="AC32" s="686"/>
      <c r="AD32" s="686"/>
      <c r="AE32" s="686"/>
      <c r="AF32" s="686"/>
      <c r="AG32" s="686"/>
      <c r="AH32" s="686"/>
      <c r="AI32" s="686"/>
      <c r="AJ32" s="686"/>
    </row>
    <row r="33" spans="1:36" ht="15.75" customHeight="1">
      <c r="A33" s="672"/>
      <c r="B33" s="672"/>
      <c r="C33" s="672"/>
      <c r="D33" s="685"/>
      <c r="E33" s="685"/>
      <c r="F33" s="685"/>
      <c r="G33" s="672"/>
      <c r="H33" s="672"/>
      <c r="I33" s="672"/>
      <c r="J33" s="672"/>
      <c r="K33" s="672"/>
      <c r="L33" s="672"/>
      <c r="M33" s="672"/>
      <c r="N33" s="672"/>
      <c r="O33" s="672"/>
      <c r="P33" s="672"/>
      <c r="Q33" s="672"/>
      <c r="R33" s="672"/>
      <c r="S33" s="672"/>
      <c r="T33" s="672"/>
      <c r="U33" s="672"/>
      <c r="V33" s="672"/>
      <c r="W33" s="672"/>
      <c r="X33" s="685"/>
      <c r="Y33" s="685"/>
      <c r="Z33" s="686"/>
      <c r="AA33" s="686" t="s">
        <v>968</v>
      </c>
      <c r="AB33" s="686"/>
      <c r="AC33" s="686"/>
      <c r="AD33" s="686"/>
      <c r="AE33" s="686"/>
      <c r="AF33" s="686"/>
      <c r="AG33" s="686"/>
      <c r="AH33" s="686"/>
      <c r="AI33" s="686"/>
      <c r="AJ33" s="686"/>
    </row>
    <row r="34" spans="1:36" ht="15.75" customHeight="1">
      <c r="A34" s="672"/>
      <c r="B34" s="672"/>
      <c r="C34" s="672"/>
      <c r="D34" s="685"/>
      <c r="E34" s="685"/>
      <c r="F34" s="685"/>
      <c r="G34" s="672"/>
      <c r="H34" s="672"/>
      <c r="I34" s="672"/>
      <c r="J34" s="672"/>
      <c r="K34" s="672"/>
      <c r="L34" s="672"/>
      <c r="M34" s="672"/>
      <c r="N34" s="672"/>
      <c r="O34" s="672"/>
      <c r="P34" s="672"/>
      <c r="Q34" s="672"/>
      <c r="R34" s="672"/>
      <c r="S34" s="672"/>
      <c r="T34" s="672"/>
      <c r="U34" s="672"/>
      <c r="V34" s="672"/>
      <c r="W34" s="672"/>
      <c r="X34" s="685"/>
      <c r="Y34" s="685"/>
      <c r="Z34" s="686"/>
      <c r="AA34" s="686" t="s">
        <v>968</v>
      </c>
      <c r="AB34" s="686"/>
      <c r="AC34" s="686"/>
      <c r="AD34" s="686"/>
      <c r="AE34" s="686"/>
      <c r="AF34" s="686"/>
      <c r="AG34" s="686"/>
      <c r="AH34" s="686"/>
      <c r="AI34" s="686"/>
      <c r="AJ34" s="686"/>
    </row>
    <row r="35" spans="1:36" ht="15.75" customHeight="1">
      <c r="A35" s="672"/>
      <c r="B35" s="672"/>
      <c r="C35" s="685"/>
      <c r="D35" s="685"/>
      <c r="E35" s="685"/>
      <c r="F35" s="685"/>
      <c r="G35" s="672"/>
      <c r="H35" s="672"/>
      <c r="I35" s="672"/>
      <c r="J35" s="672"/>
      <c r="K35" s="672"/>
      <c r="L35" s="672"/>
      <c r="M35" s="672"/>
      <c r="N35" s="672"/>
      <c r="O35" s="672"/>
      <c r="P35" s="672"/>
      <c r="Q35" s="672"/>
      <c r="R35" s="672"/>
      <c r="S35" s="672"/>
      <c r="T35" s="672"/>
      <c r="U35" s="672"/>
      <c r="V35" s="672"/>
      <c r="W35" s="672"/>
      <c r="X35" s="685"/>
      <c r="Y35" s="685"/>
      <c r="Z35" s="686"/>
      <c r="AA35" s="686" t="s">
        <v>968</v>
      </c>
      <c r="AB35" s="686"/>
      <c r="AC35" s="686"/>
      <c r="AD35" s="686"/>
      <c r="AE35" s="686"/>
      <c r="AF35" s="686"/>
      <c r="AG35" s="686"/>
      <c r="AH35" s="686"/>
      <c r="AI35" s="686"/>
      <c r="AJ35" s="686"/>
    </row>
    <row r="36" spans="1:36" ht="15.75" customHeight="1">
      <c r="A36" s="672"/>
      <c r="B36" s="672"/>
      <c r="C36" s="685"/>
      <c r="D36" s="685"/>
      <c r="E36" s="685"/>
      <c r="F36" s="685"/>
      <c r="G36" s="672"/>
      <c r="H36" s="672"/>
      <c r="I36" s="672"/>
      <c r="J36" s="672"/>
      <c r="K36" s="672"/>
      <c r="L36" s="672"/>
      <c r="M36" s="672"/>
      <c r="N36" s="672"/>
      <c r="O36" s="672"/>
      <c r="P36" s="672"/>
      <c r="Q36" s="672"/>
      <c r="R36" s="672"/>
      <c r="S36" s="672"/>
      <c r="T36" s="672"/>
      <c r="U36" s="672"/>
      <c r="V36" s="672"/>
      <c r="W36" s="672"/>
      <c r="X36" s="685"/>
      <c r="Y36" s="685"/>
      <c r="Z36" s="686"/>
      <c r="AA36" s="686" t="s">
        <v>968</v>
      </c>
      <c r="AB36" s="686"/>
      <c r="AC36" s="686"/>
      <c r="AD36" s="686"/>
      <c r="AE36" s="686"/>
      <c r="AF36" s="686"/>
      <c r="AG36" s="686"/>
      <c r="AH36" s="686"/>
      <c r="AI36" s="686"/>
      <c r="AJ36" s="686"/>
    </row>
    <row r="37" spans="1:36" ht="15.75" customHeight="1">
      <c r="A37" s="672"/>
      <c r="B37" s="672"/>
      <c r="C37" s="672"/>
      <c r="D37" s="672"/>
      <c r="E37" s="672"/>
      <c r="F37" s="685"/>
      <c r="G37" s="672"/>
      <c r="H37" s="672"/>
      <c r="I37" s="672"/>
      <c r="J37" s="672"/>
      <c r="K37" s="672"/>
      <c r="L37" s="672"/>
      <c r="M37" s="672"/>
      <c r="N37" s="672"/>
      <c r="O37" s="672"/>
      <c r="P37" s="672"/>
      <c r="Q37" s="672"/>
      <c r="R37" s="672"/>
      <c r="S37" s="672"/>
      <c r="T37" s="672"/>
      <c r="U37" s="672"/>
      <c r="V37" s="672"/>
      <c r="W37" s="672"/>
      <c r="X37" s="685"/>
      <c r="Y37" s="685"/>
      <c r="Z37" s="686"/>
      <c r="AA37" s="686"/>
      <c r="AB37" s="686"/>
      <c r="AC37" s="686"/>
      <c r="AD37" s="686"/>
      <c r="AE37" s="686"/>
      <c r="AF37" s="686"/>
      <c r="AG37" s="686"/>
      <c r="AH37" s="686"/>
      <c r="AI37" s="686"/>
      <c r="AJ37" s="686"/>
    </row>
    <row r="38" spans="1:36" ht="15.75" customHeight="1">
      <c r="A38" s="672"/>
      <c r="B38" s="672"/>
      <c r="C38" s="672"/>
      <c r="D38" s="672"/>
      <c r="E38" s="672"/>
      <c r="F38" s="685"/>
      <c r="G38" s="672"/>
      <c r="H38" s="672"/>
      <c r="I38" s="672"/>
      <c r="J38" s="672"/>
      <c r="K38" s="672"/>
      <c r="L38" s="692"/>
      <c r="M38" s="672"/>
      <c r="N38" s="672"/>
      <c r="O38" s="672"/>
      <c r="P38" s="672"/>
      <c r="Q38" s="672"/>
      <c r="R38" s="672"/>
      <c r="S38" s="672"/>
      <c r="T38" s="672"/>
      <c r="U38" s="672"/>
      <c r="V38" s="672"/>
      <c r="W38" s="672"/>
      <c r="X38" s="685"/>
      <c r="Y38" s="685"/>
      <c r="Z38" s="686"/>
      <c r="AA38" s="686"/>
      <c r="AB38" s="686"/>
      <c r="AC38" s="686"/>
      <c r="AD38" s="686"/>
      <c r="AE38" s="686"/>
      <c r="AF38" s="686"/>
      <c r="AG38" s="686"/>
      <c r="AH38" s="686"/>
      <c r="AI38" s="686"/>
      <c r="AJ38" s="686"/>
    </row>
    <row r="39" spans="1:36" ht="18" customHeight="1">
      <c r="A39" s="672"/>
      <c r="B39" s="672"/>
      <c r="C39" s="672"/>
      <c r="D39" s="672"/>
      <c r="E39" s="672"/>
      <c r="F39" s="685"/>
      <c r="G39" s="672"/>
      <c r="H39" s="672"/>
      <c r="I39" s="672"/>
      <c r="J39" s="672"/>
      <c r="K39" s="672"/>
      <c r="L39" s="692"/>
      <c r="M39" s="672"/>
      <c r="N39" s="672"/>
      <c r="O39" s="672"/>
      <c r="P39" s="672"/>
      <c r="Q39" s="672"/>
      <c r="R39" s="672"/>
      <c r="S39" s="672"/>
      <c r="T39" s="672"/>
      <c r="U39" s="672"/>
      <c r="V39" s="672"/>
      <c r="W39" s="672"/>
      <c r="X39" s="685"/>
      <c r="Y39" s="685"/>
      <c r="Z39" s="686"/>
      <c r="AA39" s="686"/>
      <c r="AB39" s="686"/>
      <c r="AC39" s="686"/>
      <c r="AD39" s="686"/>
      <c r="AE39" s="686"/>
      <c r="AF39" s="686"/>
      <c r="AG39" s="686"/>
      <c r="AH39" s="686"/>
      <c r="AI39" s="686"/>
      <c r="AJ39" s="686"/>
    </row>
    <row r="40" spans="1:36" ht="18" customHeight="1">
      <c r="A40" s="672"/>
      <c r="B40" s="672"/>
      <c r="C40" s="672"/>
      <c r="D40" s="672"/>
      <c r="E40" s="672"/>
      <c r="F40" s="685"/>
      <c r="G40" s="672"/>
      <c r="H40" s="672"/>
      <c r="I40" s="672"/>
      <c r="J40" s="672"/>
      <c r="K40" s="672"/>
      <c r="L40" s="672"/>
      <c r="M40" s="672"/>
      <c r="N40" s="672"/>
      <c r="O40" s="672"/>
      <c r="P40" s="672"/>
      <c r="Q40" s="672"/>
      <c r="R40" s="672"/>
      <c r="S40" s="672"/>
      <c r="T40" s="672"/>
      <c r="U40" s="672"/>
      <c r="V40" s="672"/>
      <c r="W40" s="672"/>
      <c r="X40" s="685"/>
      <c r="Y40" s="685"/>
      <c r="Z40" s="686"/>
      <c r="AA40" s="686"/>
      <c r="AB40" s="686"/>
      <c r="AC40" s="686"/>
      <c r="AD40" s="686"/>
      <c r="AE40" s="686"/>
      <c r="AF40" s="686"/>
      <c r="AG40" s="686"/>
      <c r="AH40" s="686"/>
      <c r="AI40" s="686"/>
      <c r="AJ40" s="686"/>
    </row>
    <row r="41" spans="1:36" ht="15.75" customHeight="1">
      <c r="A41" s="672"/>
      <c r="B41" s="672"/>
      <c r="C41" s="672"/>
      <c r="D41" s="672"/>
      <c r="E41" s="672"/>
      <c r="F41" s="685"/>
      <c r="G41" s="672"/>
      <c r="H41" s="672"/>
      <c r="I41" s="672"/>
      <c r="J41" s="672"/>
      <c r="K41" s="672"/>
      <c r="L41" s="672"/>
      <c r="M41" s="672"/>
      <c r="N41" s="672"/>
      <c r="O41" s="672"/>
      <c r="P41" s="672"/>
      <c r="Q41" s="672"/>
      <c r="R41" s="672"/>
      <c r="S41" s="672"/>
      <c r="T41" s="672"/>
      <c r="U41" s="672"/>
      <c r="V41" s="672"/>
      <c r="W41" s="672"/>
      <c r="X41" s="685"/>
      <c r="Y41" s="685"/>
      <c r="Z41" s="686"/>
      <c r="AA41" s="686"/>
      <c r="AB41" s="686"/>
      <c r="AC41" s="686"/>
      <c r="AD41" s="686"/>
      <c r="AE41" s="686"/>
      <c r="AF41" s="686"/>
      <c r="AG41" s="686"/>
      <c r="AH41" s="686"/>
      <c r="AI41" s="686"/>
      <c r="AJ41" s="686"/>
    </row>
    <row r="42" spans="1:36" ht="15.75" customHeight="1">
      <c r="A42" s="672"/>
      <c r="B42" s="672"/>
      <c r="C42" s="686"/>
      <c r="D42" s="686"/>
      <c r="E42" s="686"/>
      <c r="F42" s="693"/>
      <c r="G42" s="686"/>
      <c r="H42" s="686"/>
      <c r="I42" s="686"/>
      <c r="J42" s="686"/>
      <c r="K42" s="686"/>
      <c r="L42" s="686"/>
      <c r="M42" s="686"/>
      <c r="N42" s="686"/>
      <c r="O42" s="686"/>
      <c r="P42" s="686"/>
      <c r="Q42" s="686"/>
      <c r="R42" s="686"/>
      <c r="S42" s="686"/>
      <c r="T42" s="686"/>
      <c r="U42" s="686"/>
      <c r="V42" s="686"/>
      <c r="W42" s="686"/>
      <c r="X42" s="694"/>
      <c r="Y42" s="694"/>
      <c r="Z42" s="686"/>
      <c r="AA42" s="686"/>
      <c r="AB42" s="686"/>
      <c r="AC42" s="686"/>
      <c r="AD42" s="686"/>
      <c r="AE42" s="686"/>
      <c r="AF42" s="686"/>
      <c r="AG42" s="686"/>
      <c r="AH42" s="686"/>
      <c r="AI42" s="686"/>
      <c r="AJ42" s="686"/>
    </row>
    <row r="43" spans="1:36" ht="15.75" customHeight="1">
      <c r="A43" s="672"/>
      <c r="B43" s="672"/>
      <c r="C43" s="686"/>
      <c r="D43" s="686"/>
      <c r="E43" s="686"/>
      <c r="F43" s="686"/>
      <c r="G43" s="686"/>
      <c r="H43" s="686"/>
      <c r="I43" s="686"/>
      <c r="J43" s="686"/>
      <c r="K43" s="686"/>
      <c r="L43" s="686"/>
      <c r="M43" s="686"/>
      <c r="N43" s="686"/>
      <c r="O43" s="686"/>
      <c r="P43" s="686"/>
      <c r="Q43" s="686"/>
      <c r="R43" s="686"/>
      <c r="S43" s="686"/>
      <c r="T43" s="686"/>
      <c r="U43" s="686"/>
      <c r="V43" s="686"/>
      <c r="W43" s="686"/>
      <c r="X43" s="694"/>
      <c r="Y43" s="694"/>
      <c r="Z43" s="686"/>
      <c r="AA43" s="686"/>
      <c r="AB43" s="686"/>
      <c r="AC43" s="686"/>
      <c r="AD43" s="686"/>
      <c r="AE43" s="686"/>
      <c r="AF43" s="686"/>
      <c r="AG43" s="686"/>
      <c r="AH43" s="686"/>
      <c r="AI43" s="686"/>
      <c r="AJ43" s="686"/>
    </row>
    <row r="44" spans="1:36" ht="15.75" customHeight="1">
      <c r="A44" s="686"/>
      <c r="B44" s="686"/>
      <c r="C44" s="686"/>
      <c r="D44" s="686"/>
      <c r="E44" s="686"/>
      <c r="F44" s="693"/>
      <c r="G44" s="695"/>
      <c r="H44" s="695"/>
      <c r="I44" s="695"/>
      <c r="J44" s="695"/>
      <c r="K44" s="695"/>
      <c r="L44" s="695"/>
      <c r="M44" s="695"/>
      <c r="N44" s="695"/>
      <c r="O44" s="695"/>
      <c r="P44" s="695"/>
      <c r="Q44" s="695"/>
      <c r="R44" s="695"/>
      <c r="S44" s="695"/>
      <c r="T44" s="695"/>
      <c r="U44" s="695"/>
      <c r="V44" s="695"/>
      <c r="W44" s="686"/>
      <c r="X44" s="694"/>
      <c r="Y44" s="694"/>
      <c r="Z44" s="686"/>
      <c r="AA44" s="686"/>
      <c r="AB44" s="686"/>
      <c r="AC44" s="686"/>
      <c r="AD44" s="686"/>
      <c r="AE44" s="686"/>
      <c r="AF44" s="686"/>
      <c r="AG44" s="686"/>
      <c r="AH44" s="686"/>
      <c r="AI44" s="686"/>
      <c r="AJ44" s="672"/>
    </row>
    <row r="45" spans="1:36" ht="15.75" customHeight="1">
      <c r="A45" s="686"/>
      <c r="B45" s="686"/>
      <c r="C45" s="686"/>
      <c r="D45" s="686"/>
      <c r="E45" s="686"/>
      <c r="F45" s="693"/>
      <c r="G45" s="686"/>
      <c r="H45" s="686"/>
      <c r="I45" s="686"/>
      <c r="J45" s="686"/>
      <c r="K45" s="686"/>
      <c r="L45" s="686"/>
      <c r="M45" s="686"/>
      <c r="N45" s="686"/>
      <c r="O45" s="686"/>
      <c r="P45" s="686"/>
      <c r="Q45" s="686"/>
      <c r="R45" s="686"/>
      <c r="S45" s="686"/>
      <c r="T45" s="686"/>
      <c r="U45" s="686"/>
      <c r="V45" s="686"/>
      <c r="W45" s="686"/>
      <c r="X45" s="694"/>
      <c r="Y45" s="694"/>
      <c r="Z45" s="686"/>
      <c r="AA45" s="686"/>
      <c r="AB45" s="686"/>
      <c r="AC45" s="686"/>
      <c r="AD45" s="686"/>
      <c r="AE45" s="686"/>
      <c r="AF45" s="686"/>
      <c r="AG45" s="686"/>
      <c r="AH45" s="686"/>
      <c r="AI45" s="686"/>
      <c r="AJ45" s="672"/>
    </row>
    <row r="46" spans="1:36" ht="15.75" customHeight="1">
      <c r="A46" s="686"/>
      <c r="B46" s="686"/>
      <c r="C46" s="686"/>
      <c r="D46" s="686"/>
      <c r="E46" s="686"/>
      <c r="F46" s="693"/>
      <c r="G46" s="686"/>
      <c r="H46" s="686"/>
      <c r="I46" s="686"/>
      <c r="J46" s="686"/>
      <c r="K46" s="686"/>
      <c r="L46" s="686"/>
      <c r="M46" s="686"/>
      <c r="N46" s="686"/>
      <c r="O46" s="686"/>
      <c r="P46" s="686"/>
      <c r="Q46" s="686"/>
      <c r="R46" s="686"/>
      <c r="S46" s="686"/>
      <c r="T46" s="686"/>
      <c r="U46" s="686"/>
      <c r="V46" s="686"/>
      <c r="W46" s="686"/>
      <c r="X46" s="694"/>
      <c r="Y46" s="694"/>
      <c r="Z46" s="686"/>
      <c r="AA46" s="686"/>
      <c r="AB46" s="686"/>
      <c r="AC46" s="686"/>
      <c r="AD46" s="686"/>
      <c r="AE46" s="686"/>
      <c r="AF46" s="686"/>
      <c r="AG46" s="686"/>
      <c r="AH46" s="686"/>
      <c r="AI46" s="686"/>
      <c r="AJ46" s="672"/>
    </row>
    <row r="47" spans="1:36" ht="15.75" customHeight="1">
      <c r="A47" s="686"/>
      <c r="B47" s="686"/>
      <c r="C47" s="686"/>
      <c r="D47" s="686"/>
      <c r="E47" s="686"/>
      <c r="F47" s="693"/>
      <c r="G47" s="686"/>
      <c r="H47" s="686"/>
      <c r="I47" s="686"/>
      <c r="J47" s="686"/>
      <c r="K47" s="686"/>
      <c r="L47" s="686"/>
      <c r="M47" s="686"/>
      <c r="N47" s="686"/>
      <c r="O47" s="686"/>
      <c r="P47" s="686"/>
      <c r="Q47" s="686"/>
      <c r="R47" s="686"/>
      <c r="S47" s="686"/>
      <c r="T47" s="686"/>
      <c r="U47" s="686"/>
      <c r="V47" s="686"/>
      <c r="W47" s="686"/>
      <c r="X47" s="694"/>
      <c r="Y47" s="694"/>
      <c r="Z47" s="686"/>
      <c r="AA47" s="686"/>
      <c r="AB47" s="686"/>
      <c r="AC47" s="686"/>
      <c r="AD47" s="686"/>
      <c r="AE47" s="686"/>
      <c r="AF47" s="686"/>
      <c r="AG47" s="686"/>
      <c r="AH47" s="686"/>
      <c r="AI47" s="686"/>
      <c r="AJ47" s="672"/>
    </row>
    <row r="48" spans="1:36" ht="15.75" customHeight="1">
      <c r="A48" s="686"/>
      <c r="B48" s="686"/>
      <c r="C48" s="686"/>
      <c r="D48" s="686"/>
      <c r="E48" s="686"/>
      <c r="F48" s="693"/>
      <c r="G48" s="686"/>
      <c r="H48" s="686"/>
      <c r="I48" s="686"/>
      <c r="J48" s="686"/>
      <c r="K48" s="686"/>
      <c r="L48" s="686"/>
      <c r="M48" s="686"/>
      <c r="N48" s="686"/>
      <c r="O48" s="686"/>
      <c r="P48" s="686"/>
      <c r="Q48" s="686"/>
      <c r="R48" s="686"/>
      <c r="S48" s="686"/>
      <c r="T48" s="686"/>
      <c r="U48" s="686"/>
      <c r="V48" s="686"/>
      <c r="W48" s="686"/>
      <c r="X48" s="694"/>
      <c r="Y48" s="694"/>
      <c r="Z48" s="686"/>
      <c r="AA48" s="686"/>
      <c r="AB48" s="686"/>
      <c r="AC48" s="686"/>
      <c r="AD48" s="686"/>
      <c r="AE48" s="686"/>
      <c r="AF48" s="686"/>
      <c r="AG48" s="686"/>
      <c r="AH48" s="686"/>
      <c r="AI48" s="686"/>
      <c r="AJ48" s="672"/>
    </row>
    <row r="49" spans="1:36" ht="15.75" customHeight="1">
      <c r="A49" s="686"/>
      <c r="B49" s="686"/>
      <c r="C49" s="686"/>
      <c r="D49" s="686"/>
      <c r="E49" s="686"/>
      <c r="F49" s="693"/>
      <c r="G49" s="686"/>
      <c r="H49" s="686"/>
      <c r="I49" s="686"/>
      <c r="J49" s="686"/>
      <c r="K49" s="686"/>
      <c r="L49" s="686"/>
      <c r="M49" s="686"/>
      <c r="N49" s="686"/>
      <c r="O49" s="686"/>
      <c r="P49" s="686"/>
      <c r="Q49" s="686"/>
      <c r="R49" s="686"/>
      <c r="S49" s="686"/>
      <c r="T49" s="686"/>
      <c r="U49" s="686"/>
      <c r="V49" s="686"/>
      <c r="W49" s="686"/>
      <c r="X49" s="694"/>
      <c r="Y49" s="694"/>
      <c r="Z49" s="686"/>
      <c r="AA49" s="686"/>
      <c r="AB49" s="686"/>
      <c r="AC49" s="686"/>
      <c r="AD49" s="686"/>
      <c r="AE49" s="686"/>
      <c r="AF49" s="686"/>
      <c r="AG49" s="686"/>
      <c r="AH49" s="686"/>
      <c r="AI49" s="686"/>
      <c r="AJ49" s="672"/>
    </row>
    <row r="50" spans="1:36" ht="15.75" customHeight="1">
      <c r="A50" s="686"/>
      <c r="B50" s="686"/>
      <c r="C50" s="686"/>
      <c r="D50" s="686"/>
      <c r="E50" s="686"/>
      <c r="F50" s="693"/>
      <c r="G50" s="686"/>
      <c r="H50" s="686"/>
      <c r="I50" s="686"/>
      <c r="J50" s="686"/>
      <c r="K50" s="686"/>
      <c r="L50" s="686"/>
      <c r="M50" s="686"/>
      <c r="N50" s="686"/>
      <c r="O50" s="686"/>
      <c r="P50" s="686"/>
      <c r="Q50" s="686"/>
      <c r="R50" s="686"/>
      <c r="S50" s="686"/>
      <c r="T50" s="686"/>
      <c r="U50" s="686"/>
      <c r="V50" s="686"/>
      <c r="W50" s="686"/>
      <c r="X50" s="694"/>
      <c r="Y50" s="694"/>
      <c r="Z50" s="686"/>
      <c r="AA50" s="686"/>
      <c r="AB50" s="686"/>
      <c r="AC50" s="686"/>
      <c r="AD50" s="686"/>
      <c r="AE50" s="686"/>
      <c r="AF50" s="686"/>
      <c r="AG50" s="686"/>
      <c r="AH50" s="686"/>
      <c r="AI50" s="686"/>
      <c r="AJ50" s="672"/>
    </row>
    <row r="51" spans="1:36" ht="15.75" customHeight="1">
      <c r="A51" s="686"/>
      <c r="B51" s="686"/>
      <c r="C51" s="686"/>
      <c r="D51" s="686"/>
      <c r="E51" s="686"/>
      <c r="F51" s="693"/>
      <c r="G51" s="686"/>
      <c r="H51" s="686"/>
      <c r="I51" s="686"/>
      <c r="J51" s="686"/>
      <c r="K51" s="686"/>
      <c r="L51" s="686"/>
      <c r="M51" s="686"/>
      <c r="N51" s="686"/>
      <c r="O51" s="686"/>
      <c r="P51" s="686"/>
      <c r="Q51" s="686"/>
      <c r="R51" s="686"/>
      <c r="S51" s="686"/>
      <c r="T51" s="686"/>
      <c r="U51" s="686"/>
      <c r="V51" s="686"/>
      <c r="W51" s="686"/>
      <c r="X51" s="694"/>
      <c r="Y51" s="694"/>
      <c r="Z51" s="686"/>
      <c r="AA51" s="686"/>
      <c r="AB51" s="686"/>
      <c r="AC51" s="686"/>
      <c r="AD51" s="686"/>
      <c r="AE51" s="686"/>
      <c r="AF51" s="686"/>
      <c r="AG51" s="686"/>
      <c r="AH51" s="686"/>
      <c r="AI51" s="686"/>
      <c r="AJ51" s="672"/>
    </row>
    <row r="52" spans="1:36" ht="15.75" customHeight="1">
      <c r="A52" s="686"/>
      <c r="B52" s="686"/>
      <c r="C52" s="686"/>
      <c r="D52" s="686"/>
      <c r="E52" s="686"/>
      <c r="F52" s="693"/>
      <c r="G52" s="686"/>
      <c r="H52" s="686"/>
      <c r="I52" s="686"/>
      <c r="J52" s="686"/>
      <c r="K52" s="686"/>
      <c r="L52" s="686"/>
      <c r="M52" s="686"/>
      <c r="N52" s="686"/>
      <c r="O52" s="686"/>
      <c r="P52" s="686"/>
      <c r="Q52" s="686"/>
      <c r="R52" s="686"/>
      <c r="S52" s="686"/>
      <c r="T52" s="686"/>
      <c r="U52" s="686"/>
      <c r="V52" s="686"/>
      <c r="W52" s="686"/>
      <c r="X52" s="694"/>
      <c r="Y52" s="694"/>
      <c r="Z52" s="686"/>
      <c r="AA52" s="686"/>
      <c r="AB52" s="686"/>
      <c r="AC52" s="686"/>
      <c r="AD52" s="686"/>
      <c r="AE52" s="686"/>
      <c r="AF52" s="686"/>
      <c r="AG52" s="686"/>
      <c r="AH52" s="686"/>
      <c r="AI52" s="686"/>
      <c r="AJ52" s="672"/>
    </row>
    <row r="53" spans="1:36" ht="15.75" customHeight="1">
      <c r="A53" s="686"/>
      <c r="B53" s="686"/>
      <c r="C53" s="686"/>
      <c r="D53" s="686"/>
      <c r="E53" s="686"/>
      <c r="F53" s="693"/>
      <c r="G53" s="686"/>
      <c r="H53" s="686"/>
      <c r="I53" s="686"/>
      <c r="J53" s="686"/>
      <c r="K53" s="686"/>
      <c r="L53" s="686"/>
      <c r="M53" s="686"/>
      <c r="N53" s="686"/>
      <c r="O53" s="686"/>
      <c r="P53" s="686"/>
      <c r="Q53" s="686"/>
      <c r="R53" s="686"/>
      <c r="S53" s="686"/>
      <c r="T53" s="686"/>
      <c r="U53" s="686"/>
      <c r="V53" s="686"/>
      <c r="W53" s="686"/>
      <c r="X53" s="694"/>
      <c r="Y53" s="694"/>
      <c r="Z53" s="686"/>
      <c r="AA53" s="686"/>
      <c r="AB53" s="686"/>
      <c r="AC53" s="686"/>
      <c r="AD53" s="686"/>
      <c r="AE53" s="686"/>
      <c r="AF53" s="686"/>
      <c r="AG53" s="686"/>
      <c r="AH53" s="686"/>
      <c r="AI53" s="686"/>
      <c r="AJ53" s="672"/>
    </row>
    <row r="54" spans="1:36" ht="15.75" customHeight="1">
      <c r="A54" s="686"/>
      <c r="B54" s="686"/>
      <c r="C54" s="686"/>
      <c r="D54" s="672"/>
      <c r="E54" s="686"/>
      <c r="F54" s="693"/>
      <c r="G54" s="686"/>
      <c r="H54" s="686"/>
      <c r="I54" s="686"/>
      <c r="J54" s="686"/>
      <c r="K54" s="686"/>
      <c r="L54" s="686"/>
      <c r="M54" s="686"/>
      <c r="N54" s="686"/>
      <c r="O54" s="686"/>
      <c r="P54" s="686"/>
      <c r="Q54" s="686"/>
      <c r="R54" s="686"/>
      <c r="S54" s="686"/>
      <c r="T54" s="686"/>
      <c r="U54" s="686"/>
      <c r="V54" s="686"/>
      <c r="W54" s="686"/>
      <c r="X54" s="694"/>
      <c r="Y54" s="694"/>
      <c r="Z54" s="686"/>
      <c r="AA54" s="686"/>
      <c r="AB54" s="686"/>
      <c r="AC54" s="686"/>
      <c r="AD54" s="686"/>
      <c r="AE54" s="686"/>
      <c r="AF54" s="686"/>
      <c r="AG54" s="686"/>
      <c r="AH54" s="686"/>
      <c r="AI54" s="686"/>
      <c r="AJ54" s="672"/>
    </row>
    <row r="55" spans="1:36" ht="15.75" customHeight="1">
      <c r="A55" s="686"/>
      <c r="B55" s="686"/>
      <c r="C55" s="686"/>
      <c r="D55" s="672"/>
      <c r="E55" s="686"/>
      <c r="F55" s="693"/>
      <c r="G55" s="686"/>
      <c r="H55" s="686"/>
      <c r="I55" s="686"/>
      <c r="J55" s="686"/>
      <c r="K55" s="686"/>
      <c r="L55" s="686"/>
      <c r="M55" s="686"/>
      <c r="N55" s="686"/>
      <c r="O55" s="686"/>
      <c r="P55" s="686"/>
      <c r="Q55" s="686"/>
      <c r="R55" s="686"/>
      <c r="S55" s="686"/>
      <c r="T55" s="686"/>
      <c r="U55" s="686"/>
      <c r="V55" s="686"/>
      <c r="W55" s="686"/>
      <c r="X55" s="694"/>
      <c r="Y55" s="694"/>
      <c r="Z55" s="686"/>
      <c r="AA55" s="686"/>
      <c r="AB55" s="686"/>
      <c r="AC55" s="686"/>
      <c r="AD55" s="686"/>
      <c r="AE55" s="686"/>
      <c r="AF55" s="686"/>
      <c r="AG55" s="686"/>
      <c r="AH55" s="686"/>
      <c r="AI55" s="686"/>
      <c r="AJ55" s="672"/>
    </row>
    <row r="56" spans="1:36" ht="15.75" customHeight="1">
      <c r="A56" s="686"/>
      <c r="B56" s="686"/>
      <c r="C56" s="686"/>
      <c r="D56" s="672"/>
      <c r="E56" s="686"/>
      <c r="F56" s="693"/>
      <c r="G56" s="686"/>
      <c r="H56" s="686"/>
      <c r="I56" s="686"/>
      <c r="J56" s="686"/>
      <c r="K56" s="686"/>
      <c r="L56" s="686"/>
      <c r="M56" s="686"/>
      <c r="N56" s="686"/>
      <c r="O56" s="686"/>
      <c r="P56" s="686"/>
      <c r="Q56" s="686"/>
      <c r="R56" s="686"/>
      <c r="S56" s="686"/>
      <c r="T56" s="686"/>
      <c r="U56" s="686"/>
      <c r="V56" s="686"/>
      <c r="W56" s="686"/>
      <c r="X56" s="694"/>
      <c r="Y56" s="694"/>
      <c r="Z56" s="686"/>
      <c r="AA56" s="686"/>
      <c r="AB56" s="686"/>
      <c r="AC56" s="686"/>
      <c r="AD56" s="686"/>
      <c r="AE56" s="686"/>
      <c r="AF56" s="686"/>
      <c r="AG56" s="686"/>
      <c r="AH56" s="686"/>
      <c r="AI56" s="686"/>
      <c r="AJ56" s="672"/>
    </row>
    <row r="57" spans="1:36" ht="15.75" customHeight="1">
      <c r="A57" s="686"/>
      <c r="B57" s="686"/>
      <c r="C57" s="686"/>
      <c r="D57" s="672"/>
      <c r="E57" s="686"/>
      <c r="F57" s="693"/>
      <c r="G57" s="686"/>
      <c r="H57" s="686"/>
      <c r="I57" s="686"/>
      <c r="J57" s="686"/>
      <c r="K57" s="686"/>
      <c r="L57" s="686"/>
      <c r="M57" s="686"/>
      <c r="N57" s="686"/>
      <c r="O57" s="686"/>
      <c r="P57" s="686"/>
      <c r="Q57" s="686"/>
      <c r="R57" s="686"/>
      <c r="S57" s="686"/>
      <c r="T57" s="686"/>
      <c r="U57" s="686"/>
      <c r="V57" s="686"/>
      <c r="W57" s="686"/>
      <c r="X57" s="694"/>
      <c r="Y57" s="694"/>
      <c r="Z57" s="686"/>
      <c r="AA57" s="686"/>
      <c r="AB57" s="686"/>
      <c r="AC57" s="686"/>
      <c r="AD57" s="686"/>
      <c r="AE57" s="686"/>
      <c r="AF57" s="686"/>
      <c r="AG57" s="686"/>
      <c r="AH57" s="686"/>
      <c r="AI57" s="686"/>
      <c r="AJ57" s="672"/>
    </row>
    <row r="58" spans="1:36" ht="15.75" customHeight="1">
      <c r="A58" s="686"/>
      <c r="B58" s="686"/>
      <c r="C58" s="686"/>
      <c r="D58" s="672"/>
      <c r="E58" s="686"/>
      <c r="F58" s="693"/>
      <c r="G58" s="686"/>
      <c r="H58" s="686"/>
      <c r="I58" s="686"/>
      <c r="J58" s="686"/>
      <c r="K58" s="686"/>
      <c r="L58" s="686"/>
      <c r="M58" s="686"/>
      <c r="N58" s="686"/>
      <c r="O58" s="686"/>
      <c r="P58" s="686"/>
      <c r="Q58" s="686"/>
      <c r="R58" s="686"/>
      <c r="S58" s="686"/>
      <c r="T58" s="686"/>
      <c r="U58" s="686"/>
      <c r="V58" s="686"/>
      <c r="W58" s="686"/>
      <c r="X58" s="694"/>
      <c r="Y58" s="694"/>
      <c r="Z58" s="686"/>
      <c r="AA58" s="686"/>
      <c r="AB58" s="686"/>
      <c r="AC58" s="686"/>
      <c r="AD58" s="686"/>
      <c r="AE58" s="686"/>
      <c r="AF58" s="686"/>
      <c r="AG58" s="686"/>
      <c r="AH58" s="686"/>
      <c r="AI58" s="686"/>
      <c r="AJ58" s="672"/>
    </row>
    <row r="59" spans="1:36" ht="15.75" customHeight="1">
      <c r="A59" s="686"/>
      <c r="B59" s="686"/>
      <c r="C59" s="686"/>
      <c r="D59" s="672"/>
      <c r="E59" s="686"/>
      <c r="F59" s="693"/>
      <c r="G59" s="686"/>
      <c r="H59" s="686"/>
      <c r="I59" s="686"/>
      <c r="J59" s="686"/>
      <c r="K59" s="686"/>
      <c r="L59" s="686"/>
      <c r="M59" s="686"/>
      <c r="N59" s="686"/>
      <c r="O59" s="686"/>
      <c r="P59" s="686"/>
      <c r="Q59" s="686"/>
      <c r="R59" s="686"/>
      <c r="S59" s="686"/>
      <c r="T59" s="686"/>
      <c r="U59" s="686"/>
      <c r="V59" s="686"/>
      <c r="W59" s="686"/>
      <c r="X59" s="694"/>
      <c r="Y59" s="694"/>
      <c r="Z59" s="686"/>
      <c r="AA59" s="686"/>
      <c r="AB59" s="686"/>
      <c r="AC59" s="686"/>
      <c r="AD59" s="686"/>
      <c r="AE59" s="686"/>
      <c r="AF59" s="686"/>
      <c r="AG59" s="686"/>
      <c r="AH59" s="686"/>
      <c r="AI59" s="686"/>
      <c r="AJ59" s="672"/>
    </row>
    <row r="60" spans="1:36" ht="15.75" customHeight="1">
      <c r="A60" s="686"/>
      <c r="B60" s="686"/>
      <c r="C60" s="686"/>
      <c r="D60" s="672"/>
      <c r="E60" s="686"/>
      <c r="F60" s="693"/>
      <c r="G60" s="686"/>
      <c r="H60" s="686"/>
      <c r="I60" s="686"/>
      <c r="J60" s="686"/>
      <c r="K60" s="686"/>
      <c r="L60" s="686"/>
      <c r="M60" s="686"/>
      <c r="N60" s="686"/>
      <c r="O60" s="686"/>
      <c r="P60" s="686"/>
      <c r="Q60" s="686"/>
      <c r="R60" s="686"/>
      <c r="S60" s="686"/>
      <c r="T60" s="686"/>
      <c r="U60" s="686"/>
      <c r="V60" s="686"/>
      <c r="W60" s="686"/>
      <c r="X60" s="694"/>
      <c r="Y60" s="694"/>
      <c r="Z60" s="686"/>
      <c r="AA60" s="686"/>
      <c r="AB60" s="686"/>
      <c r="AC60" s="686"/>
      <c r="AD60" s="686"/>
      <c r="AE60" s="686"/>
      <c r="AF60" s="686"/>
      <c r="AG60" s="686"/>
      <c r="AH60" s="686"/>
      <c r="AI60" s="686"/>
      <c r="AJ60" s="672"/>
    </row>
    <row r="61" spans="1:36" ht="15.75" customHeight="1">
      <c r="A61" s="686"/>
      <c r="B61" s="686"/>
      <c r="C61" s="686"/>
      <c r="D61" s="672"/>
      <c r="E61" s="686"/>
      <c r="F61" s="693"/>
      <c r="G61" s="686"/>
      <c r="H61" s="686"/>
      <c r="I61" s="686"/>
      <c r="J61" s="686"/>
      <c r="K61" s="686"/>
      <c r="L61" s="686"/>
      <c r="M61" s="686"/>
      <c r="N61" s="686"/>
      <c r="O61" s="686"/>
      <c r="P61" s="686"/>
      <c r="Q61" s="686"/>
      <c r="R61" s="686"/>
      <c r="S61" s="686"/>
      <c r="T61" s="686"/>
      <c r="U61" s="686"/>
      <c r="V61" s="686"/>
      <c r="W61" s="686"/>
      <c r="X61" s="694"/>
      <c r="Y61" s="694"/>
      <c r="Z61" s="686"/>
      <c r="AA61" s="686"/>
      <c r="AB61" s="686"/>
      <c r="AC61" s="686"/>
      <c r="AD61" s="686"/>
      <c r="AE61" s="686"/>
      <c r="AF61" s="686"/>
      <c r="AG61" s="686"/>
      <c r="AH61" s="686"/>
      <c r="AI61" s="686"/>
      <c r="AJ61" s="672"/>
    </row>
    <row r="62" spans="1:36" ht="15.75" customHeight="1">
      <c r="A62" s="686"/>
      <c r="B62" s="686"/>
      <c r="C62" s="686"/>
      <c r="D62" s="672"/>
      <c r="E62" s="686"/>
      <c r="F62" s="693"/>
      <c r="G62" s="686"/>
      <c r="H62" s="686"/>
      <c r="I62" s="686"/>
      <c r="J62" s="686"/>
      <c r="K62" s="686"/>
      <c r="L62" s="686"/>
      <c r="M62" s="686"/>
      <c r="N62" s="686"/>
      <c r="O62" s="686"/>
      <c r="P62" s="686"/>
      <c r="Q62" s="686"/>
      <c r="R62" s="686"/>
      <c r="S62" s="686"/>
      <c r="T62" s="686"/>
      <c r="U62" s="686"/>
      <c r="V62" s="686"/>
      <c r="W62" s="686"/>
      <c r="X62" s="694"/>
      <c r="Y62" s="694"/>
      <c r="Z62" s="686"/>
      <c r="AA62" s="686"/>
      <c r="AB62" s="686"/>
      <c r="AC62" s="686"/>
      <c r="AD62" s="686"/>
      <c r="AE62" s="686"/>
      <c r="AF62" s="686"/>
      <c r="AG62" s="686"/>
      <c r="AH62" s="686"/>
      <c r="AI62" s="686"/>
      <c r="AJ62" s="672"/>
    </row>
    <row r="63" spans="1:36" ht="15.75" customHeight="1">
      <c r="A63" s="686"/>
      <c r="B63" s="686"/>
      <c r="C63" s="686"/>
      <c r="D63" s="686"/>
      <c r="E63" s="686"/>
      <c r="F63" s="693"/>
      <c r="G63" s="686"/>
      <c r="H63" s="686"/>
      <c r="I63" s="686"/>
      <c r="J63" s="686"/>
      <c r="K63" s="686"/>
      <c r="L63" s="686"/>
      <c r="M63" s="686"/>
      <c r="N63" s="686"/>
      <c r="O63" s="686"/>
      <c r="P63" s="686"/>
      <c r="Q63" s="686"/>
      <c r="R63" s="686"/>
      <c r="S63" s="686"/>
      <c r="T63" s="686"/>
      <c r="U63" s="686"/>
      <c r="V63" s="686"/>
      <c r="W63" s="686"/>
      <c r="X63" s="694"/>
      <c r="Y63" s="694"/>
      <c r="Z63" s="686"/>
      <c r="AA63" s="686"/>
      <c r="AB63" s="686"/>
      <c r="AC63" s="686"/>
      <c r="AD63" s="686"/>
      <c r="AE63" s="686"/>
      <c r="AF63" s="686"/>
      <c r="AG63" s="686"/>
      <c r="AH63" s="686"/>
      <c r="AI63" s="686"/>
      <c r="AJ63" s="672"/>
    </row>
    <row r="64" spans="1:36" ht="15.75" customHeight="1">
      <c r="A64" s="686"/>
      <c r="B64" s="686"/>
      <c r="C64" s="686"/>
      <c r="D64" s="686"/>
      <c r="E64" s="686"/>
      <c r="F64" s="693"/>
      <c r="G64" s="686"/>
      <c r="H64" s="686"/>
      <c r="I64" s="686"/>
      <c r="J64" s="686"/>
      <c r="K64" s="686"/>
      <c r="L64" s="686"/>
      <c r="M64" s="686"/>
      <c r="N64" s="686"/>
      <c r="O64" s="686"/>
      <c r="P64" s="686"/>
      <c r="Q64" s="686"/>
      <c r="R64" s="686"/>
      <c r="S64" s="686"/>
      <c r="T64" s="686"/>
      <c r="U64" s="686"/>
      <c r="V64" s="686"/>
      <c r="W64" s="686"/>
      <c r="X64" s="694"/>
      <c r="Y64" s="694"/>
      <c r="Z64" s="686"/>
      <c r="AA64" s="686"/>
      <c r="AB64" s="686"/>
      <c r="AC64" s="686"/>
      <c r="AD64" s="686"/>
      <c r="AE64" s="686"/>
      <c r="AF64" s="686"/>
      <c r="AG64" s="686"/>
      <c r="AH64" s="686"/>
      <c r="AI64" s="686"/>
      <c r="AJ64" s="672"/>
    </row>
    <row r="65" spans="1:36" ht="15.75" customHeight="1">
      <c r="A65" s="686"/>
      <c r="B65" s="686"/>
      <c r="C65" s="686"/>
      <c r="D65" s="686"/>
      <c r="E65" s="686"/>
      <c r="F65" s="693"/>
      <c r="G65" s="686"/>
      <c r="H65" s="686"/>
      <c r="I65" s="686"/>
      <c r="J65" s="686"/>
      <c r="K65" s="686"/>
      <c r="L65" s="686"/>
      <c r="M65" s="686"/>
      <c r="N65" s="686"/>
      <c r="O65" s="686"/>
      <c r="P65" s="686"/>
      <c r="Q65" s="686"/>
      <c r="R65" s="686"/>
      <c r="S65" s="686"/>
      <c r="T65" s="686"/>
      <c r="U65" s="686"/>
      <c r="V65" s="686"/>
      <c r="W65" s="686"/>
      <c r="X65" s="694"/>
      <c r="Y65" s="694"/>
      <c r="Z65" s="686"/>
      <c r="AA65" s="686"/>
      <c r="AB65" s="686"/>
      <c r="AC65" s="686"/>
      <c r="AD65" s="686"/>
      <c r="AE65" s="686"/>
      <c r="AF65" s="686"/>
      <c r="AG65" s="686"/>
      <c r="AH65" s="686"/>
      <c r="AI65" s="686"/>
      <c r="AJ65" s="672"/>
    </row>
    <row r="66" spans="1:36" ht="15.75" customHeight="1">
      <c r="A66" s="686"/>
      <c r="B66" s="686"/>
      <c r="C66" s="686"/>
      <c r="D66" s="672"/>
      <c r="E66" s="686"/>
      <c r="F66" s="693"/>
      <c r="G66" s="686"/>
      <c r="H66" s="686"/>
      <c r="I66" s="686"/>
      <c r="J66" s="686"/>
      <c r="K66" s="686"/>
      <c r="L66" s="686"/>
      <c r="M66" s="686"/>
      <c r="N66" s="686"/>
      <c r="O66" s="686"/>
      <c r="P66" s="686"/>
      <c r="Q66" s="686"/>
      <c r="R66" s="686"/>
      <c r="S66" s="686"/>
      <c r="T66" s="686"/>
      <c r="U66" s="686"/>
      <c r="V66" s="686"/>
      <c r="W66" s="686"/>
      <c r="X66" s="694"/>
      <c r="Y66" s="694"/>
      <c r="Z66" s="686"/>
      <c r="AA66" s="686"/>
      <c r="AB66" s="686"/>
      <c r="AC66" s="686"/>
      <c r="AD66" s="686"/>
      <c r="AE66" s="686"/>
      <c r="AF66" s="686"/>
      <c r="AG66" s="686"/>
      <c r="AH66" s="686"/>
      <c r="AI66" s="686"/>
      <c r="AJ66" s="672"/>
    </row>
    <row r="67" spans="1:36" ht="15.75" customHeight="1">
      <c r="A67" s="686"/>
      <c r="B67" s="686"/>
      <c r="C67" s="686"/>
      <c r="D67" s="672"/>
      <c r="E67" s="686"/>
      <c r="F67" s="693"/>
      <c r="G67" s="686"/>
      <c r="H67" s="686"/>
      <c r="I67" s="686"/>
      <c r="J67" s="686"/>
      <c r="K67" s="686"/>
      <c r="L67" s="686"/>
      <c r="M67" s="686"/>
      <c r="N67" s="686"/>
      <c r="O67" s="686"/>
      <c r="P67" s="686"/>
      <c r="Q67" s="686"/>
      <c r="R67" s="686"/>
      <c r="S67" s="686"/>
      <c r="T67" s="686"/>
      <c r="U67" s="686"/>
      <c r="V67" s="686"/>
      <c r="W67" s="686"/>
      <c r="X67" s="694"/>
      <c r="Y67" s="694"/>
      <c r="Z67" s="686"/>
      <c r="AA67" s="686"/>
      <c r="AB67" s="686"/>
      <c r="AC67" s="686"/>
      <c r="AD67" s="686"/>
      <c r="AE67" s="686"/>
      <c r="AF67" s="686"/>
      <c r="AG67" s="686"/>
      <c r="AH67" s="686"/>
      <c r="AI67" s="686"/>
      <c r="AJ67" s="672"/>
    </row>
    <row r="68" spans="1:36" ht="15.75" customHeight="1">
      <c r="A68" s="686"/>
      <c r="B68" s="686"/>
      <c r="C68" s="686"/>
      <c r="D68" s="686"/>
      <c r="E68" s="686"/>
      <c r="F68" s="693"/>
      <c r="G68" s="686"/>
      <c r="H68" s="686"/>
      <c r="I68" s="686"/>
      <c r="J68" s="686"/>
      <c r="K68" s="686"/>
      <c r="L68" s="686"/>
      <c r="M68" s="686"/>
      <c r="N68" s="686"/>
      <c r="O68" s="686"/>
      <c r="P68" s="686"/>
      <c r="Q68" s="686"/>
      <c r="R68" s="686"/>
      <c r="S68" s="686"/>
      <c r="T68" s="686"/>
      <c r="U68" s="686"/>
      <c r="V68" s="686"/>
      <c r="W68" s="686"/>
      <c r="X68" s="694"/>
      <c r="Y68" s="694"/>
      <c r="Z68" s="686"/>
      <c r="AA68" s="686"/>
      <c r="AB68" s="686"/>
      <c r="AC68" s="686"/>
      <c r="AD68" s="686"/>
      <c r="AE68" s="686"/>
      <c r="AF68" s="686"/>
      <c r="AG68" s="686"/>
      <c r="AH68" s="686"/>
      <c r="AI68" s="686"/>
      <c r="AJ68" s="672"/>
    </row>
    <row r="69" spans="1:36" ht="15.75" customHeight="1">
      <c r="A69" s="686"/>
      <c r="B69" s="686"/>
      <c r="C69" s="686"/>
      <c r="D69" s="686"/>
      <c r="E69" s="686"/>
      <c r="F69" s="693"/>
      <c r="G69" s="686"/>
      <c r="H69" s="686"/>
      <c r="I69" s="686"/>
      <c r="J69" s="686"/>
      <c r="K69" s="686"/>
      <c r="L69" s="686"/>
      <c r="M69" s="686"/>
      <c r="N69" s="686"/>
      <c r="O69" s="686"/>
      <c r="P69" s="686"/>
      <c r="Q69" s="686"/>
      <c r="R69" s="686"/>
      <c r="S69" s="686"/>
      <c r="T69" s="686"/>
      <c r="U69" s="686"/>
      <c r="V69" s="686"/>
      <c r="W69" s="686"/>
      <c r="X69" s="694"/>
      <c r="Y69" s="694"/>
      <c r="Z69" s="686"/>
      <c r="AA69" s="686"/>
      <c r="AB69" s="686"/>
      <c r="AC69" s="686"/>
      <c r="AD69" s="686"/>
      <c r="AE69" s="686"/>
      <c r="AF69" s="686"/>
      <c r="AG69" s="686"/>
      <c r="AH69" s="686"/>
      <c r="AI69" s="686"/>
      <c r="AJ69" s="672"/>
    </row>
    <row r="70" spans="1:36" ht="15.75" customHeight="1">
      <c r="A70" s="686"/>
      <c r="B70" s="686"/>
      <c r="C70" s="686"/>
      <c r="D70" s="686"/>
      <c r="E70" s="686"/>
      <c r="F70" s="693"/>
      <c r="G70" s="686"/>
      <c r="H70" s="686"/>
      <c r="I70" s="686"/>
      <c r="J70" s="686"/>
      <c r="K70" s="686"/>
      <c r="L70" s="686"/>
      <c r="M70" s="686"/>
      <c r="N70" s="686"/>
      <c r="O70" s="686"/>
      <c r="P70" s="686"/>
      <c r="Q70" s="686"/>
      <c r="R70" s="686"/>
      <c r="S70" s="686"/>
      <c r="T70" s="686"/>
      <c r="U70" s="686"/>
      <c r="V70" s="686"/>
      <c r="W70" s="686"/>
      <c r="X70" s="694"/>
      <c r="Y70" s="694"/>
      <c r="Z70" s="686"/>
      <c r="AA70" s="686"/>
      <c r="AB70" s="686"/>
      <c r="AC70" s="686"/>
      <c r="AD70" s="686"/>
      <c r="AE70" s="686"/>
      <c r="AF70" s="686"/>
      <c r="AG70" s="686"/>
      <c r="AH70" s="686"/>
      <c r="AI70" s="686"/>
      <c r="AJ70" s="672"/>
    </row>
    <row r="71" spans="1:36" ht="15.75" customHeight="1">
      <c r="A71" s="686"/>
      <c r="B71" s="686"/>
      <c r="C71" s="686"/>
      <c r="D71" s="686"/>
      <c r="E71" s="686"/>
      <c r="F71" s="693"/>
      <c r="G71" s="686"/>
      <c r="H71" s="686"/>
      <c r="I71" s="686"/>
      <c r="J71" s="686"/>
      <c r="K71" s="686"/>
      <c r="L71" s="686"/>
      <c r="M71" s="686"/>
      <c r="N71" s="686"/>
      <c r="O71" s="686"/>
      <c r="P71" s="686"/>
      <c r="Q71" s="686"/>
      <c r="R71" s="686"/>
      <c r="S71" s="686"/>
      <c r="T71" s="686"/>
      <c r="U71" s="686"/>
      <c r="V71" s="686"/>
      <c r="W71" s="686"/>
      <c r="X71" s="694"/>
      <c r="Y71" s="694"/>
      <c r="Z71" s="686"/>
      <c r="AA71" s="686"/>
      <c r="AB71" s="686"/>
      <c r="AC71" s="686"/>
      <c r="AD71" s="686"/>
      <c r="AE71" s="686"/>
      <c r="AF71" s="686"/>
      <c r="AG71" s="686"/>
      <c r="AH71" s="686"/>
      <c r="AI71" s="686"/>
      <c r="AJ71" s="672"/>
    </row>
    <row r="72" spans="1:36" ht="15.75" customHeight="1">
      <c r="A72" s="686"/>
      <c r="B72" s="686"/>
      <c r="C72" s="686"/>
      <c r="D72" s="686"/>
      <c r="E72" s="686"/>
      <c r="F72" s="693"/>
      <c r="G72" s="686"/>
      <c r="H72" s="686"/>
      <c r="I72" s="686"/>
      <c r="J72" s="686"/>
      <c r="K72" s="686"/>
      <c r="L72" s="686"/>
      <c r="M72" s="686"/>
      <c r="N72" s="686"/>
      <c r="O72" s="686"/>
      <c r="P72" s="686"/>
      <c r="Q72" s="686"/>
      <c r="R72" s="686"/>
      <c r="S72" s="686"/>
      <c r="T72" s="686"/>
      <c r="U72" s="686"/>
      <c r="V72" s="686"/>
      <c r="W72" s="686"/>
      <c r="X72" s="694"/>
      <c r="Y72" s="694"/>
      <c r="Z72" s="686"/>
      <c r="AA72" s="686"/>
      <c r="AB72" s="686"/>
      <c r="AC72" s="686"/>
      <c r="AD72" s="686"/>
      <c r="AE72" s="686"/>
      <c r="AF72" s="686"/>
      <c r="AG72" s="686"/>
      <c r="AH72" s="686"/>
      <c r="AI72" s="686"/>
      <c r="AJ72" s="672"/>
    </row>
    <row r="73" spans="1:36" ht="15.75" customHeight="1">
      <c r="A73" s="686"/>
      <c r="B73" s="686"/>
      <c r="C73" s="686"/>
      <c r="D73" s="686"/>
      <c r="E73" s="686"/>
      <c r="F73" s="693"/>
      <c r="G73" s="686"/>
      <c r="H73" s="686"/>
      <c r="I73" s="686"/>
      <c r="J73" s="686"/>
      <c r="K73" s="686"/>
      <c r="L73" s="686"/>
      <c r="M73" s="686"/>
      <c r="N73" s="686"/>
      <c r="O73" s="686"/>
      <c r="P73" s="686"/>
      <c r="Q73" s="686"/>
      <c r="R73" s="686"/>
      <c r="S73" s="686"/>
      <c r="T73" s="686"/>
      <c r="U73" s="686"/>
      <c r="V73" s="686"/>
      <c r="W73" s="686"/>
      <c r="X73" s="694"/>
      <c r="Y73" s="694"/>
      <c r="Z73" s="686"/>
      <c r="AA73" s="686"/>
      <c r="AB73" s="686"/>
      <c r="AC73" s="686"/>
      <c r="AD73" s="686"/>
      <c r="AE73" s="686"/>
      <c r="AF73" s="686"/>
      <c r="AG73" s="686"/>
      <c r="AH73" s="686"/>
      <c r="AI73" s="686"/>
      <c r="AJ73" s="672"/>
    </row>
    <row r="74" spans="1:36" ht="15.75" customHeight="1">
      <c r="A74" s="686"/>
      <c r="B74" s="686"/>
      <c r="C74" s="686"/>
      <c r="D74" s="686"/>
      <c r="E74" s="686"/>
      <c r="F74" s="693"/>
      <c r="G74" s="686"/>
      <c r="H74" s="686"/>
      <c r="I74" s="686"/>
      <c r="J74" s="686"/>
      <c r="K74" s="686"/>
      <c r="L74" s="686"/>
      <c r="M74" s="686"/>
      <c r="N74" s="686"/>
      <c r="O74" s="686"/>
      <c r="P74" s="686"/>
      <c r="Q74" s="686"/>
      <c r="R74" s="686"/>
      <c r="S74" s="686"/>
      <c r="T74" s="686"/>
      <c r="U74" s="686"/>
      <c r="V74" s="686"/>
      <c r="W74" s="686"/>
      <c r="X74" s="694"/>
      <c r="Y74" s="694"/>
      <c r="Z74" s="686"/>
      <c r="AA74" s="686"/>
      <c r="AB74" s="686"/>
      <c r="AC74" s="686"/>
      <c r="AD74" s="686"/>
      <c r="AE74" s="686"/>
      <c r="AF74" s="686"/>
      <c r="AG74" s="686"/>
      <c r="AH74" s="686"/>
      <c r="AI74" s="686"/>
      <c r="AJ74" s="672"/>
    </row>
    <row r="75" spans="1:36" ht="15.75" customHeight="1">
      <c r="A75" s="686"/>
      <c r="B75" s="686"/>
      <c r="C75" s="686"/>
      <c r="D75" s="686"/>
      <c r="E75" s="686"/>
      <c r="F75" s="693"/>
      <c r="G75" s="686"/>
      <c r="H75" s="686"/>
      <c r="I75" s="686"/>
      <c r="J75" s="686"/>
      <c r="K75" s="686"/>
      <c r="L75" s="686"/>
      <c r="M75" s="686"/>
      <c r="N75" s="686"/>
      <c r="O75" s="686"/>
      <c r="P75" s="686"/>
      <c r="Q75" s="686"/>
      <c r="R75" s="686"/>
      <c r="S75" s="686"/>
      <c r="T75" s="686"/>
      <c r="U75" s="686"/>
      <c r="V75" s="686"/>
      <c r="W75" s="686"/>
      <c r="X75" s="694"/>
      <c r="Y75" s="694"/>
      <c r="Z75" s="686"/>
      <c r="AA75" s="686"/>
      <c r="AB75" s="686"/>
      <c r="AC75" s="686"/>
      <c r="AD75" s="686"/>
      <c r="AE75" s="686"/>
      <c r="AF75" s="686"/>
      <c r="AG75" s="686"/>
      <c r="AH75" s="686"/>
      <c r="AI75" s="686"/>
      <c r="AJ75" s="672"/>
    </row>
    <row r="76" spans="1:36" ht="15.75" customHeight="1">
      <c r="A76" s="686"/>
      <c r="B76" s="686"/>
      <c r="C76" s="686"/>
      <c r="D76" s="686"/>
      <c r="E76" s="686"/>
      <c r="F76" s="693"/>
      <c r="G76" s="686"/>
      <c r="H76" s="686"/>
      <c r="I76" s="686"/>
      <c r="J76" s="686"/>
      <c r="K76" s="686"/>
      <c r="L76" s="686"/>
      <c r="M76" s="686"/>
      <c r="N76" s="686"/>
      <c r="O76" s="686"/>
      <c r="P76" s="686"/>
      <c r="Q76" s="686"/>
      <c r="R76" s="686"/>
      <c r="S76" s="686"/>
      <c r="T76" s="686"/>
      <c r="U76" s="686"/>
      <c r="V76" s="686"/>
      <c r="W76" s="686"/>
      <c r="X76" s="694"/>
      <c r="Y76" s="694"/>
      <c r="Z76" s="686"/>
      <c r="AA76" s="686"/>
      <c r="AB76" s="686"/>
      <c r="AC76" s="686"/>
      <c r="AD76" s="686"/>
      <c r="AE76" s="686"/>
      <c r="AF76" s="686"/>
      <c r="AG76" s="686"/>
      <c r="AH76" s="686"/>
      <c r="AI76" s="686"/>
      <c r="AJ76" s="672"/>
    </row>
    <row r="77" spans="1:36" ht="15.75" customHeight="1">
      <c r="A77" s="686"/>
      <c r="B77" s="686"/>
      <c r="C77" s="686"/>
      <c r="D77" s="686"/>
      <c r="E77" s="686"/>
      <c r="F77" s="693"/>
      <c r="G77" s="686"/>
      <c r="H77" s="686"/>
      <c r="I77" s="686"/>
      <c r="J77" s="686"/>
      <c r="K77" s="686"/>
      <c r="L77" s="686"/>
      <c r="M77" s="686"/>
      <c r="N77" s="686"/>
      <c r="O77" s="686"/>
      <c r="P77" s="686"/>
      <c r="Q77" s="686"/>
      <c r="R77" s="686"/>
      <c r="S77" s="686"/>
      <c r="T77" s="686"/>
      <c r="U77" s="686"/>
      <c r="V77" s="686"/>
      <c r="W77" s="686"/>
      <c r="X77" s="694"/>
      <c r="Y77" s="694"/>
      <c r="Z77" s="686"/>
      <c r="AA77" s="686"/>
      <c r="AB77" s="686"/>
      <c r="AC77" s="686"/>
      <c r="AD77" s="686"/>
      <c r="AE77" s="686"/>
      <c r="AF77" s="686"/>
      <c r="AG77" s="686"/>
      <c r="AH77" s="686"/>
      <c r="AI77" s="686"/>
      <c r="AJ77" s="672"/>
    </row>
    <row r="78" spans="1:36" ht="15.75" customHeight="1">
      <c r="A78" s="686"/>
      <c r="B78" s="686"/>
      <c r="C78" s="686"/>
      <c r="D78" s="686"/>
      <c r="E78" s="686"/>
      <c r="F78" s="693"/>
      <c r="G78" s="686"/>
      <c r="H78" s="686"/>
      <c r="I78" s="686"/>
      <c r="J78" s="686"/>
      <c r="K78" s="686"/>
      <c r="L78" s="686"/>
      <c r="M78" s="686"/>
      <c r="N78" s="686"/>
      <c r="O78" s="686"/>
      <c r="P78" s="686"/>
      <c r="Q78" s="686"/>
      <c r="R78" s="686"/>
      <c r="S78" s="686"/>
      <c r="T78" s="686"/>
      <c r="U78" s="686"/>
      <c r="V78" s="686"/>
      <c r="W78" s="686"/>
      <c r="X78" s="694"/>
      <c r="Y78" s="694"/>
      <c r="Z78" s="686"/>
      <c r="AA78" s="686"/>
      <c r="AB78" s="686"/>
      <c r="AC78" s="686"/>
      <c r="AD78" s="686"/>
      <c r="AE78" s="686"/>
      <c r="AF78" s="686"/>
      <c r="AG78" s="686"/>
      <c r="AH78" s="686"/>
      <c r="AI78" s="686"/>
      <c r="AJ78" s="672"/>
    </row>
    <row r="79" spans="1:36" ht="15.75" customHeight="1">
      <c r="A79" s="686"/>
      <c r="B79" s="686"/>
      <c r="C79" s="686"/>
      <c r="D79" s="686"/>
      <c r="E79" s="686"/>
      <c r="F79" s="693"/>
      <c r="G79" s="686"/>
      <c r="H79" s="686"/>
      <c r="I79" s="686"/>
      <c r="J79" s="686"/>
      <c r="K79" s="686"/>
      <c r="L79" s="686"/>
      <c r="M79" s="686"/>
      <c r="N79" s="686"/>
      <c r="O79" s="686"/>
      <c r="P79" s="686"/>
      <c r="Q79" s="686"/>
      <c r="R79" s="686"/>
      <c r="S79" s="686"/>
      <c r="T79" s="686"/>
      <c r="U79" s="686"/>
      <c r="V79" s="686"/>
      <c r="W79" s="686"/>
      <c r="X79" s="694"/>
      <c r="Y79" s="694"/>
      <c r="Z79" s="686"/>
      <c r="AA79" s="686"/>
      <c r="AB79" s="686"/>
      <c r="AC79" s="686"/>
      <c r="AD79" s="686"/>
      <c r="AE79" s="686"/>
      <c r="AF79" s="686"/>
      <c r="AG79" s="686"/>
      <c r="AH79" s="686"/>
      <c r="AI79" s="686"/>
      <c r="AJ79" s="672"/>
    </row>
    <row r="80" spans="1:36" ht="15.75" customHeight="1">
      <c r="A80" s="686"/>
      <c r="B80" s="686"/>
      <c r="C80" s="686"/>
      <c r="D80" s="686"/>
      <c r="E80" s="686"/>
      <c r="F80" s="693"/>
      <c r="G80" s="686"/>
      <c r="H80" s="686"/>
      <c r="I80" s="686"/>
      <c r="J80" s="686"/>
      <c r="K80" s="686"/>
      <c r="L80" s="686"/>
      <c r="M80" s="686"/>
      <c r="N80" s="686"/>
      <c r="O80" s="686"/>
      <c r="P80" s="686"/>
      <c r="Q80" s="686"/>
      <c r="R80" s="686"/>
      <c r="S80" s="686"/>
      <c r="T80" s="686"/>
      <c r="U80" s="686"/>
      <c r="V80" s="686"/>
      <c r="W80" s="686"/>
      <c r="X80" s="694"/>
      <c r="Y80" s="694"/>
      <c r="Z80" s="686"/>
      <c r="AA80" s="686"/>
      <c r="AB80" s="686"/>
      <c r="AC80" s="686"/>
      <c r="AD80" s="686"/>
      <c r="AE80" s="686"/>
      <c r="AF80" s="686"/>
      <c r="AG80" s="686"/>
      <c r="AH80" s="686"/>
      <c r="AI80" s="686"/>
      <c r="AJ80" s="672"/>
    </row>
    <row r="81" spans="1:36" ht="15.75" customHeight="1">
      <c r="A81" s="686"/>
      <c r="B81" s="686"/>
      <c r="C81" s="686"/>
      <c r="D81" s="686"/>
      <c r="E81" s="686"/>
      <c r="F81" s="693"/>
      <c r="G81" s="686"/>
      <c r="H81" s="686"/>
      <c r="I81" s="686"/>
      <c r="J81" s="686"/>
      <c r="K81" s="686"/>
      <c r="L81" s="686"/>
      <c r="M81" s="686"/>
      <c r="N81" s="686"/>
      <c r="O81" s="686"/>
      <c r="P81" s="686"/>
      <c r="Q81" s="686"/>
      <c r="R81" s="686"/>
      <c r="S81" s="686"/>
      <c r="T81" s="686"/>
      <c r="U81" s="686"/>
      <c r="V81" s="686"/>
      <c r="W81" s="686"/>
      <c r="X81" s="694"/>
      <c r="Y81" s="694"/>
      <c r="Z81" s="686"/>
      <c r="AA81" s="686"/>
      <c r="AB81" s="686"/>
      <c r="AC81" s="686"/>
      <c r="AD81" s="686"/>
      <c r="AE81" s="686"/>
      <c r="AF81" s="686"/>
      <c r="AG81" s="686"/>
      <c r="AH81" s="686"/>
      <c r="AI81" s="686"/>
      <c r="AJ81" s="672"/>
    </row>
    <row r="82" spans="1:36" ht="15.75" customHeight="1">
      <c r="A82" s="686"/>
      <c r="B82" s="686"/>
      <c r="C82" s="686"/>
      <c r="D82" s="686"/>
      <c r="E82" s="686"/>
      <c r="F82" s="693"/>
      <c r="G82" s="686"/>
      <c r="H82" s="686"/>
      <c r="I82" s="686"/>
      <c r="J82" s="686"/>
      <c r="K82" s="686"/>
      <c r="L82" s="686"/>
      <c r="M82" s="686"/>
      <c r="N82" s="686"/>
      <c r="O82" s="686"/>
      <c r="P82" s="686"/>
      <c r="Q82" s="686"/>
      <c r="R82" s="686"/>
      <c r="S82" s="686"/>
      <c r="T82" s="686"/>
      <c r="U82" s="686"/>
      <c r="V82" s="686"/>
      <c r="W82" s="686"/>
      <c r="X82" s="694"/>
      <c r="Y82" s="694"/>
      <c r="Z82" s="686"/>
      <c r="AA82" s="686"/>
      <c r="AB82" s="686"/>
      <c r="AC82" s="686"/>
      <c r="AD82" s="686"/>
      <c r="AE82" s="686"/>
      <c r="AF82" s="686"/>
      <c r="AG82" s="686"/>
      <c r="AH82" s="686"/>
      <c r="AI82" s="686"/>
      <c r="AJ82" s="672"/>
    </row>
    <row r="83" spans="1:36" ht="15.75" customHeight="1">
      <c r="A83" s="686"/>
      <c r="B83" s="686"/>
      <c r="C83" s="686"/>
      <c r="D83" s="686"/>
      <c r="E83" s="686"/>
      <c r="F83" s="693"/>
      <c r="G83" s="686"/>
      <c r="H83" s="686"/>
      <c r="I83" s="686"/>
      <c r="J83" s="686"/>
      <c r="K83" s="686"/>
      <c r="L83" s="686"/>
      <c r="M83" s="686"/>
      <c r="N83" s="686"/>
      <c r="O83" s="686"/>
      <c r="P83" s="686"/>
      <c r="Q83" s="686"/>
      <c r="R83" s="686"/>
      <c r="S83" s="686"/>
      <c r="T83" s="686"/>
      <c r="U83" s="686"/>
      <c r="V83" s="686"/>
      <c r="W83" s="686"/>
      <c r="X83" s="694"/>
      <c r="Y83" s="694"/>
      <c r="Z83" s="686"/>
      <c r="AA83" s="686"/>
      <c r="AB83" s="686"/>
      <c r="AC83" s="686"/>
      <c r="AD83" s="686"/>
      <c r="AE83" s="686"/>
      <c r="AF83" s="686"/>
      <c r="AG83" s="686"/>
      <c r="AH83" s="686"/>
      <c r="AI83" s="686"/>
      <c r="AJ83" s="672"/>
    </row>
    <row r="84" spans="1:36" ht="15.75" customHeight="1">
      <c r="A84" s="686"/>
      <c r="B84" s="686"/>
      <c r="C84" s="686"/>
      <c r="D84" s="686"/>
      <c r="E84" s="686"/>
      <c r="F84" s="693"/>
      <c r="G84" s="686"/>
      <c r="H84" s="686"/>
      <c r="I84" s="686"/>
      <c r="J84" s="686"/>
      <c r="K84" s="686"/>
      <c r="L84" s="686"/>
      <c r="M84" s="686"/>
      <c r="N84" s="686"/>
      <c r="O84" s="686"/>
      <c r="P84" s="686"/>
      <c r="Q84" s="686"/>
      <c r="R84" s="686"/>
      <c r="S84" s="686"/>
      <c r="T84" s="686"/>
      <c r="U84" s="686"/>
      <c r="V84" s="686"/>
      <c r="W84" s="686"/>
      <c r="X84" s="694"/>
      <c r="Y84" s="694"/>
      <c r="Z84" s="686"/>
      <c r="AA84" s="686"/>
      <c r="AB84" s="686"/>
      <c r="AC84" s="686"/>
      <c r="AD84" s="686"/>
      <c r="AE84" s="686"/>
      <c r="AF84" s="686"/>
      <c r="AG84" s="686"/>
      <c r="AH84" s="686"/>
      <c r="AI84" s="686"/>
      <c r="AJ84" s="672"/>
    </row>
    <row r="85" spans="1:36" ht="15.75" customHeight="1">
      <c r="A85" s="686"/>
      <c r="B85" s="686"/>
      <c r="C85" s="686"/>
      <c r="D85" s="686"/>
      <c r="E85" s="686"/>
      <c r="F85" s="693"/>
      <c r="G85" s="686"/>
      <c r="H85" s="686"/>
      <c r="I85" s="686"/>
      <c r="J85" s="686"/>
      <c r="K85" s="686"/>
      <c r="L85" s="686"/>
      <c r="M85" s="686"/>
      <c r="N85" s="686"/>
      <c r="O85" s="686"/>
      <c r="P85" s="686"/>
      <c r="Q85" s="686"/>
      <c r="R85" s="686"/>
      <c r="S85" s="686"/>
      <c r="T85" s="686"/>
      <c r="U85" s="686"/>
      <c r="V85" s="686"/>
      <c r="W85" s="686"/>
      <c r="X85" s="694"/>
      <c r="Y85" s="694"/>
      <c r="Z85" s="686"/>
      <c r="AA85" s="686"/>
      <c r="AB85" s="686"/>
      <c r="AC85" s="686"/>
      <c r="AD85" s="686"/>
      <c r="AE85" s="686"/>
      <c r="AF85" s="686"/>
      <c r="AG85" s="686"/>
      <c r="AH85" s="686"/>
      <c r="AI85" s="686"/>
      <c r="AJ85" s="672"/>
    </row>
    <row r="86" spans="1:36" ht="15.75" customHeight="1">
      <c r="A86" s="686"/>
      <c r="B86" s="686"/>
      <c r="C86" s="686"/>
      <c r="D86" s="686"/>
      <c r="E86" s="686"/>
      <c r="F86" s="693"/>
      <c r="G86" s="686"/>
      <c r="H86" s="686"/>
      <c r="I86" s="686"/>
      <c r="J86" s="686"/>
      <c r="K86" s="686"/>
      <c r="L86" s="686"/>
      <c r="M86" s="686"/>
      <c r="N86" s="686"/>
      <c r="O86" s="686"/>
      <c r="P86" s="686"/>
      <c r="Q86" s="686"/>
      <c r="R86" s="686"/>
      <c r="S86" s="686"/>
      <c r="T86" s="686"/>
      <c r="U86" s="686"/>
      <c r="V86" s="686"/>
      <c r="W86" s="686"/>
      <c r="X86" s="694"/>
      <c r="Y86" s="694"/>
      <c r="Z86" s="686"/>
      <c r="AA86" s="686"/>
      <c r="AB86" s="686"/>
      <c r="AC86" s="686"/>
      <c r="AD86" s="686"/>
      <c r="AE86" s="686"/>
      <c r="AF86" s="686"/>
      <c r="AG86" s="686"/>
      <c r="AH86" s="686"/>
      <c r="AI86" s="686"/>
      <c r="AJ86" s="672"/>
    </row>
    <row r="87" spans="1:36" ht="15.75" customHeight="1">
      <c r="A87" s="686"/>
      <c r="B87" s="686"/>
      <c r="C87" s="686"/>
      <c r="D87" s="686"/>
      <c r="E87" s="686"/>
      <c r="F87" s="693"/>
      <c r="G87" s="686"/>
      <c r="H87" s="686"/>
      <c r="I87" s="686"/>
      <c r="J87" s="686"/>
      <c r="K87" s="686"/>
      <c r="L87" s="686"/>
      <c r="M87" s="686"/>
      <c r="N87" s="686"/>
      <c r="O87" s="686"/>
      <c r="P87" s="686"/>
      <c r="Q87" s="686"/>
      <c r="R87" s="686"/>
      <c r="S87" s="686"/>
      <c r="T87" s="686"/>
      <c r="U87" s="686"/>
      <c r="V87" s="686"/>
      <c r="W87" s="686"/>
      <c r="X87" s="694"/>
      <c r="Y87" s="694"/>
      <c r="Z87" s="686"/>
      <c r="AA87" s="686"/>
      <c r="AB87" s="686"/>
      <c r="AC87" s="686"/>
      <c r="AD87" s="686"/>
      <c r="AE87" s="686"/>
      <c r="AF87" s="686"/>
      <c r="AG87" s="686"/>
      <c r="AH87" s="686"/>
      <c r="AI87" s="686"/>
      <c r="AJ87" s="672"/>
    </row>
    <row r="88" spans="1:36" ht="15.75" customHeight="1">
      <c r="A88" s="686"/>
      <c r="B88" s="686"/>
      <c r="C88" s="686"/>
      <c r="D88" s="686"/>
      <c r="E88" s="686"/>
      <c r="F88" s="693"/>
      <c r="G88" s="686"/>
      <c r="H88" s="686"/>
      <c r="I88" s="686"/>
      <c r="J88" s="686"/>
      <c r="K88" s="686"/>
      <c r="L88" s="686"/>
      <c r="M88" s="686"/>
      <c r="N88" s="686"/>
      <c r="O88" s="686"/>
      <c r="P88" s="686"/>
      <c r="Q88" s="686"/>
      <c r="R88" s="686"/>
      <c r="S88" s="686"/>
      <c r="T88" s="686"/>
      <c r="U88" s="686"/>
      <c r="V88" s="686"/>
      <c r="W88" s="686"/>
      <c r="X88" s="694"/>
      <c r="Y88" s="694"/>
      <c r="Z88" s="686"/>
      <c r="AA88" s="686"/>
      <c r="AB88" s="686"/>
      <c r="AC88" s="686"/>
      <c r="AD88" s="686"/>
      <c r="AE88" s="686"/>
      <c r="AF88" s="686"/>
      <c r="AG88" s="686"/>
      <c r="AH88" s="686"/>
      <c r="AI88" s="686"/>
      <c r="AJ88" s="672"/>
    </row>
    <row r="89" spans="1:36" ht="15.75" customHeight="1">
      <c r="A89" s="686"/>
      <c r="B89" s="686"/>
      <c r="C89" s="686"/>
      <c r="D89" s="686"/>
      <c r="E89" s="686"/>
      <c r="F89" s="693"/>
      <c r="G89" s="686"/>
      <c r="H89" s="686"/>
      <c r="I89" s="686"/>
      <c r="J89" s="686"/>
      <c r="K89" s="686"/>
      <c r="L89" s="686"/>
      <c r="M89" s="686"/>
      <c r="N89" s="686"/>
      <c r="O89" s="686"/>
      <c r="P89" s="686"/>
      <c r="Q89" s="686"/>
      <c r="R89" s="686"/>
      <c r="S89" s="686"/>
      <c r="T89" s="686"/>
      <c r="U89" s="686"/>
      <c r="V89" s="686"/>
      <c r="W89" s="686"/>
      <c r="X89" s="694"/>
      <c r="Y89" s="694"/>
      <c r="Z89" s="686"/>
      <c r="AA89" s="686"/>
      <c r="AB89" s="686"/>
      <c r="AC89" s="686"/>
      <c r="AD89" s="686"/>
      <c r="AE89" s="686"/>
      <c r="AF89" s="686"/>
      <c r="AG89" s="686"/>
      <c r="AH89" s="686"/>
      <c r="AI89" s="686"/>
      <c r="AJ89" s="672"/>
    </row>
    <row r="90" spans="1:36" ht="15.75" customHeight="1">
      <c r="A90" s="686"/>
      <c r="B90" s="686"/>
      <c r="C90" s="686"/>
      <c r="D90" s="686"/>
      <c r="E90" s="686"/>
      <c r="F90" s="693"/>
      <c r="G90" s="686"/>
      <c r="H90" s="686"/>
      <c r="I90" s="686"/>
      <c r="J90" s="686"/>
      <c r="K90" s="686"/>
      <c r="L90" s="686"/>
      <c r="M90" s="686"/>
      <c r="N90" s="686"/>
      <c r="O90" s="686"/>
      <c r="P90" s="686"/>
      <c r="Q90" s="686"/>
      <c r="R90" s="686"/>
      <c r="S90" s="686"/>
      <c r="T90" s="686"/>
      <c r="U90" s="686"/>
      <c r="V90" s="686"/>
      <c r="W90" s="686"/>
      <c r="X90" s="694"/>
      <c r="Y90" s="694"/>
      <c r="Z90" s="686"/>
      <c r="AA90" s="686"/>
      <c r="AB90" s="686"/>
      <c r="AC90" s="686"/>
      <c r="AD90" s="686"/>
      <c r="AE90" s="686"/>
      <c r="AF90" s="686"/>
      <c r="AG90" s="686"/>
      <c r="AH90" s="686"/>
      <c r="AI90" s="686"/>
      <c r="AJ90" s="672"/>
    </row>
    <row r="91" spans="1:36" ht="15.75" customHeight="1">
      <c r="A91" s="686"/>
      <c r="B91" s="686"/>
      <c r="C91" s="686"/>
      <c r="D91" s="686"/>
      <c r="E91" s="686"/>
      <c r="F91" s="693"/>
      <c r="G91" s="686"/>
      <c r="H91" s="686"/>
      <c r="I91" s="686"/>
      <c r="J91" s="686"/>
      <c r="K91" s="686"/>
      <c r="L91" s="686"/>
      <c r="M91" s="686"/>
      <c r="N91" s="686"/>
      <c r="O91" s="686"/>
      <c r="P91" s="686"/>
      <c r="Q91" s="686"/>
      <c r="R91" s="686"/>
      <c r="S91" s="686"/>
      <c r="T91" s="686"/>
      <c r="U91" s="686"/>
      <c r="V91" s="686"/>
      <c r="W91" s="686"/>
      <c r="X91" s="694"/>
      <c r="Y91" s="694"/>
      <c r="Z91" s="686"/>
      <c r="AA91" s="686"/>
      <c r="AB91" s="686"/>
      <c r="AC91" s="686"/>
      <c r="AD91" s="686"/>
      <c r="AE91" s="686"/>
      <c r="AF91" s="686"/>
      <c r="AG91" s="686"/>
      <c r="AH91" s="686"/>
      <c r="AI91" s="686"/>
      <c r="AJ91" s="672"/>
    </row>
    <row r="92" spans="1:36" ht="15.75" customHeight="1">
      <c r="A92" s="686"/>
      <c r="B92" s="686"/>
      <c r="C92" s="686"/>
      <c r="D92" s="686"/>
      <c r="E92" s="686"/>
      <c r="F92" s="693"/>
      <c r="G92" s="686"/>
      <c r="H92" s="686"/>
      <c r="I92" s="686"/>
      <c r="J92" s="686"/>
      <c r="K92" s="686"/>
      <c r="L92" s="686"/>
      <c r="M92" s="686"/>
      <c r="N92" s="686"/>
      <c r="O92" s="686"/>
      <c r="P92" s="686"/>
      <c r="Q92" s="686"/>
      <c r="R92" s="686"/>
      <c r="S92" s="686"/>
      <c r="T92" s="686"/>
      <c r="U92" s="686"/>
      <c r="V92" s="686"/>
      <c r="W92" s="686"/>
      <c r="X92" s="694"/>
      <c r="Y92" s="694"/>
      <c r="Z92" s="686"/>
      <c r="AA92" s="686"/>
      <c r="AB92" s="686"/>
      <c r="AC92" s="686"/>
      <c r="AD92" s="686"/>
      <c r="AE92" s="686"/>
      <c r="AF92" s="686"/>
      <c r="AG92" s="686"/>
      <c r="AH92" s="686"/>
      <c r="AI92" s="686"/>
      <c r="AJ92" s="672"/>
    </row>
    <row r="93" spans="1:36" ht="15.75" customHeight="1">
      <c r="A93" s="686"/>
      <c r="B93" s="686"/>
      <c r="C93" s="686"/>
      <c r="D93" s="686"/>
      <c r="E93" s="686"/>
      <c r="F93" s="693"/>
      <c r="G93" s="686"/>
      <c r="H93" s="686"/>
      <c r="I93" s="686"/>
      <c r="J93" s="686"/>
      <c r="K93" s="686"/>
      <c r="L93" s="686"/>
      <c r="M93" s="686"/>
      <c r="N93" s="686"/>
      <c r="O93" s="686"/>
      <c r="P93" s="686"/>
      <c r="Q93" s="686"/>
      <c r="R93" s="686"/>
      <c r="S93" s="686"/>
      <c r="T93" s="686"/>
      <c r="U93" s="686"/>
      <c r="V93" s="686"/>
      <c r="W93" s="686"/>
      <c r="X93" s="694"/>
      <c r="Y93" s="694"/>
      <c r="Z93" s="686"/>
      <c r="AA93" s="686"/>
      <c r="AB93" s="686"/>
      <c r="AC93" s="686"/>
      <c r="AD93" s="686"/>
      <c r="AE93" s="686"/>
      <c r="AF93" s="686"/>
      <c r="AG93" s="686"/>
      <c r="AH93" s="686"/>
      <c r="AI93" s="686"/>
      <c r="AJ93" s="672"/>
    </row>
    <row r="94" spans="1:36" ht="15.75" customHeight="1">
      <c r="A94" s="686"/>
      <c r="B94" s="686"/>
      <c r="C94" s="686"/>
      <c r="D94" s="686"/>
      <c r="E94" s="686"/>
      <c r="F94" s="693"/>
      <c r="G94" s="686"/>
      <c r="H94" s="686"/>
      <c r="I94" s="686"/>
      <c r="J94" s="686"/>
      <c r="K94" s="686"/>
      <c r="L94" s="686"/>
      <c r="M94" s="686"/>
      <c r="N94" s="686"/>
      <c r="O94" s="686"/>
      <c r="P94" s="686"/>
      <c r="Q94" s="686"/>
      <c r="R94" s="686"/>
      <c r="S94" s="686"/>
      <c r="T94" s="686"/>
      <c r="U94" s="686"/>
      <c r="V94" s="686"/>
      <c r="W94" s="686"/>
      <c r="X94" s="694"/>
      <c r="Y94" s="694"/>
      <c r="Z94" s="686"/>
      <c r="AA94" s="686"/>
      <c r="AB94" s="686"/>
      <c r="AC94" s="686"/>
      <c r="AD94" s="686"/>
      <c r="AE94" s="686"/>
      <c r="AF94" s="686"/>
      <c r="AG94" s="686"/>
      <c r="AH94" s="686"/>
      <c r="AI94" s="686"/>
      <c r="AJ94" s="672"/>
    </row>
    <row r="95" spans="1:36" ht="15.75" customHeight="1">
      <c r="A95" s="686"/>
      <c r="B95" s="686"/>
      <c r="C95" s="686"/>
      <c r="D95" s="686"/>
      <c r="E95" s="686"/>
      <c r="F95" s="693"/>
      <c r="G95" s="686"/>
      <c r="H95" s="686"/>
      <c r="I95" s="686"/>
      <c r="J95" s="686"/>
      <c r="K95" s="686"/>
      <c r="L95" s="686"/>
      <c r="M95" s="686"/>
      <c r="N95" s="686"/>
      <c r="O95" s="686"/>
      <c r="P95" s="686"/>
      <c r="Q95" s="686"/>
      <c r="R95" s="686"/>
      <c r="S95" s="686"/>
      <c r="T95" s="686"/>
      <c r="U95" s="686"/>
      <c r="V95" s="686"/>
      <c r="W95" s="686"/>
      <c r="X95" s="694"/>
      <c r="Y95" s="694"/>
      <c r="Z95" s="686"/>
      <c r="AA95" s="686"/>
      <c r="AB95" s="686"/>
      <c r="AC95" s="686"/>
      <c r="AD95" s="686"/>
      <c r="AE95" s="686"/>
      <c r="AF95" s="686"/>
      <c r="AG95" s="686"/>
      <c r="AH95" s="686"/>
      <c r="AI95" s="686"/>
      <c r="AJ95" s="672"/>
    </row>
    <row r="96" spans="1:36" ht="15.75" customHeight="1">
      <c r="A96" s="686"/>
      <c r="B96" s="686"/>
      <c r="C96" s="686"/>
      <c r="D96" s="686"/>
      <c r="E96" s="686"/>
      <c r="F96" s="693"/>
      <c r="G96" s="686"/>
      <c r="H96" s="686"/>
      <c r="I96" s="686"/>
      <c r="J96" s="686"/>
      <c r="K96" s="686"/>
      <c r="L96" s="686"/>
      <c r="M96" s="686"/>
      <c r="N96" s="686"/>
      <c r="O96" s="686"/>
      <c r="P96" s="686"/>
      <c r="Q96" s="686"/>
      <c r="R96" s="686"/>
      <c r="S96" s="686"/>
      <c r="T96" s="686"/>
      <c r="U96" s="686"/>
      <c r="V96" s="686"/>
      <c r="W96" s="686"/>
      <c r="X96" s="694"/>
      <c r="Y96" s="694"/>
      <c r="Z96" s="686"/>
      <c r="AA96" s="686"/>
      <c r="AB96" s="686"/>
      <c r="AC96" s="686"/>
      <c r="AD96" s="686"/>
      <c r="AE96" s="686"/>
      <c r="AF96" s="686"/>
      <c r="AG96" s="686"/>
      <c r="AH96" s="686"/>
      <c r="AI96" s="686"/>
      <c r="AJ96" s="672"/>
    </row>
    <row r="97" spans="1:36" ht="15.75" customHeight="1">
      <c r="A97" s="686"/>
      <c r="B97" s="686"/>
      <c r="C97" s="686"/>
      <c r="D97" s="686"/>
      <c r="E97" s="686"/>
      <c r="F97" s="693"/>
      <c r="G97" s="686"/>
      <c r="H97" s="686"/>
      <c r="I97" s="686"/>
      <c r="J97" s="686"/>
      <c r="K97" s="686"/>
      <c r="L97" s="686"/>
      <c r="M97" s="686"/>
      <c r="N97" s="686"/>
      <c r="O97" s="686"/>
      <c r="P97" s="686"/>
      <c r="Q97" s="686"/>
      <c r="R97" s="686"/>
      <c r="S97" s="686"/>
      <c r="T97" s="686"/>
      <c r="U97" s="686"/>
      <c r="V97" s="686"/>
      <c r="W97" s="686"/>
      <c r="X97" s="694"/>
      <c r="Y97" s="694"/>
      <c r="Z97" s="686"/>
      <c r="AA97" s="686"/>
      <c r="AB97" s="686"/>
      <c r="AC97" s="686"/>
      <c r="AD97" s="686"/>
      <c r="AE97" s="686"/>
      <c r="AF97" s="686"/>
      <c r="AG97" s="686"/>
      <c r="AH97" s="686"/>
      <c r="AI97" s="686"/>
      <c r="AJ97" s="672"/>
    </row>
    <row r="98" spans="1:36" ht="15.75" customHeight="1">
      <c r="A98" s="686"/>
      <c r="B98" s="686"/>
      <c r="C98" s="686"/>
      <c r="D98" s="686"/>
      <c r="E98" s="686"/>
      <c r="F98" s="693"/>
      <c r="G98" s="686"/>
      <c r="H98" s="686"/>
      <c r="I98" s="686"/>
      <c r="J98" s="686"/>
      <c r="K98" s="686"/>
      <c r="L98" s="686"/>
      <c r="M98" s="686"/>
      <c r="N98" s="686"/>
      <c r="O98" s="686"/>
      <c r="P98" s="686"/>
      <c r="Q98" s="686"/>
      <c r="R98" s="686"/>
      <c r="S98" s="686"/>
      <c r="T98" s="686"/>
      <c r="U98" s="686"/>
      <c r="V98" s="686"/>
      <c r="W98" s="686"/>
      <c r="X98" s="694"/>
      <c r="Y98" s="694"/>
      <c r="Z98" s="686"/>
      <c r="AA98" s="686"/>
      <c r="AB98" s="686"/>
      <c r="AC98" s="686"/>
      <c r="AD98" s="686"/>
      <c r="AE98" s="686"/>
      <c r="AF98" s="686"/>
      <c r="AG98" s="686"/>
      <c r="AH98" s="686"/>
      <c r="AI98" s="686"/>
      <c r="AJ98" s="672"/>
    </row>
    <row r="99" spans="1:36" ht="15.75" customHeight="1">
      <c r="A99" s="686"/>
      <c r="B99" s="686"/>
      <c r="C99" s="686"/>
      <c r="D99" s="686"/>
      <c r="E99" s="686"/>
      <c r="F99" s="693"/>
      <c r="G99" s="686"/>
      <c r="H99" s="686"/>
      <c r="I99" s="686"/>
      <c r="J99" s="686"/>
      <c r="K99" s="686"/>
      <c r="L99" s="686"/>
      <c r="M99" s="686"/>
      <c r="N99" s="686"/>
      <c r="O99" s="686"/>
      <c r="P99" s="686"/>
      <c r="Q99" s="686"/>
      <c r="R99" s="686"/>
      <c r="S99" s="686"/>
      <c r="T99" s="686"/>
      <c r="U99" s="686"/>
      <c r="V99" s="686"/>
      <c r="W99" s="686"/>
      <c r="X99" s="694"/>
      <c r="Y99" s="694"/>
      <c r="Z99" s="686"/>
      <c r="AA99" s="686"/>
      <c r="AB99" s="686"/>
      <c r="AC99" s="686"/>
      <c r="AD99" s="686"/>
      <c r="AE99" s="686"/>
      <c r="AF99" s="686"/>
      <c r="AG99" s="686"/>
      <c r="AH99" s="686"/>
      <c r="AI99" s="686"/>
      <c r="AJ99" s="672"/>
    </row>
    <row r="100" spans="1:36" ht="15.75" customHeight="1">
      <c r="A100" s="686"/>
      <c r="B100" s="686"/>
      <c r="C100" s="686"/>
      <c r="D100" s="686"/>
      <c r="E100" s="686"/>
      <c r="F100" s="693"/>
      <c r="G100" s="686"/>
      <c r="H100" s="686"/>
      <c r="I100" s="686"/>
      <c r="J100" s="686"/>
      <c r="K100" s="686"/>
      <c r="L100" s="686"/>
      <c r="M100" s="686"/>
      <c r="N100" s="686"/>
      <c r="O100" s="686"/>
      <c r="P100" s="686"/>
      <c r="Q100" s="686"/>
      <c r="R100" s="686"/>
      <c r="S100" s="686"/>
      <c r="T100" s="686"/>
      <c r="U100" s="686"/>
      <c r="V100" s="686"/>
      <c r="W100" s="686"/>
      <c r="X100" s="694"/>
      <c r="Y100" s="694"/>
      <c r="Z100" s="686"/>
      <c r="AA100" s="686"/>
      <c r="AB100" s="686"/>
      <c r="AC100" s="686"/>
      <c r="AD100" s="686"/>
      <c r="AE100" s="686"/>
      <c r="AF100" s="686"/>
      <c r="AG100" s="686"/>
      <c r="AH100" s="686"/>
      <c r="AI100" s="686"/>
      <c r="AJ100" s="672"/>
    </row>
    <row r="101" spans="1:36" ht="15.75" customHeight="1">
      <c r="A101" s="686"/>
      <c r="B101" s="686"/>
      <c r="C101" s="686"/>
      <c r="D101" s="686"/>
      <c r="E101" s="686"/>
      <c r="F101" s="693"/>
      <c r="G101" s="686"/>
      <c r="H101" s="686"/>
      <c r="I101" s="686"/>
      <c r="J101" s="686"/>
      <c r="K101" s="686"/>
      <c r="L101" s="686"/>
      <c r="M101" s="686"/>
      <c r="N101" s="686"/>
      <c r="O101" s="686"/>
      <c r="P101" s="686"/>
      <c r="Q101" s="686"/>
      <c r="R101" s="686"/>
      <c r="S101" s="686"/>
      <c r="T101" s="686"/>
      <c r="U101" s="686"/>
      <c r="V101" s="686"/>
      <c r="W101" s="686"/>
      <c r="X101" s="694"/>
      <c r="Y101" s="694"/>
      <c r="Z101" s="686"/>
      <c r="AA101" s="686"/>
      <c r="AB101" s="686"/>
      <c r="AC101" s="686"/>
      <c r="AD101" s="686"/>
      <c r="AE101" s="686"/>
      <c r="AF101" s="686"/>
      <c r="AG101" s="686"/>
      <c r="AH101" s="686"/>
      <c r="AI101" s="686"/>
      <c r="AJ101" s="672"/>
    </row>
    <row r="102" spans="1:36" ht="15.75" customHeight="1">
      <c r="A102" s="686"/>
      <c r="B102" s="686"/>
      <c r="C102" s="686"/>
      <c r="D102" s="686"/>
      <c r="E102" s="686"/>
      <c r="F102" s="693"/>
      <c r="G102" s="686"/>
      <c r="H102" s="686"/>
      <c r="I102" s="686"/>
      <c r="J102" s="686"/>
      <c r="K102" s="686"/>
      <c r="L102" s="686"/>
      <c r="M102" s="686"/>
      <c r="N102" s="686"/>
      <c r="O102" s="686"/>
      <c r="P102" s="686"/>
      <c r="Q102" s="686"/>
      <c r="R102" s="686"/>
      <c r="S102" s="686"/>
      <c r="T102" s="686"/>
      <c r="U102" s="686"/>
      <c r="V102" s="686"/>
      <c r="W102" s="686"/>
      <c r="X102" s="694"/>
      <c r="Y102" s="694"/>
      <c r="Z102" s="686"/>
      <c r="AA102" s="686"/>
      <c r="AB102" s="686"/>
      <c r="AC102" s="686"/>
      <c r="AD102" s="686"/>
      <c r="AE102" s="686"/>
      <c r="AF102" s="686"/>
      <c r="AG102" s="686"/>
      <c r="AH102" s="686"/>
      <c r="AI102" s="686"/>
      <c r="AJ102" s="672"/>
    </row>
    <row r="103" spans="1:36" ht="15.75" customHeight="1">
      <c r="A103" s="686"/>
      <c r="B103" s="686"/>
      <c r="C103" s="686"/>
      <c r="D103" s="686"/>
      <c r="E103" s="686"/>
      <c r="F103" s="693"/>
      <c r="G103" s="686"/>
      <c r="H103" s="686"/>
      <c r="I103" s="686"/>
      <c r="J103" s="686"/>
      <c r="K103" s="686"/>
      <c r="L103" s="686"/>
      <c r="M103" s="686"/>
      <c r="N103" s="686"/>
      <c r="O103" s="686"/>
      <c r="P103" s="686"/>
      <c r="Q103" s="686"/>
      <c r="R103" s="686"/>
      <c r="S103" s="686"/>
      <c r="T103" s="686"/>
      <c r="U103" s="686"/>
      <c r="V103" s="686"/>
      <c r="W103" s="686"/>
      <c r="X103" s="694"/>
      <c r="Y103" s="694"/>
      <c r="Z103" s="686"/>
      <c r="AA103" s="686"/>
      <c r="AB103" s="686"/>
      <c r="AC103" s="686"/>
      <c r="AD103" s="686"/>
      <c r="AE103" s="686"/>
      <c r="AF103" s="686"/>
      <c r="AG103" s="686"/>
      <c r="AH103" s="686"/>
      <c r="AI103" s="686"/>
      <c r="AJ103" s="672"/>
    </row>
    <row r="104" spans="1:36" ht="15.75" customHeight="1">
      <c r="A104" s="686"/>
      <c r="B104" s="686"/>
      <c r="C104" s="686"/>
      <c r="D104" s="686"/>
      <c r="E104" s="686"/>
      <c r="F104" s="693"/>
      <c r="G104" s="686"/>
      <c r="H104" s="686"/>
      <c r="I104" s="686"/>
      <c r="J104" s="686"/>
      <c r="K104" s="686"/>
      <c r="L104" s="686"/>
      <c r="M104" s="686"/>
      <c r="N104" s="686"/>
      <c r="O104" s="686"/>
      <c r="P104" s="686"/>
      <c r="Q104" s="686"/>
      <c r="R104" s="686"/>
      <c r="S104" s="686"/>
      <c r="T104" s="686"/>
      <c r="U104" s="686"/>
      <c r="V104" s="686"/>
      <c r="W104" s="686"/>
      <c r="X104" s="694"/>
      <c r="Y104" s="694"/>
      <c r="Z104" s="686"/>
      <c r="AA104" s="686"/>
      <c r="AB104" s="686"/>
      <c r="AC104" s="686"/>
      <c r="AD104" s="686"/>
      <c r="AE104" s="686"/>
      <c r="AF104" s="686"/>
      <c r="AG104" s="686"/>
      <c r="AH104" s="686"/>
      <c r="AI104" s="686"/>
      <c r="AJ104" s="672"/>
    </row>
    <row r="105" spans="1:36" ht="15.75" customHeight="1">
      <c r="A105" s="686"/>
      <c r="B105" s="686"/>
      <c r="C105" s="686"/>
      <c r="D105" s="686"/>
      <c r="E105" s="686"/>
      <c r="F105" s="693"/>
      <c r="G105" s="686"/>
      <c r="H105" s="686"/>
      <c r="I105" s="686"/>
      <c r="J105" s="686"/>
      <c r="K105" s="686"/>
      <c r="L105" s="686"/>
      <c r="M105" s="686"/>
      <c r="N105" s="686"/>
      <c r="O105" s="686"/>
      <c r="P105" s="686"/>
      <c r="Q105" s="686"/>
      <c r="R105" s="686"/>
      <c r="S105" s="686"/>
      <c r="T105" s="686"/>
      <c r="U105" s="686"/>
      <c r="V105" s="686"/>
      <c r="W105" s="686"/>
      <c r="X105" s="694"/>
      <c r="Y105" s="694"/>
      <c r="Z105" s="686"/>
      <c r="AA105" s="686"/>
      <c r="AB105" s="686"/>
      <c r="AC105" s="686"/>
      <c r="AD105" s="686"/>
      <c r="AE105" s="686"/>
      <c r="AF105" s="686"/>
      <c r="AG105" s="686"/>
      <c r="AH105" s="686"/>
      <c r="AI105" s="686"/>
      <c r="AJ105" s="672"/>
    </row>
    <row r="106" spans="1:36" ht="15.75" customHeight="1">
      <c r="A106" s="686"/>
      <c r="B106" s="686"/>
      <c r="C106" s="686"/>
      <c r="D106" s="686"/>
      <c r="E106" s="686"/>
      <c r="F106" s="693"/>
      <c r="G106" s="686"/>
      <c r="H106" s="686"/>
      <c r="I106" s="686"/>
      <c r="J106" s="686"/>
      <c r="K106" s="686"/>
      <c r="L106" s="686"/>
      <c r="M106" s="686"/>
      <c r="N106" s="686"/>
      <c r="O106" s="686"/>
      <c r="P106" s="686"/>
      <c r="Q106" s="686"/>
      <c r="R106" s="686"/>
      <c r="S106" s="686"/>
      <c r="T106" s="686"/>
      <c r="U106" s="686"/>
      <c r="V106" s="686"/>
      <c r="W106" s="686"/>
      <c r="X106" s="694"/>
      <c r="Y106" s="694"/>
      <c r="Z106" s="686"/>
      <c r="AA106" s="686"/>
      <c r="AB106" s="686"/>
      <c r="AC106" s="686"/>
      <c r="AD106" s="686"/>
      <c r="AE106" s="686"/>
      <c r="AF106" s="686"/>
      <c r="AG106" s="686"/>
      <c r="AH106" s="686"/>
      <c r="AI106" s="686"/>
      <c r="AJ106" s="672"/>
    </row>
    <row r="107" spans="1:36" ht="15.75" customHeight="1">
      <c r="A107" s="686"/>
      <c r="B107" s="686"/>
      <c r="C107" s="686"/>
      <c r="D107" s="686"/>
      <c r="E107" s="686"/>
      <c r="F107" s="693"/>
      <c r="G107" s="686"/>
      <c r="H107" s="686"/>
      <c r="I107" s="686"/>
      <c r="J107" s="686"/>
      <c r="K107" s="686"/>
      <c r="L107" s="686"/>
      <c r="M107" s="686"/>
      <c r="N107" s="686"/>
      <c r="O107" s="686"/>
      <c r="P107" s="686"/>
      <c r="Q107" s="686"/>
      <c r="R107" s="686"/>
      <c r="S107" s="686"/>
      <c r="T107" s="686"/>
      <c r="U107" s="686"/>
      <c r="V107" s="686"/>
      <c r="W107" s="686"/>
      <c r="X107" s="694"/>
      <c r="Y107" s="694"/>
      <c r="Z107" s="686"/>
      <c r="AA107" s="686"/>
      <c r="AB107" s="686"/>
      <c r="AC107" s="686"/>
      <c r="AD107" s="686"/>
      <c r="AE107" s="686"/>
      <c r="AF107" s="686"/>
      <c r="AG107" s="686"/>
      <c r="AH107" s="686"/>
      <c r="AI107" s="686"/>
      <c r="AJ107" s="672"/>
    </row>
    <row r="108" spans="1:36" ht="15.75" customHeight="1">
      <c r="A108" s="686"/>
      <c r="B108" s="686"/>
      <c r="C108" s="686"/>
      <c r="D108" s="686"/>
      <c r="E108" s="686"/>
      <c r="F108" s="693"/>
      <c r="G108" s="686"/>
      <c r="H108" s="686"/>
      <c r="I108" s="686"/>
      <c r="J108" s="686"/>
      <c r="K108" s="686"/>
      <c r="L108" s="686"/>
      <c r="M108" s="686"/>
      <c r="N108" s="686"/>
      <c r="O108" s="686"/>
      <c r="P108" s="686"/>
      <c r="Q108" s="686"/>
      <c r="R108" s="686"/>
      <c r="S108" s="686"/>
      <c r="T108" s="686"/>
      <c r="U108" s="686"/>
      <c r="V108" s="686"/>
      <c r="W108" s="686"/>
      <c r="X108" s="694"/>
      <c r="Y108" s="694"/>
      <c r="Z108" s="686"/>
      <c r="AA108" s="686"/>
      <c r="AB108" s="686"/>
      <c r="AC108" s="686"/>
      <c r="AD108" s="686"/>
      <c r="AE108" s="686"/>
      <c r="AF108" s="686"/>
      <c r="AG108" s="686"/>
      <c r="AH108" s="686"/>
      <c r="AI108" s="686"/>
      <c r="AJ108" s="672"/>
    </row>
    <row r="109" spans="1:36" ht="15.75" customHeight="1">
      <c r="A109" s="686"/>
      <c r="B109" s="686"/>
      <c r="C109" s="686"/>
      <c r="D109" s="686"/>
      <c r="E109" s="686"/>
      <c r="F109" s="693"/>
      <c r="G109" s="686"/>
      <c r="H109" s="686"/>
      <c r="I109" s="686"/>
      <c r="J109" s="686"/>
      <c r="K109" s="686"/>
      <c r="L109" s="686"/>
      <c r="M109" s="686"/>
      <c r="N109" s="686"/>
      <c r="O109" s="686"/>
      <c r="P109" s="686"/>
      <c r="Q109" s="686"/>
      <c r="R109" s="686"/>
      <c r="S109" s="686"/>
      <c r="T109" s="686"/>
      <c r="U109" s="686"/>
      <c r="V109" s="686"/>
      <c r="W109" s="686"/>
      <c r="X109" s="694"/>
      <c r="Y109" s="694"/>
      <c r="Z109" s="686"/>
      <c r="AA109" s="686"/>
      <c r="AB109" s="686"/>
      <c r="AC109" s="686"/>
      <c r="AD109" s="686"/>
      <c r="AE109" s="686"/>
      <c r="AF109" s="686"/>
      <c r="AG109" s="686"/>
      <c r="AH109" s="686"/>
      <c r="AI109" s="686"/>
      <c r="AJ109" s="672"/>
    </row>
    <row r="110" spans="1:36" ht="15.75" customHeight="1">
      <c r="A110" s="686"/>
      <c r="B110" s="686"/>
      <c r="C110" s="686"/>
      <c r="D110" s="686"/>
      <c r="E110" s="686"/>
      <c r="F110" s="693"/>
      <c r="G110" s="686"/>
      <c r="H110" s="686"/>
      <c r="I110" s="686"/>
      <c r="J110" s="686"/>
      <c r="K110" s="686"/>
      <c r="L110" s="686"/>
      <c r="M110" s="686"/>
      <c r="N110" s="686"/>
      <c r="O110" s="686"/>
      <c r="P110" s="686"/>
      <c r="Q110" s="686"/>
      <c r="R110" s="686"/>
      <c r="S110" s="686"/>
      <c r="T110" s="686"/>
      <c r="U110" s="686"/>
      <c r="V110" s="686"/>
      <c r="W110" s="686"/>
      <c r="X110" s="694"/>
      <c r="Y110" s="694"/>
      <c r="Z110" s="686"/>
      <c r="AA110" s="686"/>
      <c r="AB110" s="686"/>
      <c r="AC110" s="686"/>
      <c r="AD110" s="686"/>
      <c r="AE110" s="686"/>
      <c r="AF110" s="686"/>
      <c r="AG110" s="686"/>
      <c r="AH110" s="686"/>
      <c r="AI110" s="686"/>
      <c r="AJ110" s="672"/>
    </row>
    <row r="111" spans="1:36" ht="15.75" customHeight="1">
      <c r="A111" s="686"/>
      <c r="B111" s="686"/>
      <c r="C111" s="686"/>
      <c r="D111" s="686"/>
      <c r="E111" s="686"/>
      <c r="F111" s="693"/>
      <c r="G111" s="686"/>
      <c r="H111" s="686"/>
      <c r="I111" s="686"/>
      <c r="J111" s="686"/>
      <c r="K111" s="686"/>
      <c r="L111" s="686"/>
      <c r="M111" s="686"/>
      <c r="N111" s="686"/>
      <c r="O111" s="686"/>
      <c r="P111" s="686"/>
      <c r="Q111" s="686"/>
      <c r="R111" s="686"/>
      <c r="S111" s="686"/>
      <c r="T111" s="686"/>
      <c r="U111" s="686"/>
      <c r="V111" s="686"/>
      <c r="W111" s="686"/>
      <c r="X111" s="694"/>
      <c r="Y111" s="694"/>
      <c r="Z111" s="686"/>
      <c r="AA111" s="686"/>
      <c r="AB111" s="686"/>
      <c r="AC111" s="686"/>
      <c r="AD111" s="686"/>
      <c r="AE111" s="686"/>
      <c r="AF111" s="686"/>
      <c r="AG111" s="686"/>
      <c r="AH111" s="686"/>
      <c r="AI111" s="686"/>
      <c r="AJ111" s="672"/>
    </row>
    <row r="112" spans="1:36" ht="15.75" customHeight="1">
      <c r="A112" s="686"/>
      <c r="B112" s="686"/>
      <c r="C112" s="686"/>
      <c r="D112" s="686"/>
      <c r="E112" s="686"/>
      <c r="F112" s="693"/>
      <c r="G112" s="686"/>
      <c r="H112" s="686"/>
      <c r="I112" s="686"/>
      <c r="J112" s="686"/>
      <c r="K112" s="686"/>
      <c r="L112" s="686"/>
      <c r="M112" s="686"/>
      <c r="N112" s="686"/>
      <c r="O112" s="686"/>
      <c r="P112" s="686"/>
      <c r="Q112" s="686"/>
      <c r="R112" s="686"/>
      <c r="S112" s="686"/>
      <c r="T112" s="686"/>
      <c r="U112" s="686"/>
      <c r="V112" s="686"/>
      <c r="W112" s="686"/>
      <c r="X112" s="694"/>
      <c r="Y112" s="694"/>
      <c r="Z112" s="686"/>
      <c r="AA112" s="686"/>
      <c r="AB112" s="686"/>
      <c r="AC112" s="686"/>
      <c r="AD112" s="686"/>
      <c r="AE112" s="686"/>
      <c r="AF112" s="686"/>
      <c r="AG112" s="686"/>
      <c r="AH112" s="686"/>
      <c r="AI112" s="686"/>
      <c r="AJ112" s="672"/>
    </row>
    <row r="113" spans="1:36" ht="15.75" customHeight="1">
      <c r="A113" s="686"/>
      <c r="B113" s="686"/>
      <c r="C113" s="686"/>
      <c r="D113" s="686"/>
      <c r="E113" s="686"/>
      <c r="F113" s="693"/>
      <c r="G113" s="686"/>
      <c r="H113" s="686"/>
      <c r="I113" s="686"/>
      <c r="J113" s="686"/>
      <c r="K113" s="686"/>
      <c r="L113" s="686"/>
      <c r="M113" s="686"/>
      <c r="N113" s="686"/>
      <c r="O113" s="686"/>
      <c r="P113" s="686"/>
      <c r="Q113" s="686"/>
      <c r="R113" s="686"/>
      <c r="S113" s="686"/>
      <c r="T113" s="686"/>
      <c r="U113" s="686"/>
      <c r="V113" s="686"/>
      <c r="W113" s="686"/>
      <c r="X113" s="694"/>
      <c r="Y113" s="694"/>
      <c r="Z113" s="686"/>
      <c r="AA113" s="686"/>
      <c r="AB113" s="686"/>
      <c r="AC113" s="686"/>
      <c r="AD113" s="686"/>
      <c r="AE113" s="686"/>
      <c r="AF113" s="686"/>
      <c r="AG113" s="686"/>
      <c r="AH113" s="686"/>
      <c r="AI113" s="686"/>
      <c r="AJ113" s="672"/>
    </row>
    <row r="114" spans="1:36" ht="15.75" customHeight="1">
      <c r="A114" s="686"/>
      <c r="B114" s="686"/>
      <c r="C114" s="686"/>
      <c r="D114" s="686"/>
      <c r="E114" s="686"/>
      <c r="F114" s="693"/>
      <c r="G114" s="686"/>
      <c r="H114" s="686"/>
      <c r="I114" s="686"/>
      <c r="J114" s="686"/>
      <c r="K114" s="686"/>
      <c r="L114" s="686"/>
      <c r="M114" s="686"/>
      <c r="N114" s="686"/>
      <c r="O114" s="686"/>
      <c r="P114" s="686"/>
      <c r="Q114" s="686"/>
      <c r="R114" s="686"/>
      <c r="S114" s="686"/>
      <c r="T114" s="686"/>
      <c r="U114" s="686"/>
      <c r="V114" s="686"/>
      <c r="W114" s="686"/>
      <c r="X114" s="694"/>
      <c r="Y114" s="694"/>
      <c r="Z114" s="686"/>
      <c r="AA114" s="686"/>
      <c r="AB114" s="686"/>
      <c r="AC114" s="686"/>
      <c r="AD114" s="686"/>
      <c r="AE114" s="686"/>
      <c r="AF114" s="686"/>
      <c r="AG114" s="686"/>
      <c r="AH114" s="686"/>
      <c r="AI114" s="686"/>
      <c r="AJ114" s="672"/>
    </row>
    <row r="115" spans="1:36" ht="15.75" customHeight="1">
      <c r="A115" s="686"/>
      <c r="B115" s="686"/>
      <c r="C115" s="686"/>
      <c r="D115" s="686"/>
      <c r="E115" s="686"/>
      <c r="F115" s="693"/>
      <c r="G115" s="686"/>
      <c r="H115" s="686"/>
      <c r="I115" s="686"/>
      <c r="J115" s="686"/>
      <c r="K115" s="686"/>
      <c r="L115" s="686"/>
      <c r="M115" s="686"/>
      <c r="N115" s="686"/>
      <c r="O115" s="686"/>
      <c r="P115" s="686"/>
      <c r="Q115" s="686"/>
      <c r="R115" s="686"/>
      <c r="S115" s="686"/>
      <c r="T115" s="686"/>
      <c r="U115" s="686"/>
      <c r="V115" s="686"/>
      <c r="W115" s="686"/>
      <c r="X115" s="694"/>
      <c r="Y115" s="694"/>
      <c r="Z115" s="686"/>
      <c r="AA115" s="686"/>
      <c r="AB115" s="686"/>
      <c r="AC115" s="686"/>
      <c r="AD115" s="686"/>
      <c r="AE115" s="686"/>
      <c r="AF115" s="686"/>
      <c r="AG115" s="686"/>
      <c r="AH115" s="686"/>
      <c r="AI115" s="686"/>
      <c r="AJ115" s="672"/>
    </row>
    <row r="116" spans="1:36" ht="15.75" customHeight="1">
      <c r="A116" s="686"/>
      <c r="B116" s="686"/>
      <c r="C116" s="686"/>
      <c r="D116" s="686"/>
      <c r="E116" s="686"/>
      <c r="F116" s="693"/>
      <c r="G116" s="686"/>
      <c r="H116" s="686"/>
      <c r="I116" s="686"/>
      <c r="J116" s="686"/>
      <c r="K116" s="686"/>
      <c r="L116" s="686"/>
      <c r="M116" s="686"/>
      <c r="N116" s="686"/>
      <c r="O116" s="686"/>
      <c r="P116" s="686"/>
      <c r="Q116" s="686"/>
      <c r="R116" s="686"/>
      <c r="S116" s="686"/>
      <c r="T116" s="686"/>
      <c r="U116" s="686"/>
      <c r="V116" s="686"/>
      <c r="W116" s="686"/>
      <c r="X116" s="694"/>
      <c r="Y116" s="694"/>
      <c r="Z116" s="686"/>
      <c r="AA116" s="686"/>
      <c r="AB116" s="686"/>
      <c r="AC116" s="686"/>
      <c r="AD116" s="686"/>
      <c r="AE116" s="686"/>
      <c r="AF116" s="686"/>
      <c r="AG116" s="686"/>
      <c r="AH116" s="686"/>
      <c r="AI116" s="686"/>
      <c r="AJ116" s="672"/>
    </row>
    <row r="117" spans="1:36" ht="15.75" customHeight="1">
      <c r="A117" s="686"/>
      <c r="B117" s="686"/>
      <c r="C117" s="686"/>
      <c r="D117" s="686"/>
      <c r="E117" s="686"/>
      <c r="F117" s="693"/>
      <c r="G117" s="686"/>
      <c r="H117" s="686"/>
      <c r="I117" s="686"/>
      <c r="J117" s="686"/>
      <c r="K117" s="686"/>
      <c r="L117" s="686"/>
      <c r="M117" s="686"/>
      <c r="N117" s="686"/>
      <c r="O117" s="686"/>
      <c r="P117" s="686"/>
      <c r="Q117" s="686"/>
      <c r="R117" s="686"/>
      <c r="S117" s="686"/>
      <c r="T117" s="686"/>
      <c r="U117" s="686"/>
      <c r="V117" s="686"/>
      <c r="W117" s="686"/>
      <c r="X117" s="694"/>
      <c r="Y117" s="694"/>
      <c r="Z117" s="686"/>
      <c r="AA117" s="686"/>
      <c r="AB117" s="686"/>
      <c r="AC117" s="686"/>
      <c r="AD117" s="686"/>
      <c r="AE117" s="686"/>
      <c r="AF117" s="686"/>
      <c r="AG117" s="686"/>
      <c r="AH117" s="686"/>
      <c r="AI117" s="686"/>
      <c r="AJ117" s="672"/>
    </row>
    <row r="118" spans="1:36" ht="15.75" customHeight="1">
      <c r="A118" s="686"/>
      <c r="B118" s="686"/>
      <c r="C118" s="686"/>
      <c r="D118" s="686"/>
      <c r="E118" s="686"/>
      <c r="F118" s="693"/>
      <c r="G118" s="686"/>
      <c r="H118" s="686"/>
      <c r="I118" s="686"/>
      <c r="J118" s="686"/>
      <c r="K118" s="686"/>
      <c r="L118" s="686"/>
      <c r="M118" s="686"/>
      <c r="N118" s="686"/>
      <c r="O118" s="686"/>
      <c r="P118" s="686"/>
      <c r="Q118" s="686"/>
      <c r="R118" s="686"/>
      <c r="S118" s="686"/>
      <c r="T118" s="686"/>
      <c r="U118" s="686"/>
      <c r="V118" s="686"/>
      <c r="W118" s="686"/>
      <c r="X118" s="694"/>
      <c r="Y118" s="694"/>
      <c r="Z118" s="686"/>
      <c r="AA118" s="686"/>
      <c r="AB118" s="686"/>
      <c r="AC118" s="686"/>
      <c r="AD118" s="686"/>
      <c r="AE118" s="686"/>
      <c r="AF118" s="686"/>
      <c r="AG118" s="686"/>
      <c r="AH118" s="686"/>
      <c r="AI118" s="686"/>
      <c r="AJ118" s="672"/>
    </row>
    <row r="119" spans="1:36" ht="15.75" customHeight="1">
      <c r="A119" s="686"/>
      <c r="B119" s="686"/>
      <c r="C119" s="686"/>
      <c r="D119" s="686"/>
      <c r="E119" s="686"/>
      <c r="F119" s="693"/>
      <c r="G119" s="686"/>
      <c r="H119" s="686"/>
      <c r="I119" s="686"/>
      <c r="J119" s="686"/>
      <c r="K119" s="686"/>
      <c r="L119" s="686"/>
      <c r="M119" s="686"/>
      <c r="N119" s="686"/>
      <c r="O119" s="686"/>
      <c r="P119" s="686"/>
      <c r="Q119" s="686"/>
      <c r="R119" s="686"/>
      <c r="S119" s="686"/>
      <c r="T119" s="686"/>
      <c r="U119" s="686"/>
      <c r="V119" s="686"/>
      <c r="W119" s="686"/>
      <c r="X119" s="694"/>
      <c r="Y119" s="694"/>
      <c r="Z119" s="686"/>
      <c r="AA119" s="686"/>
      <c r="AB119" s="686"/>
      <c r="AC119" s="686"/>
      <c r="AD119" s="686"/>
      <c r="AE119" s="686"/>
      <c r="AF119" s="686"/>
      <c r="AG119" s="686"/>
      <c r="AH119" s="686"/>
      <c r="AI119" s="686"/>
      <c r="AJ119" s="672"/>
    </row>
    <row r="120" spans="1:36" ht="15.75" customHeight="1">
      <c r="A120" s="686"/>
      <c r="B120" s="686"/>
      <c r="C120" s="686"/>
      <c r="D120" s="686"/>
      <c r="E120" s="686"/>
      <c r="F120" s="693"/>
      <c r="G120" s="686"/>
      <c r="H120" s="686"/>
      <c r="I120" s="686"/>
      <c r="J120" s="686"/>
      <c r="K120" s="686"/>
      <c r="L120" s="686"/>
      <c r="M120" s="686"/>
      <c r="N120" s="686"/>
      <c r="O120" s="686"/>
      <c r="P120" s="686"/>
      <c r="Q120" s="686"/>
      <c r="R120" s="686"/>
      <c r="S120" s="686"/>
      <c r="T120" s="686"/>
      <c r="U120" s="686"/>
      <c r="V120" s="686"/>
      <c r="W120" s="686"/>
      <c r="X120" s="694"/>
      <c r="Y120" s="694"/>
      <c r="Z120" s="686"/>
      <c r="AA120" s="686"/>
      <c r="AB120" s="686"/>
      <c r="AC120" s="686"/>
      <c r="AD120" s="686"/>
      <c r="AE120" s="686"/>
      <c r="AF120" s="686"/>
      <c r="AG120" s="686"/>
      <c r="AH120" s="686"/>
      <c r="AI120" s="686"/>
      <c r="AJ120" s="672"/>
    </row>
    <row r="121" spans="1:36" ht="15.75" customHeight="1">
      <c r="A121" s="686"/>
      <c r="B121" s="686"/>
      <c r="C121" s="686"/>
      <c r="D121" s="686"/>
      <c r="E121" s="686"/>
      <c r="F121" s="693"/>
      <c r="G121" s="686"/>
      <c r="H121" s="686"/>
      <c r="I121" s="686"/>
      <c r="J121" s="686"/>
      <c r="K121" s="686"/>
      <c r="L121" s="686"/>
      <c r="M121" s="686"/>
      <c r="N121" s="686"/>
      <c r="O121" s="686"/>
      <c r="P121" s="686"/>
      <c r="Q121" s="686"/>
      <c r="R121" s="686"/>
      <c r="S121" s="686"/>
      <c r="T121" s="686"/>
      <c r="U121" s="686"/>
      <c r="V121" s="686"/>
      <c r="W121" s="686"/>
      <c r="X121" s="694"/>
      <c r="Y121" s="694"/>
      <c r="Z121" s="686"/>
      <c r="AA121" s="686"/>
      <c r="AB121" s="686"/>
      <c r="AC121" s="686"/>
      <c r="AD121" s="686"/>
      <c r="AE121" s="686"/>
      <c r="AF121" s="686"/>
      <c r="AG121" s="686"/>
      <c r="AH121" s="686"/>
      <c r="AI121" s="686"/>
      <c r="AJ121" s="672"/>
    </row>
    <row r="122" spans="1:36" ht="15.75" customHeight="1">
      <c r="A122" s="686"/>
      <c r="B122" s="686"/>
      <c r="C122" s="686"/>
      <c r="D122" s="686"/>
      <c r="E122" s="686"/>
      <c r="F122" s="693"/>
      <c r="G122" s="686"/>
      <c r="H122" s="686"/>
      <c r="I122" s="686"/>
      <c r="J122" s="686"/>
      <c r="K122" s="686"/>
      <c r="L122" s="686"/>
      <c r="M122" s="686"/>
      <c r="N122" s="686"/>
      <c r="O122" s="686"/>
      <c r="P122" s="686"/>
      <c r="Q122" s="686"/>
      <c r="R122" s="686"/>
      <c r="S122" s="686"/>
      <c r="T122" s="686"/>
      <c r="U122" s="686"/>
      <c r="V122" s="686"/>
      <c r="W122" s="686"/>
      <c r="X122" s="694"/>
      <c r="Y122" s="694"/>
      <c r="Z122" s="686"/>
      <c r="AA122" s="686"/>
      <c r="AB122" s="686"/>
      <c r="AC122" s="686"/>
      <c r="AD122" s="686"/>
      <c r="AE122" s="686"/>
      <c r="AF122" s="686"/>
      <c r="AG122" s="686"/>
      <c r="AH122" s="686"/>
      <c r="AI122" s="686"/>
      <c r="AJ122" s="672"/>
    </row>
    <row r="123" spans="1:36" ht="15.75" customHeight="1">
      <c r="A123" s="686"/>
      <c r="B123" s="686"/>
      <c r="C123" s="686"/>
      <c r="D123" s="686"/>
      <c r="E123" s="686"/>
      <c r="F123" s="693"/>
      <c r="G123" s="686"/>
      <c r="H123" s="686"/>
      <c r="I123" s="686"/>
      <c r="J123" s="686"/>
      <c r="K123" s="686"/>
      <c r="L123" s="686"/>
      <c r="M123" s="686"/>
      <c r="N123" s="686"/>
      <c r="O123" s="686"/>
      <c r="P123" s="686"/>
      <c r="Q123" s="686"/>
      <c r="R123" s="686"/>
      <c r="S123" s="686"/>
      <c r="T123" s="686"/>
      <c r="U123" s="686"/>
      <c r="V123" s="686"/>
      <c r="W123" s="686"/>
      <c r="X123" s="694"/>
      <c r="Y123" s="694"/>
      <c r="Z123" s="686"/>
      <c r="AA123" s="686"/>
      <c r="AB123" s="686"/>
      <c r="AC123" s="686"/>
      <c r="AD123" s="686"/>
      <c r="AE123" s="686"/>
      <c r="AF123" s="686"/>
      <c r="AG123" s="686"/>
      <c r="AH123" s="686"/>
      <c r="AI123" s="686"/>
      <c r="AJ123" s="672"/>
    </row>
    <row r="124" spans="1:36" ht="15.75" customHeight="1">
      <c r="A124" s="686"/>
      <c r="B124" s="686"/>
      <c r="C124" s="686"/>
      <c r="D124" s="686"/>
      <c r="E124" s="686"/>
      <c r="F124" s="693"/>
      <c r="G124" s="686"/>
      <c r="H124" s="686"/>
      <c r="I124" s="686"/>
      <c r="J124" s="686"/>
      <c r="K124" s="686"/>
      <c r="L124" s="686"/>
      <c r="M124" s="686"/>
      <c r="N124" s="686"/>
      <c r="O124" s="686"/>
      <c r="P124" s="686"/>
      <c r="Q124" s="686"/>
      <c r="R124" s="686"/>
      <c r="S124" s="686"/>
      <c r="T124" s="686"/>
      <c r="U124" s="686"/>
      <c r="V124" s="686"/>
      <c r="W124" s="686"/>
      <c r="X124" s="694"/>
      <c r="Y124" s="694"/>
      <c r="Z124" s="686"/>
      <c r="AA124" s="686"/>
      <c r="AB124" s="686"/>
      <c r="AC124" s="686"/>
      <c r="AD124" s="686"/>
      <c r="AE124" s="686"/>
      <c r="AF124" s="686"/>
      <c r="AG124" s="686"/>
      <c r="AH124" s="686"/>
      <c r="AI124" s="686"/>
      <c r="AJ124" s="672"/>
    </row>
    <row r="125" spans="1:36" ht="15.75" customHeight="1">
      <c r="A125" s="686"/>
      <c r="B125" s="686"/>
      <c r="C125" s="686"/>
      <c r="D125" s="686"/>
      <c r="E125" s="686"/>
      <c r="F125" s="693"/>
      <c r="G125" s="686"/>
      <c r="H125" s="686"/>
      <c r="I125" s="686"/>
      <c r="J125" s="686"/>
      <c r="K125" s="686"/>
      <c r="L125" s="686"/>
      <c r="M125" s="686"/>
      <c r="N125" s="686"/>
      <c r="O125" s="686"/>
      <c r="P125" s="686"/>
      <c r="Q125" s="686"/>
      <c r="R125" s="686"/>
      <c r="S125" s="686"/>
      <c r="T125" s="686"/>
      <c r="U125" s="686"/>
      <c r="V125" s="686"/>
      <c r="W125" s="686"/>
      <c r="X125" s="694"/>
      <c r="Y125" s="694"/>
      <c r="Z125" s="686"/>
      <c r="AA125" s="686"/>
      <c r="AB125" s="686"/>
      <c r="AC125" s="686"/>
      <c r="AD125" s="686"/>
      <c r="AE125" s="686"/>
      <c r="AF125" s="686"/>
      <c r="AG125" s="686"/>
      <c r="AH125" s="686"/>
      <c r="AI125" s="686"/>
      <c r="AJ125" s="672"/>
    </row>
    <row r="126" spans="1:36" ht="15.75" customHeight="1">
      <c r="A126" s="686"/>
      <c r="B126" s="686"/>
      <c r="C126" s="686"/>
      <c r="D126" s="686"/>
      <c r="E126" s="686"/>
      <c r="F126" s="693"/>
      <c r="G126" s="686"/>
      <c r="H126" s="686"/>
      <c r="I126" s="686"/>
      <c r="J126" s="686"/>
      <c r="K126" s="686"/>
      <c r="L126" s="686"/>
      <c r="M126" s="686"/>
      <c r="N126" s="686"/>
      <c r="O126" s="686"/>
      <c r="P126" s="686"/>
      <c r="Q126" s="686"/>
      <c r="R126" s="686"/>
      <c r="S126" s="686"/>
      <c r="T126" s="686"/>
      <c r="U126" s="686"/>
      <c r="V126" s="686"/>
      <c r="W126" s="686"/>
      <c r="X126" s="694"/>
      <c r="Y126" s="694"/>
      <c r="Z126" s="686"/>
      <c r="AA126" s="686"/>
      <c r="AB126" s="686"/>
      <c r="AC126" s="686"/>
      <c r="AD126" s="686"/>
      <c r="AE126" s="686"/>
      <c r="AF126" s="686"/>
      <c r="AG126" s="686"/>
      <c r="AH126" s="686"/>
      <c r="AI126" s="686"/>
      <c r="AJ126" s="672"/>
    </row>
    <row r="127" spans="1:36" ht="15.75" customHeight="1">
      <c r="A127" s="686"/>
      <c r="B127" s="686"/>
      <c r="C127" s="686"/>
      <c r="D127" s="686"/>
      <c r="E127" s="686"/>
      <c r="F127" s="693"/>
      <c r="G127" s="686"/>
      <c r="H127" s="686"/>
      <c r="I127" s="686"/>
      <c r="J127" s="686"/>
      <c r="K127" s="686"/>
      <c r="L127" s="686"/>
      <c r="M127" s="686"/>
      <c r="N127" s="686"/>
      <c r="O127" s="686"/>
      <c r="P127" s="686"/>
      <c r="Q127" s="686"/>
      <c r="R127" s="686"/>
      <c r="S127" s="686"/>
      <c r="T127" s="686"/>
      <c r="U127" s="686"/>
      <c r="V127" s="686"/>
      <c r="W127" s="686"/>
      <c r="X127" s="694"/>
      <c r="Y127" s="694"/>
      <c r="Z127" s="686"/>
      <c r="AA127" s="686"/>
      <c r="AB127" s="686"/>
      <c r="AC127" s="686"/>
      <c r="AD127" s="686"/>
      <c r="AE127" s="686"/>
      <c r="AF127" s="686"/>
      <c r="AG127" s="686"/>
      <c r="AH127" s="686"/>
      <c r="AI127" s="686"/>
      <c r="AJ127" s="672"/>
    </row>
    <row r="128" spans="1:36" ht="15.75" customHeight="1">
      <c r="A128" s="686"/>
      <c r="B128" s="686"/>
      <c r="C128" s="686"/>
      <c r="D128" s="686"/>
      <c r="E128" s="686"/>
      <c r="F128" s="693"/>
      <c r="G128" s="686"/>
      <c r="H128" s="686"/>
      <c r="I128" s="686"/>
      <c r="J128" s="686"/>
      <c r="K128" s="686"/>
      <c r="L128" s="686"/>
      <c r="M128" s="686"/>
      <c r="N128" s="686"/>
      <c r="O128" s="686"/>
      <c r="P128" s="686"/>
      <c r="Q128" s="686"/>
      <c r="R128" s="686"/>
      <c r="S128" s="686"/>
      <c r="T128" s="686"/>
      <c r="U128" s="686"/>
      <c r="V128" s="686"/>
      <c r="W128" s="686"/>
      <c r="X128" s="694"/>
      <c r="Y128" s="694"/>
      <c r="Z128" s="686"/>
      <c r="AA128" s="686"/>
      <c r="AB128" s="686"/>
      <c r="AC128" s="686"/>
      <c r="AD128" s="686"/>
      <c r="AE128" s="686"/>
      <c r="AF128" s="686"/>
      <c r="AG128" s="686"/>
      <c r="AH128" s="686"/>
      <c r="AI128" s="686"/>
      <c r="AJ128" s="672"/>
    </row>
    <row r="129" spans="1:36" ht="15.75" customHeight="1">
      <c r="A129" s="686"/>
      <c r="B129" s="686"/>
      <c r="C129" s="686"/>
      <c r="D129" s="686"/>
      <c r="E129" s="686"/>
      <c r="F129" s="693"/>
      <c r="G129" s="686"/>
      <c r="H129" s="686"/>
      <c r="I129" s="686"/>
      <c r="J129" s="686"/>
      <c r="K129" s="686"/>
      <c r="L129" s="686"/>
      <c r="M129" s="686"/>
      <c r="N129" s="686"/>
      <c r="O129" s="686"/>
      <c r="P129" s="686"/>
      <c r="Q129" s="686"/>
      <c r="R129" s="686"/>
      <c r="S129" s="686"/>
      <c r="T129" s="686"/>
      <c r="U129" s="686"/>
      <c r="V129" s="686"/>
      <c r="W129" s="686"/>
      <c r="X129" s="694"/>
      <c r="Y129" s="694"/>
      <c r="Z129" s="686"/>
      <c r="AA129" s="686"/>
      <c r="AB129" s="686"/>
      <c r="AC129" s="686"/>
      <c r="AD129" s="686"/>
      <c r="AE129" s="686"/>
      <c r="AF129" s="686"/>
      <c r="AG129" s="686"/>
      <c r="AH129" s="686"/>
      <c r="AI129" s="686"/>
      <c r="AJ129" s="672"/>
    </row>
    <row r="130" spans="1:36" ht="15.75" customHeight="1">
      <c r="A130" s="686"/>
      <c r="B130" s="686"/>
      <c r="C130" s="686"/>
      <c r="D130" s="686"/>
      <c r="E130" s="686"/>
      <c r="F130" s="693"/>
      <c r="G130" s="686"/>
      <c r="H130" s="686"/>
      <c r="I130" s="686"/>
      <c r="J130" s="686"/>
      <c r="K130" s="686"/>
      <c r="L130" s="686"/>
      <c r="M130" s="686"/>
      <c r="N130" s="686"/>
      <c r="O130" s="686"/>
      <c r="P130" s="686"/>
      <c r="Q130" s="686"/>
      <c r="R130" s="686"/>
      <c r="S130" s="686"/>
      <c r="T130" s="686"/>
      <c r="U130" s="686"/>
      <c r="V130" s="686"/>
      <c r="W130" s="686"/>
      <c r="X130" s="694"/>
      <c r="Y130" s="694"/>
      <c r="Z130" s="686"/>
      <c r="AA130" s="686"/>
      <c r="AB130" s="686"/>
      <c r="AC130" s="686"/>
      <c r="AD130" s="686"/>
      <c r="AE130" s="686"/>
      <c r="AF130" s="686"/>
      <c r="AG130" s="686"/>
      <c r="AH130" s="686"/>
      <c r="AI130" s="686"/>
      <c r="AJ130" s="672"/>
    </row>
    <row r="131" spans="1:36" ht="15.75" customHeight="1">
      <c r="A131" s="686"/>
      <c r="B131" s="686"/>
      <c r="C131" s="686"/>
      <c r="D131" s="686"/>
      <c r="E131" s="686"/>
      <c r="F131" s="693"/>
      <c r="G131" s="686"/>
      <c r="H131" s="686"/>
      <c r="I131" s="686"/>
      <c r="J131" s="686"/>
      <c r="K131" s="686"/>
      <c r="L131" s="686"/>
      <c r="M131" s="686"/>
      <c r="N131" s="686"/>
      <c r="O131" s="686"/>
      <c r="P131" s="686"/>
      <c r="Q131" s="686"/>
      <c r="R131" s="686"/>
      <c r="S131" s="686"/>
      <c r="T131" s="686"/>
      <c r="U131" s="686"/>
      <c r="V131" s="686"/>
      <c r="W131" s="686"/>
      <c r="X131" s="694"/>
      <c r="Y131" s="694"/>
      <c r="Z131" s="686"/>
      <c r="AA131" s="686"/>
      <c r="AB131" s="686"/>
      <c r="AC131" s="686"/>
      <c r="AD131" s="686"/>
      <c r="AE131" s="686"/>
      <c r="AF131" s="686"/>
      <c r="AG131" s="686"/>
      <c r="AH131" s="686"/>
      <c r="AI131" s="686"/>
      <c r="AJ131" s="672"/>
    </row>
    <row r="132" spans="1:36" ht="15.75" customHeight="1">
      <c r="A132" s="686"/>
      <c r="B132" s="686"/>
      <c r="C132" s="686"/>
      <c r="D132" s="686"/>
      <c r="E132" s="686"/>
      <c r="F132" s="693"/>
      <c r="G132" s="686"/>
      <c r="H132" s="686"/>
      <c r="I132" s="686"/>
      <c r="J132" s="686"/>
      <c r="K132" s="686"/>
      <c r="L132" s="686"/>
      <c r="M132" s="686"/>
      <c r="N132" s="686"/>
      <c r="O132" s="686"/>
      <c r="P132" s="686"/>
      <c r="Q132" s="686"/>
      <c r="R132" s="686"/>
      <c r="S132" s="686"/>
      <c r="T132" s="686"/>
      <c r="U132" s="686"/>
      <c r="V132" s="686"/>
      <c r="W132" s="686"/>
      <c r="X132" s="694"/>
      <c r="Y132" s="694"/>
      <c r="Z132" s="686"/>
      <c r="AA132" s="686"/>
      <c r="AB132" s="686"/>
      <c r="AC132" s="686"/>
      <c r="AD132" s="686"/>
      <c r="AE132" s="686"/>
      <c r="AF132" s="686"/>
      <c r="AG132" s="686"/>
      <c r="AH132" s="686"/>
      <c r="AI132" s="686"/>
      <c r="AJ132" s="672"/>
    </row>
    <row r="133" spans="1:36" ht="15.75" customHeight="1">
      <c r="A133" s="686"/>
      <c r="B133" s="686"/>
      <c r="C133" s="686"/>
      <c r="D133" s="686"/>
      <c r="E133" s="686"/>
      <c r="F133" s="693"/>
      <c r="G133" s="686"/>
      <c r="H133" s="686"/>
      <c r="I133" s="686"/>
      <c r="J133" s="686"/>
      <c r="K133" s="686"/>
      <c r="L133" s="686"/>
      <c r="M133" s="686"/>
      <c r="N133" s="686"/>
      <c r="O133" s="686"/>
      <c r="P133" s="686"/>
      <c r="Q133" s="686"/>
      <c r="R133" s="686"/>
      <c r="S133" s="686"/>
      <c r="T133" s="686"/>
      <c r="U133" s="686"/>
      <c r="V133" s="686"/>
      <c r="W133" s="686"/>
      <c r="X133" s="694"/>
      <c r="Y133" s="694"/>
      <c r="Z133" s="686"/>
      <c r="AA133" s="686"/>
      <c r="AB133" s="686"/>
      <c r="AC133" s="686"/>
      <c r="AD133" s="686"/>
      <c r="AE133" s="686"/>
      <c r="AF133" s="686"/>
      <c r="AG133" s="686"/>
      <c r="AH133" s="686"/>
      <c r="AI133" s="686"/>
      <c r="AJ133" s="672"/>
    </row>
    <row r="134" spans="1:36" ht="15.75" customHeight="1">
      <c r="A134" s="686"/>
      <c r="B134" s="686"/>
      <c r="C134" s="686"/>
      <c r="D134" s="686"/>
      <c r="E134" s="686"/>
      <c r="F134" s="693"/>
      <c r="G134" s="686"/>
      <c r="H134" s="686"/>
      <c r="I134" s="686"/>
      <c r="J134" s="686"/>
      <c r="K134" s="686"/>
      <c r="L134" s="686"/>
      <c r="M134" s="686"/>
      <c r="N134" s="686"/>
      <c r="O134" s="686"/>
      <c r="P134" s="686"/>
      <c r="Q134" s="686"/>
      <c r="R134" s="686"/>
      <c r="S134" s="686"/>
      <c r="T134" s="686"/>
      <c r="U134" s="686"/>
      <c r="V134" s="686"/>
      <c r="W134" s="686"/>
      <c r="X134" s="694"/>
      <c r="Y134" s="694"/>
      <c r="Z134" s="686"/>
      <c r="AA134" s="686"/>
      <c r="AB134" s="686"/>
      <c r="AC134" s="686"/>
      <c r="AD134" s="686"/>
      <c r="AE134" s="686"/>
      <c r="AF134" s="686"/>
      <c r="AG134" s="686"/>
      <c r="AH134" s="686"/>
      <c r="AI134" s="686"/>
      <c r="AJ134" s="672"/>
    </row>
    <row r="135" spans="1:36" ht="15.75" customHeight="1">
      <c r="A135" s="686"/>
      <c r="B135" s="686"/>
      <c r="C135" s="686"/>
      <c r="D135" s="686"/>
      <c r="E135" s="686"/>
      <c r="F135" s="693"/>
      <c r="G135" s="686"/>
      <c r="H135" s="686"/>
      <c r="I135" s="686"/>
      <c r="J135" s="686"/>
      <c r="K135" s="686"/>
      <c r="L135" s="686"/>
      <c r="M135" s="686"/>
      <c r="N135" s="686"/>
      <c r="O135" s="686"/>
      <c r="P135" s="686"/>
      <c r="Q135" s="686"/>
      <c r="R135" s="686"/>
      <c r="S135" s="686"/>
      <c r="T135" s="686"/>
      <c r="U135" s="686"/>
      <c r="V135" s="686"/>
      <c r="W135" s="686"/>
      <c r="X135" s="694"/>
      <c r="Y135" s="694"/>
      <c r="Z135" s="686"/>
      <c r="AA135" s="686"/>
      <c r="AB135" s="686"/>
      <c r="AC135" s="686"/>
      <c r="AD135" s="686"/>
      <c r="AE135" s="686"/>
      <c r="AF135" s="686"/>
      <c r="AG135" s="686"/>
      <c r="AH135" s="686"/>
      <c r="AI135" s="686"/>
      <c r="AJ135" s="672"/>
    </row>
    <row r="136" spans="1:36" ht="15.75" customHeight="1">
      <c r="A136" s="686"/>
      <c r="B136" s="686"/>
      <c r="C136" s="686"/>
      <c r="D136" s="686"/>
      <c r="E136" s="686"/>
      <c r="F136" s="693"/>
      <c r="G136" s="686"/>
      <c r="H136" s="686"/>
      <c r="I136" s="686"/>
      <c r="J136" s="686"/>
      <c r="K136" s="686"/>
      <c r="L136" s="686"/>
      <c r="M136" s="686"/>
      <c r="N136" s="686"/>
      <c r="O136" s="686"/>
      <c r="P136" s="686"/>
      <c r="Q136" s="686"/>
      <c r="R136" s="686"/>
      <c r="S136" s="686"/>
      <c r="T136" s="686"/>
      <c r="U136" s="686"/>
      <c r="V136" s="686"/>
      <c r="W136" s="686"/>
      <c r="X136" s="694"/>
      <c r="Y136" s="694"/>
      <c r="Z136" s="686"/>
      <c r="AA136" s="686"/>
      <c r="AB136" s="686"/>
      <c r="AC136" s="686"/>
      <c r="AD136" s="686"/>
      <c r="AE136" s="686"/>
      <c r="AF136" s="686"/>
      <c r="AG136" s="686"/>
      <c r="AH136" s="686"/>
      <c r="AI136" s="686"/>
      <c r="AJ136" s="672"/>
    </row>
    <row r="137" spans="1:36" ht="15.75" customHeight="1">
      <c r="A137" s="686"/>
      <c r="B137" s="686"/>
      <c r="C137" s="686"/>
      <c r="D137" s="686"/>
      <c r="E137" s="686"/>
      <c r="F137" s="693"/>
      <c r="G137" s="686"/>
      <c r="H137" s="686"/>
      <c r="I137" s="686"/>
      <c r="J137" s="686"/>
      <c r="K137" s="686"/>
      <c r="L137" s="686"/>
      <c r="M137" s="686"/>
      <c r="N137" s="686"/>
      <c r="O137" s="686"/>
      <c r="P137" s="686"/>
      <c r="Q137" s="686"/>
      <c r="R137" s="686"/>
      <c r="S137" s="686"/>
      <c r="T137" s="686"/>
      <c r="U137" s="686"/>
      <c r="V137" s="686"/>
      <c r="W137" s="686"/>
      <c r="X137" s="694"/>
      <c r="Y137" s="694"/>
      <c r="Z137" s="686"/>
      <c r="AA137" s="686"/>
      <c r="AB137" s="686"/>
      <c r="AC137" s="686"/>
      <c r="AD137" s="686"/>
      <c r="AE137" s="686"/>
      <c r="AF137" s="686"/>
      <c r="AG137" s="686"/>
      <c r="AH137" s="686"/>
      <c r="AI137" s="686"/>
      <c r="AJ137" s="672"/>
    </row>
    <row r="138" spans="1:36" ht="15.75" customHeight="1">
      <c r="A138" s="686"/>
      <c r="B138" s="686"/>
      <c r="C138" s="686"/>
      <c r="D138" s="686"/>
      <c r="E138" s="686"/>
      <c r="F138" s="693"/>
      <c r="G138" s="686"/>
      <c r="H138" s="686"/>
      <c r="I138" s="686"/>
      <c r="J138" s="686"/>
      <c r="K138" s="686"/>
      <c r="L138" s="686"/>
      <c r="M138" s="686"/>
      <c r="N138" s="686"/>
      <c r="O138" s="686"/>
      <c r="P138" s="686"/>
      <c r="Q138" s="686"/>
      <c r="R138" s="686"/>
      <c r="S138" s="686"/>
      <c r="T138" s="686"/>
      <c r="U138" s="686"/>
      <c r="V138" s="686"/>
      <c r="W138" s="686"/>
      <c r="X138" s="694"/>
      <c r="Y138" s="694"/>
      <c r="Z138" s="686"/>
      <c r="AA138" s="686"/>
      <c r="AB138" s="686"/>
      <c r="AC138" s="686"/>
      <c r="AD138" s="686"/>
      <c r="AE138" s="686"/>
      <c r="AF138" s="686"/>
      <c r="AG138" s="686"/>
      <c r="AH138" s="686"/>
      <c r="AI138" s="686"/>
      <c r="AJ138" s="672"/>
    </row>
    <row r="139" spans="1:36" ht="15.75" customHeight="1">
      <c r="A139" s="686"/>
      <c r="B139" s="686"/>
      <c r="C139" s="686"/>
      <c r="D139" s="686"/>
      <c r="E139" s="686"/>
      <c r="F139" s="693"/>
      <c r="G139" s="686"/>
      <c r="H139" s="686"/>
      <c r="I139" s="686"/>
      <c r="J139" s="686"/>
      <c r="K139" s="686"/>
      <c r="L139" s="686"/>
      <c r="M139" s="686"/>
      <c r="N139" s="686"/>
      <c r="O139" s="686"/>
      <c r="P139" s="686"/>
      <c r="Q139" s="686"/>
      <c r="R139" s="686"/>
      <c r="S139" s="686"/>
      <c r="T139" s="686"/>
      <c r="U139" s="686"/>
      <c r="V139" s="686"/>
      <c r="W139" s="686"/>
      <c r="X139" s="694"/>
      <c r="Y139" s="694"/>
      <c r="Z139" s="686"/>
      <c r="AA139" s="686"/>
      <c r="AB139" s="686"/>
      <c r="AC139" s="686"/>
      <c r="AD139" s="686"/>
      <c r="AE139" s="686"/>
      <c r="AF139" s="686"/>
      <c r="AG139" s="686"/>
      <c r="AH139" s="686"/>
      <c r="AI139" s="686"/>
      <c r="AJ139" s="672"/>
    </row>
    <row r="140" spans="1:36" ht="15.75" customHeight="1">
      <c r="A140" s="686"/>
      <c r="B140" s="686"/>
      <c r="C140" s="686"/>
      <c r="D140" s="686"/>
      <c r="E140" s="686"/>
      <c r="F140" s="693"/>
      <c r="G140" s="686"/>
      <c r="H140" s="686"/>
      <c r="I140" s="686"/>
      <c r="J140" s="686"/>
      <c r="K140" s="686"/>
      <c r="L140" s="686"/>
      <c r="M140" s="686"/>
      <c r="N140" s="686"/>
      <c r="O140" s="686"/>
      <c r="P140" s="686"/>
      <c r="Q140" s="686"/>
      <c r="R140" s="686"/>
      <c r="S140" s="686"/>
      <c r="T140" s="686"/>
      <c r="U140" s="686"/>
      <c r="V140" s="686"/>
      <c r="W140" s="686"/>
      <c r="X140" s="694"/>
      <c r="Y140" s="694"/>
      <c r="Z140" s="686"/>
      <c r="AA140" s="686"/>
      <c r="AB140" s="686"/>
      <c r="AC140" s="686"/>
      <c r="AD140" s="686"/>
      <c r="AE140" s="686"/>
      <c r="AF140" s="686"/>
      <c r="AG140" s="686"/>
      <c r="AH140" s="686"/>
      <c r="AI140" s="686"/>
      <c r="AJ140" s="672"/>
    </row>
    <row r="141" spans="1:36" ht="15.75" customHeight="1">
      <c r="A141" s="686"/>
      <c r="B141" s="686"/>
      <c r="C141" s="686"/>
      <c r="D141" s="686"/>
      <c r="E141" s="686"/>
      <c r="F141" s="693"/>
      <c r="G141" s="686"/>
      <c r="H141" s="686"/>
      <c r="I141" s="686"/>
      <c r="J141" s="686"/>
      <c r="K141" s="686"/>
      <c r="L141" s="686"/>
      <c r="M141" s="686"/>
      <c r="N141" s="686"/>
      <c r="O141" s="686"/>
      <c r="P141" s="686"/>
      <c r="Q141" s="686"/>
      <c r="R141" s="686"/>
      <c r="S141" s="686"/>
      <c r="T141" s="686"/>
      <c r="U141" s="686"/>
      <c r="V141" s="686"/>
      <c r="W141" s="686"/>
      <c r="X141" s="694"/>
      <c r="Y141" s="694"/>
      <c r="Z141" s="686"/>
      <c r="AA141" s="686"/>
      <c r="AB141" s="686"/>
      <c r="AC141" s="686"/>
      <c r="AD141" s="686"/>
      <c r="AE141" s="686"/>
      <c r="AF141" s="686"/>
      <c r="AG141" s="686"/>
      <c r="AH141" s="686"/>
      <c r="AI141" s="686"/>
      <c r="AJ141" s="672"/>
    </row>
    <row r="142" spans="1:36" ht="15.75" customHeight="1">
      <c r="A142" s="686"/>
      <c r="B142" s="686"/>
      <c r="C142" s="686"/>
      <c r="D142" s="686"/>
      <c r="E142" s="686"/>
      <c r="F142" s="693"/>
      <c r="G142" s="686"/>
      <c r="H142" s="686"/>
      <c r="I142" s="686"/>
      <c r="J142" s="686"/>
      <c r="K142" s="686"/>
      <c r="L142" s="686"/>
      <c r="M142" s="686"/>
      <c r="N142" s="686"/>
      <c r="O142" s="686"/>
      <c r="P142" s="686"/>
      <c r="Q142" s="686"/>
      <c r="R142" s="686"/>
      <c r="S142" s="686"/>
      <c r="T142" s="686"/>
      <c r="U142" s="686"/>
      <c r="V142" s="686"/>
      <c r="W142" s="686"/>
      <c r="X142" s="694"/>
      <c r="Y142" s="694"/>
      <c r="Z142" s="686"/>
      <c r="AA142" s="686"/>
      <c r="AB142" s="686"/>
      <c r="AC142" s="686"/>
      <c r="AD142" s="686"/>
      <c r="AE142" s="686"/>
      <c r="AF142" s="686"/>
      <c r="AG142" s="686"/>
      <c r="AH142" s="686"/>
      <c r="AI142" s="686"/>
      <c r="AJ142" s="672"/>
    </row>
    <row r="143" spans="1:36" ht="15.75" customHeight="1">
      <c r="A143" s="686"/>
      <c r="B143" s="686"/>
      <c r="C143" s="686"/>
      <c r="D143" s="686"/>
      <c r="E143" s="686"/>
      <c r="F143" s="693"/>
      <c r="G143" s="686"/>
      <c r="H143" s="686"/>
      <c r="I143" s="686"/>
      <c r="J143" s="686"/>
      <c r="K143" s="686"/>
      <c r="L143" s="686"/>
      <c r="M143" s="686"/>
      <c r="N143" s="686"/>
      <c r="O143" s="686"/>
      <c r="P143" s="686"/>
      <c r="Q143" s="686"/>
      <c r="R143" s="686"/>
      <c r="S143" s="686"/>
      <c r="T143" s="686"/>
      <c r="U143" s="686"/>
      <c r="V143" s="686"/>
      <c r="W143" s="686"/>
      <c r="X143" s="694"/>
      <c r="Y143" s="694"/>
      <c r="Z143" s="686"/>
      <c r="AA143" s="686"/>
      <c r="AB143" s="686"/>
      <c r="AC143" s="686"/>
      <c r="AD143" s="686"/>
      <c r="AE143" s="686"/>
      <c r="AF143" s="686"/>
      <c r="AG143" s="686"/>
      <c r="AH143" s="686"/>
      <c r="AI143" s="686"/>
      <c r="AJ143" s="672"/>
    </row>
    <row r="144" spans="1:36" ht="15.75" customHeight="1">
      <c r="A144" s="686"/>
      <c r="B144" s="686"/>
      <c r="C144" s="686"/>
      <c r="D144" s="686"/>
      <c r="E144" s="686"/>
      <c r="F144" s="693"/>
      <c r="G144" s="686"/>
      <c r="H144" s="686"/>
      <c r="I144" s="686"/>
      <c r="J144" s="686"/>
      <c r="K144" s="686"/>
      <c r="L144" s="686"/>
      <c r="M144" s="686"/>
      <c r="N144" s="686"/>
      <c r="O144" s="686"/>
      <c r="P144" s="686"/>
      <c r="Q144" s="686"/>
      <c r="R144" s="686"/>
      <c r="S144" s="686"/>
      <c r="T144" s="686"/>
      <c r="U144" s="686"/>
      <c r="V144" s="686"/>
      <c r="W144" s="686"/>
      <c r="X144" s="694"/>
      <c r="Y144" s="694"/>
      <c r="Z144" s="686"/>
      <c r="AA144" s="686"/>
      <c r="AB144" s="686"/>
      <c r="AC144" s="686"/>
      <c r="AD144" s="686"/>
      <c r="AE144" s="686"/>
      <c r="AF144" s="686"/>
      <c r="AG144" s="686"/>
      <c r="AH144" s="686"/>
      <c r="AI144" s="686"/>
      <c r="AJ144" s="672"/>
    </row>
    <row r="145" spans="1:36" ht="15.75" customHeight="1">
      <c r="A145" s="686"/>
      <c r="B145" s="686"/>
      <c r="C145" s="686"/>
      <c r="D145" s="686"/>
      <c r="E145" s="686"/>
      <c r="F145" s="693"/>
      <c r="G145" s="686"/>
      <c r="H145" s="686"/>
      <c r="I145" s="686"/>
      <c r="J145" s="686"/>
      <c r="K145" s="686"/>
      <c r="L145" s="686"/>
      <c r="M145" s="686"/>
      <c r="N145" s="686"/>
      <c r="O145" s="686"/>
      <c r="P145" s="686"/>
      <c r="Q145" s="686"/>
      <c r="R145" s="686"/>
      <c r="S145" s="686"/>
      <c r="T145" s="686"/>
      <c r="U145" s="686"/>
      <c r="V145" s="686"/>
      <c r="W145" s="686"/>
      <c r="X145" s="694"/>
      <c r="Y145" s="694"/>
      <c r="Z145" s="686"/>
      <c r="AA145" s="686"/>
      <c r="AB145" s="686"/>
      <c r="AC145" s="686"/>
      <c r="AD145" s="686"/>
      <c r="AE145" s="686"/>
      <c r="AF145" s="686"/>
      <c r="AG145" s="686"/>
      <c r="AH145" s="686"/>
      <c r="AI145" s="686"/>
      <c r="AJ145" s="672"/>
    </row>
    <row r="146" spans="1:36" ht="15.75" customHeight="1">
      <c r="A146" s="686"/>
      <c r="B146" s="686"/>
      <c r="C146" s="686"/>
      <c r="D146" s="686"/>
      <c r="E146" s="686"/>
      <c r="F146" s="693"/>
      <c r="G146" s="686"/>
      <c r="H146" s="686"/>
      <c r="I146" s="686"/>
      <c r="J146" s="686"/>
      <c r="K146" s="686"/>
      <c r="L146" s="686"/>
      <c r="M146" s="686"/>
      <c r="N146" s="686"/>
      <c r="O146" s="686"/>
      <c r="P146" s="686"/>
      <c r="Q146" s="686"/>
      <c r="R146" s="686"/>
      <c r="S146" s="686"/>
      <c r="T146" s="686"/>
      <c r="U146" s="686"/>
      <c r="V146" s="686"/>
      <c r="W146" s="686"/>
      <c r="X146" s="694"/>
      <c r="Y146" s="694"/>
      <c r="Z146" s="686"/>
      <c r="AA146" s="686"/>
      <c r="AB146" s="686"/>
      <c r="AC146" s="686"/>
      <c r="AD146" s="686"/>
      <c r="AE146" s="686"/>
      <c r="AF146" s="686"/>
      <c r="AG146" s="686"/>
      <c r="AH146" s="686"/>
      <c r="AI146" s="686"/>
      <c r="AJ146" s="672"/>
    </row>
    <row r="147" spans="1:36" ht="15.75" customHeight="1">
      <c r="A147" s="686"/>
      <c r="B147" s="686"/>
      <c r="C147" s="686"/>
      <c r="D147" s="686"/>
      <c r="E147" s="686"/>
      <c r="F147" s="693"/>
      <c r="G147" s="686"/>
      <c r="H147" s="686"/>
      <c r="I147" s="686"/>
      <c r="J147" s="686"/>
      <c r="K147" s="686"/>
      <c r="L147" s="686"/>
      <c r="M147" s="686"/>
      <c r="N147" s="686"/>
      <c r="O147" s="686"/>
      <c r="P147" s="686"/>
      <c r="Q147" s="686"/>
      <c r="R147" s="686"/>
      <c r="S147" s="686"/>
      <c r="T147" s="686"/>
      <c r="U147" s="686"/>
      <c r="V147" s="686"/>
      <c r="W147" s="686"/>
      <c r="X147" s="694"/>
      <c r="Y147" s="694"/>
      <c r="Z147" s="686"/>
      <c r="AA147" s="686"/>
      <c r="AB147" s="686"/>
      <c r="AC147" s="686"/>
      <c r="AD147" s="686"/>
      <c r="AE147" s="686"/>
      <c r="AF147" s="686"/>
      <c r="AG147" s="686"/>
      <c r="AH147" s="686"/>
      <c r="AI147" s="686"/>
      <c r="AJ147" s="672"/>
    </row>
    <row r="148" spans="1:36" ht="15.75" customHeight="1">
      <c r="A148" s="686"/>
      <c r="B148" s="686"/>
      <c r="C148" s="686"/>
      <c r="D148" s="686"/>
      <c r="E148" s="686"/>
      <c r="F148" s="693"/>
      <c r="G148" s="686"/>
      <c r="H148" s="686"/>
      <c r="I148" s="686"/>
      <c r="J148" s="686"/>
      <c r="K148" s="686"/>
      <c r="L148" s="686"/>
      <c r="M148" s="686"/>
      <c r="N148" s="686"/>
      <c r="O148" s="686"/>
      <c r="P148" s="686"/>
      <c r="Q148" s="686"/>
      <c r="R148" s="686"/>
      <c r="S148" s="686"/>
      <c r="T148" s="686"/>
      <c r="U148" s="686"/>
      <c r="V148" s="686"/>
      <c r="W148" s="686"/>
      <c r="X148" s="694"/>
      <c r="Y148" s="694"/>
      <c r="Z148" s="686"/>
      <c r="AA148" s="686"/>
      <c r="AB148" s="686"/>
      <c r="AC148" s="686"/>
      <c r="AD148" s="686"/>
      <c r="AE148" s="686"/>
      <c r="AF148" s="686"/>
      <c r="AG148" s="686"/>
      <c r="AH148" s="686"/>
      <c r="AI148" s="686"/>
      <c r="AJ148" s="672"/>
    </row>
    <row r="149" spans="1:36" ht="15.75" customHeight="1">
      <c r="A149" s="686"/>
      <c r="B149" s="686"/>
      <c r="C149" s="686"/>
      <c r="D149" s="686"/>
      <c r="E149" s="686"/>
      <c r="F149" s="693"/>
      <c r="G149" s="686"/>
      <c r="H149" s="686"/>
      <c r="I149" s="686"/>
      <c r="J149" s="686"/>
      <c r="K149" s="686"/>
      <c r="L149" s="686"/>
      <c r="M149" s="686"/>
      <c r="N149" s="686"/>
      <c r="O149" s="686"/>
      <c r="P149" s="686"/>
      <c r="Q149" s="686"/>
      <c r="R149" s="686"/>
      <c r="S149" s="686"/>
      <c r="T149" s="686"/>
      <c r="U149" s="686"/>
      <c r="V149" s="686"/>
      <c r="W149" s="686"/>
      <c r="X149" s="694"/>
      <c r="Y149" s="694"/>
      <c r="Z149" s="686"/>
      <c r="AA149" s="686"/>
      <c r="AB149" s="686"/>
      <c r="AC149" s="686"/>
      <c r="AD149" s="686"/>
      <c r="AE149" s="686"/>
      <c r="AF149" s="686"/>
      <c r="AG149" s="686"/>
      <c r="AH149" s="686"/>
      <c r="AI149" s="686"/>
      <c r="AJ149" s="672"/>
    </row>
    <row r="150" spans="1:36" ht="15.75" customHeight="1">
      <c r="A150" s="686"/>
      <c r="B150" s="686"/>
      <c r="C150" s="686"/>
      <c r="D150" s="686"/>
      <c r="E150" s="686"/>
      <c r="F150" s="693"/>
      <c r="G150" s="686"/>
      <c r="H150" s="686"/>
      <c r="I150" s="686"/>
      <c r="J150" s="686"/>
      <c r="K150" s="686"/>
      <c r="L150" s="686"/>
      <c r="M150" s="686"/>
      <c r="N150" s="686"/>
      <c r="O150" s="686"/>
      <c r="P150" s="686"/>
      <c r="Q150" s="686"/>
      <c r="R150" s="686"/>
      <c r="S150" s="686"/>
      <c r="T150" s="686"/>
      <c r="U150" s="686"/>
      <c r="V150" s="686"/>
      <c r="W150" s="686"/>
      <c r="X150" s="694"/>
      <c r="Y150" s="694"/>
      <c r="Z150" s="686"/>
      <c r="AA150" s="686"/>
      <c r="AB150" s="686"/>
      <c r="AC150" s="686"/>
      <c r="AD150" s="686"/>
      <c r="AE150" s="686"/>
      <c r="AF150" s="686"/>
      <c r="AG150" s="686"/>
      <c r="AH150" s="686"/>
      <c r="AI150" s="686"/>
      <c r="AJ150" s="672"/>
    </row>
    <row r="151" spans="1:36" ht="15.75" customHeight="1">
      <c r="A151" s="686"/>
      <c r="B151" s="686"/>
      <c r="C151" s="686"/>
      <c r="D151" s="686"/>
      <c r="E151" s="686"/>
      <c r="F151" s="693"/>
      <c r="G151" s="686"/>
      <c r="H151" s="686"/>
      <c r="I151" s="686"/>
      <c r="J151" s="686"/>
      <c r="K151" s="686"/>
      <c r="L151" s="686"/>
      <c r="M151" s="686"/>
      <c r="N151" s="686"/>
      <c r="O151" s="686"/>
      <c r="P151" s="686"/>
      <c r="Q151" s="686"/>
      <c r="R151" s="686"/>
      <c r="S151" s="686"/>
      <c r="T151" s="686"/>
      <c r="U151" s="686"/>
      <c r="V151" s="686"/>
      <c r="W151" s="686"/>
      <c r="X151" s="694"/>
      <c r="Y151" s="694"/>
      <c r="Z151" s="686"/>
      <c r="AA151" s="686"/>
      <c r="AB151" s="686"/>
      <c r="AC151" s="686"/>
      <c r="AD151" s="686"/>
      <c r="AE151" s="686"/>
      <c r="AF151" s="686"/>
      <c r="AG151" s="686"/>
      <c r="AH151" s="686"/>
      <c r="AI151" s="686"/>
      <c r="AJ151" s="672"/>
    </row>
    <row r="152" spans="1:36" ht="15.75" customHeight="1">
      <c r="A152" s="686"/>
      <c r="B152" s="686"/>
      <c r="C152" s="686"/>
      <c r="D152" s="686"/>
      <c r="E152" s="686"/>
      <c r="F152" s="693"/>
      <c r="G152" s="686"/>
      <c r="H152" s="686"/>
      <c r="I152" s="686"/>
      <c r="J152" s="686"/>
      <c r="K152" s="686"/>
      <c r="L152" s="686"/>
      <c r="M152" s="686"/>
      <c r="N152" s="686"/>
      <c r="O152" s="686"/>
      <c r="P152" s="686"/>
      <c r="Q152" s="686"/>
      <c r="R152" s="686"/>
      <c r="S152" s="686"/>
      <c r="T152" s="686"/>
      <c r="U152" s="686"/>
      <c r="V152" s="686"/>
      <c r="W152" s="686"/>
      <c r="X152" s="694"/>
      <c r="Y152" s="694"/>
      <c r="Z152" s="686"/>
      <c r="AA152" s="686"/>
      <c r="AB152" s="686"/>
      <c r="AC152" s="686"/>
      <c r="AD152" s="686"/>
      <c r="AE152" s="686"/>
      <c r="AF152" s="686"/>
      <c r="AG152" s="686"/>
      <c r="AH152" s="686"/>
      <c r="AI152" s="686"/>
      <c r="AJ152" s="672"/>
    </row>
    <row r="153" spans="1:36" ht="15.75" customHeight="1">
      <c r="A153" s="686"/>
      <c r="B153" s="686"/>
      <c r="C153" s="686"/>
      <c r="D153" s="686"/>
      <c r="E153" s="686"/>
      <c r="F153" s="693"/>
      <c r="G153" s="686"/>
      <c r="H153" s="686"/>
      <c r="I153" s="686"/>
      <c r="J153" s="686"/>
      <c r="K153" s="686"/>
      <c r="L153" s="686"/>
      <c r="M153" s="686"/>
      <c r="N153" s="686"/>
      <c r="O153" s="686"/>
      <c r="P153" s="686"/>
      <c r="Q153" s="686"/>
      <c r="R153" s="686"/>
      <c r="S153" s="686"/>
      <c r="T153" s="686"/>
      <c r="U153" s="686"/>
      <c r="V153" s="686"/>
      <c r="W153" s="686"/>
      <c r="X153" s="694"/>
      <c r="Y153" s="694"/>
      <c r="Z153" s="686"/>
      <c r="AA153" s="686"/>
      <c r="AB153" s="686"/>
      <c r="AC153" s="686"/>
      <c r="AD153" s="686"/>
      <c r="AE153" s="686"/>
      <c r="AF153" s="686"/>
      <c r="AG153" s="686"/>
      <c r="AH153" s="686"/>
      <c r="AI153" s="686"/>
      <c r="AJ153" s="672"/>
    </row>
    <row r="154" spans="1:36" ht="15.75" customHeight="1">
      <c r="A154" s="686"/>
      <c r="B154" s="686"/>
      <c r="C154" s="686"/>
      <c r="D154" s="686"/>
      <c r="E154" s="686"/>
      <c r="F154" s="693"/>
      <c r="G154" s="686"/>
      <c r="H154" s="686"/>
      <c r="I154" s="686"/>
      <c r="J154" s="686"/>
      <c r="K154" s="686"/>
      <c r="L154" s="686"/>
      <c r="M154" s="686"/>
      <c r="N154" s="686"/>
      <c r="O154" s="686"/>
      <c r="P154" s="686"/>
      <c r="Q154" s="686"/>
      <c r="R154" s="686"/>
      <c r="S154" s="686"/>
      <c r="T154" s="686"/>
      <c r="U154" s="686"/>
      <c r="V154" s="686"/>
      <c r="W154" s="686"/>
      <c r="X154" s="694"/>
      <c r="Y154" s="694"/>
      <c r="Z154" s="686"/>
      <c r="AA154" s="686"/>
      <c r="AB154" s="686"/>
      <c r="AC154" s="686"/>
      <c r="AD154" s="686"/>
      <c r="AE154" s="686"/>
      <c r="AF154" s="686"/>
      <c r="AG154" s="686"/>
      <c r="AH154" s="686"/>
      <c r="AI154" s="686"/>
      <c r="AJ154" s="672"/>
    </row>
    <row r="155" spans="1:36" ht="15.75" customHeight="1">
      <c r="A155" s="686"/>
      <c r="B155" s="686"/>
      <c r="C155" s="686"/>
      <c r="D155" s="686"/>
      <c r="E155" s="686"/>
      <c r="F155" s="693"/>
      <c r="G155" s="686"/>
      <c r="H155" s="686"/>
      <c r="I155" s="686"/>
      <c r="J155" s="686"/>
      <c r="K155" s="686"/>
      <c r="L155" s="686"/>
      <c r="M155" s="686"/>
      <c r="N155" s="686"/>
      <c r="O155" s="686"/>
      <c r="P155" s="686"/>
      <c r="Q155" s="686"/>
      <c r="R155" s="686"/>
      <c r="S155" s="686"/>
      <c r="T155" s="686"/>
      <c r="U155" s="686"/>
      <c r="V155" s="686"/>
      <c r="W155" s="686"/>
      <c r="X155" s="694"/>
      <c r="Y155" s="694"/>
      <c r="Z155" s="686"/>
      <c r="AA155" s="686"/>
      <c r="AB155" s="686"/>
      <c r="AC155" s="686"/>
      <c r="AD155" s="686"/>
      <c r="AE155" s="686"/>
      <c r="AF155" s="686"/>
      <c r="AG155" s="686"/>
      <c r="AH155" s="686"/>
      <c r="AI155" s="686"/>
      <c r="AJ155" s="672"/>
    </row>
    <row r="156" spans="1:36" ht="15.75" customHeight="1">
      <c r="A156" s="686"/>
      <c r="B156" s="686"/>
      <c r="C156" s="686"/>
      <c r="D156" s="686"/>
      <c r="E156" s="686"/>
      <c r="F156" s="693"/>
      <c r="G156" s="686"/>
      <c r="H156" s="686"/>
      <c r="I156" s="686"/>
      <c r="J156" s="686"/>
      <c r="K156" s="686"/>
      <c r="L156" s="686"/>
      <c r="M156" s="686"/>
      <c r="N156" s="686"/>
      <c r="O156" s="686"/>
      <c r="P156" s="686"/>
      <c r="Q156" s="686"/>
      <c r="R156" s="686"/>
      <c r="S156" s="686"/>
      <c r="T156" s="686"/>
      <c r="U156" s="686"/>
      <c r="V156" s="686"/>
      <c r="W156" s="686"/>
      <c r="X156" s="694"/>
      <c r="Y156" s="694"/>
      <c r="Z156" s="686"/>
      <c r="AA156" s="686"/>
      <c r="AB156" s="686"/>
      <c r="AC156" s="686"/>
      <c r="AD156" s="686"/>
      <c r="AE156" s="686"/>
      <c r="AF156" s="686"/>
      <c r="AG156" s="686"/>
      <c r="AH156" s="686"/>
      <c r="AI156" s="686"/>
      <c r="AJ156" s="672"/>
    </row>
    <row r="157" spans="1:36" ht="15.75" customHeight="1">
      <c r="A157" s="686"/>
      <c r="B157" s="686"/>
      <c r="C157" s="686"/>
      <c r="D157" s="686"/>
      <c r="E157" s="686"/>
      <c r="F157" s="693"/>
      <c r="G157" s="686"/>
      <c r="H157" s="686"/>
      <c r="I157" s="686"/>
      <c r="J157" s="686"/>
      <c r="K157" s="686"/>
      <c r="L157" s="686"/>
      <c r="M157" s="686"/>
      <c r="N157" s="686"/>
      <c r="O157" s="686"/>
      <c r="P157" s="686"/>
      <c r="Q157" s="686"/>
      <c r="R157" s="686"/>
      <c r="S157" s="686"/>
      <c r="T157" s="686"/>
      <c r="U157" s="686"/>
      <c r="V157" s="686"/>
      <c r="W157" s="686"/>
      <c r="X157" s="694"/>
      <c r="Y157" s="694"/>
      <c r="Z157" s="686"/>
      <c r="AA157" s="686"/>
      <c r="AB157" s="686"/>
      <c r="AC157" s="686"/>
      <c r="AD157" s="686"/>
      <c r="AE157" s="686"/>
      <c r="AF157" s="686"/>
      <c r="AG157" s="686"/>
      <c r="AH157" s="686"/>
      <c r="AI157" s="686"/>
      <c r="AJ157" s="672"/>
    </row>
    <row r="158" spans="1:36" ht="15.75" customHeight="1">
      <c r="A158" s="686"/>
      <c r="B158" s="686"/>
      <c r="C158" s="686"/>
      <c r="D158" s="686"/>
      <c r="E158" s="686"/>
      <c r="F158" s="693"/>
      <c r="G158" s="686"/>
      <c r="H158" s="686"/>
      <c r="I158" s="686"/>
      <c r="J158" s="686"/>
      <c r="K158" s="686"/>
      <c r="L158" s="686"/>
      <c r="M158" s="686"/>
      <c r="N158" s="686"/>
      <c r="O158" s="686"/>
      <c r="P158" s="686"/>
      <c r="Q158" s="686"/>
      <c r="R158" s="686"/>
      <c r="S158" s="686"/>
      <c r="T158" s="686"/>
      <c r="U158" s="686"/>
      <c r="V158" s="686"/>
      <c r="W158" s="686"/>
      <c r="X158" s="694"/>
      <c r="Y158" s="694"/>
      <c r="Z158" s="686"/>
      <c r="AA158" s="686"/>
      <c r="AB158" s="686"/>
      <c r="AC158" s="686"/>
      <c r="AD158" s="686"/>
      <c r="AE158" s="686"/>
      <c r="AF158" s="686"/>
      <c r="AG158" s="686"/>
      <c r="AH158" s="686"/>
      <c r="AI158" s="686"/>
      <c r="AJ158" s="672"/>
    </row>
    <row r="159" spans="1:36" ht="15.75" customHeight="1">
      <c r="A159" s="686"/>
      <c r="B159" s="686"/>
      <c r="C159" s="686"/>
      <c r="D159" s="686"/>
      <c r="E159" s="686"/>
      <c r="F159" s="693"/>
      <c r="G159" s="686"/>
      <c r="H159" s="686"/>
      <c r="I159" s="686"/>
      <c r="J159" s="686"/>
      <c r="K159" s="686"/>
      <c r="L159" s="686"/>
      <c r="M159" s="686"/>
      <c r="N159" s="686"/>
      <c r="O159" s="686"/>
      <c r="P159" s="686"/>
      <c r="Q159" s="686"/>
      <c r="R159" s="686"/>
      <c r="S159" s="686"/>
      <c r="T159" s="686"/>
      <c r="U159" s="686"/>
      <c r="V159" s="686"/>
      <c r="W159" s="686"/>
      <c r="X159" s="694"/>
      <c r="Y159" s="694"/>
      <c r="Z159" s="686"/>
      <c r="AA159" s="686"/>
      <c r="AB159" s="686"/>
      <c r="AC159" s="686"/>
      <c r="AD159" s="686"/>
      <c r="AE159" s="686"/>
      <c r="AF159" s="686"/>
      <c r="AG159" s="686"/>
      <c r="AH159" s="686"/>
      <c r="AI159" s="686"/>
      <c r="AJ159" s="672"/>
    </row>
    <row r="160" spans="1:36" ht="15.75" customHeight="1">
      <c r="A160" s="686"/>
      <c r="B160" s="686"/>
      <c r="C160" s="686"/>
      <c r="D160" s="686"/>
      <c r="E160" s="686"/>
      <c r="F160" s="693"/>
      <c r="G160" s="686"/>
      <c r="H160" s="686"/>
      <c r="I160" s="686"/>
      <c r="J160" s="686"/>
      <c r="K160" s="686"/>
      <c r="L160" s="686"/>
      <c r="M160" s="686"/>
      <c r="N160" s="686"/>
      <c r="O160" s="686"/>
      <c r="P160" s="686"/>
      <c r="Q160" s="686"/>
      <c r="R160" s="686"/>
      <c r="S160" s="686"/>
      <c r="T160" s="686"/>
      <c r="U160" s="686"/>
      <c r="V160" s="686"/>
      <c r="W160" s="686"/>
      <c r="X160" s="694"/>
      <c r="Y160" s="694"/>
      <c r="Z160" s="686"/>
      <c r="AA160" s="686"/>
      <c r="AB160" s="686"/>
      <c r="AC160" s="686"/>
      <c r="AD160" s="686"/>
      <c r="AE160" s="686"/>
      <c r="AF160" s="686"/>
      <c r="AG160" s="686"/>
      <c r="AH160" s="686"/>
      <c r="AI160" s="686"/>
      <c r="AJ160" s="672"/>
    </row>
    <row r="161" spans="1:36" ht="15.75" customHeight="1">
      <c r="A161" s="686"/>
      <c r="B161" s="686"/>
      <c r="C161" s="686"/>
      <c r="D161" s="686"/>
      <c r="E161" s="686"/>
      <c r="F161" s="693"/>
      <c r="G161" s="686"/>
      <c r="H161" s="686"/>
      <c r="I161" s="686"/>
      <c r="J161" s="686"/>
      <c r="K161" s="686"/>
      <c r="L161" s="686"/>
      <c r="M161" s="686"/>
      <c r="N161" s="686"/>
      <c r="O161" s="686"/>
      <c r="P161" s="686"/>
      <c r="Q161" s="686"/>
      <c r="R161" s="686"/>
      <c r="S161" s="686"/>
      <c r="T161" s="686"/>
      <c r="U161" s="686"/>
      <c r="V161" s="686"/>
      <c r="W161" s="686"/>
      <c r="X161" s="694"/>
      <c r="Y161" s="694"/>
      <c r="Z161" s="686"/>
      <c r="AA161" s="686"/>
      <c r="AB161" s="686"/>
      <c r="AC161" s="686"/>
      <c r="AD161" s="686"/>
      <c r="AE161" s="686"/>
      <c r="AF161" s="686"/>
      <c r="AG161" s="686"/>
      <c r="AH161" s="686"/>
      <c r="AI161" s="686"/>
      <c r="AJ161" s="672"/>
    </row>
    <row r="162" spans="1:36" ht="15.75" customHeight="1">
      <c r="A162" s="686"/>
      <c r="B162" s="686"/>
      <c r="C162" s="686"/>
      <c r="D162" s="686"/>
      <c r="E162" s="686"/>
      <c r="F162" s="693"/>
      <c r="G162" s="686"/>
      <c r="H162" s="686"/>
      <c r="I162" s="686"/>
      <c r="J162" s="686"/>
      <c r="K162" s="686"/>
      <c r="L162" s="686"/>
      <c r="M162" s="686"/>
      <c r="N162" s="686"/>
      <c r="O162" s="686"/>
      <c r="P162" s="686"/>
      <c r="Q162" s="686"/>
      <c r="R162" s="686"/>
      <c r="S162" s="686"/>
      <c r="T162" s="686"/>
      <c r="U162" s="686"/>
      <c r="V162" s="686"/>
      <c r="W162" s="686"/>
      <c r="X162" s="694"/>
      <c r="Y162" s="694"/>
      <c r="Z162" s="686"/>
      <c r="AA162" s="686"/>
      <c r="AB162" s="686"/>
      <c r="AC162" s="686"/>
      <c r="AD162" s="686"/>
      <c r="AE162" s="686"/>
      <c r="AF162" s="686"/>
      <c r="AG162" s="686"/>
      <c r="AH162" s="686"/>
      <c r="AI162" s="686"/>
      <c r="AJ162" s="672"/>
    </row>
    <row r="163" spans="1:36" ht="15.75" customHeight="1">
      <c r="A163" s="686"/>
      <c r="B163" s="686"/>
      <c r="C163" s="686"/>
      <c r="D163" s="686"/>
      <c r="E163" s="686"/>
      <c r="F163" s="693"/>
      <c r="G163" s="686"/>
      <c r="H163" s="686"/>
      <c r="I163" s="686"/>
      <c r="J163" s="686"/>
      <c r="K163" s="686"/>
      <c r="L163" s="686"/>
      <c r="M163" s="686"/>
      <c r="N163" s="686"/>
      <c r="O163" s="686"/>
      <c r="P163" s="686"/>
      <c r="Q163" s="686"/>
      <c r="R163" s="686"/>
      <c r="S163" s="686"/>
      <c r="T163" s="686"/>
      <c r="U163" s="686"/>
      <c r="V163" s="686"/>
      <c r="W163" s="686"/>
      <c r="X163" s="694"/>
      <c r="Y163" s="694"/>
      <c r="Z163" s="686"/>
      <c r="AA163" s="686"/>
      <c r="AB163" s="686"/>
      <c r="AC163" s="686"/>
      <c r="AD163" s="686"/>
      <c r="AE163" s="686"/>
      <c r="AF163" s="686"/>
      <c r="AG163" s="686"/>
      <c r="AH163" s="686"/>
      <c r="AI163" s="686"/>
      <c r="AJ163" s="672"/>
    </row>
    <row r="164" spans="1:36" ht="15.75" customHeight="1">
      <c r="A164" s="686"/>
      <c r="B164" s="686"/>
      <c r="C164" s="686"/>
      <c r="D164" s="686"/>
      <c r="E164" s="686"/>
      <c r="F164" s="693"/>
      <c r="G164" s="686"/>
      <c r="H164" s="686"/>
      <c r="I164" s="686"/>
      <c r="J164" s="686"/>
      <c r="K164" s="686"/>
      <c r="L164" s="686"/>
      <c r="M164" s="686"/>
      <c r="N164" s="686"/>
      <c r="O164" s="686"/>
      <c r="P164" s="686"/>
      <c r="Q164" s="686"/>
      <c r="R164" s="686"/>
      <c r="S164" s="686"/>
      <c r="T164" s="686"/>
      <c r="U164" s="686"/>
      <c r="V164" s="686"/>
      <c r="W164" s="686"/>
      <c r="X164" s="694"/>
      <c r="Y164" s="694"/>
      <c r="Z164" s="686"/>
      <c r="AA164" s="686"/>
      <c r="AB164" s="686"/>
      <c r="AC164" s="686"/>
      <c r="AD164" s="686"/>
      <c r="AE164" s="686"/>
      <c r="AF164" s="686"/>
      <c r="AG164" s="686"/>
      <c r="AH164" s="686"/>
      <c r="AI164" s="686"/>
      <c r="AJ164" s="672"/>
    </row>
    <row r="165" spans="1:36" ht="15.75" customHeight="1">
      <c r="A165" s="686"/>
      <c r="B165" s="686"/>
      <c r="C165" s="686"/>
      <c r="D165" s="686"/>
      <c r="E165" s="686"/>
      <c r="F165" s="693"/>
      <c r="G165" s="686"/>
      <c r="H165" s="686"/>
      <c r="I165" s="686"/>
      <c r="J165" s="686"/>
      <c r="K165" s="686"/>
      <c r="L165" s="686"/>
      <c r="M165" s="686"/>
      <c r="N165" s="686"/>
      <c r="O165" s="686"/>
      <c r="P165" s="686"/>
      <c r="Q165" s="686"/>
      <c r="R165" s="686"/>
      <c r="S165" s="686"/>
      <c r="T165" s="686"/>
      <c r="U165" s="686"/>
      <c r="V165" s="686"/>
      <c r="W165" s="686"/>
      <c r="X165" s="694"/>
      <c r="Y165" s="694"/>
      <c r="Z165" s="686"/>
      <c r="AA165" s="686"/>
      <c r="AB165" s="686"/>
      <c r="AC165" s="686"/>
      <c r="AD165" s="686"/>
      <c r="AE165" s="686"/>
      <c r="AF165" s="686"/>
      <c r="AG165" s="686"/>
      <c r="AH165" s="686"/>
      <c r="AI165" s="686"/>
      <c r="AJ165" s="672"/>
    </row>
    <row r="166" spans="1:36" ht="15.75" customHeight="1">
      <c r="A166" s="686"/>
      <c r="B166" s="686"/>
      <c r="C166" s="686"/>
      <c r="D166" s="686"/>
      <c r="E166" s="686"/>
      <c r="F166" s="693"/>
      <c r="G166" s="686"/>
      <c r="H166" s="686"/>
      <c r="I166" s="686"/>
      <c r="J166" s="686"/>
      <c r="K166" s="686"/>
      <c r="L166" s="686"/>
      <c r="M166" s="686"/>
      <c r="N166" s="686"/>
      <c r="O166" s="686"/>
      <c r="P166" s="686"/>
      <c r="Q166" s="686"/>
      <c r="R166" s="686"/>
      <c r="S166" s="686"/>
      <c r="T166" s="686"/>
      <c r="U166" s="686"/>
      <c r="V166" s="686"/>
      <c r="W166" s="686"/>
      <c r="X166" s="694"/>
      <c r="Y166" s="694"/>
      <c r="Z166" s="686"/>
      <c r="AA166" s="686"/>
      <c r="AB166" s="686"/>
      <c r="AC166" s="686"/>
      <c r="AD166" s="686"/>
      <c r="AE166" s="686"/>
      <c r="AF166" s="686"/>
      <c r="AG166" s="686"/>
      <c r="AH166" s="686"/>
      <c r="AI166" s="686"/>
      <c r="AJ166" s="672"/>
    </row>
    <row r="167" spans="1:36" ht="15.75" customHeight="1">
      <c r="A167" s="686"/>
      <c r="B167" s="686"/>
      <c r="C167" s="686"/>
      <c r="D167" s="686"/>
      <c r="E167" s="686"/>
      <c r="F167" s="693"/>
      <c r="G167" s="686"/>
      <c r="H167" s="686"/>
      <c r="I167" s="686"/>
      <c r="J167" s="686"/>
      <c r="K167" s="686"/>
      <c r="L167" s="686"/>
      <c r="M167" s="686"/>
      <c r="N167" s="686"/>
      <c r="O167" s="686"/>
      <c r="P167" s="686"/>
      <c r="Q167" s="686"/>
      <c r="R167" s="686"/>
      <c r="S167" s="686"/>
      <c r="T167" s="686"/>
      <c r="U167" s="686"/>
      <c r="V167" s="686"/>
      <c r="W167" s="686"/>
      <c r="X167" s="694"/>
      <c r="Y167" s="694"/>
      <c r="Z167" s="686"/>
      <c r="AA167" s="686"/>
      <c r="AB167" s="686"/>
      <c r="AC167" s="686"/>
      <c r="AD167" s="686"/>
      <c r="AE167" s="686"/>
      <c r="AF167" s="686"/>
      <c r="AG167" s="686"/>
      <c r="AH167" s="686"/>
      <c r="AI167" s="686"/>
      <c r="AJ167" s="672"/>
    </row>
    <row r="168" spans="1:36" ht="15.75" customHeight="1">
      <c r="A168" s="686"/>
      <c r="B168" s="686"/>
      <c r="C168" s="686"/>
      <c r="D168" s="686"/>
      <c r="E168" s="686"/>
      <c r="F168" s="693"/>
      <c r="G168" s="686"/>
      <c r="H168" s="686"/>
      <c r="I168" s="686"/>
      <c r="J168" s="686"/>
      <c r="K168" s="686"/>
      <c r="L168" s="686"/>
      <c r="M168" s="686"/>
      <c r="N168" s="686"/>
      <c r="O168" s="686"/>
      <c r="P168" s="686"/>
      <c r="Q168" s="686"/>
      <c r="R168" s="686"/>
      <c r="S168" s="686"/>
      <c r="T168" s="686"/>
      <c r="U168" s="686"/>
      <c r="V168" s="686"/>
      <c r="W168" s="686"/>
      <c r="X168" s="694"/>
      <c r="Y168" s="694"/>
      <c r="Z168" s="686"/>
      <c r="AA168" s="686"/>
      <c r="AB168" s="686"/>
      <c r="AC168" s="686"/>
      <c r="AD168" s="686"/>
      <c r="AE168" s="686"/>
      <c r="AF168" s="686"/>
      <c r="AG168" s="686"/>
      <c r="AH168" s="686"/>
      <c r="AI168" s="686"/>
      <c r="AJ168" s="672"/>
    </row>
    <row r="169" spans="1:36" ht="15.75" customHeight="1">
      <c r="A169" s="686"/>
      <c r="B169" s="686"/>
      <c r="C169" s="686"/>
      <c r="D169" s="686"/>
      <c r="E169" s="686"/>
      <c r="F169" s="693"/>
      <c r="G169" s="686"/>
      <c r="H169" s="686"/>
      <c r="I169" s="686"/>
      <c r="J169" s="686"/>
      <c r="K169" s="686"/>
      <c r="L169" s="686"/>
      <c r="M169" s="686"/>
      <c r="N169" s="686"/>
      <c r="O169" s="686"/>
      <c r="P169" s="686"/>
      <c r="Q169" s="686"/>
      <c r="R169" s="686"/>
      <c r="S169" s="686"/>
      <c r="T169" s="686"/>
      <c r="U169" s="686"/>
      <c r="V169" s="686"/>
      <c r="W169" s="686"/>
      <c r="X169" s="694"/>
      <c r="Y169" s="694"/>
      <c r="Z169" s="686"/>
      <c r="AA169" s="686"/>
      <c r="AB169" s="686"/>
      <c r="AC169" s="686"/>
      <c r="AD169" s="686"/>
      <c r="AE169" s="686"/>
      <c r="AF169" s="686"/>
      <c r="AG169" s="686"/>
      <c r="AH169" s="686"/>
      <c r="AI169" s="686"/>
      <c r="AJ169" s="672"/>
    </row>
    <row r="170" spans="1:36" ht="15.75" customHeight="1">
      <c r="A170" s="686"/>
      <c r="B170" s="686"/>
      <c r="C170" s="686"/>
      <c r="D170" s="686"/>
      <c r="E170" s="686"/>
      <c r="F170" s="693"/>
      <c r="G170" s="686"/>
      <c r="H170" s="686"/>
      <c r="I170" s="686"/>
      <c r="J170" s="686"/>
      <c r="K170" s="686"/>
      <c r="L170" s="686"/>
      <c r="M170" s="686"/>
      <c r="N170" s="686"/>
      <c r="O170" s="686"/>
      <c r="P170" s="686"/>
      <c r="Q170" s="686"/>
      <c r="R170" s="686"/>
      <c r="S170" s="686"/>
      <c r="T170" s="686"/>
      <c r="U170" s="686"/>
      <c r="V170" s="686"/>
      <c r="W170" s="686"/>
      <c r="X170" s="694"/>
      <c r="Y170" s="694"/>
      <c r="Z170" s="686"/>
      <c r="AA170" s="686"/>
      <c r="AB170" s="686"/>
      <c r="AC170" s="686"/>
      <c r="AD170" s="686"/>
      <c r="AE170" s="686"/>
      <c r="AF170" s="686"/>
      <c r="AG170" s="686"/>
      <c r="AH170" s="686"/>
      <c r="AI170" s="686"/>
      <c r="AJ170" s="672"/>
    </row>
    <row r="171" spans="1:36" ht="15.75" customHeight="1">
      <c r="A171" s="686"/>
      <c r="B171" s="686"/>
      <c r="C171" s="686"/>
      <c r="D171" s="686"/>
      <c r="E171" s="686"/>
      <c r="F171" s="693"/>
      <c r="G171" s="686"/>
      <c r="H171" s="686"/>
      <c r="I171" s="686"/>
      <c r="J171" s="686"/>
      <c r="K171" s="686"/>
      <c r="L171" s="686"/>
      <c r="M171" s="686"/>
      <c r="N171" s="686"/>
      <c r="O171" s="686"/>
      <c r="P171" s="686"/>
      <c r="Q171" s="686"/>
      <c r="R171" s="686"/>
      <c r="S171" s="686"/>
      <c r="T171" s="686"/>
      <c r="U171" s="686"/>
      <c r="V171" s="686"/>
      <c r="W171" s="686"/>
      <c r="X171" s="694"/>
      <c r="Y171" s="694"/>
      <c r="Z171" s="686"/>
      <c r="AA171" s="686"/>
      <c r="AB171" s="686"/>
      <c r="AC171" s="686"/>
      <c r="AD171" s="686"/>
      <c r="AE171" s="686"/>
      <c r="AF171" s="686"/>
      <c r="AG171" s="686"/>
      <c r="AH171" s="686"/>
      <c r="AI171" s="686"/>
      <c r="AJ171" s="672"/>
    </row>
    <row r="172" spans="1:36" ht="15.75" customHeight="1">
      <c r="A172" s="686"/>
      <c r="B172" s="686"/>
      <c r="C172" s="686"/>
      <c r="D172" s="686"/>
      <c r="E172" s="686"/>
      <c r="F172" s="693"/>
      <c r="G172" s="686"/>
      <c r="H172" s="686"/>
      <c r="I172" s="686"/>
      <c r="J172" s="686"/>
      <c r="K172" s="686"/>
      <c r="L172" s="686"/>
      <c r="M172" s="686"/>
      <c r="N172" s="686"/>
      <c r="O172" s="686"/>
      <c r="P172" s="686"/>
      <c r="Q172" s="686"/>
      <c r="R172" s="686"/>
      <c r="S172" s="686"/>
      <c r="T172" s="686"/>
      <c r="U172" s="686"/>
      <c r="V172" s="686"/>
      <c r="W172" s="686"/>
      <c r="X172" s="694"/>
      <c r="Y172" s="694"/>
      <c r="Z172" s="686"/>
      <c r="AA172" s="686"/>
      <c r="AB172" s="686"/>
      <c r="AC172" s="686"/>
      <c r="AD172" s="686"/>
      <c r="AE172" s="686"/>
      <c r="AF172" s="686"/>
      <c r="AG172" s="686"/>
      <c r="AH172" s="686"/>
      <c r="AI172" s="686"/>
      <c r="AJ172" s="672"/>
    </row>
    <row r="173" spans="1:36" ht="15.75" customHeight="1">
      <c r="A173" s="686"/>
      <c r="B173" s="686"/>
      <c r="C173" s="686"/>
      <c r="D173" s="686"/>
      <c r="E173" s="686"/>
      <c r="F173" s="693"/>
      <c r="G173" s="686"/>
      <c r="H173" s="686"/>
      <c r="I173" s="686"/>
      <c r="J173" s="686"/>
      <c r="K173" s="686"/>
      <c r="L173" s="686"/>
      <c r="M173" s="686"/>
      <c r="N173" s="686"/>
      <c r="O173" s="686"/>
      <c r="P173" s="686"/>
      <c r="Q173" s="686"/>
      <c r="R173" s="686"/>
      <c r="S173" s="686"/>
      <c r="T173" s="686"/>
      <c r="U173" s="686"/>
      <c r="V173" s="686"/>
      <c r="W173" s="686"/>
      <c r="X173" s="694"/>
      <c r="Y173" s="694"/>
      <c r="Z173" s="686"/>
      <c r="AA173" s="686"/>
      <c r="AB173" s="686"/>
      <c r="AC173" s="686"/>
      <c r="AD173" s="686"/>
      <c r="AE173" s="686"/>
      <c r="AF173" s="686"/>
      <c r="AG173" s="686"/>
      <c r="AH173" s="686"/>
      <c r="AI173" s="686"/>
      <c r="AJ173" s="672"/>
    </row>
    <row r="174" spans="1:36" ht="15.75" customHeight="1">
      <c r="A174" s="686"/>
      <c r="B174" s="686"/>
      <c r="C174" s="686"/>
      <c r="D174" s="686"/>
      <c r="E174" s="686"/>
      <c r="F174" s="693"/>
      <c r="G174" s="686"/>
      <c r="H174" s="686"/>
      <c r="I174" s="686"/>
      <c r="J174" s="686"/>
      <c r="K174" s="686"/>
      <c r="L174" s="686"/>
      <c r="M174" s="686"/>
      <c r="N174" s="686"/>
      <c r="O174" s="686"/>
      <c r="P174" s="686"/>
      <c r="Q174" s="686"/>
      <c r="R174" s="686"/>
      <c r="S174" s="686"/>
      <c r="T174" s="686"/>
      <c r="U174" s="686"/>
      <c r="V174" s="686"/>
      <c r="W174" s="686"/>
      <c r="X174" s="694"/>
      <c r="Y174" s="694"/>
      <c r="Z174" s="686"/>
      <c r="AA174" s="686"/>
      <c r="AB174" s="686"/>
      <c r="AC174" s="686"/>
      <c r="AD174" s="686"/>
      <c r="AE174" s="686"/>
      <c r="AF174" s="686"/>
      <c r="AG174" s="686"/>
      <c r="AH174" s="686"/>
      <c r="AI174" s="686"/>
      <c r="AJ174" s="672"/>
    </row>
    <row r="175" spans="1:36" ht="15.75" customHeight="1">
      <c r="A175" s="686"/>
      <c r="B175" s="686"/>
      <c r="C175" s="686"/>
      <c r="D175" s="686"/>
      <c r="E175" s="686"/>
      <c r="F175" s="693"/>
      <c r="G175" s="686"/>
      <c r="H175" s="686"/>
      <c r="I175" s="686"/>
      <c r="J175" s="686"/>
      <c r="K175" s="686"/>
      <c r="L175" s="686"/>
      <c r="M175" s="686"/>
      <c r="N175" s="686"/>
      <c r="O175" s="686"/>
      <c r="P175" s="686"/>
      <c r="Q175" s="686"/>
      <c r="R175" s="686"/>
      <c r="S175" s="686"/>
      <c r="T175" s="686"/>
      <c r="U175" s="686"/>
      <c r="V175" s="686"/>
      <c r="W175" s="686"/>
      <c r="X175" s="694"/>
      <c r="Y175" s="694"/>
      <c r="Z175" s="686"/>
      <c r="AA175" s="686"/>
      <c r="AB175" s="686"/>
      <c r="AC175" s="686"/>
      <c r="AD175" s="686"/>
      <c r="AE175" s="686"/>
      <c r="AF175" s="686"/>
      <c r="AG175" s="686"/>
      <c r="AH175" s="686"/>
      <c r="AI175" s="686"/>
      <c r="AJ175" s="672"/>
    </row>
    <row r="176" spans="1:36" ht="15.75" customHeight="1">
      <c r="A176" s="686"/>
      <c r="B176" s="686"/>
      <c r="C176" s="686"/>
      <c r="D176" s="686"/>
      <c r="E176" s="686"/>
      <c r="F176" s="693"/>
      <c r="G176" s="686"/>
      <c r="H176" s="686"/>
      <c r="I176" s="686"/>
      <c r="J176" s="686"/>
      <c r="K176" s="686"/>
      <c r="L176" s="686"/>
      <c r="M176" s="686"/>
      <c r="N176" s="686"/>
      <c r="O176" s="686"/>
      <c r="P176" s="686"/>
      <c r="Q176" s="686"/>
      <c r="R176" s="686"/>
      <c r="S176" s="686"/>
      <c r="T176" s="686"/>
      <c r="U176" s="686"/>
      <c r="V176" s="686"/>
      <c r="W176" s="686"/>
      <c r="X176" s="694"/>
      <c r="Y176" s="694"/>
      <c r="Z176" s="686"/>
      <c r="AA176" s="686"/>
      <c r="AB176" s="686"/>
      <c r="AC176" s="686"/>
      <c r="AD176" s="686"/>
      <c r="AE176" s="686"/>
      <c r="AF176" s="686"/>
      <c r="AG176" s="686"/>
      <c r="AH176" s="686"/>
      <c r="AI176" s="686"/>
      <c r="AJ176" s="672"/>
    </row>
    <row r="177" spans="1:36" ht="15.75" customHeight="1">
      <c r="A177" s="686"/>
      <c r="B177" s="686"/>
      <c r="C177" s="686"/>
      <c r="D177" s="686"/>
      <c r="E177" s="686"/>
      <c r="F177" s="693"/>
      <c r="G177" s="686"/>
      <c r="H177" s="686"/>
      <c r="I177" s="686"/>
      <c r="J177" s="686"/>
      <c r="K177" s="686"/>
      <c r="L177" s="686"/>
      <c r="M177" s="686"/>
      <c r="N177" s="686"/>
      <c r="O177" s="686"/>
      <c r="P177" s="686"/>
      <c r="Q177" s="686"/>
      <c r="R177" s="686"/>
      <c r="S177" s="686"/>
      <c r="T177" s="686"/>
      <c r="U177" s="686"/>
      <c r="V177" s="686"/>
      <c r="W177" s="686"/>
      <c r="X177" s="694"/>
      <c r="Y177" s="694"/>
      <c r="Z177" s="686"/>
      <c r="AA177" s="686"/>
      <c r="AB177" s="686"/>
      <c r="AC177" s="686"/>
      <c r="AD177" s="686"/>
      <c r="AE177" s="686"/>
      <c r="AF177" s="686"/>
      <c r="AG177" s="686"/>
      <c r="AH177" s="686"/>
      <c r="AI177" s="686"/>
      <c r="AJ177" s="672"/>
    </row>
    <row r="178" spans="1:36" ht="15.75" customHeight="1">
      <c r="A178" s="686"/>
      <c r="B178" s="686"/>
      <c r="C178" s="686"/>
      <c r="D178" s="686"/>
      <c r="E178" s="686"/>
      <c r="F178" s="693"/>
      <c r="G178" s="686"/>
      <c r="H178" s="686"/>
      <c r="I178" s="686"/>
      <c r="J178" s="686"/>
      <c r="K178" s="686"/>
      <c r="L178" s="686"/>
      <c r="M178" s="686"/>
      <c r="N178" s="686"/>
      <c r="O178" s="686"/>
      <c r="P178" s="686"/>
      <c r="Q178" s="686"/>
      <c r="R178" s="686"/>
      <c r="S178" s="686"/>
      <c r="T178" s="686"/>
      <c r="U178" s="686"/>
      <c r="V178" s="686"/>
      <c r="W178" s="686"/>
      <c r="X178" s="694"/>
      <c r="Y178" s="694"/>
      <c r="Z178" s="686"/>
      <c r="AA178" s="686"/>
      <c r="AB178" s="686"/>
      <c r="AC178" s="686"/>
      <c r="AD178" s="686"/>
      <c r="AE178" s="686"/>
      <c r="AF178" s="686"/>
      <c r="AG178" s="686"/>
      <c r="AH178" s="686"/>
      <c r="AI178" s="686"/>
      <c r="AJ178" s="672"/>
    </row>
    <row r="179" spans="1:36" ht="15.75" customHeight="1">
      <c r="A179" s="686"/>
      <c r="B179" s="686"/>
      <c r="C179" s="686"/>
      <c r="D179" s="686"/>
      <c r="E179" s="686"/>
      <c r="F179" s="693"/>
      <c r="G179" s="686"/>
      <c r="H179" s="686"/>
      <c r="I179" s="686"/>
      <c r="J179" s="686"/>
      <c r="K179" s="686"/>
      <c r="L179" s="686"/>
      <c r="M179" s="686"/>
      <c r="N179" s="686"/>
      <c r="O179" s="686"/>
      <c r="P179" s="686"/>
      <c r="Q179" s="686"/>
      <c r="R179" s="686"/>
      <c r="S179" s="686"/>
      <c r="T179" s="686"/>
      <c r="U179" s="686"/>
      <c r="V179" s="686"/>
      <c r="W179" s="686"/>
      <c r="X179" s="694"/>
      <c r="Y179" s="694"/>
      <c r="Z179" s="686"/>
      <c r="AA179" s="686"/>
      <c r="AB179" s="686"/>
      <c r="AC179" s="686"/>
      <c r="AD179" s="686"/>
      <c r="AE179" s="686"/>
      <c r="AF179" s="686"/>
      <c r="AG179" s="686"/>
      <c r="AH179" s="686"/>
      <c r="AI179" s="686"/>
      <c r="AJ179" s="672"/>
    </row>
    <row r="180" spans="1:36" ht="15.75" customHeight="1">
      <c r="A180" s="686"/>
      <c r="B180" s="686"/>
      <c r="C180" s="686"/>
      <c r="D180" s="686"/>
      <c r="E180" s="686"/>
      <c r="F180" s="693"/>
      <c r="G180" s="686"/>
      <c r="H180" s="686"/>
      <c r="I180" s="686"/>
      <c r="J180" s="686"/>
      <c r="K180" s="686"/>
      <c r="L180" s="686"/>
      <c r="M180" s="686"/>
      <c r="N180" s="686"/>
      <c r="O180" s="686"/>
      <c r="P180" s="686"/>
      <c r="Q180" s="686"/>
      <c r="R180" s="686"/>
      <c r="S180" s="686"/>
      <c r="T180" s="686"/>
      <c r="U180" s="686"/>
      <c r="V180" s="686"/>
      <c r="W180" s="686"/>
      <c r="X180" s="694"/>
      <c r="Y180" s="694"/>
      <c r="Z180" s="686"/>
      <c r="AA180" s="686"/>
      <c r="AB180" s="686"/>
      <c r="AC180" s="686"/>
      <c r="AD180" s="686"/>
      <c r="AE180" s="686"/>
      <c r="AF180" s="686"/>
      <c r="AG180" s="686"/>
      <c r="AH180" s="686"/>
      <c r="AI180" s="686"/>
      <c r="AJ180" s="672"/>
    </row>
    <row r="181" spans="1:36" ht="15.75" customHeight="1">
      <c r="A181" s="686"/>
      <c r="B181" s="686"/>
      <c r="C181" s="686"/>
      <c r="D181" s="686"/>
      <c r="E181" s="686"/>
      <c r="F181" s="693"/>
      <c r="G181" s="686"/>
      <c r="H181" s="686"/>
      <c r="I181" s="686"/>
      <c r="J181" s="686"/>
      <c r="K181" s="686"/>
      <c r="L181" s="686"/>
      <c r="M181" s="686"/>
      <c r="N181" s="686"/>
      <c r="O181" s="686"/>
      <c r="P181" s="686"/>
      <c r="Q181" s="686"/>
      <c r="R181" s="686"/>
      <c r="S181" s="686"/>
      <c r="T181" s="686"/>
      <c r="U181" s="686"/>
      <c r="V181" s="686"/>
      <c r="W181" s="686"/>
      <c r="X181" s="694"/>
      <c r="Y181" s="694"/>
      <c r="Z181" s="686"/>
      <c r="AA181" s="686"/>
      <c r="AB181" s="686"/>
      <c r="AC181" s="686"/>
      <c r="AD181" s="686"/>
      <c r="AE181" s="686"/>
      <c r="AF181" s="686"/>
      <c r="AG181" s="686"/>
      <c r="AH181" s="686"/>
      <c r="AI181" s="686"/>
      <c r="AJ181" s="672"/>
    </row>
    <row r="182" spans="1:36" ht="15.75" customHeight="1">
      <c r="A182" s="686"/>
      <c r="B182" s="686"/>
      <c r="C182" s="686"/>
      <c r="D182" s="686"/>
      <c r="E182" s="686"/>
      <c r="F182" s="693"/>
      <c r="G182" s="686"/>
      <c r="H182" s="686"/>
      <c r="I182" s="686"/>
      <c r="J182" s="686"/>
      <c r="K182" s="686"/>
      <c r="L182" s="686"/>
      <c r="M182" s="686"/>
      <c r="N182" s="686"/>
      <c r="O182" s="686"/>
      <c r="P182" s="686"/>
      <c r="Q182" s="686"/>
      <c r="R182" s="686"/>
      <c r="S182" s="686"/>
      <c r="T182" s="686"/>
      <c r="U182" s="686"/>
      <c r="V182" s="686"/>
      <c r="W182" s="686"/>
      <c r="X182" s="694"/>
      <c r="Y182" s="694"/>
      <c r="Z182" s="686"/>
      <c r="AA182" s="686"/>
      <c r="AB182" s="686"/>
      <c r="AC182" s="686"/>
      <c r="AD182" s="686"/>
      <c r="AE182" s="686"/>
      <c r="AF182" s="686"/>
      <c r="AG182" s="686"/>
      <c r="AH182" s="686"/>
      <c r="AI182" s="686"/>
      <c r="AJ182" s="672"/>
    </row>
    <row r="183" spans="1:36" ht="15.75" customHeight="1">
      <c r="A183" s="686"/>
      <c r="B183" s="686"/>
      <c r="C183" s="686"/>
      <c r="D183" s="686"/>
      <c r="E183" s="686"/>
      <c r="F183" s="693"/>
      <c r="G183" s="686"/>
      <c r="H183" s="686"/>
      <c r="I183" s="686"/>
      <c r="J183" s="686"/>
      <c r="K183" s="686"/>
      <c r="L183" s="686"/>
      <c r="M183" s="686"/>
      <c r="N183" s="686"/>
      <c r="O183" s="686"/>
      <c r="P183" s="686"/>
      <c r="Q183" s="686"/>
      <c r="R183" s="686"/>
      <c r="S183" s="686"/>
      <c r="T183" s="686"/>
      <c r="U183" s="686"/>
      <c r="V183" s="686"/>
      <c r="W183" s="686"/>
      <c r="X183" s="694"/>
      <c r="Y183" s="694"/>
      <c r="Z183" s="686"/>
      <c r="AA183" s="686"/>
      <c r="AB183" s="686"/>
      <c r="AC183" s="686"/>
      <c r="AD183" s="686"/>
      <c r="AE183" s="686"/>
      <c r="AF183" s="686"/>
      <c r="AG183" s="686"/>
      <c r="AH183" s="686"/>
      <c r="AI183" s="686"/>
      <c r="AJ183" s="672"/>
    </row>
    <row r="184" spans="1:36" ht="15.75" customHeight="1">
      <c r="A184" s="686"/>
      <c r="B184" s="686"/>
      <c r="C184" s="686"/>
      <c r="D184" s="686"/>
      <c r="E184" s="686"/>
      <c r="F184" s="693"/>
      <c r="G184" s="686"/>
      <c r="H184" s="686"/>
      <c r="I184" s="686"/>
      <c r="J184" s="686"/>
      <c r="K184" s="686"/>
      <c r="L184" s="686"/>
      <c r="M184" s="686"/>
      <c r="N184" s="686"/>
      <c r="O184" s="686"/>
      <c r="P184" s="686"/>
      <c r="Q184" s="686"/>
      <c r="R184" s="686"/>
      <c r="S184" s="686"/>
      <c r="T184" s="686"/>
      <c r="U184" s="686"/>
      <c r="V184" s="686"/>
      <c r="W184" s="686"/>
      <c r="X184" s="694"/>
      <c r="Y184" s="694"/>
      <c r="Z184" s="686"/>
      <c r="AA184" s="686"/>
      <c r="AB184" s="686"/>
      <c r="AC184" s="686"/>
      <c r="AD184" s="686"/>
      <c r="AE184" s="686"/>
      <c r="AF184" s="686"/>
      <c r="AG184" s="686"/>
      <c r="AH184" s="686"/>
      <c r="AI184" s="686"/>
      <c r="AJ184" s="672"/>
    </row>
    <row r="185" spans="1:36" ht="15.75" customHeight="1">
      <c r="A185" s="686"/>
      <c r="B185" s="686"/>
      <c r="C185" s="686"/>
      <c r="D185" s="686"/>
      <c r="E185" s="686"/>
      <c r="F185" s="693"/>
      <c r="G185" s="686"/>
      <c r="H185" s="686"/>
      <c r="I185" s="686"/>
      <c r="J185" s="686"/>
      <c r="K185" s="686"/>
      <c r="L185" s="686"/>
      <c r="M185" s="686"/>
      <c r="N185" s="686"/>
      <c r="O185" s="686"/>
      <c r="P185" s="686"/>
      <c r="Q185" s="686"/>
      <c r="R185" s="686"/>
      <c r="S185" s="686"/>
      <c r="T185" s="686"/>
      <c r="U185" s="686"/>
      <c r="V185" s="686"/>
      <c r="W185" s="686"/>
      <c r="X185" s="694"/>
      <c r="Y185" s="694"/>
      <c r="Z185" s="686"/>
      <c r="AA185" s="686"/>
      <c r="AB185" s="686"/>
      <c r="AC185" s="686"/>
      <c r="AD185" s="686"/>
      <c r="AE185" s="686"/>
      <c r="AF185" s="686"/>
      <c r="AG185" s="686"/>
      <c r="AH185" s="686"/>
      <c r="AI185" s="686"/>
      <c r="AJ185" s="672"/>
    </row>
    <row r="186" spans="1:36" ht="15.75" customHeight="1">
      <c r="A186" s="686"/>
      <c r="B186" s="686"/>
      <c r="C186" s="686"/>
      <c r="D186" s="686"/>
      <c r="E186" s="686"/>
      <c r="F186" s="693"/>
      <c r="G186" s="686"/>
      <c r="H186" s="686"/>
      <c r="I186" s="686"/>
      <c r="J186" s="686"/>
      <c r="K186" s="686"/>
      <c r="L186" s="686"/>
      <c r="M186" s="686"/>
      <c r="N186" s="686"/>
      <c r="O186" s="686"/>
      <c r="P186" s="686"/>
      <c r="Q186" s="686"/>
      <c r="R186" s="686"/>
      <c r="S186" s="686"/>
      <c r="T186" s="686"/>
      <c r="U186" s="686"/>
      <c r="V186" s="686"/>
      <c r="W186" s="686"/>
      <c r="X186" s="694"/>
      <c r="Y186" s="694"/>
      <c r="Z186" s="686"/>
      <c r="AA186" s="686"/>
      <c r="AB186" s="686"/>
      <c r="AC186" s="686"/>
      <c r="AD186" s="686"/>
      <c r="AE186" s="686"/>
      <c r="AF186" s="686"/>
      <c r="AG186" s="686"/>
      <c r="AH186" s="686"/>
      <c r="AI186" s="686"/>
      <c r="AJ186" s="672"/>
    </row>
    <row r="187" spans="1:36" ht="15.75" customHeight="1">
      <c r="A187" s="686"/>
      <c r="B187" s="686"/>
      <c r="C187" s="686"/>
      <c r="D187" s="686"/>
      <c r="E187" s="686"/>
      <c r="F187" s="693"/>
      <c r="G187" s="686"/>
      <c r="H187" s="686"/>
      <c r="I187" s="686"/>
      <c r="J187" s="686"/>
      <c r="K187" s="686"/>
      <c r="L187" s="686"/>
      <c r="M187" s="686"/>
      <c r="N187" s="686"/>
      <c r="O187" s="686"/>
      <c r="P187" s="686"/>
      <c r="Q187" s="686"/>
      <c r="R187" s="686"/>
      <c r="S187" s="686"/>
      <c r="T187" s="686"/>
      <c r="U187" s="686"/>
      <c r="V187" s="686"/>
      <c r="W187" s="686"/>
      <c r="X187" s="694"/>
      <c r="Y187" s="694"/>
      <c r="Z187" s="686"/>
      <c r="AA187" s="686"/>
      <c r="AB187" s="686"/>
      <c r="AC187" s="686"/>
      <c r="AD187" s="686"/>
      <c r="AE187" s="686"/>
      <c r="AF187" s="686"/>
      <c r="AG187" s="686"/>
      <c r="AH187" s="686"/>
      <c r="AI187" s="686"/>
      <c r="AJ187" s="672"/>
    </row>
    <row r="188" spans="1:36" ht="15.75" customHeight="1">
      <c r="A188" s="686"/>
      <c r="B188" s="686"/>
      <c r="C188" s="686"/>
      <c r="D188" s="686"/>
      <c r="E188" s="686"/>
      <c r="F188" s="693"/>
      <c r="G188" s="686"/>
      <c r="H188" s="686"/>
      <c r="I188" s="686"/>
      <c r="J188" s="686"/>
      <c r="K188" s="686"/>
      <c r="L188" s="686"/>
      <c r="M188" s="686"/>
      <c r="N188" s="686"/>
      <c r="O188" s="686"/>
      <c r="P188" s="686"/>
      <c r="Q188" s="686"/>
      <c r="R188" s="686"/>
      <c r="S188" s="686"/>
      <c r="T188" s="686"/>
      <c r="U188" s="686"/>
      <c r="V188" s="686"/>
      <c r="W188" s="686"/>
      <c r="X188" s="694"/>
      <c r="Y188" s="694"/>
      <c r="Z188" s="686"/>
      <c r="AA188" s="686"/>
      <c r="AB188" s="686"/>
      <c r="AC188" s="686"/>
      <c r="AD188" s="686"/>
      <c r="AE188" s="686"/>
      <c r="AF188" s="686"/>
      <c r="AG188" s="686"/>
      <c r="AH188" s="686"/>
      <c r="AI188" s="686"/>
      <c r="AJ188" s="672"/>
    </row>
    <row r="189" spans="1:36" ht="15.75" customHeight="1">
      <c r="A189" s="686"/>
      <c r="B189" s="686"/>
      <c r="C189" s="686"/>
      <c r="D189" s="686"/>
      <c r="E189" s="686"/>
      <c r="F189" s="693"/>
      <c r="G189" s="686"/>
      <c r="H189" s="686"/>
      <c r="I189" s="686"/>
      <c r="J189" s="686"/>
      <c r="K189" s="686"/>
      <c r="L189" s="686"/>
      <c r="M189" s="686"/>
      <c r="N189" s="686"/>
      <c r="O189" s="686"/>
      <c r="P189" s="686"/>
      <c r="Q189" s="686"/>
      <c r="R189" s="686"/>
      <c r="S189" s="686"/>
      <c r="T189" s="686"/>
      <c r="U189" s="686"/>
      <c r="V189" s="686"/>
      <c r="W189" s="686"/>
      <c r="X189" s="694"/>
      <c r="Y189" s="694"/>
      <c r="Z189" s="686"/>
      <c r="AA189" s="686"/>
      <c r="AB189" s="686"/>
      <c r="AC189" s="686"/>
      <c r="AD189" s="686"/>
      <c r="AE189" s="686"/>
      <c r="AF189" s="686"/>
      <c r="AG189" s="686"/>
      <c r="AH189" s="686"/>
      <c r="AI189" s="686"/>
      <c r="AJ189" s="672"/>
    </row>
    <row r="190" spans="1:36" ht="15.75" customHeight="1">
      <c r="A190" s="686"/>
      <c r="B190" s="686"/>
      <c r="C190" s="686"/>
      <c r="D190" s="686"/>
      <c r="E190" s="686"/>
      <c r="F190" s="693"/>
      <c r="G190" s="686"/>
      <c r="H190" s="686"/>
      <c r="I190" s="686"/>
      <c r="J190" s="686"/>
      <c r="K190" s="686"/>
      <c r="L190" s="686"/>
      <c r="M190" s="686"/>
      <c r="N190" s="686"/>
      <c r="O190" s="686"/>
      <c r="P190" s="686"/>
      <c r="Q190" s="686"/>
      <c r="R190" s="686"/>
      <c r="S190" s="686"/>
      <c r="T190" s="686"/>
      <c r="U190" s="686"/>
      <c r="V190" s="686"/>
      <c r="W190" s="686"/>
      <c r="X190" s="694"/>
      <c r="Y190" s="694"/>
      <c r="Z190" s="686"/>
      <c r="AA190" s="686"/>
      <c r="AB190" s="686"/>
      <c r="AC190" s="686"/>
      <c r="AD190" s="686"/>
      <c r="AE190" s="686"/>
      <c r="AF190" s="686"/>
      <c r="AG190" s="686"/>
      <c r="AH190" s="686"/>
      <c r="AI190" s="686"/>
      <c r="AJ190" s="672"/>
    </row>
    <row r="191" spans="1:36" ht="15.75" customHeight="1">
      <c r="A191" s="686"/>
      <c r="B191" s="686"/>
      <c r="C191" s="686"/>
      <c r="D191" s="686"/>
      <c r="E191" s="686"/>
      <c r="F191" s="693"/>
      <c r="G191" s="686"/>
      <c r="H191" s="686"/>
      <c r="I191" s="686"/>
      <c r="J191" s="686"/>
      <c r="K191" s="686"/>
      <c r="L191" s="686"/>
      <c r="M191" s="686"/>
      <c r="N191" s="686"/>
      <c r="O191" s="686"/>
      <c r="P191" s="686"/>
      <c r="Q191" s="686"/>
      <c r="R191" s="686"/>
      <c r="S191" s="686"/>
      <c r="T191" s="686"/>
      <c r="U191" s="686"/>
      <c r="V191" s="686"/>
      <c r="W191" s="686"/>
      <c r="X191" s="694"/>
      <c r="Y191" s="694"/>
      <c r="Z191" s="686"/>
      <c r="AA191" s="686"/>
      <c r="AB191" s="686"/>
      <c r="AC191" s="686"/>
      <c r="AD191" s="686"/>
      <c r="AE191" s="686"/>
      <c r="AF191" s="686"/>
      <c r="AG191" s="686"/>
      <c r="AH191" s="686"/>
      <c r="AI191" s="686"/>
      <c r="AJ191" s="672"/>
    </row>
    <row r="192" spans="1:36" ht="15.75" customHeight="1">
      <c r="A192" s="686"/>
      <c r="B192" s="686"/>
      <c r="C192" s="686"/>
      <c r="D192" s="686"/>
      <c r="E192" s="686"/>
      <c r="F192" s="693"/>
      <c r="G192" s="686"/>
      <c r="H192" s="686"/>
      <c r="I192" s="686"/>
      <c r="J192" s="686"/>
      <c r="K192" s="686"/>
      <c r="L192" s="686"/>
      <c r="M192" s="686"/>
      <c r="N192" s="686"/>
      <c r="O192" s="686"/>
      <c r="P192" s="686"/>
      <c r="Q192" s="686"/>
      <c r="R192" s="686"/>
      <c r="S192" s="686"/>
      <c r="T192" s="686"/>
      <c r="U192" s="686"/>
      <c r="V192" s="686"/>
      <c r="W192" s="686"/>
      <c r="X192" s="694"/>
      <c r="Y192" s="694"/>
      <c r="Z192" s="686"/>
      <c r="AA192" s="686"/>
      <c r="AB192" s="686"/>
      <c r="AC192" s="686"/>
      <c r="AD192" s="686"/>
      <c r="AE192" s="686"/>
      <c r="AF192" s="686"/>
      <c r="AG192" s="686"/>
      <c r="AH192" s="686"/>
      <c r="AI192" s="686"/>
      <c r="AJ192" s="672"/>
    </row>
    <row r="193" spans="1:36" ht="15.75" customHeight="1">
      <c r="A193" s="686"/>
      <c r="B193" s="686"/>
      <c r="C193" s="686"/>
      <c r="D193" s="686"/>
      <c r="E193" s="686"/>
      <c r="F193" s="693"/>
      <c r="G193" s="686"/>
      <c r="H193" s="686"/>
      <c r="I193" s="686"/>
      <c r="J193" s="686"/>
      <c r="K193" s="686"/>
      <c r="L193" s="686"/>
      <c r="M193" s="686"/>
      <c r="N193" s="686"/>
      <c r="O193" s="686"/>
      <c r="P193" s="686"/>
      <c r="Q193" s="686"/>
      <c r="R193" s="686"/>
      <c r="S193" s="686"/>
      <c r="T193" s="686"/>
      <c r="U193" s="686"/>
      <c r="V193" s="686"/>
      <c r="W193" s="686"/>
      <c r="X193" s="694"/>
      <c r="Y193" s="694"/>
      <c r="Z193" s="686"/>
      <c r="AA193" s="686"/>
      <c r="AB193" s="686"/>
      <c r="AC193" s="686"/>
      <c r="AD193" s="686"/>
      <c r="AE193" s="686"/>
      <c r="AF193" s="686"/>
      <c r="AG193" s="686"/>
      <c r="AH193" s="686"/>
      <c r="AI193" s="686"/>
      <c r="AJ193" s="672"/>
    </row>
    <row r="194" spans="1:36" ht="15.75" customHeight="1">
      <c r="A194" s="686"/>
      <c r="B194" s="686"/>
      <c r="C194" s="686"/>
      <c r="D194" s="686"/>
      <c r="E194" s="686"/>
      <c r="F194" s="693"/>
      <c r="G194" s="686"/>
      <c r="H194" s="686"/>
      <c r="I194" s="686"/>
      <c r="J194" s="686"/>
      <c r="K194" s="686"/>
      <c r="L194" s="686"/>
      <c r="M194" s="686"/>
      <c r="N194" s="686"/>
      <c r="O194" s="686"/>
      <c r="P194" s="686"/>
      <c r="Q194" s="686"/>
      <c r="R194" s="686"/>
      <c r="S194" s="686"/>
      <c r="T194" s="686"/>
      <c r="U194" s="686"/>
      <c r="V194" s="686"/>
      <c r="W194" s="686"/>
      <c r="X194" s="694"/>
      <c r="Y194" s="694"/>
      <c r="Z194" s="686"/>
      <c r="AA194" s="686"/>
      <c r="AB194" s="686"/>
      <c r="AC194" s="686"/>
      <c r="AD194" s="686"/>
      <c r="AE194" s="686"/>
      <c r="AF194" s="686"/>
      <c r="AG194" s="686"/>
      <c r="AH194" s="686"/>
      <c r="AI194" s="686"/>
      <c r="AJ194" s="672"/>
    </row>
    <row r="195" spans="1:36" ht="15.75" customHeight="1">
      <c r="A195" s="686"/>
      <c r="B195" s="686"/>
      <c r="C195" s="686"/>
      <c r="D195" s="686"/>
      <c r="E195" s="686"/>
      <c r="F195" s="693"/>
      <c r="G195" s="686"/>
      <c r="H195" s="686"/>
      <c r="I195" s="686"/>
      <c r="J195" s="686"/>
      <c r="K195" s="686"/>
      <c r="L195" s="686"/>
      <c r="M195" s="686"/>
      <c r="N195" s="686"/>
      <c r="O195" s="686"/>
      <c r="P195" s="686"/>
      <c r="Q195" s="686"/>
      <c r="R195" s="686"/>
      <c r="S195" s="686"/>
      <c r="T195" s="686"/>
      <c r="U195" s="686"/>
      <c r="V195" s="686"/>
      <c r="W195" s="686"/>
      <c r="X195" s="694"/>
      <c r="Y195" s="694"/>
      <c r="Z195" s="686"/>
      <c r="AA195" s="686"/>
      <c r="AB195" s="686"/>
      <c r="AC195" s="686"/>
      <c r="AD195" s="686"/>
      <c r="AE195" s="686"/>
      <c r="AF195" s="686"/>
      <c r="AG195" s="686"/>
      <c r="AH195" s="686"/>
      <c r="AI195" s="686"/>
      <c r="AJ195" s="672"/>
    </row>
    <row r="196" spans="1:36" ht="15.75" customHeight="1">
      <c r="A196" s="686"/>
      <c r="B196" s="686"/>
      <c r="C196" s="686"/>
      <c r="D196" s="686"/>
      <c r="E196" s="686"/>
      <c r="F196" s="693"/>
      <c r="G196" s="686"/>
      <c r="H196" s="686"/>
      <c r="I196" s="686"/>
      <c r="J196" s="686"/>
      <c r="K196" s="686"/>
      <c r="L196" s="686"/>
      <c r="M196" s="686"/>
      <c r="N196" s="686"/>
      <c r="O196" s="686"/>
      <c r="P196" s="686"/>
      <c r="Q196" s="686"/>
      <c r="R196" s="686"/>
      <c r="S196" s="686"/>
      <c r="T196" s="686"/>
      <c r="U196" s="686"/>
      <c r="V196" s="686"/>
      <c r="W196" s="686"/>
      <c r="X196" s="694"/>
      <c r="Y196" s="694"/>
      <c r="Z196" s="686"/>
      <c r="AA196" s="686"/>
      <c r="AB196" s="686"/>
      <c r="AC196" s="686"/>
      <c r="AD196" s="686"/>
      <c r="AE196" s="686"/>
      <c r="AF196" s="686"/>
      <c r="AG196" s="686"/>
      <c r="AH196" s="686"/>
      <c r="AI196" s="686"/>
      <c r="AJ196" s="672"/>
    </row>
    <row r="197" spans="1:36" ht="15.75" customHeight="1">
      <c r="A197" s="686"/>
      <c r="B197" s="686"/>
      <c r="C197" s="686"/>
      <c r="D197" s="686"/>
      <c r="E197" s="686"/>
      <c r="F197" s="693"/>
      <c r="G197" s="686"/>
      <c r="H197" s="686"/>
      <c r="I197" s="686"/>
      <c r="J197" s="686"/>
      <c r="K197" s="686"/>
      <c r="L197" s="686"/>
      <c r="M197" s="686"/>
      <c r="N197" s="686"/>
      <c r="O197" s="686"/>
      <c r="P197" s="686"/>
      <c r="Q197" s="686"/>
      <c r="R197" s="686"/>
      <c r="S197" s="686"/>
      <c r="T197" s="686"/>
      <c r="U197" s="686"/>
      <c r="V197" s="686"/>
      <c r="W197" s="686"/>
      <c r="X197" s="694"/>
      <c r="Y197" s="694"/>
      <c r="Z197" s="686"/>
      <c r="AA197" s="686"/>
      <c r="AB197" s="686"/>
      <c r="AC197" s="686"/>
      <c r="AD197" s="686"/>
      <c r="AE197" s="686"/>
      <c r="AF197" s="686"/>
      <c r="AG197" s="686"/>
      <c r="AH197" s="686"/>
      <c r="AI197" s="686"/>
      <c r="AJ197" s="672"/>
    </row>
    <row r="198" spans="1:36" ht="15.75" customHeight="1">
      <c r="A198" s="686"/>
      <c r="B198" s="686"/>
      <c r="C198" s="686"/>
      <c r="D198" s="686"/>
      <c r="E198" s="686"/>
      <c r="F198" s="693"/>
      <c r="G198" s="686"/>
      <c r="H198" s="686"/>
      <c r="I198" s="686"/>
      <c r="J198" s="686"/>
      <c r="K198" s="686"/>
      <c r="L198" s="686"/>
      <c r="M198" s="686"/>
      <c r="N198" s="686"/>
      <c r="O198" s="686"/>
      <c r="P198" s="686"/>
      <c r="Q198" s="686"/>
      <c r="R198" s="686"/>
      <c r="S198" s="686"/>
      <c r="T198" s="686"/>
      <c r="U198" s="686"/>
      <c r="V198" s="686"/>
      <c r="W198" s="686"/>
      <c r="X198" s="694"/>
      <c r="Y198" s="694"/>
      <c r="Z198" s="686"/>
      <c r="AA198" s="686"/>
      <c r="AB198" s="686"/>
      <c r="AC198" s="686"/>
      <c r="AD198" s="686"/>
      <c r="AE198" s="686"/>
      <c r="AF198" s="686"/>
      <c r="AG198" s="686"/>
      <c r="AH198" s="686"/>
      <c r="AI198" s="686"/>
      <c r="AJ198" s="672"/>
    </row>
    <row r="199" spans="1:36" ht="15.75" customHeight="1">
      <c r="A199" s="686"/>
      <c r="B199" s="686"/>
      <c r="C199" s="686"/>
      <c r="D199" s="686"/>
      <c r="E199" s="686"/>
      <c r="F199" s="693"/>
      <c r="G199" s="686"/>
      <c r="H199" s="686"/>
      <c r="I199" s="686"/>
      <c r="J199" s="686"/>
      <c r="K199" s="686"/>
      <c r="L199" s="686"/>
      <c r="M199" s="686"/>
      <c r="N199" s="686"/>
      <c r="O199" s="686"/>
      <c r="P199" s="686"/>
      <c r="Q199" s="686"/>
      <c r="R199" s="686"/>
      <c r="S199" s="686"/>
      <c r="T199" s="686"/>
      <c r="U199" s="686"/>
      <c r="V199" s="686"/>
      <c r="W199" s="686"/>
      <c r="X199" s="694"/>
      <c r="Y199" s="694"/>
      <c r="Z199" s="686"/>
      <c r="AA199" s="686"/>
      <c r="AB199" s="686"/>
      <c r="AC199" s="686"/>
      <c r="AD199" s="686"/>
      <c r="AE199" s="686"/>
      <c r="AF199" s="686"/>
      <c r="AG199" s="686"/>
      <c r="AH199" s="686"/>
      <c r="AI199" s="686"/>
      <c r="AJ199" s="672"/>
    </row>
    <row r="200" spans="1:36" ht="15.75" customHeight="1">
      <c r="A200" s="686"/>
      <c r="B200" s="686"/>
      <c r="C200" s="686"/>
      <c r="D200" s="686"/>
      <c r="E200" s="686"/>
      <c r="F200" s="693"/>
      <c r="G200" s="686"/>
      <c r="H200" s="686"/>
      <c r="I200" s="686"/>
      <c r="J200" s="686"/>
      <c r="K200" s="686"/>
      <c r="L200" s="686"/>
      <c r="M200" s="686"/>
      <c r="N200" s="686"/>
      <c r="O200" s="686"/>
      <c r="P200" s="686"/>
      <c r="Q200" s="686"/>
      <c r="R200" s="686"/>
      <c r="S200" s="686"/>
      <c r="T200" s="686"/>
      <c r="U200" s="686"/>
      <c r="V200" s="686"/>
      <c r="W200" s="686"/>
      <c r="X200" s="694"/>
      <c r="Y200" s="694"/>
      <c r="Z200" s="686"/>
      <c r="AA200" s="686"/>
      <c r="AB200" s="686"/>
      <c r="AC200" s="686"/>
      <c r="AD200" s="686"/>
      <c r="AE200" s="686"/>
      <c r="AF200" s="686"/>
      <c r="AG200" s="686"/>
      <c r="AH200" s="686"/>
      <c r="AI200" s="686"/>
      <c r="AJ200" s="672"/>
    </row>
    <row r="201" spans="1:36" ht="15.75" customHeight="1">
      <c r="A201" s="686"/>
      <c r="B201" s="686"/>
      <c r="C201" s="686"/>
      <c r="D201" s="686"/>
      <c r="E201" s="686"/>
      <c r="F201" s="693"/>
      <c r="G201" s="686"/>
      <c r="H201" s="686"/>
      <c r="I201" s="686"/>
      <c r="J201" s="686"/>
      <c r="K201" s="686"/>
      <c r="L201" s="686"/>
      <c r="M201" s="686"/>
      <c r="N201" s="686"/>
      <c r="O201" s="686"/>
      <c r="P201" s="686"/>
      <c r="Q201" s="686"/>
      <c r="R201" s="686"/>
      <c r="S201" s="686"/>
      <c r="T201" s="686"/>
      <c r="U201" s="686"/>
      <c r="V201" s="686"/>
      <c r="W201" s="686"/>
      <c r="X201" s="694"/>
      <c r="Y201" s="694"/>
      <c r="Z201" s="686"/>
      <c r="AA201" s="686"/>
      <c r="AB201" s="686"/>
      <c r="AC201" s="686"/>
      <c r="AD201" s="686"/>
      <c r="AE201" s="686"/>
      <c r="AF201" s="686"/>
      <c r="AG201" s="686"/>
      <c r="AH201" s="686"/>
      <c r="AI201" s="686"/>
      <c r="AJ201" s="672"/>
    </row>
    <row r="202" spans="1:36" ht="15.75" customHeight="1">
      <c r="A202" s="686"/>
      <c r="B202" s="686"/>
      <c r="C202" s="686"/>
      <c r="D202" s="686"/>
      <c r="E202" s="686"/>
      <c r="F202" s="693"/>
      <c r="G202" s="686"/>
      <c r="H202" s="686"/>
      <c r="I202" s="686"/>
      <c r="J202" s="686"/>
      <c r="K202" s="686"/>
      <c r="L202" s="686"/>
      <c r="M202" s="686"/>
      <c r="N202" s="686"/>
      <c r="O202" s="686"/>
      <c r="P202" s="686"/>
      <c r="Q202" s="686"/>
      <c r="R202" s="686"/>
      <c r="S202" s="686"/>
      <c r="T202" s="686"/>
      <c r="U202" s="686"/>
      <c r="V202" s="686"/>
      <c r="W202" s="686"/>
      <c r="X202" s="694"/>
      <c r="Y202" s="694"/>
      <c r="Z202" s="686"/>
      <c r="AA202" s="686"/>
      <c r="AB202" s="686"/>
      <c r="AC202" s="686"/>
      <c r="AD202" s="686"/>
      <c r="AE202" s="686"/>
      <c r="AF202" s="686"/>
      <c r="AG202" s="686"/>
      <c r="AH202" s="686"/>
      <c r="AI202" s="686"/>
      <c r="AJ202" s="672"/>
    </row>
    <row r="203" spans="1:36" ht="15.75" customHeight="1">
      <c r="A203" s="686"/>
      <c r="B203" s="686"/>
      <c r="C203" s="686"/>
      <c r="D203" s="686"/>
      <c r="E203" s="686"/>
      <c r="F203" s="693"/>
      <c r="G203" s="686"/>
      <c r="H203" s="686"/>
      <c r="I203" s="686"/>
      <c r="J203" s="686"/>
      <c r="K203" s="686"/>
      <c r="L203" s="686"/>
      <c r="M203" s="686"/>
      <c r="N203" s="686"/>
      <c r="O203" s="686"/>
      <c r="P203" s="686"/>
      <c r="Q203" s="686"/>
      <c r="R203" s="686"/>
      <c r="S203" s="686"/>
      <c r="T203" s="686"/>
      <c r="U203" s="686"/>
      <c r="V203" s="686"/>
      <c r="W203" s="686"/>
      <c r="X203" s="694"/>
      <c r="Y203" s="694"/>
      <c r="Z203" s="686"/>
      <c r="AA203" s="686"/>
      <c r="AB203" s="686"/>
      <c r="AC203" s="686"/>
      <c r="AD203" s="686"/>
      <c r="AE203" s="686"/>
      <c r="AF203" s="686"/>
      <c r="AG203" s="686"/>
      <c r="AH203" s="686"/>
      <c r="AI203" s="686"/>
      <c r="AJ203" s="672"/>
    </row>
    <row r="204" spans="1:36" ht="15.75" customHeight="1">
      <c r="A204" s="686"/>
      <c r="B204" s="686"/>
      <c r="C204" s="686"/>
      <c r="D204" s="686"/>
      <c r="E204" s="686"/>
      <c r="F204" s="693"/>
      <c r="G204" s="686"/>
      <c r="H204" s="686"/>
      <c r="I204" s="686"/>
      <c r="J204" s="686"/>
      <c r="K204" s="686"/>
      <c r="L204" s="686"/>
      <c r="M204" s="686"/>
      <c r="N204" s="686"/>
      <c r="O204" s="686"/>
      <c r="P204" s="686"/>
      <c r="Q204" s="686"/>
      <c r="R204" s="686"/>
      <c r="S204" s="686"/>
      <c r="T204" s="686"/>
      <c r="U204" s="686"/>
      <c r="V204" s="686"/>
      <c r="W204" s="686"/>
      <c r="X204" s="694"/>
      <c r="Y204" s="694"/>
      <c r="Z204" s="686"/>
      <c r="AA204" s="686"/>
      <c r="AB204" s="686"/>
      <c r="AC204" s="686"/>
      <c r="AD204" s="686"/>
      <c r="AE204" s="686"/>
      <c r="AF204" s="686"/>
      <c r="AG204" s="686"/>
      <c r="AH204" s="686"/>
      <c r="AI204" s="686"/>
      <c r="AJ204" s="672"/>
    </row>
    <row r="205" spans="1:36" ht="15.75" customHeight="1">
      <c r="A205" s="686"/>
      <c r="B205" s="686"/>
      <c r="C205" s="686"/>
      <c r="D205" s="686"/>
      <c r="E205" s="686"/>
      <c r="F205" s="693"/>
      <c r="G205" s="686"/>
      <c r="H205" s="686"/>
      <c r="I205" s="686"/>
      <c r="J205" s="686"/>
      <c r="K205" s="686"/>
      <c r="L205" s="686"/>
      <c r="M205" s="686"/>
      <c r="N205" s="686"/>
      <c r="O205" s="686"/>
      <c r="P205" s="686"/>
      <c r="Q205" s="686"/>
      <c r="R205" s="686"/>
      <c r="S205" s="686"/>
      <c r="T205" s="686"/>
      <c r="U205" s="686"/>
      <c r="V205" s="686"/>
      <c r="W205" s="686"/>
      <c r="X205" s="694"/>
      <c r="Y205" s="694"/>
      <c r="Z205" s="686"/>
      <c r="AA205" s="686"/>
      <c r="AB205" s="686"/>
      <c r="AC205" s="686"/>
      <c r="AD205" s="686"/>
      <c r="AE205" s="686"/>
      <c r="AF205" s="686"/>
      <c r="AG205" s="686"/>
      <c r="AH205" s="686"/>
      <c r="AI205" s="686"/>
      <c r="AJ205" s="672"/>
    </row>
    <row r="206" spans="1:36" ht="15.75" customHeight="1">
      <c r="A206" s="686"/>
      <c r="B206" s="686"/>
      <c r="C206" s="686"/>
      <c r="D206" s="686"/>
      <c r="E206" s="686"/>
      <c r="F206" s="693"/>
      <c r="G206" s="686"/>
      <c r="H206" s="686"/>
      <c r="I206" s="686"/>
      <c r="J206" s="686"/>
      <c r="K206" s="686"/>
      <c r="L206" s="686"/>
      <c r="M206" s="686"/>
      <c r="N206" s="686"/>
      <c r="O206" s="686"/>
      <c r="P206" s="686"/>
      <c r="Q206" s="686"/>
      <c r="R206" s="686"/>
      <c r="S206" s="686"/>
      <c r="T206" s="686"/>
      <c r="U206" s="686"/>
      <c r="V206" s="686"/>
      <c r="W206" s="686"/>
      <c r="X206" s="694"/>
      <c r="Y206" s="694"/>
      <c r="Z206" s="686"/>
      <c r="AA206" s="686"/>
      <c r="AB206" s="686"/>
      <c r="AC206" s="686"/>
      <c r="AD206" s="686"/>
      <c r="AE206" s="686"/>
      <c r="AF206" s="686"/>
      <c r="AG206" s="686"/>
      <c r="AH206" s="686"/>
      <c r="AI206" s="686"/>
      <c r="AJ206" s="672"/>
    </row>
    <row r="207" spans="1:36" ht="15.75" customHeight="1">
      <c r="A207" s="686"/>
      <c r="B207" s="686"/>
      <c r="C207" s="686"/>
      <c r="D207" s="686"/>
      <c r="E207" s="686"/>
      <c r="F207" s="693"/>
      <c r="G207" s="686"/>
      <c r="H207" s="686"/>
      <c r="I207" s="686"/>
      <c r="J207" s="686"/>
      <c r="K207" s="686"/>
      <c r="L207" s="686"/>
      <c r="M207" s="686"/>
      <c r="N207" s="686"/>
      <c r="O207" s="686"/>
      <c r="P207" s="686"/>
      <c r="Q207" s="686"/>
      <c r="R207" s="686"/>
      <c r="S207" s="686"/>
      <c r="T207" s="686"/>
      <c r="U207" s="686"/>
      <c r="V207" s="686"/>
      <c r="W207" s="686"/>
      <c r="X207" s="694"/>
      <c r="Y207" s="694"/>
      <c r="Z207" s="686"/>
      <c r="AA207" s="686"/>
      <c r="AB207" s="686"/>
      <c r="AC207" s="686"/>
      <c r="AD207" s="686"/>
      <c r="AE207" s="686"/>
      <c r="AF207" s="686"/>
      <c r="AG207" s="686"/>
      <c r="AH207" s="686"/>
      <c r="AI207" s="686"/>
      <c r="AJ207" s="672"/>
    </row>
    <row r="208" spans="1:36" ht="15.75" customHeight="1">
      <c r="A208" s="686"/>
      <c r="B208" s="686"/>
      <c r="C208" s="686"/>
      <c r="D208" s="686"/>
      <c r="E208" s="686"/>
      <c r="F208" s="693"/>
      <c r="G208" s="686"/>
      <c r="H208" s="686"/>
      <c r="I208" s="686"/>
      <c r="J208" s="686"/>
      <c r="K208" s="686"/>
      <c r="L208" s="686"/>
      <c r="M208" s="686"/>
      <c r="N208" s="686"/>
      <c r="O208" s="686"/>
      <c r="P208" s="686"/>
      <c r="Q208" s="686"/>
      <c r="R208" s="686"/>
      <c r="S208" s="686"/>
      <c r="T208" s="686"/>
      <c r="U208" s="686"/>
      <c r="V208" s="686"/>
      <c r="W208" s="686"/>
      <c r="X208" s="694"/>
      <c r="Y208" s="694"/>
      <c r="Z208" s="686"/>
      <c r="AA208" s="686"/>
      <c r="AB208" s="686"/>
      <c r="AC208" s="686"/>
      <c r="AD208" s="686"/>
      <c r="AE208" s="686"/>
      <c r="AF208" s="686"/>
      <c r="AG208" s="686"/>
      <c r="AH208" s="686"/>
      <c r="AI208" s="686"/>
      <c r="AJ208" s="672"/>
    </row>
    <row r="209" spans="1:36" ht="15.75" customHeight="1">
      <c r="A209" s="686"/>
      <c r="B209" s="686"/>
      <c r="C209" s="686"/>
      <c r="D209" s="686"/>
      <c r="E209" s="686"/>
      <c r="F209" s="693"/>
      <c r="G209" s="686"/>
      <c r="H209" s="686"/>
      <c r="I209" s="686"/>
      <c r="J209" s="686"/>
      <c r="K209" s="686"/>
      <c r="L209" s="686"/>
      <c r="M209" s="686"/>
      <c r="N209" s="686"/>
      <c r="O209" s="686"/>
      <c r="P209" s="686"/>
      <c r="Q209" s="686"/>
      <c r="R209" s="686"/>
      <c r="S209" s="686"/>
      <c r="T209" s="686"/>
      <c r="U209" s="686"/>
      <c r="V209" s="686"/>
      <c r="W209" s="686"/>
      <c r="X209" s="694"/>
      <c r="Y209" s="694"/>
      <c r="Z209" s="686"/>
      <c r="AA209" s="686"/>
      <c r="AB209" s="686"/>
      <c r="AC209" s="686"/>
      <c r="AD209" s="686"/>
      <c r="AE209" s="686"/>
      <c r="AF209" s="686"/>
      <c r="AG209" s="686"/>
      <c r="AH209" s="686"/>
      <c r="AI209" s="686"/>
      <c r="AJ209" s="672"/>
    </row>
    <row r="210" spans="1:36" ht="15.75" customHeight="1">
      <c r="A210" s="686"/>
      <c r="B210" s="686"/>
      <c r="C210" s="686"/>
      <c r="D210" s="686"/>
      <c r="E210" s="686"/>
      <c r="F210" s="693"/>
      <c r="G210" s="686"/>
      <c r="H210" s="686"/>
      <c r="I210" s="686"/>
      <c r="J210" s="686"/>
      <c r="K210" s="686"/>
      <c r="L210" s="686"/>
      <c r="M210" s="686"/>
      <c r="N210" s="686"/>
      <c r="O210" s="686"/>
      <c r="P210" s="686"/>
      <c r="Q210" s="686"/>
      <c r="R210" s="686"/>
      <c r="S210" s="686"/>
      <c r="T210" s="686"/>
      <c r="U210" s="686"/>
      <c r="V210" s="686"/>
      <c r="W210" s="686"/>
      <c r="X210" s="694"/>
      <c r="Y210" s="694"/>
      <c r="Z210" s="686"/>
      <c r="AA210" s="686"/>
      <c r="AB210" s="686"/>
      <c r="AC210" s="686"/>
      <c r="AD210" s="686"/>
      <c r="AE210" s="686"/>
      <c r="AF210" s="686"/>
      <c r="AG210" s="686"/>
      <c r="AH210" s="686"/>
      <c r="AI210" s="686"/>
      <c r="AJ210" s="672"/>
    </row>
    <row r="211" spans="1:36" ht="15.75" customHeight="1">
      <c r="A211" s="686"/>
      <c r="B211" s="686"/>
      <c r="C211" s="686"/>
      <c r="D211" s="686"/>
      <c r="E211" s="686"/>
      <c r="F211" s="693"/>
      <c r="G211" s="686"/>
      <c r="H211" s="686"/>
      <c r="I211" s="686"/>
      <c r="J211" s="686"/>
      <c r="K211" s="686"/>
      <c r="L211" s="686"/>
      <c r="M211" s="686"/>
      <c r="N211" s="686"/>
      <c r="O211" s="686"/>
      <c r="P211" s="686"/>
      <c r="Q211" s="686"/>
      <c r="R211" s="686"/>
      <c r="S211" s="686"/>
      <c r="T211" s="686"/>
      <c r="U211" s="686"/>
      <c r="V211" s="686"/>
      <c r="W211" s="686"/>
      <c r="X211" s="694"/>
      <c r="Y211" s="694"/>
      <c r="Z211" s="686"/>
      <c r="AA211" s="686"/>
      <c r="AB211" s="686"/>
      <c r="AC211" s="686"/>
      <c r="AD211" s="686"/>
      <c r="AE211" s="686"/>
      <c r="AF211" s="686"/>
      <c r="AG211" s="686"/>
      <c r="AH211" s="686"/>
      <c r="AI211" s="686"/>
      <c r="AJ211" s="672"/>
    </row>
    <row r="212" spans="1:36" ht="15.75" customHeight="1">
      <c r="A212" s="686"/>
      <c r="B212" s="686"/>
      <c r="C212" s="686"/>
      <c r="D212" s="686"/>
      <c r="E212" s="686"/>
      <c r="F212" s="693"/>
      <c r="G212" s="686"/>
      <c r="H212" s="686"/>
      <c r="I212" s="686"/>
      <c r="J212" s="686"/>
      <c r="K212" s="686"/>
      <c r="L212" s="686"/>
      <c r="M212" s="686"/>
      <c r="N212" s="686"/>
      <c r="O212" s="686"/>
      <c r="P212" s="686"/>
      <c r="Q212" s="686"/>
      <c r="R212" s="686"/>
      <c r="S212" s="686"/>
      <c r="T212" s="686"/>
      <c r="U212" s="686"/>
      <c r="V212" s="686"/>
      <c r="W212" s="686"/>
      <c r="X212" s="694"/>
      <c r="Y212" s="694"/>
      <c r="Z212" s="686"/>
      <c r="AA212" s="686"/>
      <c r="AB212" s="686"/>
      <c r="AC212" s="686"/>
      <c r="AD212" s="686"/>
      <c r="AE212" s="686"/>
      <c r="AF212" s="686"/>
      <c r="AG212" s="686"/>
      <c r="AH212" s="686"/>
      <c r="AI212" s="686"/>
      <c r="AJ212" s="672"/>
    </row>
    <row r="213" spans="1:36" ht="15.75" customHeight="1">
      <c r="A213" s="686"/>
      <c r="B213" s="686"/>
      <c r="C213" s="686"/>
      <c r="D213" s="686"/>
      <c r="E213" s="686"/>
      <c r="F213" s="693"/>
      <c r="G213" s="686"/>
      <c r="H213" s="686"/>
      <c r="I213" s="686"/>
      <c r="J213" s="686"/>
      <c r="K213" s="686"/>
      <c r="L213" s="686"/>
      <c r="M213" s="686"/>
      <c r="N213" s="686"/>
      <c r="O213" s="686"/>
      <c r="P213" s="686"/>
      <c r="Q213" s="686"/>
      <c r="R213" s="686"/>
      <c r="S213" s="686"/>
      <c r="T213" s="686"/>
      <c r="U213" s="686"/>
      <c r="V213" s="686"/>
      <c r="W213" s="686"/>
      <c r="X213" s="694"/>
      <c r="Y213" s="694"/>
      <c r="Z213" s="686"/>
      <c r="AA213" s="686"/>
      <c r="AB213" s="686"/>
      <c r="AC213" s="686"/>
      <c r="AD213" s="686"/>
      <c r="AE213" s="686"/>
      <c r="AF213" s="686"/>
      <c r="AG213" s="686"/>
      <c r="AH213" s="686"/>
      <c r="AI213" s="686"/>
      <c r="AJ213" s="672"/>
    </row>
    <row r="214" spans="1:36" ht="15.75" customHeight="1">
      <c r="A214" s="686"/>
      <c r="B214" s="686"/>
      <c r="C214" s="686"/>
      <c r="D214" s="686"/>
      <c r="E214" s="686"/>
      <c r="F214" s="693"/>
      <c r="G214" s="686"/>
      <c r="H214" s="686"/>
      <c r="I214" s="686"/>
      <c r="J214" s="686"/>
      <c r="K214" s="686"/>
      <c r="L214" s="686"/>
      <c r="M214" s="686"/>
      <c r="N214" s="686"/>
      <c r="O214" s="686"/>
      <c r="P214" s="686"/>
      <c r="Q214" s="686"/>
      <c r="R214" s="686"/>
      <c r="S214" s="686"/>
      <c r="T214" s="686"/>
      <c r="U214" s="686"/>
      <c r="V214" s="686"/>
      <c r="W214" s="686"/>
      <c r="X214" s="694"/>
      <c r="Y214" s="694"/>
      <c r="Z214" s="686"/>
      <c r="AA214" s="686"/>
      <c r="AB214" s="686"/>
      <c r="AC214" s="686"/>
      <c r="AD214" s="686"/>
      <c r="AE214" s="686"/>
      <c r="AF214" s="686"/>
      <c r="AG214" s="686"/>
      <c r="AH214" s="686"/>
      <c r="AI214" s="686"/>
      <c r="AJ214" s="672"/>
    </row>
    <row r="215" spans="1:36" ht="15.75" customHeight="1">
      <c r="A215" s="686"/>
      <c r="B215" s="686"/>
      <c r="C215" s="686"/>
      <c r="D215" s="686"/>
      <c r="E215" s="686"/>
      <c r="F215" s="693"/>
      <c r="G215" s="686"/>
      <c r="H215" s="686"/>
      <c r="I215" s="686"/>
      <c r="J215" s="686"/>
      <c r="K215" s="686"/>
      <c r="L215" s="686"/>
      <c r="M215" s="686"/>
      <c r="N215" s="686"/>
      <c r="O215" s="686"/>
      <c r="P215" s="686"/>
      <c r="Q215" s="686"/>
      <c r="R215" s="686"/>
      <c r="S215" s="686"/>
      <c r="T215" s="686"/>
      <c r="U215" s="686"/>
      <c r="V215" s="686"/>
      <c r="W215" s="686"/>
      <c r="X215" s="694"/>
      <c r="Y215" s="694"/>
      <c r="Z215" s="686"/>
      <c r="AA215" s="686"/>
      <c r="AB215" s="686"/>
      <c r="AC215" s="686"/>
      <c r="AD215" s="686"/>
      <c r="AE215" s="686"/>
      <c r="AF215" s="686"/>
      <c r="AG215" s="686"/>
      <c r="AH215" s="686"/>
      <c r="AI215" s="686"/>
      <c r="AJ215" s="672"/>
    </row>
    <row r="216" spans="1:36" ht="15.75" customHeight="1">
      <c r="A216" s="686"/>
      <c r="B216" s="686"/>
      <c r="C216" s="686"/>
      <c r="D216" s="686"/>
      <c r="E216" s="686"/>
      <c r="F216" s="693"/>
      <c r="G216" s="686"/>
      <c r="H216" s="686"/>
      <c r="I216" s="686"/>
      <c r="J216" s="686"/>
      <c r="K216" s="686"/>
      <c r="L216" s="686"/>
      <c r="M216" s="686"/>
      <c r="N216" s="686"/>
      <c r="O216" s="686"/>
      <c r="P216" s="686"/>
      <c r="Q216" s="686"/>
      <c r="R216" s="686"/>
      <c r="S216" s="686"/>
      <c r="T216" s="686"/>
      <c r="U216" s="686"/>
      <c r="V216" s="686"/>
      <c r="W216" s="686"/>
      <c r="X216" s="694"/>
      <c r="Y216" s="694"/>
      <c r="Z216" s="686"/>
      <c r="AA216" s="686"/>
      <c r="AB216" s="686"/>
      <c r="AC216" s="686"/>
      <c r="AD216" s="686"/>
      <c r="AE216" s="686"/>
      <c r="AF216" s="686"/>
      <c r="AG216" s="686"/>
      <c r="AH216" s="686"/>
      <c r="AI216" s="686"/>
      <c r="AJ216" s="672"/>
    </row>
    <row r="217" spans="1:36" ht="15.75" customHeight="1">
      <c r="A217" s="686"/>
      <c r="B217" s="686"/>
      <c r="C217" s="686"/>
      <c r="D217" s="686"/>
      <c r="E217" s="686"/>
      <c r="F217" s="693"/>
      <c r="G217" s="686"/>
      <c r="H217" s="686"/>
      <c r="I217" s="686"/>
      <c r="J217" s="686"/>
      <c r="K217" s="686"/>
      <c r="L217" s="686"/>
      <c r="M217" s="686"/>
      <c r="N217" s="686"/>
      <c r="O217" s="686"/>
      <c r="P217" s="686"/>
      <c r="Q217" s="686"/>
      <c r="R217" s="686"/>
      <c r="S217" s="686"/>
      <c r="T217" s="686"/>
      <c r="U217" s="686"/>
      <c r="V217" s="686"/>
      <c r="W217" s="686"/>
      <c r="X217" s="694"/>
      <c r="Y217" s="694"/>
      <c r="Z217" s="686"/>
      <c r="AA217" s="686"/>
      <c r="AB217" s="686"/>
      <c r="AC217" s="686"/>
      <c r="AD217" s="686"/>
      <c r="AE217" s="686"/>
      <c r="AF217" s="686"/>
      <c r="AG217" s="686"/>
      <c r="AH217" s="686"/>
      <c r="AI217" s="686"/>
      <c r="AJ217" s="672"/>
    </row>
    <row r="218" spans="1:36" ht="15.75" customHeight="1">
      <c r="A218" s="686"/>
      <c r="B218" s="686"/>
      <c r="C218" s="686"/>
      <c r="D218" s="686"/>
      <c r="E218" s="686"/>
      <c r="F218" s="693"/>
      <c r="G218" s="686"/>
      <c r="H218" s="686"/>
      <c r="I218" s="686"/>
      <c r="J218" s="686"/>
      <c r="K218" s="686"/>
      <c r="L218" s="686"/>
      <c r="M218" s="686"/>
      <c r="N218" s="686"/>
      <c r="O218" s="686"/>
      <c r="P218" s="686"/>
      <c r="Q218" s="686"/>
      <c r="R218" s="686"/>
      <c r="S218" s="686"/>
      <c r="T218" s="686"/>
      <c r="U218" s="686"/>
      <c r="V218" s="686"/>
      <c r="W218" s="686"/>
      <c r="X218" s="694"/>
      <c r="Y218" s="694"/>
      <c r="Z218" s="686"/>
      <c r="AA218" s="686"/>
      <c r="AB218" s="686"/>
      <c r="AC218" s="686"/>
      <c r="AD218" s="686"/>
      <c r="AE218" s="686"/>
      <c r="AF218" s="686"/>
      <c r="AG218" s="686"/>
      <c r="AH218" s="686"/>
      <c r="AI218" s="686"/>
      <c r="AJ218" s="672"/>
    </row>
    <row r="219" spans="1:36" ht="15.75" customHeight="1">
      <c r="A219" s="686"/>
      <c r="B219" s="686"/>
      <c r="C219" s="686"/>
      <c r="D219" s="686"/>
      <c r="E219" s="686"/>
      <c r="F219" s="693"/>
      <c r="G219" s="686"/>
      <c r="H219" s="686"/>
      <c r="I219" s="686"/>
      <c r="J219" s="686"/>
      <c r="K219" s="686"/>
      <c r="L219" s="686"/>
      <c r="M219" s="686"/>
      <c r="N219" s="686"/>
      <c r="O219" s="686"/>
      <c r="P219" s="686"/>
      <c r="Q219" s="686"/>
      <c r="R219" s="686"/>
      <c r="S219" s="686"/>
      <c r="T219" s="686"/>
      <c r="U219" s="686"/>
      <c r="V219" s="686"/>
      <c r="W219" s="686"/>
      <c r="X219" s="694"/>
      <c r="Y219" s="694"/>
      <c r="Z219" s="686"/>
      <c r="AA219" s="686"/>
      <c r="AB219" s="686"/>
      <c r="AC219" s="686"/>
      <c r="AD219" s="686"/>
      <c r="AE219" s="686"/>
      <c r="AF219" s="686"/>
      <c r="AG219" s="686"/>
      <c r="AH219" s="686"/>
      <c r="AI219" s="686"/>
      <c r="AJ219" s="672"/>
    </row>
    <row r="220" spans="1:36" ht="15.75" customHeight="1">
      <c r="A220" s="686"/>
      <c r="B220" s="686"/>
      <c r="C220" s="686"/>
      <c r="D220" s="686"/>
      <c r="E220" s="686"/>
      <c r="F220" s="693"/>
      <c r="G220" s="686"/>
      <c r="H220" s="686"/>
      <c r="I220" s="686"/>
      <c r="J220" s="686"/>
      <c r="K220" s="686"/>
      <c r="L220" s="686"/>
      <c r="M220" s="686"/>
      <c r="N220" s="686"/>
      <c r="O220" s="686"/>
      <c r="P220" s="686"/>
      <c r="Q220" s="686"/>
      <c r="R220" s="686"/>
      <c r="S220" s="686"/>
      <c r="T220" s="686"/>
      <c r="U220" s="686"/>
      <c r="V220" s="686"/>
      <c r="W220" s="686"/>
      <c r="X220" s="694"/>
      <c r="Y220" s="694"/>
      <c r="Z220" s="686"/>
      <c r="AA220" s="686"/>
      <c r="AB220" s="686"/>
      <c r="AC220" s="686"/>
      <c r="AD220" s="686"/>
      <c r="AE220" s="686"/>
      <c r="AF220" s="686"/>
      <c r="AG220" s="686"/>
      <c r="AH220" s="686"/>
      <c r="AI220" s="686"/>
      <c r="AJ220" s="672"/>
    </row>
    <row r="221" spans="1:36" ht="15.75" customHeight="1">
      <c r="A221" s="686"/>
      <c r="B221" s="686"/>
      <c r="C221" s="686"/>
      <c r="D221" s="686"/>
      <c r="E221" s="686"/>
      <c r="F221" s="693"/>
      <c r="G221" s="686"/>
      <c r="H221" s="686"/>
      <c r="I221" s="686"/>
      <c r="J221" s="686"/>
      <c r="K221" s="686"/>
      <c r="L221" s="686"/>
      <c r="M221" s="686"/>
      <c r="N221" s="686"/>
      <c r="O221" s="686"/>
      <c r="P221" s="686"/>
      <c r="Q221" s="686"/>
      <c r="R221" s="686"/>
      <c r="S221" s="686"/>
      <c r="T221" s="686"/>
      <c r="U221" s="686"/>
      <c r="V221" s="686"/>
      <c r="W221" s="686"/>
      <c r="X221" s="694"/>
      <c r="Y221" s="694"/>
      <c r="Z221" s="686"/>
      <c r="AA221" s="686"/>
      <c r="AB221" s="686"/>
      <c r="AC221" s="686"/>
      <c r="AD221" s="686"/>
      <c r="AE221" s="686"/>
      <c r="AF221" s="686"/>
      <c r="AG221" s="686"/>
      <c r="AH221" s="686"/>
      <c r="AI221" s="686"/>
      <c r="AJ221" s="672"/>
    </row>
    <row r="222" spans="1:36" ht="15.75" customHeight="1">
      <c r="A222" s="686"/>
      <c r="B222" s="686"/>
      <c r="C222" s="686"/>
      <c r="D222" s="686"/>
      <c r="E222" s="686"/>
      <c r="F222" s="693"/>
      <c r="G222" s="686"/>
      <c r="H222" s="686"/>
      <c r="I222" s="686"/>
      <c r="J222" s="686"/>
      <c r="K222" s="686"/>
      <c r="L222" s="686"/>
      <c r="M222" s="686"/>
      <c r="N222" s="686"/>
      <c r="O222" s="686"/>
      <c r="P222" s="686"/>
      <c r="Q222" s="686"/>
      <c r="R222" s="686"/>
      <c r="S222" s="686"/>
      <c r="T222" s="686"/>
      <c r="U222" s="686"/>
      <c r="V222" s="686"/>
      <c r="W222" s="686"/>
      <c r="X222" s="694"/>
      <c r="Y222" s="694"/>
      <c r="Z222" s="686"/>
      <c r="AA222" s="686"/>
      <c r="AB222" s="686"/>
      <c r="AC222" s="686"/>
      <c r="AD222" s="686"/>
      <c r="AE222" s="686"/>
      <c r="AF222" s="686"/>
      <c r="AG222" s="686"/>
      <c r="AH222" s="686"/>
      <c r="AI222" s="686"/>
      <c r="AJ222" s="672"/>
    </row>
    <row r="223" spans="1:36" ht="15.75" customHeight="1">
      <c r="A223" s="686"/>
      <c r="B223" s="686"/>
      <c r="C223" s="686"/>
      <c r="D223" s="686"/>
      <c r="E223" s="686"/>
      <c r="F223" s="693"/>
      <c r="G223" s="686"/>
      <c r="H223" s="686"/>
      <c r="I223" s="686"/>
      <c r="J223" s="686"/>
      <c r="K223" s="686"/>
      <c r="L223" s="686"/>
      <c r="M223" s="686"/>
      <c r="N223" s="686"/>
      <c r="O223" s="686"/>
      <c r="P223" s="686"/>
      <c r="Q223" s="686"/>
      <c r="R223" s="686"/>
      <c r="S223" s="686"/>
      <c r="T223" s="686"/>
      <c r="U223" s="686"/>
      <c r="V223" s="686"/>
      <c r="W223" s="686"/>
      <c r="X223" s="694"/>
      <c r="Y223" s="694"/>
      <c r="Z223" s="686"/>
      <c r="AA223" s="686"/>
      <c r="AB223" s="686"/>
      <c r="AC223" s="686"/>
      <c r="AD223" s="686"/>
      <c r="AE223" s="686"/>
      <c r="AF223" s="686"/>
      <c r="AG223" s="686"/>
      <c r="AH223" s="686"/>
      <c r="AI223" s="686"/>
      <c r="AJ223" s="672"/>
    </row>
    <row r="224" spans="1:36" ht="15.75" customHeight="1">
      <c r="A224" s="686"/>
      <c r="B224" s="686"/>
      <c r="C224" s="686"/>
      <c r="D224" s="686"/>
      <c r="E224" s="686"/>
      <c r="F224" s="693"/>
      <c r="G224" s="686"/>
      <c r="H224" s="686"/>
      <c r="I224" s="686"/>
      <c r="J224" s="686"/>
      <c r="K224" s="686"/>
      <c r="L224" s="686"/>
      <c r="M224" s="686"/>
      <c r="N224" s="686"/>
      <c r="O224" s="686"/>
      <c r="P224" s="686"/>
      <c r="Q224" s="686"/>
      <c r="R224" s="686"/>
      <c r="S224" s="686"/>
      <c r="T224" s="686"/>
      <c r="U224" s="686"/>
      <c r="V224" s="686"/>
      <c r="W224" s="686"/>
      <c r="X224" s="694"/>
      <c r="Y224" s="694"/>
      <c r="Z224" s="686"/>
      <c r="AA224" s="686"/>
      <c r="AB224" s="686"/>
      <c r="AC224" s="686"/>
      <c r="AD224" s="686"/>
      <c r="AE224" s="686"/>
      <c r="AF224" s="686"/>
      <c r="AG224" s="686"/>
      <c r="AH224" s="686"/>
      <c r="AI224" s="686"/>
      <c r="AJ224" s="672"/>
    </row>
    <row r="225" spans="1:36" ht="15.75" customHeight="1">
      <c r="A225" s="686"/>
      <c r="B225" s="686"/>
      <c r="C225" s="686"/>
      <c r="D225" s="686"/>
      <c r="E225" s="686"/>
      <c r="F225" s="693"/>
      <c r="G225" s="686"/>
      <c r="H225" s="686"/>
      <c r="I225" s="686"/>
      <c r="J225" s="686"/>
      <c r="K225" s="686"/>
      <c r="L225" s="686"/>
      <c r="M225" s="686"/>
      <c r="N225" s="686"/>
      <c r="O225" s="686"/>
      <c r="P225" s="686"/>
      <c r="Q225" s="686"/>
      <c r="R225" s="686"/>
      <c r="S225" s="686"/>
      <c r="T225" s="686"/>
      <c r="U225" s="686"/>
      <c r="V225" s="686"/>
      <c r="W225" s="686"/>
      <c r="X225" s="694"/>
      <c r="Y225" s="694"/>
      <c r="Z225" s="686"/>
      <c r="AA225" s="686"/>
      <c r="AB225" s="686"/>
      <c r="AC225" s="686"/>
      <c r="AD225" s="686"/>
      <c r="AE225" s="686"/>
      <c r="AF225" s="686"/>
      <c r="AG225" s="686"/>
      <c r="AH225" s="686"/>
      <c r="AI225" s="686"/>
      <c r="AJ225" s="672"/>
    </row>
    <row r="226" spans="1:36" ht="15.75" customHeight="1">
      <c r="A226" s="686"/>
      <c r="B226" s="686"/>
      <c r="C226" s="686"/>
      <c r="D226" s="686"/>
      <c r="E226" s="686"/>
      <c r="F226" s="693"/>
      <c r="G226" s="686"/>
      <c r="H226" s="686"/>
      <c r="I226" s="686"/>
      <c r="J226" s="686"/>
      <c r="K226" s="686"/>
      <c r="L226" s="686"/>
      <c r="M226" s="686"/>
      <c r="N226" s="686"/>
      <c r="O226" s="686"/>
      <c r="P226" s="686"/>
      <c r="Q226" s="686"/>
      <c r="R226" s="686"/>
      <c r="S226" s="686"/>
      <c r="T226" s="686"/>
      <c r="U226" s="686"/>
      <c r="V226" s="686"/>
      <c r="W226" s="686"/>
      <c r="X226" s="694"/>
      <c r="Y226" s="694"/>
      <c r="Z226" s="686"/>
      <c r="AA226" s="686"/>
      <c r="AB226" s="686"/>
      <c r="AC226" s="686"/>
      <c r="AD226" s="686"/>
      <c r="AE226" s="686"/>
      <c r="AF226" s="686"/>
      <c r="AG226" s="686"/>
      <c r="AH226" s="686"/>
      <c r="AI226" s="686"/>
      <c r="AJ226" s="672"/>
    </row>
    <row r="227" spans="1:36" ht="15.75" customHeight="1">
      <c r="A227" s="686"/>
      <c r="B227" s="686"/>
      <c r="C227" s="686"/>
      <c r="D227" s="686"/>
      <c r="E227" s="686"/>
      <c r="F227" s="693"/>
      <c r="G227" s="686"/>
      <c r="H227" s="686"/>
      <c r="I227" s="686"/>
      <c r="J227" s="686"/>
      <c r="K227" s="686"/>
      <c r="L227" s="686"/>
      <c r="M227" s="686"/>
      <c r="N227" s="686"/>
      <c r="O227" s="686"/>
      <c r="P227" s="686"/>
      <c r="Q227" s="686"/>
      <c r="R227" s="686"/>
      <c r="S227" s="686"/>
      <c r="T227" s="686"/>
      <c r="U227" s="686"/>
      <c r="V227" s="686"/>
      <c r="W227" s="686"/>
      <c r="X227" s="694"/>
      <c r="Y227" s="694"/>
      <c r="Z227" s="686"/>
      <c r="AA227" s="686"/>
      <c r="AB227" s="686"/>
      <c r="AC227" s="686"/>
      <c r="AD227" s="686"/>
      <c r="AE227" s="686"/>
      <c r="AF227" s="686"/>
      <c r="AG227" s="686"/>
      <c r="AH227" s="686"/>
      <c r="AI227" s="686"/>
      <c r="AJ227" s="672"/>
    </row>
    <row r="228" spans="1:36" ht="15.75" customHeight="1">
      <c r="A228" s="686"/>
      <c r="B228" s="686"/>
      <c r="C228" s="686"/>
      <c r="D228" s="686"/>
      <c r="E228" s="686"/>
      <c r="F228" s="693"/>
      <c r="G228" s="686"/>
      <c r="H228" s="686"/>
      <c r="I228" s="686"/>
      <c r="J228" s="686"/>
      <c r="K228" s="686"/>
      <c r="L228" s="686"/>
      <c r="M228" s="686"/>
      <c r="N228" s="686"/>
      <c r="O228" s="686"/>
      <c r="P228" s="686"/>
      <c r="Q228" s="686"/>
      <c r="R228" s="686"/>
      <c r="S228" s="686"/>
      <c r="T228" s="686"/>
      <c r="U228" s="686"/>
      <c r="V228" s="686"/>
      <c r="W228" s="686"/>
      <c r="X228" s="694"/>
      <c r="Y228" s="694"/>
      <c r="Z228" s="686"/>
      <c r="AA228" s="686"/>
      <c r="AB228" s="686"/>
      <c r="AC228" s="686"/>
      <c r="AD228" s="686"/>
      <c r="AE228" s="686"/>
      <c r="AF228" s="686"/>
      <c r="AG228" s="686"/>
      <c r="AH228" s="686"/>
      <c r="AI228" s="686"/>
      <c r="AJ228" s="672"/>
    </row>
    <row r="229" spans="1:36" ht="15.75" customHeight="1">
      <c r="A229" s="686"/>
      <c r="B229" s="686"/>
      <c r="C229" s="686"/>
      <c r="D229" s="686"/>
      <c r="E229" s="686"/>
      <c r="F229" s="693"/>
      <c r="G229" s="686"/>
      <c r="H229" s="686"/>
      <c r="I229" s="686"/>
      <c r="J229" s="686"/>
      <c r="K229" s="686"/>
      <c r="L229" s="686"/>
      <c r="M229" s="686"/>
      <c r="N229" s="686"/>
      <c r="O229" s="686"/>
      <c r="P229" s="686"/>
      <c r="Q229" s="686"/>
      <c r="R229" s="686"/>
      <c r="S229" s="686"/>
      <c r="T229" s="686"/>
      <c r="U229" s="686"/>
      <c r="V229" s="686"/>
      <c r="W229" s="686"/>
      <c r="X229" s="694"/>
      <c r="Y229" s="694"/>
      <c r="Z229" s="686"/>
      <c r="AA229" s="686"/>
      <c r="AB229" s="686"/>
      <c r="AC229" s="686"/>
      <c r="AD229" s="686"/>
      <c r="AE229" s="686"/>
      <c r="AF229" s="686"/>
      <c r="AG229" s="686"/>
      <c r="AH229" s="686"/>
      <c r="AI229" s="686"/>
      <c r="AJ229" s="672"/>
    </row>
    <row r="230" spans="1:36" ht="15.75" customHeight="1">
      <c r="A230" s="686"/>
      <c r="B230" s="686"/>
      <c r="C230" s="686"/>
      <c r="D230" s="686"/>
      <c r="E230" s="686"/>
      <c r="F230" s="693"/>
      <c r="G230" s="686"/>
      <c r="H230" s="686"/>
      <c r="I230" s="686"/>
      <c r="J230" s="686"/>
      <c r="K230" s="686"/>
      <c r="L230" s="686"/>
      <c r="M230" s="686"/>
      <c r="N230" s="686"/>
      <c r="O230" s="686"/>
      <c r="P230" s="686"/>
      <c r="Q230" s="686"/>
      <c r="R230" s="686"/>
      <c r="S230" s="686"/>
      <c r="T230" s="686"/>
      <c r="U230" s="686"/>
      <c r="V230" s="686"/>
      <c r="W230" s="686"/>
      <c r="X230" s="694"/>
      <c r="Y230" s="694"/>
      <c r="Z230" s="686"/>
      <c r="AA230" s="686"/>
      <c r="AB230" s="686"/>
      <c r="AC230" s="686"/>
      <c r="AD230" s="686"/>
      <c r="AE230" s="686"/>
      <c r="AF230" s="686"/>
      <c r="AG230" s="686"/>
      <c r="AH230" s="686"/>
      <c r="AI230" s="686"/>
      <c r="AJ230" s="672"/>
    </row>
    <row r="231" spans="1:36" ht="15.75" customHeight="1">
      <c r="A231" s="686"/>
      <c r="B231" s="686"/>
      <c r="C231" s="686"/>
      <c r="D231" s="686"/>
      <c r="E231" s="686"/>
      <c r="F231" s="693"/>
      <c r="G231" s="686"/>
      <c r="H231" s="686"/>
      <c r="I231" s="686"/>
      <c r="J231" s="686"/>
      <c r="K231" s="686"/>
      <c r="L231" s="686"/>
      <c r="M231" s="686"/>
      <c r="N231" s="686"/>
      <c r="O231" s="686"/>
      <c r="P231" s="686"/>
      <c r="Q231" s="686"/>
      <c r="R231" s="686"/>
      <c r="S231" s="686"/>
      <c r="T231" s="686"/>
      <c r="U231" s="686"/>
      <c r="V231" s="686"/>
      <c r="W231" s="686"/>
      <c r="X231" s="694"/>
      <c r="Y231" s="694"/>
      <c r="Z231" s="686"/>
      <c r="AA231" s="686"/>
      <c r="AB231" s="686"/>
      <c r="AC231" s="686"/>
      <c r="AD231" s="686"/>
      <c r="AE231" s="686"/>
      <c r="AF231" s="686"/>
      <c r="AG231" s="686"/>
      <c r="AH231" s="686"/>
      <c r="AI231" s="686"/>
      <c r="AJ231" s="672"/>
    </row>
    <row r="232" spans="1:36" ht="15.75" customHeight="1">
      <c r="A232" s="686"/>
      <c r="B232" s="686"/>
      <c r="C232" s="686"/>
      <c r="D232" s="686"/>
      <c r="E232" s="686"/>
      <c r="F232" s="693"/>
      <c r="G232" s="686"/>
      <c r="H232" s="686"/>
      <c r="I232" s="686"/>
      <c r="J232" s="686"/>
      <c r="K232" s="686"/>
      <c r="L232" s="686"/>
      <c r="M232" s="686"/>
      <c r="N232" s="686"/>
      <c r="O232" s="686"/>
      <c r="P232" s="686"/>
      <c r="Q232" s="686"/>
      <c r="R232" s="686"/>
      <c r="S232" s="686"/>
      <c r="T232" s="686"/>
      <c r="U232" s="686"/>
      <c r="V232" s="686"/>
      <c r="W232" s="686"/>
      <c r="X232" s="694"/>
      <c r="Y232" s="694"/>
      <c r="Z232" s="686"/>
      <c r="AA232" s="686"/>
      <c r="AB232" s="686"/>
      <c r="AC232" s="686"/>
      <c r="AD232" s="686"/>
      <c r="AE232" s="686"/>
      <c r="AF232" s="686"/>
      <c r="AG232" s="686"/>
      <c r="AH232" s="686"/>
      <c r="AI232" s="686"/>
      <c r="AJ232" s="672"/>
    </row>
    <row r="233" spans="1:36" ht="15.75" customHeight="1">
      <c r="A233" s="686"/>
      <c r="B233" s="686"/>
      <c r="C233" s="686"/>
      <c r="D233" s="686"/>
      <c r="E233" s="686"/>
      <c r="F233" s="693"/>
      <c r="G233" s="686"/>
      <c r="H233" s="686"/>
      <c r="I233" s="686"/>
      <c r="J233" s="686"/>
      <c r="K233" s="686"/>
      <c r="L233" s="686"/>
      <c r="M233" s="686"/>
      <c r="N233" s="686"/>
      <c r="O233" s="686"/>
      <c r="P233" s="686"/>
      <c r="Q233" s="686"/>
      <c r="R233" s="686"/>
      <c r="S233" s="686"/>
      <c r="T233" s="686"/>
      <c r="U233" s="686"/>
      <c r="V233" s="686"/>
      <c r="W233" s="686"/>
      <c r="X233" s="694"/>
      <c r="Y233" s="694"/>
      <c r="Z233" s="686"/>
      <c r="AA233" s="686"/>
      <c r="AB233" s="686"/>
      <c r="AC233" s="686"/>
      <c r="AD233" s="686"/>
      <c r="AE233" s="686"/>
      <c r="AF233" s="686"/>
      <c r="AG233" s="686"/>
      <c r="AH233" s="686"/>
      <c r="AI233" s="686"/>
      <c r="AJ233" s="672"/>
    </row>
    <row r="234" spans="1:36" ht="15.75" customHeight="1">
      <c r="A234" s="686"/>
      <c r="B234" s="686"/>
      <c r="C234" s="686"/>
      <c r="D234" s="686"/>
      <c r="E234" s="686"/>
      <c r="F234" s="693"/>
      <c r="G234" s="686"/>
      <c r="H234" s="686"/>
      <c r="I234" s="686"/>
      <c r="J234" s="686"/>
      <c r="K234" s="686"/>
      <c r="L234" s="686"/>
      <c r="M234" s="686"/>
      <c r="N234" s="686"/>
      <c r="O234" s="686"/>
      <c r="P234" s="686"/>
      <c r="Q234" s="686"/>
      <c r="R234" s="686"/>
      <c r="S234" s="686"/>
      <c r="T234" s="686"/>
      <c r="U234" s="686"/>
      <c r="V234" s="686"/>
      <c r="W234" s="686"/>
      <c r="X234" s="694"/>
      <c r="Y234" s="694"/>
      <c r="Z234" s="686"/>
      <c r="AA234" s="686"/>
      <c r="AB234" s="686"/>
      <c r="AC234" s="686"/>
      <c r="AD234" s="686"/>
      <c r="AE234" s="686"/>
      <c r="AF234" s="686"/>
      <c r="AG234" s="686"/>
      <c r="AH234" s="686"/>
      <c r="AI234" s="686"/>
      <c r="AJ234" s="672"/>
    </row>
    <row r="235" spans="1:36" ht="15.75" customHeight="1">
      <c r="A235" s="686"/>
      <c r="B235" s="686"/>
      <c r="C235" s="686"/>
      <c r="D235" s="686"/>
      <c r="E235" s="686"/>
      <c r="F235" s="693"/>
      <c r="G235" s="686"/>
      <c r="H235" s="686"/>
      <c r="I235" s="686"/>
      <c r="J235" s="686"/>
      <c r="K235" s="686"/>
      <c r="L235" s="686"/>
      <c r="M235" s="686"/>
      <c r="N235" s="686"/>
      <c r="O235" s="686"/>
      <c r="P235" s="686"/>
      <c r="Q235" s="686"/>
      <c r="R235" s="686"/>
      <c r="S235" s="686"/>
      <c r="T235" s="686"/>
      <c r="U235" s="686"/>
      <c r="V235" s="686"/>
      <c r="W235" s="686"/>
      <c r="X235" s="694"/>
      <c r="Y235" s="694"/>
      <c r="Z235" s="686"/>
      <c r="AA235" s="686"/>
      <c r="AB235" s="686"/>
      <c r="AC235" s="686"/>
      <c r="AD235" s="686"/>
      <c r="AE235" s="686"/>
      <c r="AF235" s="686"/>
      <c r="AG235" s="686"/>
      <c r="AH235" s="686"/>
      <c r="AI235" s="686"/>
      <c r="AJ235" s="672"/>
    </row>
    <row r="236" spans="1:36" ht="15.75" customHeight="1">
      <c r="A236" s="686"/>
      <c r="B236" s="686"/>
      <c r="C236" s="686"/>
      <c r="D236" s="686"/>
      <c r="E236" s="686"/>
      <c r="F236" s="693"/>
      <c r="G236" s="686"/>
      <c r="H236" s="686"/>
      <c r="I236" s="686"/>
      <c r="J236" s="686"/>
      <c r="K236" s="686"/>
      <c r="L236" s="686"/>
      <c r="M236" s="686"/>
      <c r="N236" s="686"/>
      <c r="O236" s="686"/>
      <c r="P236" s="686"/>
      <c r="Q236" s="686"/>
      <c r="R236" s="686"/>
      <c r="S236" s="686"/>
      <c r="T236" s="686"/>
      <c r="U236" s="686"/>
      <c r="V236" s="686"/>
      <c r="W236" s="686"/>
      <c r="X236" s="694"/>
      <c r="Y236" s="694"/>
      <c r="Z236" s="686"/>
      <c r="AA236" s="686"/>
      <c r="AB236" s="686"/>
      <c r="AC236" s="686"/>
      <c r="AD236" s="686"/>
      <c r="AE236" s="686"/>
      <c r="AF236" s="686"/>
      <c r="AG236" s="686"/>
      <c r="AH236" s="686"/>
      <c r="AI236" s="686"/>
      <c r="AJ236" s="672"/>
    </row>
    <row r="237" spans="1:36" ht="15.75" customHeight="1">
      <c r="A237" s="686"/>
      <c r="B237" s="686"/>
      <c r="C237" s="686"/>
      <c r="D237" s="686"/>
      <c r="E237" s="686"/>
      <c r="F237" s="693"/>
      <c r="G237" s="686"/>
      <c r="H237" s="686"/>
      <c r="I237" s="686"/>
      <c r="J237" s="686"/>
      <c r="K237" s="686"/>
      <c r="L237" s="686"/>
      <c r="M237" s="686"/>
      <c r="N237" s="686"/>
      <c r="O237" s="686"/>
      <c r="P237" s="686"/>
      <c r="Q237" s="686"/>
      <c r="R237" s="686"/>
      <c r="S237" s="686"/>
      <c r="T237" s="686"/>
      <c r="U237" s="686"/>
      <c r="V237" s="686"/>
      <c r="W237" s="686"/>
      <c r="X237" s="694"/>
      <c r="Y237" s="694"/>
      <c r="Z237" s="686"/>
      <c r="AA237" s="686"/>
      <c r="AB237" s="686"/>
      <c r="AC237" s="686"/>
      <c r="AD237" s="686"/>
      <c r="AE237" s="686"/>
      <c r="AF237" s="686"/>
      <c r="AG237" s="686"/>
      <c r="AH237" s="686"/>
      <c r="AI237" s="686"/>
      <c r="AJ237" s="672"/>
    </row>
    <row r="238" spans="1:36" ht="15.75" customHeight="1">
      <c r="A238" s="686"/>
      <c r="B238" s="686"/>
      <c r="C238" s="686"/>
      <c r="D238" s="686"/>
      <c r="E238" s="686"/>
      <c r="F238" s="693"/>
      <c r="G238" s="686"/>
      <c r="H238" s="686"/>
      <c r="I238" s="686"/>
      <c r="J238" s="686"/>
      <c r="K238" s="686"/>
      <c r="L238" s="686"/>
      <c r="M238" s="686"/>
      <c r="N238" s="686"/>
      <c r="O238" s="686"/>
      <c r="P238" s="686"/>
      <c r="Q238" s="686"/>
      <c r="R238" s="686"/>
      <c r="S238" s="686"/>
      <c r="T238" s="686"/>
      <c r="U238" s="686"/>
      <c r="V238" s="686"/>
      <c r="W238" s="686"/>
      <c r="X238" s="694"/>
      <c r="Y238" s="694"/>
      <c r="Z238" s="686"/>
      <c r="AA238" s="686"/>
      <c r="AB238" s="686"/>
      <c r="AC238" s="686"/>
      <c r="AD238" s="686"/>
      <c r="AE238" s="686"/>
      <c r="AF238" s="686"/>
      <c r="AG238" s="686"/>
      <c r="AH238" s="686"/>
      <c r="AI238" s="686"/>
      <c r="AJ238" s="672"/>
    </row>
    <row r="239" spans="1:36" ht="15.75" customHeight="1">
      <c r="A239" s="686"/>
      <c r="B239" s="686"/>
      <c r="C239" s="686"/>
      <c r="D239" s="686"/>
      <c r="E239" s="686"/>
      <c r="F239" s="693"/>
      <c r="G239" s="686"/>
      <c r="H239" s="686"/>
      <c r="I239" s="686"/>
      <c r="J239" s="686"/>
      <c r="K239" s="686"/>
      <c r="L239" s="686"/>
      <c r="M239" s="686"/>
      <c r="N239" s="686"/>
      <c r="O239" s="686"/>
      <c r="P239" s="686"/>
      <c r="Q239" s="686"/>
      <c r="R239" s="686"/>
      <c r="S239" s="686"/>
      <c r="T239" s="686"/>
      <c r="U239" s="686"/>
      <c r="V239" s="686"/>
      <c r="W239" s="686"/>
      <c r="X239" s="694"/>
      <c r="Y239" s="694"/>
      <c r="Z239" s="686"/>
      <c r="AA239" s="686"/>
      <c r="AB239" s="686"/>
      <c r="AC239" s="686"/>
      <c r="AD239" s="686"/>
      <c r="AE239" s="686"/>
      <c r="AF239" s="686"/>
      <c r="AG239" s="686"/>
      <c r="AH239" s="686"/>
      <c r="AI239" s="686"/>
      <c r="AJ239" s="672"/>
    </row>
    <row r="240" spans="1:36" ht="15.75" customHeight="1">
      <c r="A240" s="686"/>
      <c r="B240" s="686"/>
      <c r="C240" s="686"/>
      <c r="D240" s="686"/>
      <c r="E240" s="686"/>
      <c r="F240" s="693"/>
      <c r="G240" s="686"/>
      <c r="H240" s="686"/>
      <c r="I240" s="686"/>
      <c r="J240" s="686"/>
      <c r="K240" s="686"/>
      <c r="L240" s="686"/>
      <c r="M240" s="686"/>
      <c r="N240" s="686"/>
      <c r="O240" s="686"/>
      <c r="P240" s="686"/>
      <c r="Q240" s="686"/>
      <c r="R240" s="686"/>
      <c r="S240" s="686"/>
      <c r="T240" s="686"/>
      <c r="U240" s="686"/>
      <c r="V240" s="686"/>
      <c r="W240" s="686"/>
      <c r="X240" s="694"/>
      <c r="Y240" s="694"/>
      <c r="Z240" s="686"/>
      <c r="AA240" s="686"/>
      <c r="AB240" s="686"/>
      <c r="AC240" s="686"/>
      <c r="AD240" s="686"/>
      <c r="AE240" s="686"/>
      <c r="AF240" s="686"/>
      <c r="AG240" s="686"/>
      <c r="AH240" s="686"/>
      <c r="AI240" s="686"/>
      <c r="AJ240" s="672"/>
    </row>
    <row r="241" spans="1:36" ht="15.75" customHeight="1">
      <c r="A241" s="686"/>
      <c r="B241" s="686"/>
      <c r="C241" s="686"/>
      <c r="D241" s="686"/>
      <c r="E241" s="686"/>
      <c r="F241" s="693"/>
      <c r="G241" s="686"/>
      <c r="H241" s="686"/>
      <c r="I241" s="686"/>
      <c r="J241" s="686"/>
      <c r="K241" s="686"/>
      <c r="L241" s="686"/>
      <c r="M241" s="686"/>
      <c r="N241" s="686"/>
      <c r="O241" s="686"/>
      <c r="P241" s="686"/>
      <c r="Q241" s="686"/>
      <c r="R241" s="686"/>
      <c r="S241" s="686"/>
      <c r="T241" s="686"/>
      <c r="U241" s="686"/>
      <c r="V241" s="686"/>
      <c r="W241" s="686"/>
      <c r="X241" s="694"/>
      <c r="Y241" s="694"/>
      <c r="Z241" s="686"/>
      <c r="AA241" s="686"/>
      <c r="AB241" s="686"/>
      <c r="AC241" s="686"/>
      <c r="AD241" s="686"/>
      <c r="AE241" s="686"/>
      <c r="AF241" s="686"/>
      <c r="AG241" s="686"/>
      <c r="AH241" s="686"/>
      <c r="AI241" s="686"/>
      <c r="AJ241" s="672"/>
    </row>
    <row r="242" spans="1:36" ht="15.75" customHeight="1">
      <c r="A242" s="672"/>
      <c r="B242" s="672"/>
      <c r="C242" s="672"/>
      <c r="D242" s="672"/>
      <c r="E242" s="672"/>
      <c r="F242" s="672"/>
      <c r="G242" s="672"/>
      <c r="H242" s="672"/>
      <c r="I242" s="672"/>
      <c r="J242" s="672"/>
      <c r="K242" s="672"/>
      <c r="L242" s="672"/>
      <c r="M242" s="672"/>
      <c r="N242" s="672"/>
      <c r="O242" s="672"/>
      <c r="P242" s="672"/>
      <c r="Q242" s="672"/>
      <c r="R242" s="672"/>
      <c r="S242" s="672"/>
      <c r="T242" s="672"/>
      <c r="U242" s="672"/>
      <c r="V242" s="672"/>
      <c r="W242" s="672"/>
      <c r="X242" s="685"/>
      <c r="Y242" s="685"/>
      <c r="Z242" s="672"/>
      <c r="AA242" s="672"/>
      <c r="AB242" s="672"/>
      <c r="AC242" s="672"/>
      <c r="AD242" s="672"/>
      <c r="AE242" s="672"/>
      <c r="AF242" s="672"/>
      <c r="AG242" s="672"/>
      <c r="AH242" s="672"/>
      <c r="AI242" s="672"/>
      <c r="AJ242" s="672"/>
    </row>
    <row r="243" spans="1:36" ht="15.75" customHeight="1">
      <c r="A243" s="672"/>
      <c r="B243" s="672"/>
      <c r="C243" s="672"/>
      <c r="D243" s="672"/>
      <c r="E243" s="672"/>
      <c r="F243" s="672"/>
      <c r="G243" s="672"/>
      <c r="H243" s="672"/>
      <c r="I243" s="672"/>
      <c r="J243" s="672"/>
      <c r="K243" s="672"/>
      <c r="L243" s="672"/>
      <c r="M243" s="672"/>
      <c r="N243" s="672"/>
      <c r="O243" s="672"/>
      <c r="P243" s="672"/>
      <c r="Q243" s="672"/>
      <c r="R243" s="672"/>
      <c r="S243" s="672"/>
      <c r="T243" s="672"/>
      <c r="U243" s="672"/>
      <c r="V243" s="672"/>
      <c r="W243" s="672"/>
      <c r="X243" s="685"/>
      <c r="Y243" s="685"/>
      <c r="Z243" s="672"/>
      <c r="AA243" s="672"/>
      <c r="AB243" s="672"/>
      <c r="AC243" s="672"/>
      <c r="AD243" s="672"/>
      <c r="AE243" s="672"/>
      <c r="AF243" s="672"/>
      <c r="AG243" s="672"/>
      <c r="AH243" s="672"/>
      <c r="AI243" s="672"/>
      <c r="AJ243" s="672"/>
    </row>
    <row r="244" spans="1:36" ht="15.75" customHeight="1">
      <c r="A244" s="672"/>
      <c r="B244" s="672"/>
      <c r="C244" s="672"/>
      <c r="D244" s="672"/>
      <c r="E244" s="672"/>
      <c r="F244" s="672"/>
      <c r="G244" s="672"/>
      <c r="H244" s="672"/>
      <c r="I244" s="672"/>
      <c r="J244" s="672"/>
      <c r="K244" s="672"/>
      <c r="L244" s="672"/>
      <c r="M244" s="672"/>
      <c r="N244" s="672"/>
      <c r="O244" s="672"/>
      <c r="P244" s="672"/>
      <c r="Q244" s="672"/>
      <c r="R244" s="672"/>
      <c r="S244" s="672"/>
      <c r="T244" s="672"/>
      <c r="U244" s="672"/>
      <c r="V244" s="672"/>
      <c r="W244" s="672"/>
      <c r="X244" s="685"/>
      <c r="Y244" s="685"/>
      <c r="Z244" s="672"/>
      <c r="AA244" s="672"/>
      <c r="AB244" s="672"/>
      <c r="AC244" s="672"/>
      <c r="AD244" s="672"/>
      <c r="AE244" s="672"/>
      <c r="AF244" s="672"/>
      <c r="AG244" s="672"/>
      <c r="AH244" s="672"/>
      <c r="AI244" s="672"/>
      <c r="AJ244" s="672"/>
    </row>
    <row r="245" spans="1:36" ht="15.75" customHeight="1">
      <c r="A245" s="672"/>
      <c r="B245" s="672"/>
      <c r="C245" s="672"/>
      <c r="D245" s="672"/>
      <c r="E245" s="672"/>
      <c r="F245" s="672"/>
      <c r="G245" s="672"/>
      <c r="H245" s="672"/>
      <c r="I245" s="672"/>
      <c r="J245" s="672"/>
      <c r="K245" s="672"/>
      <c r="L245" s="672"/>
      <c r="M245" s="672"/>
      <c r="N245" s="672"/>
      <c r="O245" s="672"/>
      <c r="P245" s="672"/>
      <c r="Q245" s="672"/>
      <c r="R245" s="672"/>
      <c r="S245" s="672"/>
      <c r="T245" s="672"/>
      <c r="U245" s="672"/>
      <c r="V245" s="672"/>
      <c r="W245" s="672"/>
      <c r="X245" s="685"/>
      <c r="Y245" s="685"/>
      <c r="Z245" s="672"/>
      <c r="AA245" s="672"/>
      <c r="AB245" s="672"/>
      <c r="AC245" s="672"/>
      <c r="AD245" s="672"/>
      <c r="AE245" s="672"/>
      <c r="AF245" s="672"/>
      <c r="AG245" s="672"/>
      <c r="AH245" s="672"/>
      <c r="AI245" s="672"/>
      <c r="AJ245" s="672"/>
    </row>
    <row r="246" spans="1:36" ht="15.75" customHeight="1">
      <c r="A246" s="672"/>
      <c r="B246" s="672"/>
      <c r="C246" s="672"/>
      <c r="D246" s="672"/>
      <c r="E246" s="672"/>
      <c r="F246" s="672"/>
      <c r="G246" s="672"/>
      <c r="H246" s="672"/>
      <c r="I246" s="672"/>
      <c r="J246" s="672"/>
      <c r="K246" s="672"/>
      <c r="L246" s="672"/>
      <c r="M246" s="672"/>
      <c r="N246" s="672"/>
      <c r="O246" s="672"/>
      <c r="P246" s="672"/>
      <c r="Q246" s="672"/>
      <c r="R246" s="672"/>
      <c r="S246" s="672"/>
      <c r="T246" s="672"/>
      <c r="U246" s="672"/>
      <c r="V246" s="672"/>
      <c r="W246" s="672"/>
      <c r="X246" s="685"/>
      <c r="Y246" s="685"/>
      <c r="Z246" s="672"/>
      <c r="AA246" s="672"/>
      <c r="AB246" s="672"/>
      <c r="AC246" s="672"/>
      <c r="AD246" s="672"/>
      <c r="AE246" s="672"/>
      <c r="AF246" s="672"/>
      <c r="AG246" s="672"/>
      <c r="AH246" s="672"/>
      <c r="AI246" s="672"/>
      <c r="AJ246" s="672"/>
    </row>
    <row r="247" spans="1:36" ht="15.75" customHeight="1">
      <c r="A247" s="672"/>
      <c r="B247" s="672"/>
      <c r="C247" s="672"/>
      <c r="D247" s="672"/>
      <c r="E247" s="672"/>
      <c r="F247" s="672"/>
      <c r="G247" s="672"/>
      <c r="H247" s="672"/>
      <c r="I247" s="672"/>
      <c r="J247" s="672"/>
      <c r="K247" s="672"/>
      <c r="L247" s="672"/>
      <c r="M247" s="672"/>
      <c r="N247" s="672"/>
      <c r="O247" s="672"/>
      <c r="P247" s="672"/>
      <c r="Q247" s="672"/>
      <c r="R247" s="672"/>
      <c r="S247" s="672"/>
      <c r="T247" s="672"/>
      <c r="U247" s="672"/>
      <c r="V247" s="672"/>
      <c r="W247" s="672"/>
      <c r="X247" s="685"/>
      <c r="Y247" s="685"/>
      <c r="Z247" s="672"/>
      <c r="AA247" s="672"/>
      <c r="AB247" s="672"/>
      <c r="AC247" s="672"/>
      <c r="AD247" s="672"/>
      <c r="AE247" s="672"/>
      <c r="AF247" s="672"/>
      <c r="AG247" s="672"/>
      <c r="AH247" s="672"/>
      <c r="AI247" s="672"/>
      <c r="AJ247" s="672"/>
    </row>
    <row r="248" spans="1:36" ht="15.75" customHeight="1">
      <c r="A248" s="672"/>
      <c r="B248" s="672"/>
      <c r="C248" s="672"/>
      <c r="D248" s="672"/>
      <c r="E248" s="672"/>
      <c r="F248" s="672"/>
      <c r="G248" s="672"/>
      <c r="H248" s="672"/>
      <c r="I248" s="672"/>
      <c r="J248" s="672"/>
      <c r="K248" s="672"/>
      <c r="L248" s="672"/>
      <c r="M248" s="672"/>
      <c r="N248" s="672"/>
      <c r="O248" s="672"/>
      <c r="P248" s="672"/>
      <c r="Q248" s="672"/>
      <c r="R248" s="672"/>
      <c r="S248" s="672"/>
      <c r="T248" s="672"/>
      <c r="U248" s="672"/>
      <c r="V248" s="672"/>
      <c r="W248" s="672"/>
      <c r="X248" s="685"/>
      <c r="Y248" s="685"/>
      <c r="Z248" s="672"/>
      <c r="AA248" s="672"/>
      <c r="AB248" s="672"/>
      <c r="AC248" s="672"/>
      <c r="AD248" s="672"/>
      <c r="AE248" s="672"/>
      <c r="AF248" s="672"/>
      <c r="AG248" s="672"/>
      <c r="AH248" s="672"/>
      <c r="AI248" s="672"/>
      <c r="AJ248" s="672"/>
    </row>
    <row r="249" spans="1:36" ht="15.75" customHeight="1">
      <c r="A249" s="672"/>
      <c r="B249" s="672"/>
      <c r="C249" s="672"/>
      <c r="D249" s="672"/>
      <c r="E249" s="672"/>
      <c r="F249" s="672"/>
      <c r="G249" s="672"/>
      <c r="H249" s="672"/>
      <c r="I249" s="672"/>
      <c r="J249" s="672"/>
      <c r="K249" s="672"/>
      <c r="L249" s="672"/>
      <c r="M249" s="672"/>
      <c r="N249" s="672"/>
      <c r="O249" s="672"/>
      <c r="P249" s="672"/>
      <c r="Q249" s="672"/>
      <c r="R249" s="672"/>
      <c r="S249" s="672"/>
      <c r="T249" s="672"/>
      <c r="U249" s="672"/>
      <c r="V249" s="672"/>
      <c r="W249" s="672"/>
      <c r="X249" s="685"/>
      <c r="Y249" s="685"/>
      <c r="Z249" s="672"/>
      <c r="AA249" s="672"/>
      <c r="AB249" s="672"/>
      <c r="AC249" s="672"/>
      <c r="AD249" s="672"/>
      <c r="AE249" s="672"/>
      <c r="AF249" s="672"/>
      <c r="AG249" s="672"/>
      <c r="AH249" s="672"/>
      <c r="AI249" s="672"/>
      <c r="AJ249" s="672"/>
    </row>
    <row r="250" spans="1:36" ht="15.75" customHeight="1">
      <c r="A250" s="672"/>
      <c r="B250" s="672"/>
      <c r="C250" s="672"/>
      <c r="D250" s="672"/>
      <c r="E250" s="672"/>
      <c r="F250" s="672"/>
      <c r="G250" s="672"/>
      <c r="H250" s="672"/>
      <c r="I250" s="672"/>
      <c r="J250" s="672"/>
      <c r="K250" s="672"/>
      <c r="L250" s="672"/>
      <c r="M250" s="672"/>
      <c r="N250" s="672"/>
      <c r="O250" s="672"/>
      <c r="P250" s="672"/>
      <c r="Q250" s="672"/>
      <c r="R250" s="672"/>
      <c r="S250" s="672"/>
      <c r="T250" s="672"/>
      <c r="U250" s="672"/>
      <c r="V250" s="672"/>
      <c r="W250" s="672"/>
      <c r="X250" s="685"/>
      <c r="Y250" s="685"/>
      <c r="Z250" s="672"/>
      <c r="AA250" s="672"/>
      <c r="AB250" s="672"/>
      <c r="AC250" s="672"/>
      <c r="AD250" s="672"/>
      <c r="AE250" s="672"/>
      <c r="AF250" s="672"/>
      <c r="AG250" s="672"/>
      <c r="AH250" s="672"/>
      <c r="AI250" s="672"/>
      <c r="AJ250" s="672"/>
    </row>
    <row r="251" spans="1:36" ht="15.75" customHeight="1">
      <c r="A251" s="672"/>
      <c r="B251" s="672"/>
      <c r="C251" s="672"/>
      <c r="D251" s="672"/>
      <c r="E251" s="672"/>
      <c r="F251" s="672"/>
      <c r="G251" s="672"/>
      <c r="H251" s="672"/>
      <c r="I251" s="672"/>
      <c r="J251" s="672"/>
      <c r="K251" s="672"/>
      <c r="L251" s="672"/>
      <c r="M251" s="672"/>
      <c r="N251" s="672"/>
      <c r="O251" s="672"/>
      <c r="P251" s="672"/>
      <c r="Q251" s="672"/>
      <c r="R251" s="672"/>
      <c r="S251" s="672"/>
      <c r="T251" s="672"/>
      <c r="U251" s="672"/>
      <c r="V251" s="672"/>
      <c r="W251" s="672"/>
      <c r="X251" s="685"/>
      <c r="Y251" s="685"/>
      <c r="Z251" s="672"/>
      <c r="AA251" s="672"/>
      <c r="AB251" s="672"/>
      <c r="AC251" s="672"/>
      <c r="AD251" s="672"/>
      <c r="AE251" s="672"/>
      <c r="AF251" s="672"/>
      <c r="AG251" s="672"/>
      <c r="AH251" s="672"/>
      <c r="AI251" s="672"/>
      <c r="AJ251" s="672"/>
    </row>
    <row r="252" spans="1:36" ht="15.75" customHeight="1">
      <c r="A252" s="672"/>
      <c r="B252" s="672"/>
      <c r="C252" s="672"/>
      <c r="D252" s="672"/>
      <c r="E252" s="672"/>
      <c r="F252" s="672"/>
      <c r="G252" s="672"/>
      <c r="H252" s="672"/>
      <c r="I252" s="672"/>
      <c r="J252" s="672"/>
      <c r="K252" s="672"/>
      <c r="L252" s="672"/>
      <c r="M252" s="672"/>
      <c r="N252" s="672"/>
      <c r="O252" s="672"/>
      <c r="P252" s="672"/>
      <c r="Q252" s="672"/>
      <c r="R252" s="672"/>
      <c r="S252" s="672"/>
      <c r="T252" s="672"/>
      <c r="U252" s="672"/>
      <c r="V252" s="672"/>
      <c r="W252" s="672"/>
      <c r="X252" s="685"/>
      <c r="Y252" s="685"/>
      <c r="Z252" s="672"/>
      <c r="AA252" s="672"/>
      <c r="AB252" s="672"/>
      <c r="AC252" s="672"/>
      <c r="AD252" s="672"/>
      <c r="AE252" s="672"/>
      <c r="AF252" s="672"/>
      <c r="AG252" s="672"/>
      <c r="AH252" s="672"/>
      <c r="AI252" s="672"/>
      <c r="AJ252" s="672"/>
    </row>
    <row r="253" spans="1:36" ht="15.75" customHeight="1">
      <c r="A253" s="672"/>
      <c r="B253" s="672"/>
      <c r="C253" s="672"/>
      <c r="D253" s="672"/>
      <c r="E253" s="672"/>
      <c r="F253" s="672"/>
      <c r="G253" s="672"/>
      <c r="H253" s="672"/>
      <c r="I253" s="672"/>
      <c r="J253" s="672"/>
      <c r="K253" s="672"/>
      <c r="L253" s="672"/>
      <c r="M253" s="672"/>
      <c r="N253" s="672"/>
      <c r="O253" s="672"/>
      <c r="P253" s="672"/>
      <c r="Q253" s="672"/>
      <c r="R253" s="672"/>
      <c r="S253" s="672"/>
      <c r="T253" s="672"/>
      <c r="U253" s="672"/>
      <c r="V253" s="672"/>
      <c r="W253" s="672"/>
      <c r="X253" s="685"/>
      <c r="Y253" s="685"/>
      <c r="Z253" s="672"/>
      <c r="AA253" s="672"/>
      <c r="AB253" s="672"/>
      <c r="AC253" s="672"/>
      <c r="AD253" s="672"/>
      <c r="AE253" s="672"/>
      <c r="AF253" s="672"/>
      <c r="AG253" s="672"/>
      <c r="AH253" s="672"/>
      <c r="AI253" s="672"/>
      <c r="AJ253" s="672"/>
    </row>
    <row r="254" spans="1:36" ht="15.75" customHeight="1">
      <c r="A254" s="672"/>
      <c r="B254" s="672"/>
      <c r="C254" s="672"/>
      <c r="D254" s="672"/>
      <c r="E254" s="672"/>
      <c r="F254" s="672"/>
      <c r="G254" s="672"/>
      <c r="H254" s="672"/>
      <c r="I254" s="672"/>
      <c r="J254" s="672"/>
      <c r="K254" s="672"/>
      <c r="L254" s="672"/>
      <c r="M254" s="672"/>
      <c r="N254" s="672"/>
      <c r="O254" s="672"/>
      <c r="P254" s="672"/>
      <c r="Q254" s="672"/>
      <c r="R254" s="672"/>
      <c r="S254" s="672"/>
      <c r="T254" s="672"/>
      <c r="U254" s="672"/>
      <c r="V254" s="672"/>
      <c r="W254" s="672"/>
      <c r="X254" s="685"/>
      <c r="Y254" s="685"/>
      <c r="Z254" s="672"/>
      <c r="AA254" s="672"/>
      <c r="AB254" s="672"/>
      <c r="AC254" s="672"/>
      <c r="AD254" s="672"/>
      <c r="AE254" s="672"/>
      <c r="AF254" s="672"/>
      <c r="AG254" s="672"/>
      <c r="AH254" s="672"/>
      <c r="AI254" s="672"/>
      <c r="AJ254" s="672"/>
    </row>
    <row r="255" spans="1:36" ht="15.75" customHeight="1">
      <c r="A255" s="672"/>
      <c r="B255" s="672"/>
      <c r="C255" s="672"/>
      <c r="D255" s="672"/>
      <c r="E255" s="672"/>
      <c r="F255" s="672"/>
      <c r="G255" s="672"/>
      <c r="H255" s="672"/>
      <c r="I255" s="672"/>
      <c r="J255" s="672"/>
      <c r="K255" s="672"/>
      <c r="L255" s="672"/>
      <c r="M255" s="672"/>
      <c r="N255" s="672"/>
      <c r="O255" s="672"/>
      <c r="P255" s="672"/>
      <c r="Q255" s="672"/>
      <c r="R255" s="672"/>
      <c r="S255" s="672"/>
      <c r="T255" s="672"/>
      <c r="U255" s="672"/>
      <c r="V255" s="672"/>
      <c r="W255" s="672"/>
      <c r="X255" s="685"/>
      <c r="Y255" s="685"/>
      <c r="Z255" s="672"/>
      <c r="AA255" s="672"/>
      <c r="AB255" s="672"/>
      <c r="AC255" s="672"/>
      <c r="AD255" s="672"/>
      <c r="AE255" s="672"/>
      <c r="AF255" s="672"/>
      <c r="AG255" s="672"/>
      <c r="AH255" s="672"/>
      <c r="AI255" s="672"/>
      <c r="AJ255" s="672"/>
    </row>
    <row r="256" spans="1:36" ht="15.75" customHeight="1">
      <c r="A256" s="672"/>
      <c r="B256" s="672"/>
      <c r="C256" s="672"/>
      <c r="D256" s="672"/>
      <c r="E256" s="672"/>
      <c r="F256" s="672"/>
      <c r="G256" s="672"/>
      <c r="H256" s="672"/>
      <c r="I256" s="672"/>
      <c r="J256" s="672"/>
      <c r="K256" s="672"/>
      <c r="L256" s="672"/>
      <c r="M256" s="672"/>
      <c r="N256" s="672"/>
      <c r="O256" s="672"/>
      <c r="P256" s="672"/>
      <c r="Q256" s="672"/>
      <c r="R256" s="672"/>
      <c r="S256" s="672"/>
      <c r="T256" s="672"/>
      <c r="U256" s="672"/>
      <c r="V256" s="672"/>
      <c r="W256" s="672"/>
      <c r="X256" s="685"/>
      <c r="Y256" s="685"/>
      <c r="Z256" s="672"/>
      <c r="AA256" s="672"/>
      <c r="AB256" s="672"/>
      <c r="AC256" s="672"/>
      <c r="AD256" s="672"/>
      <c r="AE256" s="672"/>
      <c r="AF256" s="672"/>
      <c r="AG256" s="672"/>
      <c r="AH256" s="672"/>
      <c r="AI256" s="672"/>
      <c r="AJ256" s="672"/>
    </row>
    <row r="257" spans="1:36" ht="15.75" customHeight="1">
      <c r="A257" s="672"/>
      <c r="B257" s="672"/>
      <c r="C257" s="672"/>
      <c r="D257" s="672"/>
      <c r="E257" s="672"/>
      <c r="F257" s="672"/>
      <c r="G257" s="672"/>
      <c r="H257" s="672"/>
      <c r="I257" s="672"/>
      <c r="J257" s="672"/>
      <c r="K257" s="672"/>
      <c r="L257" s="672"/>
      <c r="M257" s="672"/>
      <c r="N257" s="672"/>
      <c r="O257" s="672"/>
      <c r="P257" s="672"/>
      <c r="Q257" s="672"/>
      <c r="R257" s="672"/>
      <c r="S257" s="672"/>
      <c r="T257" s="672"/>
      <c r="U257" s="672"/>
      <c r="V257" s="672"/>
      <c r="W257" s="672"/>
      <c r="X257" s="685"/>
      <c r="Y257" s="685"/>
      <c r="Z257" s="672"/>
      <c r="AA257" s="672"/>
      <c r="AB257" s="672"/>
      <c r="AC257" s="672"/>
      <c r="AD257" s="672"/>
      <c r="AE257" s="672"/>
      <c r="AF257" s="672"/>
      <c r="AG257" s="672"/>
      <c r="AH257" s="672"/>
      <c r="AI257" s="672"/>
      <c r="AJ257" s="672"/>
    </row>
    <row r="258" spans="1:36" ht="15.75" customHeight="1">
      <c r="A258" s="672"/>
      <c r="B258" s="672"/>
      <c r="C258" s="672"/>
      <c r="D258" s="672"/>
      <c r="E258" s="672"/>
      <c r="F258" s="672"/>
      <c r="G258" s="672"/>
      <c r="H258" s="672"/>
      <c r="I258" s="672"/>
      <c r="J258" s="672"/>
      <c r="K258" s="672"/>
      <c r="L258" s="672"/>
      <c r="M258" s="672"/>
      <c r="N258" s="672"/>
      <c r="O258" s="672"/>
      <c r="P258" s="672"/>
      <c r="Q258" s="672"/>
      <c r="R258" s="672"/>
      <c r="S258" s="672"/>
      <c r="T258" s="672"/>
      <c r="U258" s="672"/>
      <c r="V258" s="672"/>
      <c r="W258" s="672"/>
      <c r="X258" s="685"/>
      <c r="Y258" s="685"/>
      <c r="Z258" s="672"/>
      <c r="AA258" s="672"/>
      <c r="AB258" s="672"/>
      <c r="AC258" s="672"/>
      <c r="AD258" s="672"/>
      <c r="AE258" s="672"/>
      <c r="AF258" s="672"/>
      <c r="AG258" s="672"/>
      <c r="AH258" s="672"/>
      <c r="AI258" s="672"/>
      <c r="AJ258" s="672"/>
    </row>
    <row r="259" spans="1:36" ht="15.75" customHeight="1">
      <c r="A259" s="672"/>
      <c r="B259" s="672"/>
      <c r="C259" s="672"/>
      <c r="D259" s="672"/>
      <c r="E259" s="672"/>
      <c r="F259" s="672"/>
      <c r="G259" s="672"/>
      <c r="H259" s="672"/>
      <c r="I259" s="672"/>
      <c r="J259" s="672"/>
      <c r="K259" s="672"/>
      <c r="L259" s="672"/>
      <c r="M259" s="672"/>
      <c r="N259" s="672"/>
      <c r="O259" s="672"/>
      <c r="P259" s="672"/>
      <c r="Q259" s="672"/>
      <c r="R259" s="672"/>
      <c r="S259" s="672"/>
      <c r="T259" s="672"/>
      <c r="U259" s="672"/>
      <c r="V259" s="672"/>
      <c r="W259" s="672"/>
      <c r="X259" s="685"/>
      <c r="Y259" s="685"/>
      <c r="Z259" s="672"/>
      <c r="AA259" s="672"/>
      <c r="AB259" s="672"/>
      <c r="AC259" s="672"/>
      <c r="AD259" s="672"/>
      <c r="AE259" s="672"/>
      <c r="AF259" s="672"/>
      <c r="AG259" s="672"/>
      <c r="AH259" s="672"/>
      <c r="AI259" s="672"/>
      <c r="AJ259" s="672"/>
    </row>
    <row r="260" spans="1:36" ht="15.75" customHeight="1">
      <c r="A260" s="672"/>
      <c r="B260" s="672"/>
      <c r="C260" s="672"/>
      <c r="D260" s="672"/>
      <c r="E260" s="672"/>
      <c r="F260" s="672"/>
      <c r="G260" s="672"/>
      <c r="H260" s="672"/>
      <c r="I260" s="672"/>
      <c r="J260" s="672"/>
      <c r="K260" s="672"/>
      <c r="L260" s="672"/>
      <c r="M260" s="672"/>
      <c r="N260" s="672"/>
      <c r="O260" s="672"/>
      <c r="P260" s="672"/>
      <c r="Q260" s="672"/>
      <c r="R260" s="672"/>
      <c r="S260" s="672"/>
      <c r="T260" s="672"/>
      <c r="U260" s="672"/>
      <c r="V260" s="672"/>
      <c r="W260" s="672"/>
      <c r="X260" s="685"/>
      <c r="Y260" s="685"/>
      <c r="Z260" s="672"/>
      <c r="AA260" s="672"/>
      <c r="AB260" s="672"/>
      <c r="AC260" s="672"/>
      <c r="AD260" s="672"/>
      <c r="AE260" s="672"/>
      <c r="AF260" s="672"/>
      <c r="AG260" s="672"/>
      <c r="AH260" s="672"/>
      <c r="AI260" s="672"/>
      <c r="AJ260" s="672"/>
    </row>
    <row r="261" spans="1:36" ht="15.75" customHeight="1">
      <c r="A261" s="672"/>
      <c r="B261" s="672"/>
      <c r="C261" s="672"/>
      <c r="D261" s="672"/>
      <c r="E261" s="672"/>
      <c r="F261" s="672"/>
      <c r="G261" s="672"/>
      <c r="H261" s="672"/>
      <c r="I261" s="672"/>
      <c r="J261" s="672"/>
      <c r="K261" s="672"/>
      <c r="L261" s="672"/>
      <c r="M261" s="672"/>
      <c r="N261" s="672"/>
      <c r="O261" s="672"/>
      <c r="P261" s="672"/>
      <c r="Q261" s="672"/>
      <c r="R261" s="672"/>
      <c r="S261" s="672"/>
      <c r="T261" s="672"/>
      <c r="U261" s="672"/>
      <c r="V261" s="672"/>
      <c r="W261" s="672"/>
      <c r="X261" s="685"/>
      <c r="Y261" s="685"/>
      <c r="Z261" s="672"/>
      <c r="AA261" s="672"/>
      <c r="AB261" s="672"/>
      <c r="AC261" s="672"/>
      <c r="AD261" s="672"/>
      <c r="AE261" s="672"/>
      <c r="AF261" s="672"/>
      <c r="AG261" s="672"/>
      <c r="AH261" s="672"/>
      <c r="AI261" s="672"/>
      <c r="AJ261" s="672"/>
    </row>
    <row r="262" spans="1:36" ht="15.75" customHeight="1">
      <c r="A262" s="672"/>
      <c r="B262" s="672"/>
      <c r="C262" s="672"/>
      <c r="D262" s="672"/>
      <c r="E262" s="672"/>
      <c r="F262" s="672"/>
      <c r="G262" s="672"/>
      <c r="H262" s="672"/>
      <c r="I262" s="672"/>
      <c r="J262" s="672"/>
      <c r="K262" s="672"/>
      <c r="L262" s="672"/>
      <c r="M262" s="672"/>
      <c r="N262" s="672"/>
      <c r="O262" s="672"/>
      <c r="P262" s="672"/>
      <c r="Q262" s="672"/>
      <c r="R262" s="672"/>
      <c r="S262" s="672"/>
      <c r="T262" s="672"/>
      <c r="U262" s="672"/>
      <c r="V262" s="672"/>
      <c r="W262" s="672"/>
      <c r="X262" s="685"/>
      <c r="Y262" s="685"/>
      <c r="Z262" s="672"/>
      <c r="AA262" s="672"/>
      <c r="AB262" s="672"/>
      <c r="AC262" s="672"/>
      <c r="AD262" s="672"/>
      <c r="AE262" s="672"/>
      <c r="AF262" s="672"/>
      <c r="AG262" s="672"/>
      <c r="AH262" s="672"/>
      <c r="AI262" s="672"/>
      <c r="AJ262" s="672"/>
    </row>
    <row r="263" spans="1:36" ht="15.75" customHeight="1">
      <c r="A263" s="672"/>
      <c r="B263" s="672"/>
      <c r="C263" s="672"/>
      <c r="D263" s="672"/>
      <c r="E263" s="672"/>
      <c r="F263" s="672"/>
      <c r="G263" s="672"/>
      <c r="H263" s="672"/>
      <c r="I263" s="672"/>
      <c r="J263" s="672"/>
      <c r="K263" s="672"/>
      <c r="L263" s="672"/>
      <c r="M263" s="672"/>
      <c r="N263" s="672"/>
      <c r="O263" s="672"/>
      <c r="P263" s="672"/>
      <c r="Q263" s="672"/>
      <c r="R263" s="672"/>
      <c r="S263" s="672"/>
      <c r="T263" s="672"/>
      <c r="U263" s="672"/>
      <c r="V263" s="672"/>
      <c r="W263" s="672"/>
      <c r="X263" s="685"/>
      <c r="Y263" s="685"/>
      <c r="Z263" s="672"/>
      <c r="AA263" s="672"/>
      <c r="AB263" s="672"/>
      <c r="AC263" s="672"/>
      <c r="AD263" s="672"/>
      <c r="AE263" s="672"/>
      <c r="AF263" s="672"/>
      <c r="AG263" s="672"/>
      <c r="AH263" s="672"/>
      <c r="AI263" s="672"/>
      <c r="AJ263" s="672"/>
    </row>
    <row r="264" spans="1:36" ht="15.75" customHeight="1">
      <c r="A264" s="672"/>
      <c r="B264" s="672"/>
      <c r="C264" s="672"/>
      <c r="D264" s="672"/>
      <c r="E264" s="672"/>
      <c r="F264" s="672"/>
      <c r="G264" s="672"/>
      <c r="H264" s="672"/>
      <c r="I264" s="672"/>
      <c r="J264" s="672"/>
      <c r="K264" s="672"/>
      <c r="L264" s="672"/>
      <c r="M264" s="672"/>
      <c r="N264" s="672"/>
      <c r="O264" s="672"/>
      <c r="P264" s="672"/>
      <c r="Q264" s="672"/>
      <c r="R264" s="672"/>
      <c r="S264" s="672"/>
      <c r="T264" s="672"/>
      <c r="U264" s="672"/>
      <c r="V264" s="672"/>
      <c r="W264" s="672"/>
      <c r="X264" s="685"/>
      <c r="Y264" s="685"/>
      <c r="Z264" s="672"/>
      <c r="AA264" s="672"/>
      <c r="AB264" s="672"/>
      <c r="AC264" s="672"/>
      <c r="AD264" s="672"/>
      <c r="AE264" s="672"/>
      <c r="AF264" s="672"/>
      <c r="AG264" s="672"/>
      <c r="AH264" s="672"/>
      <c r="AI264" s="672"/>
      <c r="AJ264" s="672"/>
    </row>
    <row r="265" spans="1:36" ht="15.75" customHeight="1">
      <c r="A265" s="672"/>
      <c r="B265" s="672"/>
      <c r="C265" s="672"/>
      <c r="D265" s="672"/>
      <c r="E265" s="672"/>
      <c r="F265" s="672"/>
      <c r="G265" s="672"/>
      <c r="H265" s="672"/>
      <c r="I265" s="672"/>
      <c r="J265" s="672"/>
      <c r="K265" s="672"/>
      <c r="L265" s="672"/>
      <c r="M265" s="672"/>
      <c r="N265" s="672"/>
      <c r="O265" s="672"/>
      <c r="P265" s="672"/>
      <c r="Q265" s="672"/>
      <c r="R265" s="672"/>
      <c r="S265" s="672"/>
      <c r="T265" s="672"/>
      <c r="U265" s="672"/>
      <c r="V265" s="672"/>
      <c r="W265" s="672"/>
      <c r="X265" s="685"/>
      <c r="Y265" s="685"/>
      <c r="Z265" s="672"/>
      <c r="AA265" s="672"/>
      <c r="AB265" s="672"/>
      <c r="AC265" s="672"/>
      <c r="AD265" s="672"/>
      <c r="AE265" s="672"/>
      <c r="AF265" s="672"/>
      <c r="AG265" s="672"/>
      <c r="AH265" s="672"/>
      <c r="AI265" s="672"/>
      <c r="AJ265" s="672"/>
    </row>
    <row r="266" spans="1:36" ht="15.75" customHeight="1">
      <c r="A266" s="672"/>
      <c r="B266" s="672"/>
      <c r="C266" s="672"/>
      <c r="D266" s="672"/>
      <c r="E266" s="672"/>
      <c r="F266" s="672"/>
      <c r="G266" s="672"/>
      <c r="H266" s="672"/>
      <c r="I266" s="672"/>
      <c r="J266" s="672"/>
      <c r="K266" s="672"/>
      <c r="L266" s="672"/>
      <c r="M266" s="672"/>
      <c r="N266" s="672"/>
      <c r="O266" s="672"/>
      <c r="P266" s="672"/>
      <c r="Q266" s="672"/>
      <c r="R266" s="672"/>
      <c r="S266" s="672"/>
      <c r="T266" s="672"/>
      <c r="U266" s="672"/>
      <c r="V266" s="672"/>
      <c r="W266" s="672"/>
      <c r="X266" s="685"/>
      <c r="Y266" s="685"/>
      <c r="Z266" s="672"/>
      <c r="AA266" s="672"/>
      <c r="AB266" s="672"/>
      <c r="AC266" s="672"/>
      <c r="AD266" s="672"/>
      <c r="AE266" s="672"/>
      <c r="AF266" s="672"/>
      <c r="AG266" s="672"/>
      <c r="AH266" s="672"/>
      <c r="AI266" s="672"/>
      <c r="AJ266" s="672"/>
    </row>
    <row r="267" spans="1:36" ht="15.75" customHeight="1">
      <c r="A267" s="672"/>
      <c r="B267" s="672"/>
      <c r="C267" s="672"/>
      <c r="D267" s="672"/>
      <c r="E267" s="672"/>
      <c r="F267" s="672"/>
      <c r="G267" s="672"/>
      <c r="H267" s="672"/>
      <c r="I267" s="672"/>
      <c r="J267" s="672"/>
      <c r="K267" s="672"/>
      <c r="L267" s="672"/>
      <c r="M267" s="672"/>
      <c r="N267" s="672"/>
      <c r="O267" s="672"/>
      <c r="P267" s="672"/>
      <c r="Q267" s="672"/>
      <c r="R267" s="672"/>
      <c r="S267" s="672"/>
      <c r="T267" s="672"/>
      <c r="U267" s="672"/>
      <c r="V267" s="672"/>
      <c r="W267" s="672"/>
      <c r="X267" s="685"/>
      <c r="Y267" s="685"/>
      <c r="Z267" s="672"/>
      <c r="AA267" s="672"/>
      <c r="AB267" s="672"/>
      <c r="AC267" s="672"/>
      <c r="AD267" s="672"/>
      <c r="AE267" s="672"/>
      <c r="AF267" s="672"/>
      <c r="AG267" s="672"/>
      <c r="AH267" s="672"/>
      <c r="AI267" s="672"/>
      <c r="AJ267" s="672"/>
    </row>
    <row r="268" spans="1:36" ht="15.75" customHeight="1">
      <c r="A268" s="672"/>
      <c r="B268" s="672"/>
      <c r="C268" s="672"/>
      <c r="D268" s="672"/>
      <c r="E268" s="672"/>
      <c r="F268" s="672"/>
      <c r="G268" s="672"/>
      <c r="H268" s="672"/>
      <c r="I268" s="672"/>
      <c r="J268" s="672"/>
      <c r="K268" s="672"/>
      <c r="L268" s="672"/>
      <c r="M268" s="672"/>
      <c r="N268" s="672"/>
      <c r="O268" s="672"/>
      <c r="P268" s="672"/>
      <c r="Q268" s="672"/>
      <c r="R268" s="672"/>
      <c r="S268" s="672"/>
      <c r="T268" s="672"/>
      <c r="U268" s="672"/>
      <c r="V268" s="672"/>
      <c r="W268" s="672"/>
      <c r="X268" s="685"/>
      <c r="Y268" s="685"/>
      <c r="Z268" s="672"/>
      <c r="AA268" s="672"/>
      <c r="AB268" s="672"/>
      <c r="AC268" s="672"/>
      <c r="AD268" s="672"/>
      <c r="AE268" s="672"/>
      <c r="AF268" s="672"/>
      <c r="AG268" s="672"/>
      <c r="AH268" s="672"/>
      <c r="AI268" s="672"/>
      <c r="AJ268" s="672"/>
    </row>
    <row r="269" spans="1:36" ht="15.75" customHeight="1">
      <c r="A269" s="672"/>
      <c r="B269" s="672"/>
      <c r="C269" s="672"/>
      <c r="D269" s="672"/>
      <c r="E269" s="672"/>
      <c r="F269" s="672"/>
      <c r="G269" s="672"/>
      <c r="H269" s="672"/>
      <c r="I269" s="672"/>
      <c r="J269" s="672"/>
      <c r="K269" s="672"/>
      <c r="L269" s="672"/>
      <c r="M269" s="672"/>
      <c r="N269" s="672"/>
      <c r="O269" s="672"/>
      <c r="P269" s="672"/>
      <c r="Q269" s="672"/>
      <c r="R269" s="672"/>
      <c r="S269" s="672"/>
      <c r="T269" s="672"/>
      <c r="U269" s="672"/>
      <c r="V269" s="672"/>
      <c r="W269" s="672"/>
      <c r="X269" s="685"/>
      <c r="Y269" s="685"/>
      <c r="Z269" s="672"/>
      <c r="AA269" s="672"/>
      <c r="AB269" s="672"/>
      <c r="AC269" s="672"/>
      <c r="AD269" s="672"/>
      <c r="AE269" s="672"/>
      <c r="AF269" s="672"/>
      <c r="AG269" s="672"/>
      <c r="AH269" s="672"/>
      <c r="AI269" s="672"/>
      <c r="AJ269" s="672"/>
    </row>
    <row r="270" spans="1:36" ht="15.75" customHeight="1">
      <c r="A270" s="672"/>
      <c r="B270" s="672"/>
      <c r="C270" s="672"/>
      <c r="D270" s="672"/>
      <c r="E270" s="672"/>
      <c r="F270" s="672"/>
      <c r="G270" s="672"/>
      <c r="H270" s="672"/>
      <c r="I270" s="672"/>
      <c r="J270" s="672"/>
      <c r="K270" s="672"/>
      <c r="L270" s="672"/>
      <c r="M270" s="672"/>
      <c r="N270" s="672"/>
      <c r="O270" s="672"/>
      <c r="P270" s="672"/>
      <c r="Q270" s="672"/>
      <c r="R270" s="672"/>
      <c r="S270" s="672"/>
      <c r="T270" s="672"/>
      <c r="U270" s="672"/>
      <c r="V270" s="672"/>
      <c r="W270" s="672"/>
      <c r="X270" s="685"/>
      <c r="Y270" s="685"/>
      <c r="Z270" s="672"/>
      <c r="AA270" s="672"/>
      <c r="AB270" s="672"/>
      <c r="AC270" s="672"/>
      <c r="AD270" s="672"/>
      <c r="AE270" s="672"/>
      <c r="AF270" s="672"/>
      <c r="AG270" s="672"/>
      <c r="AH270" s="672"/>
      <c r="AI270" s="672"/>
      <c r="AJ270" s="672"/>
    </row>
    <row r="271" spans="1:36" ht="15.75" customHeight="1">
      <c r="A271" s="672"/>
      <c r="B271" s="672"/>
      <c r="C271" s="672"/>
      <c r="D271" s="672"/>
      <c r="E271" s="672"/>
      <c r="F271" s="672"/>
      <c r="G271" s="672"/>
      <c r="H271" s="672"/>
      <c r="I271" s="672"/>
      <c r="J271" s="672"/>
      <c r="K271" s="672"/>
      <c r="L271" s="672"/>
      <c r="M271" s="672"/>
      <c r="N271" s="672"/>
      <c r="O271" s="672"/>
      <c r="P271" s="672"/>
      <c r="Q271" s="672"/>
      <c r="R271" s="672"/>
      <c r="S271" s="672"/>
      <c r="T271" s="672"/>
      <c r="U271" s="672"/>
      <c r="V271" s="672"/>
      <c r="W271" s="672"/>
      <c r="X271" s="685"/>
      <c r="Y271" s="685"/>
      <c r="Z271" s="672"/>
      <c r="AA271" s="672"/>
      <c r="AB271" s="672"/>
      <c r="AC271" s="672"/>
      <c r="AD271" s="672"/>
      <c r="AE271" s="672"/>
      <c r="AF271" s="672"/>
      <c r="AG271" s="672"/>
      <c r="AH271" s="672"/>
      <c r="AI271" s="672"/>
      <c r="AJ271" s="672"/>
    </row>
    <row r="272" spans="1:36" ht="15.75" customHeight="1">
      <c r="A272" s="672"/>
      <c r="B272" s="672"/>
      <c r="C272" s="672"/>
      <c r="D272" s="672"/>
      <c r="E272" s="672"/>
      <c r="F272" s="672"/>
      <c r="G272" s="672"/>
      <c r="H272" s="672"/>
      <c r="I272" s="672"/>
      <c r="J272" s="672"/>
      <c r="K272" s="672"/>
      <c r="L272" s="672"/>
      <c r="M272" s="672"/>
      <c r="N272" s="672"/>
      <c r="O272" s="672"/>
      <c r="P272" s="672"/>
      <c r="Q272" s="672"/>
      <c r="R272" s="672"/>
      <c r="S272" s="672"/>
      <c r="T272" s="672"/>
      <c r="U272" s="672"/>
      <c r="V272" s="672"/>
      <c r="W272" s="672"/>
      <c r="X272" s="685"/>
      <c r="Y272" s="685"/>
      <c r="Z272" s="672"/>
      <c r="AA272" s="672"/>
      <c r="AB272" s="672"/>
      <c r="AC272" s="672"/>
      <c r="AD272" s="672"/>
      <c r="AE272" s="672"/>
      <c r="AF272" s="672"/>
      <c r="AG272" s="672"/>
      <c r="AH272" s="672"/>
      <c r="AI272" s="672"/>
      <c r="AJ272" s="672"/>
    </row>
    <row r="273" spans="1:36" ht="15.75" customHeight="1">
      <c r="A273" s="672"/>
      <c r="B273" s="672"/>
      <c r="C273" s="672"/>
      <c r="D273" s="672"/>
      <c r="E273" s="672"/>
      <c r="F273" s="672"/>
      <c r="G273" s="672"/>
      <c r="H273" s="672"/>
      <c r="I273" s="672"/>
      <c r="J273" s="672"/>
      <c r="K273" s="672"/>
      <c r="L273" s="672"/>
      <c r="M273" s="672"/>
      <c r="N273" s="672"/>
      <c r="O273" s="672"/>
      <c r="P273" s="672"/>
      <c r="Q273" s="672"/>
      <c r="R273" s="672"/>
      <c r="S273" s="672"/>
      <c r="T273" s="672"/>
      <c r="U273" s="672"/>
      <c r="V273" s="672"/>
      <c r="W273" s="672"/>
      <c r="X273" s="685"/>
      <c r="Y273" s="685"/>
      <c r="Z273" s="672"/>
      <c r="AA273" s="672"/>
      <c r="AB273" s="672"/>
      <c r="AC273" s="672"/>
      <c r="AD273" s="672"/>
      <c r="AE273" s="672"/>
      <c r="AF273" s="672"/>
      <c r="AG273" s="672"/>
      <c r="AH273" s="672"/>
      <c r="AI273" s="672"/>
      <c r="AJ273" s="672"/>
    </row>
    <row r="274" spans="1:36" ht="15.75" customHeight="1">
      <c r="A274" s="672"/>
      <c r="B274" s="672"/>
      <c r="C274" s="672"/>
      <c r="D274" s="672"/>
      <c r="E274" s="672"/>
      <c r="F274" s="672"/>
      <c r="G274" s="672"/>
      <c r="H274" s="672"/>
      <c r="I274" s="672"/>
      <c r="J274" s="672"/>
      <c r="K274" s="672"/>
      <c r="L274" s="672"/>
      <c r="M274" s="672"/>
      <c r="N274" s="672"/>
      <c r="O274" s="672"/>
      <c r="P274" s="672"/>
      <c r="Q274" s="672"/>
      <c r="R274" s="672"/>
      <c r="S274" s="672"/>
      <c r="T274" s="672"/>
      <c r="U274" s="672"/>
      <c r="V274" s="672"/>
      <c r="W274" s="672"/>
      <c r="X274" s="685"/>
      <c r="Y274" s="685"/>
      <c r="Z274" s="672"/>
      <c r="AA274" s="672"/>
      <c r="AB274" s="672"/>
      <c r="AC274" s="672"/>
      <c r="AD274" s="672"/>
      <c r="AE274" s="672"/>
      <c r="AF274" s="672"/>
      <c r="AG274" s="672"/>
      <c r="AH274" s="672"/>
      <c r="AI274" s="672"/>
      <c r="AJ274" s="672"/>
    </row>
    <row r="275" spans="1:36" ht="15.75" customHeight="1">
      <c r="A275" s="672"/>
      <c r="B275" s="672"/>
      <c r="C275" s="672"/>
      <c r="D275" s="672"/>
      <c r="E275" s="672"/>
      <c r="F275" s="672"/>
      <c r="G275" s="672"/>
      <c r="H275" s="672"/>
      <c r="I275" s="672"/>
      <c r="J275" s="672"/>
      <c r="K275" s="672"/>
      <c r="L275" s="672"/>
      <c r="M275" s="672"/>
      <c r="N275" s="672"/>
      <c r="O275" s="672"/>
      <c r="P275" s="672"/>
      <c r="Q275" s="672"/>
      <c r="R275" s="672"/>
      <c r="S275" s="672"/>
      <c r="T275" s="672"/>
      <c r="U275" s="672"/>
      <c r="V275" s="672"/>
      <c r="W275" s="672"/>
      <c r="X275" s="685"/>
      <c r="Y275" s="685"/>
      <c r="Z275" s="672"/>
      <c r="AA275" s="672"/>
      <c r="AB275" s="672"/>
      <c r="AC275" s="672"/>
      <c r="AD275" s="672"/>
      <c r="AE275" s="672"/>
      <c r="AF275" s="672"/>
      <c r="AG275" s="672"/>
      <c r="AH275" s="672"/>
      <c r="AI275" s="672"/>
      <c r="AJ275" s="672"/>
    </row>
    <row r="276" spans="1:36" ht="15.75" customHeight="1">
      <c r="A276" s="672"/>
      <c r="B276" s="672"/>
      <c r="C276" s="672"/>
      <c r="D276" s="672"/>
      <c r="E276" s="672"/>
      <c r="F276" s="672"/>
      <c r="G276" s="672"/>
      <c r="H276" s="672"/>
      <c r="I276" s="672"/>
      <c r="J276" s="672"/>
      <c r="K276" s="672"/>
      <c r="L276" s="672"/>
      <c r="M276" s="672"/>
      <c r="N276" s="672"/>
      <c r="O276" s="672"/>
      <c r="P276" s="672"/>
      <c r="Q276" s="672"/>
      <c r="R276" s="672"/>
      <c r="S276" s="672"/>
      <c r="T276" s="672"/>
      <c r="U276" s="672"/>
      <c r="V276" s="672"/>
      <c r="W276" s="672"/>
      <c r="X276" s="685"/>
      <c r="Y276" s="685"/>
      <c r="Z276" s="672"/>
      <c r="AA276" s="672"/>
      <c r="AB276" s="672"/>
      <c r="AC276" s="672"/>
      <c r="AD276" s="672"/>
      <c r="AE276" s="672"/>
      <c r="AF276" s="672"/>
      <c r="AG276" s="672"/>
      <c r="AH276" s="672"/>
      <c r="AI276" s="672"/>
      <c r="AJ276" s="672"/>
    </row>
    <row r="277" spans="1:36" ht="15.75" customHeight="1">
      <c r="A277" s="672"/>
      <c r="B277" s="672"/>
      <c r="C277" s="672"/>
      <c r="D277" s="672"/>
      <c r="E277" s="672"/>
      <c r="F277" s="672"/>
      <c r="G277" s="672"/>
      <c r="H277" s="672"/>
      <c r="I277" s="672"/>
      <c r="J277" s="672"/>
      <c r="K277" s="672"/>
      <c r="L277" s="672"/>
      <c r="M277" s="672"/>
      <c r="N277" s="672"/>
      <c r="O277" s="672"/>
      <c r="P277" s="672"/>
      <c r="Q277" s="672"/>
      <c r="R277" s="672"/>
      <c r="S277" s="672"/>
      <c r="T277" s="672"/>
      <c r="U277" s="672"/>
      <c r="V277" s="672"/>
      <c r="W277" s="672"/>
      <c r="X277" s="685"/>
      <c r="Y277" s="685"/>
      <c r="Z277" s="672"/>
      <c r="AA277" s="672"/>
      <c r="AB277" s="672"/>
      <c r="AC277" s="672"/>
      <c r="AD277" s="672"/>
      <c r="AE277" s="672"/>
      <c r="AF277" s="672"/>
      <c r="AG277" s="672"/>
      <c r="AH277" s="672"/>
      <c r="AI277" s="672"/>
      <c r="AJ277" s="672"/>
    </row>
    <row r="278" spans="1:36" ht="15.75" customHeight="1">
      <c r="A278" s="672"/>
      <c r="B278" s="672"/>
      <c r="C278" s="672"/>
      <c r="D278" s="672"/>
      <c r="E278" s="672"/>
      <c r="F278" s="672"/>
      <c r="G278" s="672"/>
      <c r="H278" s="672"/>
      <c r="I278" s="672"/>
      <c r="J278" s="672"/>
      <c r="K278" s="672"/>
      <c r="L278" s="672"/>
      <c r="M278" s="672"/>
      <c r="N278" s="672"/>
      <c r="O278" s="672"/>
      <c r="P278" s="672"/>
      <c r="Q278" s="672"/>
      <c r="R278" s="672"/>
      <c r="S278" s="672"/>
      <c r="T278" s="672"/>
      <c r="U278" s="672"/>
      <c r="V278" s="672"/>
      <c r="W278" s="672"/>
      <c r="X278" s="685"/>
      <c r="Y278" s="685"/>
      <c r="Z278" s="672"/>
      <c r="AA278" s="672"/>
      <c r="AB278" s="672"/>
      <c r="AC278" s="672"/>
      <c r="AD278" s="672"/>
      <c r="AE278" s="672"/>
      <c r="AF278" s="672"/>
      <c r="AG278" s="672"/>
      <c r="AH278" s="672"/>
      <c r="AI278" s="672"/>
      <c r="AJ278" s="672"/>
    </row>
    <row r="279" spans="1:36" ht="15.75" customHeight="1">
      <c r="A279" s="672"/>
      <c r="B279" s="672"/>
      <c r="C279" s="672"/>
      <c r="D279" s="672"/>
      <c r="E279" s="672"/>
      <c r="F279" s="672"/>
      <c r="G279" s="672"/>
      <c r="H279" s="672"/>
      <c r="I279" s="672"/>
      <c r="J279" s="672"/>
      <c r="K279" s="672"/>
      <c r="L279" s="672"/>
      <c r="M279" s="672"/>
      <c r="N279" s="672"/>
      <c r="O279" s="672"/>
      <c r="P279" s="672"/>
      <c r="Q279" s="672"/>
      <c r="R279" s="672"/>
      <c r="S279" s="672"/>
      <c r="T279" s="672"/>
      <c r="U279" s="672"/>
      <c r="V279" s="672"/>
      <c r="W279" s="672"/>
      <c r="X279" s="685"/>
      <c r="Y279" s="685"/>
      <c r="Z279" s="672"/>
      <c r="AA279" s="672"/>
      <c r="AB279" s="672"/>
      <c r="AC279" s="672"/>
      <c r="AD279" s="672"/>
      <c r="AE279" s="672"/>
      <c r="AF279" s="672"/>
      <c r="AG279" s="672"/>
      <c r="AH279" s="672"/>
      <c r="AI279" s="672"/>
      <c r="AJ279" s="672"/>
    </row>
    <row r="280" spans="1:36" ht="15.75" customHeight="1">
      <c r="A280" s="672"/>
      <c r="B280" s="672"/>
      <c r="C280" s="672"/>
      <c r="D280" s="672"/>
      <c r="E280" s="672"/>
      <c r="F280" s="672"/>
      <c r="G280" s="672"/>
      <c r="H280" s="672"/>
      <c r="I280" s="672"/>
      <c r="J280" s="672"/>
      <c r="K280" s="672"/>
      <c r="L280" s="672"/>
      <c r="M280" s="672"/>
      <c r="N280" s="672"/>
      <c r="O280" s="672"/>
      <c r="P280" s="672"/>
      <c r="Q280" s="672"/>
      <c r="R280" s="672"/>
      <c r="S280" s="672"/>
      <c r="T280" s="672"/>
      <c r="U280" s="672"/>
      <c r="V280" s="672"/>
      <c r="W280" s="672"/>
      <c r="X280" s="685"/>
      <c r="Y280" s="685"/>
      <c r="Z280" s="672"/>
      <c r="AA280" s="672"/>
      <c r="AB280" s="672"/>
      <c r="AC280" s="672"/>
      <c r="AD280" s="672"/>
      <c r="AE280" s="672"/>
      <c r="AF280" s="672"/>
      <c r="AG280" s="672"/>
      <c r="AH280" s="672"/>
      <c r="AI280" s="672"/>
      <c r="AJ280" s="672"/>
    </row>
    <row r="281" spans="1:36" ht="15.75" customHeight="1">
      <c r="A281" s="672"/>
      <c r="B281" s="672"/>
      <c r="C281" s="672"/>
      <c r="D281" s="672"/>
      <c r="E281" s="672"/>
      <c r="F281" s="672"/>
      <c r="G281" s="672"/>
      <c r="H281" s="672"/>
      <c r="I281" s="672"/>
      <c r="J281" s="672"/>
      <c r="K281" s="672"/>
      <c r="L281" s="672"/>
      <c r="M281" s="672"/>
      <c r="N281" s="672"/>
      <c r="O281" s="672"/>
      <c r="P281" s="672"/>
      <c r="Q281" s="672"/>
      <c r="R281" s="672"/>
      <c r="S281" s="672"/>
      <c r="T281" s="672"/>
      <c r="U281" s="672"/>
      <c r="V281" s="672"/>
      <c r="W281" s="672"/>
      <c r="X281" s="685"/>
      <c r="Y281" s="685"/>
      <c r="Z281" s="672"/>
      <c r="AA281" s="672"/>
      <c r="AB281" s="672"/>
      <c r="AC281" s="672"/>
      <c r="AD281" s="672"/>
      <c r="AE281" s="672"/>
      <c r="AF281" s="672"/>
      <c r="AG281" s="672"/>
      <c r="AH281" s="672"/>
      <c r="AI281" s="672"/>
      <c r="AJ281" s="672"/>
    </row>
    <row r="282" spans="1:36" ht="15.75" customHeight="1">
      <c r="A282" s="672"/>
      <c r="B282" s="672"/>
      <c r="C282" s="672"/>
      <c r="D282" s="672"/>
      <c r="E282" s="672"/>
      <c r="F282" s="672"/>
      <c r="G282" s="672"/>
      <c r="H282" s="672"/>
      <c r="I282" s="672"/>
      <c r="J282" s="672"/>
      <c r="K282" s="672"/>
      <c r="L282" s="672"/>
      <c r="M282" s="672"/>
      <c r="N282" s="672"/>
      <c r="O282" s="672"/>
      <c r="P282" s="672"/>
      <c r="Q282" s="672"/>
      <c r="R282" s="672"/>
      <c r="S282" s="672"/>
      <c r="T282" s="672"/>
      <c r="U282" s="672"/>
      <c r="V282" s="672"/>
      <c r="W282" s="672"/>
      <c r="X282" s="685"/>
      <c r="Y282" s="685"/>
      <c r="Z282" s="672"/>
      <c r="AA282" s="672"/>
      <c r="AB282" s="672"/>
      <c r="AC282" s="672"/>
      <c r="AD282" s="672"/>
      <c r="AE282" s="672"/>
      <c r="AF282" s="672"/>
      <c r="AG282" s="672"/>
      <c r="AH282" s="672"/>
      <c r="AI282" s="672"/>
      <c r="AJ282" s="672"/>
    </row>
    <row r="283" spans="1:36" ht="15.75" customHeight="1">
      <c r="A283" s="672"/>
      <c r="B283" s="672"/>
      <c r="C283" s="672"/>
      <c r="D283" s="672"/>
      <c r="E283" s="672"/>
      <c r="F283" s="672"/>
      <c r="G283" s="672"/>
      <c r="H283" s="672"/>
      <c r="I283" s="672"/>
      <c r="J283" s="672"/>
      <c r="K283" s="672"/>
      <c r="L283" s="672"/>
      <c r="M283" s="672"/>
      <c r="N283" s="672"/>
      <c r="O283" s="672"/>
      <c r="P283" s="672"/>
      <c r="Q283" s="672"/>
      <c r="R283" s="672"/>
      <c r="S283" s="672"/>
      <c r="T283" s="672"/>
      <c r="U283" s="672"/>
      <c r="V283" s="672"/>
      <c r="W283" s="672"/>
      <c r="X283" s="685"/>
      <c r="Y283" s="685"/>
      <c r="Z283" s="672"/>
      <c r="AA283" s="672"/>
      <c r="AB283" s="672"/>
      <c r="AC283" s="672"/>
      <c r="AD283" s="672"/>
      <c r="AE283" s="672"/>
      <c r="AF283" s="672"/>
      <c r="AG283" s="672"/>
      <c r="AH283" s="672"/>
      <c r="AI283" s="672"/>
      <c r="AJ283" s="672"/>
    </row>
    <row r="284" spans="1:36" ht="15.75" customHeight="1">
      <c r="A284" s="672"/>
      <c r="B284" s="672"/>
      <c r="C284" s="672"/>
      <c r="D284" s="672"/>
      <c r="E284" s="672"/>
      <c r="F284" s="672"/>
      <c r="G284" s="672"/>
      <c r="H284" s="672"/>
      <c r="I284" s="672"/>
      <c r="J284" s="672"/>
      <c r="K284" s="672"/>
      <c r="L284" s="672"/>
      <c r="M284" s="672"/>
      <c r="N284" s="672"/>
      <c r="O284" s="672"/>
      <c r="P284" s="672"/>
      <c r="Q284" s="672"/>
      <c r="R284" s="672"/>
      <c r="S284" s="672"/>
      <c r="T284" s="672"/>
      <c r="U284" s="672"/>
      <c r="V284" s="672"/>
      <c r="W284" s="672"/>
      <c r="X284" s="685"/>
      <c r="Y284" s="685"/>
      <c r="Z284" s="672"/>
      <c r="AA284" s="672"/>
      <c r="AB284" s="672"/>
      <c r="AC284" s="672"/>
      <c r="AD284" s="672"/>
      <c r="AE284" s="672"/>
      <c r="AF284" s="672"/>
      <c r="AG284" s="672"/>
      <c r="AH284" s="672"/>
      <c r="AI284" s="672"/>
      <c r="AJ284" s="672"/>
    </row>
    <row r="285" spans="1:36" ht="15.75" customHeight="1">
      <c r="A285" s="672"/>
      <c r="B285" s="672"/>
      <c r="C285" s="672"/>
      <c r="D285" s="672"/>
      <c r="E285" s="672"/>
      <c r="F285" s="672"/>
      <c r="G285" s="672"/>
      <c r="H285" s="672"/>
      <c r="I285" s="672"/>
      <c r="J285" s="672"/>
      <c r="K285" s="672"/>
      <c r="L285" s="672"/>
      <c r="M285" s="672"/>
      <c r="N285" s="672"/>
      <c r="O285" s="672"/>
      <c r="P285" s="672"/>
      <c r="Q285" s="672"/>
      <c r="R285" s="672"/>
      <c r="S285" s="672"/>
      <c r="T285" s="672"/>
      <c r="U285" s="672"/>
      <c r="V285" s="672"/>
      <c r="W285" s="672"/>
      <c r="X285" s="685"/>
      <c r="Y285" s="685"/>
      <c r="Z285" s="672"/>
      <c r="AA285" s="672"/>
      <c r="AB285" s="672"/>
      <c r="AC285" s="672"/>
      <c r="AD285" s="672"/>
      <c r="AE285" s="672"/>
      <c r="AF285" s="672"/>
      <c r="AG285" s="672"/>
      <c r="AH285" s="672"/>
      <c r="AI285" s="672"/>
      <c r="AJ285" s="672"/>
    </row>
    <row r="286" spans="1:36" ht="15.75" customHeight="1">
      <c r="A286" s="672"/>
      <c r="B286" s="672"/>
      <c r="C286" s="672"/>
      <c r="D286" s="672"/>
      <c r="E286" s="672"/>
      <c r="F286" s="672"/>
      <c r="G286" s="672"/>
      <c r="H286" s="672"/>
      <c r="I286" s="672"/>
      <c r="J286" s="672"/>
      <c r="K286" s="672"/>
      <c r="L286" s="672"/>
      <c r="M286" s="672"/>
      <c r="N286" s="672"/>
      <c r="O286" s="672"/>
      <c r="P286" s="672"/>
      <c r="Q286" s="672"/>
      <c r="R286" s="672"/>
      <c r="S286" s="672"/>
      <c r="T286" s="672"/>
      <c r="U286" s="672"/>
      <c r="V286" s="672"/>
      <c r="W286" s="672"/>
      <c r="X286" s="685"/>
      <c r="Y286" s="685"/>
      <c r="Z286" s="672"/>
      <c r="AA286" s="672"/>
      <c r="AB286" s="672"/>
      <c r="AC286" s="672"/>
      <c r="AD286" s="672"/>
      <c r="AE286" s="672"/>
      <c r="AF286" s="672"/>
      <c r="AG286" s="672"/>
      <c r="AH286" s="672"/>
      <c r="AI286" s="672"/>
      <c r="AJ286" s="672"/>
    </row>
    <row r="287" spans="1:36" ht="15.75" customHeight="1">
      <c r="A287" s="672"/>
      <c r="B287" s="672"/>
      <c r="C287" s="672"/>
      <c r="D287" s="672"/>
      <c r="E287" s="672"/>
      <c r="F287" s="672"/>
      <c r="G287" s="672"/>
      <c r="H287" s="672"/>
      <c r="I287" s="672"/>
      <c r="J287" s="672"/>
      <c r="K287" s="672"/>
      <c r="L287" s="672"/>
      <c r="M287" s="672"/>
      <c r="N287" s="672"/>
      <c r="O287" s="672"/>
      <c r="P287" s="672"/>
      <c r="Q287" s="672"/>
      <c r="R287" s="672"/>
      <c r="S287" s="672"/>
      <c r="T287" s="672"/>
      <c r="U287" s="672"/>
      <c r="V287" s="672"/>
      <c r="W287" s="672"/>
      <c r="X287" s="685"/>
      <c r="Y287" s="685"/>
      <c r="Z287" s="672"/>
      <c r="AA287" s="672"/>
      <c r="AB287" s="672"/>
      <c r="AC287" s="672"/>
      <c r="AD287" s="672"/>
      <c r="AE287" s="672"/>
      <c r="AF287" s="672"/>
      <c r="AG287" s="672"/>
      <c r="AH287" s="672"/>
      <c r="AI287" s="672"/>
      <c r="AJ287" s="672"/>
    </row>
    <row r="288" spans="1:36" ht="15.75" customHeight="1">
      <c r="A288" s="672"/>
      <c r="B288" s="672"/>
      <c r="C288" s="672"/>
      <c r="D288" s="672"/>
      <c r="E288" s="672"/>
      <c r="F288" s="672"/>
      <c r="G288" s="672"/>
      <c r="H288" s="672"/>
      <c r="I288" s="672"/>
      <c r="J288" s="672"/>
      <c r="K288" s="672"/>
      <c r="L288" s="672"/>
      <c r="M288" s="672"/>
      <c r="N288" s="672"/>
      <c r="O288" s="672"/>
      <c r="P288" s="672"/>
      <c r="Q288" s="672"/>
      <c r="R288" s="672"/>
      <c r="S288" s="672"/>
      <c r="T288" s="672"/>
      <c r="U288" s="672"/>
      <c r="V288" s="672"/>
      <c r="W288" s="672"/>
      <c r="X288" s="685"/>
      <c r="Y288" s="685"/>
      <c r="Z288" s="672"/>
      <c r="AA288" s="672"/>
      <c r="AB288" s="672"/>
      <c r="AC288" s="672"/>
      <c r="AD288" s="672"/>
      <c r="AE288" s="672"/>
      <c r="AF288" s="672"/>
      <c r="AG288" s="672"/>
      <c r="AH288" s="672"/>
      <c r="AI288" s="672"/>
      <c r="AJ288" s="672"/>
    </row>
    <row r="289" spans="1:36" ht="15.75" customHeight="1">
      <c r="A289" s="672"/>
      <c r="B289" s="672"/>
      <c r="C289" s="672"/>
      <c r="D289" s="672"/>
      <c r="E289" s="672"/>
      <c r="F289" s="672"/>
      <c r="G289" s="672"/>
      <c r="H289" s="672"/>
      <c r="I289" s="672"/>
      <c r="J289" s="672"/>
      <c r="K289" s="672"/>
      <c r="L289" s="672"/>
      <c r="M289" s="672"/>
      <c r="N289" s="672"/>
      <c r="O289" s="672"/>
      <c r="P289" s="672"/>
      <c r="Q289" s="672"/>
      <c r="R289" s="672"/>
      <c r="S289" s="672"/>
      <c r="T289" s="672"/>
      <c r="U289" s="672"/>
      <c r="V289" s="672"/>
      <c r="W289" s="672"/>
      <c r="X289" s="685"/>
      <c r="Y289" s="685"/>
      <c r="Z289" s="672"/>
      <c r="AA289" s="672"/>
      <c r="AB289" s="672"/>
      <c r="AC289" s="672"/>
      <c r="AD289" s="672"/>
      <c r="AE289" s="672"/>
      <c r="AF289" s="672"/>
      <c r="AG289" s="672"/>
      <c r="AH289" s="672"/>
      <c r="AI289" s="672"/>
      <c r="AJ289" s="672"/>
    </row>
    <row r="290" spans="1:36" ht="15.75" customHeight="1">
      <c r="A290" s="672"/>
      <c r="B290" s="672"/>
      <c r="C290" s="672"/>
      <c r="D290" s="672"/>
      <c r="E290" s="672"/>
      <c r="F290" s="672"/>
      <c r="G290" s="672"/>
      <c r="H290" s="672"/>
      <c r="I290" s="672"/>
      <c r="J290" s="672"/>
      <c r="K290" s="672"/>
      <c r="L290" s="672"/>
      <c r="M290" s="672"/>
      <c r="N290" s="672"/>
      <c r="O290" s="672"/>
      <c r="P290" s="672"/>
      <c r="Q290" s="672"/>
      <c r="R290" s="672"/>
      <c r="S290" s="672"/>
      <c r="T290" s="672"/>
      <c r="U290" s="672"/>
      <c r="V290" s="672"/>
      <c r="W290" s="672"/>
      <c r="X290" s="685"/>
      <c r="Y290" s="685"/>
      <c r="Z290" s="672"/>
      <c r="AA290" s="672"/>
      <c r="AB290" s="672"/>
      <c r="AC290" s="672"/>
      <c r="AD290" s="672"/>
      <c r="AE290" s="672"/>
      <c r="AF290" s="672"/>
      <c r="AG290" s="672"/>
      <c r="AH290" s="672"/>
      <c r="AI290" s="672"/>
      <c r="AJ290" s="672"/>
    </row>
    <row r="291" spans="1:36" ht="15.75" customHeight="1">
      <c r="A291" s="672"/>
      <c r="B291" s="672"/>
      <c r="C291" s="672"/>
      <c r="D291" s="672"/>
      <c r="E291" s="672"/>
      <c r="F291" s="672"/>
      <c r="G291" s="672"/>
      <c r="H291" s="672"/>
      <c r="I291" s="672"/>
      <c r="J291" s="672"/>
      <c r="K291" s="672"/>
      <c r="L291" s="672"/>
      <c r="M291" s="672"/>
      <c r="N291" s="672"/>
      <c r="O291" s="672"/>
      <c r="P291" s="672"/>
      <c r="Q291" s="672"/>
      <c r="R291" s="672"/>
      <c r="S291" s="672"/>
      <c r="T291" s="672"/>
      <c r="U291" s="672"/>
      <c r="V291" s="672"/>
      <c r="W291" s="672"/>
      <c r="X291" s="685"/>
      <c r="Y291" s="685"/>
      <c r="Z291" s="672"/>
      <c r="AA291" s="672"/>
      <c r="AB291" s="672"/>
      <c r="AC291" s="672"/>
      <c r="AD291" s="672"/>
      <c r="AE291" s="672"/>
      <c r="AF291" s="672"/>
      <c r="AG291" s="672"/>
      <c r="AH291" s="672"/>
      <c r="AI291" s="672"/>
      <c r="AJ291" s="672"/>
    </row>
    <row r="292" spans="1:36" ht="15.75" customHeight="1">
      <c r="A292" s="672"/>
      <c r="B292" s="672"/>
      <c r="C292" s="672"/>
      <c r="D292" s="672"/>
      <c r="E292" s="672"/>
      <c r="F292" s="672"/>
      <c r="G292" s="672"/>
      <c r="H292" s="672"/>
      <c r="I292" s="672"/>
      <c r="J292" s="672"/>
      <c r="K292" s="672"/>
      <c r="L292" s="672"/>
      <c r="M292" s="672"/>
      <c r="N292" s="672"/>
      <c r="O292" s="672"/>
      <c r="P292" s="672"/>
      <c r="Q292" s="672"/>
      <c r="R292" s="672"/>
      <c r="S292" s="672"/>
      <c r="T292" s="672"/>
      <c r="U292" s="672"/>
      <c r="V292" s="672"/>
      <c r="W292" s="672"/>
      <c r="X292" s="685"/>
      <c r="Y292" s="685"/>
      <c r="Z292" s="672"/>
      <c r="AA292" s="672"/>
      <c r="AB292" s="672"/>
      <c r="AC292" s="672"/>
      <c r="AD292" s="672"/>
      <c r="AE292" s="672"/>
      <c r="AF292" s="672"/>
      <c r="AG292" s="672"/>
      <c r="AH292" s="672"/>
      <c r="AI292" s="672"/>
      <c r="AJ292" s="672"/>
    </row>
    <row r="293" spans="1:36" ht="15.75" customHeight="1">
      <c r="A293" s="672"/>
      <c r="B293" s="672"/>
      <c r="C293" s="672"/>
      <c r="D293" s="672"/>
      <c r="E293" s="672"/>
      <c r="F293" s="672"/>
      <c r="G293" s="672"/>
      <c r="H293" s="672"/>
      <c r="I293" s="672"/>
      <c r="J293" s="672"/>
      <c r="K293" s="672"/>
      <c r="L293" s="672"/>
      <c r="M293" s="672"/>
      <c r="N293" s="672"/>
      <c r="O293" s="672"/>
      <c r="P293" s="672"/>
      <c r="Q293" s="672"/>
      <c r="R293" s="672"/>
      <c r="S293" s="672"/>
      <c r="T293" s="672"/>
      <c r="U293" s="672"/>
      <c r="V293" s="672"/>
      <c r="W293" s="672"/>
      <c r="X293" s="685"/>
      <c r="Y293" s="685"/>
      <c r="Z293" s="672"/>
      <c r="AA293" s="672"/>
      <c r="AB293" s="672"/>
      <c r="AC293" s="672"/>
      <c r="AD293" s="672"/>
      <c r="AE293" s="672"/>
      <c r="AF293" s="672"/>
      <c r="AG293" s="672"/>
      <c r="AH293" s="672"/>
      <c r="AI293" s="672"/>
      <c r="AJ293" s="672"/>
    </row>
    <row r="294" spans="1:36" ht="15.75" customHeight="1">
      <c r="A294" s="672"/>
      <c r="B294" s="672"/>
      <c r="C294" s="672"/>
      <c r="D294" s="672"/>
      <c r="E294" s="672"/>
      <c r="F294" s="672"/>
      <c r="G294" s="672"/>
      <c r="H294" s="672"/>
      <c r="I294" s="672"/>
      <c r="J294" s="672"/>
      <c r="K294" s="672"/>
      <c r="L294" s="672"/>
      <c r="M294" s="672"/>
      <c r="N294" s="672"/>
      <c r="O294" s="672"/>
      <c r="P294" s="672"/>
      <c r="Q294" s="672"/>
      <c r="R294" s="672"/>
      <c r="S294" s="672"/>
      <c r="T294" s="672"/>
      <c r="U294" s="672"/>
      <c r="V294" s="672"/>
      <c r="W294" s="672"/>
      <c r="X294" s="685"/>
      <c r="Y294" s="685"/>
      <c r="Z294" s="672"/>
      <c r="AA294" s="672"/>
      <c r="AB294" s="672"/>
      <c r="AC294" s="672"/>
      <c r="AD294" s="672"/>
      <c r="AE294" s="672"/>
      <c r="AF294" s="672"/>
      <c r="AG294" s="672"/>
      <c r="AH294" s="672"/>
      <c r="AI294" s="672"/>
      <c r="AJ294" s="672"/>
    </row>
    <row r="295" spans="1:36" ht="15.75" customHeight="1">
      <c r="A295" s="672"/>
      <c r="B295" s="672"/>
      <c r="C295" s="672"/>
      <c r="D295" s="672"/>
      <c r="E295" s="672"/>
      <c r="F295" s="672"/>
      <c r="G295" s="672"/>
      <c r="H295" s="672"/>
      <c r="I295" s="672"/>
      <c r="J295" s="672"/>
      <c r="K295" s="672"/>
      <c r="L295" s="672"/>
      <c r="M295" s="672"/>
      <c r="N295" s="672"/>
      <c r="O295" s="672"/>
      <c r="P295" s="672"/>
      <c r="Q295" s="672"/>
      <c r="R295" s="672"/>
      <c r="S295" s="672"/>
      <c r="T295" s="672"/>
      <c r="U295" s="672"/>
      <c r="V295" s="672"/>
      <c r="W295" s="672"/>
      <c r="X295" s="685"/>
      <c r="Y295" s="685"/>
      <c r="Z295" s="672"/>
      <c r="AA295" s="672"/>
      <c r="AB295" s="672"/>
      <c r="AC295" s="672"/>
      <c r="AD295" s="672"/>
      <c r="AE295" s="672"/>
      <c r="AF295" s="672"/>
      <c r="AG295" s="672"/>
      <c r="AH295" s="672"/>
      <c r="AI295" s="672"/>
      <c r="AJ295" s="672"/>
    </row>
    <row r="296" spans="1:36" ht="15.75" customHeight="1">
      <c r="A296" s="672"/>
      <c r="B296" s="672"/>
      <c r="C296" s="672"/>
      <c r="D296" s="672"/>
      <c r="E296" s="672"/>
      <c r="F296" s="672"/>
      <c r="G296" s="672"/>
      <c r="H296" s="672"/>
      <c r="I296" s="672"/>
      <c r="J296" s="672"/>
      <c r="K296" s="672"/>
      <c r="L296" s="672"/>
      <c r="M296" s="672"/>
      <c r="N296" s="672"/>
      <c r="O296" s="672"/>
      <c r="P296" s="672"/>
      <c r="Q296" s="672"/>
      <c r="R296" s="672"/>
      <c r="S296" s="672"/>
      <c r="T296" s="672"/>
      <c r="U296" s="672"/>
      <c r="V296" s="672"/>
      <c r="W296" s="672"/>
      <c r="X296" s="685"/>
      <c r="Y296" s="685"/>
      <c r="Z296" s="672"/>
      <c r="AA296" s="672"/>
      <c r="AB296" s="672"/>
      <c r="AC296" s="672"/>
      <c r="AD296" s="672"/>
      <c r="AE296" s="672"/>
      <c r="AF296" s="672"/>
      <c r="AG296" s="672"/>
      <c r="AH296" s="672"/>
      <c r="AI296" s="672"/>
      <c r="AJ296" s="672"/>
    </row>
    <row r="297" spans="1:36" ht="15.75" customHeight="1">
      <c r="A297" s="672"/>
      <c r="B297" s="672"/>
      <c r="C297" s="672"/>
      <c r="D297" s="672"/>
      <c r="E297" s="672"/>
      <c r="F297" s="672"/>
      <c r="G297" s="672"/>
      <c r="H297" s="672"/>
      <c r="I297" s="672"/>
      <c r="J297" s="672"/>
      <c r="K297" s="672"/>
      <c r="L297" s="672"/>
      <c r="M297" s="672"/>
      <c r="N297" s="672"/>
      <c r="O297" s="672"/>
      <c r="P297" s="672"/>
      <c r="Q297" s="672"/>
      <c r="R297" s="672"/>
      <c r="S297" s="672"/>
      <c r="T297" s="672"/>
      <c r="U297" s="672"/>
      <c r="V297" s="672"/>
      <c r="W297" s="672"/>
      <c r="X297" s="685"/>
      <c r="Y297" s="685"/>
      <c r="Z297" s="672"/>
      <c r="AA297" s="672"/>
      <c r="AB297" s="672"/>
      <c r="AC297" s="672"/>
      <c r="AD297" s="672"/>
      <c r="AE297" s="672"/>
      <c r="AF297" s="672"/>
      <c r="AG297" s="672"/>
      <c r="AH297" s="672"/>
      <c r="AI297" s="672"/>
      <c r="AJ297" s="672"/>
    </row>
    <row r="298" spans="1:36" ht="15.75" customHeight="1">
      <c r="A298" s="672"/>
      <c r="B298" s="672"/>
      <c r="C298" s="672"/>
      <c r="D298" s="672"/>
      <c r="E298" s="672"/>
      <c r="F298" s="672"/>
      <c r="G298" s="672"/>
      <c r="H298" s="672"/>
      <c r="I298" s="672"/>
      <c r="J298" s="672"/>
      <c r="K298" s="672"/>
      <c r="L298" s="672"/>
      <c r="M298" s="672"/>
      <c r="N298" s="672"/>
      <c r="O298" s="672"/>
      <c r="P298" s="672"/>
      <c r="Q298" s="672"/>
      <c r="R298" s="672"/>
      <c r="S298" s="672"/>
      <c r="T298" s="672"/>
      <c r="U298" s="672"/>
      <c r="V298" s="672"/>
      <c r="W298" s="672"/>
      <c r="X298" s="685"/>
      <c r="Y298" s="685"/>
      <c r="Z298" s="672"/>
      <c r="AA298" s="672"/>
      <c r="AB298" s="672"/>
      <c r="AC298" s="672"/>
      <c r="AD298" s="672"/>
      <c r="AE298" s="672"/>
      <c r="AF298" s="672"/>
      <c r="AG298" s="672"/>
      <c r="AH298" s="672"/>
      <c r="AI298" s="672"/>
      <c r="AJ298" s="672"/>
    </row>
    <row r="299" spans="1:36" ht="15.75" customHeight="1">
      <c r="A299" s="672"/>
      <c r="B299" s="672"/>
      <c r="C299" s="672"/>
      <c r="D299" s="672"/>
      <c r="E299" s="672"/>
      <c r="F299" s="672"/>
      <c r="G299" s="672"/>
      <c r="H299" s="672"/>
      <c r="I299" s="672"/>
      <c r="J299" s="672"/>
      <c r="K299" s="672"/>
      <c r="L299" s="672"/>
      <c r="M299" s="672"/>
      <c r="N299" s="672"/>
      <c r="O299" s="672"/>
      <c r="P299" s="672"/>
      <c r="Q299" s="672"/>
      <c r="R299" s="672"/>
      <c r="S299" s="672"/>
      <c r="T299" s="672"/>
      <c r="U299" s="672"/>
      <c r="V299" s="672"/>
      <c r="W299" s="672"/>
      <c r="X299" s="685"/>
      <c r="Y299" s="685"/>
      <c r="Z299" s="672"/>
      <c r="AA299" s="672"/>
      <c r="AB299" s="672"/>
      <c r="AC299" s="672"/>
      <c r="AD299" s="672"/>
      <c r="AE299" s="672"/>
      <c r="AF299" s="672"/>
      <c r="AG299" s="672"/>
      <c r="AH299" s="672"/>
      <c r="AI299" s="672"/>
      <c r="AJ299" s="672"/>
    </row>
    <row r="300" spans="1:36" ht="15.75" customHeight="1">
      <c r="A300" s="672"/>
      <c r="B300" s="672"/>
      <c r="C300" s="672"/>
      <c r="D300" s="672"/>
      <c r="E300" s="672"/>
      <c r="F300" s="672"/>
      <c r="G300" s="672"/>
      <c r="H300" s="672"/>
      <c r="I300" s="672"/>
      <c r="J300" s="672"/>
      <c r="K300" s="672"/>
      <c r="L300" s="672"/>
      <c r="M300" s="672"/>
      <c r="N300" s="672"/>
      <c r="O300" s="672"/>
      <c r="P300" s="672"/>
      <c r="Q300" s="672"/>
      <c r="R300" s="672"/>
      <c r="S300" s="672"/>
      <c r="T300" s="672"/>
      <c r="U300" s="672"/>
      <c r="V300" s="672"/>
      <c r="W300" s="672"/>
      <c r="X300" s="685"/>
      <c r="Y300" s="685"/>
      <c r="Z300" s="672"/>
      <c r="AA300" s="672"/>
      <c r="AB300" s="672"/>
      <c r="AC300" s="672"/>
      <c r="AD300" s="672"/>
      <c r="AE300" s="672"/>
      <c r="AF300" s="672"/>
      <c r="AG300" s="672"/>
      <c r="AH300" s="672"/>
      <c r="AI300" s="672"/>
      <c r="AJ300" s="672"/>
    </row>
    <row r="301" spans="1:36" ht="15.75" customHeight="1">
      <c r="A301" s="672"/>
      <c r="B301" s="672"/>
      <c r="C301" s="672"/>
      <c r="D301" s="672"/>
      <c r="E301" s="672"/>
      <c r="F301" s="672"/>
      <c r="G301" s="672"/>
      <c r="H301" s="672"/>
      <c r="I301" s="672"/>
      <c r="J301" s="672"/>
      <c r="K301" s="672"/>
      <c r="L301" s="672"/>
      <c r="M301" s="672"/>
      <c r="N301" s="672"/>
      <c r="O301" s="672"/>
      <c r="P301" s="672"/>
      <c r="Q301" s="672"/>
      <c r="R301" s="672"/>
      <c r="S301" s="672"/>
      <c r="T301" s="672"/>
      <c r="U301" s="672"/>
      <c r="V301" s="672"/>
      <c r="W301" s="672"/>
      <c r="X301" s="685"/>
      <c r="Y301" s="685"/>
      <c r="Z301" s="672"/>
      <c r="AA301" s="672"/>
      <c r="AB301" s="672"/>
      <c r="AC301" s="672"/>
      <c r="AD301" s="672"/>
      <c r="AE301" s="672"/>
      <c r="AF301" s="672"/>
      <c r="AG301" s="672"/>
      <c r="AH301" s="672"/>
      <c r="AI301" s="672"/>
      <c r="AJ301" s="672"/>
    </row>
    <row r="302" spans="1:36" ht="15.75" customHeight="1">
      <c r="A302" s="672"/>
      <c r="B302" s="672"/>
      <c r="C302" s="672"/>
      <c r="D302" s="672"/>
      <c r="E302" s="672"/>
      <c r="F302" s="672"/>
      <c r="G302" s="672"/>
      <c r="H302" s="672"/>
      <c r="I302" s="672"/>
      <c r="J302" s="672"/>
      <c r="K302" s="672"/>
      <c r="L302" s="672"/>
      <c r="M302" s="672"/>
      <c r="N302" s="672"/>
      <c r="O302" s="672"/>
      <c r="P302" s="672"/>
      <c r="Q302" s="672"/>
      <c r="R302" s="672"/>
      <c r="S302" s="672"/>
      <c r="T302" s="672"/>
      <c r="U302" s="672"/>
      <c r="V302" s="672"/>
      <c r="W302" s="672"/>
      <c r="X302" s="685"/>
      <c r="Y302" s="685"/>
      <c r="Z302" s="672"/>
      <c r="AA302" s="672"/>
      <c r="AB302" s="672"/>
      <c r="AC302" s="672"/>
      <c r="AD302" s="672"/>
      <c r="AE302" s="672"/>
      <c r="AF302" s="672"/>
      <c r="AG302" s="672"/>
      <c r="AH302" s="672"/>
      <c r="AI302" s="672"/>
      <c r="AJ302" s="672"/>
    </row>
    <row r="303" spans="1:36" ht="15.75" customHeight="1">
      <c r="A303" s="672"/>
      <c r="B303" s="672"/>
      <c r="C303" s="672"/>
      <c r="D303" s="672"/>
      <c r="E303" s="672"/>
      <c r="F303" s="672"/>
      <c r="G303" s="672"/>
      <c r="H303" s="672"/>
      <c r="I303" s="672"/>
      <c r="J303" s="672"/>
      <c r="K303" s="672"/>
      <c r="L303" s="672"/>
      <c r="M303" s="672"/>
      <c r="N303" s="672"/>
      <c r="O303" s="672"/>
      <c r="P303" s="672"/>
      <c r="Q303" s="672"/>
      <c r="R303" s="672"/>
      <c r="S303" s="672"/>
      <c r="T303" s="672"/>
      <c r="U303" s="672"/>
      <c r="V303" s="672"/>
      <c r="W303" s="672"/>
      <c r="X303" s="685"/>
      <c r="Y303" s="685"/>
      <c r="Z303" s="672"/>
      <c r="AA303" s="672"/>
      <c r="AB303" s="672"/>
      <c r="AC303" s="672"/>
      <c r="AD303" s="672"/>
      <c r="AE303" s="672"/>
      <c r="AF303" s="672"/>
      <c r="AG303" s="672"/>
      <c r="AH303" s="672"/>
      <c r="AI303" s="672"/>
      <c r="AJ303" s="672"/>
    </row>
    <row r="304" spans="1:36" ht="15.75" customHeight="1">
      <c r="A304" s="672"/>
      <c r="B304" s="672"/>
      <c r="C304" s="672"/>
      <c r="D304" s="672"/>
      <c r="E304" s="672"/>
      <c r="F304" s="672"/>
      <c r="G304" s="672"/>
      <c r="H304" s="672"/>
      <c r="I304" s="672"/>
      <c r="J304" s="672"/>
      <c r="K304" s="672"/>
      <c r="L304" s="672"/>
      <c r="M304" s="672"/>
      <c r="N304" s="672"/>
      <c r="O304" s="672"/>
      <c r="P304" s="672"/>
      <c r="Q304" s="672"/>
      <c r="R304" s="672"/>
      <c r="S304" s="672"/>
      <c r="T304" s="672"/>
      <c r="U304" s="672"/>
      <c r="V304" s="672"/>
      <c r="W304" s="672"/>
      <c r="X304" s="685"/>
      <c r="Y304" s="685"/>
      <c r="Z304" s="672"/>
      <c r="AA304" s="672"/>
      <c r="AB304" s="672"/>
      <c r="AC304" s="672"/>
      <c r="AD304" s="672"/>
      <c r="AE304" s="672"/>
      <c r="AF304" s="672"/>
      <c r="AG304" s="672"/>
      <c r="AH304" s="672"/>
      <c r="AI304" s="672"/>
      <c r="AJ304" s="672"/>
    </row>
    <row r="305" spans="1:36" ht="15.75" customHeight="1">
      <c r="A305" s="672"/>
      <c r="B305" s="672"/>
      <c r="C305" s="672"/>
      <c r="D305" s="672"/>
      <c r="E305" s="672"/>
      <c r="F305" s="672"/>
      <c r="G305" s="672"/>
      <c r="H305" s="672"/>
      <c r="I305" s="672"/>
      <c r="J305" s="672"/>
      <c r="K305" s="672"/>
      <c r="L305" s="672"/>
      <c r="M305" s="672"/>
      <c r="N305" s="672"/>
      <c r="O305" s="672"/>
      <c r="P305" s="672"/>
      <c r="Q305" s="672"/>
      <c r="R305" s="672"/>
      <c r="S305" s="672"/>
      <c r="T305" s="672"/>
      <c r="U305" s="672"/>
      <c r="V305" s="672"/>
      <c r="W305" s="672"/>
      <c r="X305" s="685"/>
      <c r="Y305" s="685"/>
      <c r="Z305" s="672"/>
      <c r="AA305" s="672"/>
      <c r="AB305" s="672"/>
      <c r="AC305" s="672"/>
      <c r="AD305" s="672"/>
      <c r="AE305" s="672"/>
      <c r="AF305" s="672"/>
      <c r="AG305" s="672"/>
      <c r="AH305" s="672"/>
      <c r="AI305" s="672"/>
      <c r="AJ305" s="672"/>
    </row>
    <row r="306" spans="1:36" ht="15.75" customHeight="1">
      <c r="A306" s="672"/>
      <c r="B306" s="672"/>
      <c r="C306" s="672"/>
      <c r="D306" s="672"/>
      <c r="E306" s="672"/>
      <c r="F306" s="672"/>
      <c r="G306" s="672"/>
      <c r="H306" s="672"/>
      <c r="I306" s="672"/>
      <c r="J306" s="672"/>
      <c r="K306" s="672"/>
      <c r="L306" s="672"/>
      <c r="M306" s="672"/>
      <c r="N306" s="672"/>
      <c r="O306" s="672"/>
      <c r="P306" s="672"/>
      <c r="Q306" s="672"/>
      <c r="R306" s="672"/>
      <c r="S306" s="672"/>
      <c r="T306" s="672"/>
      <c r="U306" s="672"/>
      <c r="V306" s="672"/>
      <c r="W306" s="672"/>
      <c r="X306" s="685"/>
      <c r="Y306" s="685"/>
      <c r="Z306" s="672"/>
      <c r="AA306" s="672"/>
      <c r="AB306" s="672"/>
      <c r="AC306" s="672"/>
      <c r="AD306" s="672"/>
      <c r="AE306" s="672"/>
      <c r="AF306" s="672"/>
      <c r="AG306" s="672"/>
      <c r="AH306" s="672"/>
      <c r="AI306" s="672"/>
      <c r="AJ306" s="672"/>
    </row>
    <row r="307" spans="1:36" ht="15.75" customHeight="1">
      <c r="A307" s="672"/>
      <c r="B307" s="672"/>
      <c r="C307" s="672"/>
      <c r="D307" s="672"/>
      <c r="E307" s="672"/>
      <c r="F307" s="672"/>
      <c r="G307" s="672"/>
      <c r="H307" s="672"/>
      <c r="I307" s="672"/>
      <c r="J307" s="672"/>
      <c r="K307" s="672"/>
      <c r="L307" s="672"/>
      <c r="M307" s="672"/>
      <c r="N307" s="672"/>
      <c r="O307" s="672"/>
      <c r="P307" s="672"/>
      <c r="Q307" s="672"/>
      <c r="R307" s="672"/>
      <c r="S307" s="672"/>
      <c r="T307" s="672"/>
      <c r="U307" s="672"/>
      <c r="V307" s="672"/>
      <c r="W307" s="672"/>
      <c r="X307" s="685"/>
      <c r="Y307" s="685"/>
      <c r="Z307" s="672"/>
      <c r="AA307" s="672"/>
      <c r="AB307" s="672"/>
      <c r="AC307" s="672"/>
      <c r="AD307" s="672"/>
      <c r="AE307" s="672"/>
      <c r="AF307" s="672"/>
      <c r="AG307" s="672"/>
      <c r="AH307" s="672"/>
      <c r="AI307" s="672"/>
      <c r="AJ307" s="672"/>
    </row>
    <row r="308" spans="1:36" ht="15.75" customHeight="1">
      <c r="A308" s="672"/>
      <c r="B308" s="672"/>
      <c r="C308" s="672"/>
      <c r="D308" s="672"/>
      <c r="E308" s="672"/>
      <c r="F308" s="672"/>
      <c r="G308" s="672"/>
      <c r="H308" s="672"/>
      <c r="I308" s="672"/>
      <c r="J308" s="672"/>
      <c r="K308" s="672"/>
      <c r="L308" s="672"/>
      <c r="M308" s="672"/>
      <c r="N308" s="672"/>
      <c r="O308" s="672"/>
      <c r="P308" s="672"/>
      <c r="Q308" s="672"/>
      <c r="R308" s="672"/>
      <c r="S308" s="672"/>
      <c r="T308" s="672"/>
      <c r="U308" s="672"/>
      <c r="V308" s="672"/>
      <c r="W308" s="672"/>
      <c r="X308" s="685"/>
      <c r="Y308" s="685"/>
      <c r="Z308" s="672"/>
      <c r="AA308" s="672"/>
      <c r="AB308" s="672"/>
      <c r="AC308" s="672"/>
      <c r="AD308" s="672"/>
      <c r="AE308" s="672"/>
      <c r="AF308" s="672"/>
      <c r="AG308" s="672"/>
      <c r="AH308" s="672"/>
      <c r="AI308" s="672"/>
      <c r="AJ308" s="672"/>
    </row>
    <row r="309" spans="1:36" ht="15.75" customHeight="1">
      <c r="A309" s="672"/>
      <c r="B309" s="672"/>
      <c r="C309" s="672"/>
      <c r="D309" s="672"/>
      <c r="E309" s="672"/>
      <c r="F309" s="672"/>
      <c r="G309" s="672"/>
      <c r="H309" s="672"/>
      <c r="I309" s="672"/>
      <c r="J309" s="672"/>
      <c r="K309" s="672"/>
      <c r="L309" s="672"/>
      <c r="M309" s="672"/>
      <c r="N309" s="672"/>
      <c r="O309" s="672"/>
      <c r="P309" s="672"/>
      <c r="Q309" s="672"/>
      <c r="R309" s="672"/>
      <c r="S309" s="672"/>
      <c r="T309" s="672"/>
      <c r="U309" s="672"/>
      <c r="V309" s="672"/>
      <c r="W309" s="672"/>
      <c r="X309" s="685"/>
      <c r="Y309" s="685"/>
      <c r="Z309" s="672"/>
      <c r="AA309" s="672"/>
      <c r="AB309" s="672"/>
      <c r="AC309" s="672"/>
      <c r="AD309" s="672"/>
      <c r="AE309" s="672"/>
      <c r="AF309" s="672"/>
      <c r="AG309" s="672"/>
      <c r="AH309" s="672"/>
      <c r="AI309" s="672"/>
      <c r="AJ309" s="672"/>
    </row>
    <row r="310" spans="1:36" ht="15.75" customHeight="1">
      <c r="A310" s="672"/>
      <c r="B310" s="672"/>
      <c r="C310" s="672"/>
      <c r="D310" s="672"/>
      <c r="E310" s="672"/>
      <c r="F310" s="672"/>
      <c r="G310" s="672"/>
      <c r="H310" s="672"/>
      <c r="I310" s="672"/>
      <c r="J310" s="672"/>
      <c r="K310" s="672"/>
      <c r="L310" s="672"/>
      <c r="M310" s="672"/>
      <c r="N310" s="672"/>
      <c r="O310" s="672"/>
      <c r="P310" s="672"/>
      <c r="Q310" s="672"/>
      <c r="R310" s="672"/>
      <c r="S310" s="672"/>
      <c r="T310" s="672"/>
      <c r="U310" s="672"/>
      <c r="V310" s="672"/>
      <c r="W310" s="672"/>
      <c r="X310" s="685"/>
      <c r="Y310" s="685"/>
      <c r="Z310" s="672"/>
      <c r="AA310" s="672"/>
      <c r="AB310" s="672"/>
      <c r="AC310" s="672"/>
      <c r="AD310" s="672"/>
      <c r="AE310" s="672"/>
      <c r="AF310" s="672"/>
      <c r="AG310" s="672"/>
      <c r="AH310" s="672"/>
      <c r="AI310" s="672"/>
      <c r="AJ310" s="672"/>
    </row>
    <row r="311" spans="1:36" ht="15.75" customHeight="1">
      <c r="A311" s="672"/>
      <c r="B311" s="672"/>
      <c r="C311" s="672"/>
      <c r="D311" s="672"/>
      <c r="E311" s="672"/>
      <c r="F311" s="672"/>
      <c r="G311" s="672"/>
      <c r="H311" s="672"/>
      <c r="I311" s="672"/>
      <c r="J311" s="672"/>
      <c r="K311" s="672"/>
      <c r="L311" s="672"/>
      <c r="M311" s="672"/>
      <c r="N311" s="672"/>
      <c r="O311" s="672"/>
      <c r="P311" s="672"/>
      <c r="Q311" s="672"/>
      <c r="R311" s="672"/>
      <c r="S311" s="672"/>
      <c r="T311" s="672"/>
      <c r="U311" s="672"/>
      <c r="V311" s="672"/>
      <c r="W311" s="672"/>
      <c r="X311" s="685"/>
      <c r="Y311" s="685"/>
      <c r="Z311" s="672"/>
      <c r="AA311" s="672"/>
      <c r="AB311" s="672"/>
      <c r="AC311" s="672"/>
      <c r="AD311" s="672"/>
      <c r="AE311" s="672"/>
      <c r="AF311" s="672"/>
      <c r="AG311" s="672"/>
      <c r="AH311" s="672"/>
      <c r="AI311" s="672"/>
      <c r="AJ311" s="672"/>
    </row>
    <row r="312" spans="1:36" ht="15.75" customHeight="1">
      <c r="A312" s="672"/>
      <c r="B312" s="672"/>
      <c r="C312" s="672"/>
      <c r="D312" s="672"/>
      <c r="E312" s="672"/>
      <c r="F312" s="672"/>
      <c r="G312" s="672"/>
      <c r="H312" s="672"/>
      <c r="I312" s="672"/>
      <c r="J312" s="672"/>
      <c r="K312" s="672"/>
      <c r="L312" s="672"/>
      <c r="M312" s="672"/>
      <c r="N312" s="672"/>
      <c r="O312" s="672"/>
      <c r="P312" s="672"/>
      <c r="Q312" s="672"/>
      <c r="R312" s="672"/>
      <c r="S312" s="672"/>
      <c r="T312" s="672"/>
      <c r="U312" s="672"/>
      <c r="V312" s="672"/>
      <c r="W312" s="672"/>
      <c r="X312" s="685"/>
      <c r="Y312" s="685"/>
      <c r="Z312" s="672"/>
      <c r="AA312" s="672"/>
      <c r="AB312" s="672"/>
      <c r="AC312" s="672"/>
      <c r="AD312" s="672"/>
      <c r="AE312" s="672"/>
      <c r="AF312" s="672"/>
      <c r="AG312" s="672"/>
      <c r="AH312" s="672"/>
      <c r="AI312" s="672"/>
      <c r="AJ312" s="672"/>
    </row>
    <row r="313" spans="1:36" ht="15.75" customHeight="1">
      <c r="A313" s="672"/>
      <c r="B313" s="672"/>
      <c r="C313" s="672"/>
      <c r="D313" s="672"/>
      <c r="E313" s="672"/>
      <c r="F313" s="672"/>
      <c r="G313" s="672"/>
      <c r="H313" s="672"/>
      <c r="I313" s="672"/>
      <c r="J313" s="672"/>
      <c r="K313" s="672"/>
      <c r="L313" s="672"/>
      <c r="M313" s="672"/>
      <c r="N313" s="672"/>
      <c r="O313" s="672"/>
      <c r="P313" s="672"/>
      <c r="Q313" s="672"/>
      <c r="R313" s="672"/>
      <c r="S313" s="672"/>
      <c r="T313" s="672"/>
      <c r="U313" s="672"/>
      <c r="V313" s="672"/>
      <c r="W313" s="672"/>
      <c r="X313" s="685"/>
      <c r="Y313" s="685"/>
      <c r="Z313" s="672"/>
      <c r="AA313" s="672"/>
      <c r="AB313" s="672"/>
      <c r="AC313" s="672"/>
      <c r="AD313" s="672"/>
      <c r="AE313" s="672"/>
      <c r="AF313" s="672"/>
      <c r="AG313" s="672"/>
      <c r="AH313" s="672"/>
      <c r="AI313" s="672"/>
      <c r="AJ313" s="672"/>
    </row>
    <row r="314" spans="1:36" ht="15.75" customHeight="1">
      <c r="A314" s="672"/>
      <c r="B314" s="672"/>
      <c r="C314" s="672"/>
      <c r="D314" s="672"/>
      <c r="E314" s="672"/>
      <c r="F314" s="672"/>
      <c r="G314" s="672"/>
      <c r="H314" s="672"/>
      <c r="I314" s="672"/>
      <c r="J314" s="672"/>
      <c r="K314" s="672"/>
      <c r="L314" s="672"/>
      <c r="M314" s="672"/>
      <c r="N314" s="672"/>
      <c r="O314" s="672"/>
      <c r="P314" s="672"/>
      <c r="Q314" s="672"/>
      <c r="R314" s="672"/>
      <c r="S314" s="672"/>
      <c r="T314" s="672"/>
      <c r="U314" s="672"/>
      <c r="V314" s="672"/>
      <c r="W314" s="672"/>
      <c r="X314" s="685"/>
      <c r="Y314" s="685"/>
      <c r="Z314" s="672"/>
      <c r="AA314" s="672"/>
      <c r="AB314" s="672"/>
      <c r="AC314" s="672"/>
      <c r="AD314" s="672"/>
      <c r="AE314" s="672"/>
      <c r="AF314" s="672"/>
      <c r="AG314" s="672"/>
      <c r="AH314" s="672"/>
      <c r="AI314" s="672"/>
      <c r="AJ314" s="672"/>
    </row>
    <row r="315" spans="1:36" ht="15.75" customHeight="1">
      <c r="A315" s="672"/>
      <c r="B315" s="672"/>
      <c r="C315" s="672"/>
      <c r="D315" s="672"/>
      <c r="E315" s="672"/>
      <c r="F315" s="672"/>
      <c r="G315" s="672"/>
      <c r="H315" s="672"/>
      <c r="I315" s="672"/>
      <c r="J315" s="672"/>
      <c r="K315" s="672"/>
      <c r="L315" s="672"/>
      <c r="M315" s="672"/>
      <c r="N315" s="672"/>
      <c r="O315" s="672"/>
      <c r="P315" s="672"/>
      <c r="Q315" s="672"/>
      <c r="R315" s="672"/>
      <c r="S315" s="672"/>
      <c r="T315" s="672"/>
      <c r="U315" s="672"/>
      <c r="V315" s="672"/>
      <c r="W315" s="672"/>
      <c r="X315" s="685"/>
      <c r="Y315" s="685"/>
      <c r="Z315" s="672"/>
      <c r="AA315" s="672"/>
      <c r="AB315" s="672"/>
      <c r="AC315" s="672"/>
      <c r="AD315" s="672"/>
      <c r="AE315" s="672"/>
      <c r="AF315" s="672"/>
      <c r="AG315" s="672"/>
      <c r="AH315" s="672"/>
      <c r="AI315" s="672"/>
      <c r="AJ315" s="672"/>
    </row>
    <row r="316" spans="1:36" ht="15.75" customHeight="1">
      <c r="A316" s="672"/>
      <c r="B316" s="672"/>
      <c r="C316" s="672"/>
      <c r="D316" s="672"/>
      <c r="E316" s="672"/>
      <c r="F316" s="672"/>
      <c r="G316" s="672"/>
      <c r="H316" s="672"/>
      <c r="I316" s="672"/>
      <c r="J316" s="672"/>
      <c r="K316" s="672"/>
      <c r="L316" s="672"/>
      <c r="M316" s="672"/>
      <c r="N316" s="672"/>
      <c r="O316" s="672"/>
      <c r="P316" s="672"/>
      <c r="Q316" s="672"/>
      <c r="R316" s="672"/>
      <c r="S316" s="672"/>
      <c r="T316" s="672"/>
      <c r="U316" s="672"/>
      <c r="V316" s="672"/>
      <c r="W316" s="672"/>
      <c r="X316" s="685"/>
      <c r="Y316" s="685"/>
      <c r="Z316" s="672"/>
      <c r="AA316" s="672"/>
      <c r="AB316" s="672"/>
      <c r="AC316" s="672"/>
      <c r="AD316" s="672"/>
      <c r="AE316" s="672"/>
      <c r="AF316" s="672"/>
      <c r="AG316" s="672"/>
      <c r="AH316" s="672"/>
      <c r="AI316" s="672"/>
      <c r="AJ316" s="672"/>
    </row>
    <row r="317" spans="1:36" ht="15.75" customHeight="1">
      <c r="A317" s="672"/>
      <c r="B317" s="672"/>
      <c r="C317" s="672"/>
      <c r="D317" s="672"/>
      <c r="E317" s="672"/>
      <c r="F317" s="672"/>
      <c r="G317" s="672"/>
      <c r="H317" s="672"/>
      <c r="I317" s="672"/>
      <c r="J317" s="672"/>
      <c r="K317" s="672"/>
      <c r="L317" s="672"/>
      <c r="M317" s="672"/>
      <c r="N317" s="672"/>
      <c r="O317" s="672"/>
      <c r="P317" s="672"/>
      <c r="Q317" s="672"/>
      <c r="R317" s="672"/>
      <c r="S317" s="672"/>
      <c r="T317" s="672"/>
      <c r="U317" s="672"/>
      <c r="V317" s="672"/>
      <c r="W317" s="672"/>
      <c r="X317" s="685"/>
      <c r="Y317" s="685"/>
      <c r="Z317" s="672"/>
      <c r="AA317" s="672"/>
      <c r="AB317" s="672"/>
      <c r="AC317" s="672"/>
      <c r="AD317" s="672"/>
      <c r="AE317" s="672"/>
      <c r="AF317" s="672"/>
      <c r="AG317" s="672"/>
      <c r="AH317" s="672"/>
      <c r="AI317" s="672"/>
      <c r="AJ317" s="672"/>
    </row>
    <row r="318" spans="1:36" ht="15.75" customHeight="1">
      <c r="A318" s="672"/>
      <c r="B318" s="672"/>
      <c r="C318" s="672"/>
      <c r="D318" s="672"/>
      <c r="E318" s="672"/>
      <c r="F318" s="672"/>
      <c r="G318" s="672"/>
      <c r="H318" s="672"/>
      <c r="I318" s="672"/>
      <c r="J318" s="672"/>
      <c r="K318" s="672"/>
      <c r="L318" s="672"/>
      <c r="M318" s="672"/>
      <c r="N318" s="672"/>
      <c r="O318" s="672"/>
      <c r="P318" s="672"/>
      <c r="Q318" s="672"/>
      <c r="R318" s="672"/>
      <c r="S318" s="672"/>
      <c r="T318" s="672"/>
      <c r="U318" s="672"/>
      <c r="V318" s="672"/>
      <c r="W318" s="672"/>
      <c r="X318" s="685"/>
      <c r="Y318" s="685"/>
      <c r="Z318" s="672"/>
      <c r="AA318" s="672"/>
      <c r="AB318" s="672"/>
      <c r="AC318" s="672"/>
      <c r="AD318" s="672"/>
      <c r="AE318" s="672"/>
      <c r="AF318" s="672"/>
      <c r="AG318" s="672"/>
      <c r="AH318" s="672"/>
      <c r="AI318" s="672"/>
      <c r="AJ318" s="672"/>
    </row>
    <row r="319" spans="1:36" ht="15.75" customHeight="1">
      <c r="A319" s="672"/>
      <c r="B319" s="672"/>
      <c r="C319" s="672"/>
      <c r="D319" s="672"/>
      <c r="E319" s="672"/>
      <c r="F319" s="672"/>
      <c r="G319" s="672"/>
      <c r="H319" s="672"/>
      <c r="I319" s="672"/>
      <c r="J319" s="672"/>
      <c r="K319" s="672"/>
      <c r="L319" s="672"/>
      <c r="M319" s="672"/>
      <c r="N319" s="672"/>
      <c r="O319" s="672"/>
      <c r="P319" s="672"/>
      <c r="Q319" s="672"/>
      <c r="R319" s="672"/>
      <c r="S319" s="672"/>
      <c r="T319" s="672"/>
      <c r="U319" s="672"/>
      <c r="V319" s="672"/>
      <c r="W319" s="672"/>
      <c r="X319" s="685"/>
      <c r="Y319" s="685"/>
      <c r="Z319" s="672"/>
      <c r="AA319" s="672"/>
      <c r="AB319" s="672"/>
      <c r="AC319" s="672"/>
      <c r="AD319" s="672"/>
      <c r="AE319" s="672"/>
      <c r="AF319" s="672"/>
      <c r="AG319" s="672"/>
      <c r="AH319" s="672"/>
      <c r="AI319" s="672"/>
      <c r="AJ319" s="672"/>
    </row>
    <row r="320" spans="1:36" ht="15.75" customHeight="1">
      <c r="A320" s="672"/>
      <c r="B320" s="672"/>
      <c r="C320" s="672"/>
      <c r="D320" s="672"/>
      <c r="E320" s="672"/>
      <c r="F320" s="672"/>
      <c r="G320" s="672"/>
      <c r="H320" s="672"/>
      <c r="I320" s="672"/>
      <c r="J320" s="672"/>
      <c r="K320" s="672"/>
      <c r="L320" s="672"/>
      <c r="M320" s="672"/>
      <c r="N320" s="672"/>
      <c r="O320" s="672"/>
      <c r="P320" s="672"/>
      <c r="Q320" s="672"/>
      <c r="R320" s="672"/>
      <c r="S320" s="672"/>
      <c r="T320" s="672"/>
      <c r="U320" s="672"/>
      <c r="V320" s="672"/>
      <c r="W320" s="672"/>
      <c r="X320" s="685"/>
      <c r="Y320" s="685"/>
      <c r="Z320" s="672"/>
      <c r="AA320" s="672"/>
      <c r="AB320" s="672"/>
      <c r="AC320" s="672"/>
      <c r="AD320" s="672"/>
      <c r="AE320" s="672"/>
      <c r="AF320" s="672"/>
      <c r="AG320" s="672"/>
      <c r="AH320" s="672"/>
      <c r="AI320" s="672"/>
      <c r="AJ320" s="672"/>
    </row>
    <row r="321" spans="1:36" ht="15.75" customHeight="1">
      <c r="A321" s="672"/>
      <c r="B321" s="672"/>
      <c r="C321" s="672"/>
      <c r="D321" s="672"/>
      <c r="E321" s="672"/>
      <c r="F321" s="672"/>
      <c r="G321" s="672"/>
      <c r="H321" s="672"/>
      <c r="I321" s="672"/>
      <c r="J321" s="672"/>
      <c r="K321" s="672"/>
      <c r="L321" s="672"/>
      <c r="M321" s="672"/>
      <c r="N321" s="672"/>
      <c r="O321" s="672"/>
      <c r="P321" s="672"/>
      <c r="Q321" s="672"/>
      <c r="R321" s="672"/>
      <c r="S321" s="672"/>
      <c r="T321" s="672"/>
      <c r="U321" s="672"/>
      <c r="V321" s="672"/>
      <c r="W321" s="672"/>
      <c r="X321" s="685"/>
      <c r="Y321" s="685"/>
      <c r="Z321" s="672"/>
      <c r="AA321" s="672"/>
      <c r="AB321" s="672"/>
      <c r="AC321" s="672"/>
      <c r="AD321" s="672"/>
      <c r="AE321" s="672"/>
      <c r="AF321" s="672"/>
      <c r="AG321" s="672"/>
      <c r="AH321" s="672"/>
      <c r="AI321" s="672"/>
      <c r="AJ321" s="672"/>
    </row>
    <row r="322" spans="1:36" ht="15.75" customHeight="1">
      <c r="A322" s="672"/>
      <c r="B322" s="672"/>
      <c r="C322" s="672"/>
      <c r="D322" s="672"/>
      <c r="E322" s="672"/>
      <c r="F322" s="672"/>
      <c r="G322" s="672"/>
      <c r="H322" s="672"/>
      <c r="I322" s="672"/>
      <c r="J322" s="672"/>
      <c r="K322" s="672"/>
      <c r="L322" s="672"/>
      <c r="M322" s="672"/>
      <c r="N322" s="672"/>
      <c r="O322" s="672"/>
      <c r="P322" s="672"/>
      <c r="Q322" s="672"/>
      <c r="R322" s="672"/>
      <c r="S322" s="672"/>
      <c r="T322" s="672"/>
      <c r="U322" s="672"/>
      <c r="V322" s="672"/>
      <c r="W322" s="672"/>
      <c r="X322" s="685"/>
      <c r="Y322" s="685"/>
      <c r="Z322" s="672"/>
      <c r="AA322" s="672"/>
      <c r="AB322" s="672"/>
      <c r="AC322" s="672"/>
      <c r="AD322" s="672"/>
      <c r="AE322" s="672"/>
      <c r="AF322" s="672"/>
      <c r="AG322" s="672"/>
      <c r="AH322" s="672"/>
      <c r="AI322" s="672"/>
      <c r="AJ322" s="672"/>
    </row>
    <row r="323" spans="1:36" ht="15.75" customHeight="1">
      <c r="A323" s="672"/>
      <c r="B323" s="672"/>
      <c r="C323" s="672"/>
      <c r="D323" s="672"/>
      <c r="E323" s="672"/>
      <c r="F323" s="672"/>
      <c r="G323" s="672"/>
      <c r="H323" s="672"/>
      <c r="I323" s="672"/>
      <c r="J323" s="672"/>
      <c r="K323" s="672"/>
      <c r="L323" s="672"/>
      <c r="M323" s="672"/>
      <c r="N323" s="672"/>
      <c r="O323" s="672"/>
      <c r="P323" s="672"/>
      <c r="Q323" s="672"/>
      <c r="R323" s="672"/>
      <c r="S323" s="672"/>
      <c r="T323" s="672"/>
      <c r="U323" s="672"/>
      <c r="V323" s="672"/>
      <c r="W323" s="672"/>
      <c r="X323" s="685"/>
      <c r="Y323" s="685"/>
      <c r="Z323" s="672"/>
      <c r="AA323" s="672"/>
      <c r="AB323" s="672"/>
      <c r="AC323" s="672"/>
      <c r="AD323" s="672"/>
      <c r="AE323" s="672"/>
      <c r="AF323" s="672"/>
      <c r="AG323" s="672"/>
      <c r="AH323" s="672"/>
      <c r="AI323" s="672"/>
      <c r="AJ323" s="672"/>
    </row>
    <row r="324" spans="1:36" ht="15.75" customHeight="1">
      <c r="A324" s="672"/>
      <c r="B324" s="672"/>
      <c r="C324" s="672"/>
      <c r="D324" s="672"/>
      <c r="E324" s="672"/>
      <c r="F324" s="672"/>
      <c r="G324" s="672"/>
      <c r="H324" s="672"/>
      <c r="I324" s="672"/>
      <c r="J324" s="672"/>
      <c r="K324" s="672"/>
      <c r="L324" s="672"/>
      <c r="M324" s="672"/>
      <c r="N324" s="672"/>
      <c r="O324" s="672"/>
      <c r="P324" s="672"/>
      <c r="Q324" s="672"/>
      <c r="R324" s="672"/>
      <c r="S324" s="672"/>
      <c r="T324" s="672"/>
      <c r="U324" s="672"/>
      <c r="V324" s="672"/>
      <c r="W324" s="672"/>
      <c r="X324" s="685"/>
      <c r="Y324" s="685"/>
      <c r="Z324" s="672"/>
      <c r="AA324" s="672"/>
      <c r="AB324" s="672"/>
      <c r="AC324" s="672"/>
      <c r="AD324" s="672"/>
      <c r="AE324" s="672"/>
      <c r="AF324" s="672"/>
      <c r="AG324" s="672"/>
      <c r="AH324" s="672"/>
      <c r="AI324" s="672"/>
      <c r="AJ324" s="672"/>
    </row>
    <row r="325" spans="1:36" ht="15.75" customHeight="1">
      <c r="A325" s="672"/>
      <c r="B325" s="672"/>
      <c r="C325" s="672"/>
      <c r="D325" s="672"/>
      <c r="E325" s="672"/>
      <c r="F325" s="672"/>
      <c r="G325" s="672"/>
      <c r="H325" s="672"/>
      <c r="I325" s="672"/>
      <c r="J325" s="672"/>
      <c r="K325" s="672"/>
      <c r="L325" s="672"/>
      <c r="M325" s="672"/>
      <c r="N325" s="672"/>
      <c r="O325" s="672"/>
      <c r="P325" s="672"/>
      <c r="Q325" s="672"/>
      <c r="R325" s="672"/>
      <c r="S325" s="672"/>
      <c r="T325" s="672"/>
      <c r="U325" s="672"/>
      <c r="V325" s="672"/>
      <c r="W325" s="672"/>
      <c r="X325" s="685"/>
      <c r="Y325" s="685"/>
      <c r="Z325" s="672"/>
      <c r="AA325" s="672"/>
      <c r="AB325" s="672"/>
      <c r="AC325" s="672"/>
      <c r="AD325" s="672"/>
      <c r="AE325" s="672"/>
      <c r="AF325" s="672"/>
      <c r="AG325" s="672"/>
      <c r="AH325" s="672"/>
      <c r="AI325" s="672"/>
      <c r="AJ325" s="672"/>
    </row>
    <row r="326" spans="1:36" ht="15.75" customHeight="1">
      <c r="A326" s="672"/>
      <c r="B326" s="672"/>
      <c r="C326" s="672"/>
      <c r="D326" s="672"/>
      <c r="E326" s="672"/>
      <c r="F326" s="672"/>
      <c r="G326" s="672"/>
      <c r="H326" s="672"/>
      <c r="I326" s="672"/>
      <c r="J326" s="672"/>
      <c r="K326" s="672"/>
      <c r="L326" s="672"/>
      <c r="M326" s="672"/>
      <c r="N326" s="672"/>
      <c r="O326" s="672"/>
      <c r="P326" s="672"/>
      <c r="Q326" s="672"/>
      <c r="R326" s="672"/>
      <c r="S326" s="672"/>
      <c r="T326" s="672"/>
      <c r="U326" s="672"/>
      <c r="V326" s="672"/>
      <c r="W326" s="672"/>
      <c r="X326" s="685"/>
      <c r="Y326" s="685"/>
      <c r="Z326" s="672"/>
      <c r="AA326" s="672"/>
      <c r="AB326" s="672"/>
      <c r="AC326" s="672"/>
      <c r="AD326" s="672"/>
      <c r="AE326" s="672"/>
      <c r="AF326" s="672"/>
      <c r="AG326" s="672"/>
      <c r="AH326" s="672"/>
      <c r="AI326" s="672"/>
      <c r="AJ326" s="672"/>
    </row>
    <row r="327" spans="1:36" ht="15.75" customHeight="1">
      <c r="A327" s="672"/>
      <c r="B327" s="672"/>
      <c r="C327" s="672"/>
      <c r="D327" s="672"/>
      <c r="E327" s="672"/>
      <c r="F327" s="672"/>
      <c r="G327" s="672"/>
      <c r="H327" s="672"/>
      <c r="I327" s="672"/>
      <c r="J327" s="672"/>
      <c r="K327" s="672"/>
      <c r="L327" s="672"/>
      <c r="M327" s="672"/>
      <c r="N327" s="672"/>
      <c r="O327" s="672"/>
      <c r="P327" s="672"/>
      <c r="Q327" s="672"/>
      <c r="R327" s="672"/>
      <c r="S327" s="672"/>
      <c r="T327" s="672"/>
      <c r="U327" s="672"/>
      <c r="V327" s="672"/>
      <c r="W327" s="672"/>
      <c r="X327" s="685"/>
      <c r="Y327" s="685"/>
      <c r="Z327" s="672"/>
      <c r="AA327" s="672"/>
      <c r="AB327" s="672"/>
      <c r="AC327" s="672"/>
      <c r="AD327" s="672"/>
      <c r="AE327" s="672"/>
      <c r="AF327" s="672"/>
      <c r="AG327" s="672"/>
      <c r="AH327" s="672"/>
      <c r="AI327" s="672"/>
      <c r="AJ327" s="672"/>
    </row>
    <row r="328" spans="1:36" ht="15.75" customHeight="1">
      <c r="A328" s="672"/>
      <c r="B328" s="672"/>
      <c r="C328" s="672"/>
      <c r="D328" s="672"/>
      <c r="E328" s="672"/>
      <c r="F328" s="672"/>
      <c r="G328" s="672"/>
      <c r="H328" s="672"/>
      <c r="I328" s="672"/>
      <c r="J328" s="672"/>
      <c r="K328" s="672"/>
      <c r="L328" s="672"/>
      <c r="M328" s="672"/>
      <c r="N328" s="672"/>
      <c r="O328" s="672"/>
      <c r="P328" s="672"/>
      <c r="Q328" s="672"/>
      <c r="R328" s="672"/>
      <c r="S328" s="672"/>
      <c r="T328" s="672"/>
      <c r="U328" s="672"/>
      <c r="V328" s="672"/>
      <c r="W328" s="672"/>
      <c r="X328" s="685"/>
      <c r="Y328" s="685"/>
      <c r="Z328" s="672"/>
      <c r="AA328" s="672"/>
      <c r="AB328" s="672"/>
      <c r="AC328" s="672"/>
      <c r="AD328" s="672"/>
      <c r="AE328" s="672"/>
      <c r="AF328" s="672"/>
      <c r="AG328" s="672"/>
      <c r="AH328" s="672"/>
      <c r="AI328" s="672"/>
      <c r="AJ328" s="672"/>
    </row>
    <row r="329" spans="1:36" ht="15.75" customHeight="1">
      <c r="A329" s="672"/>
      <c r="B329" s="672"/>
      <c r="C329" s="672"/>
      <c r="D329" s="672"/>
      <c r="E329" s="672"/>
      <c r="F329" s="672"/>
      <c r="G329" s="672"/>
      <c r="H329" s="672"/>
      <c r="I329" s="672"/>
      <c r="J329" s="672"/>
      <c r="K329" s="672"/>
      <c r="L329" s="672"/>
      <c r="M329" s="672"/>
      <c r="N329" s="672"/>
      <c r="O329" s="672"/>
      <c r="P329" s="672"/>
      <c r="Q329" s="672"/>
      <c r="R329" s="672"/>
      <c r="S329" s="672"/>
      <c r="T329" s="672"/>
      <c r="U329" s="672"/>
      <c r="V329" s="672"/>
      <c r="W329" s="672"/>
      <c r="X329" s="685"/>
      <c r="Y329" s="685"/>
      <c r="Z329" s="672"/>
      <c r="AA329" s="672"/>
      <c r="AB329" s="672"/>
      <c r="AC329" s="672"/>
      <c r="AD329" s="672"/>
      <c r="AE329" s="672"/>
      <c r="AF329" s="672"/>
      <c r="AG329" s="672"/>
      <c r="AH329" s="672"/>
      <c r="AI329" s="672"/>
      <c r="AJ329" s="672"/>
    </row>
    <row r="330" spans="1:36" ht="15.75" customHeight="1">
      <c r="A330" s="672"/>
      <c r="B330" s="672"/>
      <c r="C330" s="672"/>
      <c r="D330" s="672"/>
      <c r="E330" s="672"/>
      <c r="F330" s="672"/>
      <c r="G330" s="672"/>
      <c r="H330" s="672"/>
      <c r="I330" s="672"/>
      <c r="J330" s="672"/>
      <c r="K330" s="672"/>
      <c r="L330" s="672"/>
      <c r="M330" s="672"/>
      <c r="N330" s="672"/>
      <c r="O330" s="672"/>
      <c r="P330" s="672"/>
      <c r="Q330" s="672"/>
      <c r="R330" s="672"/>
      <c r="S330" s="672"/>
      <c r="T330" s="672"/>
      <c r="U330" s="672"/>
      <c r="V330" s="672"/>
      <c r="W330" s="672"/>
      <c r="X330" s="685"/>
      <c r="Y330" s="685"/>
      <c r="Z330" s="672"/>
      <c r="AA330" s="672"/>
      <c r="AB330" s="672"/>
      <c r="AC330" s="672"/>
      <c r="AD330" s="672"/>
      <c r="AE330" s="672"/>
      <c r="AF330" s="672"/>
      <c r="AG330" s="672"/>
      <c r="AH330" s="672"/>
      <c r="AI330" s="672"/>
      <c r="AJ330" s="672"/>
    </row>
    <row r="331" spans="1:36" ht="15.75" customHeight="1">
      <c r="A331" s="672"/>
      <c r="B331" s="672"/>
      <c r="C331" s="672"/>
      <c r="D331" s="672"/>
      <c r="E331" s="672"/>
      <c r="F331" s="672"/>
      <c r="G331" s="672"/>
      <c r="H331" s="672"/>
      <c r="I331" s="672"/>
      <c r="J331" s="672"/>
      <c r="K331" s="672"/>
      <c r="L331" s="672"/>
      <c r="M331" s="672"/>
      <c r="N331" s="672"/>
      <c r="O331" s="672"/>
      <c r="P331" s="672"/>
      <c r="Q331" s="672"/>
      <c r="R331" s="672"/>
      <c r="S331" s="672"/>
      <c r="T331" s="672"/>
      <c r="U331" s="672"/>
      <c r="V331" s="672"/>
      <c r="W331" s="672"/>
      <c r="X331" s="685"/>
      <c r="Y331" s="685"/>
      <c r="Z331" s="672"/>
      <c r="AA331" s="672"/>
      <c r="AB331" s="672"/>
      <c r="AC331" s="672"/>
      <c r="AD331" s="672"/>
      <c r="AE331" s="672"/>
      <c r="AF331" s="672"/>
      <c r="AG331" s="672"/>
      <c r="AH331" s="672"/>
      <c r="AI331" s="672"/>
      <c r="AJ331" s="672"/>
    </row>
    <row r="332" spans="1:36" ht="15.75" customHeight="1">
      <c r="A332" s="672"/>
      <c r="B332" s="672"/>
      <c r="C332" s="672"/>
      <c r="D332" s="672"/>
      <c r="E332" s="672"/>
      <c r="F332" s="672"/>
      <c r="G332" s="672"/>
      <c r="H332" s="672"/>
      <c r="I332" s="672"/>
      <c r="J332" s="672"/>
      <c r="K332" s="672"/>
      <c r="L332" s="672"/>
      <c r="M332" s="672"/>
      <c r="N332" s="672"/>
      <c r="O332" s="672"/>
      <c r="P332" s="672"/>
      <c r="Q332" s="672"/>
      <c r="R332" s="672"/>
      <c r="S332" s="672"/>
      <c r="T332" s="672"/>
      <c r="U332" s="672"/>
      <c r="V332" s="672"/>
      <c r="W332" s="672"/>
      <c r="X332" s="685"/>
      <c r="Y332" s="685"/>
      <c r="Z332" s="672"/>
      <c r="AA332" s="672"/>
      <c r="AB332" s="672"/>
      <c r="AC332" s="672"/>
      <c r="AD332" s="672"/>
      <c r="AE332" s="672"/>
      <c r="AF332" s="672"/>
      <c r="AG332" s="672"/>
      <c r="AH332" s="672"/>
      <c r="AI332" s="672"/>
      <c r="AJ332" s="672"/>
    </row>
    <row r="333" spans="1:36" ht="15.75" customHeight="1">
      <c r="A333" s="672"/>
      <c r="B333" s="672"/>
      <c r="C333" s="672"/>
      <c r="D333" s="672"/>
      <c r="E333" s="672"/>
      <c r="F333" s="672"/>
      <c r="G333" s="672"/>
      <c r="H333" s="672"/>
      <c r="I333" s="672"/>
      <c r="J333" s="672"/>
      <c r="K333" s="672"/>
      <c r="L333" s="672"/>
      <c r="M333" s="672"/>
      <c r="N333" s="672"/>
      <c r="O333" s="672"/>
      <c r="P333" s="672"/>
      <c r="Q333" s="672"/>
      <c r="R333" s="672"/>
      <c r="S333" s="672"/>
      <c r="T333" s="672"/>
      <c r="U333" s="672"/>
      <c r="V333" s="672"/>
      <c r="W333" s="672"/>
      <c r="X333" s="685"/>
      <c r="Y333" s="685"/>
      <c r="Z333" s="672"/>
      <c r="AA333" s="672"/>
      <c r="AB333" s="672"/>
      <c r="AC333" s="672"/>
      <c r="AD333" s="672"/>
      <c r="AE333" s="672"/>
      <c r="AF333" s="672"/>
      <c r="AG333" s="672"/>
      <c r="AH333" s="672"/>
      <c r="AI333" s="672"/>
      <c r="AJ333" s="672"/>
    </row>
    <row r="334" spans="1:36" ht="15.75" customHeight="1">
      <c r="A334" s="672"/>
      <c r="B334" s="672"/>
      <c r="C334" s="672"/>
      <c r="D334" s="672"/>
      <c r="E334" s="672"/>
      <c r="F334" s="672"/>
      <c r="G334" s="672"/>
      <c r="H334" s="672"/>
      <c r="I334" s="672"/>
      <c r="J334" s="672"/>
      <c r="K334" s="672"/>
      <c r="L334" s="672"/>
      <c r="M334" s="672"/>
      <c r="N334" s="672"/>
      <c r="O334" s="672"/>
      <c r="P334" s="672"/>
      <c r="Q334" s="672"/>
      <c r="R334" s="672"/>
      <c r="S334" s="672"/>
      <c r="T334" s="672"/>
      <c r="U334" s="672"/>
      <c r="V334" s="672"/>
      <c r="W334" s="672"/>
      <c r="X334" s="685"/>
      <c r="Y334" s="685"/>
      <c r="Z334" s="672"/>
      <c r="AA334" s="672"/>
      <c r="AB334" s="672"/>
      <c r="AC334" s="672"/>
      <c r="AD334" s="672"/>
      <c r="AE334" s="672"/>
      <c r="AF334" s="672"/>
      <c r="AG334" s="672"/>
      <c r="AH334" s="672"/>
      <c r="AI334" s="672"/>
      <c r="AJ334" s="672"/>
    </row>
    <row r="335" spans="1:36" ht="15.75" customHeight="1">
      <c r="A335" s="672"/>
      <c r="B335" s="672"/>
      <c r="C335" s="672"/>
      <c r="D335" s="672"/>
      <c r="E335" s="672"/>
      <c r="F335" s="672"/>
      <c r="G335" s="672"/>
      <c r="H335" s="672"/>
      <c r="I335" s="672"/>
      <c r="J335" s="672"/>
      <c r="K335" s="672"/>
      <c r="L335" s="672"/>
      <c r="M335" s="672"/>
      <c r="N335" s="672"/>
      <c r="O335" s="672"/>
      <c r="P335" s="672"/>
      <c r="Q335" s="672"/>
      <c r="R335" s="672"/>
      <c r="S335" s="672"/>
      <c r="T335" s="672"/>
      <c r="U335" s="672"/>
      <c r="V335" s="672"/>
      <c r="W335" s="672"/>
      <c r="X335" s="685"/>
      <c r="Y335" s="685"/>
      <c r="Z335" s="672"/>
      <c r="AA335" s="672"/>
      <c r="AB335" s="672"/>
      <c r="AC335" s="672"/>
      <c r="AD335" s="672"/>
      <c r="AE335" s="672"/>
      <c r="AF335" s="672"/>
      <c r="AG335" s="672"/>
      <c r="AH335" s="672"/>
      <c r="AI335" s="672"/>
      <c r="AJ335" s="672"/>
    </row>
    <row r="336" spans="1:36" ht="15.75" customHeight="1">
      <c r="A336" s="672"/>
      <c r="B336" s="672"/>
      <c r="C336" s="672"/>
      <c r="D336" s="672"/>
      <c r="E336" s="672"/>
      <c r="F336" s="672"/>
      <c r="G336" s="672"/>
      <c r="H336" s="672"/>
      <c r="I336" s="672"/>
      <c r="J336" s="672"/>
      <c r="K336" s="672"/>
      <c r="L336" s="672"/>
      <c r="M336" s="672"/>
      <c r="N336" s="672"/>
      <c r="O336" s="672"/>
      <c r="P336" s="672"/>
      <c r="Q336" s="672"/>
      <c r="R336" s="672"/>
      <c r="S336" s="672"/>
      <c r="T336" s="672"/>
      <c r="U336" s="672"/>
      <c r="V336" s="672"/>
      <c r="W336" s="672"/>
      <c r="X336" s="685"/>
      <c r="Y336" s="685"/>
      <c r="Z336" s="672"/>
      <c r="AA336" s="672"/>
      <c r="AB336" s="672"/>
      <c r="AC336" s="672"/>
      <c r="AD336" s="672"/>
      <c r="AE336" s="672"/>
      <c r="AF336" s="672"/>
      <c r="AG336" s="672"/>
      <c r="AH336" s="672"/>
      <c r="AI336" s="672"/>
      <c r="AJ336" s="672"/>
    </row>
    <row r="337" spans="1:36" ht="15.75" customHeight="1">
      <c r="A337" s="672"/>
      <c r="B337" s="672"/>
      <c r="C337" s="672"/>
      <c r="D337" s="672"/>
      <c r="E337" s="672"/>
      <c r="F337" s="672"/>
      <c r="G337" s="672"/>
      <c r="H337" s="672"/>
      <c r="I337" s="672"/>
      <c r="J337" s="672"/>
      <c r="K337" s="672"/>
      <c r="L337" s="672"/>
      <c r="M337" s="672"/>
      <c r="N337" s="672"/>
      <c r="O337" s="672"/>
      <c r="P337" s="672"/>
      <c r="Q337" s="672"/>
      <c r="R337" s="672"/>
      <c r="S337" s="672"/>
      <c r="T337" s="672"/>
      <c r="U337" s="672"/>
      <c r="V337" s="672"/>
      <c r="W337" s="672"/>
      <c r="X337" s="685"/>
      <c r="Y337" s="685"/>
      <c r="Z337" s="672"/>
      <c r="AA337" s="672"/>
      <c r="AB337" s="672"/>
      <c r="AC337" s="672"/>
      <c r="AD337" s="672"/>
      <c r="AE337" s="672"/>
      <c r="AF337" s="672"/>
      <c r="AG337" s="672"/>
      <c r="AH337" s="672"/>
      <c r="AI337" s="672"/>
      <c r="AJ337" s="672"/>
    </row>
    <row r="338" spans="1:36" ht="15.75" customHeight="1">
      <c r="A338" s="672"/>
      <c r="B338" s="672"/>
      <c r="C338" s="672"/>
      <c r="D338" s="672"/>
      <c r="E338" s="672"/>
      <c r="F338" s="672"/>
      <c r="G338" s="672"/>
      <c r="H338" s="672"/>
      <c r="I338" s="672"/>
      <c r="J338" s="672"/>
      <c r="K338" s="672"/>
      <c r="L338" s="672"/>
      <c r="M338" s="672"/>
      <c r="N338" s="672"/>
      <c r="O338" s="672"/>
      <c r="P338" s="672"/>
      <c r="Q338" s="672"/>
      <c r="R338" s="672"/>
      <c r="S338" s="672"/>
      <c r="T338" s="672"/>
      <c r="U338" s="672"/>
      <c r="V338" s="672"/>
      <c r="W338" s="672"/>
      <c r="X338" s="685"/>
      <c r="Y338" s="685"/>
      <c r="Z338" s="672"/>
      <c r="AA338" s="672"/>
      <c r="AB338" s="672"/>
      <c r="AC338" s="672"/>
      <c r="AD338" s="672"/>
      <c r="AE338" s="672"/>
      <c r="AF338" s="672"/>
      <c r="AG338" s="672"/>
      <c r="AH338" s="672"/>
      <c r="AI338" s="672"/>
      <c r="AJ338" s="672"/>
    </row>
    <row r="339" spans="1:36" ht="15.75" customHeight="1">
      <c r="A339" s="672"/>
      <c r="B339" s="672"/>
      <c r="C339" s="672"/>
      <c r="D339" s="672"/>
      <c r="E339" s="672"/>
      <c r="F339" s="672"/>
      <c r="G339" s="672"/>
      <c r="H339" s="672"/>
      <c r="I339" s="672"/>
      <c r="J339" s="672"/>
      <c r="K339" s="672"/>
      <c r="L339" s="672"/>
      <c r="M339" s="672"/>
      <c r="N339" s="672"/>
      <c r="O339" s="672"/>
      <c r="P339" s="672"/>
      <c r="Q339" s="672"/>
      <c r="R339" s="672"/>
      <c r="S339" s="672"/>
      <c r="T339" s="672"/>
      <c r="U339" s="672"/>
      <c r="V339" s="672"/>
      <c r="W339" s="672"/>
      <c r="X339" s="685"/>
      <c r="Y339" s="685"/>
      <c r="Z339" s="672"/>
      <c r="AA339" s="672"/>
      <c r="AB339" s="672"/>
      <c r="AC339" s="672"/>
      <c r="AD339" s="672"/>
      <c r="AE339" s="672"/>
      <c r="AF339" s="672"/>
      <c r="AG339" s="672"/>
      <c r="AH339" s="672"/>
      <c r="AI339" s="672"/>
      <c r="AJ339" s="672"/>
    </row>
    <row r="340" spans="1:36" ht="15.75" customHeight="1">
      <c r="A340" s="672"/>
      <c r="B340" s="672"/>
      <c r="C340" s="672"/>
      <c r="D340" s="672"/>
      <c r="E340" s="672"/>
      <c r="F340" s="672"/>
      <c r="G340" s="672"/>
      <c r="H340" s="672"/>
      <c r="I340" s="672"/>
      <c r="J340" s="672"/>
      <c r="K340" s="672"/>
      <c r="L340" s="672"/>
      <c r="M340" s="672"/>
      <c r="N340" s="672"/>
      <c r="O340" s="672"/>
      <c r="P340" s="672"/>
      <c r="Q340" s="672"/>
      <c r="R340" s="672"/>
      <c r="S340" s="672"/>
      <c r="T340" s="672"/>
      <c r="U340" s="672"/>
      <c r="V340" s="672"/>
      <c r="W340" s="672"/>
      <c r="X340" s="685"/>
      <c r="Y340" s="685"/>
      <c r="Z340" s="672"/>
      <c r="AA340" s="672"/>
      <c r="AB340" s="672"/>
      <c r="AC340" s="672"/>
      <c r="AD340" s="672"/>
      <c r="AE340" s="672"/>
      <c r="AF340" s="672"/>
      <c r="AG340" s="672"/>
      <c r="AH340" s="672"/>
      <c r="AI340" s="672"/>
      <c r="AJ340" s="672"/>
    </row>
    <row r="341" spans="1:36" ht="15.75" customHeight="1">
      <c r="A341" s="672"/>
      <c r="B341" s="672"/>
      <c r="C341" s="672"/>
      <c r="D341" s="672"/>
      <c r="E341" s="672"/>
      <c r="F341" s="672"/>
      <c r="G341" s="672"/>
      <c r="H341" s="672"/>
      <c r="I341" s="672"/>
      <c r="J341" s="672"/>
      <c r="K341" s="672"/>
      <c r="L341" s="672"/>
      <c r="M341" s="672"/>
      <c r="N341" s="672"/>
      <c r="O341" s="672"/>
      <c r="P341" s="672"/>
      <c r="Q341" s="672"/>
      <c r="R341" s="672"/>
      <c r="S341" s="672"/>
      <c r="T341" s="672"/>
      <c r="U341" s="672"/>
      <c r="V341" s="672"/>
      <c r="W341" s="672"/>
      <c r="X341" s="685"/>
      <c r="Y341" s="685"/>
      <c r="Z341" s="672"/>
      <c r="AA341" s="672"/>
      <c r="AB341" s="672"/>
      <c r="AC341" s="672"/>
      <c r="AD341" s="672"/>
      <c r="AE341" s="672"/>
      <c r="AF341" s="672"/>
      <c r="AG341" s="672"/>
      <c r="AH341" s="672"/>
      <c r="AI341" s="672"/>
      <c r="AJ341" s="672"/>
    </row>
    <row r="342" spans="1:36" ht="15.75" customHeight="1">
      <c r="A342" s="672"/>
      <c r="B342" s="672"/>
      <c r="C342" s="672"/>
      <c r="D342" s="672"/>
      <c r="E342" s="672"/>
      <c r="F342" s="672"/>
      <c r="G342" s="672"/>
      <c r="H342" s="672"/>
      <c r="I342" s="672"/>
      <c r="J342" s="672"/>
      <c r="K342" s="672"/>
      <c r="L342" s="672"/>
      <c r="M342" s="672"/>
      <c r="N342" s="672"/>
      <c r="O342" s="672"/>
      <c r="P342" s="672"/>
      <c r="Q342" s="672"/>
      <c r="R342" s="672"/>
      <c r="S342" s="672"/>
      <c r="T342" s="672"/>
      <c r="U342" s="672"/>
      <c r="V342" s="672"/>
      <c r="W342" s="672"/>
      <c r="X342" s="685"/>
      <c r="Y342" s="685"/>
      <c r="Z342" s="672"/>
      <c r="AA342" s="672"/>
      <c r="AB342" s="672"/>
      <c r="AC342" s="672"/>
      <c r="AD342" s="672"/>
      <c r="AE342" s="672"/>
      <c r="AF342" s="672"/>
      <c r="AG342" s="672"/>
      <c r="AH342" s="672"/>
      <c r="AI342" s="672"/>
      <c r="AJ342" s="672"/>
    </row>
    <row r="343" spans="1:36" ht="15.75" customHeight="1">
      <c r="A343" s="672"/>
      <c r="B343" s="672"/>
      <c r="C343" s="672"/>
      <c r="D343" s="672"/>
      <c r="E343" s="672"/>
      <c r="F343" s="672"/>
      <c r="G343" s="672"/>
      <c r="H343" s="672"/>
      <c r="I343" s="672"/>
      <c r="J343" s="672"/>
      <c r="K343" s="672"/>
      <c r="L343" s="672"/>
      <c r="M343" s="672"/>
      <c r="N343" s="672"/>
      <c r="O343" s="672"/>
      <c r="P343" s="672"/>
      <c r="Q343" s="672"/>
      <c r="R343" s="672"/>
      <c r="S343" s="672"/>
      <c r="T343" s="672"/>
      <c r="U343" s="672"/>
      <c r="V343" s="672"/>
      <c r="W343" s="672"/>
      <c r="X343" s="685"/>
      <c r="Y343" s="685"/>
      <c r="Z343" s="672"/>
      <c r="AA343" s="672"/>
      <c r="AB343" s="672"/>
      <c r="AC343" s="672"/>
      <c r="AD343" s="672"/>
      <c r="AE343" s="672"/>
      <c r="AF343" s="672"/>
      <c r="AG343" s="672"/>
      <c r="AH343" s="672"/>
      <c r="AI343" s="672"/>
      <c r="AJ343" s="672"/>
    </row>
    <row r="344" spans="1:36" ht="15.75" customHeight="1">
      <c r="A344" s="672"/>
      <c r="B344" s="672"/>
      <c r="C344" s="672"/>
      <c r="D344" s="672"/>
      <c r="E344" s="672"/>
      <c r="F344" s="672"/>
      <c r="G344" s="672"/>
      <c r="H344" s="672"/>
      <c r="I344" s="672"/>
      <c r="J344" s="672"/>
      <c r="K344" s="672"/>
      <c r="L344" s="672"/>
      <c r="M344" s="672"/>
      <c r="N344" s="672"/>
      <c r="O344" s="672"/>
      <c r="P344" s="672"/>
      <c r="Q344" s="672"/>
      <c r="R344" s="672"/>
      <c r="S344" s="672"/>
      <c r="T344" s="672"/>
      <c r="U344" s="672"/>
      <c r="V344" s="672"/>
      <c r="W344" s="672"/>
      <c r="X344" s="685"/>
      <c r="Y344" s="685"/>
      <c r="Z344" s="672"/>
      <c r="AA344" s="672"/>
      <c r="AB344" s="672"/>
      <c r="AC344" s="672"/>
      <c r="AD344" s="672"/>
      <c r="AE344" s="672"/>
      <c r="AF344" s="672"/>
      <c r="AG344" s="672"/>
      <c r="AH344" s="672"/>
      <c r="AI344" s="672"/>
      <c r="AJ344" s="672"/>
    </row>
    <row r="345" spans="1:36" ht="15.75" customHeight="1">
      <c r="A345" s="672"/>
      <c r="B345" s="672"/>
      <c r="C345" s="672"/>
      <c r="D345" s="672"/>
      <c r="E345" s="672"/>
      <c r="F345" s="672"/>
      <c r="G345" s="672"/>
      <c r="H345" s="672"/>
      <c r="I345" s="672"/>
      <c r="J345" s="672"/>
      <c r="K345" s="672"/>
      <c r="L345" s="672"/>
      <c r="M345" s="672"/>
      <c r="N345" s="672"/>
      <c r="O345" s="672"/>
      <c r="P345" s="672"/>
      <c r="Q345" s="672"/>
      <c r="R345" s="672"/>
      <c r="S345" s="672"/>
      <c r="T345" s="672"/>
      <c r="U345" s="672"/>
      <c r="V345" s="672"/>
      <c r="W345" s="672"/>
      <c r="X345" s="685"/>
      <c r="Y345" s="685"/>
      <c r="Z345" s="672"/>
      <c r="AA345" s="672"/>
      <c r="AB345" s="672"/>
      <c r="AC345" s="672"/>
      <c r="AD345" s="672"/>
      <c r="AE345" s="672"/>
      <c r="AF345" s="672"/>
      <c r="AG345" s="672"/>
      <c r="AH345" s="672"/>
      <c r="AI345" s="672"/>
      <c r="AJ345" s="672"/>
    </row>
    <row r="346" spans="1:36" ht="15.75" customHeight="1">
      <c r="A346" s="672"/>
      <c r="B346" s="672"/>
      <c r="C346" s="672"/>
      <c r="D346" s="672"/>
      <c r="E346" s="672"/>
      <c r="F346" s="672"/>
      <c r="G346" s="672"/>
      <c r="H346" s="672"/>
      <c r="I346" s="672"/>
      <c r="J346" s="672"/>
      <c r="K346" s="672"/>
      <c r="L346" s="672"/>
      <c r="M346" s="672"/>
      <c r="N346" s="672"/>
      <c r="O346" s="672"/>
      <c r="P346" s="672"/>
      <c r="Q346" s="672"/>
      <c r="R346" s="672"/>
      <c r="S346" s="672"/>
      <c r="T346" s="672"/>
      <c r="U346" s="672"/>
      <c r="V346" s="672"/>
      <c r="W346" s="672"/>
      <c r="X346" s="685"/>
      <c r="Y346" s="685"/>
      <c r="Z346" s="672"/>
      <c r="AA346" s="672"/>
      <c r="AB346" s="672"/>
      <c r="AC346" s="672"/>
      <c r="AD346" s="672"/>
      <c r="AE346" s="672"/>
      <c r="AF346" s="672"/>
      <c r="AG346" s="672"/>
      <c r="AH346" s="672"/>
      <c r="AI346" s="672"/>
      <c r="AJ346" s="672"/>
    </row>
    <row r="347" spans="1:36" ht="15.75" customHeight="1">
      <c r="A347" s="672"/>
      <c r="B347" s="672"/>
      <c r="C347" s="672"/>
      <c r="D347" s="672"/>
      <c r="E347" s="672"/>
      <c r="F347" s="672"/>
      <c r="G347" s="672"/>
      <c r="H347" s="672"/>
      <c r="I347" s="672"/>
      <c r="J347" s="672"/>
      <c r="K347" s="672"/>
      <c r="L347" s="672"/>
      <c r="M347" s="672"/>
      <c r="N347" s="672"/>
      <c r="O347" s="672"/>
      <c r="P347" s="672"/>
      <c r="Q347" s="672"/>
      <c r="R347" s="672"/>
      <c r="S347" s="672"/>
      <c r="T347" s="672"/>
      <c r="U347" s="672"/>
      <c r="V347" s="672"/>
      <c r="W347" s="672"/>
      <c r="X347" s="685"/>
      <c r="Y347" s="685"/>
      <c r="Z347" s="672"/>
      <c r="AA347" s="672"/>
      <c r="AB347" s="672"/>
      <c r="AC347" s="672"/>
      <c r="AD347" s="672"/>
      <c r="AE347" s="672"/>
      <c r="AF347" s="672"/>
      <c r="AG347" s="672"/>
      <c r="AH347" s="672"/>
      <c r="AI347" s="672"/>
      <c r="AJ347" s="672"/>
    </row>
    <row r="348" spans="1:36" ht="15.75" customHeight="1">
      <c r="A348" s="672"/>
      <c r="B348" s="672"/>
      <c r="C348" s="672"/>
      <c r="D348" s="672"/>
      <c r="E348" s="672"/>
      <c r="F348" s="672"/>
      <c r="G348" s="672"/>
      <c r="H348" s="672"/>
      <c r="I348" s="672"/>
      <c r="J348" s="672"/>
      <c r="K348" s="672"/>
      <c r="L348" s="672"/>
      <c r="M348" s="672"/>
      <c r="N348" s="672"/>
      <c r="O348" s="672"/>
      <c r="P348" s="672"/>
      <c r="Q348" s="672"/>
      <c r="R348" s="672"/>
      <c r="S348" s="672"/>
      <c r="T348" s="672"/>
      <c r="U348" s="672"/>
      <c r="V348" s="672"/>
      <c r="W348" s="672"/>
      <c r="X348" s="685"/>
      <c r="Y348" s="685"/>
      <c r="Z348" s="672"/>
      <c r="AA348" s="672"/>
      <c r="AB348" s="672"/>
      <c r="AC348" s="672"/>
      <c r="AD348" s="672"/>
      <c r="AE348" s="672"/>
      <c r="AF348" s="672"/>
      <c r="AG348" s="672"/>
      <c r="AH348" s="672"/>
      <c r="AI348" s="672"/>
      <c r="AJ348" s="672"/>
    </row>
    <row r="349" spans="1:36" ht="15.75" customHeight="1">
      <c r="A349" s="672"/>
      <c r="B349" s="672"/>
      <c r="C349" s="672"/>
      <c r="D349" s="672"/>
      <c r="E349" s="672"/>
      <c r="F349" s="672"/>
      <c r="G349" s="672"/>
      <c r="H349" s="672"/>
      <c r="I349" s="672"/>
      <c r="J349" s="672"/>
      <c r="K349" s="672"/>
      <c r="L349" s="672"/>
      <c r="M349" s="672"/>
      <c r="N349" s="672"/>
      <c r="O349" s="672"/>
      <c r="P349" s="672"/>
      <c r="Q349" s="672"/>
      <c r="R349" s="672"/>
      <c r="S349" s="672"/>
      <c r="T349" s="672"/>
      <c r="U349" s="672"/>
      <c r="V349" s="672"/>
      <c r="W349" s="672"/>
      <c r="X349" s="685"/>
      <c r="Y349" s="685"/>
      <c r="Z349" s="672"/>
      <c r="AA349" s="672"/>
      <c r="AB349" s="672"/>
      <c r="AC349" s="672"/>
      <c r="AD349" s="672"/>
      <c r="AE349" s="672"/>
      <c r="AF349" s="672"/>
      <c r="AG349" s="672"/>
      <c r="AH349" s="672"/>
      <c r="AI349" s="672"/>
      <c r="AJ349" s="672"/>
    </row>
    <row r="350" spans="1:36" ht="15.75" customHeight="1">
      <c r="A350" s="672"/>
      <c r="B350" s="672"/>
      <c r="C350" s="672"/>
      <c r="D350" s="672"/>
      <c r="E350" s="672"/>
      <c r="F350" s="672"/>
      <c r="G350" s="672"/>
      <c r="H350" s="672"/>
      <c r="I350" s="672"/>
      <c r="J350" s="672"/>
      <c r="K350" s="672"/>
      <c r="L350" s="672"/>
      <c r="M350" s="672"/>
      <c r="N350" s="672"/>
      <c r="O350" s="672"/>
      <c r="P350" s="672"/>
      <c r="Q350" s="672"/>
      <c r="R350" s="672"/>
      <c r="S350" s="672"/>
      <c r="T350" s="672"/>
      <c r="U350" s="672"/>
      <c r="V350" s="672"/>
      <c r="W350" s="672"/>
      <c r="X350" s="685"/>
      <c r="Y350" s="685"/>
      <c r="Z350" s="672"/>
      <c r="AA350" s="672"/>
      <c r="AB350" s="672"/>
      <c r="AC350" s="672"/>
      <c r="AD350" s="672"/>
      <c r="AE350" s="672"/>
      <c r="AF350" s="672"/>
      <c r="AG350" s="672"/>
      <c r="AH350" s="672"/>
      <c r="AI350" s="672"/>
      <c r="AJ350" s="672"/>
    </row>
    <row r="351" spans="1:36" ht="15.75" customHeight="1">
      <c r="A351" s="672"/>
      <c r="B351" s="672"/>
      <c r="C351" s="672"/>
      <c r="D351" s="672"/>
      <c r="E351" s="672"/>
      <c r="F351" s="672"/>
      <c r="G351" s="672"/>
      <c r="H351" s="672"/>
      <c r="I351" s="672"/>
      <c r="J351" s="672"/>
      <c r="K351" s="672"/>
      <c r="L351" s="672"/>
      <c r="M351" s="672"/>
      <c r="N351" s="672"/>
      <c r="O351" s="672"/>
      <c r="P351" s="672"/>
      <c r="Q351" s="672"/>
      <c r="R351" s="672"/>
      <c r="S351" s="672"/>
      <c r="T351" s="672"/>
      <c r="U351" s="672"/>
      <c r="V351" s="672"/>
      <c r="W351" s="672"/>
      <c r="X351" s="685"/>
      <c r="Y351" s="685"/>
      <c r="Z351" s="672"/>
      <c r="AA351" s="672"/>
      <c r="AB351" s="672"/>
      <c r="AC351" s="672"/>
      <c r="AD351" s="672"/>
      <c r="AE351" s="672"/>
      <c r="AF351" s="672"/>
      <c r="AG351" s="672"/>
      <c r="AH351" s="672"/>
      <c r="AI351" s="672"/>
      <c r="AJ351" s="672"/>
    </row>
    <row r="352" spans="1:36" ht="15.75" customHeight="1">
      <c r="A352" s="672"/>
      <c r="B352" s="672"/>
      <c r="C352" s="672"/>
      <c r="D352" s="672"/>
      <c r="E352" s="672"/>
      <c r="F352" s="672"/>
      <c r="G352" s="672"/>
      <c r="H352" s="672"/>
      <c r="I352" s="672"/>
      <c r="J352" s="672"/>
      <c r="K352" s="672"/>
      <c r="L352" s="672"/>
      <c r="M352" s="672"/>
      <c r="N352" s="672"/>
      <c r="O352" s="672"/>
      <c r="P352" s="672"/>
      <c r="Q352" s="672"/>
      <c r="R352" s="672"/>
      <c r="S352" s="672"/>
      <c r="T352" s="672"/>
      <c r="U352" s="672"/>
      <c r="V352" s="672"/>
      <c r="W352" s="672"/>
      <c r="X352" s="685"/>
      <c r="Y352" s="685"/>
      <c r="Z352" s="672"/>
      <c r="AA352" s="672"/>
      <c r="AB352" s="672"/>
      <c r="AC352" s="672"/>
      <c r="AD352" s="672"/>
      <c r="AE352" s="672"/>
      <c r="AF352" s="672"/>
      <c r="AG352" s="672"/>
      <c r="AH352" s="672"/>
      <c r="AI352" s="672"/>
      <c r="AJ352" s="672"/>
    </row>
    <row r="353" spans="1:36" ht="15.75" customHeight="1">
      <c r="A353" s="672"/>
      <c r="B353" s="672"/>
      <c r="C353" s="672"/>
      <c r="D353" s="672"/>
      <c r="E353" s="672"/>
      <c r="F353" s="672"/>
      <c r="G353" s="672"/>
      <c r="H353" s="672"/>
      <c r="I353" s="672"/>
      <c r="J353" s="672"/>
      <c r="K353" s="672"/>
      <c r="L353" s="672"/>
      <c r="M353" s="672"/>
      <c r="N353" s="672"/>
      <c r="O353" s="672"/>
      <c r="P353" s="672"/>
      <c r="Q353" s="672"/>
      <c r="R353" s="672"/>
      <c r="S353" s="672"/>
      <c r="T353" s="672"/>
      <c r="U353" s="672"/>
      <c r="V353" s="672"/>
      <c r="W353" s="672"/>
      <c r="X353" s="685"/>
      <c r="Y353" s="685"/>
      <c r="Z353" s="672"/>
      <c r="AA353" s="672"/>
      <c r="AB353" s="672"/>
      <c r="AC353" s="672"/>
      <c r="AD353" s="672"/>
      <c r="AE353" s="672"/>
      <c r="AF353" s="672"/>
      <c r="AG353" s="672"/>
      <c r="AH353" s="672"/>
      <c r="AI353" s="672"/>
      <c r="AJ353" s="672"/>
    </row>
    <row r="354" spans="1:36" ht="15.75" customHeight="1">
      <c r="A354" s="672"/>
      <c r="B354" s="672"/>
      <c r="C354" s="672"/>
      <c r="D354" s="672"/>
      <c r="E354" s="672"/>
      <c r="F354" s="672"/>
      <c r="G354" s="672"/>
      <c r="H354" s="672"/>
      <c r="I354" s="672"/>
      <c r="J354" s="672"/>
      <c r="K354" s="672"/>
      <c r="L354" s="672"/>
      <c r="M354" s="672"/>
      <c r="N354" s="672"/>
      <c r="O354" s="672"/>
      <c r="P354" s="672"/>
      <c r="Q354" s="672"/>
      <c r="R354" s="672"/>
      <c r="S354" s="672"/>
      <c r="T354" s="672"/>
      <c r="U354" s="672"/>
      <c r="V354" s="672"/>
      <c r="W354" s="672"/>
      <c r="X354" s="685"/>
      <c r="Y354" s="685"/>
      <c r="Z354" s="672"/>
      <c r="AA354" s="672"/>
      <c r="AB354" s="672"/>
      <c r="AC354" s="672"/>
      <c r="AD354" s="672"/>
      <c r="AE354" s="672"/>
      <c r="AF354" s="672"/>
      <c r="AG354" s="672"/>
      <c r="AH354" s="672"/>
      <c r="AI354" s="672"/>
      <c r="AJ354" s="672"/>
    </row>
    <row r="355" spans="1:36" ht="15.75" customHeight="1">
      <c r="A355" s="672"/>
      <c r="B355" s="672"/>
      <c r="C355" s="672"/>
      <c r="D355" s="672"/>
      <c r="E355" s="672"/>
      <c r="F355" s="672"/>
      <c r="G355" s="672"/>
      <c r="H355" s="672"/>
      <c r="I355" s="672"/>
      <c r="J355" s="672"/>
      <c r="K355" s="672"/>
      <c r="L355" s="672"/>
      <c r="M355" s="672"/>
      <c r="N355" s="672"/>
      <c r="O355" s="672"/>
      <c r="P355" s="672"/>
      <c r="Q355" s="672"/>
      <c r="R355" s="672"/>
      <c r="S355" s="672"/>
      <c r="T355" s="672"/>
      <c r="U355" s="672"/>
      <c r="V355" s="672"/>
      <c r="W355" s="672"/>
      <c r="X355" s="685"/>
      <c r="Y355" s="685"/>
      <c r="Z355" s="672"/>
      <c r="AA355" s="672"/>
      <c r="AB355" s="672"/>
      <c r="AC355" s="672"/>
      <c r="AD355" s="672"/>
      <c r="AE355" s="672"/>
      <c r="AF355" s="672"/>
      <c r="AG355" s="672"/>
      <c r="AH355" s="672"/>
      <c r="AI355" s="672"/>
      <c r="AJ355" s="672"/>
    </row>
    <row r="356" spans="1:36" ht="15.75" customHeight="1">
      <c r="A356" s="672"/>
      <c r="B356" s="672"/>
      <c r="C356" s="672"/>
      <c r="D356" s="672"/>
      <c r="E356" s="672"/>
      <c r="F356" s="672"/>
      <c r="G356" s="672"/>
      <c r="H356" s="672"/>
      <c r="I356" s="672"/>
      <c r="J356" s="672"/>
      <c r="K356" s="672"/>
      <c r="L356" s="672"/>
      <c r="M356" s="672"/>
      <c r="N356" s="672"/>
      <c r="O356" s="672"/>
      <c r="P356" s="672"/>
      <c r="Q356" s="672"/>
      <c r="R356" s="672"/>
      <c r="S356" s="672"/>
      <c r="T356" s="672"/>
      <c r="U356" s="672"/>
      <c r="V356" s="672"/>
      <c r="W356" s="672"/>
      <c r="X356" s="685"/>
      <c r="Y356" s="685"/>
      <c r="Z356" s="672"/>
      <c r="AA356" s="672"/>
      <c r="AB356" s="672"/>
      <c r="AC356" s="672"/>
      <c r="AD356" s="672"/>
      <c r="AE356" s="672"/>
      <c r="AF356" s="672"/>
      <c r="AG356" s="672"/>
      <c r="AH356" s="672"/>
      <c r="AI356" s="672"/>
      <c r="AJ356" s="672"/>
    </row>
    <row r="357" spans="1:36" ht="15.75" customHeight="1">
      <c r="A357" s="672"/>
      <c r="B357" s="672"/>
      <c r="C357" s="672"/>
      <c r="D357" s="672"/>
      <c r="E357" s="672"/>
      <c r="F357" s="672"/>
      <c r="G357" s="672"/>
      <c r="H357" s="672"/>
      <c r="I357" s="672"/>
      <c r="J357" s="672"/>
      <c r="K357" s="672"/>
      <c r="L357" s="672"/>
      <c r="M357" s="672"/>
      <c r="N357" s="672"/>
      <c r="O357" s="672"/>
      <c r="P357" s="672"/>
      <c r="Q357" s="672"/>
      <c r="R357" s="672"/>
      <c r="S357" s="672"/>
      <c r="T357" s="672"/>
      <c r="U357" s="672"/>
      <c r="V357" s="672"/>
      <c r="W357" s="672"/>
      <c r="X357" s="685"/>
      <c r="Y357" s="685"/>
      <c r="Z357" s="672"/>
      <c r="AA357" s="672"/>
      <c r="AB357" s="672"/>
      <c r="AC357" s="672"/>
      <c r="AD357" s="672"/>
      <c r="AE357" s="672"/>
      <c r="AF357" s="672"/>
      <c r="AG357" s="672"/>
      <c r="AH357" s="672"/>
      <c r="AI357" s="672"/>
      <c r="AJ357" s="672"/>
    </row>
    <row r="358" spans="1:36" ht="15.75" customHeight="1">
      <c r="A358" s="672"/>
      <c r="B358" s="672"/>
      <c r="C358" s="672"/>
      <c r="D358" s="672"/>
      <c r="E358" s="672"/>
      <c r="F358" s="672"/>
      <c r="G358" s="672"/>
      <c r="H358" s="672"/>
      <c r="I358" s="672"/>
      <c r="J358" s="672"/>
      <c r="K358" s="672"/>
      <c r="L358" s="672"/>
      <c r="M358" s="672"/>
      <c r="N358" s="672"/>
      <c r="O358" s="672"/>
      <c r="P358" s="672"/>
      <c r="Q358" s="672"/>
      <c r="R358" s="672"/>
      <c r="S358" s="672"/>
      <c r="T358" s="672"/>
      <c r="U358" s="672"/>
      <c r="V358" s="672"/>
      <c r="W358" s="672"/>
      <c r="X358" s="685"/>
      <c r="Y358" s="685"/>
      <c r="Z358" s="672"/>
      <c r="AA358" s="672"/>
      <c r="AB358" s="672"/>
      <c r="AC358" s="672"/>
      <c r="AD358" s="672"/>
      <c r="AE358" s="672"/>
      <c r="AF358" s="672"/>
      <c r="AG358" s="672"/>
      <c r="AH358" s="672"/>
      <c r="AI358" s="672"/>
      <c r="AJ358" s="672"/>
    </row>
    <row r="359" spans="1:36" ht="15.75" customHeight="1">
      <c r="A359" s="672"/>
      <c r="B359" s="672"/>
      <c r="C359" s="672"/>
      <c r="D359" s="672"/>
      <c r="E359" s="672"/>
      <c r="F359" s="672"/>
      <c r="G359" s="672"/>
      <c r="H359" s="672"/>
      <c r="I359" s="672"/>
      <c r="J359" s="672"/>
      <c r="K359" s="672"/>
      <c r="L359" s="672"/>
      <c r="M359" s="672"/>
      <c r="N359" s="672"/>
      <c r="O359" s="672"/>
      <c r="P359" s="672"/>
      <c r="Q359" s="672"/>
      <c r="R359" s="672"/>
      <c r="S359" s="672"/>
      <c r="T359" s="672"/>
      <c r="U359" s="672"/>
      <c r="V359" s="672"/>
      <c r="W359" s="672"/>
      <c r="X359" s="685"/>
      <c r="Y359" s="685"/>
      <c r="Z359" s="672"/>
      <c r="AA359" s="672"/>
      <c r="AB359" s="672"/>
      <c r="AC359" s="672"/>
      <c r="AD359" s="672"/>
      <c r="AE359" s="672"/>
      <c r="AF359" s="672"/>
      <c r="AG359" s="672"/>
      <c r="AH359" s="672"/>
      <c r="AI359" s="672"/>
      <c r="AJ359" s="672"/>
    </row>
    <row r="360" spans="1:36" ht="15.75" customHeight="1">
      <c r="A360" s="672"/>
      <c r="B360" s="672"/>
      <c r="C360" s="672"/>
      <c r="D360" s="672"/>
      <c r="E360" s="672"/>
      <c r="F360" s="672"/>
      <c r="G360" s="672"/>
      <c r="H360" s="672"/>
      <c r="I360" s="672"/>
      <c r="J360" s="672"/>
      <c r="K360" s="672"/>
      <c r="L360" s="672"/>
      <c r="M360" s="672"/>
      <c r="N360" s="672"/>
      <c r="O360" s="672"/>
      <c r="P360" s="672"/>
      <c r="Q360" s="672"/>
      <c r="R360" s="672"/>
      <c r="S360" s="672"/>
      <c r="T360" s="672"/>
      <c r="U360" s="672"/>
      <c r="V360" s="672"/>
      <c r="W360" s="672"/>
      <c r="X360" s="685"/>
      <c r="Y360" s="685"/>
      <c r="Z360" s="672"/>
      <c r="AA360" s="672"/>
      <c r="AB360" s="672"/>
      <c r="AC360" s="672"/>
      <c r="AD360" s="672"/>
      <c r="AE360" s="672"/>
      <c r="AF360" s="672"/>
      <c r="AG360" s="672"/>
      <c r="AH360" s="672"/>
      <c r="AI360" s="672"/>
      <c r="AJ360" s="672"/>
    </row>
    <row r="361" spans="1:36" ht="15.75" customHeight="1">
      <c r="A361" s="672"/>
      <c r="B361" s="672"/>
      <c r="C361" s="672"/>
      <c r="D361" s="672"/>
      <c r="E361" s="672"/>
      <c r="F361" s="672"/>
      <c r="G361" s="672"/>
      <c r="H361" s="672"/>
      <c r="I361" s="672"/>
      <c r="J361" s="672"/>
      <c r="K361" s="672"/>
      <c r="L361" s="672"/>
      <c r="M361" s="672"/>
      <c r="N361" s="672"/>
      <c r="O361" s="672"/>
      <c r="P361" s="672"/>
      <c r="Q361" s="672"/>
      <c r="R361" s="672"/>
      <c r="S361" s="672"/>
      <c r="T361" s="672"/>
      <c r="U361" s="672"/>
      <c r="V361" s="672"/>
      <c r="W361" s="672"/>
      <c r="X361" s="685"/>
      <c r="Y361" s="685"/>
      <c r="Z361" s="672"/>
      <c r="AA361" s="672"/>
      <c r="AB361" s="672"/>
      <c r="AC361" s="672"/>
      <c r="AD361" s="672"/>
      <c r="AE361" s="672"/>
      <c r="AF361" s="672"/>
      <c r="AG361" s="672"/>
      <c r="AH361" s="672"/>
      <c r="AI361" s="672"/>
      <c r="AJ361" s="672"/>
    </row>
    <row r="362" spans="1:36" ht="15.75" customHeight="1">
      <c r="A362" s="672"/>
      <c r="B362" s="672"/>
      <c r="C362" s="672"/>
      <c r="D362" s="672"/>
      <c r="E362" s="672"/>
      <c r="F362" s="672"/>
      <c r="G362" s="672"/>
      <c r="H362" s="672"/>
      <c r="I362" s="672"/>
      <c r="J362" s="672"/>
      <c r="K362" s="672"/>
      <c r="L362" s="672"/>
      <c r="M362" s="672"/>
      <c r="N362" s="672"/>
      <c r="O362" s="672"/>
      <c r="P362" s="672"/>
      <c r="Q362" s="672"/>
      <c r="R362" s="672"/>
      <c r="S362" s="672"/>
      <c r="T362" s="672"/>
      <c r="U362" s="672"/>
      <c r="V362" s="672"/>
      <c r="W362" s="672"/>
      <c r="X362" s="685"/>
      <c r="Y362" s="685"/>
      <c r="Z362" s="672"/>
      <c r="AA362" s="672"/>
      <c r="AB362" s="672"/>
      <c r="AC362" s="672"/>
      <c r="AD362" s="672"/>
      <c r="AE362" s="672"/>
      <c r="AF362" s="672"/>
      <c r="AG362" s="672"/>
      <c r="AH362" s="672"/>
      <c r="AI362" s="672"/>
      <c r="AJ362" s="672"/>
    </row>
    <row r="363" spans="1:36" ht="15.75" customHeight="1">
      <c r="A363" s="672"/>
      <c r="B363" s="672"/>
      <c r="C363" s="672"/>
      <c r="D363" s="672"/>
      <c r="E363" s="672"/>
      <c r="F363" s="672"/>
      <c r="G363" s="672"/>
      <c r="H363" s="672"/>
      <c r="I363" s="672"/>
      <c r="J363" s="672"/>
      <c r="K363" s="672"/>
      <c r="L363" s="672"/>
      <c r="M363" s="672"/>
      <c r="N363" s="672"/>
      <c r="O363" s="672"/>
      <c r="P363" s="672"/>
      <c r="Q363" s="672"/>
      <c r="R363" s="672"/>
      <c r="S363" s="672"/>
      <c r="T363" s="672"/>
      <c r="U363" s="672"/>
      <c r="V363" s="672"/>
      <c r="W363" s="672"/>
      <c r="X363" s="685"/>
      <c r="Y363" s="685"/>
      <c r="Z363" s="672"/>
      <c r="AA363" s="672"/>
      <c r="AB363" s="672"/>
      <c r="AC363" s="672"/>
      <c r="AD363" s="672"/>
      <c r="AE363" s="672"/>
      <c r="AF363" s="672"/>
      <c r="AG363" s="672"/>
      <c r="AH363" s="672"/>
      <c r="AI363" s="672"/>
      <c r="AJ363" s="672"/>
    </row>
    <row r="364" spans="1:36" ht="15.75" customHeight="1">
      <c r="A364" s="672"/>
      <c r="B364" s="672"/>
      <c r="C364" s="672"/>
      <c r="D364" s="672"/>
      <c r="E364" s="672"/>
      <c r="F364" s="672"/>
      <c r="G364" s="672"/>
      <c r="H364" s="672"/>
      <c r="I364" s="672"/>
      <c r="J364" s="672"/>
      <c r="K364" s="672"/>
      <c r="L364" s="672"/>
      <c r="M364" s="672"/>
      <c r="N364" s="672"/>
      <c r="O364" s="672"/>
      <c r="P364" s="672"/>
      <c r="Q364" s="672"/>
      <c r="R364" s="672"/>
      <c r="S364" s="672"/>
      <c r="T364" s="672"/>
      <c r="U364" s="672"/>
      <c r="V364" s="672"/>
      <c r="W364" s="672"/>
      <c r="X364" s="685"/>
      <c r="Y364" s="685"/>
      <c r="Z364" s="672"/>
      <c r="AA364" s="672"/>
      <c r="AB364" s="672"/>
      <c r="AC364" s="672"/>
      <c r="AD364" s="672"/>
      <c r="AE364" s="672"/>
      <c r="AF364" s="672"/>
      <c r="AG364" s="672"/>
      <c r="AH364" s="672"/>
      <c r="AI364" s="672"/>
      <c r="AJ364" s="672"/>
    </row>
    <row r="365" spans="1:36" ht="15.75" customHeight="1">
      <c r="A365" s="672"/>
      <c r="B365" s="672"/>
      <c r="C365" s="672"/>
      <c r="D365" s="672"/>
      <c r="E365" s="672"/>
      <c r="F365" s="672"/>
      <c r="G365" s="672"/>
      <c r="H365" s="672"/>
      <c r="I365" s="672"/>
      <c r="J365" s="672"/>
      <c r="K365" s="672"/>
      <c r="L365" s="672"/>
      <c r="M365" s="672"/>
      <c r="N365" s="672"/>
      <c r="O365" s="672"/>
      <c r="P365" s="672"/>
      <c r="Q365" s="672"/>
      <c r="R365" s="672"/>
      <c r="S365" s="672"/>
      <c r="T365" s="672"/>
      <c r="U365" s="672"/>
      <c r="V365" s="672"/>
      <c r="W365" s="672"/>
      <c r="X365" s="685"/>
      <c r="Y365" s="685"/>
      <c r="Z365" s="672"/>
      <c r="AA365" s="672"/>
      <c r="AB365" s="672"/>
      <c r="AC365" s="672"/>
      <c r="AD365" s="672"/>
      <c r="AE365" s="672"/>
      <c r="AF365" s="672"/>
      <c r="AG365" s="672"/>
      <c r="AH365" s="672"/>
      <c r="AI365" s="672"/>
      <c r="AJ365" s="672"/>
    </row>
    <row r="366" spans="1:36" ht="15.75" customHeight="1">
      <c r="A366" s="672"/>
      <c r="B366" s="672"/>
      <c r="C366" s="672"/>
      <c r="D366" s="672"/>
      <c r="E366" s="672"/>
      <c r="F366" s="672"/>
      <c r="G366" s="672"/>
      <c r="H366" s="672"/>
      <c r="I366" s="672"/>
      <c r="J366" s="672"/>
      <c r="K366" s="672"/>
      <c r="L366" s="672"/>
      <c r="M366" s="672"/>
      <c r="N366" s="672"/>
      <c r="O366" s="672"/>
      <c r="P366" s="672"/>
      <c r="Q366" s="672"/>
      <c r="R366" s="672"/>
      <c r="S366" s="672"/>
      <c r="T366" s="672"/>
      <c r="U366" s="672"/>
      <c r="V366" s="672"/>
      <c r="W366" s="672"/>
      <c r="X366" s="685"/>
      <c r="Y366" s="685"/>
      <c r="Z366" s="672"/>
      <c r="AA366" s="672"/>
      <c r="AB366" s="672"/>
      <c r="AC366" s="672"/>
      <c r="AD366" s="672"/>
      <c r="AE366" s="672"/>
      <c r="AF366" s="672"/>
      <c r="AG366" s="672"/>
      <c r="AH366" s="672"/>
      <c r="AI366" s="672"/>
      <c r="AJ366" s="672"/>
    </row>
    <row r="367" spans="1:36" ht="15.75" customHeight="1">
      <c r="A367" s="672"/>
      <c r="B367" s="672"/>
      <c r="C367" s="672"/>
      <c r="D367" s="672"/>
      <c r="E367" s="672"/>
      <c r="F367" s="672"/>
      <c r="G367" s="672"/>
      <c r="H367" s="672"/>
      <c r="I367" s="672"/>
      <c r="J367" s="672"/>
      <c r="K367" s="672"/>
      <c r="L367" s="672"/>
      <c r="M367" s="672"/>
      <c r="N367" s="672"/>
      <c r="O367" s="672"/>
      <c r="P367" s="672"/>
      <c r="Q367" s="672"/>
      <c r="R367" s="672"/>
      <c r="S367" s="672"/>
      <c r="T367" s="672"/>
      <c r="U367" s="672"/>
      <c r="V367" s="672"/>
      <c r="W367" s="672"/>
      <c r="X367" s="685"/>
      <c r="Y367" s="685"/>
      <c r="Z367" s="672"/>
      <c r="AA367" s="672"/>
      <c r="AB367" s="672"/>
      <c r="AC367" s="672"/>
      <c r="AD367" s="672"/>
      <c r="AE367" s="672"/>
      <c r="AF367" s="672"/>
      <c r="AG367" s="672"/>
      <c r="AH367" s="672"/>
      <c r="AI367" s="672"/>
      <c r="AJ367" s="672"/>
    </row>
    <row r="368" spans="1:36" ht="15.75" customHeight="1">
      <c r="A368" s="672"/>
      <c r="B368" s="672"/>
      <c r="C368" s="672"/>
      <c r="D368" s="672"/>
      <c r="E368" s="672"/>
      <c r="F368" s="672"/>
      <c r="G368" s="672"/>
      <c r="H368" s="672"/>
      <c r="I368" s="672"/>
      <c r="J368" s="672"/>
      <c r="K368" s="672"/>
      <c r="L368" s="672"/>
      <c r="M368" s="672"/>
      <c r="N368" s="672"/>
      <c r="O368" s="672"/>
      <c r="P368" s="672"/>
      <c r="Q368" s="672"/>
      <c r="R368" s="672"/>
      <c r="S368" s="672"/>
      <c r="T368" s="672"/>
      <c r="U368" s="672"/>
      <c r="V368" s="672"/>
      <c r="W368" s="672"/>
      <c r="X368" s="685"/>
      <c r="Y368" s="685"/>
      <c r="Z368" s="672"/>
      <c r="AA368" s="672"/>
      <c r="AB368" s="672"/>
      <c r="AC368" s="672"/>
      <c r="AD368" s="672"/>
      <c r="AE368" s="672"/>
      <c r="AF368" s="672"/>
      <c r="AG368" s="672"/>
      <c r="AH368" s="672"/>
      <c r="AI368" s="672"/>
      <c r="AJ368" s="672"/>
    </row>
    <row r="369" spans="1:36" ht="15.75" customHeight="1">
      <c r="A369" s="672"/>
      <c r="B369" s="672"/>
      <c r="C369" s="672"/>
      <c r="D369" s="672"/>
      <c r="E369" s="672"/>
      <c r="F369" s="672"/>
      <c r="G369" s="672"/>
      <c r="H369" s="672"/>
      <c r="I369" s="672"/>
      <c r="J369" s="672"/>
      <c r="K369" s="672"/>
      <c r="L369" s="672"/>
      <c r="M369" s="672"/>
      <c r="N369" s="672"/>
      <c r="O369" s="672"/>
      <c r="P369" s="672"/>
      <c r="Q369" s="672"/>
      <c r="R369" s="672"/>
      <c r="S369" s="672"/>
      <c r="T369" s="672"/>
      <c r="U369" s="672"/>
      <c r="V369" s="672"/>
      <c r="W369" s="672"/>
      <c r="X369" s="685"/>
      <c r="Y369" s="685"/>
      <c r="Z369" s="672"/>
      <c r="AA369" s="672"/>
      <c r="AB369" s="672"/>
      <c r="AC369" s="672"/>
      <c r="AD369" s="672"/>
      <c r="AE369" s="672"/>
      <c r="AF369" s="672"/>
      <c r="AG369" s="672"/>
      <c r="AH369" s="672"/>
      <c r="AI369" s="672"/>
      <c r="AJ369" s="672"/>
    </row>
    <row r="370" spans="1:36" ht="15.75" customHeight="1">
      <c r="A370" s="672"/>
      <c r="B370" s="672"/>
      <c r="C370" s="672"/>
      <c r="D370" s="672"/>
      <c r="E370" s="672"/>
      <c r="F370" s="672"/>
      <c r="G370" s="672"/>
      <c r="H370" s="672"/>
      <c r="I370" s="672"/>
      <c r="J370" s="672"/>
      <c r="K370" s="672"/>
      <c r="L370" s="672"/>
      <c r="M370" s="672"/>
      <c r="N370" s="672"/>
      <c r="O370" s="672"/>
      <c r="P370" s="672"/>
      <c r="Q370" s="672"/>
      <c r="R370" s="672"/>
      <c r="S370" s="672"/>
      <c r="T370" s="672"/>
      <c r="U370" s="672"/>
      <c r="V370" s="672"/>
      <c r="W370" s="672"/>
      <c r="X370" s="685"/>
      <c r="Y370" s="685"/>
      <c r="Z370" s="672"/>
      <c r="AA370" s="672"/>
      <c r="AB370" s="672"/>
      <c r="AC370" s="672"/>
      <c r="AD370" s="672"/>
      <c r="AE370" s="672"/>
      <c r="AF370" s="672"/>
      <c r="AG370" s="672"/>
      <c r="AH370" s="672"/>
      <c r="AI370" s="672"/>
      <c r="AJ370" s="672"/>
    </row>
    <row r="371" spans="1:36" ht="15.75" customHeight="1">
      <c r="A371" s="672"/>
      <c r="B371" s="672"/>
      <c r="C371" s="672"/>
      <c r="D371" s="672"/>
      <c r="E371" s="672"/>
      <c r="F371" s="672"/>
      <c r="G371" s="672"/>
      <c r="H371" s="672"/>
      <c r="I371" s="672"/>
      <c r="J371" s="672"/>
      <c r="K371" s="672"/>
      <c r="L371" s="672"/>
      <c r="M371" s="672"/>
      <c r="N371" s="672"/>
      <c r="O371" s="672"/>
      <c r="P371" s="672"/>
      <c r="Q371" s="672"/>
      <c r="R371" s="672"/>
      <c r="S371" s="672"/>
      <c r="T371" s="672"/>
      <c r="U371" s="672"/>
      <c r="V371" s="672"/>
      <c r="W371" s="672"/>
      <c r="X371" s="685"/>
      <c r="Y371" s="685"/>
      <c r="Z371" s="672"/>
      <c r="AA371" s="672"/>
      <c r="AB371" s="672"/>
      <c r="AC371" s="672"/>
      <c r="AD371" s="672"/>
      <c r="AE371" s="672"/>
      <c r="AF371" s="672"/>
      <c r="AG371" s="672"/>
      <c r="AH371" s="672"/>
      <c r="AI371" s="672"/>
      <c r="AJ371" s="672"/>
    </row>
    <row r="372" spans="1:36" ht="15.75" customHeight="1">
      <c r="A372" s="672"/>
      <c r="B372" s="672"/>
      <c r="C372" s="672"/>
      <c r="D372" s="672"/>
      <c r="E372" s="672"/>
      <c r="F372" s="672"/>
      <c r="G372" s="672"/>
      <c r="H372" s="672"/>
      <c r="I372" s="672"/>
      <c r="J372" s="672"/>
      <c r="K372" s="672"/>
      <c r="L372" s="672"/>
      <c r="M372" s="672"/>
      <c r="N372" s="672"/>
      <c r="O372" s="672"/>
      <c r="P372" s="672"/>
      <c r="Q372" s="672"/>
      <c r="R372" s="672"/>
      <c r="S372" s="672"/>
      <c r="T372" s="672"/>
      <c r="U372" s="672"/>
      <c r="V372" s="672"/>
      <c r="W372" s="672"/>
      <c r="X372" s="685"/>
      <c r="Y372" s="685"/>
      <c r="Z372" s="672"/>
      <c r="AA372" s="672"/>
      <c r="AB372" s="672"/>
      <c r="AC372" s="672"/>
      <c r="AD372" s="672"/>
      <c r="AE372" s="672"/>
      <c r="AF372" s="672"/>
      <c r="AG372" s="672"/>
      <c r="AH372" s="672"/>
      <c r="AI372" s="672"/>
      <c r="AJ372" s="672"/>
    </row>
    <row r="373" spans="1:36" ht="15.75" customHeight="1">
      <c r="A373" s="672"/>
      <c r="B373" s="672"/>
      <c r="C373" s="672"/>
      <c r="D373" s="672"/>
      <c r="E373" s="672"/>
      <c r="F373" s="672"/>
      <c r="G373" s="672"/>
      <c r="H373" s="672"/>
      <c r="I373" s="672"/>
      <c r="J373" s="672"/>
      <c r="K373" s="672"/>
      <c r="L373" s="672"/>
      <c r="M373" s="672"/>
      <c r="N373" s="672"/>
      <c r="O373" s="672"/>
      <c r="P373" s="672"/>
      <c r="Q373" s="672"/>
      <c r="R373" s="672"/>
      <c r="S373" s="672"/>
      <c r="T373" s="672"/>
      <c r="U373" s="672"/>
      <c r="V373" s="672"/>
      <c r="W373" s="672"/>
      <c r="X373" s="685"/>
      <c r="Y373" s="685"/>
      <c r="Z373" s="672"/>
      <c r="AA373" s="672"/>
      <c r="AB373" s="672"/>
      <c r="AC373" s="672"/>
      <c r="AD373" s="672"/>
      <c r="AE373" s="672"/>
      <c r="AF373" s="672"/>
      <c r="AG373" s="672"/>
      <c r="AH373" s="672"/>
      <c r="AI373" s="672"/>
      <c r="AJ373" s="672"/>
    </row>
    <row r="374" spans="1:36" ht="15.75" customHeight="1">
      <c r="A374" s="672"/>
      <c r="B374" s="672"/>
      <c r="C374" s="672"/>
      <c r="D374" s="672"/>
      <c r="E374" s="672"/>
      <c r="F374" s="672"/>
      <c r="G374" s="672"/>
      <c r="H374" s="672"/>
      <c r="I374" s="672"/>
      <c r="J374" s="672"/>
      <c r="K374" s="672"/>
      <c r="L374" s="672"/>
      <c r="M374" s="672"/>
      <c r="N374" s="672"/>
      <c r="O374" s="672"/>
      <c r="P374" s="672"/>
      <c r="Q374" s="672"/>
      <c r="R374" s="672"/>
      <c r="S374" s="672"/>
      <c r="T374" s="672"/>
      <c r="U374" s="672"/>
      <c r="V374" s="672"/>
      <c r="W374" s="672"/>
      <c r="X374" s="685"/>
      <c r="Y374" s="685"/>
      <c r="Z374" s="672"/>
      <c r="AA374" s="672"/>
      <c r="AB374" s="672"/>
      <c r="AC374" s="672"/>
      <c r="AD374" s="672"/>
      <c r="AE374" s="672"/>
      <c r="AF374" s="672"/>
      <c r="AG374" s="672"/>
      <c r="AH374" s="672"/>
      <c r="AI374" s="672"/>
      <c r="AJ374" s="672"/>
    </row>
    <row r="375" spans="1:36" ht="15.75" customHeight="1">
      <c r="A375" s="672"/>
      <c r="B375" s="672"/>
      <c r="C375" s="672"/>
      <c r="D375" s="672"/>
      <c r="E375" s="672"/>
      <c r="F375" s="672"/>
      <c r="G375" s="672"/>
      <c r="H375" s="672"/>
      <c r="I375" s="672"/>
      <c r="J375" s="672"/>
      <c r="K375" s="672"/>
      <c r="L375" s="672"/>
      <c r="M375" s="672"/>
      <c r="N375" s="672"/>
      <c r="O375" s="672"/>
      <c r="P375" s="672"/>
      <c r="Q375" s="672"/>
      <c r="R375" s="672"/>
      <c r="S375" s="672"/>
      <c r="T375" s="672"/>
      <c r="U375" s="672"/>
      <c r="V375" s="672"/>
      <c r="W375" s="672"/>
      <c r="X375" s="685"/>
      <c r="Y375" s="685"/>
      <c r="Z375" s="672"/>
      <c r="AA375" s="672"/>
      <c r="AB375" s="672"/>
      <c r="AC375" s="672"/>
      <c r="AD375" s="672"/>
      <c r="AE375" s="672"/>
      <c r="AF375" s="672"/>
      <c r="AG375" s="672"/>
      <c r="AH375" s="672"/>
      <c r="AI375" s="672"/>
      <c r="AJ375" s="672"/>
    </row>
    <row r="376" spans="1:36" ht="15.75" customHeight="1">
      <c r="A376" s="672"/>
      <c r="B376" s="672"/>
      <c r="C376" s="672"/>
      <c r="D376" s="672"/>
      <c r="E376" s="672"/>
      <c r="F376" s="672"/>
      <c r="G376" s="672"/>
      <c r="H376" s="672"/>
      <c r="I376" s="672"/>
      <c r="J376" s="672"/>
      <c r="K376" s="672"/>
      <c r="L376" s="672"/>
      <c r="M376" s="672"/>
      <c r="N376" s="672"/>
      <c r="O376" s="672"/>
      <c r="P376" s="672"/>
      <c r="Q376" s="672"/>
      <c r="R376" s="672"/>
      <c r="S376" s="672"/>
      <c r="T376" s="672"/>
      <c r="U376" s="672"/>
      <c r="V376" s="672"/>
      <c r="W376" s="672"/>
      <c r="X376" s="685"/>
      <c r="Y376" s="685"/>
      <c r="Z376" s="672"/>
      <c r="AA376" s="672"/>
      <c r="AB376" s="672"/>
      <c r="AC376" s="672"/>
      <c r="AD376" s="672"/>
      <c r="AE376" s="672"/>
      <c r="AF376" s="672"/>
      <c r="AG376" s="672"/>
      <c r="AH376" s="672"/>
      <c r="AI376" s="672"/>
      <c r="AJ376" s="672"/>
    </row>
    <row r="377" spans="1:36" ht="15.75" customHeight="1">
      <c r="A377" s="672"/>
      <c r="B377" s="672"/>
      <c r="C377" s="672"/>
      <c r="D377" s="672"/>
      <c r="E377" s="672"/>
      <c r="F377" s="672"/>
      <c r="G377" s="672"/>
      <c r="H377" s="672"/>
      <c r="I377" s="672"/>
      <c r="J377" s="672"/>
      <c r="K377" s="672"/>
      <c r="L377" s="672"/>
      <c r="M377" s="672"/>
      <c r="N377" s="672"/>
      <c r="O377" s="672"/>
      <c r="P377" s="672"/>
      <c r="Q377" s="672"/>
      <c r="R377" s="672"/>
      <c r="S377" s="672"/>
      <c r="T377" s="672"/>
      <c r="U377" s="672"/>
      <c r="V377" s="672"/>
      <c r="W377" s="672"/>
      <c r="X377" s="685"/>
      <c r="Y377" s="685"/>
      <c r="Z377" s="672"/>
      <c r="AA377" s="672"/>
      <c r="AB377" s="672"/>
      <c r="AC377" s="672"/>
      <c r="AD377" s="672"/>
      <c r="AE377" s="672"/>
      <c r="AF377" s="672"/>
      <c r="AG377" s="672"/>
      <c r="AH377" s="672"/>
      <c r="AI377" s="672"/>
      <c r="AJ377" s="672"/>
    </row>
    <row r="378" spans="1:36" ht="15.75" customHeight="1">
      <c r="A378" s="672"/>
      <c r="B378" s="672"/>
      <c r="C378" s="672"/>
      <c r="D378" s="672"/>
      <c r="E378" s="672"/>
      <c r="F378" s="672"/>
      <c r="G378" s="672"/>
      <c r="H378" s="672"/>
      <c r="I378" s="672"/>
      <c r="J378" s="672"/>
      <c r="K378" s="672"/>
      <c r="L378" s="672"/>
      <c r="M378" s="672"/>
      <c r="N378" s="672"/>
      <c r="O378" s="672"/>
      <c r="P378" s="672"/>
      <c r="Q378" s="672"/>
      <c r="R378" s="672"/>
      <c r="S378" s="672"/>
      <c r="T378" s="672"/>
      <c r="U378" s="672"/>
      <c r="V378" s="672"/>
      <c r="W378" s="672"/>
      <c r="X378" s="685"/>
      <c r="Y378" s="685"/>
      <c r="Z378" s="672"/>
      <c r="AA378" s="672"/>
      <c r="AB378" s="672"/>
      <c r="AC378" s="672"/>
      <c r="AD378" s="672"/>
      <c r="AE378" s="672"/>
      <c r="AF378" s="672"/>
      <c r="AG378" s="672"/>
      <c r="AH378" s="672"/>
      <c r="AI378" s="672"/>
      <c r="AJ378" s="672"/>
    </row>
    <row r="379" spans="1:36" ht="15.75" customHeight="1">
      <c r="A379" s="672"/>
      <c r="B379" s="672"/>
      <c r="C379" s="672"/>
      <c r="D379" s="672"/>
      <c r="E379" s="672"/>
      <c r="F379" s="672"/>
      <c r="G379" s="672"/>
      <c r="H379" s="672"/>
      <c r="I379" s="672"/>
      <c r="J379" s="672"/>
      <c r="K379" s="672"/>
      <c r="L379" s="672"/>
      <c r="M379" s="672"/>
      <c r="N379" s="672"/>
      <c r="O379" s="672"/>
      <c r="P379" s="672"/>
      <c r="Q379" s="672"/>
      <c r="R379" s="672"/>
      <c r="S379" s="672"/>
      <c r="T379" s="672"/>
      <c r="U379" s="672"/>
      <c r="V379" s="672"/>
      <c r="W379" s="672"/>
      <c r="X379" s="685"/>
      <c r="Y379" s="685"/>
      <c r="Z379" s="672"/>
      <c r="AA379" s="672"/>
      <c r="AB379" s="672"/>
      <c r="AC379" s="672"/>
      <c r="AD379" s="672"/>
      <c r="AE379" s="672"/>
      <c r="AF379" s="672"/>
      <c r="AG379" s="672"/>
      <c r="AH379" s="672"/>
      <c r="AI379" s="672"/>
      <c r="AJ379" s="672"/>
    </row>
    <row r="380" spans="1:36" ht="15.75" customHeight="1">
      <c r="A380" s="672"/>
      <c r="B380" s="672"/>
      <c r="C380" s="672"/>
      <c r="D380" s="672"/>
      <c r="E380" s="672"/>
      <c r="F380" s="672"/>
      <c r="G380" s="672"/>
      <c r="H380" s="672"/>
      <c r="I380" s="672"/>
      <c r="J380" s="672"/>
      <c r="K380" s="672"/>
      <c r="L380" s="672"/>
      <c r="M380" s="672"/>
      <c r="N380" s="672"/>
      <c r="O380" s="672"/>
      <c r="P380" s="672"/>
      <c r="Q380" s="672"/>
      <c r="R380" s="672"/>
      <c r="S380" s="672"/>
      <c r="T380" s="672"/>
      <c r="U380" s="672"/>
      <c r="V380" s="672"/>
      <c r="W380" s="672"/>
      <c r="X380" s="685"/>
      <c r="Y380" s="685"/>
      <c r="Z380" s="672"/>
      <c r="AA380" s="672"/>
      <c r="AB380" s="672"/>
      <c r="AC380" s="672"/>
      <c r="AD380" s="672"/>
      <c r="AE380" s="672"/>
      <c r="AF380" s="672"/>
      <c r="AG380" s="672"/>
      <c r="AH380" s="672"/>
      <c r="AI380" s="672"/>
      <c r="AJ380" s="672"/>
    </row>
    <row r="381" spans="1:36" ht="15.75" customHeight="1">
      <c r="A381" s="672"/>
      <c r="B381" s="672"/>
      <c r="C381" s="672"/>
      <c r="D381" s="672"/>
      <c r="E381" s="672"/>
      <c r="F381" s="672"/>
      <c r="G381" s="672"/>
      <c r="H381" s="672"/>
      <c r="I381" s="672"/>
      <c r="J381" s="672"/>
      <c r="K381" s="672"/>
      <c r="L381" s="672"/>
      <c r="M381" s="672"/>
      <c r="N381" s="672"/>
      <c r="O381" s="672"/>
      <c r="P381" s="672"/>
      <c r="Q381" s="672"/>
      <c r="R381" s="672"/>
      <c r="S381" s="672"/>
      <c r="T381" s="672"/>
      <c r="U381" s="672"/>
      <c r="V381" s="672"/>
      <c r="W381" s="672"/>
      <c r="X381" s="685"/>
      <c r="Y381" s="685"/>
      <c r="Z381" s="672"/>
      <c r="AA381" s="672"/>
      <c r="AB381" s="672"/>
      <c r="AC381" s="672"/>
      <c r="AD381" s="672"/>
      <c r="AE381" s="672"/>
      <c r="AF381" s="672"/>
      <c r="AG381" s="672"/>
      <c r="AH381" s="672"/>
      <c r="AI381" s="672"/>
      <c r="AJ381" s="672"/>
    </row>
    <row r="382" spans="1:36" ht="15.75" customHeight="1">
      <c r="A382" s="672"/>
      <c r="B382" s="672"/>
      <c r="C382" s="672"/>
      <c r="D382" s="672"/>
      <c r="E382" s="672"/>
      <c r="F382" s="672"/>
      <c r="G382" s="672"/>
      <c r="H382" s="672"/>
      <c r="I382" s="672"/>
      <c r="J382" s="672"/>
      <c r="K382" s="672"/>
      <c r="L382" s="672"/>
      <c r="M382" s="672"/>
      <c r="N382" s="672"/>
      <c r="O382" s="672"/>
      <c r="P382" s="672"/>
      <c r="Q382" s="672"/>
      <c r="R382" s="672"/>
      <c r="S382" s="672"/>
      <c r="T382" s="672"/>
      <c r="U382" s="672"/>
      <c r="V382" s="672"/>
      <c r="W382" s="672"/>
      <c r="X382" s="685"/>
      <c r="Y382" s="685"/>
      <c r="Z382" s="672"/>
      <c r="AA382" s="672"/>
      <c r="AB382" s="672"/>
      <c r="AC382" s="672"/>
      <c r="AD382" s="672"/>
      <c r="AE382" s="672"/>
      <c r="AF382" s="672"/>
      <c r="AG382" s="672"/>
      <c r="AH382" s="672"/>
      <c r="AI382" s="672"/>
      <c r="AJ382" s="672"/>
    </row>
    <row r="383" spans="1:36" ht="15.75" customHeight="1">
      <c r="A383" s="672"/>
      <c r="B383" s="672"/>
      <c r="C383" s="672"/>
      <c r="D383" s="672"/>
      <c r="E383" s="672"/>
      <c r="F383" s="672"/>
      <c r="G383" s="672"/>
      <c r="H383" s="672"/>
      <c r="I383" s="672"/>
      <c r="J383" s="672"/>
      <c r="K383" s="672"/>
      <c r="L383" s="672"/>
      <c r="M383" s="672"/>
      <c r="N383" s="672"/>
      <c r="O383" s="672"/>
      <c r="P383" s="672"/>
      <c r="Q383" s="672"/>
      <c r="R383" s="672"/>
      <c r="S383" s="672"/>
      <c r="T383" s="672"/>
      <c r="U383" s="672"/>
      <c r="V383" s="672"/>
      <c r="W383" s="672"/>
      <c r="X383" s="685"/>
      <c r="Y383" s="685"/>
      <c r="Z383" s="672"/>
      <c r="AA383" s="672"/>
      <c r="AB383" s="672"/>
      <c r="AC383" s="672"/>
      <c r="AD383" s="672"/>
      <c r="AE383" s="672"/>
      <c r="AF383" s="672"/>
      <c r="AG383" s="672"/>
      <c r="AH383" s="672"/>
      <c r="AI383" s="672"/>
      <c r="AJ383" s="672"/>
    </row>
    <row r="384" spans="1:36" ht="15.75" customHeight="1">
      <c r="A384" s="672"/>
      <c r="B384" s="672"/>
      <c r="C384" s="672"/>
      <c r="D384" s="672"/>
      <c r="E384" s="672"/>
      <c r="F384" s="672"/>
      <c r="G384" s="672"/>
      <c r="H384" s="672"/>
      <c r="I384" s="672"/>
      <c r="J384" s="672"/>
      <c r="K384" s="672"/>
      <c r="L384" s="672"/>
      <c r="M384" s="672"/>
      <c r="N384" s="672"/>
      <c r="O384" s="672"/>
      <c r="P384" s="672"/>
      <c r="Q384" s="672"/>
      <c r="R384" s="672"/>
      <c r="S384" s="672"/>
      <c r="T384" s="672"/>
      <c r="U384" s="672"/>
      <c r="V384" s="672"/>
      <c r="W384" s="672"/>
      <c r="X384" s="685"/>
      <c r="Y384" s="685"/>
      <c r="Z384" s="672"/>
      <c r="AA384" s="672"/>
      <c r="AB384" s="672"/>
      <c r="AC384" s="672"/>
      <c r="AD384" s="672"/>
      <c r="AE384" s="672"/>
      <c r="AF384" s="672"/>
      <c r="AG384" s="672"/>
      <c r="AH384" s="672"/>
      <c r="AI384" s="672"/>
      <c r="AJ384" s="672"/>
    </row>
    <row r="385" spans="1:36" ht="15.75" customHeight="1">
      <c r="A385" s="672"/>
      <c r="B385" s="672"/>
      <c r="C385" s="672"/>
      <c r="D385" s="672"/>
      <c r="E385" s="672"/>
      <c r="F385" s="672"/>
      <c r="G385" s="672"/>
      <c r="H385" s="672"/>
      <c r="I385" s="672"/>
      <c r="J385" s="672"/>
      <c r="K385" s="672"/>
      <c r="L385" s="672"/>
      <c r="M385" s="672"/>
      <c r="N385" s="672"/>
      <c r="O385" s="672"/>
      <c r="P385" s="672"/>
      <c r="Q385" s="672"/>
      <c r="R385" s="672"/>
      <c r="S385" s="672"/>
      <c r="T385" s="672"/>
      <c r="U385" s="672"/>
      <c r="V385" s="672"/>
      <c r="W385" s="672"/>
      <c r="X385" s="685"/>
      <c r="Y385" s="685"/>
      <c r="Z385" s="672"/>
      <c r="AA385" s="672"/>
      <c r="AB385" s="672"/>
      <c r="AC385" s="672"/>
      <c r="AD385" s="672"/>
      <c r="AE385" s="672"/>
      <c r="AF385" s="672"/>
      <c r="AG385" s="672"/>
      <c r="AH385" s="672"/>
      <c r="AI385" s="672"/>
      <c r="AJ385" s="672"/>
    </row>
    <row r="386" spans="1:36" ht="15.75" customHeight="1">
      <c r="A386" s="672"/>
      <c r="B386" s="672"/>
      <c r="C386" s="672"/>
      <c r="D386" s="672"/>
      <c r="E386" s="672"/>
      <c r="F386" s="672"/>
      <c r="G386" s="672"/>
      <c r="H386" s="672"/>
      <c r="I386" s="672"/>
      <c r="J386" s="672"/>
      <c r="K386" s="672"/>
      <c r="L386" s="672"/>
      <c r="M386" s="672"/>
      <c r="N386" s="672"/>
      <c r="O386" s="672"/>
      <c r="P386" s="672"/>
      <c r="Q386" s="672"/>
      <c r="R386" s="672"/>
      <c r="S386" s="672"/>
      <c r="T386" s="672"/>
      <c r="U386" s="672"/>
      <c r="V386" s="672"/>
      <c r="W386" s="672"/>
      <c r="X386" s="685"/>
      <c r="Y386" s="685"/>
      <c r="Z386" s="672"/>
      <c r="AA386" s="672"/>
      <c r="AB386" s="672"/>
      <c r="AC386" s="672"/>
      <c r="AD386" s="672"/>
      <c r="AE386" s="672"/>
      <c r="AF386" s="672"/>
      <c r="AG386" s="672"/>
      <c r="AH386" s="672"/>
      <c r="AI386" s="672"/>
      <c r="AJ386" s="672"/>
    </row>
    <row r="387" spans="1:36" ht="15.75" customHeight="1">
      <c r="A387" s="672"/>
      <c r="B387" s="672"/>
      <c r="C387" s="672"/>
      <c r="D387" s="672"/>
      <c r="E387" s="672"/>
      <c r="F387" s="672"/>
      <c r="G387" s="672"/>
      <c r="H387" s="672"/>
      <c r="I387" s="672"/>
      <c r="J387" s="672"/>
      <c r="K387" s="672"/>
      <c r="L387" s="672"/>
      <c r="M387" s="672"/>
      <c r="N387" s="672"/>
      <c r="O387" s="672"/>
      <c r="P387" s="672"/>
      <c r="Q387" s="672"/>
      <c r="R387" s="672"/>
      <c r="S387" s="672"/>
      <c r="T387" s="672"/>
      <c r="U387" s="672"/>
      <c r="V387" s="672"/>
      <c r="W387" s="672"/>
      <c r="X387" s="685"/>
      <c r="Y387" s="685"/>
      <c r="Z387" s="672"/>
      <c r="AA387" s="672"/>
      <c r="AB387" s="672"/>
      <c r="AC387" s="672"/>
      <c r="AD387" s="672"/>
      <c r="AE387" s="672"/>
      <c r="AF387" s="672"/>
      <c r="AG387" s="672"/>
      <c r="AH387" s="672"/>
      <c r="AI387" s="672"/>
      <c r="AJ387" s="672"/>
    </row>
    <row r="388" spans="1:36" ht="15.75" customHeight="1">
      <c r="A388" s="672"/>
      <c r="B388" s="672"/>
      <c r="C388" s="672"/>
      <c r="D388" s="672"/>
      <c r="E388" s="672"/>
      <c r="F388" s="672"/>
      <c r="G388" s="672"/>
      <c r="H388" s="672"/>
      <c r="I388" s="672"/>
      <c r="J388" s="672"/>
      <c r="K388" s="672"/>
      <c r="L388" s="672"/>
      <c r="M388" s="672"/>
      <c r="N388" s="672"/>
      <c r="O388" s="672"/>
      <c r="P388" s="672"/>
      <c r="Q388" s="672"/>
      <c r="R388" s="672"/>
      <c r="S388" s="672"/>
      <c r="T388" s="672"/>
      <c r="U388" s="672"/>
      <c r="V388" s="672"/>
      <c r="W388" s="672"/>
      <c r="X388" s="685"/>
      <c r="Y388" s="685"/>
      <c r="Z388" s="672"/>
      <c r="AA388" s="672"/>
      <c r="AB388" s="672"/>
      <c r="AC388" s="672"/>
      <c r="AD388" s="672"/>
      <c r="AE388" s="672"/>
      <c r="AF388" s="672"/>
      <c r="AG388" s="672"/>
      <c r="AH388" s="672"/>
      <c r="AI388" s="672"/>
      <c r="AJ388" s="672"/>
    </row>
    <row r="389" spans="1:36" ht="15.75" customHeight="1">
      <c r="A389" s="672"/>
      <c r="B389" s="672"/>
      <c r="C389" s="672"/>
      <c r="D389" s="672"/>
      <c r="E389" s="672"/>
      <c r="F389" s="672"/>
      <c r="G389" s="672"/>
      <c r="H389" s="672"/>
      <c r="I389" s="672"/>
      <c r="J389" s="672"/>
      <c r="K389" s="672"/>
      <c r="L389" s="672"/>
      <c r="M389" s="672"/>
      <c r="N389" s="672"/>
      <c r="O389" s="672"/>
      <c r="P389" s="672"/>
      <c r="Q389" s="672"/>
      <c r="R389" s="672"/>
      <c r="S389" s="672"/>
      <c r="T389" s="672"/>
      <c r="U389" s="672"/>
      <c r="V389" s="672"/>
      <c r="W389" s="672"/>
      <c r="X389" s="685"/>
      <c r="Y389" s="685"/>
      <c r="Z389" s="672"/>
      <c r="AA389" s="672"/>
      <c r="AB389" s="672"/>
      <c r="AC389" s="672"/>
      <c r="AD389" s="672"/>
      <c r="AE389" s="672"/>
      <c r="AF389" s="672"/>
      <c r="AG389" s="672"/>
      <c r="AH389" s="672"/>
      <c r="AI389" s="672"/>
      <c r="AJ389" s="672"/>
    </row>
    <row r="390" spans="1:36" ht="15.75" customHeight="1">
      <c r="A390" s="672"/>
      <c r="B390" s="672"/>
      <c r="C390" s="672"/>
      <c r="D390" s="672"/>
      <c r="E390" s="672"/>
      <c r="F390" s="672"/>
      <c r="G390" s="672"/>
      <c r="H390" s="672"/>
      <c r="I390" s="672"/>
      <c r="J390" s="672"/>
      <c r="K390" s="672"/>
      <c r="L390" s="672"/>
      <c r="M390" s="672"/>
      <c r="N390" s="672"/>
      <c r="O390" s="672"/>
      <c r="P390" s="672"/>
      <c r="Q390" s="672"/>
      <c r="R390" s="672"/>
      <c r="S390" s="672"/>
      <c r="T390" s="672"/>
      <c r="U390" s="672"/>
      <c r="V390" s="672"/>
      <c r="W390" s="672"/>
      <c r="X390" s="685"/>
      <c r="Y390" s="685"/>
      <c r="Z390" s="672"/>
      <c r="AA390" s="672"/>
      <c r="AB390" s="672"/>
      <c r="AC390" s="672"/>
      <c r="AD390" s="672"/>
      <c r="AE390" s="672"/>
      <c r="AF390" s="672"/>
      <c r="AG390" s="672"/>
      <c r="AH390" s="672"/>
      <c r="AI390" s="672"/>
      <c r="AJ390" s="672"/>
    </row>
    <row r="391" spans="1:36" ht="15.75" customHeight="1">
      <c r="A391" s="672"/>
      <c r="B391" s="672"/>
      <c r="C391" s="672"/>
      <c r="D391" s="672"/>
      <c r="E391" s="672"/>
      <c r="F391" s="672"/>
      <c r="G391" s="672"/>
      <c r="H391" s="672"/>
      <c r="I391" s="672"/>
      <c r="J391" s="672"/>
      <c r="K391" s="672"/>
      <c r="L391" s="672"/>
      <c r="M391" s="672"/>
      <c r="N391" s="672"/>
      <c r="O391" s="672"/>
      <c r="P391" s="672"/>
      <c r="Q391" s="672"/>
      <c r="R391" s="672"/>
      <c r="S391" s="672"/>
      <c r="T391" s="672"/>
      <c r="U391" s="672"/>
      <c r="V391" s="672"/>
      <c r="W391" s="672"/>
      <c r="X391" s="685"/>
      <c r="Y391" s="685"/>
      <c r="Z391" s="672"/>
      <c r="AA391" s="672"/>
      <c r="AB391" s="672"/>
      <c r="AC391" s="672"/>
      <c r="AD391" s="672"/>
      <c r="AE391" s="672"/>
      <c r="AF391" s="672"/>
      <c r="AG391" s="672"/>
      <c r="AH391" s="672"/>
      <c r="AI391" s="672"/>
      <c r="AJ391" s="672"/>
    </row>
    <row r="392" spans="1:36" ht="15.75" customHeight="1">
      <c r="A392" s="672"/>
      <c r="B392" s="672"/>
      <c r="C392" s="672"/>
      <c r="D392" s="672"/>
      <c r="E392" s="672"/>
      <c r="F392" s="672"/>
      <c r="G392" s="672"/>
      <c r="H392" s="672"/>
      <c r="I392" s="672"/>
      <c r="J392" s="672"/>
      <c r="K392" s="672"/>
      <c r="L392" s="672"/>
      <c r="M392" s="672"/>
      <c r="N392" s="672"/>
      <c r="O392" s="672"/>
      <c r="P392" s="672"/>
      <c r="Q392" s="672"/>
      <c r="R392" s="672"/>
      <c r="S392" s="672"/>
      <c r="T392" s="672"/>
      <c r="U392" s="672"/>
      <c r="V392" s="672"/>
      <c r="W392" s="672"/>
      <c r="X392" s="685"/>
      <c r="Y392" s="685"/>
      <c r="Z392" s="672"/>
      <c r="AA392" s="672"/>
      <c r="AB392" s="672"/>
      <c r="AC392" s="672"/>
      <c r="AD392" s="672"/>
      <c r="AE392" s="672"/>
      <c r="AF392" s="672"/>
      <c r="AG392" s="672"/>
      <c r="AH392" s="672"/>
      <c r="AI392" s="672"/>
      <c r="AJ392" s="672"/>
    </row>
    <row r="393" spans="1:36" ht="15.75" customHeight="1">
      <c r="A393" s="672"/>
      <c r="B393" s="672"/>
      <c r="C393" s="672"/>
      <c r="D393" s="672"/>
      <c r="E393" s="672"/>
      <c r="F393" s="672"/>
      <c r="G393" s="672"/>
      <c r="H393" s="672"/>
      <c r="I393" s="672"/>
      <c r="J393" s="672"/>
      <c r="K393" s="672"/>
      <c r="L393" s="672"/>
      <c r="M393" s="672"/>
      <c r="N393" s="672"/>
      <c r="O393" s="672"/>
      <c r="P393" s="672"/>
      <c r="Q393" s="672"/>
      <c r="R393" s="672"/>
      <c r="S393" s="672"/>
      <c r="T393" s="672"/>
      <c r="U393" s="672"/>
      <c r="V393" s="672"/>
      <c r="W393" s="672"/>
      <c r="X393" s="685"/>
      <c r="Y393" s="685"/>
      <c r="Z393" s="672"/>
      <c r="AA393" s="672"/>
      <c r="AB393" s="672"/>
      <c r="AC393" s="672"/>
      <c r="AD393" s="672"/>
      <c r="AE393" s="672"/>
      <c r="AF393" s="672"/>
      <c r="AG393" s="672"/>
      <c r="AH393" s="672"/>
      <c r="AI393" s="672"/>
      <c r="AJ393" s="672"/>
    </row>
    <row r="394" spans="1:36" ht="15.75" customHeight="1">
      <c r="A394" s="672"/>
      <c r="B394" s="672"/>
      <c r="C394" s="672"/>
      <c r="D394" s="672"/>
      <c r="E394" s="672"/>
      <c r="F394" s="672"/>
      <c r="G394" s="672"/>
      <c r="H394" s="672"/>
      <c r="I394" s="672"/>
      <c r="J394" s="672"/>
      <c r="K394" s="672"/>
      <c r="L394" s="672"/>
      <c r="M394" s="672"/>
      <c r="N394" s="672"/>
      <c r="O394" s="672"/>
      <c r="P394" s="672"/>
      <c r="Q394" s="672"/>
      <c r="R394" s="672"/>
      <c r="S394" s="672"/>
      <c r="T394" s="672"/>
      <c r="U394" s="672"/>
      <c r="V394" s="672"/>
      <c r="W394" s="672"/>
      <c r="X394" s="685"/>
      <c r="Y394" s="685"/>
      <c r="Z394" s="672"/>
      <c r="AA394" s="672"/>
      <c r="AB394" s="672"/>
      <c r="AC394" s="672"/>
      <c r="AD394" s="672"/>
      <c r="AE394" s="672"/>
      <c r="AF394" s="672"/>
      <c r="AG394" s="672"/>
      <c r="AH394" s="672"/>
      <c r="AI394" s="672"/>
      <c r="AJ394" s="672"/>
    </row>
    <row r="395" spans="1:36" ht="15.75" customHeight="1">
      <c r="A395" s="672"/>
      <c r="B395" s="672"/>
      <c r="C395" s="672"/>
      <c r="D395" s="672"/>
      <c r="E395" s="672"/>
      <c r="F395" s="672"/>
      <c r="G395" s="672"/>
      <c r="H395" s="672"/>
      <c r="I395" s="672"/>
      <c r="J395" s="672"/>
      <c r="K395" s="672"/>
      <c r="L395" s="672"/>
      <c r="M395" s="672"/>
      <c r="N395" s="672"/>
      <c r="O395" s="672"/>
      <c r="P395" s="672"/>
      <c r="Q395" s="672"/>
      <c r="R395" s="672"/>
      <c r="S395" s="672"/>
      <c r="T395" s="672"/>
      <c r="U395" s="672"/>
      <c r="V395" s="672"/>
      <c r="W395" s="672"/>
      <c r="X395" s="685"/>
      <c r="Y395" s="685"/>
      <c r="Z395" s="672"/>
      <c r="AA395" s="672"/>
      <c r="AB395" s="672"/>
      <c r="AC395" s="672"/>
      <c r="AD395" s="672"/>
      <c r="AE395" s="672"/>
      <c r="AF395" s="672"/>
      <c r="AG395" s="672"/>
      <c r="AH395" s="672"/>
      <c r="AI395" s="672"/>
      <c r="AJ395" s="672"/>
    </row>
    <row r="396" spans="1:36" ht="15.75" customHeight="1">
      <c r="A396" s="672"/>
      <c r="B396" s="672"/>
      <c r="C396" s="672"/>
      <c r="D396" s="672"/>
      <c r="E396" s="672"/>
      <c r="F396" s="672"/>
      <c r="G396" s="672"/>
      <c r="H396" s="672"/>
      <c r="I396" s="672"/>
      <c r="J396" s="672"/>
      <c r="K396" s="672"/>
      <c r="L396" s="672"/>
      <c r="M396" s="672"/>
      <c r="N396" s="672"/>
      <c r="O396" s="672"/>
      <c r="P396" s="672"/>
      <c r="Q396" s="672"/>
      <c r="R396" s="672"/>
      <c r="S396" s="672"/>
      <c r="T396" s="672"/>
      <c r="U396" s="672"/>
      <c r="V396" s="672"/>
      <c r="W396" s="672"/>
      <c r="X396" s="685"/>
      <c r="Y396" s="685"/>
      <c r="Z396" s="672"/>
      <c r="AA396" s="672"/>
      <c r="AB396" s="672"/>
      <c r="AC396" s="672"/>
      <c r="AD396" s="672"/>
      <c r="AE396" s="672"/>
      <c r="AF396" s="672"/>
      <c r="AG396" s="672"/>
      <c r="AH396" s="672"/>
      <c r="AI396" s="672"/>
      <c r="AJ396" s="672"/>
    </row>
    <row r="397" spans="1:36" ht="15.75" customHeight="1">
      <c r="A397" s="672"/>
      <c r="B397" s="672"/>
      <c r="C397" s="672"/>
      <c r="D397" s="672"/>
      <c r="E397" s="672"/>
      <c r="F397" s="672"/>
      <c r="G397" s="672"/>
      <c r="H397" s="672"/>
      <c r="I397" s="672"/>
      <c r="J397" s="672"/>
      <c r="K397" s="672"/>
      <c r="L397" s="672"/>
      <c r="M397" s="672"/>
      <c r="N397" s="672"/>
      <c r="O397" s="672"/>
      <c r="P397" s="672"/>
      <c r="Q397" s="672"/>
      <c r="R397" s="672"/>
      <c r="S397" s="672"/>
      <c r="T397" s="672"/>
      <c r="U397" s="672"/>
      <c r="V397" s="672"/>
      <c r="W397" s="672"/>
      <c r="X397" s="685"/>
      <c r="Y397" s="685"/>
      <c r="Z397" s="672"/>
      <c r="AA397" s="672"/>
      <c r="AB397" s="672"/>
      <c r="AC397" s="672"/>
      <c r="AD397" s="672"/>
      <c r="AE397" s="672"/>
      <c r="AF397" s="672"/>
      <c r="AG397" s="672"/>
      <c r="AH397" s="672"/>
      <c r="AI397" s="672"/>
      <c r="AJ397" s="672"/>
    </row>
    <row r="398" spans="1:36" ht="15.75" customHeight="1">
      <c r="A398" s="672"/>
      <c r="B398" s="672"/>
      <c r="C398" s="672"/>
      <c r="D398" s="672"/>
      <c r="E398" s="672"/>
      <c r="F398" s="672"/>
      <c r="G398" s="672"/>
      <c r="H398" s="672"/>
      <c r="I398" s="672"/>
      <c r="J398" s="672"/>
      <c r="K398" s="672"/>
      <c r="L398" s="672"/>
      <c r="M398" s="672"/>
      <c r="N398" s="672"/>
      <c r="O398" s="672"/>
      <c r="P398" s="672"/>
      <c r="Q398" s="672"/>
      <c r="R398" s="672"/>
      <c r="S398" s="672"/>
      <c r="T398" s="672"/>
      <c r="U398" s="672"/>
      <c r="V398" s="672"/>
      <c r="W398" s="672"/>
      <c r="X398" s="685"/>
      <c r="Y398" s="685"/>
      <c r="Z398" s="672"/>
      <c r="AA398" s="672"/>
      <c r="AB398" s="672"/>
      <c r="AC398" s="672"/>
      <c r="AD398" s="672"/>
      <c r="AE398" s="672"/>
      <c r="AF398" s="672"/>
      <c r="AG398" s="672"/>
      <c r="AH398" s="672"/>
      <c r="AI398" s="672"/>
      <c r="AJ398" s="672"/>
    </row>
    <row r="399" spans="1:36" ht="15.75" customHeight="1">
      <c r="A399" s="672"/>
      <c r="B399" s="672"/>
      <c r="C399" s="672"/>
      <c r="D399" s="672"/>
      <c r="E399" s="672"/>
      <c r="F399" s="672"/>
      <c r="G399" s="672"/>
      <c r="H399" s="672"/>
      <c r="I399" s="672"/>
      <c r="J399" s="672"/>
      <c r="K399" s="672"/>
      <c r="L399" s="672"/>
      <c r="M399" s="672"/>
      <c r="N399" s="672"/>
      <c r="O399" s="672"/>
      <c r="P399" s="672"/>
      <c r="Q399" s="672"/>
      <c r="R399" s="672"/>
      <c r="S399" s="672"/>
      <c r="T399" s="672"/>
      <c r="U399" s="672"/>
      <c r="V399" s="672"/>
      <c r="W399" s="672"/>
      <c r="X399" s="685"/>
      <c r="Y399" s="685"/>
      <c r="Z399" s="672"/>
      <c r="AA399" s="672"/>
      <c r="AB399" s="672"/>
      <c r="AC399" s="672"/>
      <c r="AD399" s="672"/>
      <c r="AE399" s="672"/>
      <c r="AF399" s="672"/>
      <c r="AG399" s="672"/>
      <c r="AH399" s="672"/>
      <c r="AI399" s="672"/>
      <c r="AJ399" s="672"/>
    </row>
    <row r="400" spans="1:36" ht="15.75" customHeight="1">
      <c r="A400" s="672"/>
      <c r="B400" s="672"/>
      <c r="C400" s="672"/>
      <c r="D400" s="672"/>
      <c r="E400" s="672"/>
      <c r="F400" s="672"/>
      <c r="G400" s="672"/>
      <c r="H400" s="672"/>
      <c r="I400" s="672"/>
      <c r="J400" s="672"/>
      <c r="K400" s="672"/>
      <c r="L400" s="672"/>
      <c r="M400" s="672"/>
      <c r="N400" s="672"/>
      <c r="O400" s="672"/>
      <c r="P400" s="672"/>
      <c r="Q400" s="672"/>
      <c r="R400" s="672"/>
      <c r="S400" s="672"/>
      <c r="T400" s="672"/>
      <c r="U400" s="672"/>
      <c r="V400" s="672"/>
      <c r="W400" s="672"/>
      <c r="X400" s="685"/>
      <c r="Y400" s="685"/>
      <c r="Z400" s="672"/>
      <c r="AA400" s="672"/>
      <c r="AB400" s="672"/>
      <c r="AC400" s="672"/>
      <c r="AD400" s="672"/>
      <c r="AE400" s="672"/>
      <c r="AF400" s="672"/>
      <c r="AG400" s="672"/>
      <c r="AH400" s="672"/>
      <c r="AI400" s="672"/>
      <c r="AJ400" s="672"/>
    </row>
    <row r="401" spans="1:36" ht="15.75" customHeight="1">
      <c r="A401" s="672"/>
      <c r="B401" s="672"/>
      <c r="C401" s="672"/>
      <c r="D401" s="672"/>
      <c r="E401" s="672"/>
      <c r="F401" s="672"/>
      <c r="G401" s="672"/>
      <c r="H401" s="672"/>
      <c r="I401" s="672"/>
      <c r="J401" s="672"/>
      <c r="K401" s="672"/>
      <c r="L401" s="672"/>
      <c r="M401" s="672"/>
      <c r="N401" s="672"/>
      <c r="O401" s="672"/>
      <c r="P401" s="672"/>
      <c r="Q401" s="672"/>
      <c r="R401" s="672"/>
      <c r="S401" s="672"/>
      <c r="T401" s="672"/>
      <c r="U401" s="672"/>
      <c r="V401" s="672"/>
      <c r="W401" s="672"/>
      <c r="X401" s="685"/>
      <c r="Y401" s="685"/>
      <c r="Z401" s="672"/>
      <c r="AA401" s="672"/>
      <c r="AB401" s="672"/>
      <c r="AC401" s="672"/>
      <c r="AD401" s="672"/>
      <c r="AE401" s="672"/>
      <c r="AF401" s="672"/>
      <c r="AG401" s="672"/>
      <c r="AH401" s="672"/>
      <c r="AI401" s="672"/>
      <c r="AJ401" s="672"/>
    </row>
    <row r="402" spans="1:36" ht="15.75" customHeight="1">
      <c r="A402" s="672"/>
      <c r="B402" s="672"/>
      <c r="C402" s="672"/>
      <c r="D402" s="672"/>
      <c r="E402" s="672"/>
      <c r="F402" s="672"/>
      <c r="G402" s="672"/>
      <c r="H402" s="672"/>
      <c r="I402" s="672"/>
      <c r="J402" s="672"/>
      <c r="K402" s="672"/>
      <c r="L402" s="672"/>
      <c r="M402" s="672"/>
      <c r="N402" s="672"/>
      <c r="O402" s="672"/>
      <c r="P402" s="672"/>
      <c r="Q402" s="672"/>
      <c r="R402" s="672"/>
      <c r="S402" s="672"/>
      <c r="T402" s="672"/>
      <c r="U402" s="672"/>
      <c r="V402" s="672"/>
      <c r="W402" s="672"/>
      <c r="X402" s="685"/>
      <c r="Y402" s="685"/>
      <c r="Z402" s="672"/>
      <c r="AA402" s="672"/>
      <c r="AB402" s="672"/>
      <c r="AC402" s="672"/>
      <c r="AD402" s="672"/>
      <c r="AE402" s="672"/>
      <c r="AF402" s="672"/>
      <c r="AG402" s="672"/>
      <c r="AH402" s="672"/>
      <c r="AI402" s="672"/>
      <c r="AJ402" s="672"/>
    </row>
    <row r="403" spans="1:36" ht="15.75" customHeight="1">
      <c r="A403" s="672"/>
      <c r="B403" s="672"/>
      <c r="C403" s="672"/>
      <c r="D403" s="672"/>
      <c r="E403" s="672"/>
      <c r="F403" s="672"/>
      <c r="G403" s="672"/>
      <c r="H403" s="672"/>
      <c r="I403" s="672"/>
      <c r="J403" s="672"/>
      <c r="K403" s="672"/>
      <c r="L403" s="672"/>
      <c r="M403" s="672"/>
      <c r="N403" s="672"/>
      <c r="O403" s="672"/>
      <c r="P403" s="672"/>
      <c r="Q403" s="672"/>
      <c r="R403" s="672"/>
      <c r="S403" s="672"/>
      <c r="T403" s="672"/>
      <c r="U403" s="672"/>
      <c r="V403" s="672"/>
      <c r="W403" s="672"/>
      <c r="X403" s="685"/>
      <c r="Y403" s="685"/>
      <c r="Z403" s="672"/>
      <c r="AA403" s="672"/>
      <c r="AB403" s="672"/>
      <c r="AC403" s="672"/>
      <c r="AD403" s="672"/>
      <c r="AE403" s="672"/>
      <c r="AF403" s="672"/>
      <c r="AG403" s="672"/>
      <c r="AH403" s="672"/>
      <c r="AI403" s="672"/>
      <c r="AJ403" s="672"/>
    </row>
    <row r="404" spans="1:36" ht="15.75" customHeight="1">
      <c r="A404" s="672"/>
      <c r="B404" s="672"/>
      <c r="C404" s="672"/>
      <c r="D404" s="672"/>
      <c r="E404" s="672"/>
      <c r="F404" s="672"/>
      <c r="G404" s="672"/>
      <c r="H404" s="672"/>
      <c r="I404" s="672"/>
      <c r="J404" s="672"/>
      <c r="K404" s="672"/>
      <c r="L404" s="672"/>
      <c r="M404" s="672"/>
      <c r="N404" s="672"/>
      <c r="O404" s="672"/>
      <c r="P404" s="672"/>
      <c r="Q404" s="672"/>
      <c r="R404" s="672"/>
      <c r="S404" s="672"/>
      <c r="T404" s="672"/>
      <c r="U404" s="672"/>
      <c r="V404" s="672"/>
      <c r="W404" s="672"/>
      <c r="X404" s="685"/>
      <c r="Y404" s="685"/>
      <c r="Z404" s="672"/>
      <c r="AA404" s="672"/>
      <c r="AB404" s="672"/>
      <c r="AC404" s="672"/>
      <c r="AD404" s="672"/>
      <c r="AE404" s="672"/>
      <c r="AF404" s="672"/>
      <c r="AG404" s="672"/>
      <c r="AH404" s="672"/>
      <c r="AI404" s="672"/>
      <c r="AJ404" s="672"/>
    </row>
    <row r="405" spans="1:36" ht="15.75" customHeight="1">
      <c r="A405" s="672"/>
      <c r="B405" s="672"/>
      <c r="C405" s="672"/>
      <c r="D405" s="672"/>
      <c r="E405" s="672"/>
      <c r="F405" s="672"/>
      <c r="G405" s="672"/>
      <c r="H405" s="672"/>
      <c r="I405" s="672"/>
      <c r="J405" s="672"/>
      <c r="K405" s="672"/>
      <c r="L405" s="672"/>
      <c r="M405" s="672"/>
      <c r="N405" s="672"/>
      <c r="O405" s="672"/>
      <c r="P405" s="672"/>
      <c r="Q405" s="672"/>
      <c r="R405" s="672"/>
      <c r="S405" s="672"/>
      <c r="T405" s="672"/>
      <c r="U405" s="672"/>
      <c r="V405" s="672"/>
      <c r="W405" s="672"/>
      <c r="X405" s="685"/>
      <c r="Y405" s="685"/>
      <c r="Z405" s="672"/>
      <c r="AA405" s="672"/>
      <c r="AB405" s="672"/>
      <c r="AC405" s="672"/>
      <c r="AD405" s="672"/>
      <c r="AE405" s="672"/>
      <c r="AF405" s="672"/>
      <c r="AG405" s="672"/>
      <c r="AH405" s="672"/>
      <c r="AI405" s="672"/>
      <c r="AJ405" s="672"/>
    </row>
    <row r="406" spans="1:36" ht="15.75" customHeight="1">
      <c r="A406" s="672"/>
      <c r="B406" s="672"/>
      <c r="C406" s="672"/>
      <c r="D406" s="672"/>
      <c r="E406" s="672"/>
      <c r="F406" s="672"/>
      <c r="G406" s="672"/>
      <c r="H406" s="672"/>
      <c r="I406" s="672"/>
      <c r="J406" s="672"/>
      <c r="K406" s="672"/>
      <c r="L406" s="672"/>
      <c r="M406" s="672"/>
      <c r="N406" s="672"/>
      <c r="O406" s="672"/>
      <c r="P406" s="672"/>
      <c r="Q406" s="672"/>
      <c r="R406" s="672"/>
      <c r="S406" s="672"/>
      <c r="T406" s="672"/>
      <c r="U406" s="672"/>
      <c r="V406" s="672"/>
      <c r="W406" s="672"/>
      <c r="X406" s="685"/>
      <c r="Y406" s="685"/>
      <c r="Z406" s="672"/>
      <c r="AA406" s="672"/>
      <c r="AB406" s="672"/>
      <c r="AC406" s="672"/>
      <c r="AD406" s="672"/>
      <c r="AE406" s="672"/>
      <c r="AF406" s="672"/>
      <c r="AG406" s="672"/>
      <c r="AH406" s="672"/>
      <c r="AI406" s="672"/>
      <c r="AJ406" s="672"/>
    </row>
    <row r="407" spans="1:36" ht="15.75" customHeight="1">
      <c r="A407" s="672"/>
      <c r="B407" s="672"/>
      <c r="C407" s="672"/>
      <c r="D407" s="672"/>
      <c r="E407" s="672"/>
      <c r="F407" s="672"/>
      <c r="G407" s="672"/>
      <c r="H407" s="672"/>
      <c r="I407" s="672"/>
      <c r="J407" s="672"/>
      <c r="K407" s="672"/>
      <c r="L407" s="672"/>
      <c r="M407" s="672"/>
      <c r="N407" s="672"/>
      <c r="O407" s="672"/>
      <c r="P407" s="672"/>
      <c r="Q407" s="672"/>
      <c r="R407" s="672"/>
      <c r="S407" s="672"/>
      <c r="T407" s="672"/>
      <c r="U407" s="672"/>
      <c r="V407" s="672"/>
      <c r="W407" s="672"/>
      <c r="X407" s="685"/>
      <c r="Y407" s="685"/>
      <c r="Z407" s="672"/>
      <c r="AA407" s="672"/>
      <c r="AB407" s="672"/>
      <c r="AC407" s="672"/>
      <c r="AD407" s="672"/>
      <c r="AE407" s="672"/>
      <c r="AF407" s="672"/>
      <c r="AG407" s="672"/>
      <c r="AH407" s="672"/>
      <c r="AI407" s="672"/>
      <c r="AJ407" s="672"/>
    </row>
    <row r="408" spans="1:36" ht="15.75" customHeight="1">
      <c r="A408" s="672"/>
      <c r="B408" s="672"/>
      <c r="C408" s="672"/>
      <c r="D408" s="672"/>
      <c r="E408" s="672"/>
      <c r="F408" s="672"/>
      <c r="G408" s="672"/>
      <c r="H408" s="672"/>
      <c r="I408" s="672"/>
      <c r="J408" s="672"/>
      <c r="K408" s="672"/>
      <c r="L408" s="672"/>
      <c r="M408" s="672"/>
      <c r="N408" s="672"/>
      <c r="O408" s="672"/>
      <c r="P408" s="672"/>
      <c r="Q408" s="672"/>
      <c r="R408" s="672"/>
      <c r="S408" s="672"/>
      <c r="T408" s="672"/>
      <c r="U408" s="672"/>
      <c r="V408" s="672"/>
      <c r="W408" s="672"/>
      <c r="X408" s="685"/>
      <c r="Y408" s="685"/>
      <c r="Z408" s="672"/>
      <c r="AA408" s="672"/>
      <c r="AB408" s="672"/>
      <c r="AC408" s="672"/>
      <c r="AD408" s="672"/>
      <c r="AE408" s="672"/>
      <c r="AF408" s="672"/>
      <c r="AG408" s="672"/>
      <c r="AH408" s="672"/>
      <c r="AI408" s="672"/>
      <c r="AJ408" s="672"/>
    </row>
    <row r="409" spans="1:36" ht="15.75" customHeight="1">
      <c r="A409" s="672"/>
      <c r="B409" s="672"/>
      <c r="C409" s="672"/>
      <c r="D409" s="672"/>
      <c r="E409" s="672"/>
      <c r="F409" s="672"/>
      <c r="G409" s="672"/>
      <c r="H409" s="672"/>
      <c r="I409" s="672"/>
      <c r="J409" s="672"/>
      <c r="K409" s="672"/>
      <c r="L409" s="672"/>
      <c r="M409" s="672"/>
      <c r="N409" s="672"/>
      <c r="O409" s="672"/>
      <c r="P409" s="672"/>
      <c r="Q409" s="672"/>
      <c r="R409" s="672"/>
      <c r="S409" s="672"/>
      <c r="T409" s="672"/>
      <c r="U409" s="672"/>
      <c r="V409" s="672"/>
      <c r="W409" s="672"/>
      <c r="X409" s="685"/>
      <c r="Y409" s="685"/>
      <c r="Z409" s="672"/>
      <c r="AA409" s="672"/>
      <c r="AB409" s="672"/>
      <c r="AC409" s="672"/>
      <c r="AD409" s="672"/>
      <c r="AE409" s="672"/>
      <c r="AF409" s="672"/>
      <c r="AG409" s="672"/>
      <c r="AH409" s="672"/>
      <c r="AI409" s="672"/>
      <c r="AJ409" s="672"/>
    </row>
    <row r="410" spans="1:36" ht="15.75" customHeight="1">
      <c r="A410" s="672"/>
      <c r="B410" s="672"/>
      <c r="C410" s="672"/>
      <c r="D410" s="672"/>
      <c r="E410" s="672"/>
      <c r="F410" s="672"/>
      <c r="G410" s="672"/>
      <c r="H410" s="672"/>
      <c r="I410" s="672"/>
      <c r="J410" s="672"/>
      <c r="K410" s="672"/>
      <c r="L410" s="672"/>
      <c r="M410" s="672"/>
      <c r="N410" s="672"/>
      <c r="O410" s="672"/>
      <c r="P410" s="672"/>
      <c r="Q410" s="672"/>
      <c r="R410" s="672"/>
      <c r="S410" s="672"/>
      <c r="T410" s="672"/>
      <c r="U410" s="672"/>
      <c r="V410" s="672"/>
      <c r="W410" s="672"/>
      <c r="X410" s="685"/>
      <c r="Y410" s="685"/>
      <c r="Z410" s="672"/>
      <c r="AA410" s="672"/>
      <c r="AB410" s="672"/>
      <c r="AC410" s="672"/>
      <c r="AD410" s="672"/>
      <c r="AE410" s="672"/>
      <c r="AF410" s="672"/>
      <c r="AG410" s="672"/>
      <c r="AH410" s="672"/>
      <c r="AI410" s="672"/>
      <c r="AJ410" s="672"/>
    </row>
    <row r="411" spans="1:36" ht="15.75" customHeight="1">
      <c r="A411" s="672"/>
      <c r="B411" s="672"/>
      <c r="C411" s="672"/>
      <c r="D411" s="672"/>
      <c r="E411" s="672"/>
      <c r="F411" s="672"/>
      <c r="G411" s="672"/>
      <c r="H411" s="672"/>
      <c r="I411" s="672"/>
      <c r="J411" s="672"/>
      <c r="K411" s="672"/>
      <c r="L411" s="672"/>
      <c r="M411" s="672"/>
      <c r="N411" s="672"/>
      <c r="O411" s="672"/>
      <c r="P411" s="672"/>
      <c r="Q411" s="672"/>
      <c r="R411" s="672"/>
      <c r="S411" s="672"/>
      <c r="T411" s="672"/>
      <c r="U411" s="672"/>
      <c r="V411" s="672"/>
      <c r="W411" s="672"/>
      <c r="X411" s="685"/>
      <c r="Y411" s="685"/>
      <c r="Z411" s="672"/>
      <c r="AA411" s="672"/>
      <c r="AB411" s="672"/>
      <c r="AC411" s="672"/>
      <c r="AD411" s="672"/>
      <c r="AE411" s="672"/>
      <c r="AF411" s="672"/>
      <c r="AG411" s="672"/>
      <c r="AH411" s="672"/>
      <c r="AI411" s="672"/>
      <c r="AJ411" s="672"/>
    </row>
    <row r="412" spans="1:36" ht="15.75" customHeight="1">
      <c r="A412" s="672"/>
      <c r="B412" s="672"/>
      <c r="C412" s="672"/>
      <c r="D412" s="672"/>
      <c r="E412" s="672"/>
      <c r="F412" s="672"/>
      <c r="G412" s="672"/>
      <c r="H412" s="672"/>
      <c r="I412" s="672"/>
      <c r="J412" s="672"/>
      <c r="K412" s="672"/>
      <c r="L412" s="672"/>
      <c r="M412" s="672"/>
      <c r="N412" s="672"/>
      <c r="O412" s="672"/>
      <c r="P412" s="672"/>
      <c r="Q412" s="672"/>
      <c r="R412" s="672"/>
      <c r="S412" s="672"/>
      <c r="T412" s="672"/>
      <c r="U412" s="672"/>
      <c r="V412" s="672"/>
      <c r="W412" s="672"/>
      <c r="X412" s="685"/>
      <c r="Y412" s="685"/>
      <c r="Z412" s="672"/>
      <c r="AA412" s="672"/>
      <c r="AB412" s="672"/>
      <c r="AC412" s="672"/>
      <c r="AD412" s="672"/>
      <c r="AE412" s="672"/>
      <c r="AF412" s="672"/>
      <c r="AG412" s="672"/>
      <c r="AH412" s="672"/>
      <c r="AI412" s="672"/>
      <c r="AJ412" s="672"/>
    </row>
    <row r="413" spans="1:36" ht="15.75" customHeight="1">
      <c r="A413" s="672"/>
      <c r="B413" s="672"/>
      <c r="C413" s="672"/>
      <c r="D413" s="672"/>
      <c r="E413" s="672"/>
      <c r="F413" s="672"/>
      <c r="G413" s="672"/>
      <c r="H413" s="672"/>
      <c r="I413" s="672"/>
      <c r="J413" s="672"/>
      <c r="K413" s="672"/>
      <c r="L413" s="672"/>
      <c r="M413" s="672"/>
      <c r="N413" s="672"/>
      <c r="O413" s="672"/>
      <c r="P413" s="672"/>
      <c r="Q413" s="672"/>
      <c r="R413" s="672"/>
      <c r="S413" s="672"/>
      <c r="T413" s="672"/>
      <c r="U413" s="672"/>
      <c r="V413" s="672"/>
      <c r="W413" s="672"/>
      <c r="X413" s="685"/>
      <c r="Y413" s="685"/>
      <c r="Z413" s="672"/>
      <c r="AA413" s="672"/>
      <c r="AB413" s="672"/>
      <c r="AC413" s="672"/>
      <c r="AD413" s="672"/>
      <c r="AE413" s="672"/>
      <c r="AF413" s="672"/>
      <c r="AG413" s="672"/>
      <c r="AH413" s="672"/>
      <c r="AI413" s="672"/>
      <c r="AJ413" s="672"/>
    </row>
    <row r="414" spans="1:36" ht="15.75" customHeight="1">
      <c r="A414" s="672"/>
      <c r="B414" s="672"/>
      <c r="C414" s="672"/>
      <c r="D414" s="672"/>
      <c r="E414" s="672"/>
      <c r="F414" s="672"/>
      <c r="G414" s="672"/>
      <c r="H414" s="672"/>
      <c r="I414" s="672"/>
      <c r="J414" s="672"/>
      <c r="K414" s="672"/>
      <c r="L414" s="672"/>
      <c r="M414" s="672"/>
      <c r="N414" s="672"/>
      <c r="O414" s="672"/>
      <c r="P414" s="672"/>
      <c r="Q414" s="672"/>
      <c r="R414" s="672"/>
      <c r="S414" s="672"/>
      <c r="T414" s="672"/>
      <c r="U414" s="672"/>
      <c r="V414" s="672"/>
      <c r="W414" s="672"/>
      <c r="X414" s="685"/>
      <c r="Y414" s="685"/>
      <c r="Z414" s="672"/>
      <c r="AA414" s="672"/>
      <c r="AB414" s="672"/>
      <c r="AC414" s="672"/>
      <c r="AD414" s="672"/>
      <c r="AE414" s="672"/>
      <c r="AF414" s="672"/>
      <c r="AG414" s="672"/>
      <c r="AH414" s="672"/>
      <c r="AI414" s="672"/>
      <c r="AJ414" s="672"/>
    </row>
    <row r="415" spans="1:36" ht="15.75" customHeight="1">
      <c r="A415" s="672"/>
      <c r="B415" s="672"/>
      <c r="C415" s="672"/>
      <c r="D415" s="672"/>
      <c r="E415" s="672"/>
      <c r="F415" s="672"/>
      <c r="G415" s="672"/>
      <c r="H415" s="672"/>
      <c r="I415" s="672"/>
      <c r="J415" s="672"/>
      <c r="K415" s="672"/>
      <c r="L415" s="672"/>
      <c r="M415" s="672"/>
      <c r="N415" s="672"/>
      <c r="O415" s="672"/>
      <c r="P415" s="672"/>
      <c r="Q415" s="672"/>
      <c r="R415" s="672"/>
      <c r="S415" s="672"/>
      <c r="T415" s="672"/>
      <c r="U415" s="672"/>
      <c r="V415" s="672"/>
      <c r="W415" s="672"/>
      <c r="X415" s="685"/>
      <c r="Y415" s="685"/>
      <c r="Z415" s="672"/>
      <c r="AA415" s="672"/>
      <c r="AB415" s="672"/>
      <c r="AC415" s="672"/>
      <c r="AD415" s="672"/>
      <c r="AE415" s="672"/>
      <c r="AF415" s="672"/>
      <c r="AG415" s="672"/>
      <c r="AH415" s="672"/>
      <c r="AI415" s="672"/>
      <c r="AJ415" s="672"/>
    </row>
    <row r="416" spans="1:36" ht="15.75" customHeight="1">
      <c r="A416" s="672"/>
      <c r="B416" s="672"/>
      <c r="C416" s="672"/>
      <c r="D416" s="672"/>
      <c r="E416" s="672"/>
      <c r="F416" s="672"/>
      <c r="G416" s="672"/>
      <c r="H416" s="672"/>
      <c r="I416" s="672"/>
      <c r="J416" s="672"/>
      <c r="K416" s="672"/>
      <c r="L416" s="672"/>
      <c r="M416" s="672"/>
      <c r="N416" s="672"/>
      <c r="O416" s="672"/>
      <c r="P416" s="672"/>
      <c r="Q416" s="672"/>
      <c r="R416" s="672"/>
      <c r="S416" s="672"/>
      <c r="T416" s="672"/>
      <c r="U416" s="672"/>
      <c r="V416" s="672"/>
      <c r="W416" s="672"/>
      <c r="X416" s="685"/>
      <c r="Y416" s="685"/>
      <c r="Z416" s="672"/>
      <c r="AA416" s="672"/>
      <c r="AB416" s="672"/>
      <c r="AC416" s="672"/>
      <c r="AD416" s="672"/>
      <c r="AE416" s="672"/>
      <c r="AF416" s="672"/>
      <c r="AG416" s="672"/>
      <c r="AH416" s="672"/>
      <c r="AI416" s="672"/>
      <c r="AJ416" s="672"/>
    </row>
    <row r="417" spans="1:36" ht="15.75" customHeight="1">
      <c r="A417" s="672"/>
      <c r="B417" s="672"/>
      <c r="C417" s="672"/>
      <c r="D417" s="672"/>
      <c r="E417" s="672"/>
      <c r="F417" s="672"/>
      <c r="G417" s="672"/>
      <c r="H417" s="672"/>
      <c r="I417" s="672"/>
      <c r="J417" s="672"/>
      <c r="K417" s="672"/>
      <c r="L417" s="672"/>
      <c r="M417" s="672"/>
      <c r="N417" s="672"/>
      <c r="O417" s="672"/>
      <c r="P417" s="672"/>
      <c r="Q417" s="672"/>
      <c r="R417" s="672"/>
      <c r="S417" s="672"/>
      <c r="T417" s="672"/>
      <c r="U417" s="672"/>
      <c r="V417" s="672"/>
      <c r="W417" s="672"/>
      <c r="X417" s="685"/>
      <c r="Y417" s="685"/>
      <c r="Z417" s="672"/>
      <c r="AA417" s="672"/>
      <c r="AB417" s="672"/>
      <c r="AC417" s="672"/>
      <c r="AD417" s="672"/>
      <c r="AE417" s="672"/>
      <c r="AF417" s="672"/>
      <c r="AG417" s="672"/>
      <c r="AH417" s="672"/>
      <c r="AI417" s="672"/>
      <c r="AJ417" s="672"/>
    </row>
    <row r="418" spans="1:36" ht="15.75" customHeight="1">
      <c r="A418" s="672"/>
      <c r="B418" s="672"/>
      <c r="C418" s="672"/>
      <c r="D418" s="672"/>
      <c r="E418" s="672"/>
      <c r="F418" s="672"/>
      <c r="G418" s="672"/>
      <c r="H418" s="672"/>
      <c r="I418" s="672"/>
      <c r="J418" s="672"/>
      <c r="K418" s="672"/>
      <c r="L418" s="672"/>
      <c r="M418" s="672"/>
      <c r="N418" s="672"/>
      <c r="O418" s="672"/>
      <c r="P418" s="672"/>
      <c r="Q418" s="672"/>
      <c r="R418" s="672"/>
      <c r="S418" s="672"/>
      <c r="T418" s="672"/>
      <c r="U418" s="672"/>
      <c r="V418" s="672"/>
      <c r="W418" s="672"/>
      <c r="X418" s="685"/>
      <c r="Y418" s="685"/>
      <c r="Z418" s="672"/>
      <c r="AA418" s="672"/>
      <c r="AB418" s="672"/>
      <c r="AC418" s="672"/>
      <c r="AD418" s="672"/>
      <c r="AE418" s="672"/>
      <c r="AF418" s="672"/>
      <c r="AG418" s="672"/>
      <c r="AH418" s="672"/>
      <c r="AI418" s="672"/>
      <c r="AJ418" s="672"/>
    </row>
    <row r="419" spans="1:36" ht="15.75" customHeight="1">
      <c r="A419" s="672"/>
      <c r="B419" s="672"/>
      <c r="C419" s="672"/>
      <c r="D419" s="672"/>
      <c r="E419" s="672"/>
      <c r="F419" s="672"/>
      <c r="G419" s="672"/>
      <c r="H419" s="672"/>
      <c r="I419" s="672"/>
      <c r="J419" s="672"/>
      <c r="K419" s="672"/>
      <c r="L419" s="672"/>
      <c r="M419" s="672"/>
      <c r="N419" s="672"/>
      <c r="O419" s="672"/>
      <c r="P419" s="672"/>
      <c r="Q419" s="672"/>
      <c r="R419" s="672"/>
      <c r="S419" s="672"/>
      <c r="T419" s="672"/>
      <c r="U419" s="672"/>
      <c r="V419" s="672"/>
      <c r="W419" s="672"/>
      <c r="X419" s="685"/>
      <c r="Y419" s="685"/>
      <c r="Z419" s="672"/>
      <c r="AA419" s="672"/>
      <c r="AB419" s="672"/>
      <c r="AC419" s="672"/>
      <c r="AD419" s="672"/>
      <c r="AE419" s="672"/>
      <c r="AF419" s="672"/>
      <c r="AG419" s="672"/>
      <c r="AH419" s="672"/>
      <c r="AI419" s="672"/>
      <c r="AJ419" s="672"/>
    </row>
    <row r="420" spans="1:36" ht="15.75" customHeight="1">
      <c r="A420" s="672"/>
      <c r="B420" s="672"/>
      <c r="C420" s="672"/>
      <c r="D420" s="672"/>
      <c r="E420" s="672"/>
      <c r="F420" s="672"/>
      <c r="G420" s="672"/>
      <c r="H420" s="672"/>
      <c r="I420" s="672"/>
      <c r="J420" s="672"/>
      <c r="K420" s="672"/>
      <c r="L420" s="672"/>
      <c r="M420" s="672"/>
      <c r="N420" s="672"/>
      <c r="O420" s="672"/>
      <c r="P420" s="672"/>
      <c r="Q420" s="672"/>
      <c r="R420" s="672"/>
      <c r="S420" s="672"/>
      <c r="T420" s="672"/>
      <c r="U420" s="672"/>
      <c r="V420" s="672"/>
      <c r="W420" s="672"/>
      <c r="X420" s="685"/>
      <c r="Y420" s="685"/>
      <c r="Z420" s="672"/>
      <c r="AA420" s="672"/>
      <c r="AB420" s="672"/>
      <c r="AC420" s="672"/>
      <c r="AD420" s="672"/>
      <c r="AE420" s="672"/>
      <c r="AF420" s="672"/>
      <c r="AG420" s="672"/>
      <c r="AH420" s="672"/>
      <c r="AI420" s="672"/>
      <c r="AJ420" s="672"/>
    </row>
    <row r="421" spans="1:36" ht="15.75" customHeight="1">
      <c r="A421" s="672"/>
      <c r="B421" s="672"/>
      <c r="C421" s="672"/>
      <c r="D421" s="672"/>
      <c r="E421" s="672"/>
      <c r="F421" s="672"/>
      <c r="G421" s="672"/>
      <c r="H421" s="672"/>
      <c r="I421" s="672"/>
      <c r="J421" s="672"/>
      <c r="K421" s="672"/>
      <c r="L421" s="672"/>
      <c r="M421" s="672"/>
      <c r="N421" s="672"/>
      <c r="O421" s="672"/>
      <c r="P421" s="672"/>
      <c r="Q421" s="672"/>
      <c r="R421" s="672"/>
      <c r="S421" s="672"/>
      <c r="T421" s="672"/>
      <c r="U421" s="672"/>
      <c r="V421" s="672"/>
      <c r="W421" s="672"/>
      <c r="X421" s="685"/>
      <c r="Y421" s="685"/>
      <c r="Z421" s="672"/>
      <c r="AA421" s="672"/>
      <c r="AB421" s="672"/>
      <c r="AC421" s="672"/>
      <c r="AD421" s="672"/>
      <c r="AE421" s="672"/>
      <c r="AF421" s="672"/>
      <c r="AG421" s="672"/>
      <c r="AH421" s="672"/>
      <c r="AI421" s="672"/>
      <c r="AJ421" s="672"/>
    </row>
    <row r="422" spans="1:36" ht="15.75" customHeight="1">
      <c r="A422" s="672"/>
      <c r="B422" s="672"/>
      <c r="C422" s="672"/>
      <c r="D422" s="672"/>
      <c r="E422" s="672"/>
      <c r="F422" s="672"/>
      <c r="G422" s="672"/>
      <c r="H422" s="672"/>
      <c r="I422" s="672"/>
      <c r="J422" s="672"/>
      <c r="K422" s="672"/>
      <c r="L422" s="672"/>
      <c r="M422" s="672"/>
      <c r="N422" s="672"/>
      <c r="O422" s="672"/>
      <c r="P422" s="672"/>
      <c r="Q422" s="672"/>
      <c r="R422" s="672"/>
      <c r="S422" s="672"/>
      <c r="T422" s="672"/>
      <c r="U422" s="672"/>
      <c r="V422" s="672"/>
      <c r="W422" s="672"/>
      <c r="X422" s="685"/>
      <c r="Y422" s="685"/>
      <c r="Z422" s="672"/>
      <c r="AA422" s="672"/>
      <c r="AB422" s="672"/>
      <c r="AC422" s="672"/>
      <c r="AD422" s="672"/>
      <c r="AE422" s="672"/>
      <c r="AF422" s="672"/>
      <c r="AG422" s="672"/>
      <c r="AH422" s="672"/>
      <c r="AI422" s="672"/>
      <c r="AJ422" s="672"/>
    </row>
    <row r="423" spans="1:36" ht="15.75" customHeight="1">
      <c r="A423" s="672"/>
      <c r="B423" s="672"/>
      <c r="C423" s="672"/>
      <c r="D423" s="672"/>
      <c r="E423" s="672"/>
      <c r="F423" s="672"/>
      <c r="G423" s="672"/>
      <c r="H423" s="672"/>
      <c r="I423" s="672"/>
      <c r="J423" s="672"/>
      <c r="K423" s="672"/>
      <c r="L423" s="672"/>
      <c r="M423" s="672"/>
      <c r="N423" s="672"/>
      <c r="O423" s="672"/>
      <c r="P423" s="672"/>
      <c r="Q423" s="672"/>
      <c r="R423" s="672"/>
      <c r="S423" s="672"/>
      <c r="T423" s="672"/>
      <c r="U423" s="672"/>
      <c r="V423" s="672"/>
      <c r="W423" s="672"/>
      <c r="X423" s="685"/>
      <c r="Y423" s="685"/>
      <c r="Z423" s="672"/>
      <c r="AA423" s="672"/>
      <c r="AB423" s="672"/>
      <c r="AC423" s="672"/>
      <c r="AD423" s="672"/>
      <c r="AE423" s="672"/>
      <c r="AF423" s="672"/>
      <c r="AG423" s="672"/>
      <c r="AH423" s="672"/>
      <c r="AI423" s="672"/>
      <c r="AJ423" s="672"/>
    </row>
    <row r="424" spans="1:36" ht="15.75" customHeight="1">
      <c r="A424" s="672"/>
      <c r="B424" s="672"/>
      <c r="C424" s="672"/>
      <c r="D424" s="672"/>
      <c r="E424" s="672"/>
      <c r="F424" s="672"/>
      <c r="G424" s="672"/>
      <c r="H424" s="672"/>
      <c r="I424" s="672"/>
      <c r="J424" s="672"/>
      <c r="K424" s="672"/>
      <c r="L424" s="672"/>
      <c r="M424" s="672"/>
      <c r="N424" s="672"/>
      <c r="O424" s="672"/>
      <c r="P424" s="672"/>
      <c r="Q424" s="672"/>
      <c r="R424" s="672"/>
      <c r="S424" s="672"/>
      <c r="T424" s="672"/>
      <c r="U424" s="672"/>
      <c r="V424" s="672"/>
      <c r="W424" s="672"/>
      <c r="X424" s="685"/>
      <c r="Y424" s="685"/>
      <c r="Z424" s="672"/>
      <c r="AA424" s="672"/>
      <c r="AB424" s="672"/>
      <c r="AC424" s="672"/>
      <c r="AD424" s="672"/>
      <c r="AE424" s="672"/>
      <c r="AF424" s="672"/>
      <c r="AG424" s="672"/>
      <c r="AH424" s="672"/>
      <c r="AI424" s="672"/>
      <c r="AJ424" s="672"/>
    </row>
    <row r="425" spans="1:36" ht="15.75" customHeight="1">
      <c r="A425" s="672"/>
      <c r="B425" s="672"/>
      <c r="C425" s="672"/>
      <c r="D425" s="672"/>
      <c r="E425" s="672"/>
      <c r="F425" s="672"/>
      <c r="G425" s="672"/>
      <c r="H425" s="672"/>
      <c r="I425" s="672"/>
      <c r="J425" s="672"/>
      <c r="K425" s="672"/>
      <c r="L425" s="672"/>
      <c r="M425" s="672"/>
      <c r="N425" s="672"/>
      <c r="O425" s="672"/>
      <c r="P425" s="672"/>
      <c r="Q425" s="672"/>
      <c r="R425" s="672"/>
      <c r="S425" s="672"/>
      <c r="T425" s="672"/>
      <c r="U425" s="672"/>
      <c r="V425" s="672"/>
      <c r="W425" s="672"/>
      <c r="X425" s="685"/>
      <c r="Y425" s="685"/>
      <c r="Z425" s="672"/>
      <c r="AA425" s="672"/>
      <c r="AB425" s="672"/>
      <c r="AC425" s="672"/>
      <c r="AD425" s="672"/>
      <c r="AE425" s="672"/>
      <c r="AF425" s="672"/>
      <c r="AG425" s="672"/>
      <c r="AH425" s="672"/>
      <c r="AI425" s="672"/>
      <c r="AJ425" s="672"/>
    </row>
    <row r="426" spans="1:36" ht="15.75" customHeight="1">
      <c r="A426" s="672"/>
      <c r="B426" s="672"/>
      <c r="C426" s="672"/>
      <c r="D426" s="672"/>
      <c r="E426" s="672"/>
      <c r="F426" s="672"/>
      <c r="G426" s="672"/>
      <c r="H426" s="672"/>
      <c r="I426" s="672"/>
      <c r="J426" s="672"/>
      <c r="K426" s="672"/>
      <c r="L426" s="672"/>
      <c r="M426" s="672"/>
      <c r="N426" s="672"/>
      <c r="O426" s="672"/>
      <c r="P426" s="672"/>
      <c r="Q426" s="672"/>
      <c r="R426" s="672"/>
      <c r="S426" s="672"/>
      <c r="T426" s="672"/>
      <c r="U426" s="672"/>
      <c r="V426" s="672"/>
      <c r="W426" s="672"/>
      <c r="X426" s="685"/>
      <c r="Y426" s="685"/>
      <c r="Z426" s="672"/>
      <c r="AA426" s="672"/>
      <c r="AB426" s="672"/>
      <c r="AC426" s="672"/>
      <c r="AD426" s="672"/>
      <c r="AE426" s="672"/>
      <c r="AF426" s="672"/>
      <c r="AG426" s="672"/>
      <c r="AH426" s="672"/>
      <c r="AI426" s="672"/>
      <c r="AJ426" s="672"/>
    </row>
    <row r="427" spans="1:36" ht="15.75" customHeight="1">
      <c r="A427" s="672"/>
      <c r="B427" s="672"/>
      <c r="C427" s="672"/>
      <c r="D427" s="672"/>
      <c r="E427" s="672"/>
      <c r="F427" s="672"/>
      <c r="G427" s="672"/>
      <c r="H427" s="672"/>
      <c r="I427" s="672"/>
      <c r="J427" s="672"/>
      <c r="K427" s="672"/>
      <c r="L427" s="672"/>
      <c r="M427" s="672"/>
      <c r="N427" s="672"/>
      <c r="O427" s="672"/>
      <c r="P427" s="672"/>
      <c r="Q427" s="672"/>
      <c r="R427" s="672"/>
      <c r="S427" s="672"/>
      <c r="T427" s="672"/>
      <c r="U427" s="672"/>
      <c r="V427" s="672"/>
      <c r="W427" s="672"/>
      <c r="X427" s="685"/>
      <c r="Y427" s="685"/>
      <c r="Z427" s="672"/>
      <c r="AA427" s="672"/>
      <c r="AB427" s="672"/>
      <c r="AC427" s="672"/>
      <c r="AD427" s="672"/>
      <c r="AE427" s="672"/>
      <c r="AF427" s="672"/>
      <c r="AG427" s="672"/>
      <c r="AH427" s="672"/>
      <c r="AI427" s="672"/>
      <c r="AJ427" s="672"/>
    </row>
    <row r="428" spans="1:36" ht="15.75" customHeight="1">
      <c r="A428" s="672"/>
      <c r="B428" s="672"/>
      <c r="C428" s="672"/>
      <c r="D428" s="672"/>
      <c r="E428" s="672"/>
      <c r="F428" s="672"/>
      <c r="G428" s="672"/>
      <c r="H428" s="672"/>
      <c r="I428" s="672"/>
      <c r="J428" s="672"/>
      <c r="K428" s="672"/>
      <c r="L428" s="672"/>
      <c r="M428" s="672"/>
      <c r="N428" s="672"/>
      <c r="O428" s="672"/>
      <c r="P428" s="672"/>
      <c r="Q428" s="672"/>
      <c r="R428" s="672"/>
      <c r="S428" s="672"/>
      <c r="T428" s="672"/>
      <c r="U428" s="672"/>
      <c r="V428" s="672"/>
      <c r="W428" s="672"/>
      <c r="X428" s="685"/>
      <c r="Y428" s="685"/>
      <c r="Z428" s="672"/>
      <c r="AA428" s="672"/>
      <c r="AB428" s="672"/>
      <c r="AC428" s="672"/>
      <c r="AD428" s="672"/>
      <c r="AE428" s="672"/>
      <c r="AF428" s="672"/>
      <c r="AG428" s="672"/>
      <c r="AH428" s="672"/>
      <c r="AI428" s="672"/>
      <c r="AJ428" s="672"/>
    </row>
    <row r="429" spans="1:36" ht="15.75" customHeight="1">
      <c r="A429" s="672"/>
      <c r="B429" s="672"/>
      <c r="C429" s="672"/>
      <c r="D429" s="672"/>
      <c r="E429" s="672"/>
      <c r="F429" s="672"/>
      <c r="G429" s="672"/>
      <c r="H429" s="672"/>
      <c r="I429" s="672"/>
      <c r="J429" s="672"/>
      <c r="K429" s="672"/>
      <c r="L429" s="672"/>
      <c r="M429" s="672"/>
      <c r="N429" s="672"/>
      <c r="O429" s="672"/>
      <c r="P429" s="672"/>
      <c r="Q429" s="672"/>
      <c r="R429" s="672"/>
      <c r="S429" s="672"/>
      <c r="T429" s="672"/>
      <c r="U429" s="672"/>
      <c r="V429" s="672"/>
      <c r="W429" s="672"/>
      <c r="X429" s="685"/>
      <c r="Y429" s="685"/>
      <c r="Z429" s="672"/>
      <c r="AA429" s="672"/>
      <c r="AB429" s="672"/>
      <c r="AC429" s="672"/>
      <c r="AD429" s="672"/>
      <c r="AE429" s="672"/>
      <c r="AF429" s="672"/>
      <c r="AG429" s="672"/>
      <c r="AH429" s="672"/>
      <c r="AI429" s="672"/>
      <c r="AJ429" s="672"/>
    </row>
    <row r="430" spans="1:36" ht="15.75" customHeight="1">
      <c r="A430" s="672"/>
      <c r="B430" s="672"/>
      <c r="C430" s="672"/>
      <c r="D430" s="672"/>
      <c r="E430" s="672"/>
      <c r="F430" s="672"/>
      <c r="G430" s="672"/>
      <c r="H430" s="672"/>
      <c r="I430" s="672"/>
      <c r="J430" s="672"/>
      <c r="K430" s="672"/>
      <c r="L430" s="672"/>
      <c r="M430" s="672"/>
      <c r="N430" s="672"/>
      <c r="O430" s="672"/>
      <c r="P430" s="672"/>
      <c r="Q430" s="672"/>
      <c r="R430" s="672"/>
      <c r="S430" s="672"/>
      <c r="T430" s="672"/>
      <c r="U430" s="672"/>
      <c r="V430" s="672"/>
      <c r="W430" s="672"/>
      <c r="X430" s="685"/>
      <c r="Y430" s="685"/>
      <c r="Z430" s="672"/>
      <c r="AA430" s="672"/>
      <c r="AB430" s="672"/>
      <c r="AC430" s="672"/>
      <c r="AD430" s="672"/>
      <c r="AE430" s="672"/>
      <c r="AF430" s="672"/>
      <c r="AG430" s="672"/>
      <c r="AH430" s="672"/>
      <c r="AI430" s="672"/>
      <c r="AJ430" s="672"/>
    </row>
    <row r="431" spans="1:36" ht="15.75" customHeight="1">
      <c r="A431" s="672"/>
      <c r="B431" s="672"/>
      <c r="C431" s="672"/>
      <c r="D431" s="672"/>
      <c r="E431" s="672"/>
      <c r="F431" s="672"/>
      <c r="G431" s="672"/>
      <c r="H431" s="672"/>
      <c r="I431" s="672"/>
      <c r="J431" s="672"/>
      <c r="K431" s="672"/>
      <c r="L431" s="672"/>
      <c r="M431" s="672"/>
      <c r="N431" s="672"/>
      <c r="O431" s="672"/>
      <c r="P431" s="672"/>
      <c r="Q431" s="672"/>
      <c r="R431" s="672"/>
      <c r="S431" s="672"/>
      <c r="T431" s="672"/>
      <c r="U431" s="672"/>
      <c r="V431" s="672"/>
      <c r="W431" s="672"/>
      <c r="X431" s="685"/>
      <c r="Y431" s="685"/>
      <c r="Z431" s="672"/>
      <c r="AA431" s="672"/>
      <c r="AB431" s="672"/>
      <c r="AC431" s="672"/>
      <c r="AD431" s="672"/>
      <c r="AE431" s="672"/>
      <c r="AF431" s="672"/>
      <c r="AG431" s="672"/>
      <c r="AH431" s="672"/>
      <c r="AI431" s="672"/>
      <c r="AJ431" s="672"/>
    </row>
    <row r="432" spans="1:36" ht="15.75" customHeight="1">
      <c r="A432" s="672"/>
      <c r="B432" s="672"/>
      <c r="C432" s="672"/>
      <c r="D432" s="672"/>
      <c r="E432" s="672"/>
      <c r="F432" s="672"/>
      <c r="G432" s="672"/>
      <c r="H432" s="672"/>
      <c r="I432" s="672"/>
      <c r="J432" s="672"/>
      <c r="K432" s="672"/>
      <c r="L432" s="672"/>
      <c r="M432" s="672"/>
      <c r="N432" s="672"/>
      <c r="O432" s="672"/>
      <c r="P432" s="672"/>
      <c r="Q432" s="672"/>
      <c r="R432" s="672"/>
      <c r="S432" s="672"/>
      <c r="T432" s="672"/>
      <c r="U432" s="672"/>
      <c r="V432" s="672"/>
      <c r="W432" s="672"/>
      <c r="X432" s="685"/>
      <c r="Y432" s="685"/>
      <c r="Z432" s="672"/>
      <c r="AA432" s="672"/>
      <c r="AB432" s="672"/>
      <c r="AC432" s="672"/>
      <c r="AD432" s="672"/>
      <c r="AE432" s="672"/>
      <c r="AF432" s="672"/>
      <c r="AG432" s="672"/>
      <c r="AH432" s="672"/>
      <c r="AI432" s="672"/>
      <c r="AJ432" s="672"/>
    </row>
    <row r="433" spans="1:36" ht="15.75" customHeight="1">
      <c r="A433" s="672"/>
      <c r="B433" s="672"/>
      <c r="C433" s="672"/>
      <c r="D433" s="672"/>
      <c r="E433" s="672"/>
      <c r="F433" s="672"/>
      <c r="G433" s="672"/>
      <c r="H433" s="672"/>
      <c r="I433" s="672"/>
      <c r="J433" s="672"/>
      <c r="K433" s="672"/>
      <c r="L433" s="672"/>
      <c r="M433" s="672"/>
      <c r="N433" s="672"/>
      <c r="O433" s="672"/>
      <c r="P433" s="672"/>
      <c r="Q433" s="672"/>
      <c r="R433" s="672"/>
      <c r="S433" s="672"/>
      <c r="T433" s="672"/>
      <c r="U433" s="672"/>
      <c r="V433" s="672"/>
      <c r="W433" s="672"/>
      <c r="X433" s="685"/>
      <c r="Y433" s="685"/>
      <c r="Z433" s="672"/>
      <c r="AA433" s="672"/>
      <c r="AB433" s="672"/>
      <c r="AC433" s="672"/>
      <c r="AD433" s="672"/>
      <c r="AE433" s="672"/>
      <c r="AF433" s="672"/>
      <c r="AG433" s="672"/>
      <c r="AH433" s="672"/>
      <c r="AI433" s="672"/>
      <c r="AJ433" s="672"/>
    </row>
    <row r="434" spans="1:36" ht="15.75" customHeight="1">
      <c r="A434" s="672"/>
      <c r="B434" s="672"/>
      <c r="C434" s="672"/>
      <c r="D434" s="672"/>
      <c r="E434" s="672"/>
      <c r="F434" s="672"/>
      <c r="G434" s="672"/>
      <c r="H434" s="672"/>
      <c r="I434" s="672"/>
      <c r="J434" s="672"/>
      <c r="K434" s="672"/>
      <c r="L434" s="672"/>
      <c r="M434" s="672"/>
      <c r="N434" s="672"/>
      <c r="O434" s="672"/>
      <c r="P434" s="672"/>
      <c r="Q434" s="672"/>
      <c r="R434" s="672"/>
      <c r="S434" s="672"/>
      <c r="T434" s="672"/>
      <c r="U434" s="672"/>
      <c r="V434" s="672"/>
      <c r="W434" s="672"/>
      <c r="X434" s="685"/>
      <c r="Y434" s="685"/>
      <c r="Z434" s="672"/>
      <c r="AA434" s="672"/>
      <c r="AB434" s="672"/>
      <c r="AC434" s="672"/>
      <c r="AD434" s="672"/>
      <c r="AE434" s="672"/>
      <c r="AF434" s="672"/>
      <c r="AG434" s="672"/>
      <c r="AH434" s="672"/>
      <c r="AI434" s="672"/>
      <c r="AJ434" s="672"/>
    </row>
    <row r="435" spans="1:36" ht="15.75" customHeight="1">
      <c r="A435" s="672"/>
      <c r="B435" s="672"/>
      <c r="C435" s="672"/>
      <c r="D435" s="672"/>
      <c r="E435" s="672"/>
      <c r="F435" s="672"/>
      <c r="G435" s="672"/>
      <c r="H435" s="672"/>
      <c r="I435" s="672"/>
      <c r="J435" s="672"/>
      <c r="K435" s="672"/>
      <c r="L435" s="672"/>
      <c r="M435" s="672"/>
      <c r="N435" s="672"/>
      <c r="O435" s="672"/>
      <c r="P435" s="672"/>
      <c r="Q435" s="672"/>
      <c r="R435" s="672"/>
      <c r="S435" s="672"/>
      <c r="T435" s="672"/>
      <c r="U435" s="672"/>
      <c r="V435" s="672"/>
      <c r="W435" s="672"/>
      <c r="X435" s="685"/>
      <c r="Y435" s="685"/>
      <c r="Z435" s="672"/>
      <c r="AA435" s="672"/>
      <c r="AB435" s="672"/>
      <c r="AC435" s="672"/>
      <c r="AD435" s="672"/>
      <c r="AE435" s="672"/>
      <c r="AF435" s="672"/>
      <c r="AG435" s="672"/>
      <c r="AH435" s="672"/>
      <c r="AI435" s="672"/>
      <c r="AJ435" s="672"/>
    </row>
    <row r="436" spans="1:36" ht="15.75" customHeight="1">
      <c r="A436" s="672"/>
      <c r="B436" s="672"/>
      <c r="C436" s="672"/>
      <c r="D436" s="672"/>
      <c r="E436" s="672"/>
      <c r="F436" s="672"/>
      <c r="G436" s="672"/>
      <c r="H436" s="672"/>
      <c r="I436" s="672"/>
      <c r="J436" s="672"/>
      <c r="K436" s="672"/>
      <c r="L436" s="672"/>
      <c r="M436" s="672"/>
      <c r="N436" s="672"/>
      <c r="O436" s="672"/>
      <c r="P436" s="672"/>
      <c r="Q436" s="672"/>
      <c r="R436" s="672"/>
      <c r="S436" s="672"/>
      <c r="T436" s="672"/>
      <c r="U436" s="672"/>
      <c r="V436" s="672"/>
      <c r="W436" s="672"/>
      <c r="X436" s="685"/>
      <c r="Y436" s="685"/>
      <c r="Z436" s="672"/>
      <c r="AA436" s="672"/>
      <c r="AB436" s="672"/>
      <c r="AC436" s="672"/>
      <c r="AD436" s="672"/>
      <c r="AE436" s="672"/>
      <c r="AF436" s="672"/>
      <c r="AG436" s="672"/>
      <c r="AH436" s="672"/>
      <c r="AI436" s="672"/>
      <c r="AJ436" s="672"/>
    </row>
    <row r="437" spans="1:36" ht="15.75" customHeight="1">
      <c r="A437" s="672"/>
      <c r="B437" s="672"/>
      <c r="C437" s="672"/>
      <c r="D437" s="672"/>
      <c r="E437" s="672"/>
      <c r="F437" s="672"/>
      <c r="G437" s="672"/>
      <c r="H437" s="672"/>
      <c r="I437" s="672"/>
      <c r="J437" s="672"/>
      <c r="K437" s="672"/>
      <c r="L437" s="672"/>
      <c r="M437" s="672"/>
      <c r="N437" s="672"/>
      <c r="O437" s="672"/>
      <c r="P437" s="672"/>
      <c r="Q437" s="672"/>
      <c r="R437" s="672"/>
      <c r="S437" s="672"/>
      <c r="T437" s="672"/>
      <c r="U437" s="672"/>
      <c r="V437" s="672"/>
      <c r="W437" s="672"/>
      <c r="X437" s="685"/>
      <c r="Y437" s="685"/>
      <c r="Z437" s="672"/>
      <c r="AA437" s="672"/>
      <c r="AB437" s="672"/>
      <c r="AC437" s="672"/>
      <c r="AD437" s="672"/>
      <c r="AE437" s="672"/>
      <c r="AF437" s="672"/>
      <c r="AG437" s="672"/>
      <c r="AH437" s="672"/>
      <c r="AI437" s="672"/>
      <c r="AJ437" s="672"/>
    </row>
    <row r="438" spans="1:36" ht="15.75" customHeight="1">
      <c r="A438" s="672"/>
      <c r="B438" s="672"/>
      <c r="C438" s="672"/>
      <c r="D438" s="672"/>
      <c r="E438" s="672"/>
      <c r="F438" s="672"/>
      <c r="G438" s="672"/>
      <c r="H438" s="672"/>
      <c r="I438" s="672"/>
      <c r="J438" s="672"/>
      <c r="K438" s="672"/>
      <c r="L438" s="672"/>
      <c r="M438" s="672"/>
      <c r="N438" s="672"/>
      <c r="O438" s="672"/>
      <c r="P438" s="672"/>
      <c r="Q438" s="672"/>
      <c r="R438" s="672"/>
      <c r="S438" s="672"/>
      <c r="T438" s="672"/>
      <c r="U438" s="672"/>
      <c r="V438" s="672"/>
      <c r="W438" s="672"/>
      <c r="X438" s="685"/>
      <c r="Y438" s="685"/>
      <c r="Z438" s="672"/>
      <c r="AA438" s="672"/>
      <c r="AB438" s="672"/>
      <c r="AC438" s="672"/>
      <c r="AD438" s="672"/>
      <c r="AE438" s="672"/>
      <c r="AF438" s="672"/>
      <c r="AG438" s="672"/>
      <c r="AH438" s="672"/>
      <c r="AI438" s="672"/>
      <c r="AJ438" s="672"/>
    </row>
    <row r="439" spans="1:36" ht="15.75" customHeight="1">
      <c r="A439" s="672"/>
      <c r="B439" s="672"/>
      <c r="C439" s="672"/>
      <c r="D439" s="672"/>
      <c r="E439" s="672"/>
      <c r="F439" s="672"/>
      <c r="G439" s="672"/>
      <c r="H439" s="672"/>
      <c r="I439" s="672"/>
      <c r="J439" s="672"/>
      <c r="K439" s="672"/>
      <c r="L439" s="672"/>
      <c r="M439" s="672"/>
      <c r="N439" s="672"/>
      <c r="O439" s="672"/>
      <c r="P439" s="672"/>
      <c r="Q439" s="672"/>
      <c r="R439" s="672"/>
      <c r="S439" s="672"/>
      <c r="T439" s="672"/>
      <c r="U439" s="672"/>
      <c r="V439" s="672"/>
      <c r="W439" s="672"/>
      <c r="X439" s="685"/>
      <c r="Y439" s="685"/>
      <c r="Z439" s="672"/>
      <c r="AA439" s="672"/>
      <c r="AB439" s="672"/>
      <c r="AC439" s="672"/>
      <c r="AD439" s="672"/>
      <c r="AE439" s="672"/>
      <c r="AF439" s="672"/>
      <c r="AG439" s="672"/>
      <c r="AH439" s="672"/>
      <c r="AI439" s="672"/>
      <c r="AJ439" s="672"/>
    </row>
    <row r="440" spans="1:36" ht="15.75" customHeight="1">
      <c r="A440" s="672"/>
      <c r="B440" s="672"/>
      <c r="C440" s="672"/>
      <c r="D440" s="672"/>
      <c r="E440" s="672"/>
      <c r="F440" s="672"/>
      <c r="G440" s="672"/>
      <c r="H440" s="672"/>
      <c r="I440" s="672"/>
      <c r="J440" s="672"/>
      <c r="K440" s="672"/>
      <c r="L440" s="672"/>
      <c r="M440" s="672"/>
      <c r="N440" s="672"/>
      <c r="O440" s="672"/>
      <c r="P440" s="672"/>
      <c r="Q440" s="672"/>
      <c r="R440" s="672"/>
      <c r="S440" s="672"/>
      <c r="T440" s="672"/>
      <c r="U440" s="672"/>
      <c r="V440" s="672"/>
      <c r="W440" s="672"/>
      <c r="X440" s="685"/>
      <c r="Y440" s="685"/>
      <c r="Z440" s="672"/>
      <c r="AA440" s="672"/>
      <c r="AB440" s="672"/>
      <c r="AC440" s="672"/>
      <c r="AD440" s="672"/>
      <c r="AE440" s="672"/>
      <c r="AF440" s="672"/>
      <c r="AG440" s="672"/>
      <c r="AH440" s="672"/>
      <c r="AI440" s="672"/>
      <c r="AJ440" s="672"/>
    </row>
    <row r="441" spans="1:36" ht="15.75" customHeight="1">
      <c r="A441" s="672"/>
      <c r="B441" s="672"/>
      <c r="C441" s="672"/>
      <c r="D441" s="672"/>
      <c r="E441" s="672"/>
      <c r="F441" s="672"/>
      <c r="G441" s="672"/>
      <c r="H441" s="672"/>
      <c r="I441" s="672"/>
      <c r="J441" s="672"/>
      <c r="K441" s="672"/>
      <c r="L441" s="672"/>
      <c r="M441" s="672"/>
      <c r="N441" s="672"/>
      <c r="O441" s="672"/>
      <c r="P441" s="672"/>
      <c r="Q441" s="672"/>
      <c r="R441" s="672"/>
      <c r="S441" s="672"/>
      <c r="T441" s="672"/>
      <c r="U441" s="672"/>
      <c r="V441" s="672"/>
      <c r="W441" s="672"/>
      <c r="X441" s="685"/>
      <c r="Y441" s="685"/>
      <c r="Z441" s="672"/>
      <c r="AA441" s="672"/>
      <c r="AB441" s="672"/>
      <c r="AC441" s="672"/>
      <c r="AD441" s="672"/>
      <c r="AE441" s="672"/>
      <c r="AF441" s="672"/>
      <c r="AG441" s="672"/>
      <c r="AH441" s="672"/>
      <c r="AI441" s="672"/>
      <c r="AJ441" s="672"/>
    </row>
    <row r="442" spans="1:36" ht="15.75" customHeight="1">
      <c r="A442" s="672"/>
      <c r="B442" s="672"/>
      <c r="C442" s="672"/>
      <c r="D442" s="672"/>
      <c r="E442" s="672"/>
      <c r="F442" s="672"/>
      <c r="G442" s="672"/>
      <c r="H442" s="672"/>
      <c r="I442" s="672"/>
      <c r="J442" s="672"/>
      <c r="K442" s="672"/>
      <c r="L442" s="672"/>
      <c r="M442" s="672"/>
      <c r="N442" s="672"/>
      <c r="O442" s="672"/>
      <c r="P442" s="672"/>
      <c r="Q442" s="672"/>
      <c r="R442" s="672"/>
      <c r="S442" s="672"/>
      <c r="T442" s="672"/>
      <c r="U442" s="672"/>
      <c r="V442" s="672"/>
      <c r="W442" s="672"/>
      <c r="X442" s="685"/>
      <c r="Y442" s="685"/>
      <c r="Z442" s="672"/>
      <c r="AA442" s="672"/>
      <c r="AB442" s="672"/>
      <c r="AC442" s="672"/>
      <c r="AD442" s="672"/>
      <c r="AE442" s="672"/>
      <c r="AF442" s="672"/>
      <c r="AG442" s="672"/>
      <c r="AH442" s="672"/>
      <c r="AI442" s="672"/>
      <c r="AJ442" s="672"/>
    </row>
    <row r="443" spans="1:36" ht="15.75" customHeight="1">
      <c r="A443" s="672"/>
      <c r="B443" s="672"/>
      <c r="C443" s="672"/>
      <c r="D443" s="672"/>
      <c r="E443" s="672"/>
      <c r="F443" s="672"/>
      <c r="G443" s="672"/>
      <c r="H443" s="672"/>
      <c r="I443" s="672"/>
      <c r="J443" s="672"/>
      <c r="K443" s="672"/>
      <c r="L443" s="672"/>
      <c r="M443" s="672"/>
      <c r="N443" s="672"/>
      <c r="O443" s="672"/>
      <c r="P443" s="672"/>
      <c r="Q443" s="672"/>
      <c r="R443" s="672"/>
      <c r="S443" s="672"/>
      <c r="T443" s="672"/>
      <c r="U443" s="672"/>
      <c r="V443" s="672"/>
      <c r="W443" s="672"/>
      <c r="X443" s="685"/>
      <c r="Y443" s="685"/>
      <c r="Z443" s="672"/>
      <c r="AA443" s="672"/>
      <c r="AB443" s="672"/>
      <c r="AC443" s="672"/>
      <c r="AD443" s="672"/>
      <c r="AE443" s="672"/>
      <c r="AF443" s="672"/>
      <c r="AG443" s="672"/>
      <c r="AH443" s="672"/>
      <c r="AI443" s="672"/>
      <c r="AJ443" s="672"/>
    </row>
    <row r="444" spans="1:36" ht="15.75" customHeight="1">
      <c r="A444" s="672"/>
      <c r="B444" s="672"/>
      <c r="C444" s="672"/>
      <c r="D444" s="672"/>
      <c r="E444" s="672"/>
      <c r="F444" s="672"/>
      <c r="G444" s="672"/>
      <c r="H444" s="672"/>
      <c r="I444" s="672"/>
      <c r="J444" s="672"/>
      <c r="K444" s="672"/>
      <c r="L444" s="672"/>
      <c r="M444" s="672"/>
      <c r="N444" s="672"/>
      <c r="O444" s="672"/>
      <c r="P444" s="672"/>
      <c r="Q444" s="672"/>
      <c r="R444" s="672"/>
      <c r="S444" s="672"/>
      <c r="T444" s="672"/>
      <c r="U444" s="672"/>
      <c r="V444" s="672"/>
      <c r="W444" s="672"/>
      <c r="X444" s="685"/>
      <c r="Y444" s="685"/>
      <c r="Z444" s="672"/>
      <c r="AA444" s="672"/>
      <c r="AB444" s="672"/>
      <c r="AC444" s="672"/>
      <c r="AD444" s="672"/>
      <c r="AE444" s="672"/>
      <c r="AF444" s="672"/>
      <c r="AG444" s="672"/>
      <c r="AH444" s="672"/>
      <c r="AI444" s="672"/>
      <c r="AJ444" s="672"/>
    </row>
    <row r="445" spans="1:36" ht="15.75" customHeight="1">
      <c r="A445" s="672"/>
      <c r="B445" s="672"/>
      <c r="C445" s="672"/>
      <c r="D445" s="672"/>
      <c r="E445" s="672"/>
      <c r="F445" s="672"/>
      <c r="G445" s="672"/>
      <c r="H445" s="672"/>
      <c r="I445" s="672"/>
      <c r="J445" s="672"/>
      <c r="K445" s="672"/>
      <c r="L445" s="672"/>
      <c r="M445" s="672"/>
      <c r="N445" s="672"/>
      <c r="O445" s="672"/>
      <c r="P445" s="672"/>
      <c r="Q445" s="672"/>
      <c r="R445" s="672"/>
      <c r="S445" s="672"/>
      <c r="T445" s="672"/>
      <c r="U445" s="672"/>
      <c r="V445" s="672"/>
      <c r="W445" s="672"/>
      <c r="X445" s="685"/>
      <c r="Y445" s="685"/>
      <c r="Z445" s="672"/>
      <c r="AA445" s="672"/>
      <c r="AB445" s="672"/>
      <c r="AC445" s="672"/>
      <c r="AD445" s="672"/>
      <c r="AE445" s="672"/>
      <c r="AF445" s="672"/>
      <c r="AG445" s="672"/>
      <c r="AH445" s="672"/>
      <c r="AI445" s="672"/>
      <c r="AJ445" s="672"/>
    </row>
    <row r="446" spans="1:36" ht="15.75" customHeight="1">
      <c r="A446" s="672"/>
      <c r="B446" s="672"/>
      <c r="C446" s="672"/>
      <c r="D446" s="672"/>
      <c r="E446" s="672"/>
      <c r="F446" s="672"/>
      <c r="G446" s="672"/>
      <c r="H446" s="672"/>
      <c r="I446" s="672"/>
      <c r="J446" s="672"/>
      <c r="K446" s="672"/>
      <c r="L446" s="672"/>
      <c r="M446" s="672"/>
      <c r="N446" s="672"/>
      <c r="O446" s="672"/>
      <c r="P446" s="672"/>
      <c r="Q446" s="672"/>
      <c r="R446" s="672"/>
      <c r="S446" s="672"/>
      <c r="T446" s="672"/>
      <c r="U446" s="672"/>
      <c r="V446" s="672"/>
      <c r="W446" s="672"/>
      <c r="X446" s="685"/>
      <c r="Y446" s="685"/>
      <c r="Z446" s="672"/>
      <c r="AA446" s="672"/>
      <c r="AB446" s="672"/>
      <c r="AC446" s="672"/>
      <c r="AD446" s="672"/>
      <c r="AE446" s="672"/>
      <c r="AF446" s="672"/>
      <c r="AG446" s="672"/>
      <c r="AH446" s="672"/>
      <c r="AI446" s="672"/>
      <c r="AJ446" s="672"/>
    </row>
    <row r="447" spans="1:36" ht="15.75" customHeight="1">
      <c r="A447" s="672"/>
      <c r="B447" s="672"/>
      <c r="C447" s="672"/>
      <c r="D447" s="672"/>
      <c r="E447" s="672"/>
      <c r="F447" s="672"/>
      <c r="G447" s="672"/>
      <c r="H447" s="672"/>
      <c r="I447" s="672"/>
      <c r="J447" s="672"/>
      <c r="K447" s="672"/>
      <c r="L447" s="672"/>
      <c r="M447" s="672"/>
      <c r="N447" s="672"/>
      <c r="O447" s="672"/>
      <c r="P447" s="672"/>
      <c r="Q447" s="672"/>
      <c r="R447" s="672"/>
      <c r="S447" s="672"/>
      <c r="T447" s="672"/>
      <c r="U447" s="672"/>
      <c r="V447" s="672"/>
      <c r="W447" s="672"/>
      <c r="X447" s="685"/>
      <c r="Y447" s="685"/>
      <c r="Z447" s="672"/>
      <c r="AA447" s="672"/>
      <c r="AB447" s="672"/>
      <c r="AC447" s="672"/>
      <c r="AD447" s="672"/>
      <c r="AE447" s="672"/>
      <c r="AF447" s="672"/>
      <c r="AG447" s="672"/>
      <c r="AH447" s="672"/>
      <c r="AI447" s="672"/>
      <c r="AJ447" s="672"/>
    </row>
    <row r="448" spans="1:36" ht="15.75" customHeight="1">
      <c r="A448" s="672"/>
      <c r="B448" s="672"/>
      <c r="C448" s="672"/>
      <c r="D448" s="672"/>
      <c r="E448" s="672"/>
      <c r="F448" s="672"/>
      <c r="G448" s="672"/>
      <c r="H448" s="672"/>
      <c r="I448" s="672"/>
      <c r="J448" s="672"/>
      <c r="K448" s="672"/>
      <c r="L448" s="672"/>
      <c r="M448" s="672"/>
      <c r="N448" s="672"/>
      <c r="O448" s="672"/>
      <c r="P448" s="672"/>
      <c r="Q448" s="672"/>
      <c r="R448" s="672"/>
      <c r="S448" s="672"/>
      <c r="T448" s="672"/>
      <c r="U448" s="672"/>
      <c r="V448" s="672"/>
      <c r="W448" s="672"/>
      <c r="X448" s="685"/>
      <c r="Y448" s="685"/>
      <c r="Z448" s="672"/>
      <c r="AA448" s="672"/>
      <c r="AB448" s="672"/>
      <c r="AC448" s="672"/>
      <c r="AD448" s="672"/>
      <c r="AE448" s="672"/>
      <c r="AF448" s="672"/>
      <c r="AG448" s="672"/>
      <c r="AH448" s="672"/>
      <c r="AI448" s="672"/>
      <c r="AJ448" s="672"/>
    </row>
    <row r="449" spans="1:36" ht="15.75" customHeight="1">
      <c r="A449" s="672"/>
      <c r="B449" s="672"/>
      <c r="C449" s="672"/>
      <c r="D449" s="672"/>
      <c r="E449" s="672"/>
      <c r="F449" s="672"/>
      <c r="G449" s="672"/>
      <c r="H449" s="672"/>
      <c r="I449" s="672"/>
      <c r="J449" s="672"/>
      <c r="K449" s="672"/>
      <c r="L449" s="672"/>
      <c r="M449" s="672"/>
      <c r="N449" s="672"/>
      <c r="O449" s="672"/>
      <c r="P449" s="672"/>
      <c r="Q449" s="672"/>
      <c r="R449" s="672"/>
      <c r="S449" s="672"/>
      <c r="T449" s="672"/>
      <c r="U449" s="672"/>
      <c r="V449" s="672"/>
      <c r="W449" s="672"/>
      <c r="X449" s="685"/>
      <c r="Y449" s="685"/>
      <c r="Z449" s="672"/>
      <c r="AA449" s="672"/>
      <c r="AB449" s="672"/>
      <c r="AC449" s="672"/>
      <c r="AD449" s="672"/>
      <c r="AE449" s="672"/>
      <c r="AF449" s="672"/>
      <c r="AG449" s="672"/>
      <c r="AH449" s="672"/>
      <c r="AI449" s="672"/>
      <c r="AJ449" s="672"/>
    </row>
    <row r="450" spans="1:36" ht="15.75" customHeight="1">
      <c r="A450" s="672"/>
      <c r="B450" s="672"/>
      <c r="C450" s="672"/>
      <c r="D450" s="672"/>
      <c r="E450" s="672"/>
      <c r="F450" s="672"/>
      <c r="G450" s="672"/>
      <c r="H450" s="672"/>
      <c r="I450" s="672"/>
      <c r="J450" s="672"/>
      <c r="K450" s="672"/>
      <c r="L450" s="672"/>
      <c r="M450" s="672"/>
      <c r="N450" s="672"/>
      <c r="O450" s="672"/>
      <c r="P450" s="672"/>
      <c r="Q450" s="672"/>
      <c r="R450" s="672"/>
      <c r="S450" s="672"/>
      <c r="T450" s="672"/>
      <c r="U450" s="672"/>
      <c r="V450" s="672"/>
      <c r="W450" s="672"/>
      <c r="X450" s="685"/>
      <c r="Y450" s="685"/>
      <c r="Z450" s="672"/>
      <c r="AA450" s="672"/>
      <c r="AB450" s="672"/>
      <c r="AC450" s="672"/>
      <c r="AD450" s="672"/>
      <c r="AE450" s="672"/>
      <c r="AF450" s="672"/>
      <c r="AG450" s="672"/>
      <c r="AH450" s="672"/>
      <c r="AI450" s="672"/>
      <c r="AJ450" s="672"/>
    </row>
    <row r="451" spans="1:36" ht="15.75" customHeight="1">
      <c r="A451" s="672"/>
      <c r="B451" s="672"/>
      <c r="C451" s="672"/>
      <c r="D451" s="672"/>
      <c r="E451" s="672"/>
      <c r="F451" s="672"/>
      <c r="G451" s="672"/>
      <c r="H451" s="672"/>
      <c r="I451" s="672"/>
      <c r="J451" s="672"/>
      <c r="K451" s="672"/>
      <c r="L451" s="672"/>
      <c r="M451" s="672"/>
      <c r="N451" s="672"/>
      <c r="O451" s="672"/>
      <c r="P451" s="672"/>
      <c r="Q451" s="672"/>
      <c r="R451" s="672"/>
      <c r="S451" s="672"/>
      <c r="T451" s="672"/>
      <c r="U451" s="672"/>
      <c r="V451" s="672"/>
      <c r="W451" s="672"/>
      <c r="X451" s="685"/>
      <c r="Y451" s="685"/>
      <c r="Z451" s="672"/>
      <c r="AA451" s="672"/>
      <c r="AB451" s="672"/>
      <c r="AC451" s="672"/>
      <c r="AD451" s="672"/>
      <c r="AE451" s="672"/>
      <c r="AF451" s="672"/>
      <c r="AG451" s="672"/>
      <c r="AH451" s="672"/>
      <c r="AI451" s="672"/>
      <c r="AJ451" s="672"/>
    </row>
    <row r="452" spans="1:36" ht="15.75" customHeight="1">
      <c r="A452" s="672"/>
      <c r="B452" s="672"/>
      <c r="C452" s="672"/>
      <c r="D452" s="672"/>
      <c r="E452" s="672"/>
      <c r="F452" s="672"/>
      <c r="G452" s="672"/>
      <c r="H452" s="672"/>
      <c r="I452" s="672"/>
      <c r="J452" s="672"/>
      <c r="K452" s="672"/>
      <c r="L452" s="672"/>
      <c r="M452" s="672"/>
      <c r="N452" s="672"/>
      <c r="O452" s="672"/>
      <c r="P452" s="672"/>
      <c r="Q452" s="672"/>
      <c r="R452" s="672"/>
      <c r="S452" s="672"/>
      <c r="T452" s="672"/>
      <c r="U452" s="672"/>
      <c r="V452" s="672"/>
      <c r="W452" s="672"/>
      <c r="X452" s="685"/>
      <c r="Y452" s="685"/>
      <c r="Z452" s="672"/>
      <c r="AA452" s="672"/>
      <c r="AB452" s="672"/>
      <c r="AC452" s="672"/>
      <c r="AD452" s="672"/>
      <c r="AE452" s="672"/>
      <c r="AF452" s="672"/>
      <c r="AG452" s="672"/>
      <c r="AH452" s="672"/>
      <c r="AI452" s="672"/>
      <c r="AJ452" s="672"/>
    </row>
    <row r="453" spans="1:36" ht="15.75" customHeight="1">
      <c r="A453" s="672"/>
      <c r="B453" s="672"/>
      <c r="C453" s="672"/>
      <c r="D453" s="672"/>
      <c r="E453" s="672"/>
      <c r="F453" s="672"/>
      <c r="G453" s="672"/>
      <c r="H453" s="672"/>
      <c r="I453" s="672"/>
      <c r="J453" s="672"/>
      <c r="K453" s="672"/>
      <c r="L453" s="672"/>
      <c r="M453" s="672"/>
      <c r="N453" s="672"/>
      <c r="O453" s="672"/>
      <c r="P453" s="672"/>
      <c r="Q453" s="672"/>
      <c r="R453" s="672"/>
      <c r="S453" s="672"/>
      <c r="T453" s="672"/>
      <c r="U453" s="672"/>
      <c r="V453" s="672"/>
      <c r="W453" s="672"/>
      <c r="X453" s="685"/>
      <c r="Y453" s="685"/>
      <c r="Z453" s="672"/>
      <c r="AA453" s="672"/>
      <c r="AB453" s="672"/>
      <c r="AC453" s="672"/>
      <c r="AD453" s="672"/>
      <c r="AE453" s="672"/>
      <c r="AF453" s="672"/>
      <c r="AG453" s="672"/>
      <c r="AH453" s="672"/>
      <c r="AI453" s="672"/>
      <c r="AJ453" s="672"/>
    </row>
    <row r="454" spans="1:36" ht="15.75" customHeight="1">
      <c r="A454" s="672"/>
      <c r="B454" s="672"/>
      <c r="C454" s="672"/>
      <c r="D454" s="672"/>
      <c r="E454" s="672"/>
      <c r="F454" s="672"/>
      <c r="G454" s="672"/>
      <c r="H454" s="672"/>
      <c r="I454" s="672"/>
      <c r="J454" s="672"/>
      <c r="K454" s="672"/>
      <c r="L454" s="672"/>
      <c r="M454" s="672"/>
      <c r="N454" s="672"/>
      <c r="O454" s="672"/>
      <c r="P454" s="672"/>
      <c r="Q454" s="672"/>
      <c r="R454" s="672"/>
      <c r="S454" s="672"/>
      <c r="T454" s="672"/>
      <c r="U454" s="672"/>
      <c r="V454" s="672"/>
      <c r="W454" s="672"/>
      <c r="X454" s="685"/>
      <c r="Y454" s="685"/>
      <c r="Z454" s="672"/>
      <c r="AA454" s="672"/>
      <c r="AB454" s="672"/>
      <c r="AC454" s="672"/>
      <c r="AD454" s="672"/>
      <c r="AE454" s="672"/>
      <c r="AF454" s="672"/>
      <c r="AG454" s="672"/>
      <c r="AH454" s="672"/>
      <c r="AI454" s="672"/>
      <c r="AJ454" s="672"/>
    </row>
    <row r="455" spans="1:36" ht="15.75" customHeight="1">
      <c r="A455" s="672"/>
      <c r="B455" s="672"/>
      <c r="C455" s="672"/>
      <c r="D455" s="672"/>
      <c r="E455" s="672"/>
      <c r="F455" s="672"/>
      <c r="G455" s="672"/>
      <c r="H455" s="672"/>
      <c r="I455" s="672"/>
      <c r="J455" s="672"/>
      <c r="K455" s="672"/>
      <c r="L455" s="672"/>
      <c r="M455" s="672"/>
      <c r="N455" s="672"/>
      <c r="O455" s="672"/>
      <c r="P455" s="672"/>
      <c r="Q455" s="672"/>
      <c r="R455" s="672"/>
      <c r="S455" s="672"/>
      <c r="T455" s="672"/>
      <c r="U455" s="672"/>
      <c r="V455" s="672"/>
      <c r="W455" s="672"/>
      <c r="X455" s="685"/>
      <c r="Y455" s="685"/>
      <c r="Z455" s="672"/>
      <c r="AA455" s="672"/>
      <c r="AB455" s="672"/>
      <c r="AC455" s="672"/>
      <c r="AD455" s="672"/>
      <c r="AE455" s="672"/>
      <c r="AF455" s="672"/>
      <c r="AG455" s="672"/>
      <c r="AH455" s="672"/>
      <c r="AI455" s="672"/>
      <c r="AJ455" s="672"/>
    </row>
    <row r="456" spans="1:36" ht="15.75" customHeight="1">
      <c r="A456" s="672"/>
      <c r="B456" s="672"/>
      <c r="C456" s="672"/>
      <c r="D456" s="672"/>
      <c r="E456" s="672"/>
      <c r="F456" s="672"/>
      <c r="G456" s="672"/>
      <c r="H456" s="672"/>
      <c r="I456" s="672"/>
      <c r="J456" s="672"/>
      <c r="K456" s="672"/>
      <c r="L456" s="672"/>
      <c r="M456" s="672"/>
      <c r="N456" s="672"/>
      <c r="O456" s="672"/>
      <c r="P456" s="672"/>
      <c r="Q456" s="672"/>
      <c r="R456" s="672"/>
      <c r="S456" s="672"/>
      <c r="T456" s="672"/>
      <c r="U456" s="672"/>
      <c r="V456" s="672"/>
      <c r="W456" s="672"/>
      <c r="X456" s="685"/>
      <c r="Y456" s="685"/>
      <c r="Z456" s="672"/>
      <c r="AA456" s="672"/>
      <c r="AB456" s="672"/>
      <c r="AC456" s="672"/>
      <c r="AD456" s="672"/>
      <c r="AE456" s="672"/>
      <c r="AF456" s="672"/>
      <c r="AG456" s="672"/>
      <c r="AH456" s="672"/>
      <c r="AI456" s="672"/>
      <c r="AJ456" s="672"/>
    </row>
    <row r="457" spans="1:36" ht="15.75" customHeight="1">
      <c r="A457" s="672"/>
      <c r="B457" s="672"/>
      <c r="C457" s="672"/>
      <c r="D457" s="672"/>
      <c r="E457" s="672"/>
      <c r="F457" s="672"/>
      <c r="G457" s="672"/>
      <c r="H457" s="672"/>
      <c r="I457" s="672"/>
      <c r="J457" s="672"/>
      <c r="K457" s="672"/>
      <c r="L457" s="672"/>
      <c r="M457" s="672"/>
      <c r="N457" s="672"/>
      <c r="O457" s="672"/>
      <c r="P457" s="672"/>
      <c r="Q457" s="672"/>
      <c r="R457" s="672"/>
      <c r="S457" s="672"/>
      <c r="T457" s="672"/>
      <c r="U457" s="672"/>
      <c r="V457" s="672"/>
      <c r="W457" s="672"/>
      <c r="X457" s="685"/>
      <c r="Y457" s="685"/>
      <c r="Z457" s="672"/>
      <c r="AA457" s="672"/>
      <c r="AB457" s="672"/>
      <c r="AC457" s="672"/>
      <c r="AD457" s="672"/>
      <c r="AE457" s="672"/>
      <c r="AF457" s="672"/>
      <c r="AG457" s="672"/>
      <c r="AH457" s="672"/>
      <c r="AI457" s="672"/>
      <c r="AJ457" s="672"/>
    </row>
    <row r="458" spans="1:36" ht="15.75" customHeight="1">
      <c r="A458" s="672"/>
      <c r="B458" s="672"/>
      <c r="C458" s="672"/>
      <c r="D458" s="672"/>
      <c r="E458" s="672"/>
      <c r="F458" s="672"/>
      <c r="G458" s="672"/>
      <c r="H458" s="672"/>
      <c r="I458" s="672"/>
      <c r="J458" s="672"/>
      <c r="K458" s="672"/>
      <c r="L458" s="672"/>
      <c r="M458" s="672"/>
      <c r="N458" s="672"/>
      <c r="O458" s="672"/>
      <c r="P458" s="672"/>
      <c r="Q458" s="672"/>
      <c r="R458" s="672"/>
      <c r="S458" s="672"/>
      <c r="T458" s="672"/>
      <c r="U458" s="672"/>
      <c r="V458" s="672"/>
      <c r="W458" s="672"/>
      <c r="X458" s="685"/>
      <c r="Y458" s="685"/>
      <c r="Z458" s="672"/>
      <c r="AA458" s="672"/>
      <c r="AB458" s="672"/>
      <c r="AC458" s="672"/>
      <c r="AD458" s="672"/>
      <c r="AE458" s="672"/>
      <c r="AF458" s="672"/>
      <c r="AG458" s="672"/>
      <c r="AH458" s="672"/>
      <c r="AI458" s="672"/>
      <c r="AJ458" s="672"/>
    </row>
    <row r="459" spans="1:36" ht="15.75" customHeight="1">
      <c r="A459" s="672"/>
      <c r="B459" s="672"/>
      <c r="C459" s="672"/>
      <c r="D459" s="672"/>
      <c r="E459" s="672"/>
      <c r="F459" s="672"/>
      <c r="G459" s="672"/>
      <c r="H459" s="672"/>
      <c r="I459" s="672"/>
      <c r="J459" s="672"/>
      <c r="K459" s="672"/>
      <c r="L459" s="672"/>
      <c r="M459" s="672"/>
      <c r="N459" s="672"/>
      <c r="O459" s="672"/>
      <c r="P459" s="672"/>
      <c r="Q459" s="672"/>
      <c r="R459" s="672"/>
      <c r="S459" s="672"/>
      <c r="T459" s="672"/>
      <c r="U459" s="672"/>
      <c r="V459" s="672"/>
      <c r="W459" s="672"/>
      <c r="X459" s="685"/>
      <c r="Y459" s="685"/>
      <c r="Z459" s="672"/>
      <c r="AA459" s="672"/>
      <c r="AB459" s="672"/>
      <c r="AC459" s="672"/>
      <c r="AD459" s="672"/>
      <c r="AE459" s="672"/>
      <c r="AF459" s="672"/>
      <c r="AG459" s="672"/>
      <c r="AH459" s="672"/>
      <c r="AI459" s="672"/>
      <c r="AJ459" s="672"/>
    </row>
    <row r="460" spans="1:36" ht="15.75" customHeight="1">
      <c r="A460" s="672"/>
      <c r="B460" s="672"/>
      <c r="C460" s="672"/>
      <c r="D460" s="672"/>
      <c r="E460" s="672"/>
      <c r="F460" s="672"/>
      <c r="G460" s="672"/>
      <c r="H460" s="672"/>
      <c r="I460" s="672"/>
      <c r="J460" s="672"/>
      <c r="K460" s="672"/>
      <c r="L460" s="672"/>
      <c r="M460" s="672"/>
      <c r="N460" s="672"/>
      <c r="O460" s="672"/>
      <c r="P460" s="672"/>
      <c r="Q460" s="672"/>
      <c r="R460" s="672"/>
      <c r="S460" s="672"/>
      <c r="T460" s="672"/>
      <c r="U460" s="672"/>
      <c r="V460" s="672"/>
      <c r="W460" s="672"/>
      <c r="X460" s="685"/>
      <c r="Y460" s="685"/>
      <c r="Z460" s="672"/>
      <c r="AA460" s="672"/>
      <c r="AB460" s="672"/>
      <c r="AC460" s="672"/>
      <c r="AD460" s="672"/>
      <c r="AE460" s="672"/>
      <c r="AF460" s="672"/>
      <c r="AG460" s="672"/>
      <c r="AH460" s="672"/>
      <c r="AI460" s="672"/>
      <c r="AJ460" s="672"/>
    </row>
    <row r="461" spans="1:36" ht="15.75" customHeight="1">
      <c r="A461" s="672"/>
      <c r="B461" s="672"/>
      <c r="C461" s="672"/>
      <c r="D461" s="672"/>
      <c r="E461" s="672"/>
      <c r="F461" s="672"/>
      <c r="G461" s="672"/>
      <c r="H461" s="672"/>
      <c r="I461" s="672"/>
      <c r="J461" s="672"/>
      <c r="K461" s="672"/>
      <c r="L461" s="672"/>
      <c r="M461" s="672"/>
      <c r="N461" s="672"/>
      <c r="O461" s="672"/>
      <c r="P461" s="672"/>
      <c r="Q461" s="672"/>
      <c r="R461" s="672"/>
      <c r="S461" s="672"/>
      <c r="T461" s="672"/>
      <c r="U461" s="672"/>
      <c r="V461" s="672"/>
      <c r="W461" s="672"/>
      <c r="X461" s="685"/>
      <c r="Y461" s="685"/>
      <c r="Z461" s="672"/>
      <c r="AA461" s="672"/>
      <c r="AB461" s="672"/>
      <c r="AC461" s="672"/>
      <c r="AD461" s="672"/>
      <c r="AE461" s="672"/>
      <c r="AF461" s="672"/>
      <c r="AG461" s="672"/>
      <c r="AH461" s="672"/>
      <c r="AI461" s="672"/>
      <c r="AJ461" s="672"/>
    </row>
    <row r="462" spans="1:36" ht="15.75" customHeight="1">
      <c r="A462" s="672"/>
      <c r="B462" s="672"/>
      <c r="C462" s="672"/>
      <c r="D462" s="672"/>
      <c r="E462" s="672"/>
      <c r="F462" s="672"/>
      <c r="G462" s="672"/>
      <c r="H462" s="672"/>
      <c r="I462" s="672"/>
      <c r="J462" s="672"/>
      <c r="K462" s="672"/>
      <c r="L462" s="672"/>
      <c r="M462" s="672"/>
      <c r="N462" s="672"/>
      <c r="O462" s="672"/>
      <c r="P462" s="672"/>
      <c r="Q462" s="672"/>
      <c r="R462" s="672"/>
      <c r="S462" s="672"/>
      <c r="T462" s="672"/>
      <c r="U462" s="672"/>
      <c r="V462" s="672"/>
      <c r="W462" s="672"/>
      <c r="X462" s="685"/>
      <c r="Y462" s="685"/>
      <c r="Z462" s="672"/>
      <c r="AA462" s="672"/>
      <c r="AB462" s="672"/>
      <c r="AC462" s="672"/>
      <c r="AD462" s="672"/>
      <c r="AE462" s="672"/>
      <c r="AF462" s="672"/>
      <c r="AG462" s="672"/>
      <c r="AH462" s="672"/>
      <c r="AI462" s="672"/>
      <c r="AJ462" s="672"/>
    </row>
    <row r="463" spans="1:36" ht="15.75" customHeight="1">
      <c r="A463" s="672"/>
      <c r="B463" s="672"/>
      <c r="C463" s="672"/>
      <c r="D463" s="672"/>
      <c r="E463" s="672"/>
      <c r="F463" s="672"/>
      <c r="G463" s="672"/>
      <c r="H463" s="672"/>
      <c r="I463" s="672"/>
      <c r="J463" s="672"/>
      <c r="K463" s="672"/>
      <c r="L463" s="672"/>
      <c r="M463" s="672"/>
      <c r="N463" s="672"/>
      <c r="O463" s="672"/>
      <c r="P463" s="672"/>
      <c r="Q463" s="672"/>
      <c r="R463" s="672"/>
      <c r="S463" s="672"/>
      <c r="T463" s="672"/>
      <c r="U463" s="672"/>
      <c r="V463" s="672"/>
      <c r="W463" s="672"/>
      <c r="X463" s="685"/>
      <c r="Y463" s="685"/>
      <c r="Z463" s="672"/>
      <c r="AA463" s="672"/>
      <c r="AB463" s="672"/>
      <c r="AC463" s="672"/>
      <c r="AD463" s="672"/>
      <c r="AE463" s="672"/>
      <c r="AF463" s="672"/>
      <c r="AG463" s="672"/>
      <c r="AH463" s="672"/>
      <c r="AI463" s="672"/>
      <c r="AJ463" s="672"/>
    </row>
    <row r="464" spans="1:36" ht="15.75" customHeight="1">
      <c r="A464" s="672"/>
      <c r="B464" s="672"/>
      <c r="C464" s="672"/>
      <c r="D464" s="672"/>
      <c r="E464" s="672"/>
      <c r="F464" s="672"/>
      <c r="G464" s="672"/>
      <c r="H464" s="672"/>
      <c r="I464" s="672"/>
      <c r="J464" s="672"/>
      <c r="K464" s="672"/>
      <c r="L464" s="672"/>
      <c r="M464" s="672"/>
      <c r="N464" s="672"/>
      <c r="O464" s="672"/>
      <c r="P464" s="672"/>
      <c r="Q464" s="672"/>
      <c r="R464" s="672"/>
      <c r="S464" s="672"/>
      <c r="T464" s="672"/>
      <c r="U464" s="672"/>
      <c r="V464" s="672"/>
      <c r="W464" s="672"/>
      <c r="X464" s="685"/>
      <c r="Y464" s="685"/>
      <c r="Z464" s="672"/>
      <c r="AA464" s="672"/>
      <c r="AB464" s="672"/>
      <c r="AC464" s="672"/>
      <c r="AD464" s="672"/>
      <c r="AE464" s="672"/>
      <c r="AF464" s="672"/>
      <c r="AG464" s="672"/>
      <c r="AH464" s="672"/>
      <c r="AI464" s="672"/>
      <c r="AJ464" s="672"/>
    </row>
    <row r="465" spans="1:36" ht="15.75" customHeight="1">
      <c r="A465" s="672"/>
      <c r="B465" s="672"/>
      <c r="C465" s="672"/>
      <c r="D465" s="672"/>
      <c r="E465" s="672"/>
      <c r="F465" s="672"/>
      <c r="G465" s="672"/>
      <c r="H465" s="672"/>
      <c r="I465" s="672"/>
      <c r="J465" s="672"/>
      <c r="K465" s="672"/>
      <c r="L465" s="672"/>
      <c r="M465" s="672"/>
      <c r="N465" s="672"/>
      <c r="O465" s="672"/>
      <c r="P465" s="672"/>
      <c r="Q465" s="672"/>
      <c r="R465" s="672"/>
      <c r="S465" s="672"/>
      <c r="T465" s="672"/>
      <c r="U465" s="672"/>
      <c r="V465" s="672"/>
      <c r="W465" s="672"/>
      <c r="X465" s="685"/>
      <c r="Y465" s="685"/>
      <c r="Z465" s="672"/>
      <c r="AA465" s="672"/>
      <c r="AB465" s="672"/>
      <c r="AC465" s="672"/>
      <c r="AD465" s="672"/>
      <c r="AE465" s="672"/>
      <c r="AF465" s="672"/>
      <c r="AG465" s="672"/>
      <c r="AH465" s="672"/>
      <c r="AI465" s="672"/>
      <c r="AJ465" s="672"/>
    </row>
    <row r="466" spans="1:36" ht="15.75" customHeight="1">
      <c r="A466" s="672"/>
      <c r="B466" s="672"/>
      <c r="C466" s="672"/>
      <c r="D466" s="672"/>
      <c r="E466" s="672"/>
      <c r="F466" s="672"/>
      <c r="G466" s="672"/>
      <c r="H466" s="672"/>
      <c r="I466" s="672"/>
      <c r="J466" s="672"/>
      <c r="K466" s="672"/>
      <c r="L466" s="672"/>
      <c r="M466" s="672"/>
      <c r="N466" s="672"/>
      <c r="O466" s="672"/>
      <c r="P466" s="672"/>
      <c r="Q466" s="672"/>
      <c r="R466" s="672"/>
      <c r="S466" s="672"/>
      <c r="T466" s="672"/>
      <c r="U466" s="672"/>
      <c r="V466" s="672"/>
      <c r="W466" s="672"/>
      <c r="X466" s="685"/>
      <c r="Y466" s="685"/>
      <c r="Z466" s="672"/>
      <c r="AA466" s="672"/>
      <c r="AB466" s="672"/>
      <c r="AC466" s="672"/>
      <c r="AD466" s="672"/>
      <c r="AE466" s="672"/>
      <c r="AF466" s="672"/>
      <c r="AG466" s="672"/>
      <c r="AH466" s="672"/>
      <c r="AI466" s="672"/>
      <c r="AJ466" s="672"/>
    </row>
    <row r="467" spans="1:36" ht="15.75" customHeight="1">
      <c r="A467" s="672"/>
      <c r="B467" s="672"/>
      <c r="C467" s="672"/>
      <c r="D467" s="672"/>
      <c r="E467" s="672"/>
      <c r="F467" s="672"/>
      <c r="G467" s="672"/>
      <c r="H467" s="672"/>
      <c r="I467" s="672"/>
      <c r="J467" s="672"/>
      <c r="K467" s="672"/>
      <c r="L467" s="672"/>
      <c r="M467" s="672"/>
      <c r="N467" s="672"/>
      <c r="O467" s="672"/>
      <c r="P467" s="672"/>
      <c r="Q467" s="672"/>
      <c r="R467" s="672"/>
      <c r="S467" s="672"/>
      <c r="T467" s="672"/>
      <c r="U467" s="672"/>
      <c r="V467" s="672"/>
      <c r="W467" s="672"/>
      <c r="X467" s="685"/>
      <c r="Y467" s="685"/>
      <c r="Z467" s="672"/>
      <c r="AA467" s="672"/>
      <c r="AB467" s="672"/>
      <c r="AC467" s="672"/>
      <c r="AD467" s="672"/>
      <c r="AE467" s="672"/>
      <c r="AF467" s="672"/>
      <c r="AG467" s="672"/>
      <c r="AH467" s="672"/>
      <c r="AI467" s="672"/>
      <c r="AJ467" s="672"/>
    </row>
    <row r="468" spans="1:36" ht="15.75" customHeight="1">
      <c r="A468" s="672"/>
      <c r="B468" s="672"/>
      <c r="C468" s="672"/>
      <c r="D468" s="672"/>
      <c r="E468" s="672"/>
      <c r="F468" s="672"/>
      <c r="G468" s="672"/>
      <c r="H468" s="672"/>
      <c r="I468" s="672"/>
      <c r="J468" s="672"/>
      <c r="K468" s="672"/>
      <c r="L468" s="672"/>
      <c r="M468" s="672"/>
      <c r="N468" s="672"/>
      <c r="O468" s="672"/>
      <c r="P468" s="672"/>
      <c r="Q468" s="672"/>
      <c r="R468" s="672"/>
      <c r="S468" s="672"/>
      <c r="T468" s="672"/>
      <c r="U468" s="672"/>
      <c r="V468" s="672"/>
      <c r="W468" s="672"/>
      <c r="X468" s="685"/>
      <c r="Y468" s="685"/>
      <c r="Z468" s="672"/>
      <c r="AA468" s="672"/>
      <c r="AB468" s="672"/>
      <c r="AC468" s="672"/>
      <c r="AD468" s="672"/>
      <c r="AE468" s="672"/>
      <c r="AF468" s="672"/>
      <c r="AG468" s="672"/>
      <c r="AH468" s="672"/>
      <c r="AI468" s="672"/>
      <c r="AJ468" s="672"/>
    </row>
    <row r="469" spans="1:36" ht="15.75" customHeight="1">
      <c r="A469" s="672"/>
      <c r="B469" s="672"/>
      <c r="C469" s="672"/>
      <c r="D469" s="672"/>
      <c r="E469" s="672"/>
      <c r="F469" s="672"/>
      <c r="G469" s="672"/>
      <c r="H469" s="672"/>
      <c r="I469" s="672"/>
      <c r="J469" s="672"/>
      <c r="K469" s="672"/>
      <c r="L469" s="672"/>
      <c r="M469" s="672"/>
      <c r="N469" s="672"/>
      <c r="O469" s="672"/>
      <c r="P469" s="672"/>
      <c r="Q469" s="672"/>
      <c r="R469" s="672"/>
      <c r="S469" s="672"/>
      <c r="T469" s="672"/>
      <c r="U469" s="672"/>
      <c r="V469" s="672"/>
      <c r="W469" s="672"/>
      <c r="X469" s="685"/>
      <c r="Y469" s="685"/>
      <c r="Z469" s="672"/>
      <c r="AA469" s="672"/>
      <c r="AB469" s="672"/>
      <c r="AC469" s="672"/>
      <c r="AD469" s="672"/>
      <c r="AE469" s="672"/>
      <c r="AF469" s="672"/>
      <c r="AG469" s="672"/>
      <c r="AH469" s="672"/>
      <c r="AI469" s="672"/>
      <c r="AJ469" s="672"/>
    </row>
    <row r="470" spans="1:36" ht="15.75" customHeight="1">
      <c r="A470" s="672"/>
      <c r="B470" s="672"/>
      <c r="C470" s="672"/>
      <c r="D470" s="672"/>
      <c r="E470" s="672"/>
      <c r="F470" s="672"/>
      <c r="G470" s="672"/>
      <c r="H470" s="672"/>
      <c r="I470" s="672"/>
      <c r="J470" s="672"/>
      <c r="K470" s="672"/>
      <c r="L470" s="672"/>
      <c r="M470" s="672"/>
      <c r="N470" s="672"/>
      <c r="O470" s="672"/>
      <c r="P470" s="672"/>
      <c r="Q470" s="672"/>
      <c r="R470" s="672"/>
      <c r="S470" s="672"/>
      <c r="T470" s="672"/>
      <c r="U470" s="672"/>
      <c r="V470" s="672"/>
      <c r="W470" s="672"/>
      <c r="X470" s="685"/>
      <c r="Y470" s="685"/>
      <c r="Z470" s="672"/>
      <c r="AA470" s="672"/>
      <c r="AB470" s="672"/>
      <c r="AC470" s="672"/>
      <c r="AD470" s="672"/>
      <c r="AE470" s="672"/>
      <c r="AF470" s="672"/>
      <c r="AG470" s="672"/>
      <c r="AH470" s="672"/>
      <c r="AI470" s="672"/>
      <c r="AJ470" s="672"/>
    </row>
    <row r="471" spans="1:36" ht="15.75" customHeight="1">
      <c r="A471" s="672"/>
      <c r="B471" s="672"/>
      <c r="C471" s="672"/>
      <c r="D471" s="672"/>
      <c r="E471" s="672"/>
      <c r="F471" s="672"/>
      <c r="G471" s="672"/>
      <c r="H471" s="672"/>
      <c r="I471" s="672"/>
      <c r="J471" s="672"/>
      <c r="K471" s="672"/>
      <c r="L471" s="672"/>
      <c r="M471" s="672"/>
      <c r="N471" s="672"/>
      <c r="O471" s="672"/>
      <c r="P471" s="672"/>
      <c r="Q471" s="672"/>
      <c r="R471" s="672"/>
      <c r="S471" s="672"/>
      <c r="T471" s="672"/>
      <c r="U471" s="672"/>
      <c r="V471" s="672"/>
      <c r="W471" s="672"/>
      <c r="X471" s="685"/>
      <c r="Y471" s="685"/>
      <c r="Z471" s="672"/>
      <c r="AA471" s="672"/>
      <c r="AB471" s="672"/>
      <c r="AC471" s="672"/>
      <c r="AD471" s="672"/>
      <c r="AE471" s="672"/>
      <c r="AF471" s="672"/>
      <c r="AG471" s="672"/>
      <c r="AH471" s="672"/>
      <c r="AI471" s="672"/>
      <c r="AJ471" s="672"/>
    </row>
    <row r="472" spans="1:36" ht="15.75" customHeight="1">
      <c r="A472" s="672"/>
      <c r="B472" s="672"/>
      <c r="C472" s="672"/>
      <c r="D472" s="672"/>
      <c r="E472" s="672"/>
      <c r="F472" s="672"/>
      <c r="G472" s="672"/>
      <c r="H472" s="672"/>
      <c r="I472" s="672"/>
      <c r="J472" s="672"/>
      <c r="K472" s="672"/>
      <c r="L472" s="672"/>
      <c r="M472" s="672"/>
      <c r="N472" s="672"/>
      <c r="O472" s="672"/>
      <c r="P472" s="672"/>
      <c r="Q472" s="672"/>
      <c r="R472" s="672"/>
      <c r="S472" s="672"/>
      <c r="T472" s="672"/>
      <c r="U472" s="672"/>
      <c r="V472" s="672"/>
      <c r="W472" s="672"/>
      <c r="X472" s="685"/>
      <c r="Y472" s="685"/>
      <c r="Z472" s="672"/>
      <c r="AA472" s="672"/>
      <c r="AB472" s="672"/>
      <c r="AC472" s="672"/>
      <c r="AD472" s="672"/>
      <c r="AE472" s="672"/>
      <c r="AF472" s="672"/>
      <c r="AG472" s="672"/>
      <c r="AH472" s="672"/>
      <c r="AI472" s="672"/>
      <c r="AJ472" s="672"/>
    </row>
    <row r="473" spans="1:36" ht="15.75" customHeight="1">
      <c r="A473" s="672"/>
      <c r="B473" s="672"/>
      <c r="C473" s="672"/>
      <c r="D473" s="672"/>
      <c r="E473" s="672"/>
      <c r="F473" s="672"/>
      <c r="G473" s="672"/>
      <c r="H473" s="672"/>
      <c r="I473" s="672"/>
      <c r="J473" s="672"/>
      <c r="K473" s="672"/>
      <c r="L473" s="672"/>
      <c r="M473" s="672"/>
      <c r="N473" s="672"/>
      <c r="O473" s="672"/>
      <c r="P473" s="672"/>
      <c r="Q473" s="672"/>
      <c r="R473" s="672"/>
      <c r="S473" s="672"/>
      <c r="T473" s="672"/>
      <c r="U473" s="672"/>
      <c r="V473" s="672"/>
      <c r="W473" s="672"/>
      <c r="X473" s="685"/>
      <c r="Y473" s="685"/>
      <c r="Z473" s="672"/>
      <c r="AA473" s="672"/>
      <c r="AB473" s="672"/>
      <c r="AC473" s="672"/>
      <c r="AD473" s="672"/>
      <c r="AE473" s="672"/>
      <c r="AF473" s="672"/>
      <c r="AG473" s="672"/>
      <c r="AH473" s="672"/>
      <c r="AI473" s="672"/>
      <c r="AJ473" s="672"/>
    </row>
    <row r="474" spans="1:36" ht="15.75" customHeight="1">
      <c r="A474" s="672"/>
      <c r="B474" s="672"/>
      <c r="C474" s="672"/>
      <c r="D474" s="672"/>
      <c r="E474" s="672"/>
      <c r="F474" s="672"/>
      <c r="G474" s="672"/>
      <c r="H474" s="672"/>
      <c r="I474" s="672"/>
      <c r="J474" s="672"/>
      <c r="K474" s="672"/>
      <c r="L474" s="672"/>
      <c r="M474" s="672"/>
      <c r="N474" s="672"/>
      <c r="O474" s="672"/>
      <c r="P474" s="672"/>
      <c r="Q474" s="672"/>
      <c r="R474" s="672"/>
      <c r="S474" s="672"/>
      <c r="T474" s="672"/>
      <c r="U474" s="672"/>
      <c r="V474" s="672"/>
      <c r="W474" s="672"/>
      <c r="X474" s="685"/>
      <c r="Y474" s="685"/>
      <c r="Z474" s="672"/>
      <c r="AA474" s="672"/>
      <c r="AB474" s="672"/>
      <c r="AC474" s="672"/>
      <c r="AD474" s="672"/>
      <c r="AE474" s="672"/>
      <c r="AF474" s="672"/>
      <c r="AG474" s="672"/>
      <c r="AH474" s="672"/>
      <c r="AI474" s="672"/>
      <c r="AJ474" s="672"/>
    </row>
    <row r="475" spans="1:36" ht="15.75" customHeight="1">
      <c r="A475" s="672"/>
      <c r="B475" s="672"/>
      <c r="C475" s="672"/>
      <c r="D475" s="672"/>
      <c r="E475" s="672"/>
      <c r="F475" s="672"/>
      <c r="G475" s="672"/>
      <c r="H475" s="672"/>
      <c r="I475" s="672"/>
      <c r="J475" s="672"/>
      <c r="K475" s="672"/>
      <c r="L475" s="672"/>
      <c r="M475" s="672"/>
      <c r="N475" s="672"/>
      <c r="O475" s="672"/>
      <c r="P475" s="672"/>
      <c r="Q475" s="672"/>
      <c r="R475" s="672"/>
      <c r="S475" s="672"/>
      <c r="T475" s="672"/>
      <c r="U475" s="672"/>
      <c r="V475" s="672"/>
      <c r="W475" s="672"/>
      <c r="X475" s="685"/>
      <c r="Y475" s="685"/>
      <c r="Z475" s="672"/>
      <c r="AA475" s="672"/>
      <c r="AB475" s="672"/>
      <c r="AC475" s="672"/>
      <c r="AD475" s="672"/>
      <c r="AE475" s="672"/>
      <c r="AF475" s="672"/>
      <c r="AG475" s="672"/>
      <c r="AH475" s="672"/>
      <c r="AI475" s="672"/>
      <c r="AJ475" s="672"/>
    </row>
    <row r="476" spans="1:36" ht="15.75" customHeight="1">
      <c r="A476" s="672"/>
      <c r="B476" s="672"/>
      <c r="C476" s="672"/>
      <c r="D476" s="672"/>
      <c r="E476" s="672"/>
      <c r="F476" s="672"/>
      <c r="G476" s="672"/>
      <c r="H476" s="672"/>
      <c r="I476" s="672"/>
      <c r="J476" s="672"/>
      <c r="K476" s="672"/>
      <c r="L476" s="672"/>
      <c r="M476" s="672"/>
      <c r="N476" s="672"/>
      <c r="O476" s="672"/>
      <c r="P476" s="672"/>
      <c r="Q476" s="672"/>
      <c r="R476" s="672"/>
      <c r="S476" s="672"/>
      <c r="T476" s="672"/>
      <c r="U476" s="672"/>
      <c r="V476" s="672"/>
      <c r="W476" s="672"/>
      <c r="X476" s="685"/>
      <c r="Y476" s="685"/>
      <c r="Z476" s="672"/>
      <c r="AA476" s="672"/>
      <c r="AB476" s="672"/>
      <c r="AC476" s="672"/>
      <c r="AD476" s="672"/>
      <c r="AE476" s="672"/>
      <c r="AF476" s="672"/>
      <c r="AG476" s="672"/>
      <c r="AH476" s="672"/>
      <c r="AI476" s="672"/>
      <c r="AJ476" s="672"/>
    </row>
    <row r="477" spans="1:36" ht="15.75" customHeight="1">
      <c r="A477" s="672"/>
      <c r="B477" s="672"/>
      <c r="C477" s="672"/>
      <c r="D477" s="672"/>
      <c r="E477" s="672"/>
      <c r="F477" s="672"/>
      <c r="G477" s="672"/>
      <c r="H477" s="672"/>
      <c r="I477" s="672"/>
      <c r="J477" s="672"/>
      <c r="K477" s="672"/>
      <c r="L477" s="672"/>
      <c r="M477" s="672"/>
      <c r="N477" s="672"/>
      <c r="O477" s="672"/>
      <c r="P477" s="672"/>
      <c r="Q477" s="672"/>
      <c r="R477" s="672"/>
      <c r="S477" s="672"/>
      <c r="T477" s="672"/>
      <c r="U477" s="672"/>
      <c r="V477" s="672"/>
      <c r="W477" s="672"/>
      <c r="X477" s="685"/>
      <c r="Y477" s="685"/>
      <c r="Z477" s="672"/>
      <c r="AA477" s="672"/>
      <c r="AB477" s="672"/>
      <c r="AC477" s="672"/>
      <c r="AD477" s="672"/>
      <c r="AE477" s="672"/>
      <c r="AF477" s="672"/>
      <c r="AG477" s="672"/>
      <c r="AH477" s="672"/>
      <c r="AI477" s="672"/>
      <c r="AJ477" s="672"/>
    </row>
    <row r="478" spans="1:36" ht="15.75" customHeight="1">
      <c r="A478" s="672"/>
      <c r="B478" s="672"/>
      <c r="C478" s="672"/>
      <c r="D478" s="672"/>
      <c r="E478" s="672"/>
      <c r="F478" s="672"/>
      <c r="G478" s="672"/>
      <c r="H478" s="672"/>
      <c r="I478" s="672"/>
      <c r="J478" s="672"/>
      <c r="K478" s="672"/>
      <c r="L478" s="672"/>
      <c r="M478" s="672"/>
      <c r="N478" s="672"/>
      <c r="O478" s="672"/>
      <c r="P478" s="672"/>
      <c r="Q478" s="672"/>
      <c r="R478" s="672"/>
      <c r="S478" s="672"/>
      <c r="T478" s="672"/>
      <c r="U478" s="672"/>
      <c r="V478" s="672"/>
      <c r="W478" s="672"/>
      <c r="X478" s="685"/>
      <c r="Y478" s="685"/>
      <c r="Z478" s="672"/>
      <c r="AA478" s="672"/>
      <c r="AB478" s="672"/>
      <c r="AC478" s="672"/>
      <c r="AD478" s="672"/>
      <c r="AE478" s="672"/>
      <c r="AF478" s="672"/>
      <c r="AG478" s="672"/>
      <c r="AH478" s="672"/>
      <c r="AI478" s="672"/>
      <c r="AJ478" s="672"/>
    </row>
    <row r="479" spans="1:36" ht="15.75" customHeight="1">
      <c r="A479" s="672"/>
      <c r="B479" s="672"/>
      <c r="C479" s="672"/>
      <c r="D479" s="672"/>
      <c r="E479" s="672"/>
      <c r="F479" s="672"/>
      <c r="G479" s="672"/>
      <c r="H479" s="672"/>
      <c r="I479" s="672"/>
      <c r="J479" s="672"/>
      <c r="K479" s="672"/>
      <c r="L479" s="672"/>
      <c r="M479" s="672"/>
      <c r="N479" s="672"/>
      <c r="O479" s="672"/>
      <c r="P479" s="672"/>
      <c r="Q479" s="672"/>
      <c r="R479" s="672"/>
      <c r="S479" s="672"/>
      <c r="T479" s="672"/>
      <c r="U479" s="672"/>
      <c r="V479" s="672"/>
      <c r="W479" s="672"/>
      <c r="X479" s="685"/>
      <c r="Y479" s="685"/>
      <c r="Z479" s="672"/>
      <c r="AA479" s="672"/>
      <c r="AB479" s="672"/>
      <c r="AC479" s="672"/>
      <c r="AD479" s="672"/>
      <c r="AE479" s="672"/>
      <c r="AF479" s="672"/>
      <c r="AG479" s="672"/>
      <c r="AH479" s="672"/>
      <c r="AI479" s="672"/>
      <c r="AJ479" s="672"/>
    </row>
    <row r="480" spans="1:36" ht="15.75" customHeight="1">
      <c r="A480" s="672"/>
      <c r="B480" s="672"/>
      <c r="C480" s="672"/>
      <c r="D480" s="672"/>
      <c r="E480" s="672"/>
      <c r="F480" s="672"/>
      <c r="G480" s="672"/>
      <c r="H480" s="672"/>
      <c r="I480" s="672"/>
      <c r="J480" s="672"/>
      <c r="K480" s="672"/>
      <c r="L480" s="672"/>
      <c r="M480" s="672"/>
      <c r="N480" s="672"/>
      <c r="O480" s="672"/>
      <c r="P480" s="672"/>
      <c r="Q480" s="672"/>
      <c r="R480" s="672"/>
      <c r="S480" s="672"/>
      <c r="T480" s="672"/>
      <c r="U480" s="672"/>
      <c r="V480" s="672"/>
      <c r="W480" s="672"/>
      <c r="X480" s="685"/>
      <c r="Y480" s="685"/>
      <c r="Z480" s="672"/>
      <c r="AA480" s="672"/>
      <c r="AB480" s="672"/>
      <c r="AC480" s="672"/>
      <c r="AD480" s="672"/>
      <c r="AE480" s="672"/>
      <c r="AF480" s="672"/>
      <c r="AG480" s="672"/>
      <c r="AH480" s="672"/>
      <c r="AI480" s="672"/>
      <c r="AJ480" s="672"/>
    </row>
    <row r="481" spans="1:36" ht="15.75" customHeight="1">
      <c r="A481" s="672"/>
      <c r="B481" s="672"/>
      <c r="C481" s="672"/>
      <c r="D481" s="672"/>
      <c r="E481" s="672"/>
      <c r="F481" s="672"/>
      <c r="G481" s="672"/>
      <c r="H481" s="672"/>
      <c r="I481" s="672"/>
      <c r="J481" s="672"/>
      <c r="K481" s="672"/>
      <c r="L481" s="672"/>
      <c r="M481" s="672"/>
      <c r="N481" s="672"/>
      <c r="O481" s="672"/>
      <c r="P481" s="672"/>
      <c r="Q481" s="672"/>
      <c r="R481" s="672"/>
      <c r="S481" s="672"/>
      <c r="T481" s="672"/>
      <c r="U481" s="672"/>
      <c r="V481" s="672"/>
      <c r="W481" s="672"/>
      <c r="X481" s="685"/>
      <c r="Y481" s="685"/>
      <c r="Z481" s="672"/>
      <c r="AA481" s="672"/>
      <c r="AB481" s="672"/>
      <c r="AC481" s="672"/>
      <c r="AD481" s="672"/>
      <c r="AE481" s="672"/>
      <c r="AF481" s="672"/>
      <c r="AG481" s="672"/>
      <c r="AH481" s="672"/>
      <c r="AI481" s="672"/>
      <c r="AJ481" s="672"/>
    </row>
    <row r="482" spans="1:36" ht="15.75" customHeight="1">
      <c r="A482" s="672"/>
      <c r="B482" s="672"/>
      <c r="C482" s="672"/>
      <c r="D482" s="672"/>
      <c r="E482" s="672"/>
      <c r="F482" s="672"/>
      <c r="G482" s="672"/>
      <c r="H482" s="672"/>
      <c r="I482" s="672"/>
      <c r="J482" s="672"/>
      <c r="K482" s="672"/>
      <c r="L482" s="672"/>
      <c r="M482" s="672"/>
      <c r="N482" s="672"/>
      <c r="O482" s="672"/>
      <c r="P482" s="672"/>
      <c r="Q482" s="672"/>
      <c r="R482" s="672"/>
      <c r="S482" s="672"/>
      <c r="T482" s="672"/>
      <c r="U482" s="672"/>
      <c r="V482" s="672"/>
      <c r="W482" s="672"/>
      <c r="X482" s="685"/>
      <c r="Y482" s="685"/>
      <c r="Z482" s="672"/>
      <c r="AA482" s="672"/>
      <c r="AB482" s="672"/>
      <c r="AC482" s="672"/>
      <c r="AD482" s="672"/>
      <c r="AE482" s="672"/>
      <c r="AF482" s="672"/>
      <c r="AG482" s="672"/>
      <c r="AH482" s="672"/>
      <c r="AI482" s="672"/>
      <c r="AJ482" s="672"/>
    </row>
    <row r="483" spans="1:36" ht="15.75" customHeight="1">
      <c r="A483" s="672"/>
      <c r="B483" s="672"/>
      <c r="C483" s="672"/>
      <c r="D483" s="672"/>
      <c r="E483" s="672"/>
      <c r="F483" s="672"/>
      <c r="G483" s="672"/>
      <c r="H483" s="672"/>
      <c r="I483" s="672"/>
      <c r="J483" s="672"/>
      <c r="K483" s="672"/>
      <c r="L483" s="672"/>
      <c r="M483" s="672"/>
      <c r="N483" s="672"/>
      <c r="O483" s="672"/>
      <c r="P483" s="672"/>
      <c r="Q483" s="672"/>
      <c r="R483" s="672"/>
      <c r="S483" s="672"/>
      <c r="T483" s="672"/>
      <c r="U483" s="672"/>
      <c r="V483" s="672"/>
      <c r="W483" s="672"/>
      <c r="X483" s="685"/>
      <c r="Y483" s="685"/>
      <c r="Z483" s="672"/>
      <c r="AA483" s="672"/>
      <c r="AB483" s="672"/>
      <c r="AC483" s="672"/>
      <c r="AD483" s="672"/>
      <c r="AE483" s="672"/>
      <c r="AF483" s="672"/>
      <c r="AG483" s="672"/>
      <c r="AH483" s="672"/>
      <c r="AI483" s="672"/>
      <c r="AJ483" s="672"/>
    </row>
    <row r="484" spans="1:36" ht="15.75" customHeight="1">
      <c r="A484" s="672"/>
      <c r="B484" s="672"/>
      <c r="C484" s="672"/>
      <c r="D484" s="672"/>
      <c r="E484" s="672"/>
      <c r="F484" s="672"/>
      <c r="G484" s="672"/>
      <c r="H484" s="672"/>
      <c r="I484" s="672"/>
      <c r="J484" s="672"/>
      <c r="K484" s="672"/>
      <c r="L484" s="672"/>
      <c r="M484" s="672"/>
      <c r="N484" s="672"/>
      <c r="O484" s="672"/>
      <c r="P484" s="672"/>
      <c r="Q484" s="672"/>
      <c r="R484" s="672"/>
      <c r="S484" s="672"/>
      <c r="T484" s="672"/>
      <c r="U484" s="672"/>
      <c r="V484" s="672"/>
      <c r="W484" s="672"/>
      <c r="X484" s="685"/>
      <c r="Y484" s="685"/>
      <c r="Z484" s="672"/>
      <c r="AA484" s="672"/>
      <c r="AB484" s="672"/>
      <c r="AC484" s="672"/>
      <c r="AD484" s="672"/>
      <c r="AE484" s="672"/>
      <c r="AF484" s="672"/>
      <c r="AG484" s="672"/>
      <c r="AH484" s="672"/>
      <c r="AI484" s="672"/>
      <c r="AJ484" s="672"/>
    </row>
    <row r="485" spans="1:36" ht="15.75" customHeight="1">
      <c r="A485" s="672"/>
      <c r="B485" s="672"/>
      <c r="C485" s="672"/>
      <c r="D485" s="672"/>
      <c r="E485" s="672"/>
      <c r="F485" s="672"/>
      <c r="G485" s="672"/>
      <c r="H485" s="672"/>
      <c r="I485" s="672"/>
      <c r="J485" s="672"/>
      <c r="K485" s="672"/>
      <c r="L485" s="672"/>
      <c r="M485" s="672"/>
      <c r="N485" s="672"/>
      <c r="O485" s="672"/>
      <c r="P485" s="672"/>
      <c r="Q485" s="672"/>
      <c r="R485" s="672"/>
      <c r="S485" s="672"/>
      <c r="T485" s="672"/>
      <c r="U485" s="672"/>
      <c r="V485" s="672"/>
      <c r="W485" s="672"/>
      <c r="X485" s="685"/>
      <c r="Y485" s="685"/>
      <c r="Z485" s="672"/>
      <c r="AA485" s="672"/>
      <c r="AB485" s="672"/>
      <c r="AC485" s="672"/>
      <c r="AD485" s="672"/>
      <c r="AE485" s="672"/>
      <c r="AF485" s="672"/>
      <c r="AG485" s="672"/>
      <c r="AH485" s="672"/>
      <c r="AI485" s="672"/>
      <c r="AJ485" s="672"/>
    </row>
    <row r="486" spans="1:36" ht="15.75" customHeight="1">
      <c r="A486" s="672"/>
      <c r="B486" s="672"/>
      <c r="C486" s="672"/>
      <c r="D486" s="672"/>
      <c r="E486" s="672"/>
      <c r="F486" s="672"/>
      <c r="G486" s="672"/>
      <c r="H486" s="672"/>
      <c r="I486" s="672"/>
      <c r="J486" s="672"/>
      <c r="K486" s="672"/>
      <c r="L486" s="672"/>
      <c r="M486" s="672"/>
      <c r="N486" s="672"/>
      <c r="O486" s="672"/>
      <c r="P486" s="672"/>
      <c r="Q486" s="672"/>
      <c r="R486" s="672"/>
      <c r="S486" s="672"/>
      <c r="T486" s="672"/>
      <c r="U486" s="672"/>
      <c r="V486" s="672"/>
      <c r="W486" s="672"/>
      <c r="X486" s="685"/>
      <c r="Y486" s="685"/>
      <c r="Z486" s="672"/>
      <c r="AA486" s="672"/>
      <c r="AB486" s="672"/>
      <c r="AC486" s="672"/>
      <c r="AD486" s="672"/>
      <c r="AE486" s="672"/>
      <c r="AF486" s="672"/>
      <c r="AG486" s="672"/>
      <c r="AH486" s="672"/>
      <c r="AI486" s="672"/>
      <c r="AJ486" s="672"/>
    </row>
    <row r="487" spans="1:36" ht="15.75" customHeight="1">
      <c r="A487" s="672"/>
      <c r="B487" s="672"/>
      <c r="C487" s="672"/>
      <c r="D487" s="672"/>
      <c r="E487" s="672"/>
      <c r="F487" s="672"/>
      <c r="G487" s="672"/>
      <c r="H487" s="672"/>
      <c r="I487" s="672"/>
      <c r="J487" s="672"/>
      <c r="K487" s="672"/>
      <c r="L487" s="672"/>
      <c r="M487" s="672"/>
      <c r="N487" s="672"/>
      <c r="O487" s="672"/>
      <c r="P487" s="672"/>
      <c r="Q487" s="672"/>
      <c r="R487" s="672"/>
      <c r="S487" s="672"/>
      <c r="T487" s="672"/>
      <c r="U487" s="672"/>
      <c r="V487" s="672"/>
      <c r="W487" s="672"/>
      <c r="X487" s="685"/>
      <c r="Y487" s="685"/>
      <c r="Z487" s="672"/>
      <c r="AA487" s="672"/>
      <c r="AB487" s="672"/>
      <c r="AC487" s="672"/>
      <c r="AD487" s="672"/>
      <c r="AE487" s="672"/>
      <c r="AF487" s="672"/>
      <c r="AG487" s="672"/>
      <c r="AH487" s="672"/>
      <c r="AI487" s="672"/>
      <c r="AJ487" s="672"/>
    </row>
    <row r="488" spans="1:36" ht="15.75" customHeight="1">
      <c r="A488" s="672"/>
      <c r="B488" s="672"/>
      <c r="C488" s="672"/>
      <c r="D488" s="672"/>
      <c r="E488" s="672"/>
      <c r="F488" s="672"/>
      <c r="G488" s="672"/>
      <c r="H488" s="672"/>
      <c r="I488" s="672"/>
      <c r="J488" s="672"/>
      <c r="K488" s="672"/>
      <c r="L488" s="672"/>
      <c r="M488" s="672"/>
      <c r="N488" s="672"/>
      <c r="O488" s="672"/>
      <c r="P488" s="672"/>
      <c r="Q488" s="672"/>
      <c r="R488" s="672"/>
      <c r="S488" s="672"/>
      <c r="T488" s="672"/>
      <c r="U488" s="672"/>
      <c r="V488" s="672"/>
      <c r="W488" s="672"/>
      <c r="X488" s="685"/>
      <c r="Y488" s="685"/>
      <c r="Z488" s="672"/>
      <c r="AA488" s="672"/>
      <c r="AB488" s="672"/>
      <c r="AC488" s="672"/>
      <c r="AD488" s="672"/>
      <c r="AE488" s="672"/>
      <c r="AF488" s="672"/>
      <c r="AG488" s="672"/>
      <c r="AH488" s="672"/>
      <c r="AI488" s="672"/>
      <c r="AJ488" s="672"/>
    </row>
    <row r="489" spans="1:36" ht="15.75" customHeight="1">
      <c r="A489" s="672"/>
      <c r="B489" s="672"/>
      <c r="C489" s="672"/>
      <c r="D489" s="672"/>
      <c r="E489" s="672"/>
      <c r="F489" s="672"/>
      <c r="G489" s="672"/>
      <c r="H489" s="672"/>
      <c r="I489" s="672"/>
      <c r="J489" s="672"/>
      <c r="K489" s="672"/>
      <c r="L489" s="672"/>
      <c r="M489" s="672"/>
      <c r="N489" s="672"/>
      <c r="O489" s="672"/>
      <c r="P489" s="672"/>
      <c r="Q489" s="672"/>
      <c r="R489" s="672"/>
      <c r="S489" s="672"/>
      <c r="T489" s="672"/>
      <c r="U489" s="672"/>
      <c r="V489" s="672"/>
      <c r="W489" s="672"/>
      <c r="X489" s="685"/>
      <c r="Y489" s="685"/>
      <c r="Z489" s="672"/>
      <c r="AA489" s="672"/>
      <c r="AB489" s="672"/>
      <c r="AC489" s="672"/>
      <c r="AD489" s="672"/>
      <c r="AE489" s="672"/>
      <c r="AF489" s="672"/>
      <c r="AG489" s="672"/>
      <c r="AH489" s="672"/>
      <c r="AI489" s="672"/>
      <c r="AJ489" s="672"/>
    </row>
    <row r="490" spans="1:36" ht="15.75" customHeight="1">
      <c r="A490" s="672"/>
      <c r="B490" s="672"/>
      <c r="C490" s="672"/>
      <c r="D490" s="672"/>
      <c r="E490" s="672"/>
      <c r="F490" s="672"/>
      <c r="G490" s="672"/>
      <c r="H490" s="672"/>
      <c r="I490" s="672"/>
      <c r="J490" s="672"/>
      <c r="K490" s="672"/>
      <c r="L490" s="672"/>
      <c r="M490" s="672"/>
      <c r="N490" s="672"/>
      <c r="O490" s="672"/>
      <c r="P490" s="672"/>
      <c r="Q490" s="672"/>
      <c r="R490" s="672"/>
      <c r="S490" s="672"/>
      <c r="T490" s="672"/>
      <c r="U490" s="672"/>
      <c r="V490" s="672"/>
      <c r="W490" s="672"/>
      <c r="X490" s="685"/>
      <c r="Y490" s="685"/>
      <c r="Z490" s="672"/>
      <c r="AA490" s="672"/>
      <c r="AB490" s="672"/>
      <c r="AC490" s="672"/>
      <c r="AD490" s="672"/>
      <c r="AE490" s="672"/>
      <c r="AF490" s="672"/>
      <c r="AG490" s="672"/>
      <c r="AH490" s="672"/>
      <c r="AI490" s="672"/>
      <c r="AJ490" s="672"/>
    </row>
    <row r="491" spans="1:36" ht="15.75" customHeight="1">
      <c r="A491" s="672"/>
      <c r="B491" s="672"/>
      <c r="C491" s="672"/>
      <c r="D491" s="672"/>
      <c r="E491" s="672"/>
      <c r="F491" s="672"/>
      <c r="G491" s="672"/>
      <c r="H491" s="672"/>
      <c r="I491" s="672"/>
      <c r="J491" s="672"/>
      <c r="K491" s="672"/>
      <c r="L491" s="672"/>
      <c r="M491" s="672"/>
      <c r="N491" s="672"/>
      <c r="O491" s="672"/>
      <c r="P491" s="672"/>
      <c r="Q491" s="672"/>
      <c r="R491" s="672"/>
      <c r="S491" s="672"/>
      <c r="T491" s="672"/>
      <c r="U491" s="672"/>
      <c r="V491" s="672"/>
      <c r="W491" s="672"/>
      <c r="X491" s="685"/>
      <c r="Y491" s="685"/>
      <c r="Z491" s="672"/>
      <c r="AA491" s="672"/>
      <c r="AB491" s="672"/>
      <c r="AC491" s="672"/>
      <c r="AD491" s="672"/>
      <c r="AE491" s="672"/>
      <c r="AF491" s="672"/>
      <c r="AG491" s="672"/>
      <c r="AH491" s="672"/>
      <c r="AI491" s="672"/>
      <c r="AJ491" s="672"/>
    </row>
    <row r="492" spans="1:36" ht="15.75" customHeight="1">
      <c r="A492" s="672"/>
      <c r="B492" s="672"/>
      <c r="C492" s="672"/>
      <c r="D492" s="672"/>
      <c r="E492" s="672"/>
      <c r="F492" s="672"/>
      <c r="G492" s="672"/>
      <c r="H492" s="672"/>
      <c r="I492" s="672"/>
      <c r="J492" s="672"/>
      <c r="K492" s="672"/>
      <c r="L492" s="672"/>
      <c r="M492" s="672"/>
      <c r="N492" s="672"/>
      <c r="O492" s="672"/>
      <c r="P492" s="672"/>
      <c r="Q492" s="672"/>
      <c r="R492" s="672"/>
      <c r="S492" s="672"/>
      <c r="T492" s="672"/>
      <c r="U492" s="672"/>
      <c r="V492" s="672"/>
      <c r="W492" s="672"/>
      <c r="X492" s="685"/>
      <c r="Y492" s="685"/>
      <c r="Z492" s="672"/>
      <c r="AA492" s="672"/>
      <c r="AB492" s="672"/>
      <c r="AC492" s="672"/>
      <c r="AD492" s="672"/>
      <c r="AE492" s="672"/>
      <c r="AF492" s="672"/>
      <c r="AG492" s="672"/>
      <c r="AH492" s="672"/>
      <c r="AI492" s="672"/>
      <c r="AJ492" s="672"/>
    </row>
    <row r="493" spans="1:36" ht="15.75" customHeight="1">
      <c r="A493" s="672"/>
      <c r="B493" s="672"/>
      <c r="C493" s="672"/>
      <c r="D493" s="672"/>
      <c r="E493" s="672"/>
      <c r="F493" s="672"/>
      <c r="G493" s="672"/>
      <c r="H493" s="672"/>
      <c r="I493" s="672"/>
      <c r="J493" s="672"/>
      <c r="K493" s="672"/>
      <c r="L493" s="672"/>
      <c r="M493" s="672"/>
      <c r="N493" s="672"/>
      <c r="O493" s="672"/>
      <c r="P493" s="672"/>
      <c r="Q493" s="672"/>
      <c r="R493" s="672"/>
      <c r="S493" s="672"/>
      <c r="T493" s="672"/>
      <c r="U493" s="672"/>
      <c r="V493" s="672"/>
      <c r="W493" s="672"/>
      <c r="X493" s="685"/>
      <c r="Y493" s="685"/>
      <c r="Z493" s="672"/>
      <c r="AA493" s="672"/>
      <c r="AB493" s="672"/>
      <c r="AC493" s="672"/>
      <c r="AD493" s="672"/>
      <c r="AE493" s="672"/>
      <c r="AF493" s="672"/>
      <c r="AG493" s="672"/>
      <c r="AH493" s="672"/>
      <c r="AI493" s="672"/>
      <c r="AJ493" s="672"/>
    </row>
    <row r="494" spans="1:36" ht="15.75" customHeight="1">
      <c r="A494" s="672"/>
      <c r="B494" s="672"/>
      <c r="C494" s="672"/>
      <c r="D494" s="672"/>
      <c r="E494" s="672"/>
      <c r="F494" s="672"/>
      <c r="G494" s="672"/>
      <c r="H494" s="672"/>
      <c r="I494" s="672"/>
      <c r="J494" s="672"/>
      <c r="K494" s="672"/>
      <c r="L494" s="672"/>
      <c r="M494" s="672"/>
      <c r="N494" s="672"/>
      <c r="O494" s="672"/>
      <c r="P494" s="672"/>
      <c r="Q494" s="672"/>
      <c r="R494" s="672"/>
      <c r="S494" s="672"/>
      <c r="T494" s="672"/>
      <c r="U494" s="672"/>
      <c r="V494" s="672"/>
      <c r="W494" s="672"/>
      <c r="X494" s="685"/>
      <c r="Y494" s="685"/>
      <c r="Z494" s="672"/>
      <c r="AA494" s="672"/>
      <c r="AB494" s="672"/>
      <c r="AC494" s="672"/>
      <c r="AD494" s="672"/>
      <c r="AE494" s="672"/>
      <c r="AF494" s="672"/>
      <c r="AG494" s="672"/>
      <c r="AH494" s="672"/>
      <c r="AI494" s="672"/>
      <c r="AJ494" s="672"/>
    </row>
    <row r="495" spans="1:36" ht="15.75" customHeight="1">
      <c r="A495" s="672"/>
      <c r="B495" s="672"/>
      <c r="C495" s="672"/>
      <c r="D495" s="672"/>
      <c r="E495" s="672"/>
      <c r="F495" s="672"/>
      <c r="G495" s="672"/>
      <c r="H495" s="672"/>
      <c r="I495" s="672"/>
      <c r="J495" s="672"/>
      <c r="K495" s="672"/>
      <c r="L495" s="672"/>
      <c r="M495" s="672"/>
      <c r="N495" s="672"/>
      <c r="O495" s="672"/>
      <c r="P495" s="672"/>
      <c r="Q495" s="672"/>
      <c r="R495" s="672"/>
      <c r="S495" s="672"/>
      <c r="T495" s="672"/>
      <c r="U495" s="672"/>
      <c r="V495" s="672"/>
      <c r="W495" s="672"/>
      <c r="X495" s="685"/>
      <c r="Y495" s="685"/>
      <c r="Z495" s="672"/>
      <c r="AA495" s="672"/>
      <c r="AB495" s="672"/>
      <c r="AC495" s="672"/>
      <c r="AD495" s="672"/>
      <c r="AE495" s="672"/>
      <c r="AF495" s="672"/>
      <c r="AG495" s="672"/>
      <c r="AH495" s="672"/>
      <c r="AI495" s="672"/>
      <c r="AJ495" s="672"/>
    </row>
    <row r="496" spans="1:36" ht="15.75" customHeight="1">
      <c r="A496" s="672"/>
      <c r="B496" s="672"/>
      <c r="C496" s="672"/>
      <c r="D496" s="672"/>
      <c r="E496" s="672"/>
      <c r="F496" s="672"/>
      <c r="G496" s="672"/>
      <c r="H496" s="672"/>
      <c r="I496" s="672"/>
      <c r="J496" s="672"/>
      <c r="K496" s="672"/>
      <c r="L496" s="672"/>
      <c r="M496" s="672"/>
      <c r="N496" s="672"/>
      <c r="O496" s="672"/>
      <c r="P496" s="672"/>
      <c r="Q496" s="672"/>
      <c r="R496" s="672"/>
      <c r="S496" s="672"/>
      <c r="T496" s="672"/>
      <c r="U496" s="672"/>
      <c r="V496" s="672"/>
      <c r="W496" s="672"/>
      <c r="X496" s="685"/>
      <c r="Y496" s="685"/>
      <c r="Z496" s="672"/>
      <c r="AA496" s="672"/>
      <c r="AB496" s="672"/>
      <c r="AC496" s="672"/>
      <c r="AD496" s="672"/>
      <c r="AE496" s="672"/>
      <c r="AF496" s="672"/>
      <c r="AG496" s="672"/>
      <c r="AH496" s="672"/>
      <c r="AI496" s="672"/>
      <c r="AJ496" s="672"/>
    </row>
    <row r="497" spans="1:36" ht="15.75" customHeight="1">
      <c r="A497" s="672"/>
      <c r="B497" s="672"/>
      <c r="C497" s="672"/>
      <c r="D497" s="672"/>
      <c r="E497" s="672"/>
      <c r="F497" s="672"/>
      <c r="G497" s="672"/>
      <c r="H497" s="672"/>
      <c r="I497" s="672"/>
      <c r="J497" s="672"/>
      <c r="K497" s="672"/>
      <c r="L497" s="672"/>
      <c r="M497" s="672"/>
      <c r="N497" s="672"/>
      <c r="O497" s="672"/>
      <c r="P497" s="672"/>
      <c r="Q497" s="672"/>
      <c r="R497" s="672"/>
      <c r="S497" s="672"/>
      <c r="T497" s="672"/>
      <c r="U497" s="672"/>
      <c r="V497" s="672"/>
      <c r="W497" s="672"/>
      <c r="X497" s="685"/>
      <c r="Y497" s="685"/>
      <c r="Z497" s="672"/>
      <c r="AA497" s="672"/>
      <c r="AB497" s="672"/>
      <c r="AC497" s="672"/>
      <c r="AD497" s="672"/>
      <c r="AE497" s="672"/>
      <c r="AF497" s="672"/>
      <c r="AG497" s="672"/>
      <c r="AH497" s="672"/>
      <c r="AI497" s="672"/>
      <c r="AJ497" s="672"/>
    </row>
    <row r="498" spans="1:36" ht="15.75" customHeight="1">
      <c r="A498" s="672"/>
      <c r="B498" s="672"/>
      <c r="C498" s="672"/>
      <c r="D498" s="672"/>
      <c r="E498" s="672"/>
      <c r="F498" s="672"/>
      <c r="G498" s="672"/>
      <c r="H498" s="672"/>
      <c r="I498" s="672"/>
      <c r="J498" s="672"/>
      <c r="K498" s="672"/>
      <c r="L498" s="672"/>
      <c r="M498" s="672"/>
      <c r="N498" s="672"/>
      <c r="O498" s="672"/>
      <c r="P498" s="672"/>
      <c r="Q498" s="672"/>
      <c r="R498" s="672"/>
      <c r="S498" s="672"/>
      <c r="T498" s="672"/>
      <c r="U498" s="672"/>
      <c r="V498" s="672"/>
      <c r="W498" s="672"/>
      <c r="X498" s="685"/>
      <c r="Y498" s="685"/>
      <c r="Z498" s="672"/>
      <c r="AA498" s="672"/>
      <c r="AB498" s="672"/>
      <c r="AC498" s="672"/>
      <c r="AD498" s="672"/>
      <c r="AE498" s="672"/>
      <c r="AF498" s="672"/>
      <c r="AG498" s="672"/>
      <c r="AH498" s="672"/>
      <c r="AI498" s="672"/>
      <c r="AJ498" s="672"/>
    </row>
    <row r="499" spans="1:36" ht="15.75" customHeight="1">
      <c r="A499" s="672"/>
      <c r="B499" s="672"/>
      <c r="C499" s="672"/>
      <c r="D499" s="672"/>
      <c r="E499" s="672"/>
      <c r="F499" s="672"/>
      <c r="G499" s="672"/>
      <c r="H499" s="672"/>
      <c r="I499" s="672"/>
      <c r="J499" s="672"/>
      <c r="K499" s="672"/>
      <c r="L499" s="672"/>
      <c r="M499" s="672"/>
      <c r="N499" s="672"/>
      <c r="O499" s="672"/>
      <c r="P499" s="672"/>
      <c r="Q499" s="672"/>
      <c r="R499" s="672"/>
      <c r="S499" s="672"/>
      <c r="T499" s="672"/>
      <c r="U499" s="672"/>
      <c r="V499" s="672"/>
      <c r="W499" s="672"/>
      <c r="X499" s="685"/>
      <c r="Y499" s="685"/>
      <c r="Z499" s="672"/>
      <c r="AA499" s="672"/>
      <c r="AB499" s="672"/>
      <c r="AC499" s="672"/>
      <c r="AD499" s="672"/>
      <c r="AE499" s="672"/>
      <c r="AF499" s="672"/>
      <c r="AG499" s="672"/>
      <c r="AH499" s="672"/>
      <c r="AI499" s="672"/>
      <c r="AJ499" s="672"/>
    </row>
    <row r="500" spans="1:36" ht="15.75" customHeight="1">
      <c r="A500" s="672"/>
      <c r="B500" s="672"/>
      <c r="C500" s="672"/>
      <c r="D500" s="672"/>
      <c r="E500" s="672"/>
      <c r="F500" s="672"/>
      <c r="G500" s="672"/>
      <c r="H500" s="672"/>
      <c r="I500" s="672"/>
      <c r="J500" s="672"/>
      <c r="K500" s="672"/>
      <c r="L500" s="672"/>
      <c r="M500" s="672"/>
      <c r="N500" s="672"/>
      <c r="O500" s="672"/>
      <c r="P500" s="672"/>
      <c r="Q500" s="672"/>
      <c r="R500" s="672"/>
      <c r="S500" s="672"/>
      <c r="T500" s="672"/>
      <c r="U500" s="672"/>
      <c r="V500" s="672"/>
      <c r="W500" s="672"/>
      <c r="X500" s="685"/>
      <c r="Y500" s="685"/>
      <c r="Z500" s="672"/>
      <c r="AA500" s="672"/>
      <c r="AB500" s="672"/>
      <c r="AC500" s="672"/>
      <c r="AD500" s="672"/>
      <c r="AE500" s="672"/>
      <c r="AF500" s="672"/>
      <c r="AG500" s="672"/>
      <c r="AH500" s="672"/>
      <c r="AI500" s="672"/>
      <c r="AJ500" s="672"/>
    </row>
    <row r="501" spans="1:36" ht="15.75" customHeight="1">
      <c r="A501" s="672"/>
      <c r="B501" s="672"/>
      <c r="C501" s="672"/>
      <c r="D501" s="672"/>
      <c r="E501" s="672"/>
      <c r="F501" s="672"/>
      <c r="G501" s="672"/>
      <c r="H501" s="672"/>
      <c r="I501" s="672"/>
      <c r="J501" s="672"/>
      <c r="K501" s="672"/>
      <c r="L501" s="672"/>
      <c r="M501" s="672"/>
      <c r="N501" s="672"/>
      <c r="O501" s="672"/>
      <c r="P501" s="672"/>
      <c r="Q501" s="672"/>
      <c r="R501" s="672"/>
      <c r="S501" s="672"/>
      <c r="T501" s="672"/>
      <c r="U501" s="672"/>
      <c r="V501" s="672"/>
      <c r="W501" s="672"/>
      <c r="X501" s="685"/>
      <c r="Y501" s="685"/>
      <c r="Z501" s="672"/>
      <c r="AA501" s="672"/>
      <c r="AB501" s="672"/>
      <c r="AC501" s="672"/>
      <c r="AD501" s="672"/>
      <c r="AE501" s="672"/>
      <c r="AF501" s="672"/>
      <c r="AG501" s="672"/>
      <c r="AH501" s="672"/>
      <c r="AI501" s="672"/>
      <c r="AJ501" s="672"/>
    </row>
    <row r="502" spans="1:36" ht="15.75" customHeight="1">
      <c r="A502" s="672"/>
      <c r="B502" s="672"/>
      <c r="C502" s="672"/>
      <c r="D502" s="672"/>
      <c r="E502" s="672"/>
      <c r="F502" s="672"/>
      <c r="G502" s="672"/>
      <c r="H502" s="672"/>
      <c r="I502" s="672"/>
      <c r="J502" s="672"/>
      <c r="K502" s="672"/>
      <c r="L502" s="672"/>
      <c r="M502" s="672"/>
      <c r="N502" s="672"/>
      <c r="O502" s="672"/>
      <c r="P502" s="672"/>
      <c r="Q502" s="672"/>
      <c r="R502" s="672"/>
      <c r="S502" s="672"/>
      <c r="T502" s="672"/>
      <c r="U502" s="672"/>
      <c r="V502" s="672"/>
      <c r="W502" s="672"/>
      <c r="X502" s="685"/>
      <c r="Y502" s="685"/>
      <c r="Z502" s="672"/>
      <c r="AA502" s="672"/>
      <c r="AB502" s="672"/>
      <c r="AC502" s="672"/>
      <c r="AD502" s="672"/>
      <c r="AE502" s="672"/>
      <c r="AF502" s="672"/>
      <c r="AG502" s="672"/>
      <c r="AH502" s="672"/>
      <c r="AI502" s="672"/>
      <c r="AJ502" s="672"/>
    </row>
    <row r="503" spans="1:36" ht="15.75" customHeight="1">
      <c r="A503" s="672"/>
      <c r="B503" s="672"/>
      <c r="C503" s="672"/>
      <c r="D503" s="672"/>
      <c r="E503" s="672"/>
      <c r="F503" s="672"/>
      <c r="G503" s="672"/>
      <c r="H503" s="672"/>
      <c r="I503" s="672"/>
      <c r="J503" s="672"/>
      <c r="K503" s="672"/>
      <c r="L503" s="672"/>
      <c r="M503" s="672"/>
      <c r="N503" s="672"/>
      <c r="O503" s="672"/>
      <c r="P503" s="672"/>
      <c r="Q503" s="672"/>
      <c r="R503" s="672"/>
      <c r="S503" s="672"/>
      <c r="T503" s="672"/>
      <c r="U503" s="672"/>
      <c r="V503" s="672"/>
      <c r="W503" s="672"/>
      <c r="X503" s="685"/>
      <c r="Y503" s="685"/>
      <c r="Z503" s="672"/>
      <c r="AA503" s="672"/>
      <c r="AB503" s="672"/>
      <c r="AC503" s="672"/>
      <c r="AD503" s="672"/>
      <c r="AE503" s="672"/>
      <c r="AF503" s="672"/>
      <c r="AG503" s="672"/>
      <c r="AH503" s="672"/>
      <c r="AI503" s="672"/>
      <c r="AJ503" s="672"/>
    </row>
    <row r="504" spans="1:36" ht="15.75" customHeight="1">
      <c r="A504" s="672"/>
      <c r="B504" s="672"/>
      <c r="C504" s="672"/>
      <c r="D504" s="672"/>
      <c r="E504" s="672"/>
      <c r="F504" s="672"/>
      <c r="G504" s="672"/>
      <c r="H504" s="672"/>
      <c r="I504" s="672"/>
      <c r="J504" s="672"/>
      <c r="K504" s="672"/>
      <c r="L504" s="672"/>
      <c r="M504" s="672"/>
      <c r="N504" s="672"/>
      <c r="O504" s="672"/>
      <c r="P504" s="672"/>
      <c r="Q504" s="672"/>
      <c r="R504" s="672"/>
      <c r="S504" s="672"/>
      <c r="T504" s="672"/>
      <c r="U504" s="672"/>
      <c r="V504" s="672"/>
      <c r="W504" s="672"/>
      <c r="X504" s="685"/>
      <c r="Y504" s="685"/>
      <c r="Z504" s="672"/>
      <c r="AA504" s="672"/>
      <c r="AB504" s="672"/>
      <c r="AC504" s="672"/>
      <c r="AD504" s="672"/>
      <c r="AE504" s="672"/>
      <c r="AF504" s="672"/>
      <c r="AG504" s="672"/>
      <c r="AH504" s="672"/>
      <c r="AI504" s="672"/>
      <c r="AJ504" s="672"/>
    </row>
    <row r="505" spans="1:36" ht="15.75" customHeight="1">
      <c r="A505" s="672"/>
      <c r="B505" s="672"/>
      <c r="C505" s="672"/>
      <c r="D505" s="672"/>
      <c r="E505" s="672"/>
      <c r="F505" s="672"/>
      <c r="G505" s="672"/>
      <c r="H505" s="672"/>
      <c r="I505" s="672"/>
      <c r="J505" s="672"/>
      <c r="K505" s="672"/>
      <c r="L505" s="672"/>
      <c r="M505" s="672"/>
      <c r="N505" s="672"/>
      <c r="O505" s="672"/>
      <c r="P505" s="672"/>
      <c r="Q505" s="672"/>
      <c r="R505" s="672"/>
      <c r="S505" s="672"/>
      <c r="T505" s="672"/>
      <c r="U505" s="672"/>
      <c r="V505" s="672"/>
      <c r="W505" s="672"/>
      <c r="X505" s="685"/>
      <c r="Y505" s="685"/>
      <c r="Z505" s="672"/>
      <c r="AA505" s="672"/>
      <c r="AB505" s="672"/>
      <c r="AC505" s="672"/>
      <c r="AD505" s="672"/>
      <c r="AE505" s="672"/>
      <c r="AF505" s="672"/>
      <c r="AG505" s="672"/>
      <c r="AH505" s="672"/>
      <c r="AI505" s="672"/>
      <c r="AJ505" s="672"/>
    </row>
    <row r="506" spans="1:36" ht="15.75" customHeight="1">
      <c r="A506" s="672"/>
      <c r="B506" s="672"/>
      <c r="C506" s="672"/>
      <c r="D506" s="672"/>
      <c r="E506" s="672"/>
      <c r="F506" s="672"/>
      <c r="G506" s="672"/>
      <c r="H506" s="672"/>
      <c r="I506" s="672"/>
      <c r="J506" s="672"/>
      <c r="K506" s="672"/>
      <c r="L506" s="672"/>
      <c r="M506" s="672"/>
      <c r="N506" s="672"/>
      <c r="O506" s="672"/>
      <c r="P506" s="672"/>
      <c r="Q506" s="672"/>
      <c r="R506" s="672"/>
      <c r="S506" s="672"/>
      <c r="T506" s="672"/>
      <c r="U506" s="672"/>
      <c r="V506" s="672"/>
      <c r="W506" s="672"/>
      <c r="X506" s="685"/>
      <c r="Y506" s="685"/>
      <c r="Z506" s="672"/>
      <c r="AA506" s="672"/>
      <c r="AB506" s="672"/>
      <c r="AC506" s="672"/>
      <c r="AD506" s="672"/>
      <c r="AE506" s="672"/>
      <c r="AF506" s="672"/>
      <c r="AG506" s="672"/>
      <c r="AH506" s="672"/>
      <c r="AI506" s="672"/>
      <c r="AJ506" s="672"/>
    </row>
    <row r="507" spans="1:36" ht="15.75" customHeight="1">
      <c r="A507" s="672"/>
      <c r="B507" s="672"/>
      <c r="C507" s="672"/>
      <c r="D507" s="672"/>
      <c r="E507" s="672"/>
      <c r="F507" s="672"/>
      <c r="G507" s="672"/>
      <c r="H507" s="672"/>
      <c r="I507" s="672"/>
      <c r="J507" s="672"/>
      <c r="K507" s="672"/>
      <c r="L507" s="672"/>
      <c r="M507" s="672"/>
      <c r="N507" s="672"/>
      <c r="O507" s="672"/>
      <c r="P507" s="672"/>
      <c r="Q507" s="672"/>
      <c r="R507" s="672"/>
      <c r="S507" s="672"/>
      <c r="T507" s="672"/>
      <c r="U507" s="672"/>
      <c r="V507" s="672"/>
      <c r="W507" s="672"/>
      <c r="X507" s="685"/>
      <c r="Y507" s="685"/>
      <c r="Z507" s="672"/>
      <c r="AA507" s="672"/>
      <c r="AB507" s="672"/>
      <c r="AC507" s="672"/>
      <c r="AD507" s="672"/>
      <c r="AE507" s="672"/>
      <c r="AF507" s="672"/>
      <c r="AG507" s="672"/>
      <c r="AH507" s="672"/>
      <c r="AI507" s="672"/>
      <c r="AJ507" s="672"/>
    </row>
    <row r="508" spans="1:36" ht="15.75" customHeight="1">
      <c r="A508" s="672"/>
      <c r="B508" s="672"/>
      <c r="C508" s="672"/>
      <c r="D508" s="672"/>
      <c r="E508" s="672"/>
      <c r="F508" s="672"/>
      <c r="G508" s="672"/>
      <c r="H508" s="672"/>
      <c r="I508" s="672"/>
      <c r="J508" s="672"/>
      <c r="K508" s="672"/>
      <c r="L508" s="672"/>
      <c r="M508" s="672"/>
      <c r="N508" s="672"/>
      <c r="O508" s="672"/>
      <c r="P508" s="672"/>
      <c r="Q508" s="672"/>
      <c r="R508" s="672"/>
      <c r="S508" s="672"/>
      <c r="T508" s="672"/>
      <c r="U508" s="672"/>
      <c r="V508" s="672"/>
      <c r="W508" s="672"/>
      <c r="X508" s="685"/>
      <c r="Y508" s="685"/>
      <c r="Z508" s="672"/>
      <c r="AA508" s="672"/>
      <c r="AB508" s="672"/>
      <c r="AC508" s="672"/>
      <c r="AD508" s="672"/>
      <c r="AE508" s="672"/>
      <c r="AF508" s="672"/>
      <c r="AG508" s="672"/>
      <c r="AH508" s="672"/>
      <c r="AI508" s="672"/>
      <c r="AJ508" s="672"/>
    </row>
    <row r="509" spans="1:36" ht="15.75" customHeight="1">
      <c r="A509" s="672"/>
      <c r="B509" s="672"/>
      <c r="C509" s="672"/>
      <c r="D509" s="672"/>
      <c r="E509" s="672"/>
      <c r="F509" s="672"/>
      <c r="G509" s="672"/>
      <c r="H509" s="672"/>
      <c r="I509" s="672"/>
      <c r="J509" s="672"/>
      <c r="K509" s="672"/>
      <c r="L509" s="672"/>
      <c r="M509" s="672"/>
      <c r="N509" s="672"/>
      <c r="O509" s="672"/>
      <c r="P509" s="672"/>
      <c r="Q509" s="672"/>
      <c r="R509" s="672"/>
      <c r="S509" s="672"/>
      <c r="T509" s="672"/>
      <c r="U509" s="672"/>
      <c r="V509" s="672"/>
      <c r="W509" s="672"/>
      <c r="X509" s="685"/>
      <c r="Y509" s="685"/>
      <c r="Z509" s="672"/>
      <c r="AA509" s="672"/>
      <c r="AB509" s="672"/>
      <c r="AC509" s="672"/>
      <c r="AD509" s="672"/>
      <c r="AE509" s="672"/>
      <c r="AF509" s="672"/>
      <c r="AG509" s="672"/>
      <c r="AH509" s="672"/>
      <c r="AI509" s="672"/>
      <c r="AJ509" s="672"/>
    </row>
    <row r="510" spans="1:36" ht="15.75" customHeight="1">
      <c r="A510" s="672"/>
      <c r="B510" s="672"/>
      <c r="C510" s="672"/>
      <c r="D510" s="672"/>
      <c r="E510" s="672"/>
      <c r="F510" s="672"/>
      <c r="G510" s="672"/>
      <c r="H510" s="672"/>
      <c r="I510" s="672"/>
      <c r="J510" s="672"/>
      <c r="K510" s="672"/>
      <c r="L510" s="672"/>
      <c r="M510" s="672"/>
      <c r="N510" s="672"/>
      <c r="O510" s="672"/>
      <c r="P510" s="672"/>
      <c r="Q510" s="672"/>
      <c r="R510" s="672"/>
      <c r="S510" s="672"/>
      <c r="T510" s="672"/>
      <c r="U510" s="672"/>
      <c r="V510" s="672"/>
      <c r="W510" s="672"/>
      <c r="X510" s="685"/>
      <c r="Y510" s="685"/>
      <c r="Z510" s="672"/>
      <c r="AA510" s="672"/>
      <c r="AB510" s="672"/>
      <c r="AC510" s="672"/>
      <c r="AD510" s="672"/>
      <c r="AE510" s="672"/>
      <c r="AF510" s="672"/>
      <c r="AG510" s="672"/>
      <c r="AH510" s="672"/>
      <c r="AI510" s="672"/>
      <c r="AJ510" s="672"/>
    </row>
    <row r="511" spans="1:36" ht="15.75" customHeight="1">
      <c r="A511" s="672"/>
      <c r="B511" s="672"/>
      <c r="C511" s="672"/>
      <c r="D511" s="672"/>
      <c r="E511" s="672"/>
      <c r="F511" s="672"/>
      <c r="G511" s="672"/>
      <c r="H511" s="672"/>
      <c r="I511" s="672"/>
      <c r="J511" s="672"/>
      <c r="K511" s="672"/>
      <c r="L511" s="672"/>
      <c r="M511" s="672"/>
      <c r="N511" s="672"/>
      <c r="O511" s="672"/>
      <c r="P511" s="672"/>
      <c r="Q511" s="672"/>
      <c r="R511" s="672"/>
      <c r="S511" s="672"/>
      <c r="T511" s="672"/>
      <c r="U511" s="672"/>
      <c r="V511" s="672"/>
      <c r="W511" s="672"/>
      <c r="X511" s="685"/>
      <c r="Y511" s="685"/>
      <c r="Z511" s="672"/>
      <c r="AA511" s="672"/>
      <c r="AB511" s="672"/>
      <c r="AC511" s="672"/>
      <c r="AD511" s="672"/>
      <c r="AE511" s="672"/>
      <c r="AF511" s="672"/>
      <c r="AG511" s="672"/>
      <c r="AH511" s="672"/>
      <c r="AI511" s="672"/>
      <c r="AJ511" s="672"/>
    </row>
    <row r="512" spans="1:36" ht="15.75" customHeight="1">
      <c r="A512" s="672"/>
      <c r="B512" s="672"/>
      <c r="C512" s="672"/>
      <c r="D512" s="672"/>
      <c r="E512" s="672"/>
      <c r="F512" s="672"/>
      <c r="G512" s="672"/>
      <c r="H512" s="672"/>
      <c r="I512" s="672"/>
      <c r="J512" s="672"/>
      <c r="K512" s="672"/>
      <c r="L512" s="672"/>
      <c r="M512" s="672"/>
      <c r="N512" s="672"/>
      <c r="O512" s="672"/>
      <c r="P512" s="672"/>
      <c r="Q512" s="672"/>
      <c r="R512" s="672"/>
      <c r="S512" s="672"/>
      <c r="T512" s="672"/>
      <c r="U512" s="672"/>
      <c r="V512" s="672"/>
      <c r="W512" s="672"/>
      <c r="X512" s="685"/>
      <c r="Y512" s="685"/>
      <c r="Z512" s="672"/>
      <c r="AA512" s="672"/>
      <c r="AB512" s="672"/>
      <c r="AC512" s="672"/>
      <c r="AD512" s="672"/>
      <c r="AE512" s="672"/>
      <c r="AF512" s="672"/>
      <c r="AG512" s="672"/>
      <c r="AH512" s="672"/>
      <c r="AI512" s="672"/>
      <c r="AJ512" s="672"/>
    </row>
    <row r="513" spans="1:36" ht="15.75" customHeight="1">
      <c r="A513" s="672"/>
      <c r="B513" s="672"/>
      <c r="C513" s="672"/>
      <c r="D513" s="672"/>
      <c r="E513" s="672"/>
      <c r="F513" s="672"/>
      <c r="G513" s="672"/>
      <c r="H513" s="672"/>
      <c r="I513" s="672"/>
      <c r="J513" s="672"/>
      <c r="K513" s="672"/>
      <c r="L513" s="672"/>
      <c r="M513" s="672"/>
      <c r="N513" s="672"/>
      <c r="O513" s="672"/>
      <c r="P513" s="672"/>
      <c r="Q513" s="672"/>
      <c r="R513" s="672"/>
      <c r="S513" s="672"/>
      <c r="T513" s="672"/>
      <c r="U513" s="672"/>
      <c r="V513" s="672"/>
      <c r="W513" s="672"/>
      <c r="X513" s="685"/>
      <c r="Y513" s="685"/>
      <c r="Z513" s="672"/>
      <c r="AA513" s="672"/>
      <c r="AB513" s="672"/>
      <c r="AC513" s="672"/>
      <c r="AD513" s="672"/>
      <c r="AE513" s="672"/>
      <c r="AF513" s="672"/>
      <c r="AG513" s="672"/>
      <c r="AH513" s="672"/>
      <c r="AI513" s="672"/>
      <c r="AJ513" s="672"/>
    </row>
    <row r="514" spans="1:36" ht="15.75" customHeight="1">
      <c r="A514" s="672"/>
      <c r="B514" s="672"/>
      <c r="C514" s="672"/>
      <c r="D514" s="672"/>
      <c r="E514" s="672"/>
      <c r="F514" s="672"/>
      <c r="G514" s="672"/>
      <c r="H514" s="672"/>
      <c r="I514" s="672"/>
      <c r="J514" s="672"/>
      <c r="K514" s="672"/>
      <c r="L514" s="672"/>
      <c r="M514" s="672"/>
      <c r="N514" s="672"/>
      <c r="O514" s="672"/>
      <c r="P514" s="672"/>
      <c r="Q514" s="672"/>
      <c r="R514" s="672"/>
      <c r="S514" s="672"/>
      <c r="T514" s="672"/>
      <c r="U514" s="672"/>
      <c r="V514" s="672"/>
      <c r="W514" s="672"/>
      <c r="X514" s="685"/>
      <c r="Y514" s="685"/>
      <c r="Z514" s="672"/>
      <c r="AA514" s="672"/>
      <c r="AB514" s="672"/>
      <c r="AC514" s="672"/>
      <c r="AD514" s="672"/>
      <c r="AE514" s="672"/>
      <c r="AF514" s="672"/>
      <c r="AG514" s="672"/>
      <c r="AH514" s="672"/>
      <c r="AI514" s="672"/>
      <c r="AJ514" s="672"/>
    </row>
    <row r="515" spans="1:36" ht="15.75" customHeight="1">
      <c r="A515" s="672"/>
      <c r="B515" s="672"/>
      <c r="C515" s="672"/>
      <c r="D515" s="672"/>
      <c r="E515" s="672"/>
      <c r="F515" s="672"/>
      <c r="G515" s="672"/>
      <c r="H515" s="672"/>
      <c r="I515" s="672"/>
      <c r="J515" s="672"/>
      <c r="K515" s="672"/>
      <c r="L515" s="672"/>
      <c r="M515" s="672"/>
      <c r="N515" s="672"/>
      <c r="O515" s="672"/>
      <c r="P515" s="672"/>
      <c r="Q515" s="672"/>
      <c r="R515" s="672"/>
      <c r="S515" s="672"/>
      <c r="T515" s="672"/>
      <c r="U515" s="672"/>
      <c r="V515" s="672"/>
      <c r="W515" s="672"/>
      <c r="X515" s="685"/>
      <c r="Y515" s="685"/>
      <c r="Z515" s="672"/>
      <c r="AA515" s="672"/>
      <c r="AB515" s="672"/>
      <c r="AC515" s="672"/>
      <c r="AD515" s="672"/>
      <c r="AE515" s="672"/>
      <c r="AF515" s="672"/>
      <c r="AG515" s="672"/>
      <c r="AH515" s="672"/>
      <c r="AI515" s="672"/>
      <c r="AJ515" s="672"/>
    </row>
    <row r="516" spans="1:36" ht="15.75" customHeight="1">
      <c r="A516" s="672"/>
      <c r="B516" s="672"/>
      <c r="C516" s="672"/>
      <c r="D516" s="672"/>
      <c r="E516" s="672"/>
      <c r="F516" s="672"/>
      <c r="G516" s="672"/>
      <c r="H516" s="672"/>
      <c r="I516" s="672"/>
      <c r="J516" s="672"/>
      <c r="K516" s="672"/>
      <c r="L516" s="672"/>
      <c r="M516" s="672"/>
      <c r="N516" s="672"/>
      <c r="O516" s="672"/>
      <c r="P516" s="672"/>
      <c r="Q516" s="672"/>
      <c r="R516" s="672"/>
      <c r="S516" s="672"/>
      <c r="T516" s="672"/>
      <c r="U516" s="672"/>
      <c r="V516" s="672"/>
      <c r="W516" s="672"/>
      <c r="X516" s="685"/>
      <c r="Y516" s="685"/>
      <c r="Z516" s="672"/>
      <c r="AA516" s="672"/>
      <c r="AB516" s="672"/>
      <c r="AC516" s="672"/>
      <c r="AD516" s="672"/>
      <c r="AE516" s="672"/>
      <c r="AF516" s="672"/>
      <c r="AG516" s="672"/>
      <c r="AH516" s="672"/>
      <c r="AI516" s="672"/>
      <c r="AJ516" s="672"/>
    </row>
    <row r="517" spans="1:36" ht="15.75" customHeight="1">
      <c r="A517" s="672"/>
      <c r="B517" s="672"/>
      <c r="C517" s="672"/>
      <c r="D517" s="672"/>
      <c r="E517" s="672"/>
      <c r="F517" s="672"/>
      <c r="G517" s="672"/>
      <c r="H517" s="672"/>
      <c r="I517" s="672"/>
      <c r="J517" s="672"/>
      <c r="K517" s="672"/>
      <c r="L517" s="672"/>
      <c r="M517" s="672"/>
      <c r="N517" s="672"/>
      <c r="O517" s="672"/>
      <c r="P517" s="672"/>
      <c r="Q517" s="672"/>
      <c r="R517" s="672"/>
      <c r="S517" s="672"/>
      <c r="T517" s="672"/>
      <c r="U517" s="672"/>
      <c r="V517" s="672"/>
      <c r="W517" s="672"/>
      <c r="X517" s="685"/>
      <c r="Y517" s="685"/>
      <c r="Z517" s="672"/>
      <c r="AA517" s="672"/>
      <c r="AB517" s="672"/>
      <c r="AC517" s="672"/>
      <c r="AD517" s="672"/>
      <c r="AE517" s="672"/>
      <c r="AF517" s="672"/>
      <c r="AG517" s="672"/>
      <c r="AH517" s="672"/>
      <c r="AI517" s="672"/>
      <c r="AJ517" s="672"/>
    </row>
    <row r="518" spans="1:36" ht="15.75" customHeight="1">
      <c r="A518" s="672"/>
      <c r="B518" s="672"/>
      <c r="C518" s="672"/>
      <c r="D518" s="672"/>
      <c r="E518" s="672"/>
      <c r="F518" s="672"/>
      <c r="G518" s="672"/>
      <c r="H518" s="672"/>
      <c r="I518" s="672"/>
      <c r="J518" s="672"/>
      <c r="K518" s="672"/>
      <c r="L518" s="672"/>
      <c r="M518" s="672"/>
      <c r="N518" s="672"/>
      <c r="O518" s="672"/>
      <c r="P518" s="672"/>
      <c r="Q518" s="672"/>
      <c r="R518" s="672"/>
      <c r="S518" s="672"/>
      <c r="T518" s="672"/>
      <c r="U518" s="672"/>
      <c r="V518" s="672"/>
      <c r="W518" s="672"/>
      <c r="X518" s="685"/>
      <c r="Y518" s="685"/>
      <c r="Z518" s="672"/>
      <c r="AA518" s="672"/>
      <c r="AB518" s="672"/>
      <c r="AC518" s="672"/>
      <c r="AD518" s="672"/>
      <c r="AE518" s="672"/>
      <c r="AF518" s="672"/>
      <c r="AG518" s="672"/>
      <c r="AH518" s="672"/>
      <c r="AI518" s="672"/>
      <c r="AJ518" s="672"/>
    </row>
    <row r="519" spans="1:36" ht="15.75" customHeight="1">
      <c r="A519" s="672"/>
      <c r="B519" s="672"/>
      <c r="C519" s="672"/>
      <c r="D519" s="672"/>
      <c r="E519" s="672"/>
      <c r="F519" s="672"/>
      <c r="G519" s="672"/>
      <c r="H519" s="672"/>
      <c r="I519" s="672"/>
      <c r="J519" s="672"/>
      <c r="K519" s="672"/>
      <c r="L519" s="672"/>
      <c r="M519" s="672"/>
      <c r="N519" s="672"/>
      <c r="O519" s="672"/>
      <c r="P519" s="672"/>
      <c r="Q519" s="672"/>
      <c r="R519" s="672"/>
      <c r="S519" s="672"/>
      <c r="T519" s="672"/>
      <c r="U519" s="672"/>
      <c r="V519" s="672"/>
      <c r="W519" s="672"/>
      <c r="X519" s="685"/>
      <c r="Y519" s="685"/>
      <c r="Z519" s="672"/>
      <c r="AA519" s="672"/>
      <c r="AB519" s="672"/>
      <c r="AC519" s="672"/>
      <c r="AD519" s="672"/>
      <c r="AE519" s="672"/>
      <c r="AF519" s="672"/>
      <c r="AG519" s="672"/>
      <c r="AH519" s="672"/>
      <c r="AI519" s="672"/>
      <c r="AJ519" s="672"/>
    </row>
    <row r="520" spans="1:36" ht="15.75" customHeight="1">
      <c r="A520" s="672"/>
      <c r="B520" s="672"/>
      <c r="C520" s="672"/>
      <c r="D520" s="672"/>
      <c r="E520" s="672"/>
      <c r="F520" s="672"/>
      <c r="G520" s="672"/>
      <c r="H520" s="672"/>
      <c r="I520" s="672"/>
      <c r="J520" s="672"/>
      <c r="K520" s="672"/>
      <c r="L520" s="672"/>
      <c r="M520" s="672"/>
      <c r="N520" s="672"/>
      <c r="O520" s="672"/>
      <c r="P520" s="672"/>
      <c r="Q520" s="672"/>
      <c r="R520" s="672"/>
      <c r="S520" s="672"/>
      <c r="T520" s="672"/>
      <c r="U520" s="672"/>
      <c r="V520" s="672"/>
      <c r="W520" s="672"/>
      <c r="X520" s="685"/>
      <c r="Y520" s="685"/>
      <c r="Z520" s="672"/>
      <c r="AA520" s="672"/>
      <c r="AB520" s="672"/>
      <c r="AC520" s="672"/>
      <c r="AD520" s="672"/>
      <c r="AE520" s="672"/>
      <c r="AF520" s="672"/>
      <c r="AG520" s="672"/>
      <c r="AH520" s="672"/>
      <c r="AI520" s="672"/>
      <c r="AJ520" s="672"/>
    </row>
    <row r="521" spans="1:36" ht="15.75" customHeight="1">
      <c r="A521" s="672"/>
      <c r="B521" s="672"/>
      <c r="C521" s="672"/>
      <c r="D521" s="672"/>
      <c r="E521" s="672"/>
      <c r="F521" s="672"/>
      <c r="G521" s="672"/>
      <c r="H521" s="672"/>
      <c r="I521" s="672"/>
      <c r="J521" s="672"/>
      <c r="K521" s="672"/>
      <c r="L521" s="672"/>
      <c r="M521" s="672"/>
      <c r="N521" s="672"/>
      <c r="O521" s="672"/>
      <c r="P521" s="672"/>
      <c r="Q521" s="672"/>
      <c r="R521" s="672"/>
      <c r="S521" s="672"/>
      <c r="T521" s="672"/>
      <c r="U521" s="672"/>
      <c r="V521" s="672"/>
      <c r="W521" s="672"/>
      <c r="X521" s="685"/>
      <c r="Y521" s="685"/>
      <c r="Z521" s="672"/>
      <c r="AA521" s="672"/>
      <c r="AB521" s="672"/>
      <c r="AC521" s="672"/>
      <c r="AD521" s="672"/>
      <c r="AE521" s="672"/>
      <c r="AF521" s="672"/>
      <c r="AG521" s="672"/>
      <c r="AH521" s="672"/>
      <c r="AI521" s="672"/>
      <c r="AJ521" s="672"/>
    </row>
    <row r="522" spans="1:36" ht="15.75" customHeight="1">
      <c r="A522" s="672"/>
      <c r="B522" s="672"/>
      <c r="C522" s="672"/>
      <c r="D522" s="672"/>
      <c r="E522" s="672"/>
      <c r="F522" s="672"/>
      <c r="G522" s="672"/>
      <c r="H522" s="672"/>
      <c r="I522" s="672"/>
      <c r="J522" s="672"/>
      <c r="K522" s="672"/>
      <c r="L522" s="672"/>
      <c r="M522" s="672"/>
      <c r="N522" s="672"/>
      <c r="O522" s="672"/>
      <c r="P522" s="672"/>
      <c r="Q522" s="672"/>
      <c r="R522" s="672"/>
      <c r="S522" s="672"/>
      <c r="T522" s="672"/>
      <c r="U522" s="672"/>
      <c r="V522" s="672"/>
      <c r="W522" s="672"/>
      <c r="X522" s="685"/>
      <c r="Y522" s="685"/>
      <c r="Z522" s="672"/>
      <c r="AA522" s="672"/>
      <c r="AB522" s="672"/>
      <c r="AC522" s="672"/>
      <c r="AD522" s="672"/>
      <c r="AE522" s="672"/>
      <c r="AF522" s="672"/>
      <c r="AG522" s="672"/>
      <c r="AH522" s="672"/>
      <c r="AI522" s="672"/>
      <c r="AJ522" s="672"/>
    </row>
    <row r="523" spans="1:36" ht="15.75" customHeight="1">
      <c r="A523" s="672"/>
      <c r="B523" s="672"/>
      <c r="C523" s="672"/>
      <c r="D523" s="672"/>
      <c r="E523" s="672"/>
      <c r="F523" s="672"/>
      <c r="G523" s="672"/>
      <c r="H523" s="672"/>
      <c r="I523" s="672"/>
      <c r="J523" s="672"/>
      <c r="K523" s="672"/>
      <c r="L523" s="672"/>
      <c r="M523" s="672"/>
      <c r="N523" s="672"/>
      <c r="O523" s="672"/>
      <c r="P523" s="672"/>
      <c r="Q523" s="672"/>
      <c r="R523" s="672"/>
      <c r="S523" s="672"/>
      <c r="T523" s="672"/>
      <c r="U523" s="672"/>
      <c r="V523" s="672"/>
      <c r="W523" s="672"/>
      <c r="X523" s="685"/>
      <c r="Y523" s="685"/>
      <c r="Z523" s="672"/>
      <c r="AA523" s="672"/>
      <c r="AB523" s="672"/>
      <c r="AC523" s="672"/>
      <c r="AD523" s="672"/>
      <c r="AE523" s="672"/>
      <c r="AF523" s="672"/>
      <c r="AG523" s="672"/>
      <c r="AH523" s="672"/>
      <c r="AI523" s="672"/>
      <c r="AJ523" s="672"/>
    </row>
    <row r="524" spans="1:36" ht="15.75" customHeight="1">
      <c r="A524" s="672"/>
      <c r="B524" s="672"/>
      <c r="C524" s="672"/>
      <c r="D524" s="672"/>
      <c r="E524" s="672"/>
      <c r="F524" s="672"/>
      <c r="G524" s="672"/>
      <c r="H524" s="672"/>
      <c r="I524" s="672"/>
      <c r="J524" s="672"/>
      <c r="K524" s="672"/>
      <c r="L524" s="672"/>
      <c r="M524" s="672"/>
      <c r="N524" s="672"/>
      <c r="O524" s="672"/>
      <c r="P524" s="672"/>
      <c r="Q524" s="672"/>
      <c r="R524" s="672"/>
      <c r="S524" s="672"/>
      <c r="T524" s="672"/>
      <c r="U524" s="672"/>
      <c r="V524" s="672"/>
      <c r="W524" s="672"/>
      <c r="X524" s="685"/>
      <c r="Y524" s="685"/>
      <c r="Z524" s="672"/>
      <c r="AA524" s="672"/>
      <c r="AB524" s="672"/>
      <c r="AC524" s="672"/>
      <c r="AD524" s="672"/>
      <c r="AE524" s="672"/>
      <c r="AF524" s="672"/>
      <c r="AG524" s="672"/>
      <c r="AH524" s="672"/>
      <c r="AI524" s="672"/>
      <c r="AJ524" s="672"/>
    </row>
    <row r="525" spans="1:36" ht="15.75" customHeight="1">
      <c r="A525" s="672"/>
      <c r="B525" s="672"/>
      <c r="C525" s="672"/>
      <c r="D525" s="672"/>
      <c r="E525" s="672"/>
      <c r="F525" s="672"/>
      <c r="G525" s="672"/>
      <c r="H525" s="672"/>
      <c r="I525" s="672"/>
      <c r="J525" s="672"/>
      <c r="K525" s="672"/>
      <c r="L525" s="672"/>
      <c r="M525" s="672"/>
      <c r="N525" s="672"/>
      <c r="O525" s="672"/>
      <c r="P525" s="672"/>
      <c r="Q525" s="672"/>
      <c r="R525" s="672"/>
      <c r="S525" s="672"/>
      <c r="T525" s="672"/>
      <c r="U525" s="672"/>
      <c r="V525" s="672"/>
      <c r="W525" s="672"/>
      <c r="X525" s="685"/>
      <c r="Y525" s="685"/>
      <c r="Z525" s="672"/>
      <c r="AA525" s="672"/>
      <c r="AB525" s="672"/>
      <c r="AC525" s="672"/>
      <c r="AD525" s="672"/>
      <c r="AE525" s="672"/>
      <c r="AF525" s="672"/>
      <c r="AG525" s="672"/>
      <c r="AH525" s="672"/>
      <c r="AI525" s="672"/>
      <c r="AJ525" s="672"/>
    </row>
    <row r="526" spans="1:36" ht="15.75" customHeight="1">
      <c r="A526" s="672"/>
      <c r="B526" s="672"/>
      <c r="C526" s="672"/>
      <c r="D526" s="672"/>
      <c r="E526" s="672"/>
      <c r="F526" s="672"/>
      <c r="G526" s="672"/>
      <c r="H526" s="672"/>
      <c r="I526" s="672"/>
      <c r="J526" s="672"/>
      <c r="K526" s="672"/>
      <c r="L526" s="672"/>
      <c r="M526" s="672"/>
      <c r="N526" s="672"/>
      <c r="O526" s="672"/>
      <c r="P526" s="672"/>
      <c r="Q526" s="672"/>
      <c r="R526" s="672"/>
      <c r="S526" s="672"/>
      <c r="T526" s="672"/>
      <c r="U526" s="672"/>
      <c r="V526" s="672"/>
      <c r="W526" s="672"/>
      <c r="X526" s="685"/>
      <c r="Y526" s="685"/>
      <c r="Z526" s="672"/>
      <c r="AA526" s="672"/>
      <c r="AB526" s="672"/>
      <c r="AC526" s="672"/>
      <c r="AD526" s="672"/>
      <c r="AE526" s="672"/>
      <c r="AF526" s="672"/>
      <c r="AG526" s="672"/>
      <c r="AH526" s="672"/>
      <c r="AI526" s="672"/>
      <c r="AJ526" s="672"/>
    </row>
    <row r="527" spans="1:36" ht="15.75" customHeight="1">
      <c r="A527" s="672"/>
      <c r="B527" s="672"/>
      <c r="C527" s="672"/>
      <c r="D527" s="672"/>
      <c r="E527" s="672"/>
      <c r="F527" s="672"/>
      <c r="G527" s="672"/>
      <c r="H527" s="672"/>
      <c r="I527" s="672"/>
      <c r="J527" s="672"/>
      <c r="K527" s="672"/>
      <c r="L527" s="672"/>
      <c r="M527" s="672"/>
      <c r="N527" s="672"/>
      <c r="O527" s="672"/>
      <c r="P527" s="672"/>
      <c r="Q527" s="672"/>
      <c r="R527" s="672"/>
      <c r="S527" s="672"/>
      <c r="T527" s="672"/>
      <c r="U527" s="672"/>
      <c r="V527" s="672"/>
      <c r="W527" s="672"/>
      <c r="X527" s="685"/>
      <c r="Y527" s="685"/>
      <c r="Z527" s="672"/>
      <c r="AA527" s="672"/>
      <c r="AB527" s="672"/>
      <c r="AC527" s="672"/>
      <c r="AD527" s="672"/>
      <c r="AE527" s="672"/>
      <c r="AF527" s="672"/>
      <c r="AG527" s="672"/>
      <c r="AH527" s="672"/>
      <c r="AI527" s="672"/>
      <c r="AJ527" s="672"/>
    </row>
    <row r="528" spans="1:36" ht="15.75" customHeight="1">
      <c r="A528" s="672"/>
      <c r="B528" s="672"/>
      <c r="C528" s="672"/>
      <c r="D528" s="672"/>
      <c r="E528" s="672"/>
      <c r="F528" s="672"/>
      <c r="G528" s="672"/>
      <c r="H528" s="672"/>
      <c r="I528" s="672"/>
      <c r="J528" s="672"/>
      <c r="K528" s="672"/>
      <c r="L528" s="672"/>
      <c r="M528" s="672"/>
      <c r="N528" s="672"/>
      <c r="O528" s="672"/>
      <c r="P528" s="672"/>
      <c r="Q528" s="672"/>
      <c r="R528" s="672"/>
      <c r="S528" s="672"/>
      <c r="T528" s="672"/>
      <c r="U528" s="672"/>
      <c r="V528" s="672"/>
      <c r="W528" s="672"/>
      <c r="X528" s="685"/>
      <c r="Y528" s="685"/>
      <c r="Z528" s="672"/>
      <c r="AA528" s="672"/>
      <c r="AB528" s="672"/>
      <c r="AC528" s="672"/>
      <c r="AD528" s="672"/>
      <c r="AE528" s="672"/>
      <c r="AF528" s="672"/>
      <c r="AG528" s="672"/>
      <c r="AH528" s="672"/>
      <c r="AI528" s="672"/>
      <c r="AJ528" s="672"/>
    </row>
    <row r="529" spans="1:36" ht="15.75" customHeight="1">
      <c r="A529" s="672"/>
      <c r="B529" s="672"/>
      <c r="C529" s="672"/>
      <c r="D529" s="672"/>
      <c r="E529" s="672"/>
      <c r="F529" s="672"/>
      <c r="G529" s="672"/>
      <c r="H529" s="672"/>
      <c r="I529" s="672"/>
      <c r="J529" s="672"/>
      <c r="K529" s="672"/>
      <c r="L529" s="672"/>
      <c r="M529" s="672"/>
      <c r="N529" s="672"/>
      <c r="O529" s="672"/>
      <c r="P529" s="672"/>
      <c r="Q529" s="672"/>
      <c r="R529" s="672"/>
      <c r="S529" s="672"/>
      <c r="T529" s="672"/>
      <c r="U529" s="672"/>
      <c r="V529" s="672"/>
      <c r="W529" s="672"/>
      <c r="X529" s="685"/>
      <c r="Y529" s="685"/>
      <c r="Z529" s="672"/>
      <c r="AA529" s="672"/>
      <c r="AB529" s="672"/>
      <c r="AC529" s="672"/>
      <c r="AD529" s="672"/>
      <c r="AE529" s="672"/>
      <c r="AF529" s="672"/>
      <c r="AG529" s="672"/>
      <c r="AH529" s="672"/>
      <c r="AI529" s="672"/>
      <c r="AJ529" s="672"/>
    </row>
    <row r="530" spans="1:36" ht="15.75" customHeight="1">
      <c r="A530" s="672"/>
      <c r="B530" s="672"/>
      <c r="C530" s="672"/>
      <c r="D530" s="672"/>
      <c r="E530" s="672"/>
      <c r="F530" s="672"/>
      <c r="G530" s="672"/>
      <c r="H530" s="672"/>
      <c r="I530" s="672"/>
      <c r="J530" s="672"/>
      <c r="K530" s="672"/>
      <c r="L530" s="672"/>
      <c r="M530" s="672"/>
      <c r="N530" s="672"/>
      <c r="O530" s="672"/>
      <c r="P530" s="672"/>
      <c r="Q530" s="672"/>
      <c r="R530" s="672"/>
      <c r="S530" s="672"/>
      <c r="T530" s="672"/>
      <c r="U530" s="672"/>
      <c r="V530" s="672"/>
      <c r="W530" s="672"/>
      <c r="X530" s="685"/>
      <c r="Y530" s="685"/>
      <c r="Z530" s="672"/>
      <c r="AA530" s="672"/>
      <c r="AB530" s="672"/>
      <c r="AC530" s="672"/>
      <c r="AD530" s="672"/>
      <c r="AE530" s="672"/>
      <c r="AF530" s="672"/>
      <c r="AG530" s="672"/>
      <c r="AH530" s="672"/>
      <c r="AI530" s="672"/>
      <c r="AJ530" s="672"/>
    </row>
    <row r="531" spans="1:36" ht="15.75" customHeight="1">
      <c r="A531" s="672"/>
      <c r="B531" s="672"/>
      <c r="C531" s="672"/>
      <c r="D531" s="672"/>
      <c r="E531" s="672"/>
      <c r="F531" s="672"/>
      <c r="G531" s="672"/>
      <c r="H531" s="672"/>
      <c r="I531" s="672"/>
      <c r="J531" s="672"/>
      <c r="K531" s="672"/>
      <c r="L531" s="672"/>
      <c r="M531" s="672"/>
      <c r="N531" s="672"/>
      <c r="O531" s="672"/>
      <c r="P531" s="672"/>
      <c r="Q531" s="672"/>
      <c r="R531" s="672"/>
      <c r="S531" s="672"/>
      <c r="T531" s="672"/>
      <c r="U531" s="672"/>
      <c r="V531" s="672"/>
      <c r="W531" s="672"/>
      <c r="X531" s="685"/>
      <c r="Y531" s="685"/>
      <c r="Z531" s="672"/>
      <c r="AA531" s="672"/>
      <c r="AB531" s="672"/>
      <c r="AC531" s="672"/>
      <c r="AD531" s="672"/>
      <c r="AE531" s="672"/>
      <c r="AF531" s="672"/>
      <c r="AG531" s="672"/>
      <c r="AH531" s="672"/>
      <c r="AI531" s="672"/>
      <c r="AJ531" s="672"/>
    </row>
    <row r="532" spans="1:36" ht="15.75" customHeight="1">
      <c r="A532" s="672"/>
      <c r="B532" s="672"/>
      <c r="C532" s="672"/>
      <c r="D532" s="672"/>
      <c r="E532" s="672"/>
      <c r="F532" s="672"/>
      <c r="G532" s="672"/>
      <c r="H532" s="672"/>
      <c r="I532" s="672"/>
      <c r="J532" s="672"/>
      <c r="K532" s="672"/>
      <c r="L532" s="672"/>
      <c r="M532" s="672"/>
      <c r="N532" s="672"/>
      <c r="O532" s="672"/>
      <c r="P532" s="672"/>
      <c r="Q532" s="672"/>
      <c r="R532" s="672"/>
      <c r="S532" s="672"/>
      <c r="T532" s="672"/>
      <c r="U532" s="672"/>
      <c r="V532" s="672"/>
      <c r="W532" s="672"/>
      <c r="X532" s="685"/>
      <c r="Y532" s="685"/>
      <c r="Z532" s="672"/>
      <c r="AA532" s="672"/>
      <c r="AB532" s="672"/>
      <c r="AC532" s="672"/>
      <c r="AD532" s="672"/>
      <c r="AE532" s="672"/>
      <c r="AF532" s="672"/>
      <c r="AG532" s="672"/>
      <c r="AH532" s="672"/>
      <c r="AI532" s="672"/>
      <c r="AJ532" s="672"/>
    </row>
    <row r="533" spans="1:36" ht="15.75" customHeight="1">
      <c r="A533" s="672"/>
      <c r="B533" s="672"/>
      <c r="C533" s="672"/>
      <c r="D533" s="672"/>
      <c r="E533" s="672"/>
      <c r="F533" s="672"/>
      <c r="G533" s="672"/>
      <c r="H533" s="672"/>
      <c r="I533" s="672"/>
      <c r="J533" s="672"/>
      <c r="K533" s="672"/>
      <c r="L533" s="672"/>
      <c r="M533" s="672"/>
      <c r="N533" s="672"/>
      <c r="O533" s="672"/>
      <c r="P533" s="672"/>
      <c r="Q533" s="672"/>
      <c r="R533" s="672"/>
      <c r="S533" s="672"/>
      <c r="T533" s="672"/>
      <c r="U533" s="672"/>
      <c r="V533" s="672"/>
      <c r="W533" s="672"/>
      <c r="X533" s="685"/>
      <c r="Y533" s="685"/>
      <c r="Z533" s="672"/>
      <c r="AA533" s="672"/>
      <c r="AB533" s="672"/>
      <c r="AC533" s="672"/>
      <c r="AD533" s="672"/>
      <c r="AE533" s="672"/>
      <c r="AF533" s="672"/>
      <c r="AG533" s="672"/>
      <c r="AH533" s="672"/>
      <c r="AI533" s="672"/>
      <c r="AJ533" s="672"/>
    </row>
    <row r="534" spans="1:36" ht="15.75" customHeight="1">
      <c r="A534" s="672"/>
      <c r="B534" s="672"/>
      <c r="C534" s="672"/>
      <c r="D534" s="672"/>
      <c r="E534" s="672"/>
      <c r="F534" s="672"/>
      <c r="G534" s="672"/>
      <c r="H534" s="672"/>
      <c r="I534" s="672"/>
      <c r="J534" s="672"/>
      <c r="K534" s="672"/>
      <c r="L534" s="672"/>
      <c r="M534" s="672"/>
      <c r="N534" s="672"/>
      <c r="O534" s="672"/>
      <c r="P534" s="672"/>
      <c r="Q534" s="672"/>
      <c r="R534" s="672"/>
      <c r="S534" s="672"/>
      <c r="T534" s="672"/>
      <c r="U534" s="672"/>
      <c r="V534" s="672"/>
      <c r="W534" s="672"/>
      <c r="X534" s="685"/>
      <c r="Y534" s="685"/>
      <c r="Z534" s="672"/>
      <c r="AA534" s="672"/>
      <c r="AB534" s="672"/>
      <c r="AC534" s="672"/>
      <c r="AD534" s="672"/>
      <c r="AE534" s="672"/>
      <c r="AF534" s="672"/>
      <c r="AG534" s="672"/>
      <c r="AH534" s="672"/>
      <c r="AI534" s="672"/>
      <c r="AJ534" s="672"/>
    </row>
    <row r="535" spans="1:36" ht="15.75" customHeight="1">
      <c r="A535" s="672"/>
      <c r="B535" s="672"/>
      <c r="C535" s="672"/>
      <c r="D535" s="672"/>
      <c r="E535" s="672"/>
      <c r="F535" s="672"/>
      <c r="G535" s="672"/>
      <c r="H535" s="672"/>
      <c r="I535" s="672"/>
      <c r="J535" s="672"/>
      <c r="K535" s="672"/>
      <c r="L535" s="672"/>
      <c r="M535" s="672"/>
      <c r="N535" s="672"/>
      <c r="O535" s="672"/>
      <c r="P535" s="672"/>
      <c r="Q535" s="672"/>
      <c r="R535" s="672"/>
      <c r="S535" s="672"/>
      <c r="T535" s="672"/>
      <c r="U535" s="672"/>
      <c r="V535" s="672"/>
      <c r="W535" s="672"/>
      <c r="X535" s="685"/>
      <c r="Y535" s="685"/>
      <c r="Z535" s="672"/>
      <c r="AA535" s="672"/>
      <c r="AB535" s="672"/>
      <c r="AC535" s="672"/>
      <c r="AD535" s="672"/>
      <c r="AE535" s="672"/>
      <c r="AF535" s="672"/>
      <c r="AG535" s="672"/>
      <c r="AH535" s="672"/>
      <c r="AI535" s="672"/>
      <c r="AJ535" s="672"/>
    </row>
    <row r="536" spans="1:36" ht="15.75" customHeight="1">
      <c r="A536" s="672"/>
      <c r="B536" s="672"/>
      <c r="C536" s="672"/>
      <c r="D536" s="672"/>
      <c r="E536" s="672"/>
      <c r="F536" s="672"/>
      <c r="G536" s="672"/>
      <c r="H536" s="672"/>
      <c r="I536" s="672"/>
      <c r="J536" s="672"/>
      <c r="K536" s="672"/>
      <c r="L536" s="672"/>
      <c r="M536" s="672"/>
      <c r="N536" s="672"/>
      <c r="O536" s="672"/>
      <c r="P536" s="672"/>
      <c r="Q536" s="672"/>
      <c r="R536" s="672"/>
      <c r="S536" s="672"/>
      <c r="T536" s="672"/>
      <c r="U536" s="672"/>
      <c r="V536" s="672"/>
      <c r="W536" s="672"/>
      <c r="X536" s="685"/>
      <c r="Y536" s="685"/>
      <c r="Z536" s="672"/>
      <c r="AA536" s="672"/>
      <c r="AB536" s="672"/>
      <c r="AC536" s="672"/>
      <c r="AD536" s="672"/>
      <c r="AE536" s="672"/>
      <c r="AF536" s="672"/>
      <c r="AG536" s="672"/>
      <c r="AH536" s="672"/>
      <c r="AI536" s="672"/>
      <c r="AJ536" s="672"/>
    </row>
    <row r="537" spans="1:36" ht="15.75" customHeight="1">
      <c r="A537" s="672"/>
      <c r="B537" s="672"/>
      <c r="C537" s="672"/>
      <c r="D537" s="672"/>
      <c r="E537" s="672"/>
      <c r="F537" s="672"/>
      <c r="G537" s="672"/>
      <c r="H537" s="672"/>
      <c r="I537" s="672"/>
      <c r="J537" s="672"/>
      <c r="K537" s="672"/>
      <c r="L537" s="672"/>
      <c r="M537" s="672"/>
      <c r="N537" s="672"/>
      <c r="O537" s="672"/>
      <c r="P537" s="672"/>
      <c r="Q537" s="672"/>
      <c r="R537" s="672"/>
      <c r="S537" s="672"/>
      <c r="T537" s="672"/>
      <c r="U537" s="672"/>
      <c r="V537" s="672"/>
      <c r="W537" s="672"/>
      <c r="X537" s="685"/>
      <c r="Y537" s="685"/>
      <c r="Z537" s="672"/>
      <c r="AA537" s="672"/>
      <c r="AB537" s="672"/>
      <c r="AC537" s="672"/>
      <c r="AD537" s="672"/>
      <c r="AE537" s="672"/>
      <c r="AF537" s="672"/>
      <c r="AG537" s="672"/>
      <c r="AH537" s="672"/>
      <c r="AI537" s="672"/>
      <c r="AJ537" s="672"/>
    </row>
    <row r="538" spans="1:36" ht="15.75" customHeight="1">
      <c r="A538" s="672"/>
      <c r="B538" s="672"/>
      <c r="C538" s="672"/>
      <c r="D538" s="672"/>
      <c r="E538" s="672"/>
      <c r="F538" s="672"/>
      <c r="G538" s="672"/>
      <c r="H538" s="672"/>
      <c r="I538" s="672"/>
      <c r="J538" s="672"/>
      <c r="K538" s="672"/>
      <c r="L538" s="672"/>
      <c r="M538" s="672"/>
      <c r="N538" s="672"/>
      <c r="O538" s="672"/>
      <c r="P538" s="672"/>
      <c r="Q538" s="672"/>
      <c r="R538" s="672"/>
      <c r="S538" s="672"/>
      <c r="T538" s="672"/>
      <c r="U538" s="672"/>
      <c r="V538" s="672"/>
      <c r="W538" s="672"/>
      <c r="X538" s="685"/>
      <c r="Y538" s="685"/>
      <c r="Z538" s="672"/>
      <c r="AA538" s="672"/>
      <c r="AB538" s="672"/>
      <c r="AC538" s="672"/>
      <c r="AD538" s="672"/>
      <c r="AE538" s="672"/>
      <c r="AF538" s="672"/>
      <c r="AG538" s="672"/>
      <c r="AH538" s="672"/>
      <c r="AI538" s="672"/>
      <c r="AJ538" s="672"/>
    </row>
    <row r="539" spans="1:36" ht="15.75" customHeight="1">
      <c r="A539" s="672"/>
      <c r="B539" s="672"/>
      <c r="C539" s="672"/>
      <c r="D539" s="672"/>
      <c r="E539" s="672"/>
      <c r="F539" s="672"/>
      <c r="G539" s="672"/>
      <c r="H539" s="672"/>
      <c r="I539" s="672"/>
      <c r="J539" s="672"/>
      <c r="K539" s="672"/>
      <c r="L539" s="672"/>
      <c r="M539" s="672"/>
      <c r="N539" s="672"/>
      <c r="O539" s="672"/>
      <c r="P539" s="672"/>
      <c r="Q539" s="672"/>
      <c r="R539" s="672"/>
      <c r="S539" s="672"/>
      <c r="T539" s="672"/>
      <c r="U539" s="672"/>
      <c r="V539" s="672"/>
      <c r="W539" s="672"/>
      <c r="X539" s="685"/>
      <c r="Y539" s="685"/>
      <c r="Z539" s="672"/>
      <c r="AA539" s="672"/>
      <c r="AB539" s="672"/>
      <c r="AC539" s="672"/>
      <c r="AD539" s="672"/>
      <c r="AE539" s="672"/>
      <c r="AF539" s="672"/>
      <c r="AG539" s="672"/>
      <c r="AH539" s="672"/>
      <c r="AI539" s="672"/>
      <c r="AJ539" s="672"/>
    </row>
    <row r="540" spans="1:36" ht="15.75" customHeight="1">
      <c r="A540" s="672"/>
      <c r="B540" s="672"/>
      <c r="C540" s="672"/>
      <c r="D540" s="672"/>
      <c r="E540" s="672"/>
      <c r="F540" s="672"/>
      <c r="G540" s="672"/>
      <c r="H540" s="672"/>
      <c r="I540" s="672"/>
      <c r="J540" s="672"/>
      <c r="K540" s="672"/>
      <c r="L540" s="672"/>
      <c r="M540" s="672"/>
      <c r="N540" s="672"/>
      <c r="O540" s="672"/>
      <c r="P540" s="672"/>
      <c r="Q540" s="672"/>
      <c r="R540" s="672"/>
      <c r="S540" s="672"/>
      <c r="T540" s="672"/>
      <c r="U540" s="672"/>
      <c r="V540" s="672"/>
      <c r="W540" s="672"/>
      <c r="X540" s="685"/>
      <c r="Y540" s="685"/>
      <c r="Z540" s="672"/>
      <c r="AA540" s="672"/>
      <c r="AB540" s="672"/>
      <c r="AC540" s="672"/>
      <c r="AD540" s="672"/>
      <c r="AE540" s="672"/>
      <c r="AF540" s="672"/>
      <c r="AG540" s="672"/>
      <c r="AH540" s="672"/>
      <c r="AI540" s="672"/>
      <c r="AJ540" s="672"/>
    </row>
    <row r="541" spans="1:36" ht="15.75" customHeight="1">
      <c r="A541" s="672"/>
      <c r="B541" s="672"/>
      <c r="C541" s="672"/>
      <c r="D541" s="672"/>
      <c r="E541" s="672"/>
      <c r="F541" s="672"/>
      <c r="G541" s="672"/>
      <c r="H541" s="672"/>
      <c r="I541" s="672"/>
      <c r="J541" s="672"/>
      <c r="K541" s="672"/>
      <c r="L541" s="672"/>
      <c r="M541" s="672"/>
      <c r="N541" s="672"/>
      <c r="O541" s="672"/>
      <c r="P541" s="672"/>
      <c r="Q541" s="672"/>
      <c r="R541" s="672"/>
      <c r="S541" s="672"/>
      <c r="T541" s="672"/>
      <c r="U541" s="672"/>
      <c r="V541" s="672"/>
      <c r="W541" s="672"/>
      <c r="X541" s="685"/>
      <c r="Y541" s="685"/>
      <c r="Z541" s="672"/>
      <c r="AA541" s="672"/>
      <c r="AB541" s="672"/>
      <c r="AC541" s="672"/>
      <c r="AD541" s="672"/>
      <c r="AE541" s="672"/>
      <c r="AF541" s="672"/>
      <c r="AG541" s="672"/>
      <c r="AH541" s="672"/>
      <c r="AI541" s="672"/>
      <c r="AJ541" s="672"/>
    </row>
    <row r="542" spans="1:36" ht="15.75" customHeight="1">
      <c r="A542" s="672"/>
      <c r="B542" s="672"/>
      <c r="C542" s="672"/>
      <c r="D542" s="672"/>
      <c r="E542" s="672"/>
      <c r="F542" s="672"/>
      <c r="G542" s="672"/>
      <c r="H542" s="672"/>
      <c r="I542" s="672"/>
      <c r="J542" s="672"/>
      <c r="K542" s="672"/>
      <c r="L542" s="672"/>
      <c r="M542" s="672"/>
      <c r="N542" s="672"/>
      <c r="O542" s="672"/>
      <c r="P542" s="672"/>
      <c r="Q542" s="672"/>
      <c r="R542" s="672"/>
      <c r="S542" s="672"/>
      <c r="T542" s="672"/>
      <c r="U542" s="672"/>
      <c r="V542" s="672"/>
      <c r="W542" s="672"/>
      <c r="X542" s="685"/>
      <c r="Y542" s="685"/>
      <c r="Z542" s="672"/>
      <c r="AA542" s="672"/>
      <c r="AB542" s="672"/>
      <c r="AC542" s="672"/>
      <c r="AD542" s="672"/>
      <c r="AE542" s="672"/>
      <c r="AF542" s="672"/>
      <c r="AG542" s="672"/>
      <c r="AH542" s="672"/>
      <c r="AI542" s="672"/>
      <c r="AJ542" s="672"/>
    </row>
    <row r="543" spans="1:36" ht="15.75" customHeight="1">
      <c r="A543" s="672"/>
      <c r="B543" s="672"/>
      <c r="C543" s="672"/>
      <c r="D543" s="672"/>
      <c r="E543" s="672"/>
      <c r="F543" s="672"/>
      <c r="G543" s="672"/>
      <c r="H543" s="672"/>
      <c r="I543" s="672"/>
      <c r="J543" s="672"/>
      <c r="K543" s="672"/>
      <c r="L543" s="672"/>
      <c r="M543" s="672"/>
      <c r="N543" s="672"/>
      <c r="O543" s="672"/>
      <c r="P543" s="672"/>
      <c r="Q543" s="672"/>
      <c r="R543" s="672"/>
      <c r="S543" s="672"/>
      <c r="T543" s="672"/>
      <c r="U543" s="672"/>
      <c r="V543" s="672"/>
      <c r="W543" s="672"/>
      <c r="X543" s="685"/>
      <c r="Y543" s="685"/>
      <c r="Z543" s="672"/>
      <c r="AA543" s="672"/>
      <c r="AB543" s="672"/>
      <c r="AC543" s="672"/>
      <c r="AD543" s="672"/>
      <c r="AE543" s="672"/>
      <c r="AF543" s="672"/>
      <c r="AG543" s="672"/>
      <c r="AH543" s="672"/>
      <c r="AI543" s="672"/>
      <c r="AJ543" s="672"/>
    </row>
    <row r="544" spans="1:36" ht="15.75" customHeight="1">
      <c r="A544" s="672"/>
      <c r="B544" s="672"/>
      <c r="C544" s="672"/>
      <c r="D544" s="672"/>
      <c r="E544" s="672"/>
      <c r="F544" s="672"/>
      <c r="G544" s="672"/>
      <c r="H544" s="672"/>
      <c r="I544" s="672"/>
      <c r="J544" s="672"/>
      <c r="K544" s="672"/>
      <c r="L544" s="672"/>
      <c r="M544" s="672"/>
      <c r="N544" s="672"/>
      <c r="O544" s="672"/>
      <c r="P544" s="672"/>
      <c r="Q544" s="672"/>
      <c r="R544" s="672"/>
      <c r="S544" s="672"/>
      <c r="T544" s="672"/>
      <c r="U544" s="672"/>
      <c r="V544" s="672"/>
      <c r="W544" s="672"/>
      <c r="X544" s="685"/>
      <c r="Y544" s="685"/>
      <c r="Z544" s="672"/>
      <c r="AA544" s="672"/>
      <c r="AB544" s="672"/>
      <c r="AC544" s="672"/>
      <c r="AD544" s="672"/>
      <c r="AE544" s="672"/>
      <c r="AF544" s="672"/>
      <c r="AG544" s="672"/>
      <c r="AH544" s="672"/>
      <c r="AI544" s="672"/>
      <c r="AJ544" s="672"/>
    </row>
    <row r="545" spans="1:36" ht="15.75" customHeight="1">
      <c r="A545" s="672"/>
      <c r="B545" s="672"/>
      <c r="C545" s="672"/>
      <c r="D545" s="672"/>
      <c r="E545" s="672"/>
      <c r="F545" s="672"/>
      <c r="G545" s="672"/>
      <c r="H545" s="672"/>
      <c r="I545" s="672"/>
      <c r="J545" s="672"/>
      <c r="K545" s="672"/>
      <c r="L545" s="672"/>
      <c r="M545" s="672"/>
      <c r="N545" s="672"/>
      <c r="O545" s="672"/>
      <c r="P545" s="672"/>
      <c r="Q545" s="672"/>
      <c r="R545" s="672"/>
      <c r="S545" s="672"/>
      <c r="T545" s="672"/>
      <c r="U545" s="672"/>
      <c r="V545" s="672"/>
      <c r="W545" s="672"/>
      <c r="X545" s="685"/>
      <c r="Y545" s="685"/>
      <c r="Z545" s="672"/>
      <c r="AA545" s="672"/>
      <c r="AB545" s="672"/>
      <c r="AC545" s="672"/>
      <c r="AD545" s="672"/>
      <c r="AE545" s="672"/>
      <c r="AF545" s="672"/>
      <c r="AG545" s="672"/>
      <c r="AH545" s="672"/>
      <c r="AI545" s="672"/>
      <c r="AJ545" s="672"/>
    </row>
    <row r="546" spans="1:36" ht="15.75" customHeight="1">
      <c r="A546" s="672"/>
      <c r="B546" s="672"/>
      <c r="C546" s="672"/>
      <c r="D546" s="672"/>
      <c r="E546" s="672"/>
      <c r="F546" s="672"/>
      <c r="G546" s="672"/>
      <c r="H546" s="672"/>
      <c r="I546" s="672"/>
      <c r="J546" s="672"/>
      <c r="K546" s="672"/>
      <c r="L546" s="672"/>
      <c r="M546" s="672"/>
      <c r="N546" s="672"/>
      <c r="O546" s="672"/>
      <c r="P546" s="672"/>
      <c r="Q546" s="672"/>
      <c r="R546" s="672"/>
      <c r="S546" s="672"/>
      <c r="T546" s="672"/>
      <c r="U546" s="672"/>
      <c r="V546" s="672"/>
      <c r="W546" s="672"/>
      <c r="X546" s="685"/>
      <c r="Y546" s="685"/>
      <c r="Z546" s="672"/>
      <c r="AA546" s="672"/>
      <c r="AB546" s="672"/>
      <c r="AC546" s="672"/>
      <c r="AD546" s="672"/>
      <c r="AE546" s="672"/>
      <c r="AF546" s="672"/>
      <c r="AG546" s="672"/>
      <c r="AH546" s="672"/>
      <c r="AI546" s="672"/>
      <c r="AJ546" s="672"/>
    </row>
    <row r="547" spans="1:36" ht="15.75" customHeight="1">
      <c r="A547" s="672"/>
      <c r="B547" s="672"/>
      <c r="C547" s="672"/>
      <c r="D547" s="672"/>
      <c r="E547" s="672"/>
      <c r="F547" s="672"/>
      <c r="G547" s="672"/>
      <c r="H547" s="672"/>
      <c r="I547" s="672"/>
      <c r="J547" s="672"/>
      <c r="K547" s="672"/>
      <c r="L547" s="672"/>
      <c r="M547" s="672"/>
      <c r="N547" s="672"/>
      <c r="O547" s="672"/>
      <c r="P547" s="672"/>
      <c r="Q547" s="672"/>
      <c r="R547" s="672"/>
      <c r="S547" s="672"/>
      <c r="T547" s="672"/>
      <c r="U547" s="672"/>
      <c r="V547" s="672"/>
      <c r="W547" s="672"/>
      <c r="X547" s="685"/>
      <c r="Y547" s="685"/>
      <c r="Z547" s="672"/>
      <c r="AA547" s="672"/>
      <c r="AB547" s="672"/>
      <c r="AC547" s="672"/>
      <c r="AD547" s="672"/>
      <c r="AE547" s="672"/>
      <c r="AF547" s="672"/>
      <c r="AG547" s="672"/>
      <c r="AH547" s="672"/>
      <c r="AI547" s="672"/>
      <c r="AJ547" s="672"/>
    </row>
    <row r="548" spans="1:36" ht="15.75" customHeight="1">
      <c r="A548" s="672"/>
      <c r="B548" s="672"/>
      <c r="C548" s="672"/>
      <c r="D548" s="672"/>
      <c r="E548" s="672"/>
      <c r="F548" s="672"/>
      <c r="G548" s="672"/>
      <c r="H548" s="672"/>
      <c r="I548" s="672"/>
      <c r="J548" s="672"/>
      <c r="K548" s="672"/>
      <c r="L548" s="672"/>
      <c r="M548" s="672"/>
      <c r="N548" s="672"/>
      <c r="O548" s="672"/>
      <c r="P548" s="672"/>
      <c r="Q548" s="672"/>
      <c r="R548" s="672"/>
      <c r="S548" s="672"/>
      <c r="T548" s="672"/>
      <c r="U548" s="672"/>
      <c r="V548" s="672"/>
      <c r="W548" s="672"/>
      <c r="X548" s="685"/>
      <c r="Y548" s="685"/>
      <c r="Z548" s="672"/>
      <c r="AA548" s="672"/>
      <c r="AB548" s="672"/>
      <c r="AC548" s="672"/>
      <c r="AD548" s="672"/>
      <c r="AE548" s="672"/>
      <c r="AF548" s="672"/>
      <c r="AG548" s="672"/>
      <c r="AH548" s="672"/>
      <c r="AI548" s="672"/>
      <c r="AJ548" s="672"/>
    </row>
    <row r="549" spans="1:36" ht="15.75" customHeight="1">
      <c r="A549" s="672"/>
      <c r="B549" s="672"/>
      <c r="C549" s="672"/>
      <c r="D549" s="672"/>
      <c r="E549" s="672"/>
      <c r="F549" s="672"/>
      <c r="G549" s="672"/>
      <c r="H549" s="672"/>
      <c r="I549" s="672"/>
      <c r="J549" s="672"/>
      <c r="K549" s="672"/>
      <c r="L549" s="672"/>
      <c r="M549" s="672"/>
      <c r="N549" s="672"/>
      <c r="O549" s="672"/>
      <c r="P549" s="672"/>
      <c r="Q549" s="672"/>
      <c r="R549" s="672"/>
      <c r="S549" s="672"/>
      <c r="T549" s="672"/>
      <c r="U549" s="672"/>
      <c r="V549" s="672"/>
      <c r="W549" s="672"/>
      <c r="X549" s="685"/>
      <c r="Y549" s="685"/>
      <c r="Z549" s="672"/>
      <c r="AA549" s="672"/>
      <c r="AB549" s="672"/>
      <c r="AC549" s="672"/>
      <c r="AD549" s="672"/>
      <c r="AE549" s="672"/>
      <c r="AF549" s="672"/>
      <c r="AG549" s="672"/>
      <c r="AH549" s="672"/>
      <c r="AI549" s="672"/>
      <c r="AJ549" s="672"/>
    </row>
    <row r="550" spans="1:36" ht="15.75" customHeight="1">
      <c r="A550" s="672"/>
      <c r="B550" s="672"/>
      <c r="C550" s="672"/>
      <c r="D550" s="672"/>
      <c r="E550" s="672"/>
      <c r="F550" s="672"/>
      <c r="G550" s="672"/>
      <c r="H550" s="672"/>
      <c r="I550" s="672"/>
      <c r="J550" s="672"/>
      <c r="K550" s="672"/>
      <c r="L550" s="672"/>
      <c r="M550" s="672"/>
      <c r="N550" s="672"/>
      <c r="O550" s="672"/>
      <c r="P550" s="672"/>
      <c r="Q550" s="672"/>
      <c r="R550" s="672"/>
      <c r="S550" s="672"/>
      <c r="T550" s="672"/>
      <c r="U550" s="672"/>
      <c r="V550" s="672"/>
      <c r="W550" s="672"/>
      <c r="X550" s="685"/>
      <c r="Y550" s="685"/>
      <c r="Z550" s="672"/>
      <c r="AA550" s="672"/>
      <c r="AB550" s="672"/>
      <c r="AC550" s="672"/>
      <c r="AD550" s="672"/>
      <c r="AE550" s="672"/>
      <c r="AF550" s="672"/>
      <c r="AG550" s="672"/>
      <c r="AH550" s="672"/>
      <c r="AI550" s="672"/>
      <c r="AJ550" s="672"/>
    </row>
    <row r="551" spans="1:36" ht="15.75" customHeight="1">
      <c r="A551" s="672"/>
      <c r="B551" s="672"/>
      <c r="C551" s="672"/>
      <c r="D551" s="672"/>
      <c r="E551" s="672"/>
      <c r="F551" s="672"/>
      <c r="G551" s="672"/>
      <c r="H551" s="672"/>
      <c r="I551" s="672"/>
      <c r="J551" s="672"/>
      <c r="K551" s="672"/>
      <c r="L551" s="672"/>
      <c r="M551" s="672"/>
      <c r="N551" s="672"/>
      <c r="O551" s="672"/>
      <c r="P551" s="672"/>
      <c r="Q551" s="672"/>
      <c r="R551" s="672"/>
      <c r="S551" s="672"/>
      <c r="T551" s="672"/>
      <c r="U551" s="672"/>
      <c r="V551" s="672"/>
      <c r="W551" s="672"/>
      <c r="X551" s="685"/>
      <c r="Y551" s="685"/>
      <c r="Z551" s="672"/>
      <c r="AA551" s="672"/>
      <c r="AB551" s="672"/>
      <c r="AC551" s="672"/>
      <c r="AD551" s="672"/>
      <c r="AE551" s="672"/>
      <c r="AF551" s="672"/>
      <c r="AG551" s="672"/>
      <c r="AH551" s="672"/>
      <c r="AI551" s="672"/>
      <c r="AJ551" s="672"/>
    </row>
    <row r="552" spans="1:36" ht="15.75" customHeight="1">
      <c r="A552" s="672"/>
      <c r="B552" s="672"/>
      <c r="C552" s="672"/>
      <c r="D552" s="672"/>
      <c r="E552" s="672"/>
      <c r="F552" s="672"/>
      <c r="G552" s="672"/>
      <c r="H552" s="672"/>
      <c r="I552" s="672"/>
      <c r="J552" s="672"/>
      <c r="K552" s="672"/>
      <c r="L552" s="672"/>
      <c r="M552" s="672"/>
      <c r="N552" s="672"/>
      <c r="O552" s="672"/>
      <c r="P552" s="672"/>
      <c r="Q552" s="672"/>
      <c r="R552" s="672"/>
      <c r="S552" s="672"/>
      <c r="T552" s="672"/>
      <c r="U552" s="672"/>
      <c r="V552" s="672"/>
      <c r="W552" s="672"/>
      <c r="X552" s="685"/>
      <c r="Y552" s="685"/>
      <c r="Z552" s="672"/>
      <c r="AA552" s="672"/>
      <c r="AB552" s="672"/>
      <c r="AC552" s="672"/>
      <c r="AD552" s="672"/>
      <c r="AE552" s="672"/>
      <c r="AF552" s="672"/>
      <c r="AG552" s="672"/>
      <c r="AH552" s="672"/>
      <c r="AI552" s="672"/>
      <c r="AJ552" s="672"/>
    </row>
    <row r="553" spans="1:36" ht="15.75" customHeight="1">
      <c r="A553" s="672"/>
      <c r="B553" s="672"/>
      <c r="C553" s="672"/>
      <c r="D553" s="672"/>
      <c r="E553" s="672"/>
      <c r="F553" s="672"/>
      <c r="G553" s="672"/>
      <c r="H553" s="672"/>
      <c r="I553" s="672"/>
      <c r="J553" s="672"/>
      <c r="K553" s="672"/>
      <c r="L553" s="672"/>
      <c r="M553" s="672"/>
      <c r="N553" s="672"/>
      <c r="O553" s="672"/>
      <c r="P553" s="672"/>
      <c r="Q553" s="672"/>
      <c r="R553" s="672"/>
      <c r="S553" s="672"/>
      <c r="T553" s="672"/>
      <c r="U553" s="672"/>
      <c r="V553" s="672"/>
      <c r="W553" s="672"/>
      <c r="X553" s="685"/>
      <c r="Y553" s="685"/>
      <c r="Z553" s="672"/>
      <c r="AA553" s="672"/>
      <c r="AB553" s="672"/>
      <c r="AC553" s="672"/>
      <c r="AD553" s="672"/>
      <c r="AE553" s="672"/>
      <c r="AF553" s="672"/>
      <c r="AG553" s="672"/>
      <c r="AH553" s="672"/>
      <c r="AI553" s="672"/>
      <c r="AJ553" s="672"/>
    </row>
    <row r="554" spans="1:36" ht="15.75" customHeight="1">
      <c r="A554" s="672"/>
      <c r="B554" s="672"/>
      <c r="C554" s="672"/>
      <c r="D554" s="672"/>
      <c r="E554" s="672"/>
      <c r="F554" s="672"/>
      <c r="G554" s="672"/>
      <c r="H554" s="672"/>
      <c r="I554" s="672"/>
      <c r="J554" s="672"/>
      <c r="K554" s="672"/>
      <c r="L554" s="672"/>
      <c r="M554" s="672"/>
      <c r="N554" s="672"/>
      <c r="O554" s="672"/>
      <c r="P554" s="672"/>
      <c r="Q554" s="672"/>
      <c r="R554" s="672"/>
      <c r="S554" s="672"/>
      <c r="T554" s="672"/>
      <c r="U554" s="672"/>
      <c r="V554" s="672"/>
      <c r="W554" s="672"/>
      <c r="X554" s="685"/>
      <c r="Y554" s="685"/>
      <c r="Z554" s="672"/>
      <c r="AA554" s="672"/>
      <c r="AB554" s="672"/>
      <c r="AC554" s="672"/>
      <c r="AD554" s="672"/>
      <c r="AE554" s="672"/>
      <c r="AF554" s="672"/>
      <c r="AG554" s="672"/>
      <c r="AH554" s="672"/>
      <c r="AI554" s="672"/>
      <c r="AJ554" s="672"/>
    </row>
    <row r="555" spans="1:36" ht="15.75" customHeight="1">
      <c r="A555" s="672"/>
      <c r="B555" s="672"/>
      <c r="C555" s="672"/>
      <c r="D555" s="672"/>
      <c r="E555" s="672"/>
      <c r="F555" s="672"/>
      <c r="G555" s="672"/>
      <c r="H555" s="672"/>
      <c r="I555" s="672"/>
      <c r="J555" s="672"/>
      <c r="K555" s="672"/>
      <c r="L555" s="672"/>
      <c r="M555" s="672"/>
      <c r="N555" s="672"/>
      <c r="O555" s="672"/>
      <c r="P555" s="672"/>
      <c r="Q555" s="672"/>
      <c r="R555" s="672"/>
      <c r="S555" s="672"/>
      <c r="T555" s="672"/>
      <c r="U555" s="672"/>
      <c r="V555" s="672"/>
      <c r="W555" s="672"/>
      <c r="X555" s="685"/>
      <c r="Y555" s="685"/>
      <c r="Z555" s="672"/>
      <c r="AA555" s="672"/>
      <c r="AB555" s="672"/>
      <c r="AC555" s="672"/>
      <c r="AD555" s="672"/>
      <c r="AE555" s="672"/>
      <c r="AF555" s="672"/>
      <c r="AG555" s="672"/>
      <c r="AH555" s="672"/>
      <c r="AI555" s="672"/>
      <c r="AJ555" s="672"/>
    </row>
    <row r="556" spans="1:36" ht="15.75" customHeight="1">
      <c r="A556" s="672"/>
      <c r="B556" s="672"/>
      <c r="C556" s="672"/>
      <c r="D556" s="672"/>
      <c r="E556" s="672"/>
      <c r="F556" s="672"/>
      <c r="G556" s="672"/>
      <c r="H556" s="672"/>
      <c r="I556" s="672"/>
      <c r="J556" s="672"/>
      <c r="K556" s="672"/>
      <c r="L556" s="672"/>
      <c r="M556" s="672"/>
      <c r="N556" s="672"/>
      <c r="O556" s="672"/>
      <c r="P556" s="672"/>
      <c r="Q556" s="672"/>
      <c r="R556" s="672"/>
      <c r="S556" s="672"/>
      <c r="T556" s="672"/>
      <c r="U556" s="672"/>
      <c r="V556" s="672"/>
      <c r="W556" s="672"/>
      <c r="X556" s="685"/>
      <c r="Y556" s="685"/>
      <c r="Z556" s="672"/>
      <c r="AA556" s="672"/>
      <c r="AB556" s="672"/>
      <c r="AC556" s="672"/>
      <c r="AD556" s="672"/>
      <c r="AE556" s="672"/>
      <c r="AF556" s="672"/>
      <c r="AG556" s="672"/>
      <c r="AH556" s="672"/>
      <c r="AI556" s="672"/>
      <c r="AJ556" s="672"/>
    </row>
    <row r="557" spans="1:36" ht="15.75" customHeight="1">
      <c r="A557" s="672"/>
      <c r="B557" s="672"/>
      <c r="C557" s="672"/>
      <c r="D557" s="672"/>
      <c r="E557" s="672"/>
      <c r="F557" s="672"/>
      <c r="G557" s="672"/>
      <c r="H557" s="672"/>
      <c r="I557" s="672"/>
      <c r="J557" s="672"/>
      <c r="K557" s="672"/>
      <c r="L557" s="672"/>
      <c r="M557" s="672"/>
      <c r="N557" s="672"/>
      <c r="O557" s="672"/>
      <c r="P557" s="672"/>
      <c r="Q557" s="672"/>
      <c r="R557" s="672"/>
      <c r="S557" s="672"/>
      <c r="T557" s="672"/>
      <c r="U557" s="672"/>
      <c r="V557" s="672"/>
      <c r="W557" s="672"/>
      <c r="X557" s="685"/>
      <c r="Y557" s="685"/>
      <c r="Z557" s="672"/>
      <c r="AA557" s="672"/>
      <c r="AB557" s="672"/>
      <c r="AC557" s="672"/>
      <c r="AD557" s="672"/>
      <c r="AE557" s="672"/>
      <c r="AF557" s="672"/>
      <c r="AG557" s="672"/>
      <c r="AH557" s="672"/>
      <c r="AI557" s="672"/>
      <c r="AJ557" s="672"/>
    </row>
    <row r="558" spans="1:36" ht="15.75" customHeight="1">
      <c r="A558" s="672"/>
      <c r="B558" s="672"/>
      <c r="C558" s="672"/>
      <c r="D558" s="672"/>
      <c r="E558" s="672"/>
      <c r="F558" s="672"/>
      <c r="G558" s="672"/>
      <c r="H558" s="672"/>
      <c r="I558" s="672"/>
      <c r="J558" s="672"/>
      <c r="K558" s="672"/>
      <c r="L558" s="672"/>
      <c r="M558" s="672"/>
      <c r="N558" s="672"/>
      <c r="O558" s="672"/>
      <c r="P558" s="672"/>
      <c r="Q558" s="672"/>
      <c r="R558" s="672"/>
      <c r="S558" s="672"/>
      <c r="T558" s="672"/>
      <c r="U558" s="672"/>
      <c r="V558" s="672"/>
      <c r="W558" s="672"/>
      <c r="X558" s="685"/>
      <c r="Y558" s="685"/>
      <c r="Z558" s="672"/>
      <c r="AA558" s="672"/>
      <c r="AB558" s="672"/>
      <c r="AC558" s="672"/>
      <c r="AD558" s="672"/>
      <c r="AE558" s="672"/>
      <c r="AF558" s="672"/>
      <c r="AG558" s="672"/>
      <c r="AH558" s="672"/>
      <c r="AI558" s="672"/>
      <c r="AJ558" s="672"/>
    </row>
    <row r="559" spans="1:36" ht="15.75" customHeight="1">
      <c r="A559" s="672"/>
      <c r="B559" s="672"/>
      <c r="C559" s="672"/>
      <c r="D559" s="672"/>
      <c r="E559" s="672"/>
      <c r="F559" s="672"/>
      <c r="G559" s="672"/>
      <c r="H559" s="672"/>
      <c r="I559" s="672"/>
      <c r="J559" s="672"/>
      <c r="K559" s="672"/>
      <c r="L559" s="672"/>
      <c r="M559" s="672"/>
      <c r="N559" s="672"/>
      <c r="O559" s="672"/>
      <c r="P559" s="672"/>
      <c r="Q559" s="672"/>
      <c r="R559" s="672"/>
      <c r="S559" s="672"/>
      <c r="T559" s="672"/>
      <c r="U559" s="672"/>
      <c r="V559" s="672"/>
      <c r="W559" s="672"/>
      <c r="X559" s="685"/>
      <c r="Y559" s="685"/>
      <c r="Z559" s="672"/>
      <c r="AA559" s="672"/>
      <c r="AB559" s="672"/>
      <c r="AC559" s="672"/>
      <c r="AD559" s="672"/>
      <c r="AE559" s="672"/>
      <c r="AF559" s="672"/>
      <c r="AG559" s="672"/>
      <c r="AH559" s="672"/>
      <c r="AI559" s="672"/>
      <c r="AJ559" s="672"/>
    </row>
    <row r="560" spans="1:36" ht="15.75" customHeight="1">
      <c r="A560" s="672"/>
      <c r="B560" s="672"/>
      <c r="C560" s="672"/>
      <c r="D560" s="672"/>
      <c r="E560" s="672"/>
      <c r="F560" s="672"/>
      <c r="G560" s="672"/>
      <c r="H560" s="672"/>
      <c r="I560" s="672"/>
      <c r="J560" s="672"/>
      <c r="K560" s="672"/>
      <c r="L560" s="672"/>
      <c r="M560" s="672"/>
      <c r="N560" s="672"/>
      <c r="O560" s="672"/>
      <c r="P560" s="672"/>
      <c r="Q560" s="672"/>
      <c r="R560" s="672"/>
      <c r="S560" s="672"/>
      <c r="T560" s="672"/>
      <c r="U560" s="672"/>
      <c r="V560" s="672"/>
      <c r="W560" s="672"/>
      <c r="X560" s="685"/>
      <c r="Y560" s="685"/>
      <c r="Z560" s="672"/>
      <c r="AA560" s="672"/>
      <c r="AB560" s="672"/>
      <c r="AC560" s="672"/>
      <c r="AD560" s="672"/>
      <c r="AE560" s="672"/>
      <c r="AF560" s="672"/>
      <c r="AG560" s="672"/>
      <c r="AH560" s="672"/>
      <c r="AI560" s="672"/>
      <c r="AJ560" s="672"/>
    </row>
    <row r="561" spans="1:36" ht="15.75" customHeight="1">
      <c r="A561" s="672"/>
      <c r="B561" s="672"/>
      <c r="C561" s="672"/>
      <c r="D561" s="672"/>
      <c r="E561" s="672"/>
      <c r="F561" s="672"/>
      <c r="G561" s="672"/>
      <c r="H561" s="672"/>
      <c r="I561" s="672"/>
      <c r="J561" s="672"/>
      <c r="K561" s="672"/>
      <c r="L561" s="672"/>
      <c r="M561" s="672"/>
      <c r="N561" s="672"/>
      <c r="O561" s="672"/>
      <c r="P561" s="672"/>
      <c r="Q561" s="672"/>
      <c r="R561" s="672"/>
      <c r="S561" s="672"/>
      <c r="T561" s="672"/>
      <c r="U561" s="672"/>
      <c r="V561" s="672"/>
      <c r="W561" s="672"/>
      <c r="X561" s="685"/>
      <c r="Y561" s="685"/>
      <c r="Z561" s="672"/>
      <c r="AA561" s="672"/>
      <c r="AB561" s="672"/>
      <c r="AC561" s="672"/>
      <c r="AD561" s="672"/>
      <c r="AE561" s="672"/>
      <c r="AF561" s="672"/>
      <c r="AG561" s="672"/>
      <c r="AH561" s="672"/>
      <c r="AI561" s="672"/>
      <c r="AJ561" s="672"/>
    </row>
    <row r="562" spans="1:36" ht="15.75" customHeight="1">
      <c r="A562" s="672"/>
      <c r="B562" s="672"/>
      <c r="C562" s="672"/>
      <c r="D562" s="672"/>
      <c r="E562" s="672"/>
      <c r="F562" s="672"/>
      <c r="G562" s="672"/>
      <c r="H562" s="672"/>
      <c r="I562" s="672"/>
      <c r="J562" s="672"/>
      <c r="K562" s="672"/>
      <c r="L562" s="672"/>
      <c r="M562" s="672"/>
      <c r="N562" s="672"/>
      <c r="O562" s="672"/>
      <c r="P562" s="672"/>
      <c r="Q562" s="672"/>
      <c r="R562" s="672"/>
      <c r="S562" s="672"/>
      <c r="T562" s="672"/>
      <c r="U562" s="672"/>
      <c r="V562" s="672"/>
      <c r="W562" s="672"/>
      <c r="X562" s="685"/>
      <c r="Y562" s="685"/>
      <c r="Z562" s="672"/>
      <c r="AA562" s="672"/>
      <c r="AB562" s="672"/>
      <c r="AC562" s="672"/>
      <c r="AD562" s="672"/>
      <c r="AE562" s="672"/>
      <c r="AF562" s="672"/>
      <c r="AG562" s="672"/>
      <c r="AH562" s="672"/>
      <c r="AI562" s="672"/>
      <c r="AJ562" s="672"/>
    </row>
    <row r="563" spans="1:36" ht="15.75" customHeight="1">
      <c r="A563" s="672"/>
      <c r="B563" s="672"/>
      <c r="C563" s="672"/>
      <c r="D563" s="672"/>
      <c r="E563" s="672"/>
      <c r="F563" s="672"/>
      <c r="G563" s="672"/>
      <c r="H563" s="672"/>
      <c r="I563" s="672"/>
      <c r="J563" s="672"/>
      <c r="K563" s="672"/>
      <c r="L563" s="672"/>
      <c r="M563" s="672"/>
      <c r="N563" s="672"/>
      <c r="O563" s="672"/>
      <c r="P563" s="672"/>
      <c r="Q563" s="672"/>
      <c r="R563" s="672"/>
      <c r="S563" s="672"/>
      <c r="T563" s="672"/>
      <c r="U563" s="672"/>
      <c r="V563" s="672"/>
      <c r="W563" s="672"/>
      <c r="X563" s="685"/>
      <c r="Y563" s="685"/>
      <c r="Z563" s="672"/>
      <c r="AA563" s="672"/>
      <c r="AB563" s="672"/>
      <c r="AC563" s="672"/>
      <c r="AD563" s="672"/>
      <c r="AE563" s="672"/>
      <c r="AF563" s="672"/>
      <c r="AG563" s="672"/>
      <c r="AH563" s="672"/>
      <c r="AI563" s="672"/>
      <c r="AJ563" s="672"/>
    </row>
    <row r="564" spans="1:36" ht="15.75" customHeight="1">
      <c r="A564" s="672"/>
      <c r="B564" s="672"/>
      <c r="C564" s="672"/>
      <c r="D564" s="672"/>
      <c r="E564" s="672"/>
      <c r="F564" s="672"/>
      <c r="G564" s="672"/>
      <c r="H564" s="672"/>
      <c r="I564" s="672"/>
      <c r="J564" s="672"/>
      <c r="K564" s="672"/>
      <c r="L564" s="672"/>
      <c r="M564" s="672"/>
      <c r="N564" s="672"/>
      <c r="O564" s="672"/>
      <c r="P564" s="672"/>
      <c r="Q564" s="672"/>
      <c r="R564" s="672"/>
      <c r="S564" s="672"/>
      <c r="T564" s="672"/>
      <c r="U564" s="672"/>
      <c r="V564" s="672"/>
      <c r="W564" s="672"/>
      <c r="X564" s="685"/>
      <c r="Y564" s="685"/>
      <c r="Z564" s="672"/>
      <c r="AA564" s="672"/>
      <c r="AB564" s="672"/>
      <c r="AC564" s="672"/>
      <c r="AD564" s="672"/>
      <c r="AE564" s="672"/>
      <c r="AF564" s="672"/>
      <c r="AG564" s="672"/>
      <c r="AH564" s="672"/>
      <c r="AI564" s="672"/>
      <c r="AJ564" s="672"/>
    </row>
    <row r="565" spans="1:36" ht="15.75" customHeight="1">
      <c r="A565" s="672"/>
      <c r="B565" s="672"/>
      <c r="C565" s="672"/>
      <c r="D565" s="672"/>
      <c r="E565" s="672"/>
      <c r="F565" s="672"/>
      <c r="G565" s="672"/>
      <c r="H565" s="672"/>
      <c r="I565" s="672"/>
      <c r="J565" s="672"/>
      <c r="K565" s="672"/>
      <c r="L565" s="672"/>
      <c r="M565" s="672"/>
      <c r="N565" s="672"/>
      <c r="O565" s="672"/>
      <c r="P565" s="672"/>
      <c r="Q565" s="672"/>
      <c r="R565" s="672"/>
      <c r="S565" s="672"/>
      <c r="T565" s="672"/>
      <c r="U565" s="672"/>
      <c r="V565" s="672"/>
      <c r="W565" s="672"/>
      <c r="X565" s="685"/>
      <c r="Y565" s="685"/>
      <c r="Z565" s="672"/>
      <c r="AA565" s="672"/>
      <c r="AB565" s="672"/>
      <c r="AC565" s="672"/>
      <c r="AD565" s="672"/>
      <c r="AE565" s="672"/>
      <c r="AF565" s="672"/>
      <c r="AG565" s="672"/>
      <c r="AH565" s="672"/>
      <c r="AI565" s="672"/>
      <c r="AJ565" s="672"/>
    </row>
    <row r="566" spans="1:36" ht="15.75" customHeight="1">
      <c r="A566" s="672"/>
      <c r="B566" s="672"/>
      <c r="C566" s="672"/>
      <c r="D566" s="672"/>
      <c r="E566" s="672"/>
      <c r="F566" s="672"/>
      <c r="G566" s="672"/>
      <c r="H566" s="672"/>
      <c r="I566" s="672"/>
      <c r="J566" s="672"/>
      <c r="K566" s="672"/>
      <c r="L566" s="672"/>
      <c r="M566" s="672"/>
      <c r="N566" s="672"/>
      <c r="O566" s="672"/>
      <c r="P566" s="672"/>
      <c r="Q566" s="672"/>
      <c r="R566" s="672"/>
      <c r="S566" s="672"/>
      <c r="T566" s="672"/>
      <c r="U566" s="672"/>
      <c r="V566" s="672"/>
      <c r="W566" s="672"/>
      <c r="X566" s="685"/>
      <c r="Y566" s="685"/>
      <c r="Z566" s="672"/>
      <c r="AA566" s="672"/>
      <c r="AB566" s="672"/>
      <c r="AC566" s="672"/>
      <c r="AD566" s="672"/>
      <c r="AE566" s="672"/>
      <c r="AF566" s="672"/>
      <c r="AG566" s="672"/>
      <c r="AH566" s="672"/>
      <c r="AI566" s="672"/>
      <c r="AJ566" s="672"/>
    </row>
    <row r="567" spans="1:36" ht="15.75" customHeight="1">
      <c r="A567" s="672"/>
      <c r="B567" s="672"/>
      <c r="C567" s="672"/>
      <c r="D567" s="672"/>
      <c r="E567" s="672"/>
      <c r="F567" s="672"/>
      <c r="G567" s="672"/>
      <c r="H567" s="672"/>
      <c r="I567" s="672"/>
      <c r="J567" s="672"/>
      <c r="K567" s="672"/>
      <c r="L567" s="672"/>
      <c r="M567" s="672"/>
      <c r="N567" s="672"/>
      <c r="O567" s="672"/>
      <c r="P567" s="672"/>
      <c r="Q567" s="672"/>
      <c r="R567" s="672"/>
      <c r="S567" s="672"/>
      <c r="T567" s="672"/>
      <c r="U567" s="672"/>
      <c r="V567" s="672"/>
      <c r="W567" s="672"/>
      <c r="X567" s="685"/>
      <c r="Y567" s="685"/>
      <c r="Z567" s="672"/>
      <c r="AA567" s="672"/>
      <c r="AB567" s="672"/>
      <c r="AC567" s="672"/>
      <c r="AD567" s="672"/>
      <c r="AE567" s="672"/>
      <c r="AF567" s="672"/>
      <c r="AG567" s="672"/>
      <c r="AH567" s="672"/>
      <c r="AI567" s="672"/>
      <c r="AJ567" s="672"/>
    </row>
    <row r="568" spans="1:36" ht="15.75" customHeight="1">
      <c r="A568" s="672"/>
      <c r="B568" s="672"/>
      <c r="C568" s="672"/>
      <c r="D568" s="672"/>
      <c r="E568" s="672"/>
      <c r="F568" s="672"/>
      <c r="G568" s="672"/>
      <c r="H568" s="672"/>
      <c r="I568" s="672"/>
      <c r="J568" s="672"/>
      <c r="K568" s="672"/>
      <c r="L568" s="672"/>
      <c r="M568" s="672"/>
      <c r="N568" s="672"/>
      <c r="O568" s="672"/>
      <c r="P568" s="672"/>
      <c r="Q568" s="672"/>
      <c r="R568" s="672"/>
      <c r="S568" s="672"/>
      <c r="T568" s="672"/>
      <c r="U568" s="672"/>
      <c r="V568" s="672"/>
      <c r="W568" s="672"/>
      <c r="X568" s="685"/>
      <c r="Y568" s="685"/>
      <c r="Z568" s="672"/>
      <c r="AA568" s="672"/>
      <c r="AB568" s="672"/>
      <c r="AC568" s="672"/>
      <c r="AD568" s="672"/>
      <c r="AE568" s="672"/>
      <c r="AF568" s="672"/>
      <c r="AG568" s="672"/>
      <c r="AH568" s="672"/>
      <c r="AI568" s="672"/>
      <c r="AJ568" s="672"/>
    </row>
    <row r="569" spans="1:36" ht="15.75" customHeight="1">
      <c r="A569" s="672"/>
      <c r="B569" s="672"/>
      <c r="C569" s="672"/>
      <c r="D569" s="672"/>
      <c r="E569" s="672"/>
      <c r="F569" s="672"/>
      <c r="G569" s="672"/>
      <c r="H569" s="672"/>
      <c r="I569" s="672"/>
      <c r="J569" s="672"/>
      <c r="K569" s="672"/>
      <c r="L569" s="672"/>
      <c r="M569" s="672"/>
      <c r="N569" s="672"/>
      <c r="O569" s="672"/>
      <c r="P569" s="672"/>
      <c r="Q569" s="672"/>
      <c r="R569" s="672"/>
      <c r="S569" s="672"/>
      <c r="T569" s="672"/>
      <c r="U569" s="672"/>
      <c r="V569" s="672"/>
      <c r="W569" s="672"/>
      <c r="X569" s="685"/>
      <c r="Y569" s="685"/>
      <c r="Z569" s="672"/>
      <c r="AA569" s="672"/>
      <c r="AB569" s="672"/>
      <c r="AC569" s="672"/>
      <c r="AD569" s="672"/>
      <c r="AE569" s="672"/>
      <c r="AF569" s="672"/>
      <c r="AG569" s="672"/>
      <c r="AH569" s="672"/>
      <c r="AI569" s="672"/>
      <c r="AJ569" s="672"/>
    </row>
    <row r="570" spans="1:36" ht="15.75" customHeight="1">
      <c r="A570" s="672"/>
      <c r="B570" s="672"/>
      <c r="C570" s="672"/>
      <c r="D570" s="672"/>
      <c r="E570" s="672"/>
      <c r="F570" s="672"/>
      <c r="G570" s="672"/>
      <c r="H570" s="672"/>
      <c r="I570" s="672"/>
      <c r="J570" s="672"/>
      <c r="K570" s="672"/>
      <c r="L570" s="672"/>
      <c r="M570" s="672"/>
      <c r="N570" s="672"/>
      <c r="O570" s="672"/>
      <c r="P570" s="672"/>
      <c r="Q570" s="672"/>
      <c r="R570" s="672"/>
      <c r="S570" s="672"/>
      <c r="T570" s="672"/>
      <c r="U570" s="672"/>
      <c r="V570" s="672"/>
      <c r="W570" s="672"/>
      <c r="X570" s="685"/>
      <c r="Y570" s="685"/>
      <c r="Z570" s="672"/>
      <c r="AA570" s="672"/>
      <c r="AB570" s="672"/>
      <c r="AC570" s="672"/>
      <c r="AD570" s="672"/>
      <c r="AE570" s="672"/>
      <c r="AF570" s="672"/>
      <c r="AG570" s="672"/>
      <c r="AH570" s="672"/>
      <c r="AI570" s="672"/>
      <c r="AJ570" s="672"/>
    </row>
    <row r="571" spans="1:36" ht="15.75" customHeight="1">
      <c r="A571" s="672"/>
      <c r="B571" s="672"/>
      <c r="C571" s="672"/>
      <c r="D571" s="672"/>
      <c r="E571" s="672"/>
      <c r="F571" s="672"/>
      <c r="G571" s="672"/>
      <c r="H571" s="672"/>
      <c r="I571" s="672"/>
      <c r="J571" s="672"/>
      <c r="K571" s="672"/>
      <c r="L571" s="672"/>
      <c r="M571" s="672"/>
      <c r="N571" s="672"/>
      <c r="O571" s="672"/>
      <c r="P571" s="672"/>
      <c r="Q571" s="672"/>
      <c r="R571" s="672"/>
      <c r="S571" s="672"/>
      <c r="T571" s="672"/>
      <c r="U571" s="672"/>
      <c r="V571" s="672"/>
      <c r="W571" s="672"/>
      <c r="X571" s="685"/>
      <c r="Y571" s="685"/>
      <c r="Z571" s="672"/>
      <c r="AA571" s="672"/>
      <c r="AB571" s="672"/>
      <c r="AC571" s="672"/>
      <c r="AD571" s="672"/>
      <c r="AE571" s="672"/>
      <c r="AF571" s="672"/>
      <c r="AG571" s="672"/>
      <c r="AH571" s="672"/>
      <c r="AI571" s="672"/>
      <c r="AJ571" s="672"/>
    </row>
    <row r="572" spans="1:36" ht="15.75" customHeight="1">
      <c r="A572" s="672"/>
      <c r="B572" s="672"/>
      <c r="C572" s="672"/>
      <c r="D572" s="672"/>
      <c r="E572" s="672"/>
      <c r="F572" s="672"/>
      <c r="G572" s="672"/>
      <c r="H572" s="672"/>
      <c r="I572" s="672"/>
      <c r="J572" s="672"/>
      <c r="K572" s="672"/>
      <c r="L572" s="672"/>
      <c r="M572" s="672"/>
      <c r="N572" s="672"/>
      <c r="O572" s="672"/>
      <c r="P572" s="672"/>
      <c r="Q572" s="672"/>
      <c r="R572" s="672"/>
      <c r="S572" s="672"/>
      <c r="T572" s="672"/>
      <c r="U572" s="672"/>
      <c r="V572" s="672"/>
      <c r="W572" s="672"/>
      <c r="X572" s="685"/>
      <c r="Y572" s="685"/>
      <c r="Z572" s="672"/>
      <c r="AA572" s="672"/>
      <c r="AB572" s="672"/>
      <c r="AC572" s="672"/>
      <c r="AD572" s="672"/>
      <c r="AE572" s="672"/>
      <c r="AF572" s="672"/>
      <c r="AG572" s="672"/>
      <c r="AH572" s="672"/>
      <c r="AI572" s="672"/>
      <c r="AJ572" s="672"/>
    </row>
    <row r="573" spans="1:36" ht="15.75" customHeight="1">
      <c r="A573" s="672"/>
      <c r="B573" s="672"/>
      <c r="C573" s="672"/>
      <c r="D573" s="672"/>
      <c r="E573" s="672"/>
      <c r="F573" s="672"/>
      <c r="G573" s="672"/>
      <c r="H573" s="672"/>
      <c r="I573" s="672"/>
      <c r="J573" s="672"/>
      <c r="K573" s="672"/>
      <c r="L573" s="672"/>
      <c r="M573" s="672"/>
      <c r="N573" s="672"/>
      <c r="O573" s="672"/>
      <c r="P573" s="672"/>
      <c r="Q573" s="672"/>
      <c r="R573" s="672"/>
      <c r="S573" s="672"/>
      <c r="T573" s="672"/>
      <c r="U573" s="672"/>
      <c r="V573" s="672"/>
      <c r="W573" s="672"/>
      <c r="X573" s="685"/>
      <c r="Y573" s="685"/>
      <c r="Z573" s="672"/>
      <c r="AA573" s="672"/>
      <c r="AB573" s="672"/>
      <c r="AC573" s="672"/>
      <c r="AD573" s="672"/>
      <c r="AE573" s="672"/>
      <c r="AF573" s="672"/>
      <c r="AG573" s="672"/>
      <c r="AH573" s="672"/>
      <c r="AI573" s="672"/>
      <c r="AJ573" s="672"/>
    </row>
    <row r="574" spans="1:36" ht="15.75" customHeight="1">
      <c r="A574" s="672"/>
      <c r="B574" s="672"/>
      <c r="C574" s="672"/>
      <c r="D574" s="672"/>
      <c r="E574" s="672"/>
      <c r="F574" s="672"/>
      <c r="G574" s="672"/>
      <c r="H574" s="672"/>
      <c r="I574" s="672"/>
      <c r="J574" s="672"/>
      <c r="K574" s="672"/>
      <c r="L574" s="672"/>
      <c r="M574" s="672"/>
      <c r="N574" s="672"/>
      <c r="O574" s="672"/>
      <c r="P574" s="672"/>
      <c r="Q574" s="672"/>
      <c r="R574" s="672"/>
      <c r="S574" s="672"/>
      <c r="T574" s="672"/>
      <c r="U574" s="672"/>
      <c r="V574" s="672"/>
      <c r="W574" s="672"/>
      <c r="X574" s="685"/>
      <c r="Y574" s="685"/>
      <c r="Z574" s="672"/>
      <c r="AA574" s="672"/>
      <c r="AB574" s="672"/>
      <c r="AC574" s="672"/>
      <c r="AD574" s="672"/>
      <c r="AE574" s="672"/>
      <c r="AF574" s="672"/>
      <c r="AG574" s="672"/>
      <c r="AH574" s="672"/>
      <c r="AI574" s="672"/>
      <c r="AJ574" s="672"/>
    </row>
    <row r="575" spans="1:36" ht="15.75" customHeight="1">
      <c r="A575" s="672"/>
      <c r="B575" s="672"/>
      <c r="C575" s="672"/>
      <c r="D575" s="672"/>
      <c r="E575" s="672"/>
      <c r="F575" s="672"/>
      <c r="G575" s="672"/>
      <c r="H575" s="672"/>
      <c r="I575" s="672"/>
      <c r="J575" s="672"/>
      <c r="K575" s="672"/>
      <c r="L575" s="672"/>
      <c r="M575" s="672"/>
      <c r="N575" s="672"/>
      <c r="O575" s="672"/>
      <c r="P575" s="672"/>
      <c r="Q575" s="672"/>
      <c r="R575" s="672"/>
      <c r="S575" s="672"/>
      <c r="T575" s="672"/>
      <c r="U575" s="672"/>
      <c r="V575" s="672"/>
      <c r="W575" s="672"/>
      <c r="X575" s="685"/>
      <c r="Y575" s="685"/>
      <c r="Z575" s="672"/>
      <c r="AA575" s="672"/>
      <c r="AB575" s="672"/>
      <c r="AC575" s="672"/>
      <c r="AD575" s="672"/>
      <c r="AE575" s="672"/>
      <c r="AF575" s="672"/>
      <c r="AG575" s="672"/>
      <c r="AH575" s="672"/>
      <c r="AI575" s="672"/>
      <c r="AJ575" s="672"/>
    </row>
    <row r="576" spans="1:36" ht="15.75" customHeight="1">
      <c r="A576" s="672"/>
      <c r="B576" s="672"/>
      <c r="C576" s="672"/>
      <c r="D576" s="672"/>
      <c r="E576" s="672"/>
      <c r="F576" s="672"/>
      <c r="G576" s="672"/>
      <c r="H576" s="672"/>
      <c r="I576" s="672"/>
      <c r="J576" s="672"/>
      <c r="K576" s="672"/>
      <c r="L576" s="672"/>
      <c r="M576" s="672"/>
      <c r="N576" s="672"/>
      <c r="O576" s="672"/>
      <c r="P576" s="672"/>
      <c r="Q576" s="672"/>
      <c r="R576" s="672"/>
      <c r="S576" s="672"/>
      <c r="T576" s="672"/>
      <c r="U576" s="672"/>
      <c r="V576" s="672"/>
      <c r="W576" s="672"/>
      <c r="X576" s="685"/>
      <c r="Y576" s="685"/>
      <c r="Z576" s="672"/>
      <c r="AA576" s="672"/>
      <c r="AB576" s="672"/>
      <c r="AC576" s="672"/>
      <c r="AD576" s="672"/>
      <c r="AE576" s="672"/>
      <c r="AF576" s="672"/>
      <c r="AG576" s="672"/>
      <c r="AH576" s="672"/>
      <c r="AI576" s="672"/>
      <c r="AJ576" s="672"/>
    </row>
    <row r="577" spans="1:36" ht="15.75" customHeight="1">
      <c r="A577" s="672"/>
      <c r="B577" s="672"/>
      <c r="C577" s="672"/>
      <c r="D577" s="672"/>
      <c r="E577" s="672"/>
      <c r="F577" s="672"/>
      <c r="G577" s="672"/>
      <c r="H577" s="672"/>
      <c r="I577" s="672"/>
      <c r="J577" s="672"/>
      <c r="K577" s="672"/>
      <c r="L577" s="672"/>
      <c r="M577" s="672"/>
      <c r="N577" s="672"/>
      <c r="O577" s="672"/>
      <c r="P577" s="672"/>
      <c r="Q577" s="672"/>
      <c r="R577" s="672"/>
      <c r="S577" s="672"/>
      <c r="T577" s="672"/>
      <c r="U577" s="672"/>
      <c r="V577" s="672"/>
      <c r="W577" s="672"/>
      <c r="X577" s="685"/>
      <c r="Y577" s="685"/>
      <c r="Z577" s="672"/>
      <c r="AA577" s="672"/>
      <c r="AB577" s="672"/>
      <c r="AC577" s="672"/>
      <c r="AD577" s="672"/>
      <c r="AE577" s="672"/>
      <c r="AF577" s="672"/>
      <c r="AG577" s="672"/>
      <c r="AH577" s="672"/>
      <c r="AI577" s="672"/>
      <c r="AJ577" s="672"/>
    </row>
    <row r="578" spans="1:36" ht="15.75" customHeight="1">
      <c r="A578" s="672"/>
      <c r="B578" s="672"/>
      <c r="C578" s="672"/>
      <c r="D578" s="672"/>
      <c r="E578" s="672"/>
      <c r="F578" s="672"/>
      <c r="G578" s="672"/>
      <c r="H578" s="672"/>
      <c r="I578" s="672"/>
      <c r="J578" s="672"/>
      <c r="K578" s="672"/>
      <c r="L578" s="672"/>
      <c r="M578" s="672"/>
      <c r="N578" s="672"/>
      <c r="O578" s="672"/>
      <c r="P578" s="672"/>
      <c r="Q578" s="672"/>
      <c r="R578" s="672"/>
      <c r="S578" s="672"/>
      <c r="T578" s="672"/>
      <c r="U578" s="672"/>
      <c r="V578" s="672"/>
      <c r="W578" s="672"/>
      <c r="X578" s="685"/>
      <c r="Y578" s="685"/>
      <c r="Z578" s="672"/>
      <c r="AA578" s="672"/>
      <c r="AB578" s="672"/>
      <c r="AC578" s="672"/>
      <c r="AD578" s="672"/>
      <c r="AE578" s="672"/>
      <c r="AF578" s="672"/>
      <c r="AG578" s="672"/>
      <c r="AH578" s="672"/>
      <c r="AI578" s="672"/>
      <c r="AJ578" s="672"/>
    </row>
    <row r="579" spans="1:36" ht="15.75" customHeight="1">
      <c r="A579" s="672"/>
      <c r="B579" s="672"/>
      <c r="C579" s="672"/>
      <c r="D579" s="672"/>
      <c r="E579" s="672"/>
      <c r="F579" s="672"/>
      <c r="G579" s="672"/>
      <c r="H579" s="672"/>
      <c r="I579" s="672"/>
      <c r="J579" s="672"/>
      <c r="K579" s="672"/>
      <c r="L579" s="672"/>
      <c r="M579" s="672"/>
      <c r="N579" s="672"/>
      <c r="O579" s="672"/>
      <c r="P579" s="672"/>
      <c r="Q579" s="672"/>
      <c r="R579" s="672"/>
      <c r="S579" s="672"/>
      <c r="T579" s="672"/>
      <c r="U579" s="672"/>
      <c r="V579" s="672"/>
      <c r="W579" s="672"/>
      <c r="X579" s="685"/>
      <c r="Y579" s="685"/>
      <c r="Z579" s="672"/>
      <c r="AA579" s="672"/>
      <c r="AB579" s="672"/>
      <c r="AC579" s="672"/>
      <c r="AD579" s="672"/>
      <c r="AE579" s="672"/>
      <c r="AF579" s="672"/>
      <c r="AG579" s="672"/>
      <c r="AH579" s="672"/>
      <c r="AI579" s="672"/>
      <c r="AJ579" s="672"/>
    </row>
    <row r="580" spans="1:36" ht="15.75" customHeight="1">
      <c r="A580" s="672"/>
      <c r="B580" s="672"/>
      <c r="C580" s="672"/>
      <c r="D580" s="672"/>
      <c r="E580" s="672"/>
      <c r="F580" s="672"/>
      <c r="G580" s="672"/>
      <c r="H580" s="672"/>
      <c r="I580" s="672"/>
      <c r="J580" s="672"/>
      <c r="K580" s="672"/>
      <c r="L580" s="672"/>
      <c r="M580" s="672"/>
      <c r="N580" s="672"/>
      <c r="O580" s="672"/>
      <c r="P580" s="672"/>
      <c r="Q580" s="672"/>
      <c r="R580" s="672"/>
      <c r="S580" s="672"/>
      <c r="T580" s="672"/>
      <c r="U580" s="672"/>
      <c r="V580" s="672"/>
      <c r="W580" s="672"/>
      <c r="X580" s="685"/>
      <c r="Y580" s="685"/>
      <c r="Z580" s="672"/>
      <c r="AA580" s="672"/>
      <c r="AB580" s="672"/>
      <c r="AC580" s="672"/>
      <c r="AD580" s="672"/>
      <c r="AE580" s="672"/>
      <c r="AF580" s="672"/>
      <c r="AG580" s="672"/>
      <c r="AH580" s="672"/>
      <c r="AI580" s="672"/>
      <c r="AJ580" s="672"/>
    </row>
    <row r="581" spans="1:36" ht="15.75" customHeight="1">
      <c r="A581" s="672"/>
      <c r="B581" s="672"/>
      <c r="C581" s="672"/>
      <c r="D581" s="672"/>
      <c r="E581" s="672"/>
      <c r="F581" s="672"/>
      <c r="G581" s="672"/>
      <c r="H581" s="672"/>
      <c r="I581" s="672"/>
      <c r="J581" s="672"/>
      <c r="K581" s="672"/>
      <c r="L581" s="672"/>
      <c r="M581" s="672"/>
      <c r="N581" s="672"/>
      <c r="O581" s="672"/>
      <c r="P581" s="672"/>
      <c r="Q581" s="672"/>
      <c r="R581" s="672"/>
      <c r="S581" s="672"/>
      <c r="T581" s="672"/>
      <c r="U581" s="672"/>
      <c r="V581" s="672"/>
      <c r="W581" s="672"/>
      <c r="X581" s="685"/>
      <c r="Y581" s="685"/>
      <c r="Z581" s="672"/>
      <c r="AA581" s="672"/>
      <c r="AB581" s="672"/>
      <c r="AC581" s="672"/>
      <c r="AD581" s="672"/>
      <c r="AE581" s="672"/>
      <c r="AF581" s="672"/>
      <c r="AG581" s="672"/>
      <c r="AH581" s="672"/>
      <c r="AI581" s="672"/>
      <c r="AJ581" s="672"/>
    </row>
    <row r="582" spans="1:36" ht="15.75" customHeight="1">
      <c r="A582" s="672"/>
      <c r="B582" s="672"/>
      <c r="C582" s="672"/>
      <c r="D582" s="672"/>
      <c r="E582" s="672"/>
      <c r="F582" s="672"/>
      <c r="G582" s="672"/>
      <c r="H582" s="672"/>
      <c r="I582" s="672"/>
      <c r="J582" s="672"/>
      <c r="K582" s="672"/>
      <c r="L582" s="672"/>
      <c r="M582" s="672"/>
      <c r="N582" s="672"/>
      <c r="O582" s="672"/>
      <c r="P582" s="672"/>
      <c r="Q582" s="672"/>
      <c r="R582" s="672"/>
      <c r="S582" s="672"/>
      <c r="T582" s="672"/>
      <c r="U582" s="672"/>
      <c r="V582" s="672"/>
      <c r="W582" s="672"/>
      <c r="X582" s="685"/>
      <c r="Y582" s="685"/>
      <c r="Z582" s="672"/>
      <c r="AA582" s="672"/>
      <c r="AB582" s="672"/>
      <c r="AC582" s="672"/>
      <c r="AD582" s="672"/>
      <c r="AE582" s="672"/>
      <c r="AF582" s="672"/>
      <c r="AG582" s="672"/>
      <c r="AH582" s="672"/>
      <c r="AI582" s="672"/>
      <c r="AJ582" s="672"/>
    </row>
    <row r="583" spans="1:36" ht="15.75" customHeight="1">
      <c r="A583" s="672"/>
      <c r="B583" s="672"/>
      <c r="C583" s="672"/>
      <c r="D583" s="672"/>
      <c r="E583" s="672"/>
      <c r="F583" s="672"/>
      <c r="G583" s="672"/>
      <c r="H583" s="672"/>
      <c r="I583" s="672"/>
      <c r="J583" s="672"/>
      <c r="K583" s="672"/>
      <c r="L583" s="672"/>
      <c r="M583" s="672"/>
      <c r="N583" s="672"/>
      <c r="O583" s="672"/>
      <c r="P583" s="672"/>
      <c r="Q583" s="672"/>
      <c r="R583" s="672"/>
      <c r="S583" s="672"/>
      <c r="T583" s="672"/>
      <c r="U583" s="672"/>
      <c r="V583" s="672"/>
      <c r="W583" s="672"/>
      <c r="X583" s="685"/>
      <c r="Y583" s="685"/>
      <c r="Z583" s="672"/>
      <c r="AA583" s="672"/>
      <c r="AB583" s="672"/>
      <c r="AC583" s="672"/>
      <c r="AD583" s="672"/>
      <c r="AE583" s="672"/>
      <c r="AF583" s="672"/>
      <c r="AG583" s="672"/>
      <c r="AH583" s="672"/>
      <c r="AI583" s="672"/>
      <c r="AJ583" s="672"/>
    </row>
    <row r="584" spans="1:36" ht="15.75" customHeight="1">
      <c r="A584" s="672"/>
      <c r="B584" s="672"/>
      <c r="C584" s="672"/>
      <c r="D584" s="672"/>
      <c r="E584" s="672"/>
      <c r="F584" s="672"/>
      <c r="G584" s="672"/>
      <c r="H584" s="672"/>
      <c r="I584" s="672"/>
      <c r="J584" s="672"/>
      <c r="K584" s="672"/>
      <c r="L584" s="672"/>
      <c r="M584" s="672"/>
      <c r="N584" s="672"/>
      <c r="O584" s="672"/>
      <c r="P584" s="672"/>
      <c r="Q584" s="672"/>
      <c r="R584" s="672"/>
      <c r="S584" s="672"/>
      <c r="T584" s="672"/>
      <c r="U584" s="672"/>
      <c r="V584" s="672"/>
      <c r="W584" s="672"/>
      <c r="X584" s="685"/>
      <c r="Y584" s="685"/>
      <c r="Z584" s="672"/>
      <c r="AA584" s="672"/>
      <c r="AB584" s="672"/>
      <c r="AC584" s="672"/>
      <c r="AD584" s="672"/>
      <c r="AE584" s="672"/>
      <c r="AF584" s="672"/>
      <c r="AG584" s="672"/>
      <c r="AH584" s="672"/>
      <c r="AI584" s="672"/>
      <c r="AJ584" s="672"/>
    </row>
    <row r="585" spans="1:36" ht="15.75" customHeight="1">
      <c r="A585" s="672"/>
      <c r="B585" s="672"/>
      <c r="C585" s="672"/>
      <c r="D585" s="672"/>
      <c r="E585" s="672"/>
      <c r="F585" s="672"/>
      <c r="G585" s="672"/>
      <c r="H585" s="672"/>
      <c r="I585" s="672"/>
      <c r="J585" s="672"/>
      <c r="K585" s="672"/>
      <c r="L585" s="672"/>
      <c r="M585" s="672"/>
      <c r="N585" s="672"/>
      <c r="O585" s="672"/>
      <c r="P585" s="672"/>
      <c r="Q585" s="672"/>
      <c r="R585" s="672"/>
      <c r="S585" s="672"/>
      <c r="T585" s="672"/>
      <c r="U585" s="672"/>
      <c r="V585" s="672"/>
      <c r="W585" s="672"/>
      <c r="X585" s="685"/>
      <c r="Y585" s="685"/>
      <c r="Z585" s="672"/>
      <c r="AA585" s="672"/>
      <c r="AB585" s="672"/>
      <c r="AC585" s="672"/>
      <c r="AD585" s="672"/>
      <c r="AE585" s="672"/>
      <c r="AF585" s="672"/>
      <c r="AG585" s="672"/>
      <c r="AH585" s="672"/>
      <c r="AI585" s="672"/>
      <c r="AJ585" s="672"/>
    </row>
    <row r="586" spans="1:36" ht="15.75" customHeight="1">
      <c r="A586" s="672"/>
      <c r="B586" s="672"/>
      <c r="C586" s="672"/>
      <c r="D586" s="672"/>
      <c r="E586" s="672"/>
      <c r="F586" s="672"/>
      <c r="G586" s="672"/>
      <c r="H586" s="672"/>
      <c r="I586" s="672"/>
      <c r="J586" s="672"/>
      <c r="K586" s="672"/>
      <c r="L586" s="672"/>
      <c r="M586" s="672"/>
      <c r="N586" s="672"/>
      <c r="O586" s="672"/>
      <c r="P586" s="672"/>
      <c r="Q586" s="672"/>
      <c r="R586" s="672"/>
      <c r="S586" s="672"/>
      <c r="T586" s="672"/>
      <c r="U586" s="672"/>
      <c r="V586" s="672"/>
      <c r="W586" s="672"/>
      <c r="X586" s="685"/>
      <c r="Y586" s="685"/>
      <c r="Z586" s="672"/>
      <c r="AA586" s="672"/>
      <c r="AB586" s="672"/>
      <c r="AC586" s="672"/>
      <c r="AD586" s="672"/>
      <c r="AE586" s="672"/>
      <c r="AF586" s="672"/>
      <c r="AG586" s="672"/>
      <c r="AH586" s="672"/>
      <c r="AI586" s="672"/>
      <c r="AJ586" s="672"/>
    </row>
    <row r="587" spans="1:36" ht="15.75" customHeight="1">
      <c r="A587" s="672"/>
      <c r="B587" s="672"/>
      <c r="C587" s="672"/>
      <c r="D587" s="672"/>
      <c r="E587" s="672"/>
      <c r="F587" s="672"/>
      <c r="G587" s="672"/>
      <c r="H587" s="672"/>
      <c r="I587" s="672"/>
      <c r="J587" s="672"/>
      <c r="K587" s="672"/>
      <c r="L587" s="672"/>
      <c r="M587" s="672"/>
      <c r="N587" s="672"/>
      <c r="O587" s="672"/>
      <c r="P587" s="672"/>
      <c r="Q587" s="672"/>
      <c r="R587" s="672"/>
      <c r="S587" s="672"/>
      <c r="T587" s="672"/>
      <c r="U587" s="672"/>
      <c r="V587" s="672"/>
      <c r="W587" s="672"/>
      <c r="X587" s="685"/>
      <c r="Y587" s="685"/>
      <c r="Z587" s="672"/>
      <c r="AA587" s="672"/>
      <c r="AB587" s="672"/>
      <c r="AC587" s="672"/>
      <c r="AD587" s="672"/>
      <c r="AE587" s="672"/>
      <c r="AF587" s="672"/>
      <c r="AG587" s="672"/>
      <c r="AH587" s="672"/>
      <c r="AI587" s="672"/>
      <c r="AJ587" s="672"/>
    </row>
    <row r="588" spans="1:36" ht="15.75" customHeight="1">
      <c r="A588" s="672"/>
      <c r="B588" s="672"/>
      <c r="C588" s="672"/>
      <c r="D588" s="672"/>
      <c r="E588" s="672"/>
      <c r="F588" s="672"/>
      <c r="G588" s="672"/>
      <c r="H588" s="672"/>
      <c r="I588" s="672"/>
      <c r="J588" s="672"/>
      <c r="K588" s="672"/>
      <c r="L588" s="672"/>
      <c r="M588" s="672"/>
      <c r="N588" s="672"/>
      <c r="O588" s="672"/>
      <c r="P588" s="672"/>
      <c r="Q588" s="672"/>
      <c r="R588" s="672"/>
      <c r="S588" s="672"/>
      <c r="T588" s="672"/>
      <c r="U588" s="672"/>
      <c r="V588" s="672"/>
      <c r="W588" s="672"/>
      <c r="X588" s="685"/>
      <c r="Y588" s="685"/>
      <c r="Z588" s="672"/>
      <c r="AA588" s="672"/>
      <c r="AB588" s="672"/>
      <c r="AC588" s="672"/>
      <c r="AD588" s="672"/>
      <c r="AE588" s="672"/>
      <c r="AF588" s="672"/>
      <c r="AG588" s="672"/>
      <c r="AH588" s="672"/>
      <c r="AI588" s="672"/>
      <c r="AJ588" s="672"/>
    </row>
    <row r="589" spans="1:36" ht="15.75" customHeight="1">
      <c r="A589" s="672"/>
      <c r="B589" s="672"/>
      <c r="C589" s="672"/>
      <c r="D589" s="672"/>
      <c r="E589" s="672"/>
      <c r="F589" s="672"/>
      <c r="G589" s="672"/>
      <c r="H589" s="672"/>
      <c r="I589" s="672"/>
      <c r="J589" s="672"/>
      <c r="K589" s="672"/>
      <c r="L589" s="672"/>
      <c r="M589" s="672"/>
      <c r="N589" s="672"/>
      <c r="O589" s="672"/>
      <c r="P589" s="672"/>
      <c r="Q589" s="672"/>
      <c r="R589" s="672"/>
      <c r="S589" s="672"/>
      <c r="T589" s="672"/>
      <c r="U589" s="672"/>
      <c r="V589" s="672"/>
      <c r="W589" s="672"/>
      <c r="X589" s="685"/>
      <c r="Y589" s="685"/>
      <c r="Z589" s="672"/>
      <c r="AA589" s="672"/>
      <c r="AB589" s="672"/>
      <c r="AC589" s="672"/>
      <c r="AD589" s="672"/>
      <c r="AE589" s="672"/>
      <c r="AF589" s="672"/>
      <c r="AG589" s="672"/>
      <c r="AH589" s="672"/>
      <c r="AI589" s="672"/>
      <c r="AJ589" s="672"/>
    </row>
    <row r="590" spans="1:36" ht="15.75" customHeight="1">
      <c r="A590" s="672"/>
      <c r="B590" s="672"/>
      <c r="C590" s="672"/>
      <c r="D590" s="672"/>
      <c r="E590" s="672"/>
      <c r="F590" s="672"/>
      <c r="G590" s="672"/>
      <c r="H590" s="672"/>
      <c r="I590" s="672"/>
      <c r="J590" s="672"/>
      <c r="K590" s="672"/>
      <c r="L590" s="672"/>
      <c r="M590" s="672"/>
      <c r="N590" s="672"/>
      <c r="O590" s="672"/>
      <c r="P590" s="672"/>
      <c r="Q590" s="672"/>
      <c r="R590" s="672"/>
      <c r="S590" s="672"/>
      <c r="T590" s="672"/>
      <c r="U590" s="672"/>
      <c r="V590" s="672"/>
      <c r="W590" s="672"/>
      <c r="X590" s="685"/>
      <c r="Y590" s="685"/>
      <c r="Z590" s="672"/>
      <c r="AA590" s="672"/>
      <c r="AB590" s="672"/>
      <c r="AC590" s="672"/>
      <c r="AD590" s="672"/>
      <c r="AE590" s="672"/>
      <c r="AF590" s="672"/>
      <c r="AG590" s="672"/>
      <c r="AH590" s="672"/>
      <c r="AI590" s="672"/>
      <c r="AJ590" s="672"/>
    </row>
    <row r="591" spans="1:36" ht="15.75" customHeight="1">
      <c r="A591" s="672"/>
      <c r="B591" s="672"/>
      <c r="C591" s="672"/>
      <c r="D591" s="672"/>
      <c r="E591" s="672"/>
      <c r="F591" s="672"/>
      <c r="G591" s="672"/>
      <c r="H591" s="672"/>
      <c r="I591" s="672"/>
      <c r="J591" s="672"/>
      <c r="K591" s="672"/>
      <c r="L591" s="672"/>
      <c r="M591" s="672"/>
      <c r="N591" s="672"/>
      <c r="O591" s="672"/>
      <c r="P591" s="672"/>
      <c r="Q591" s="672"/>
      <c r="R591" s="672"/>
      <c r="S591" s="672"/>
      <c r="T591" s="672"/>
      <c r="U591" s="672"/>
      <c r="V591" s="672"/>
      <c r="W591" s="672"/>
      <c r="X591" s="685"/>
      <c r="Y591" s="685"/>
      <c r="Z591" s="672"/>
      <c r="AA591" s="672"/>
      <c r="AB591" s="672"/>
      <c r="AC591" s="672"/>
      <c r="AD591" s="672"/>
      <c r="AE591" s="672"/>
      <c r="AF591" s="672"/>
      <c r="AG591" s="672"/>
      <c r="AH591" s="672"/>
      <c r="AI591" s="672"/>
      <c r="AJ591" s="672"/>
    </row>
    <row r="592" spans="1:36" ht="15.75" customHeight="1">
      <c r="A592" s="672"/>
      <c r="B592" s="672"/>
      <c r="C592" s="672"/>
      <c r="D592" s="672"/>
      <c r="E592" s="672"/>
      <c r="F592" s="672"/>
      <c r="G592" s="672"/>
      <c r="H592" s="672"/>
      <c r="I592" s="672"/>
      <c r="J592" s="672"/>
      <c r="K592" s="672"/>
      <c r="L592" s="672"/>
      <c r="M592" s="672"/>
      <c r="N592" s="672"/>
      <c r="O592" s="672"/>
      <c r="P592" s="672"/>
      <c r="Q592" s="672"/>
      <c r="R592" s="672"/>
      <c r="S592" s="672"/>
      <c r="T592" s="672"/>
      <c r="U592" s="672"/>
      <c r="V592" s="672"/>
      <c r="W592" s="672"/>
      <c r="X592" s="685"/>
      <c r="Y592" s="685"/>
      <c r="Z592" s="672"/>
      <c r="AA592" s="672"/>
      <c r="AB592" s="672"/>
      <c r="AC592" s="672"/>
      <c r="AD592" s="672"/>
      <c r="AE592" s="672"/>
      <c r="AF592" s="672"/>
      <c r="AG592" s="672"/>
      <c r="AH592" s="672"/>
      <c r="AI592" s="672"/>
      <c r="AJ592" s="672"/>
    </row>
    <row r="593" spans="1:36" ht="15.75" customHeight="1">
      <c r="A593" s="672"/>
      <c r="B593" s="672"/>
      <c r="C593" s="672"/>
      <c r="D593" s="672"/>
      <c r="E593" s="672"/>
      <c r="F593" s="672"/>
      <c r="G593" s="672"/>
      <c r="H593" s="672"/>
      <c r="I593" s="672"/>
      <c r="J593" s="672"/>
      <c r="K593" s="672"/>
      <c r="L593" s="672"/>
      <c r="M593" s="672"/>
      <c r="N593" s="672"/>
      <c r="O593" s="672"/>
      <c r="P593" s="672"/>
      <c r="Q593" s="672"/>
      <c r="R593" s="672"/>
      <c r="S593" s="672"/>
      <c r="T593" s="672"/>
      <c r="U593" s="672"/>
      <c r="V593" s="672"/>
      <c r="W593" s="672"/>
      <c r="X593" s="685"/>
      <c r="Y593" s="685"/>
      <c r="Z593" s="672"/>
      <c r="AA593" s="672"/>
      <c r="AB593" s="672"/>
      <c r="AC593" s="672"/>
      <c r="AD593" s="672"/>
      <c r="AE593" s="672"/>
      <c r="AF593" s="672"/>
      <c r="AG593" s="672"/>
      <c r="AH593" s="672"/>
      <c r="AI593" s="672"/>
      <c r="AJ593" s="672"/>
    </row>
    <row r="594" spans="1:36" ht="15.75" customHeight="1">
      <c r="A594" s="672"/>
      <c r="B594" s="672"/>
      <c r="C594" s="672"/>
      <c r="D594" s="672"/>
      <c r="E594" s="672"/>
      <c r="F594" s="672"/>
      <c r="G594" s="672"/>
      <c r="H594" s="672"/>
      <c r="I594" s="672"/>
      <c r="J594" s="672"/>
      <c r="K594" s="672"/>
      <c r="L594" s="672"/>
      <c r="M594" s="672"/>
      <c r="N594" s="672"/>
      <c r="O594" s="672"/>
      <c r="P594" s="672"/>
      <c r="Q594" s="672"/>
      <c r="R594" s="672"/>
      <c r="S594" s="672"/>
      <c r="T594" s="672"/>
      <c r="U594" s="672"/>
      <c r="V594" s="672"/>
      <c r="W594" s="672"/>
      <c r="X594" s="685"/>
      <c r="Y594" s="685"/>
      <c r="Z594" s="672"/>
      <c r="AA594" s="672"/>
      <c r="AB594" s="672"/>
      <c r="AC594" s="672"/>
      <c r="AD594" s="672"/>
      <c r="AE594" s="672"/>
      <c r="AF594" s="672"/>
      <c r="AG594" s="672"/>
      <c r="AH594" s="672"/>
      <c r="AI594" s="672"/>
      <c r="AJ594" s="672"/>
    </row>
    <row r="595" spans="1:36" ht="15.75" customHeight="1">
      <c r="A595" s="672"/>
      <c r="B595" s="672"/>
      <c r="C595" s="672"/>
      <c r="D595" s="672"/>
      <c r="E595" s="672"/>
      <c r="F595" s="672"/>
      <c r="G595" s="672"/>
      <c r="H595" s="672"/>
      <c r="I595" s="672"/>
      <c r="J595" s="672"/>
      <c r="K595" s="672"/>
      <c r="L595" s="672"/>
      <c r="M595" s="672"/>
      <c r="N595" s="672"/>
      <c r="O595" s="672"/>
      <c r="P595" s="672"/>
      <c r="Q595" s="672"/>
      <c r="R595" s="672"/>
      <c r="S595" s="672"/>
      <c r="T595" s="672"/>
      <c r="U595" s="672"/>
      <c r="V595" s="672"/>
      <c r="W595" s="672"/>
      <c r="X595" s="685"/>
      <c r="Y595" s="685"/>
      <c r="Z595" s="672"/>
      <c r="AA595" s="672"/>
      <c r="AB595" s="672"/>
      <c r="AC595" s="672"/>
      <c r="AD595" s="672"/>
      <c r="AE595" s="672"/>
      <c r="AF595" s="672"/>
      <c r="AG595" s="672"/>
      <c r="AH595" s="672"/>
      <c r="AI595" s="672"/>
      <c r="AJ595" s="672"/>
    </row>
    <row r="596" spans="1:36" ht="15.75" customHeight="1">
      <c r="A596" s="672"/>
      <c r="B596" s="672"/>
      <c r="C596" s="672"/>
      <c r="D596" s="672"/>
      <c r="E596" s="672"/>
      <c r="F596" s="672"/>
      <c r="G596" s="672"/>
      <c r="H596" s="672"/>
      <c r="I596" s="672"/>
      <c r="J596" s="672"/>
      <c r="K596" s="672"/>
      <c r="L596" s="672"/>
      <c r="M596" s="672"/>
      <c r="N596" s="672"/>
      <c r="O596" s="672"/>
      <c r="P596" s="672"/>
      <c r="Q596" s="672"/>
      <c r="R596" s="672"/>
      <c r="S596" s="672"/>
      <c r="T596" s="672"/>
      <c r="U596" s="672"/>
      <c r="V596" s="672"/>
      <c r="W596" s="672"/>
      <c r="X596" s="685"/>
      <c r="Y596" s="685"/>
      <c r="Z596" s="672"/>
      <c r="AA596" s="672"/>
      <c r="AB596" s="672"/>
      <c r="AC596" s="672"/>
      <c r="AD596" s="672"/>
      <c r="AE596" s="672"/>
      <c r="AF596" s="672"/>
      <c r="AG596" s="672"/>
      <c r="AH596" s="672"/>
      <c r="AI596" s="672"/>
      <c r="AJ596" s="672"/>
    </row>
    <row r="597" spans="1:36" ht="15.75" customHeight="1">
      <c r="A597" s="672"/>
      <c r="B597" s="672"/>
      <c r="C597" s="672"/>
      <c r="D597" s="672"/>
      <c r="E597" s="672"/>
      <c r="F597" s="672"/>
      <c r="G597" s="672"/>
      <c r="H597" s="672"/>
      <c r="I597" s="672"/>
      <c r="J597" s="672"/>
      <c r="K597" s="672"/>
      <c r="L597" s="672"/>
      <c r="M597" s="672"/>
      <c r="N597" s="672"/>
      <c r="O597" s="672"/>
      <c r="P597" s="672"/>
      <c r="Q597" s="672"/>
      <c r="R597" s="672"/>
      <c r="S597" s="672"/>
      <c r="T597" s="672"/>
      <c r="U597" s="672"/>
      <c r="V597" s="672"/>
      <c r="W597" s="672"/>
      <c r="X597" s="685"/>
      <c r="Y597" s="685"/>
      <c r="Z597" s="672"/>
      <c r="AA597" s="672"/>
      <c r="AB597" s="672"/>
      <c r="AC597" s="672"/>
      <c r="AD597" s="672"/>
      <c r="AE597" s="672"/>
      <c r="AF597" s="672"/>
      <c r="AG597" s="672"/>
      <c r="AH597" s="672"/>
      <c r="AI597" s="672"/>
      <c r="AJ597" s="672"/>
    </row>
    <row r="598" spans="1:36" ht="15.75" customHeight="1">
      <c r="A598" s="672"/>
      <c r="B598" s="672"/>
      <c r="C598" s="672"/>
      <c r="D598" s="672"/>
      <c r="E598" s="672"/>
      <c r="F598" s="672"/>
      <c r="G598" s="672"/>
      <c r="H598" s="672"/>
      <c r="I598" s="672"/>
      <c r="J598" s="672"/>
      <c r="K598" s="672"/>
      <c r="L598" s="672"/>
      <c r="M598" s="672"/>
      <c r="N598" s="672"/>
      <c r="O598" s="672"/>
      <c r="P598" s="672"/>
      <c r="Q598" s="672"/>
      <c r="R598" s="672"/>
      <c r="S598" s="672"/>
      <c r="T598" s="672"/>
      <c r="U598" s="672"/>
      <c r="V598" s="672"/>
      <c r="W598" s="672"/>
      <c r="X598" s="685"/>
      <c r="Y598" s="685"/>
      <c r="Z598" s="672"/>
      <c r="AA598" s="672"/>
      <c r="AB598" s="672"/>
      <c r="AC598" s="672"/>
      <c r="AD598" s="672"/>
      <c r="AE598" s="672"/>
      <c r="AF598" s="672"/>
      <c r="AG598" s="672"/>
      <c r="AH598" s="672"/>
      <c r="AI598" s="672"/>
      <c r="AJ598" s="672"/>
    </row>
    <row r="599" spans="1:36" ht="15.75" customHeight="1">
      <c r="A599" s="672"/>
      <c r="B599" s="672"/>
      <c r="C599" s="672"/>
      <c r="D599" s="672"/>
      <c r="E599" s="672"/>
      <c r="F599" s="672"/>
      <c r="G599" s="672"/>
      <c r="H599" s="672"/>
      <c r="I599" s="672"/>
      <c r="J599" s="672"/>
      <c r="K599" s="672"/>
      <c r="L599" s="672"/>
      <c r="M599" s="672"/>
      <c r="N599" s="672"/>
      <c r="O599" s="672"/>
      <c r="P599" s="672"/>
      <c r="Q599" s="672"/>
      <c r="R599" s="672"/>
      <c r="S599" s="672"/>
      <c r="T599" s="672"/>
      <c r="U599" s="672"/>
      <c r="V599" s="672"/>
      <c r="W599" s="672"/>
      <c r="X599" s="685"/>
      <c r="Y599" s="685"/>
      <c r="Z599" s="672"/>
      <c r="AA599" s="672"/>
      <c r="AB599" s="672"/>
      <c r="AC599" s="672"/>
      <c r="AD599" s="672"/>
      <c r="AE599" s="672"/>
      <c r="AF599" s="672"/>
      <c r="AG599" s="672"/>
      <c r="AH599" s="672"/>
      <c r="AI599" s="672"/>
      <c r="AJ599" s="672"/>
    </row>
    <row r="600" spans="1:36" ht="15.75" customHeight="1">
      <c r="A600" s="672"/>
      <c r="B600" s="672"/>
      <c r="C600" s="672"/>
      <c r="D600" s="672"/>
      <c r="E600" s="672"/>
      <c r="F600" s="672"/>
      <c r="G600" s="672"/>
      <c r="H600" s="672"/>
      <c r="I600" s="672"/>
      <c r="J600" s="672"/>
      <c r="K600" s="672"/>
      <c r="L600" s="672"/>
      <c r="M600" s="672"/>
      <c r="N600" s="672"/>
      <c r="O600" s="672"/>
      <c r="P600" s="672"/>
      <c r="Q600" s="672"/>
      <c r="R600" s="672"/>
      <c r="S600" s="672"/>
      <c r="T600" s="672"/>
      <c r="U600" s="672"/>
      <c r="V600" s="672"/>
      <c r="W600" s="672"/>
      <c r="X600" s="685"/>
      <c r="Y600" s="685"/>
      <c r="Z600" s="672"/>
      <c r="AA600" s="672"/>
      <c r="AB600" s="672"/>
      <c r="AC600" s="672"/>
      <c r="AD600" s="672"/>
      <c r="AE600" s="672"/>
      <c r="AF600" s="672"/>
      <c r="AG600" s="672"/>
      <c r="AH600" s="672"/>
      <c r="AI600" s="672"/>
      <c r="AJ600" s="672"/>
    </row>
    <row r="601" spans="1:36" ht="15.75" customHeight="1">
      <c r="A601" s="672"/>
      <c r="B601" s="672"/>
      <c r="C601" s="672"/>
      <c r="D601" s="672"/>
      <c r="E601" s="672"/>
      <c r="F601" s="672"/>
      <c r="G601" s="672"/>
      <c r="H601" s="672"/>
      <c r="I601" s="672"/>
      <c r="J601" s="672"/>
      <c r="K601" s="672"/>
      <c r="L601" s="672"/>
      <c r="M601" s="672"/>
      <c r="N601" s="672"/>
      <c r="O601" s="672"/>
      <c r="P601" s="672"/>
      <c r="Q601" s="672"/>
      <c r="R601" s="672"/>
      <c r="S601" s="672"/>
      <c r="T601" s="672"/>
      <c r="U601" s="672"/>
      <c r="V601" s="672"/>
      <c r="W601" s="672"/>
      <c r="X601" s="685"/>
      <c r="Y601" s="685"/>
      <c r="Z601" s="672"/>
      <c r="AA601" s="672"/>
      <c r="AB601" s="672"/>
      <c r="AC601" s="672"/>
      <c r="AD601" s="672"/>
      <c r="AE601" s="672"/>
      <c r="AF601" s="672"/>
      <c r="AG601" s="672"/>
      <c r="AH601" s="672"/>
      <c r="AI601" s="672"/>
      <c r="AJ601" s="672"/>
    </row>
    <row r="602" spans="1:36" ht="15.75" customHeight="1">
      <c r="A602" s="672"/>
      <c r="B602" s="672"/>
      <c r="C602" s="672"/>
      <c r="D602" s="672"/>
      <c r="E602" s="672"/>
      <c r="F602" s="672"/>
      <c r="G602" s="672"/>
      <c r="H602" s="672"/>
      <c r="I602" s="672"/>
      <c r="J602" s="672"/>
      <c r="K602" s="672"/>
      <c r="L602" s="672"/>
      <c r="M602" s="672"/>
      <c r="N602" s="672"/>
      <c r="O602" s="672"/>
      <c r="P602" s="672"/>
      <c r="Q602" s="672"/>
      <c r="R602" s="672"/>
      <c r="S602" s="672"/>
      <c r="T602" s="672"/>
      <c r="U602" s="672"/>
      <c r="V602" s="672"/>
      <c r="W602" s="672"/>
      <c r="X602" s="685"/>
      <c r="Y602" s="685"/>
      <c r="Z602" s="672"/>
      <c r="AA602" s="672"/>
      <c r="AB602" s="672"/>
      <c r="AC602" s="672"/>
      <c r="AD602" s="672"/>
      <c r="AE602" s="672"/>
      <c r="AF602" s="672"/>
      <c r="AG602" s="672"/>
      <c r="AH602" s="672"/>
      <c r="AI602" s="672"/>
      <c r="AJ602" s="672"/>
    </row>
    <row r="603" spans="1:36" ht="15.75" customHeight="1">
      <c r="A603" s="672"/>
      <c r="B603" s="672"/>
      <c r="C603" s="672"/>
      <c r="D603" s="672"/>
      <c r="E603" s="672"/>
      <c r="F603" s="672"/>
      <c r="G603" s="672"/>
      <c r="H603" s="672"/>
      <c r="I603" s="672"/>
      <c r="J603" s="672"/>
      <c r="K603" s="672"/>
      <c r="L603" s="672"/>
      <c r="M603" s="672"/>
      <c r="N603" s="672"/>
      <c r="O603" s="672"/>
      <c r="P603" s="672"/>
      <c r="Q603" s="672"/>
      <c r="R603" s="672"/>
      <c r="S603" s="672"/>
      <c r="T603" s="672"/>
      <c r="U603" s="672"/>
      <c r="V603" s="672"/>
      <c r="W603" s="672"/>
      <c r="X603" s="685"/>
      <c r="Y603" s="685"/>
      <c r="Z603" s="672"/>
      <c r="AA603" s="672"/>
      <c r="AB603" s="672"/>
      <c r="AC603" s="672"/>
      <c r="AD603" s="672"/>
      <c r="AE603" s="672"/>
      <c r="AF603" s="672"/>
      <c r="AG603" s="672"/>
      <c r="AH603" s="672"/>
      <c r="AI603" s="672"/>
      <c r="AJ603" s="672"/>
    </row>
    <row r="604" spans="1:36" ht="15.75" customHeight="1">
      <c r="A604" s="672"/>
      <c r="B604" s="672"/>
      <c r="C604" s="672"/>
      <c r="D604" s="672"/>
      <c r="E604" s="672"/>
      <c r="F604" s="672"/>
      <c r="G604" s="672"/>
      <c r="H604" s="672"/>
      <c r="I604" s="672"/>
      <c r="J604" s="672"/>
      <c r="K604" s="672"/>
      <c r="L604" s="672"/>
      <c r="M604" s="672"/>
      <c r="N604" s="672"/>
      <c r="O604" s="672"/>
      <c r="P604" s="672"/>
      <c r="Q604" s="672"/>
      <c r="R604" s="672"/>
      <c r="S604" s="672"/>
      <c r="T604" s="672"/>
      <c r="U604" s="672"/>
      <c r="V604" s="672"/>
      <c r="W604" s="672"/>
      <c r="X604" s="685"/>
      <c r="Y604" s="685"/>
      <c r="Z604" s="672"/>
      <c r="AA604" s="672"/>
      <c r="AB604" s="672"/>
      <c r="AC604" s="672"/>
      <c r="AD604" s="672"/>
      <c r="AE604" s="672"/>
      <c r="AF604" s="672"/>
      <c r="AG604" s="672"/>
      <c r="AH604" s="672"/>
      <c r="AI604" s="672"/>
      <c r="AJ604" s="672"/>
    </row>
    <row r="605" spans="1:36" ht="15.75" customHeight="1">
      <c r="A605" s="672"/>
      <c r="B605" s="672"/>
      <c r="C605" s="672"/>
      <c r="D605" s="672"/>
      <c r="E605" s="672"/>
      <c r="F605" s="672"/>
      <c r="G605" s="672"/>
      <c r="H605" s="672"/>
      <c r="I605" s="672"/>
      <c r="J605" s="672"/>
      <c r="K605" s="672"/>
      <c r="L605" s="672"/>
      <c r="M605" s="672"/>
      <c r="N605" s="672"/>
      <c r="O605" s="672"/>
      <c r="P605" s="672"/>
      <c r="Q605" s="672"/>
      <c r="R605" s="672"/>
      <c r="S605" s="672"/>
      <c r="T605" s="672"/>
      <c r="U605" s="672"/>
      <c r="V605" s="672"/>
      <c r="W605" s="672"/>
      <c r="X605" s="685"/>
      <c r="Y605" s="685"/>
      <c r="Z605" s="672"/>
      <c r="AA605" s="672"/>
      <c r="AB605" s="672"/>
      <c r="AC605" s="672"/>
      <c r="AD605" s="672"/>
      <c r="AE605" s="672"/>
      <c r="AF605" s="672"/>
      <c r="AG605" s="672"/>
      <c r="AH605" s="672"/>
      <c r="AI605" s="672"/>
      <c r="AJ605" s="672"/>
    </row>
    <row r="606" spans="1:36" ht="15.75" customHeight="1">
      <c r="A606" s="672"/>
      <c r="B606" s="672"/>
      <c r="C606" s="672"/>
      <c r="D606" s="672"/>
      <c r="E606" s="672"/>
      <c r="F606" s="672"/>
      <c r="G606" s="672"/>
      <c r="H606" s="672"/>
      <c r="I606" s="672"/>
      <c r="J606" s="672"/>
      <c r="K606" s="672"/>
      <c r="L606" s="672"/>
      <c r="M606" s="672"/>
      <c r="N606" s="672"/>
      <c r="O606" s="672"/>
      <c r="P606" s="672"/>
      <c r="Q606" s="672"/>
      <c r="R606" s="672"/>
      <c r="S606" s="672"/>
      <c r="T606" s="672"/>
      <c r="U606" s="672"/>
      <c r="V606" s="672"/>
      <c r="W606" s="672"/>
      <c r="X606" s="685"/>
      <c r="Y606" s="685"/>
      <c r="Z606" s="672"/>
      <c r="AA606" s="672"/>
      <c r="AB606" s="672"/>
      <c r="AC606" s="672"/>
      <c r="AD606" s="672"/>
      <c r="AE606" s="672"/>
      <c r="AF606" s="672"/>
      <c r="AG606" s="672"/>
      <c r="AH606" s="672"/>
      <c r="AI606" s="672"/>
      <c r="AJ606" s="672"/>
    </row>
    <row r="607" spans="1:36" ht="15.75" customHeight="1">
      <c r="A607" s="672"/>
      <c r="B607" s="672"/>
      <c r="C607" s="672"/>
      <c r="D607" s="672"/>
      <c r="E607" s="672"/>
      <c r="F607" s="672"/>
      <c r="G607" s="672"/>
      <c r="H607" s="672"/>
      <c r="I607" s="672"/>
      <c r="J607" s="672"/>
      <c r="K607" s="672"/>
      <c r="L607" s="672"/>
      <c r="M607" s="672"/>
      <c r="N607" s="672"/>
      <c r="O607" s="672"/>
      <c r="P607" s="672"/>
      <c r="Q607" s="672"/>
      <c r="R607" s="672"/>
      <c r="S607" s="672"/>
      <c r="T607" s="672"/>
      <c r="U607" s="672"/>
      <c r="V607" s="672"/>
      <c r="W607" s="672"/>
      <c r="X607" s="685"/>
      <c r="Y607" s="685"/>
      <c r="Z607" s="672"/>
      <c r="AA607" s="672"/>
      <c r="AB607" s="672"/>
      <c r="AC607" s="672"/>
      <c r="AD607" s="672"/>
      <c r="AE607" s="672"/>
      <c r="AF607" s="672"/>
      <c r="AG607" s="672"/>
      <c r="AH607" s="672"/>
      <c r="AI607" s="672"/>
      <c r="AJ607" s="672"/>
    </row>
    <row r="608" spans="1:36" ht="15.75" customHeight="1">
      <c r="A608" s="672"/>
      <c r="B608" s="672"/>
      <c r="C608" s="672"/>
      <c r="D608" s="672"/>
      <c r="E608" s="672"/>
      <c r="F608" s="672"/>
      <c r="G608" s="672"/>
      <c r="H608" s="672"/>
      <c r="I608" s="672"/>
      <c r="J608" s="672"/>
      <c r="K608" s="672"/>
      <c r="L608" s="672"/>
      <c r="M608" s="672"/>
      <c r="N608" s="672"/>
      <c r="O608" s="672"/>
      <c r="P608" s="672"/>
      <c r="Q608" s="672"/>
      <c r="R608" s="672"/>
      <c r="S608" s="672"/>
      <c r="T608" s="672"/>
      <c r="U608" s="672"/>
      <c r="V608" s="672"/>
      <c r="W608" s="672"/>
      <c r="X608" s="685"/>
      <c r="Y608" s="685"/>
      <c r="Z608" s="672"/>
      <c r="AA608" s="672"/>
      <c r="AB608" s="672"/>
      <c r="AC608" s="672"/>
      <c r="AD608" s="672"/>
      <c r="AE608" s="672"/>
      <c r="AF608" s="672"/>
      <c r="AG608" s="672"/>
      <c r="AH608" s="672"/>
      <c r="AI608" s="672"/>
      <c r="AJ608" s="672"/>
    </row>
    <row r="609" spans="1:36" ht="15.75" customHeight="1">
      <c r="A609" s="672"/>
      <c r="B609" s="672"/>
      <c r="C609" s="672"/>
      <c r="D609" s="672"/>
      <c r="E609" s="672"/>
      <c r="F609" s="672"/>
      <c r="G609" s="672"/>
      <c r="H609" s="672"/>
      <c r="I609" s="672"/>
      <c r="J609" s="672"/>
      <c r="K609" s="672"/>
      <c r="L609" s="672"/>
      <c r="M609" s="672"/>
      <c r="N609" s="672"/>
      <c r="O609" s="672"/>
      <c r="P609" s="672"/>
      <c r="Q609" s="672"/>
      <c r="R609" s="672"/>
      <c r="S609" s="672"/>
      <c r="T609" s="672"/>
      <c r="U609" s="672"/>
      <c r="V609" s="672"/>
      <c r="W609" s="672"/>
      <c r="X609" s="685"/>
      <c r="Y609" s="685"/>
      <c r="Z609" s="672"/>
      <c r="AA609" s="672"/>
      <c r="AB609" s="672"/>
      <c r="AC609" s="672"/>
      <c r="AD609" s="672"/>
      <c r="AE609" s="672"/>
      <c r="AF609" s="672"/>
      <c r="AG609" s="672"/>
      <c r="AH609" s="672"/>
      <c r="AI609" s="672"/>
      <c r="AJ609" s="672"/>
    </row>
    <row r="610" spans="1:36" ht="15.75" customHeight="1">
      <c r="A610" s="672"/>
      <c r="B610" s="672"/>
      <c r="C610" s="672"/>
      <c r="D610" s="672"/>
      <c r="E610" s="672"/>
      <c r="F610" s="672"/>
      <c r="G610" s="672"/>
      <c r="H610" s="672"/>
      <c r="I610" s="672"/>
      <c r="J610" s="672"/>
      <c r="K610" s="672"/>
      <c r="L610" s="672"/>
      <c r="M610" s="672"/>
      <c r="N610" s="672"/>
      <c r="O610" s="672"/>
      <c r="P610" s="672"/>
      <c r="Q610" s="672"/>
      <c r="R610" s="672"/>
      <c r="S610" s="672"/>
      <c r="T610" s="672"/>
      <c r="U610" s="672"/>
      <c r="V610" s="672"/>
      <c r="W610" s="672"/>
      <c r="X610" s="685"/>
      <c r="Y610" s="685"/>
      <c r="Z610" s="672"/>
      <c r="AA610" s="672"/>
      <c r="AB610" s="672"/>
      <c r="AC610" s="672"/>
      <c r="AD610" s="672"/>
      <c r="AE610" s="672"/>
      <c r="AF610" s="672"/>
      <c r="AG610" s="672"/>
      <c r="AH610" s="672"/>
      <c r="AI610" s="672"/>
      <c r="AJ610" s="672"/>
    </row>
    <row r="611" spans="1:36" ht="15.75" customHeight="1">
      <c r="A611" s="672"/>
      <c r="B611" s="672"/>
      <c r="C611" s="672"/>
      <c r="D611" s="672"/>
      <c r="E611" s="672"/>
      <c r="F611" s="672"/>
      <c r="G611" s="672"/>
      <c r="H611" s="672"/>
      <c r="I611" s="672"/>
      <c r="J611" s="672"/>
      <c r="K611" s="672"/>
      <c r="L611" s="672"/>
      <c r="M611" s="672"/>
      <c r="N611" s="672"/>
      <c r="O611" s="672"/>
      <c r="P611" s="672"/>
      <c r="Q611" s="672"/>
      <c r="R611" s="672"/>
      <c r="S611" s="672"/>
      <c r="T611" s="672"/>
      <c r="U611" s="672"/>
      <c r="V611" s="672"/>
      <c r="W611" s="672"/>
      <c r="X611" s="685"/>
      <c r="Y611" s="685"/>
      <c r="Z611" s="672"/>
      <c r="AA611" s="672"/>
      <c r="AB611" s="672"/>
      <c r="AC611" s="672"/>
      <c r="AD611" s="672"/>
      <c r="AE611" s="672"/>
      <c r="AF611" s="672"/>
      <c r="AG611" s="672"/>
      <c r="AH611" s="672"/>
      <c r="AI611" s="672"/>
      <c r="AJ611" s="672"/>
    </row>
    <row r="612" spans="1:36" ht="15.75" customHeight="1">
      <c r="A612" s="672"/>
      <c r="B612" s="672"/>
      <c r="C612" s="672"/>
      <c r="D612" s="672"/>
      <c r="E612" s="672"/>
      <c r="F612" s="672"/>
      <c r="G612" s="672"/>
      <c r="H612" s="672"/>
      <c r="I612" s="672"/>
      <c r="J612" s="672"/>
      <c r="K612" s="672"/>
      <c r="L612" s="672"/>
      <c r="M612" s="672"/>
      <c r="N612" s="672"/>
      <c r="O612" s="672"/>
      <c r="P612" s="672"/>
      <c r="Q612" s="672"/>
      <c r="R612" s="672"/>
      <c r="S612" s="672"/>
      <c r="T612" s="672"/>
      <c r="U612" s="672"/>
      <c r="V612" s="672"/>
      <c r="W612" s="672"/>
      <c r="X612" s="685"/>
      <c r="Y612" s="685"/>
      <c r="Z612" s="672"/>
      <c r="AA612" s="672"/>
      <c r="AB612" s="672"/>
      <c r="AC612" s="672"/>
      <c r="AD612" s="672"/>
      <c r="AE612" s="672"/>
      <c r="AF612" s="672"/>
      <c r="AG612" s="672"/>
      <c r="AH612" s="672"/>
      <c r="AI612" s="672"/>
      <c r="AJ612" s="672"/>
    </row>
    <row r="613" spans="1:36" ht="15.75" customHeight="1">
      <c r="A613" s="672"/>
      <c r="B613" s="672"/>
      <c r="C613" s="672"/>
      <c r="D613" s="672"/>
      <c r="E613" s="672"/>
      <c r="F613" s="672"/>
      <c r="G613" s="672"/>
      <c r="H613" s="672"/>
      <c r="I613" s="672"/>
      <c r="J613" s="672"/>
      <c r="K613" s="672"/>
      <c r="L613" s="672"/>
      <c r="M613" s="672"/>
      <c r="N613" s="672"/>
      <c r="O613" s="672"/>
      <c r="P613" s="672"/>
      <c r="Q613" s="672"/>
      <c r="R613" s="672"/>
      <c r="S613" s="672"/>
      <c r="T613" s="672"/>
      <c r="U613" s="672"/>
      <c r="V613" s="672"/>
      <c r="W613" s="672"/>
      <c r="X613" s="685"/>
      <c r="Y613" s="685"/>
      <c r="Z613" s="672"/>
      <c r="AA613" s="672"/>
      <c r="AB613" s="672"/>
      <c r="AC613" s="672"/>
      <c r="AD613" s="672"/>
      <c r="AE613" s="672"/>
      <c r="AF613" s="672"/>
      <c r="AG613" s="672"/>
      <c r="AH613" s="672"/>
      <c r="AI613" s="672"/>
      <c r="AJ613" s="672"/>
    </row>
    <row r="614" spans="1:36" ht="15.75" customHeight="1">
      <c r="A614" s="672"/>
      <c r="B614" s="672"/>
      <c r="C614" s="672"/>
      <c r="D614" s="672"/>
      <c r="E614" s="672"/>
      <c r="F614" s="672"/>
      <c r="G614" s="672"/>
      <c r="H614" s="672"/>
      <c r="I614" s="672"/>
      <c r="J614" s="672"/>
      <c r="K614" s="672"/>
      <c r="L614" s="672"/>
      <c r="M614" s="672"/>
      <c r="N614" s="672"/>
      <c r="O614" s="672"/>
      <c r="P614" s="672"/>
      <c r="Q614" s="672"/>
      <c r="R614" s="672"/>
      <c r="S614" s="672"/>
      <c r="T614" s="672"/>
      <c r="U614" s="672"/>
      <c r="V614" s="672"/>
      <c r="W614" s="672"/>
      <c r="X614" s="685"/>
      <c r="Y614" s="685"/>
      <c r="Z614" s="672"/>
      <c r="AA614" s="672"/>
      <c r="AB614" s="672"/>
      <c r="AC614" s="672"/>
      <c r="AD614" s="672"/>
      <c r="AE614" s="672"/>
      <c r="AF614" s="672"/>
      <c r="AG614" s="672"/>
      <c r="AH614" s="672"/>
      <c r="AI614" s="672"/>
      <c r="AJ614" s="672"/>
    </row>
    <row r="615" spans="1:36" ht="15.75" customHeight="1">
      <c r="A615" s="672"/>
      <c r="B615" s="672"/>
      <c r="C615" s="672"/>
      <c r="D615" s="672"/>
      <c r="E615" s="672"/>
      <c r="F615" s="672"/>
      <c r="G615" s="672"/>
      <c r="H615" s="672"/>
      <c r="I615" s="672"/>
      <c r="J615" s="672"/>
      <c r="K615" s="672"/>
      <c r="L615" s="672"/>
      <c r="M615" s="672"/>
      <c r="N615" s="672"/>
      <c r="O615" s="672"/>
      <c r="P615" s="672"/>
      <c r="Q615" s="672"/>
      <c r="R615" s="672"/>
      <c r="S615" s="672"/>
      <c r="T615" s="672"/>
      <c r="U615" s="672"/>
      <c r="V615" s="672"/>
      <c r="W615" s="672"/>
      <c r="X615" s="685"/>
      <c r="Y615" s="685"/>
      <c r="Z615" s="672"/>
      <c r="AA615" s="672"/>
      <c r="AB615" s="672"/>
      <c r="AC615" s="672"/>
      <c r="AD615" s="672"/>
      <c r="AE615" s="672"/>
      <c r="AF615" s="672"/>
      <c r="AG615" s="672"/>
      <c r="AH615" s="672"/>
      <c r="AI615" s="672"/>
      <c r="AJ615" s="672"/>
    </row>
    <row r="616" spans="1:36" ht="15.75" customHeight="1">
      <c r="A616" s="672"/>
      <c r="B616" s="672"/>
      <c r="C616" s="672"/>
      <c r="D616" s="672"/>
      <c r="E616" s="672"/>
      <c r="F616" s="672"/>
      <c r="G616" s="672"/>
      <c r="H616" s="672"/>
      <c r="I616" s="672"/>
      <c r="J616" s="672"/>
      <c r="K616" s="672"/>
      <c r="L616" s="672"/>
      <c r="M616" s="672"/>
      <c r="N616" s="672"/>
      <c r="O616" s="672"/>
      <c r="P616" s="672"/>
      <c r="Q616" s="672"/>
      <c r="R616" s="672"/>
      <c r="S616" s="672"/>
      <c r="T616" s="672"/>
      <c r="U616" s="672"/>
      <c r="V616" s="672"/>
      <c r="W616" s="672"/>
      <c r="X616" s="685"/>
      <c r="Y616" s="685"/>
      <c r="Z616" s="672"/>
      <c r="AA616" s="672"/>
      <c r="AB616" s="672"/>
      <c r="AC616" s="672"/>
      <c r="AD616" s="672"/>
      <c r="AE616" s="672"/>
      <c r="AF616" s="672"/>
      <c r="AG616" s="672"/>
      <c r="AH616" s="672"/>
      <c r="AI616" s="672"/>
      <c r="AJ616" s="672"/>
    </row>
    <row r="617" spans="1:36" ht="15.75" customHeight="1">
      <c r="A617" s="672"/>
      <c r="B617" s="672"/>
      <c r="C617" s="672"/>
      <c r="D617" s="672"/>
      <c r="E617" s="672"/>
      <c r="F617" s="672"/>
      <c r="G617" s="672"/>
      <c r="H617" s="672"/>
      <c r="I617" s="672"/>
      <c r="J617" s="672"/>
      <c r="K617" s="672"/>
      <c r="L617" s="672"/>
      <c r="M617" s="672"/>
      <c r="N617" s="672"/>
      <c r="O617" s="672"/>
      <c r="P617" s="672"/>
      <c r="Q617" s="672"/>
      <c r="R617" s="672"/>
      <c r="S617" s="672"/>
      <c r="T617" s="672"/>
      <c r="U617" s="672"/>
      <c r="V617" s="672"/>
      <c r="W617" s="672"/>
      <c r="X617" s="685"/>
      <c r="Y617" s="685"/>
      <c r="Z617" s="672"/>
      <c r="AA617" s="672"/>
      <c r="AB617" s="672"/>
      <c r="AC617" s="672"/>
      <c r="AD617" s="672"/>
      <c r="AE617" s="672"/>
      <c r="AF617" s="672"/>
      <c r="AG617" s="672"/>
      <c r="AH617" s="672"/>
      <c r="AI617" s="672"/>
      <c r="AJ617" s="672"/>
    </row>
    <row r="618" spans="1:36" ht="15.75" customHeight="1">
      <c r="A618" s="672"/>
      <c r="B618" s="672"/>
      <c r="C618" s="672"/>
      <c r="D618" s="672"/>
      <c r="E618" s="672"/>
      <c r="F618" s="672"/>
      <c r="G618" s="672"/>
      <c r="H618" s="672"/>
      <c r="I618" s="672"/>
      <c r="J618" s="672"/>
      <c r="K618" s="672"/>
      <c r="L618" s="672"/>
      <c r="M618" s="672"/>
      <c r="N618" s="672"/>
      <c r="O618" s="672"/>
      <c r="P618" s="672"/>
      <c r="Q618" s="672"/>
      <c r="R618" s="672"/>
      <c r="S618" s="672"/>
      <c r="T618" s="672"/>
      <c r="U618" s="672"/>
      <c r="V618" s="672"/>
      <c r="W618" s="672"/>
      <c r="X618" s="685"/>
      <c r="Y618" s="685"/>
      <c r="Z618" s="672"/>
      <c r="AA618" s="672"/>
      <c r="AB618" s="672"/>
      <c r="AC618" s="672"/>
      <c r="AD618" s="672"/>
      <c r="AE618" s="672"/>
      <c r="AF618" s="672"/>
      <c r="AG618" s="672"/>
      <c r="AH618" s="672"/>
      <c r="AI618" s="672"/>
      <c r="AJ618" s="672"/>
    </row>
    <row r="619" spans="1:36" ht="15.75" customHeight="1">
      <c r="A619" s="672"/>
      <c r="B619" s="672"/>
      <c r="C619" s="672"/>
      <c r="D619" s="672"/>
      <c r="E619" s="672"/>
      <c r="F619" s="672"/>
      <c r="G619" s="672"/>
      <c r="H619" s="672"/>
      <c r="I619" s="672"/>
      <c r="J619" s="672"/>
      <c r="K619" s="672"/>
      <c r="L619" s="672"/>
      <c r="M619" s="672"/>
      <c r="N619" s="672"/>
      <c r="O619" s="672"/>
      <c r="P619" s="672"/>
      <c r="Q619" s="672"/>
      <c r="R619" s="672"/>
      <c r="S619" s="672"/>
      <c r="T619" s="672"/>
      <c r="U619" s="672"/>
      <c r="V619" s="672"/>
      <c r="W619" s="672"/>
      <c r="X619" s="685"/>
      <c r="Y619" s="685"/>
      <c r="Z619" s="672"/>
      <c r="AA619" s="672"/>
      <c r="AB619" s="672"/>
      <c r="AC619" s="672"/>
      <c r="AD619" s="672"/>
      <c r="AE619" s="672"/>
      <c r="AF619" s="672"/>
      <c r="AG619" s="672"/>
      <c r="AH619" s="672"/>
      <c r="AI619" s="672"/>
      <c r="AJ619" s="672"/>
    </row>
    <row r="620" spans="1:36" ht="15.75" customHeight="1">
      <c r="A620" s="672"/>
      <c r="B620" s="672"/>
      <c r="C620" s="672"/>
      <c r="D620" s="672"/>
      <c r="E620" s="672"/>
      <c r="F620" s="672"/>
      <c r="G620" s="672"/>
      <c r="H620" s="672"/>
      <c r="I620" s="672"/>
      <c r="J620" s="672"/>
      <c r="K620" s="672"/>
      <c r="L620" s="672"/>
      <c r="M620" s="672"/>
      <c r="N620" s="672"/>
      <c r="O620" s="672"/>
      <c r="P620" s="672"/>
      <c r="Q620" s="672"/>
      <c r="R620" s="672"/>
      <c r="S620" s="672"/>
      <c r="T620" s="672"/>
      <c r="U620" s="672"/>
      <c r="V620" s="672"/>
      <c r="W620" s="672"/>
      <c r="X620" s="685"/>
      <c r="Y620" s="685"/>
      <c r="Z620" s="672"/>
      <c r="AA620" s="672"/>
      <c r="AB620" s="672"/>
      <c r="AC620" s="672"/>
      <c r="AD620" s="672"/>
      <c r="AE620" s="672"/>
      <c r="AF620" s="672"/>
      <c r="AG620" s="672"/>
      <c r="AH620" s="672"/>
      <c r="AI620" s="672"/>
      <c r="AJ620" s="672"/>
    </row>
    <row r="621" spans="1:36" ht="15.75" customHeight="1">
      <c r="A621" s="672"/>
      <c r="B621" s="672"/>
      <c r="C621" s="672"/>
      <c r="D621" s="672"/>
      <c r="E621" s="672"/>
      <c r="F621" s="672"/>
      <c r="G621" s="672"/>
      <c r="H621" s="672"/>
      <c r="I621" s="672"/>
      <c r="J621" s="672"/>
      <c r="K621" s="672"/>
      <c r="L621" s="672"/>
      <c r="M621" s="672"/>
      <c r="N621" s="672"/>
      <c r="O621" s="672"/>
      <c r="P621" s="672"/>
      <c r="Q621" s="672"/>
      <c r="R621" s="672"/>
      <c r="S621" s="672"/>
      <c r="T621" s="672"/>
      <c r="U621" s="672"/>
      <c r="V621" s="672"/>
      <c r="W621" s="672"/>
      <c r="X621" s="685"/>
      <c r="Y621" s="685"/>
      <c r="Z621" s="672"/>
      <c r="AA621" s="672"/>
      <c r="AB621" s="672"/>
      <c r="AC621" s="672"/>
      <c r="AD621" s="672"/>
      <c r="AE621" s="672"/>
      <c r="AF621" s="672"/>
      <c r="AG621" s="672"/>
      <c r="AH621" s="672"/>
      <c r="AI621" s="672"/>
      <c r="AJ621" s="672"/>
    </row>
    <row r="622" spans="1:36" ht="15.75" customHeight="1">
      <c r="A622" s="672"/>
      <c r="B622" s="672"/>
      <c r="C622" s="672"/>
      <c r="D622" s="672"/>
      <c r="E622" s="672"/>
      <c r="F622" s="672"/>
      <c r="G622" s="672"/>
      <c r="H622" s="672"/>
      <c r="I622" s="672"/>
      <c r="J622" s="672"/>
      <c r="K622" s="672"/>
      <c r="L622" s="672"/>
      <c r="M622" s="672"/>
      <c r="N622" s="672"/>
      <c r="O622" s="672"/>
      <c r="P622" s="672"/>
      <c r="Q622" s="672"/>
      <c r="R622" s="672"/>
      <c r="S622" s="672"/>
      <c r="T622" s="672"/>
      <c r="U622" s="672"/>
      <c r="V622" s="672"/>
      <c r="W622" s="672"/>
      <c r="X622" s="685"/>
      <c r="Y622" s="685"/>
      <c r="Z622" s="672"/>
      <c r="AA622" s="672"/>
      <c r="AB622" s="672"/>
      <c r="AC622" s="672"/>
      <c r="AD622" s="672"/>
      <c r="AE622" s="672"/>
      <c r="AF622" s="672"/>
      <c r="AG622" s="672"/>
      <c r="AH622" s="672"/>
      <c r="AI622" s="672"/>
      <c r="AJ622" s="672"/>
    </row>
    <row r="623" spans="1:36" ht="15.75" customHeight="1">
      <c r="A623" s="672"/>
      <c r="B623" s="672"/>
      <c r="C623" s="672"/>
      <c r="D623" s="672"/>
      <c r="E623" s="672"/>
      <c r="F623" s="672"/>
      <c r="G623" s="672"/>
      <c r="H623" s="672"/>
      <c r="I623" s="672"/>
      <c r="J623" s="672"/>
      <c r="K623" s="672"/>
      <c r="L623" s="672"/>
      <c r="M623" s="672"/>
      <c r="N623" s="672"/>
      <c r="O623" s="672"/>
      <c r="P623" s="672"/>
      <c r="Q623" s="672"/>
      <c r="R623" s="672"/>
      <c r="S623" s="672"/>
      <c r="T623" s="672"/>
      <c r="U623" s="672"/>
      <c r="V623" s="672"/>
      <c r="W623" s="672"/>
      <c r="X623" s="685"/>
      <c r="Y623" s="685"/>
      <c r="Z623" s="672"/>
      <c r="AA623" s="672"/>
      <c r="AB623" s="672"/>
      <c r="AC623" s="672"/>
      <c r="AD623" s="672"/>
      <c r="AE623" s="672"/>
      <c r="AF623" s="672"/>
      <c r="AG623" s="672"/>
      <c r="AH623" s="672"/>
      <c r="AI623" s="672"/>
      <c r="AJ623" s="672"/>
    </row>
    <row r="624" spans="1:36" ht="15.75" customHeight="1">
      <c r="A624" s="672"/>
      <c r="B624" s="672"/>
      <c r="C624" s="672"/>
      <c r="D624" s="672"/>
      <c r="E624" s="672"/>
      <c r="F624" s="672"/>
      <c r="G624" s="672"/>
      <c r="H624" s="672"/>
      <c r="I624" s="672"/>
      <c r="J624" s="672"/>
      <c r="K624" s="672"/>
      <c r="L624" s="672"/>
      <c r="M624" s="672"/>
      <c r="N624" s="672"/>
      <c r="O624" s="672"/>
      <c r="P624" s="672"/>
      <c r="Q624" s="672"/>
      <c r="R624" s="672"/>
      <c r="S624" s="672"/>
      <c r="T624" s="672"/>
      <c r="U624" s="672"/>
      <c r="V624" s="672"/>
      <c r="W624" s="672"/>
      <c r="X624" s="685"/>
      <c r="Y624" s="685"/>
      <c r="Z624" s="672"/>
      <c r="AA624" s="672"/>
      <c r="AB624" s="672"/>
      <c r="AC624" s="672"/>
      <c r="AD624" s="672"/>
      <c r="AE624" s="672"/>
      <c r="AF624" s="672"/>
      <c r="AG624" s="672"/>
      <c r="AH624" s="672"/>
      <c r="AI624" s="672"/>
      <c r="AJ624" s="672"/>
    </row>
    <row r="625" spans="1:36" ht="15.75" customHeight="1">
      <c r="A625" s="672"/>
      <c r="B625" s="672"/>
      <c r="C625" s="672"/>
      <c r="D625" s="672"/>
      <c r="E625" s="672"/>
      <c r="F625" s="672"/>
      <c r="G625" s="672"/>
      <c r="H625" s="672"/>
      <c r="I625" s="672"/>
      <c r="J625" s="672"/>
      <c r="K625" s="672"/>
      <c r="L625" s="672"/>
      <c r="M625" s="672"/>
      <c r="N625" s="672"/>
      <c r="O625" s="672"/>
      <c r="P625" s="672"/>
      <c r="Q625" s="672"/>
      <c r="R625" s="672"/>
      <c r="S625" s="672"/>
      <c r="T625" s="672"/>
      <c r="U625" s="672"/>
      <c r="V625" s="672"/>
      <c r="W625" s="672"/>
      <c r="X625" s="685"/>
      <c r="Y625" s="685"/>
      <c r="Z625" s="672"/>
      <c r="AA625" s="672"/>
      <c r="AB625" s="672"/>
      <c r="AC625" s="672"/>
      <c r="AD625" s="672"/>
      <c r="AE625" s="672"/>
      <c r="AF625" s="672"/>
      <c r="AG625" s="672"/>
      <c r="AH625" s="672"/>
      <c r="AI625" s="672"/>
      <c r="AJ625" s="672"/>
    </row>
    <row r="626" spans="1:36" ht="15.75" customHeight="1">
      <c r="A626" s="672"/>
      <c r="B626" s="672"/>
      <c r="C626" s="672"/>
      <c r="D626" s="672"/>
      <c r="E626" s="672"/>
      <c r="F626" s="672"/>
      <c r="G626" s="672"/>
      <c r="H626" s="672"/>
      <c r="I626" s="672"/>
      <c r="J626" s="672"/>
      <c r="K626" s="672"/>
      <c r="L626" s="672"/>
      <c r="M626" s="672"/>
      <c r="N626" s="672"/>
      <c r="O626" s="672"/>
      <c r="P626" s="672"/>
      <c r="Q626" s="672"/>
      <c r="R626" s="672"/>
      <c r="S626" s="672"/>
      <c r="T626" s="672"/>
      <c r="U626" s="672"/>
      <c r="V626" s="672"/>
      <c r="W626" s="672"/>
      <c r="X626" s="685"/>
      <c r="Y626" s="685"/>
      <c r="Z626" s="672"/>
      <c r="AA626" s="672"/>
      <c r="AB626" s="672"/>
      <c r="AC626" s="672"/>
      <c r="AD626" s="672"/>
      <c r="AE626" s="672"/>
      <c r="AF626" s="672"/>
      <c r="AG626" s="672"/>
      <c r="AH626" s="672"/>
      <c r="AI626" s="672"/>
      <c r="AJ626" s="672"/>
    </row>
    <row r="627" spans="1:36" ht="15.75" customHeight="1">
      <c r="A627" s="672"/>
      <c r="B627" s="672"/>
      <c r="C627" s="672"/>
      <c r="D627" s="672"/>
      <c r="E627" s="672"/>
      <c r="F627" s="672"/>
      <c r="G627" s="672"/>
      <c r="H627" s="672"/>
      <c r="I627" s="672"/>
      <c r="J627" s="672"/>
      <c r="K627" s="672"/>
      <c r="L627" s="672"/>
      <c r="M627" s="672"/>
      <c r="N627" s="672"/>
      <c r="O627" s="672"/>
      <c r="P627" s="672"/>
      <c r="Q627" s="672"/>
      <c r="R627" s="672"/>
      <c r="S627" s="672"/>
      <c r="T627" s="672"/>
      <c r="U627" s="672"/>
      <c r="V627" s="672"/>
      <c r="W627" s="672"/>
      <c r="X627" s="685"/>
      <c r="Y627" s="685"/>
      <c r="Z627" s="672"/>
      <c r="AA627" s="672"/>
      <c r="AB627" s="672"/>
      <c r="AC627" s="672"/>
      <c r="AD627" s="672"/>
      <c r="AE627" s="672"/>
      <c r="AF627" s="672"/>
      <c r="AG627" s="672"/>
      <c r="AH627" s="672"/>
      <c r="AI627" s="672"/>
      <c r="AJ627" s="672"/>
    </row>
    <row r="628" spans="1:36" ht="15.75" customHeight="1">
      <c r="A628" s="672"/>
      <c r="B628" s="672"/>
      <c r="C628" s="672"/>
      <c r="D628" s="672"/>
      <c r="E628" s="672"/>
      <c r="F628" s="672"/>
      <c r="G628" s="672"/>
      <c r="H628" s="672"/>
      <c r="I628" s="672"/>
      <c r="J628" s="672"/>
      <c r="K628" s="672"/>
      <c r="L628" s="672"/>
      <c r="M628" s="672"/>
      <c r="N628" s="672"/>
      <c r="O628" s="672"/>
      <c r="P628" s="672"/>
      <c r="Q628" s="672"/>
      <c r="R628" s="672"/>
      <c r="S628" s="672"/>
      <c r="T628" s="672"/>
      <c r="U628" s="672"/>
      <c r="V628" s="672"/>
      <c r="W628" s="672"/>
      <c r="X628" s="685"/>
      <c r="Y628" s="685"/>
      <c r="Z628" s="672"/>
      <c r="AA628" s="672"/>
      <c r="AB628" s="672"/>
      <c r="AC628" s="672"/>
      <c r="AD628" s="672"/>
      <c r="AE628" s="672"/>
      <c r="AF628" s="672"/>
      <c r="AG628" s="672"/>
      <c r="AH628" s="672"/>
      <c r="AI628" s="672"/>
      <c r="AJ628" s="672"/>
    </row>
    <row r="629" spans="1:36" ht="15.75" customHeight="1">
      <c r="A629" s="672"/>
      <c r="B629" s="672"/>
      <c r="C629" s="672"/>
      <c r="D629" s="672"/>
      <c r="E629" s="672"/>
      <c r="F629" s="672"/>
      <c r="G629" s="672"/>
      <c r="H629" s="672"/>
      <c r="I629" s="672"/>
      <c r="J629" s="672"/>
      <c r="K629" s="672"/>
      <c r="L629" s="672"/>
      <c r="M629" s="672"/>
      <c r="N629" s="672"/>
      <c r="O629" s="672"/>
      <c r="P629" s="672"/>
      <c r="Q629" s="672"/>
      <c r="R629" s="672"/>
      <c r="S629" s="672"/>
      <c r="T629" s="672"/>
      <c r="U629" s="672"/>
      <c r="V629" s="672"/>
      <c r="W629" s="672"/>
      <c r="X629" s="685"/>
      <c r="Y629" s="685"/>
      <c r="Z629" s="672"/>
      <c r="AA629" s="672"/>
      <c r="AB629" s="672"/>
      <c r="AC629" s="672"/>
      <c r="AD629" s="672"/>
      <c r="AE629" s="672"/>
      <c r="AF629" s="672"/>
      <c r="AG629" s="672"/>
      <c r="AH629" s="672"/>
      <c r="AI629" s="672"/>
      <c r="AJ629" s="672"/>
    </row>
    <row r="630" spans="1:36" ht="15.75" customHeight="1">
      <c r="A630" s="672"/>
      <c r="B630" s="672"/>
      <c r="C630" s="672"/>
      <c r="D630" s="672"/>
      <c r="E630" s="672"/>
      <c r="F630" s="672"/>
      <c r="G630" s="672"/>
      <c r="H630" s="672"/>
      <c r="I630" s="672"/>
      <c r="J630" s="672"/>
      <c r="K630" s="672"/>
      <c r="L630" s="672"/>
      <c r="M630" s="672"/>
      <c r="N630" s="672"/>
      <c r="O630" s="672"/>
      <c r="P630" s="672"/>
      <c r="Q630" s="672"/>
      <c r="R630" s="672"/>
      <c r="S630" s="672"/>
      <c r="T630" s="672"/>
      <c r="U630" s="672"/>
      <c r="V630" s="672"/>
      <c r="W630" s="672"/>
      <c r="X630" s="685"/>
      <c r="Y630" s="685"/>
      <c r="Z630" s="672"/>
      <c r="AA630" s="672"/>
      <c r="AB630" s="672"/>
      <c r="AC630" s="672"/>
      <c r="AD630" s="672"/>
      <c r="AE630" s="672"/>
      <c r="AF630" s="672"/>
      <c r="AG630" s="672"/>
      <c r="AH630" s="672"/>
      <c r="AI630" s="672"/>
      <c r="AJ630" s="672"/>
    </row>
    <row r="631" spans="1:36" ht="15.75" customHeight="1">
      <c r="A631" s="672"/>
      <c r="B631" s="672"/>
      <c r="C631" s="672"/>
      <c r="D631" s="672"/>
      <c r="E631" s="672"/>
      <c r="F631" s="672"/>
      <c r="G631" s="672"/>
      <c r="H631" s="672"/>
      <c r="I631" s="672"/>
      <c r="J631" s="672"/>
      <c r="K631" s="672"/>
      <c r="L631" s="672"/>
      <c r="M631" s="672"/>
      <c r="N631" s="672"/>
      <c r="O631" s="672"/>
      <c r="P631" s="672"/>
      <c r="Q631" s="672"/>
      <c r="R631" s="672"/>
      <c r="S631" s="672"/>
      <c r="T631" s="672"/>
      <c r="U631" s="672"/>
      <c r="V631" s="672"/>
      <c r="W631" s="672"/>
      <c r="X631" s="685"/>
      <c r="Y631" s="685"/>
      <c r="Z631" s="672"/>
      <c r="AA631" s="672"/>
      <c r="AB631" s="672"/>
      <c r="AC631" s="672"/>
      <c r="AD631" s="672"/>
      <c r="AE631" s="672"/>
      <c r="AF631" s="672"/>
      <c r="AG631" s="672"/>
      <c r="AH631" s="672"/>
      <c r="AI631" s="672"/>
      <c r="AJ631" s="672"/>
    </row>
    <row r="632" spans="1:36" ht="15.75" customHeight="1">
      <c r="A632" s="672"/>
      <c r="B632" s="672"/>
      <c r="C632" s="672"/>
      <c r="D632" s="672"/>
      <c r="E632" s="672"/>
      <c r="F632" s="672"/>
      <c r="G632" s="672"/>
      <c r="H632" s="672"/>
      <c r="I632" s="672"/>
      <c r="J632" s="672"/>
      <c r="K632" s="672"/>
      <c r="L632" s="672"/>
      <c r="M632" s="672"/>
      <c r="N632" s="672"/>
      <c r="O632" s="672"/>
      <c r="P632" s="672"/>
      <c r="Q632" s="672"/>
      <c r="R632" s="672"/>
      <c r="S632" s="672"/>
      <c r="T632" s="672"/>
      <c r="U632" s="672"/>
      <c r="V632" s="672"/>
      <c r="W632" s="672"/>
      <c r="X632" s="685"/>
      <c r="Y632" s="685"/>
      <c r="Z632" s="672"/>
      <c r="AA632" s="672"/>
      <c r="AB632" s="672"/>
      <c r="AC632" s="672"/>
      <c r="AD632" s="672"/>
      <c r="AE632" s="672"/>
      <c r="AF632" s="672"/>
      <c r="AG632" s="672"/>
      <c r="AH632" s="672"/>
      <c r="AI632" s="672"/>
      <c r="AJ632" s="672"/>
    </row>
    <row r="633" spans="1:36" ht="15.75" customHeight="1">
      <c r="A633" s="672"/>
      <c r="B633" s="672"/>
      <c r="C633" s="672"/>
      <c r="D633" s="672"/>
      <c r="E633" s="672"/>
      <c r="F633" s="672"/>
      <c r="G633" s="672"/>
      <c r="H633" s="672"/>
      <c r="I633" s="672"/>
      <c r="J633" s="672"/>
      <c r="K633" s="672"/>
      <c r="L633" s="672"/>
      <c r="M633" s="672"/>
      <c r="N633" s="672"/>
      <c r="O633" s="672"/>
      <c r="P633" s="672"/>
      <c r="Q633" s="672"/>
      <c r="R633" s="672"/>
      <c r="S633" s="672"/>
      <c r="T633" s="672"/>
      <c r="U633" s="672"/>
      <c r="V633" s="672"/>
      <c r="W633" s="672"/>
      <c r="X633" s="685"/>
      <c r="Y633" s="685"/>
      <c r="Z633" s="672"/>
      <c r="AA633" s="672"/>
      <c r="AB633" s="672"/>
      <c r="AC633" s="672"/>
      <c r="AD633" s="672"/>
      <c r="AE633" s="672"/>
      <c r="AF633" s="672"/>
      <c r="AG633" s="672"/>
      <c r="AH633" s="672"/>
      <c r="AI633" s="672"/>
      <c r="AJ633" s="672"/>
    </row>
    <row r="634" spans="1:36" ht="15.75" customHeight="1">
      <c r="A634" s="672"/>
      <c r="B634" s="672"/>
      <c r="C634" s="672"/>
      <c r="D634" s="672"/>
      <c r="E634" s="672"/>
      <c r="F634" s="672"/>
      <c r="G634" s="672"/>
      <c r="H634" s="672"/>
      <c r="I634" s="672"/>
      <c r="J634" s="672"/>
      <c r="K634" s="672"/>
      <c r="L634" s="672"/>
      <c r="M634" s="672"/>
      <c r="N634" s="672"/>
      <c r="O634" s="672"/>
      <c r="P634" s="672"/>
      <c r="Q634" s="672"/>
      <c r="R634" s="672"/>
      <c r="S634" s="672"/>
      <c r="T634" s="672"/>
      <c r="U634" s="672"/>
      <c r="V634" s="672"/>
      <c r="W634" s="672"/>
      <c r="X634" s="685"/>
      <c r="Y634" s="685"/>
      <c r="Z634" s="672"/>
      <c r="AA634" s="672"/>
      <c r="AB634" s="672"/>
      <c r="AC634" s="672"/>
      <c r="AD634" s="672"/>
      <c r="AE634" s="672"/>
      <c r="AF634" s="672"/>
      <c r="AG634" s="672"/>
      <c r="AH634" s="672"/>
      <c r="AI634" s="672"/>
      <c r="AJ634" s="672"/>
    </row>
    <row r="635" spans="1:36" ht="15.75" customHeight="1">
      <c r="A635" s="672"/>
      <c r="B635" s="672"/>
      <c r="C635" s="672"/>
      <c r="D635" s="672"/>
      <c r="E635" s="672"/>
      <c r="F635" s="672"/>
      <c r="G635" s="672"/>
      <c r="H635" s="672"/>
      <c r="I635" s="672"/>
      <c r="J635" s="672"/>
      <c r="K635" s="672"/>
      <c r="L635" s="672"/>
      <c r="M635" s="672"/>
      <c r="N635" s="672"/>
      <c r="O635" s="672"/>
      <c r="P635" s="672"/>
      <c r="Q635" s="672"/>
      <c r="R635" s="672"/>
      <c r="S635" s="672"/>
      <c r="T635" s="672"/>
      <c r="U635" s="672"/>
      <c r="V635" s="672"/>
      <c r="W635" s="672"/>
      <c r="X635" s="685"/>
      <c r="Y635" s="685"/>
      <c r="Z635" s="672"/>
      <c r="AA635" s="672"/>
      <c r="AB635" s="672"/>
      <c r="AC635" s="672"/>
      <c r="AD635" s="672"/>
      <c r="AE635" s="672"/>
      <c r="AF635" s="672"/>
      <c r="AG635" s="672"/>
      <c r="AH635" s="672"/>
      <c r="AI635" s="672"/>
      <c r="AJ635" s="672"/>
    </row>
    <row r="636" spans="1:36" ht="15.75" customHeight="1">
      <c r="A636" s="672"/>
      <c r="B636" s="672"/>
      <c r="C636" s="672"/>
      <c r="D636" s="672"/>
      <c r="E636" s="672"/>
      <c r="F636" s="672"/>
      <c r="G636" s="672"/>
      <c r="H636" s="672"/>
      <c r="I636" s="672"/>
      <c r="J636" s="672"/>
      <c r="K636" s="672"/>
      <c r="L636" s="672"/>
      <c r="M636" s="672"/>
      <c r="N636" s="672"/>
      <c r="O636" s="672"/>
      <c r="P636" s="672"/>
      <c r="Q636" s="672"/>
      <c r="R636" s="672"/>
      <c r="S636" s="672"/>
      <c r="T636" s="672"/>
      <c r="U636" s="672"/>
      <c r="V636" s="672"/>
      <c r="W636" s="672"/>
      <c r="X636" s="685"/>
      <c r="Y636" s="685"/>
      <c r="Z636" s="672"/>
      <c r="AA636" s="672"/>
      <c r="AB636" s="672"/>
      <c r="AC636" s="672"/>
      <c r="AD636" s="672"/>
      <c r="AE636" s="672"/>
      <c r="AF636" s="672"/>
      <c r="AG636" s="672"/>
      <c r="AH636" s="672"/>
      <c r="AI636" s="672"/>
      <c r="AJ636" s="672"/>
    </row>
    <row r="637" spans="1:36" ht="15.75" customHeight="1">
      <c r="A637" s="672"/>
      <c r="B637" s="672"/>
      <c r="C637" s="672"/>
      <c r="D637" s="672"/>
      <c r="E637" s="672"/>
      <c r="F637" s="672"/>
      <c r="G637" s="672"/>
      <c r="H637" s="672"/>
      <c r="I637" s="672"/>
      <c r="J637" s="672"/>
      <c r="K637" s="672"/>
      <c r="L637" s="672"/>
      <c r="M637" s="672"/>
      <c r="N637" s="672"/>
      <c r="O637" s="672"/>
      <c r="P637" s="672"/>
      <c r="Q637" s="672"/>
      <c r="R637" s="672"/>
      <c r="S637" s="672"/>
      <c r="T637" s="672"/>
      <c r="U637" s="672"/>
      <c r="V637" s="672"/>
      <c r="W637" s="672"/>
      <c r="X637" s="685"/>
      <c r="Y637" s="685"/>
      <c r="Z637" s="672"/>
      <c r="AA637" s="672"/>
      <c r="AB637" s="672"/>
      <c r="AC637" s="672"/>
      <c r="AD637" s="672"/>
      <c r="AE637" s="672"/>
      <c r="AF637" s="672"/>
      <c r="AG637" s="672"/>
      <c r="AH637" s="672"/>
      <c r="AI637" s="672"/>
      <c r="AJ637" s="672"/>
    </row>
    <row r="638" spans="1:36" ht="15.75" customHeight="1">
      <c r="A638" s="672"/>
      <c r="B638" s="672"/>
      <c r="C638" s="672"/>
      <c r="D638" s="672"/>
      <c r="E638" s="672"/>
      <c r="F638" s="672"/>
      <c r="G638" s="672"/>
      <c r="H638" s="672"/>
      <c r="I638" s="672"/>
      <c r="J638" s="672"/>
      <c r="K638" s="672"/>
      <c r="L638" s="672"/>
      <c r="M638" s="672"/>
      <c r="N638" s="672"/>
      <c r="O638" s="672"/>
      <c r="P638" s="672"/>
      <c r="Q638" s="672"/>
      <c r="R638" s="672"/>
      <c r="S638" s="672"/>
      <c r="T638" s="672"/>
      <c r="U638" s="672"/>
      <c r="V638" s="672"/>
      <c r="W638" s="672"/>
      <c r="X638" s="685"/>
      <c r="Y638" s="685"/>
      <c r="Z638" s="672"/>
      <c r="AA638" s="672"/>
      <c r="AB638" s="672"/>
      <c r="AC638" s="672"/>
      <c r="AD638" s="672"/>
      <c r="AE638" s="672"/>
      <c r="AF638" s="672"/>
      <c r="AG638" s="672"/>
      <c r="AH638" s="672"/>
      <c r="AI638" s="672"/>
      <c r="AJ638" s="672"/>
    </row>
    <row r="639" spans="1:36" ht="15.75" customHeight="1">
      <c r="A639" s="672"/>
      <c r="B639" s="672"/>
      <c r="C639" s="672"/>
      <c r="D639" s="672"/>
      <c r="E639" s="672"/>
      <c r="F639" s="672"/>
      <c r="G639" s="672"/>
      <c r="H639" s="672"/>
      <c r="I639" s="672"/>
      <c r="J639" s="672"/>
      <c r="K639" s="672"/>
      <c r="L639" s="672"/>
      <c r="M639" s="672"/>
      <c r="N639" s="672"/>
      <c r="O639" s="672"/>
      <c r="P639" s="672"/>
      <c r="Q639" s="672"/>
      <c r="R639" s="672"/>
      <c r="S639" s="672"/>
      <c r="T639" s="672"/>
      <c r="U639" s="672"/>
      <c r="V639" s="672"/>
      <c r="W639" s="672"/>
      <c r="X639" s="685"/>
      <c r="Y639" s="685"/>
      <c r="Z639" s="672"/>
      <c r="AA639" s="672"/>
      <c r="AB639" s="672"/>
      <c r="AC639" s="672"/>
      <c r="AD639" s="672"/>
      <c r="AE639" s="672"/>
      <c r="AF639" s="672"/>
      <c r="AG639" s="672"/>
      <c r="AH639" s="672"/>
      <c r="AI639" s="672"/>
      <c r="AJ639" s="672"/>
    </row>
    <row r="640" spans="1:36" ht="15.75" customHeight="1">
      <c r="A640" s="672"/>
      <c r="B640" s="672"/>
      <c r="C640" s="672"/>
      <c r="D640" s="672"/>
      <c r="E640" s="672"/>
      <c r="F640" s="672"/>
      <c r="G640" s="672"/>
      <c r="H640" s="672"/>
      <c r="I640" s="672"/>
      <c r="J640" s="672"/>
      <c r="K640" s="672"/>
      <c r="L640" s="672"/>
      <c r="M640" s="672"/>
      <c r="N640" s="672"/>
      <c r="O640" s="672"/>
      <c r="P640" s="672"/>
      <c r="Q640" s="672"/>
      <c r="R640" s="672"/>
      <c r="S640" s="672"/>
      <c r="T640" s="672"/>
      <c r="U640" s="672"/>
      <c r="V640" s="672"/>
      <c r="W640" s="672"/>
      <c r="X640" s="685"/>
      <c r="Y640" s="685"/>
      <c r="Z640" s="672"/>
      <c r="AA640" s="672"/>
      <c r="AB640" s="672"/>
      <c r="AC640" s="672"/>
      <c r="AD640" s="672"/>
      <c r="AE640" s="672"/>
      <c r="AF640" s="672"/>
      <c r="AG640" s="672"/>
      <c r="AH640" s="672"/>
      <c r="AI640" s="672"/>
      <c r="AJ640" s="672"/>
    </row>
    <row r="641" spans="1:36" ht="15.75" customHeight="1">
      <c r="A641" s="672"/>
      <c r="B641" s="672"/>
      <c r="C641" s="672"/>
      <c r="D641" s="672"/>
      <c r="E641" s="672"/>
      <c r="F641" s="672"/>
      <c r="G641" s="672"/>
      <c r="H641" s="672"/>
      <c r="I641" s="672"/>
      <c r="J641" s="672"/>
      <c r="K641" s="672"/>
      <c r="L641" s="672"/>
      <c r="M641" s="672"/>
      <c r="N641" s="672"/>
      <c r="O641" s="672"/>
      <c r="P641" s="672"/>
      <c r="Q641" s="672"/>
      <c r="R641" s="672"/>
      <c r="S641" s="672"/>
      <c r="T641" s="672"/>
      <c r="U641" s="672"/>
      <c r="V641" s="672"/>
      <c r="W641" s="672"/>
      <c r="X641" s="685"/>
      <c r="Y641" s="685"/>
      <c r="Z641" s="672"/>
      <c r="AA641" s="672"/>
      <c r="AB641" s="672"/>
      <c r="AC641" s="672"/>
      <c r="AD641" s="672"/>
      <c r="AE641" s="672"/>
      <c r="AF641" s="672"/>
      <c r="AG641" s="672"/>
      <c r="AH641" s="672"/>
      <c r="AI641" s="672"/>
      <c r="AJ641" s="672"/>
    </row>
    <row r="642" spans="1:36" ht="15.75" customHeight="1">
      <c r="A642" s="672"/>
      <c r="B642" s="672"/>
      <c r="C642" s="672"/>
      <c r="D642" s="672"/>
      <c r="E642" s="672"/>
      <c r="F642" s="672"/>
      <c r="G642" s="672"/>
      <c r="H642" s="672"/>
      <c r="I642" s="672"/>
      <c r="J642" s="672"/>
      <c r="K642" s="672"/>
      <c r="L642" s="672"/>
      <c r="M642" s="672"/>
      <c r="N642" s="672"/>
      <c r="O642" s="672"/>
      <c r="P642" s="672"/>
      <c r="Q642" s="672"/>
      <c r="R642" s="672"/>
      <c r="S642" s="672"/>
      <c r="T642" s="672"/>
      <c r="U642" s="672"/>
      <c r="V642" s="672"/>
      <c r="W642" s="672"/>
      <c r="X642" s="685"/>
      <c r="Y642" s="685"/>
      <c r="Z642" s="672"/>
      <c r="AA642" s="672"/>
      <c r="AB642" s="672"/>
      <c r="AC642" s="672"/>
      <c r="AD642" s="672"/>
      <c r="AE642" s="672"/>
      <c r="AF642" s="672"/>
      <c r="AG642" s="672"/>
      <c r="AH642" s="672"/>
      <c r="AI642" s="672"/>
      <c r="AJ642" s="672"/>
    </row>
    <row r="643" spans="1:36" ht="15.75" customHeight="1">
      <c r="A643" s="672"/>
      <c r="B643" s="672"/>
      <c r="C643" s="672"/>
      <c r="D643" s="672"/>
      <c r="E643" s="672"/>
      <c r="F643" s="672"/>
      <c r="G643" s="672"/>
      <c r="H643" s="672"/>
      <c r="I643" s="672"/>
      <c r="J643" s="672"/>
      <c r="K643" s="672"/>
      <c r="L643" s="672"/>
      <c r="M643" s="672"/>
      <c r="N643" s="672"/>
      <c r="O643" s="672"/>
      <c r="P643" s="672"/>
      <c r="Q643" s="672"/>
      <c r="R643" s="672"/>
      <c r="S643" s="672"/>
      <c r="T643" s="672"/>
      <c r="U643" s="672"/>
      <c r="V643" s="672"/>
      <c r="W643" s="672"/>
      <c r="X643" s="685"/>
      <c r="Y643" s="685"/>
      <c r="Z643" s="672"/>
      <c r="AA643" s="672"/>
      <c r="AB643" s="672"/>
      <c r="AC643" s="672"/>
      <c r="AD643" s="672"/>
      <c r="AE643" s="672"/>
      <c r="AF643" s="672"/>
      <c r="AG643" s="672"/>
      <c r="AH643" s="672"/>
      <c r="AI643" s="672"/>
      <c r="AJ643" s="672"/>
    </row>
    <row r="644" spans="1:36" ht="15.75" customHeight="1">
      <c r="A644" s="672"/>
      <c r="B644" s="672"/>
      <c r="C644" s="672"/>
      <c r="D644" s="672"/>
      <c r="E644" s="672"/>
      <c r="F644" s="672"/>
      <c r="G644" s="672"/>
      <c r="H644" s="672"/>
      <c r="I644" s="672"/>
      <c r="J644" s="672"/>
      <c r="K644" s="672"/>
      <c r="L644" s="672"/>
      <c r="M644" s="672"/>
      <c r="N644" s="672"/>
      <c r="O644" s="672"/>
      <c r="P644" s="672"/>
      <c r="Q644" s="672"/>
      <c r="R644" s="672"/>
      <c r="S644" s="672"/>
      <c r="T644" s="672"/>
      <c r="U644" s="672"/>
      <c r="V644" s="672"/>
      <c r="W644" s="672"/>
      <c r="X644" s="685"/>
      <c r="Y644" s="685"/>
      <c r="Z644" s="672"/>
      <c r="AA644" s="672"/>
      <c r="AB644" s="672"/>
      <c r="AC644" s="672"/>
      <c r="AD644" s="672"/>
      <c r="AE644" s="672"/>
      <c r="AF644" s="672"/>
      <c r="AG644" s="672"/>
      <c r="AH644" s="672"/>
      <c r="AI644" s="672"/>
      <c r="AJ644" s="672"/>
    </row>
    <row r="645" spans="1:36" ht="15.75" customHeight="1">
      <c r="A645" s="672"/>
      <c r="B645" s="672"/>
      <c r="C645" s="672"/>
      <c r="D645" s="672"/>
      <c r="E645" s="672"/>
      <c r="F645" s="672"/>
      <c r="G645" s="672"/>
      <c r="H645" s="672"/>
      <c r="I645" s="672"/>
      <c r="J645" s="672"/>
      <c r="K645" s="672"/>
      <c r="L645" s="672"/>
      <c r="M645" s="672"/>
      <c r="N645" s="672"/>
      <c r="O645" s="672"/>
      <c r="P645" s="672"/>
      <c r="Q645" s="672"/>
      <c r="R645" s="672"/>
      <c r="S645" s="672"/>
      <c r="T645" s="672"/>
      <c r="U645" s="672"/>
      <c r="V645" s="672"/>
      <c r="W645" s="672"/>
      <c r="X645" s="685"/>
      <c r="Y645" s="685"/>
      <c r="Z645" s="672"/>
      <c r="AA645" s="672"/>
      <c r="AB645" s="672"/>
      <c r="AC645" s="672"/>
      <c r="AD645" s="672"/>
      <c r="AE645" s="672"/>
      <c r="AF645" s="672"/>
      <c r="AG645" s="672"/>
      <c r="AH645" s="672"/>
      <c r="AI645" s="672"/>
      <c r="AJ645" s="672"/>
    </row>
    <row r="646" spans="1:36" ht="15.75" customHeight="1">
      <c r="A646" s="672"/>
      <c r="B646" s="672"/>
      <c r="C646" s="672"/>
      <c r="D646" s="672"/>
      <c r="E646" s="672"/>
      <c r="F646" s="672"/>
      <c r="G646" s="672"/>
      <c r="H646" s="672"/>
      <c r="I646" s="672"/>
      <c r="J646" s="672"/>
      <c r="K646" s="672"/>
      <c r="L646" s="672"/>
      <c r="M646" s="672"/>
      <c r="N646" s="672"/>
      <c r="O646" s="672"/>
      <c r="P646" s="672"/>
      <c r="Q646" s="672"/>
      <c r="R646" s="672"/>
      <c r="S646" s="672"/>
      <c r="T646" s="672"/>
      <c r="U646" s="672"/>
      <c r="V646" s="672"/>
      <c r="W646" s="672"/>
      <c r="X646" s="685"/>
      <c r="Y646" s="685"/>
      <c r="Z646" s="672"/>
      <c r="AA646" s="672"/>
      <c r="AB646" s="672"/>
      <c r="AC646" s="672"/>
      <c r="AD646" s="672"/>
      <c r="AE646" s="672"/>
      <c r="AF646" s="672"/>
      <c r="AG646" s="672"/>
      <c r="AH646" s="672"/>
      <c r="AI646" s="672"/>
      <c r="AJ646" s="672"/>
    </row>
    <row r="647" spans="1:36" ht="15.75" customHeight="1">
      <c r="A647" s="672"/>
      <c r="B647" s="672"/>
      <c r="C647" s="672"/>
      <c r="D647" s="672"/>
      <c r="E647" s="672"/>
      <c r="F647" s="672"/>
      <c r="G647" s="672"/>
      <c r="H647" s="672"/>
      <c r="I647" s="672"/>
      <c r="J647" s="672"/>
      <c r="K647" s="672"/>
      <c r="L647" s="672"/>
      <c r="M647" s="672"/>
      <c r="N647" s="672"/>
      <c r="O647" s="672"/>
      <c r="P647" s="672"/>
      <c r="Q647" s="672"/>
      <c r="R647" s="672"/>
      <c r="S647" s="672"/>
      <c r="T647" s="672"/>
      <c r="U647" s="672"/>
      <c r="V647" s="672"/>
      <c r="W647" s="672"/>
      <c r="X647" s="685"/>
      <c r="Y647" s="685"/>
      <c r="Z647" s="672"/>
      <c r="AA647" s="672"/>
      <c r="AB647" s="672"/>
      <c r="AC647" s="672"/>
      <c r="AD647" s="672"/>
      <c r="AE647" s="672"/>
      <c r="AF647" s="672"/>
      <c r="AG647" s="672"/>
      <c r="AH647" s="672"/>
      <c r="AI647" s="672"/>
      <c r="AJ647" s="672"/>
    </row>
    <row r="648" spans="1:36" ht="15.75" customHeight="1">
      <c r="A648" s="672"/>
      <c r="B648" s="672"/>
      <c r="C648" s="672"/>
      <c r="D648" s="672"/>
      <c r="E648" s="672"/>
      <c r="F648" s="672"/>
      <c r="G648" s="672"/>
      <c r="H648" s="672"/>
      <c r="I648" s="672"/>
      <c r="J648" s="672"/>
      <c r="K648" s="672"/>
      <c r="L648" s="672"/>
      <c r="M648" s="672"/>
      <c r="N648" s="672"/>
      <c r="O648" s="672"/>
      <c r="P648" s="672"/>
      <c r="Q648" s="672"/>
      <c r="R648" s="672"/>
      <c r="S648" s="672"/>
      <c r="T648" s="672"/>
      <c r="U648" s="672"/>
      <c r="V648" s="672"/>
      <c r="W648" s="672"/>
      <c r="X648" s="685"/>
      <c r="Y648" s="685"/>
      <c r="Z648" s="672"/>
      <c r="AA648" s="672"/>
      <c r="AB648" s="672"/>
      <c r="AC648" s="672"/>
      <c r="AD648" s="672"/>
      <c r="AE648" s="672"/>
      <c r="AF648" s="672"/>
      <c r="AG648" s="672"/>
      <c r="AH648" s="672"/>
      <c r="AI648" s="672"/>
      <c r="AJ648" s="672"/>
    </row>
    <row r="649" spans="1:36" ht="15.75" customHeight="1">
      <c r="A649" s="672"/>
      <c r="B649" s="672"/>
      <c r="C649" s="672"/>
      <c r="D649" s="672"/>
      <c r="E649" s="672"/>
      <c r="F649" s="672"/>
      <c r="G649" s="672"/>
      <c r="H649" s="672"/>
      <c r="I649" s="672"/>
      <c r="J649" s="672"/>
      <c r="K649" s="672"/>
      <c r="L649" s="672"/>
      <c r="M649" s="672"/>
      <c r="N649" s="672"/>
      <c r="O649" s="672"/>
      <c r="P649" s="672"/>
      <c r="Q649" s="672"/>
      <c r="R649" s="672"/>
      <c r="S649" s="672"/>
      <c r="T649" s="672"/>
      <c r="U649" s="672"/>
      <c r="V649" s="672"/>
      <c r="W649" s="672"/>
      <c r="X649" s="685"/>
      <c r="Y649" s="685"/>
      <c r="Z649" s="672"/>
      <c r="AA649" s="672"/>
      <c r="AB649" s="672"/>
      <c r="AC649" s="672"/>
      <c r="AD649" s="672"/>
      <c r="AE649" s="672"/>
      <c r="AF649" s="672"/>
      <c r="AG649" s="672"/>
      <c r="AH649" s="672"/>
      <c r="AI649" s="672"/>
      <c r="AJ649" s="672"/>
    </row>
    <row r="650" spans="1:36" ht="15.75" customHeight="1">
      <c r="A650" s="672"/>
      <c r="B650" s="672"/>
      <c r="C650" s="672"/>
      <c r="D650" s="672"/>
      <c r="E650" s="672"/>
      <c r="F650" s="672"/>
      <c r="G650" s="672"/>
      <c r="H650" s="672"/>
      <c r="I650" s="672"/>
      <c r="J650" s="672"/>
      <c r="K650" s="672"/>
      <c r="L650" s="672"/>
      <c r="M650" s="672"/>
      <c r="N650" s="672"/>
      <c r="O650" s="672"/>
      <c r="P650" s="672"/>
      <c r="Q650" s="672"/>
      <c r="R650" s="672"/>
      <c r="S650" s="672"/>
      <c r="T650" s="672"/>
      <c r="U650" s="672"/>
      <c r="V650" s="672"/>
      <c r="W650" s="672"/>
      <c r="X650" s="685"/>
      <c r="Y650" s="685"/>
      <c r="Z650" s="672"/>
      <c r="AA650" s="672"/>
      <c r="AB650" s="672"/>
      <c r="AC650" s="672"/>
      <c r="AD650" s="672"/>
      <c r="AE650" s="672"/>
      <c r="AF650" s="672"/>
      <c r="AG650" s="672"/>
      <c r="AH650" s="672"/>
      <c r="AI650" s="672"/>
      <c r="AJ650" s="672"/>
    </row>
    <row r="651" spans="1:36" ht="15.75" customHeight="1">
      <c r="A651" s="672"/>
      <c r="B651" s="672"/>
      <c r="C651" s="672"/>
      <c r="D651" s="672"/>
      <c r="E651" s="672"/>
      <c r="F651" s="672"/>
      <c r="G651" s="672"/>
      <c r="H651" s="672"/>
      <c r="I651" s="672"/>
      <c r="J651" s="672"/>
      <c r="K651" s="672"/>
      <c r="L651" s="672"/>
      <c r="M651" s="672"/>
      <c r="N651" s="672"/>
      <c r="O651" s="672"/>
      <c r="P651" s="672"/>
      <c r="Q651" s="672"/>
      <c r="R651" s="672"/>
      <c r="S651" s="672"/>
      <c r="T651" s="672"/>
      <c r="U651" s="672"/>
      <c r="V651" s="672"/>
      <c r="W651" s="672"/>
      <c r="X651" s="685"/>
      <c r="Y651" s="685"/>
      <c r="Z651" s="672"/>
      <c r="AA651" s="672"/>
      <c r="AB651" s="672"/>
      <c r="AC651" s="672"/>
      <c r="AD651" s="672"/>
      <c r="AE651" s="672"/>
      <c r="AF651" s="672"/>
      <c r="AG651" s="672"/>
      <c r="AH651" s="672"/>
      <c r="AI651" s="672"/>
      <c r="AJ651" s="672"/>
    </row>
    <row r="652" spans="1:36" ht="15.75" customHeight="1">
      <c r="A652" s="672"/>
      <c r="B652" s="672"/>
      <c r="C652" s="672"/>
      <c r="D652" s="672"/>
      <c r="E652" s="672"/>
      <c r="F652" s="672"/>
      <c r="G652" s="672"/>
      <c r="H652" s="672"/>
      <c r="I652" s="672"/>
      <c r="J652" s="672"/>
      <c r="K652" s="672"/>
      <c r="L652" s="672"/>
      <c r="M652" s="672"/>
      <c r="N652" s="672"/>
      <c r="O652" s="672"/>
      <c r="P652" s="672"/>
      <c r="Q652" s="672"/>
      <c r="R652" s="672"/>
      <c r="S652" s="672"/>
      <c r="T652" s="672"/>
      <c r="U652" s="672"/>
      <c r="V652" s="672"/>
      <c r="W652" s="672"/>
      <c r="X652" s="685"/>
      <c r="Y652" s="685"/>
      <c r="Z652" s="672"/>
      <c r="AA652" s="672"/>
      <c r="AB652" s="672"/>
      <c r="AC652" s="672"/>
      <c r="AD652" s="672"/>
      <c r="AE652" s="672"/>
      <c r="AF652" s="672"/>
      <c r="AG652" s="672"/>
      <c r="AH652" s="672"/>
      <c r="AI652" s="672"/>
      <c r="AJ652" s="672"/>
    </row>
    <row r="653" spans="1:36" ht="15.75" customHeight="1">
      <c r="A653" s="672"/>
      <c r="B653" s="672"/>
      <c r="C653" s="672"/>
      <c r="D653" s="672"/>
      <c r="E653" s="672"/>
      <c r="F653" s="672"/>
      <c r="G653" s="672"/>
      <c r="H653" s="672"/>
      <c r="I653" s="672"/>
      <c r="J653" s="672"/>
      <c r="K653" s="672"/>
      <c r="L653" s="672"/>
      <c r="M653" s="672"/>
      <c r="N653" s="672"/>
      <c r="O653" s="672"/>
      <c r="P653" s="672"/>
      <c r="Q653" s="672"/>
      <c r="R653" s="672"/>
      <c r="S653" s="672"/>
      <c r="T653" s="672"/>
      <c r="U653" s="672"/>
      <c r="V653" s="672"/>
      <c r="W653" s="672"/>
      <c r="X653" s="685"/>
      <c r="Y653" s="685"/>
      <c r="Z653" s="672"/>
      <c r="AA653" s="672"/>
      <c r="AB653" s="672"/>
      <c r="AC653" s="672"/>
      <c r="AD653" s="672"/>
      <c r="AE653" s="672"/>
      <c r="AF653" s="672"/>
      <c r="AG653" s="672"/>
      <c r="AH653" s="672"/>
      <c r="AI653" s="672"/>
      <c r="AJ653" s="672"/>
    </row>
    <row r="654" spans="1:36" ht="15.75" customHeight="1">
      <c r="A654" s="672"/>
      <c r="B654" s="672"/>
      <c r="C654" s="672"/>
      <c r="D654" s="672"/>
      <c r="E654" s="672"/>
      <c r="F654" s="672"/>
      <c r="G654" s="672"/>
      <c r="H654" s="672"/>
      <c r="I654" s="672"/>
      <c r="J654" s="672"/>
      <c r="K654" s="672"/>
      <c r="L654" s="672"/>
      <c r="M654" s="672"/>
      <c r="N654" s="672"/>
      <c r="O654" s="672"/>
      <c r="P654" s="672"/>
      <c r="Q654" s="672"/>
      <c r="R654" s="672"/>
      <c r="S654" s="672"/>
      <c r="T654" s="672"/>
      <c r="U654" s="672"/>
      <c r="V654" s="672"/>
      <c r="W654" s="672"/>
      <c r="X654" s="685"/>
      <c r="Y654" s="685"/>
      <c r="Z654" s="672"/>
      <c r="AA654" s="672"/>
      <c r="AB654" s="672"/>
      <c r="AC654" s="672"/>
      <c r="AD654" s="672"/>
      <c r="AE654" s="672"/>
      <c r="AF654" s="672"/>
      <c r="AG654" s="672"/>
      <c r="AH654" s="672"/>
      <c r="AI654" s="672"/>
      <c r="AJ654" s="672"/>
    </row>
    <row r="655" spans="1:36" ht="15.75" customHeight="1">
      <c r="A655" s="672"/>
      <c r="B655" s="672"/>
      <c r="C655" s="672"/>
      <c r="D655" s="672"/>
      <c r="E655" s="672"/>
      <c r="F655" s="672"/>
      <c r="G655" s="672"/>
      <c r="H655" s="672"/>
      <c r="I655" s="672"/>
      <c r="J655" s="672"/>
      <c r="K655" s="672"/>
      <c r="L655" s="672"/>
      <c r="M655" s="672"/>
      <c r="N655" s="672"/>
      <c r="O655" s="672"/>
      <c r="P655" s="672"/>
      <c r="Q655" s="672"/>
      <c r="R655" s="672"/>
      <c r="S655" s="672"/>
      <c r="T655" s="672"/>
      <c r="U655" s="672"/>
      <c r="V655" s="672"/>
      <c r="W655" s="672"/>
      <c r="X655" s="685"/>
      <c r="Y655" s="685"/>
      <c r="Z655" s="672"/>
      <c r="AA655" s="672"/>
      <c r="AB655" s="672"/>
      <c r="AC655" s="672"/>
      <c r="AD655" s="672"/>
      <c r="AE655" s="672"/>
      <c r="AF655" s="672"/>
      <c r="AG655" s="672"/>
      <c r="AH655" s="672"/>
      <c r="AI655" s="672"/>
      <c r="AJ655" s="672"/>
    </row>
    <row r="656" spans="1:36" ht="15.75" customHeight="1">
      <c r="A656" s="672"/>
      <c r="B656" s="672"/>
      <c r="C656" s="672"/>
      <c r="D656" s="672"/>
      <c r="E656" s="672"/>
      <c r="F656" s="672"/>
      <c r="G656" s="672"/>
      <c r="H656" s="672"/>
      <c r="I656" s="672"/>
      <c r="J656" s="672"/>
      <c r="K656" s="672"/>
      <c r="L656" s="672"/>
      <c r="M656" s="672"/>
      <c r="N656" s="672"/>
      <c r="O656" s="672"/>
      <c r="P656" s="672"/>
      <c r="Q656" s="672"/>
      <c r="R656" s="672"/>
      <c r="S656" s="672"/>
      <c r="T656" s="672"/>
      <c r="U656" s="672"/>
      <c r="V656" s="672"/>
      <c r="W656" s="672"/>
      <c r="X656" s="685"/>
      <c r="Y656" s="685"/>
      <c r="Z656" s="672"/>
      <c r="AA656" s="672"/>
      <c r="AB656" s="672"/>
      <c r="AC656" s="672"/>
      <c r="AD656" s="672"/>
      <c r="AE656" s="672"/>
      <c r="AF656" s="672"/>
      <c r="AG656" s="672"/>
      <c r="AH656" s="672"/>
      <c r="AI656" s="672"/>
      <c r="AJ656" s="672"/>
    </row>
    <row r="657" spans="1:36" ht="15.75" customHeight="1">
      <c r="A657" s="672"/>
      <c r="B657" s="672"/>
      <c r="C657" s="672"/>
      <c r="D657" s="672"/>
      <c r="E657" s="672"/>
      <c r="F657" s="672"/>
      <c r="G657" s="672"/>
      <c r="H657" s="672"/>
      <c r="I657" s="672"/>
      <c r="J657" s="672"/>
      <c r="K657" s="672"/>
      <c r="L657" s="672"/>
      <c r="M657" s="672"/>
      <c r="N657" s="672"/>
      <c r="O657" s="672"/>
      <c r="P657" s="672"/>
      <c r="Q657" s="672"/>
      <c r="R657" s="672"/>
      <c r="S657" s="672"/>
      <c r="T657" s="672"/>
      <c r="U657" s="672"/>
      <c r="V657" s="672"/>
      <c r="W657" s="672"/>
      <c r="X657" s="685"/>
      <c r="Y657" s="685"/>
      <c r="Z657" s="672"/>
      <c r="AA657" s="672"/>
      <c r="AB657" s="672"/>
      <c r="AC657" s="672"/>
      <c r="AD657" s="672"/>
      <c r="AE657" s="672"/>
      <c r="AF657" s="672"/>
      <c r="AG657" s="672"/>
      <c r="AH657" s="672"/>
      <c r="AI657" s="672"/>
      <c r="AJ657" s="672"/>
    </row>
    <row r="658" spans="1:36" ht="15.75" customHeight="1">
      <c r="A658" s="672"/>
      <c r="B658" s="672"/>
      <c r="C658" s="672"/>
      <c r="D658" s="672"/>
      <c r="E658" s="672"/>
      <c r="F658" s="672"/>
      <c r="G658" s="672"/>
      <c r="H658" s="672"/>
      <c r="I658" s="672"/>
      <c r="J658" s="672"/>
      <c r="K658" s="672"/>
      <c r="L658" s="672"/>
      <c r="M658" s="672"/>
      <c r="N658" s="672"/>
      <c r="O658" s="672"/>
      <c r="P658" s="672"/>
      <c r="Q658" s="672"/>
      <c r="R658" s="672"/>
      <c r="S658" s="672"/>
      <c r="T658" s="672"/>
      <c r="U658" s="672"/>
      <c r="V658" s="672"/>
      <c r="W658" s="672"/>
      <c r="X658" s="685"/>
      <c r="Y658" s="685"/>
      <c r="Z658" s="672"/>
      <c r="AA658" s="672"/>
      <c r="AB658" s="672"/>
      <c r="AC658" s="672"/>
      <c r="AD658" s="672"/>
      <c r="AE658" s="672"/>
      <c r="AF658" s="672"/>
      <c r="AG658" s="672"/>
      <c r="AH658" s="672"/>
      <c r="AI658" s="672"/>
      <c r="AJ658" s="672"/>
    </row>
    <row r="659" spans="1:36" ht="15.75" customHeight="1">
      <c r="A659" s="672"/>
      <c r="B659" s="672"/>
      <c r="C659" s="672"/>
      <c r="D659" s="672"/>
      <c r="E659" s="672"/>
      <c r="F659" s="672"/>
      <c r="G659" s="672"/>
      <c r="H659" s="672"/>
      <c r="I659" s="672"/>
      <c r="J659" s="672"/>
      <c r="K659" s="672"/>
      <c r="L659" s="672"/>
      <c r="M659" s="672"/>
      <c r="N659" s="672"/>
      <c r="O659" s="672"/>
      <c r="P659" s="672"/>
      <c r="Q659" s="672"/>
      <c r="R659" s="672"/>
      <c r="S659" s="672"/>
      <c r="T659" s="672"/>
      <c r="U659" s="672"/>
      <c r="V659" s="672"/>
      <c r="W659" s="672"/>
      <c r="X659" s="685"/>
      <c r="Y659" s="685"/>
      <c r="Z659" s="672"/>
      <c r="AA659" s="672"/>
      <c r="AB659" s="672"/>
      <c r="AC659" s="672"/>
      <c r="AD659" s="672"/>
      <c r="AE659" s="672"/>
      <c r="AF659" s="672"/>
      <c r="AG659" s="672"/>
      <c r="AH659" s="672"/>
      <c r="AI659" s="672"/>
      <c r="AJ659" s="672"/>
    </row>
    <row r="660" spans="1:36" ht="15.75" customHeight="1">
      <c r="A660" s="672"/>
      <c r="B660" s="672"/>
      <c r="C660" s="672"/>
      <c r="D660" s="672"/>
      <c r="E660" s="672"/>
      <c r="F660" s="672"/>
      <c r="G660" s="672"/>
      <c r="H660" s="672"/>
      <c r="I660" s="672"/>
      <c r="J660" s="672"/>
      <c r="K660" s="672"/>
      <c r="L660" s="672"/>
      <c r="M660" s="672"/>
      <c r="N660" s="672"/>
      <c r="O660" s="672"/>
      <c r="P660" s="672"/>
      <c r="Q660" s="672"/>
      <c r="R660" s="672"/>
      <c r="S660" s="672"/>
      <c r="T660" s="672"/>
      <c r="U660" s="672"/>
      <c r="V660" s="672"/>
      <c r="W660" s="672"/>
      <c r="X660" s="685"/>
      <c r="Y660" s="685"/>
      <c r="Z660" s="672"/>
      <c r="AA660" s="672"/>
      <c r="AB660" s="672"/>
      <c r="AC660" s="672"/>
      <c r="AD660" s="672"/>
      <c r="AE660" s="672"/>
      <c r="AF660" s="672"/>
      <c r="AG660" s="672"/>
      <c r="AH660" s="672"/>
      <c r="AI660" s="672"/>
      <c r="AJ660" s="672"/>
    </row>
    <row r="661" spans="1:36" ht="15.75" customHeight="1">
      <c r="A661" s="672"/>
      <c r="B661" s="672"/>
      <c r="C661" s="672"/>
      <c r="D661" s="672"/>
      <c r="E661" s="672"/>
      <c r="F661" s="672"/>
      <c r="G661" s="672"/>
      <c r="H661" s="672"/>
      <c r="I661" s="672"/>
      <c r="J661" s="672"/>
      <c r="K661" s="672"/>
      <c r="L661" s="672"/>
      <c r="M661" s="672"/>
      <c r="N661" s="672"/>
      <c r="O661" s="672"/>
      <c r="P661" s="672"/>
      <c r="Q661" s="672"/>
      <c r="R661" s="672"/>
      <c r="S661" s="672"/>
      <c r="T661" s="672"/>
      <c r="U661" s="672"/>
      <c r="V661" s="672"/>
      <c r="W661" s="672"/>
      <c r="X661" s="685"/>
      <c r="Y661" s="685"/>
      <c r="Z661" s="672"/>
      <c r="AA661" s="672"/>
      <c r="AB661" s="672"/>
      <c r="AC661" s="672"/>
      <c r="AD661" s="672"/>
      <c r="AE661" s="672"/>
      <c r="AF661" s="672"/>
      <c r="AG661" s="672"/>
      <c r="AH661" s="672"/>
      <c r="AI661" s="672"/>
      <c r="AJ661" s="672"/>
    </row>
    <row r="662" spans="1:36" ht="15.75" customHeight="1">
      <c r="A662" s="672"/>
      <c r="B662" s="672"/>
      <c r="C662" s="672"/>
      <c r="D662" s="672"/>
      <c r="E662" s="672"/>
      <c r="F662" s="672"/>
      <c r="G662" s="672"/>
      <c r="H662" s="672"/>
      <c r="I662" s="672"/>
      <c r="J662" s="672"/>
      <c r="K662" s="672"/>
      <c r="L662" s="672"/>
      <c r="M662" s="672"/>
      <c r="N662" s="672"/>
      <c r="O662" s="672"/>
      <c r="P662" s="672"/>
      <c r="Q662" s="672"/>
      <c r="R662" s="672"/>
      <c r="S662" s="672"/>
      <c r="T662" s="672"/>
      <c r="U662" s="672"/>
      <c r="V662" s="672"/>
      <c r="W662" s="672"/>
      <c r="X662" s="685"/>
      <c r="Y662" s="685"/>
      <c r="Z662" s="672"/>
      <c r="AA662" s="672"/>
      <c r="AB662" s="672"/>
      <c r="AC662" s="672"/>
      <c r="AD662" s="672"/>
      <c r="AE662" s="672"/>
      <c r="AF662" s="672"/>
      <c r="AG662" s="672"/>
      <c r="AH662" s="672"/>
      <c r="AI662" s="672"/>
      <c r="AJ662" s="672"/>
    </row>
    <row r="663" spans="1:36" ht="15.75" customHeight="1">
      <c r="A663" s="672"/>
      <c r="B663" s="672"/>
      <c r="C663" s="672"/>
      <c r="D663" s="672"/>
      <c r="E663" s="672"/>
      <c r="F663" s="672"/>
      <c r="G663" s="672"/>
      <c r="H663" s="672"/>
      <c r="I663" s="672"/>
      <c r="J663" s="672"/>
      <c r="K663" s="672"/>
      <c r="L663" s="672"/>
      <c r="M663" s="672"/>
      <c r="N663" s="672"/>
      <c r="O663" s="672"/>
      <c r="P663" s="672"/>
      <c r="Q663" s="672"/>
      <c r="R663" s="672"/>
      <c r="S663" s="672"/>
      <c r="T663" s="672"/>
      <c r="U663" s="672"/>
      <c r="V663" s="672"/>
      <c r="W663" s="672"/>
      <c r="X663" s="685"/>
      <c r="Y663" s="685"/>
      <c r="Z663" s="672"/>
      <c r="AA663" s="672"/>
      <c r="AB663" s="672"/>
      <c r="AC663" s="672"/>
      <c r="AD663" s="672"/>
      <c r="AE663" s="672"/>
      <c r="AF663" s="672"/>
      <c r="AG663" s="672"/>
      <c r="AH663" s="672"/>
      <c r="AI663" s="672"/>
      <c r="AJ663" s="672"/>
    </row>
    <row r="664" spans="1:36" ht="15.75" customHeight="1">
      <c r="A664" s="672"/>
      <c r="B664" s="672"/>
      <c r="C664" s="672"/>
      <c r="D664" s="672"/>
      <c r="E664" s="672"/>
      <c r="F664" s="672"/>
      <c r="G664" s="672"/>
      <c r="H664" s="672"/>
      <c r="I664" s="672"/>
      <c r="J664" s="672"/>
      <c r="K664" s="672"/>
      <c r="L664" s="672"/>
      <c r="M664" s="672"/>
      <c r="N664" s="672"/>
      <c r="O664" s="672"/>
      <c r="P664" s="672"/>
      <c r="Q664" s="672"/>
      <c r="R664" s="672"/>
      <c r="S664" s="672"/>
      <c r="T664" s="672"/>
      <c r="U664" s="672"/>
      <c r="V664" s="672"/>
      <c r="W664" s="672"/>
      <c r="X664" s="685"/>
      <c r="Y664" s="685"/>
      <c r="Z664" s="672"/>
      <c r="AA664" s="672"/>
      <c r="AB664" s="672"/>
      <c r="AC664" s="672"/>
      <c r="AD664" s="672"/>
      <c r="AE664" s="672"/>
      <c r="AF664" s="672"/>
      <c r="AG664" s="672"/>
      <c r="AH664" s="672"/>
      <c r="AI664" s="672"/>
      <c r="AJ664" s="672"/>
    </row>
    <row r="665" spans="1:36" ht="15.75" customHeight="1">
      <c r="A665" s="672"/>
      <c r="B665" s="672"/>
      <c r="C665" s="672"/>
      <c r="D665" s="672"/>
      <c r="E665" s="672"/>
      <c r="F665" s="672"/>
      <c r="G665" s="672"/>
      <c r="H665" s="672"/>
      <c r="I665" s="672"/>
      <c r="J665" s="672"/>
      <c r="K665" s="672"/>
      <c r="L665" s="672"/>
      <c r="M665" s="672"/>
      <c r="N665" s="672"/>
      <c r="O665" s="672"/>
      <c r="P665" s="672"/>
      <c r="Q665" s="672"/>
      <c r="R665" s="672"/>
      <c r="S665" s="672"/>
      <c r="T665" s="672"/>
      <c r="U665" s="672"/>
      <c r="V665" s="672"/>
      <c r="W665" s="672"/>
      <c r="X665" s="685"/>
      <c r="Y665" s="685"/>
      <c r="Z665" s="672"/>
      <c r="AA665" s="672"/>
      <c r="AB665" s="672"/>
      <c r="AC665" s="672"/>
      <c r="AD665" s="672"/>
      <c r="AE665" s="672"/>
      <c r="AF665" s="672"/>
      <c r="AG665" s="672"/>
      <c r="AH665" s="672"/>
      <c r="AI665" s="672"/>
      <c r="AJ665" s="672"/>
    </row>
    <row r="666" spans="1:36" ht="15.75" customHeight="1">
      <c r="A666" s="672"/>
      <c r="B666" s="672"/>
      <c r="C666" s="672"/>
      <c r="D666" s="672"/>
      <c r="E666" s="672"/>
      <c r="F666" s="672"/>
      <c r="G666" s="672"/>
      <c r="H666" s="672"/>
      <c r="I666" s="672"/>
      <c r="J666" s="672"/>
      <c r="K666" s="672"/>
      <c r="L666" s="672"/>
      <c r="M666" s="672"/>
      <c r="N666" s="672"/>
      <c r="O666" s="672"/>
      <c r="P666" s="672"/>
      <c r="Q666" s="672"/>
      <c r="R666" s="672"/>
      <c r="S666" s="672"/>
      <c r="T666" s="672"/>
      <c r="U666" s="672"/>
      <c r="V666" s="672"/>
      <c r="W666" s="672"/>
      <c r="X666" s="685"/>
      <c r="Y666" s="685"/>
      <c r="Z666" s="672"/>
      <c r="AA666" s="672"/>
      <c r="AB666" s="672"/>
      <c r="AC666" s="672"/>
      <c r="AD666" s="672"/>
      <c r="AE666" s="672"/>
      <c r="AF666" s="672"/>
      <c r="AG666" s="672"/>
      <c r="AH666" s="672"/>
      <c r="AI666" s="672"/>
      <c r="AJ666" s="672"/>
    </row>
    <row r="667" spans="1:36" ht="15.75" customHeight="1">
      <c r="A667" s="672"/>
      <c r="B667" s="672"/>
      <c r="C667" s="672"/>
      <c r="D667" s="672"/>
      <c r="E667" s="672"/>
      <c r="F667" s="672"/>
      <c r="G667" s="672"/>
      <c r="H667" s="672"/>
      <c r="I667" s="672"/>
      <c r="J667" s="672"/>
      <c r="K667" s="672"/>
      <c r="L667" s="672"/>
      <c r="M667" s="672"/>
      <c r="N667" s="672"/>
      <c r="O667" s="672"/>
      <c r="P667" s="672"/>
      <c r="Q667" s="672"/>
      <c r="R667" s="672"/>
      <c r="S667" s="672"/>
      <c r="T667" s="672"/>
      <c r="U667" s="672"/>
      <c r="V667" s="672"/>
      <c r="W667" s="672"/>
      <c r="X667" s="685"/>
      <c r="Y667" s="685"/>
      <c r="Z667" s="672"/>
      <c r="AA667" s="672"/>
      <c r="AB667" s="672"/>
      <c r="AC667" s="672"/>
      <c r="AD667" s="672"/>
      <c r="AE667" s="672"/>
      <c r="AF667" s="672"/>
      <c r="AG667" s="672"/>
      <c r="AH667" s="672"/>
      <c r="AI667" s="672"/>
      <c r="AJ667" s="672"/>
    </row>
    <row r="668" spans="1:36" ht="15.75" customHeight="1">
      <c r="A668" s="672"/>
      <c r="B668" s="672"/>
      <c r="C668" s="672"/>
      <c r="D668" s="672"/>
      <c r="E668" s="672"/>
      <c r="F668" s="672"/>
      <c r="G668" s="672"/>
      <c r="H668" s="672"/>
      <c r="I668" s="672"/>
      <c r="J668" s="672"/>
      <c r="K668" s="672"/>
      <c r="L668" s="672"/>
      <c r="M668" s="672"/>
      <c r="N668" s="672"/>
      <c r="O668" s="672"/>
      <c r="P668" s="672"/>
      <c r="Q668" s="672"/>
      <c r="R668" s="672"/>
      <c r="S668" s="672"/>
      <c r="T668" s="672"/>
      <c r="U668" s="672"/>
      <c r="V668" s="672"/>
      <c r="W668" s="672"/>
      <c r="X668" s="685"/>
      <c r="Y668" s="685"/>
      <c r="Z668" s="672"/>
      <c r="AA668" s="672"/>
      <c r="AB668" s="672"/>
      <c r="AC668" s="672"/>
      <c r="AD668" s="672"/>
      <c r="AE668" s="672"/>
      <c r="AF668" s="672"/>
      <c r="AG668" s="672"/>
      <c r="AH668" s="672"/>
      <c r="AI668" s="672"/>
      <c r="AJ668" s="672"/>
    </row>
    <row r="669" spans="1:36" ht="15.75" customHeight="1">
      <c r="A669" s="672"/>
      <c r="B669" s="672"/>
      <c r="C669" s="672"/>
      <c r="D669" s="672"/>
      <c r="E669" s="672"/>
      <c r="F669" s="672"/>
      <c r="G669" s="672"/>
      <c r="H669" s="672"/>
      <c r="I669" s="672"/>
      <c r="J669" s="672"/>
      <c r="K669" s="672"/>
      <c r="L669" s="672"/>
      <c r="M669" s="672"/>
      <c r="N669" s="672"/>
      <c r="O669" s="672"/>
      <c r="P669" s="672"/>
      <c r="Q669" s="672"/>
      <c r="R669" s="672"/>
      <c r="S669" s="672"/>
      <c r="T669" s="672"/>
      <c r="U669" s="672"/>
      <c r="V669" s="672"/>
      <c r="W669" s="672"/>
      <c r="X669" s="685"/>
      <c r="Y669" s="685"/>
      <c r="Z669" s="672"/>
      <c r="AA669" s="672"/>
      <c r="AB669" s="672"/>
      <c r="AC669" s="672"/>
      <c r="AD669" s="672"/>
      <c r="AE669" s="672"/>
      <c r="AF669" s="672"/>
      <c r="AG669" s="672"/>
      <c r="AH669" s="672"/>
      <c r="AI669" s="672"/>
      <c r="AJ669" s="672"/>
    </row>
    <row r="670" spans="1:36" ht="15.75" customHeight="1">
      <c r="A670" s="672"/>
      <c r="B670" s="672"/>
      <c r="C670" s="672"/>
      <c r="D670" s="672"/>
      <c r="E670" s="672"/>
      <c r="F670" s="672"/>
      <c r="G670" s="672"/>
      <c r="H670" s="672"/>
      <c r="I670" s="672"/>
      <c r="J670" s="672"/>
      <c r="K670" s="672"/>
      <c r="L670" s="672"/>
      <c r="M670" s="672"/>
      <c r="N670" s="672"/>
      <c r="O670" s="672"/>
      <c r="P670" s="672"/>
      <c r="Q670" s="672"/>
      <c r="R670" s="672"/>
      <c r="S670" s="672"/>
      <c r="T670" s="672"/>
      <c r="U670" s="672"/>
      <c r="V670" s="672"/>
      <c r="W670" s="672"/>
      <c r="X670" s="685"/>
      <c r="Y670" s="685"/>
      <c r="Z670" s="672"/>
      <c r="AA670" s="672"/>
      <c r="AB670" s="672"/>
      <c r="AC670" s="672"/>
      <c r="AD670" s="672"/>
      <c r="AE670" s="672"/>
      <c r="AF670" s="672"/>
      <c r="AG670" s="672"/>
      <c r="AH670" s="672"/>
      <c r="AI670" s="672"/>
      <c r="AJ670" s="672"/>
    </row>
    <row r="671" spans="1:36" ht="15.75" customHeight="1">
      <c r="A671" s="672"/>
      <c r="B671" s="672"/>
      <c r="C671" s="672"/>
      <c r="D671" s="672"/>
      <c r="E671" s="672"/>
      <c r="F671" s="672"/>
      <c r="G671" s="672"/>
      <c r="H671" s="672"/>
      <c r="I671" s="672"/>
      <c r="J671" s="672"/>
      <c r="K671" s="672"/>
      <c r="L671" s="672"/>
      <c r="M671" s="672"/>
      <c r="N671" s="672"/>
      <c r="O671" s="672"/>
      <c r="P671" s="672"/>
      <c r="Q671" s="672"/>
      <c r="R671" s="672"/>
      <c r="S671" s="672"/>
      <c r="T671" s="672"/>
      <c r="U671" s="672"/>
      <c r="V671" s="672"/>
      <c r="W671" s="672"/>
      <c r="X671" s="685"/>
      <c r="Y671" s="685"/>
      <c r="Z671" s="672"/>
      <c r="AA671" s="672"/>
      <c r="AB671" s="672"/>
      <c r="AC671" s="672"/>
      <c r="AD671" s="672"/>
      <c r="AE671" s="672"/>
      <c r="AF671" s="672"/>
      <c r="AG671" s="672"/>
      <c r="AH671" s="672"/>
      <c r="AI671" s="672"/>
      <c r="AJ671" s="672"/>
    </row>
    <row r="672" spans="1:36" ht="15.75" customHeight="1">
      <c r="A672" s="672"/>
      <c r="B672" s="672"/>
      <c r="C672" s="672"/>
      <c r="D672" s="672"/>
      <c r="E672" s="672"/>
      <c r="F672" s="672"/>
      <c r="G672" s="672"/>
      <c r="H672" s="672"/>
      <c r="I672" s="672"/>
      <c r="J672" s="672"/>
      <c r="K672" s="672"/>
      <c r="L672" s="672"/>
      <c r="M672" s="672"/>
      <c r="N672" s="672"/>
      <c r="O672" s="672"/>
      <c r="P672" s="672"/>
      <c r="Q672" s="672"/>
      <c r="R672" s="672"/>
      <c r="S672" s="672"/>
      <c r="T672" s="672"/>
      <c r="U672" s="672"/>
      <c r="V672" s="672"/>
      <c r="W672" s="672"/>
      <c r="X672" s="685"/>
      <c r="Y672" s="685"/>
      <c r="Z672" s="672"/>
      <c r="AA672" s="672"/>
      <c r="AB672" s="672"/>
      <c r="AC672" s="672"/>
      <c r="AD672" s="672"/>
      <c r="AE672" s="672"/>
      <c r="AF672" s="672"/>
      <c r="AG672" s="672"/>
      <c r="AH672" s="672"/>
      <c r="AI672" s="672"/>
      <c r="AJ672" s="672"/>
    </row>
    <row r="673" spans="1:36" ht="15.75" customHeight="1">
      <c r="A673" s="672"/>
      <c r="B673" s="672"/>
      <c r="C673" s="672"/>
      <c r="D673" s="672"/>
      <c r="E673" s="672"/>
      <c r="F673" s="672"/>
      <c r="G673" s="672"/>
      <c r="H673" s="672"/>
      <c r="I673" s="672"/>
      <c r="J673" s="672"/>
      <c r="K673" s="672"/>
      <c r="L673" s="672"/>
      <c r="M673" s="672"/>
      <c r="N673" s="672"/>
      <c r="O673" s="672"/>
      <c r="P673" s="672"/>
      <c r="Q673" s="672"/>
      <c r="R673" s="672"/>
      <c r="S673" s="672"/>
      <c r="T673" s="672"/>
      <c r="U673" s="672"/>
      <c r="V673" s="672"/>
      <c r="W673" s="672"/>
      <c r="X673" s="685"/>
      <c r="Y673" s="685"/>
      <c r="Z673" s="672"/>
      <c r="AA673" s="672"/>
      <c r="AB673" s="672"/>
      <c r="AC673" s="672"/>
      <c r="AD673" s="672"/>
      <c r="AE673" s="672"/>
      <c r="AF673" s="672"/>
      <c r="AG673" s="672"/>
      <c r="AH673" s="672"/>
      <c r="AI673" s="672"/>
      <c r="AJ673" s="672"/>
    </row>
    <row r="674" spans="1:36" ht="15.75" customHeight="1">
      <c r="A674" s="672"/>
      <c r="B674" s="672"/>
      <c r="C674" s="672"/>
      <c r="D674" s="672"/>
      <c r="E674" s="672"/>
      <c r="F674" s="672"/>
      <c r="G674" s="672"/>
      <c r="H674" s="672"/>
      <c r="I674" s="672"/>
      <c r="J674" s="672"/>
      <c r="K674" s="672"/>
      <c r="L674" s="672"/>
      <c r="M674" s="672"/>
      <c r="N674" s="672"/>
      <c r="O674" s="672"/>
      <c r="P674" s="672"/>
      <c r="Q674" s="672"/>
      <c r="R674" s="672"/>
      <c r="S674" s="672"/>
      <c r="T674" s="672"/>
      <c r="U674" s="672"/>
      <c r="V674" s="672"/>
      <c r="W674" s="672"/>
      <c r="X674" s="685"/>
      <c r="Y674" s="685"/>
      <c r="Z674" s="672"/>
      <c r="AA674" s="672"/>
      <c r="AB674" s="672"/>
      <c r="AC674" s="672"/>
      <c r="AD674" s="672"/>
      <c r="AE674" s="672"/>
      <c r="AF674" s="672"/>
      <c r="AG674" s="672"/>
      <c r="AH674" s="672"/>
      <c r="AI674" s="672"/>
      <c r="AJ674" s="672"/>
    </row>
    <row r="675" spans="1:36" ht="15.75" customHeight="1">
      <c r="A675" s="672"/>
      <c r="B675" s="672"/>
      <c r="C675" s="672"/>
      <c r="D675" s="672"/>
      <c r="E675" s="672"/>
      <c r="F675" s="672"/>
      <c r="G675" s="672"/>
      <c r="H675" s="672"/>
      <c r="I675" s="672"/>
      <c r="J675" s="672"/>
      <c r="K675" s="672"/>
      <c r="L675" s="672"/>
      <c r="M675" s="672"/>
      <c r="N675" s="672"/>
      <c r="O675" s="672"/>
      <c r="P675" s="672"/>
      <c r="Q675" s="672"/>
      <c r="R675" s="672"/>
      <c r="S675" s="672"/>
      <c r="T675" s="672"/>
      <c r="U675" s="672"/>
      <c r="V675" s="672"/>
      <c r="W675" s="672"/>
      <c r="X675" s="685"/>
      <c r="Y675" s="685"/>
      <c r="Z675" s="672"/>
      <c r="AA675" s="672"/>
      <c r="AB675" s="672"/>
      <c r="AC675" s="672"/>
      <c r="AD675" s="672"/>
      <c r="AE675" s="672"/>
      <c r="AF675" s="672"/>
      <c r="AG675" s="672"/>
      <c r="AH675" s="672"/>
      <c r="AI675" s="672"/>
      <c r="AJ675" s="672"/>
    </row>
    <row r="676" spans="1:36" ht="15.75" customHeight="1">
      <c r="A676" s="672"/>
      <c r="B676" s="672"/>
      <c r="C676" s="672"/>
      <c r="D676" s="672"/>
      <c r="E676" s="672"/>
      <c r="F676" s="672"/>
      <c r="G676" s="672"/>
      <c r="H676" s="672"/>
      <c r="I676" s="672"/>
      <c r="J676" s="672"/>
      <c r="K676" s="672"/>
      <c r="L676" s="672"/>
      <c r="M676" s="672"/>
      <c r="N676" s="672"/>
      <c r="O676" s="672"/>
      <c r="P676" s="672"/>
      <c r="Q676" s="672"/>
      <c r="R676" s="672"/>
      <c r="S676" s="672"/>
      <c r="T676" s="672"/>
      <c r="U676" s="672"/>
      <c r="V676" s="672"/>
      <c r="W676" s="672"/>
      <c r="X676" s="685"/>
      <c r="Y676" s="685"/>
      <c r="Z676" s="672"/>
      <c r="AA676" s="672"/>
      <c r="AB676" s="672"/>
      <c r="AC676" s="672"/>
      <c r="AD676" s="672"/>
      <c r="AE676" s="672"/>
      <c r="AF676" s="672"/>
      <c r="AG676" s="672"/>
      <c r="AH676" s="672"/>
      <c r="AI676" s="672"/>
      <c r="AJ676" s="672"/>
    </row>
    <row r="677" spans="1:36" ht="15.75" customHeight="1">
      <c r="A677" s="672"/>
      <c r="B677" s="672"/>
      <c r="C677" s="672"/>
      <c r="D677" s="672"/>
      <c r="E677" s="672"/>
      <c r="F677" s="672"/>
      <c r="G677" s="672"/>
      <c r="H677" s="672"/>
      <c r="I677" s="672"/>
      <c r="J677" s="672"/>
      <c r="K677" s="672"/>
      <c r="L677" s="672"/>
      <c r="M677" s="672"/>
      <c r="N677" s="672"/>
      <c r="O677" s="672"/>
      <c r="P677" s="672"/>
      <c r="Q677" s="672"/>
      <c r="R677" s="672"/>
      <c r="S677" s="672"/>
      <c r="T677" s="672"/>
      <c r="U677" s="672"/>
      <c r="V677" s="672"/>
      <c r="W677" s="672"/>
      <c r="X677" s="685"/>
      <c r="Y677" s="685"/>
      <c r="Z677" s="672"/>
      <c r="AA677" s="672"/>
      <c r="AB677" s="672"/>
      <c r="AC677" s="672"/>
      <c r="AD677" s="672"/>
      <c r="AE677" s="672"/>
      <c r="AF677" s="672"/>
      <c r="AG677" s="672"/>
      <c r="AH677" s="672"/>
      <c r="AI677" s="672"/>
      <c r="AJ677" s="672"/>
    </row>
    <row r="678" spans="1:36" ht="15.75" customHeight="1">
      <c r="A678" s="672"/>
      <c r="B678" s="672"/>
      <c r="C678" s="672"/>
      <c r="D678" s="672"/>
      <c r="E678" s="672"/>
      <c r="F678" s="672"/>
      <c r="G678" s="672"/>
      <c r="H678" s="672"/>
      <c r="I678" s="672"/>
      <c r="J678" s="672"/>
      <c r="K678" s="672"/>
      <c r="L678" s="672"/>
      <c r="M678" s="672"/>
      <c r="N678" s="672"/>
      <c r="O678" s="672"/>
      <c r="P678" s="672"/>
      <c r="Q678" s="672"/>
      <c r="R678" s="672"/>
      <c r="S678" s="672"/>
      <c r="T678" s="672"/>
      <c r="U678" s="672"/>
      <c r="V678" s="672"/>
      <c r="W678" s="672"/>
      <c r="X678" s="685"/>
      <c r="Y678" s="685"/>
      <c r="Z678" s="672"/>
      <c r="AA678" s="672"/>
      <c r="AB678" s="672"/>
      <c r="AC678" s="672"/>
      <c r="AD678" s="672"/>
      <c r="AE678" s="672"/>
      <c r="AF678" s="672"/>
      <c r="AG678" s="672"/>
      <c r="AH678" s="672"/>
      <c r="AI678" s="672"/>
      <c r="AJ678" s="672"/>
    </row>
    <row r="679" spans="1:36" ht="15.75" customHeight="1">
      <c r="A679" s="672"/>
      <c r="B679" s="672"/>
      <c r="C679" s="672"/>
      <c r="D679" s="672"/>
      <c r="E679" s="672"/>
      <c r="F679" s="672"/>
      <c r="G679" s="672"/>
      <c r="H679" s="672"/>
      <c r="I679" s="672"/>
      <c r="J679" s="672"/>
      <c r="K679" s="672"/>
      <c r="L679" s="672"/>
      <c r="M679" s="672"/>
      <c r="N679" s="672"/>
      <c r="O679" s="672"/>
      <c r="P679" s="672"/>
      <c r="Q679" s="672"/>
      <c r="R679" s="672"/>
      <c r="S679" s="672"/>
      <c r="T679" s="672"/>
      <c r="U679" s="672"/>
      <c r="V679" s="672"/>
      <c r="W679" s="672"/>
      <c r="X679" s="685"/>
      <c r="Y679" s="685"/>
      <c r="Z679" s="672"/>
      <c r="AA679" s="672"/>
      <c r="AB679" s="672"/>
      <c r="AC679" s="672"/>
      <c r="AD679" s="672"/>
      <c r="AE679" s="672"/>
      <c r="AF679" s="672"/>
      <c r="AG679" s="672"/>
      <c r="AH679" s="672"/>
      <c r="AI679" s="672"/>
      <c r="AJ679" s="672"/>
    </row>
    <row r="680" spans="1:36" ht="15.75" customHeight="1">
      <c r="A680" s="672"/>
      <c r="B680" s="672"/>
      <c r="C680" s="672"/>
      <c r="D680" s="672"/>
      <c r="E680" s="672"/>
      <c r="F680" s="672"/>
      <c r="G680" s="672"/>
      <c r="H680" s="672"/>
      <c r="I680" s="672"/>
      <c r="J680" s="672"/>
      <c r="K680" s="672"/>
      <c r="L680" s="672"/>
      <c r="M680" s="672"/>
      <c r="N680" s="672"/>
      <c r="O680" s="672"/>
      <c r="P680" s="672"/>
      <c r="Q680" s="672"/>
      <c r="R680" s="672"/>
      <c r="S680" s="672"/>
      <c r="T680" s="672"/>
      <c r="U680" s="672"/>
      <c r="V680" s="672"/>
      <c r="W680" s="672"/>
      <c r="X680" s="685"/>
      <c r="Y680" s="685"/>
      <c r="Z680" s="672"/>
      <c r="AA680" s="672"/>
      <c r="AB680" s="672"/>
      <c r="AC680" s="672"/>
      <c r="AD680" s="672"/>
      <c r="AE680" s="672"/>
      <c r="AF680" s="672"/>
      <c r="AG680" s="672"/>
      <c r="AH680" s="672"/>
      <c r="AI680" s="672"/>
      <c r="AJ680" s="672"/>
    </row>
    <row r="681" spans="1:36" ht="15.75" customHeight="1">
      <c r="A681" s="672"/>
      <c r="B681" s="672"/>
      <c r="C681" s="672"/>
      <c r="D681" s="672"/>
      <c r="E681" s="672"/>
      <c r="F681" s="672"/>
      <c r="G681" s="672"/>
      <c r="H681" s="672"/>
      <c r="I681" s="672"/>
      <c r="J681" s="672"/>
      <c r="K681" s="672"/>
      <c r="L681" s="672"/>
      <c r="M681" s="672"/>
      <c r="N681" s="672"/>
      <c r="O681" s="672"/>
      <c r="P681" s="672"/>
      <c r="Q681" s="672"/>
      <c r="R681" s="672"/>
      <c r="S681" s="672"/>
      <c r="T681" s="672"/>
      <c r="U681" s="672"/>
      <c r="V681" s="672"/>
      <c r="W681" s="672"/>
      <c r="X681" s="685"/>
      <c r="Y681" s="685"/>
      <c r="Z681" s="672"/>
      <c r="AA681" s="672"/>
      <c r="AB681" s="672"/>
      <c r="AC681" s="672"/>
      <c r="AD681" s="672"/>
      <c r="AE681" s="672"/>
      <c r="AF681" s="672"/>
      <c r="AG681" s="672"/>
      <c r="AH681" s="672"/>
      <c r="AI681" s="672"/>
      <c r="AJ681" s="672"/>
    </row>
    <row r="682" spans="1:36" ht="15.75" customHeight="1">
      <c r="A682" s="672"/>
      <c r="B682" s="672"/>
      <c r="C682" s="672"/>
      <c r="D682" s="672"/>
      <c r="E682" s="672"/>
      <c r="F682" s="672"/>
      <c r="G682" s="672"/>
      <c r="H682" s="672"/>
      <c r="I682" s="672"/>
      <c r="J682" s="672"/>
      <c r="K682" s="672"/>
      <c r="L682" s="672"/>
      <c r="M682" s="672"/>
      <c r="N682" s="672"/>
      <c r="O682" s="672"/>
      <c r="P682" s="672"/>
      <c r="Q682" s="672"/>
      <c r="R682" s="672"/>
      <c r="S682" s="672"/>
      <c r="T682" s="672"/>
      <c r="U682" s="672"/>
      <c r="V682" s="672"/>
      <c r="W682" s="672"/>
      <c r="X682" s="685"/>
      <c r="Y682" s="685"/>
      <c r="Z682" s="672"/>
      <c r="AA682" s="672"/>
      <c r="AB682" s="672"/>
      <c r="AC682" s="672"/>
      <c r="AD682" s="672"/>
      <c r="AE682" s="672"/>
      <c r="AF682" s="672"/>
      <c r="AG682" s="672"/>
      <c r="AH682" s="672"/>
      <c r="AI682" s="672"/>
      <c r="AJ682" s="672"/>
    </row>
    <row r="683" spans="1:36" ht="15.75" customHeight="1">
      <c r="A683" s="672"/>
      <c r="B683" s="672"/>
      <c r="C683" s="672"/>
      <c r="D683" s="672"/>
      <c r="E683" s="672"/>
      <c r="F683" s="672"/>
      <c r="G683" s="672"/>
      <c r="H683" s="672"/>
      <c r="I683" s="672"/>
      <c r="J683" s="672"/>
      <c r="K683" s="672"/>
      <c r="L683" s="672"/>
      <c r="M683" s="672"/>
      <c r="N683" s="672"/>
      <c r="O683" s="672"/>
      <c r="P683" s="672"/>
      <c r="Q683" s="672"/>
      <c r="R683" s="672"/>
      <c r="S683" s="672"/>
      <c r="T683" s="672"/>
      <c r="U683" s="672"/>
      <c r="V683" s="672"/>
      <c r="W683" s="672"/>
      <c r="X683" s="685"/>
      <c r="Y683" s="685"/>
      <c r="Z683" s="672"/>
      <c r="AA683" s="672"/>
      <c r="AB683" s="672"/>
      <c r="AC683" s="672"/>
      <c r="AD683" s="672"/>
      <c r="AE683" s="672"/>
      <c r="AF683" s="672"/>
      <c r="AG683" s="672"/>
      <c r="AH683" s="672"/>
      <c r="AI683" s="672"/>
      <c r="AJ683" s="672"/>
    </row>
    <row r="684" spans="1:36" ht="15.75" customHeight="1">
      <c r="A684" s="672"/>
      <c r="B684" s="672"/>
      <c r="C684" s="672"/>
      <c r="D684" s="672"/>
      <c r="E684" s="672"/>
      <c r="F684" s="672"/>
      <c r="G684" s="672"/>
      <c r="H684" s="672"/>
      <c r="I684" s="672"/>
      <c r="J684" s="672"/>
      <c r="K684" s="672"/>
      <c r="L684" s="672"/>
      <c r="M684" s="672"/>
      <c r="N684" s="672"/>
      <c r="O684" s="672"/>
      <c r="P684" s="672"/>
      <c r="Q684" s="672"/>
      <c r="R684" s="672"/>
      <c r="S684" s="672"/>
      <c r="T684" s="672"/>
      <c r="U684" s="672"/>
      <c r="V684" s="672"/>
      <c r="W684" s="672"/>
      <c r="X684" s="685"/>
      <c r="Y684" s="685"/>
      <c r="Z684" s="672"/>
      <c r="AA684" s="672"/>
      <c r="AB684" s="672"/>
      <c r="AC684" s="672"/>
      <c r="AD684" s="672"/>
      <c r="AE684" s="672"/>
      <c r="AF684" s="672"/>
      <c r="AG684" s="672"/>
      <c r="AH684" s="672"/>
      <c r="AI684" s="672"/>
      <c r="AJ684" s="672"/>
    </row>
    <row r="685" spans="1:36" ht="15.75" customHeight="1">
      <c r="A685" s="672"/>
      <c r="B685" s="672"/>
      <c r="C685" s="672"/>
      <c r="D685" s="672"/>
      <c r="E685" s="672"/>
      <c r="F685" s="672"/>
      <c r="G685" s="672"/>
      <c r="H685" s="672"/>
      <c r="I685" s="672"/>
      <c r="J685" s="672"/>
      <c r="K685" s="672"/>
      <c r="L685" s="672"/>
      <c r="M685" s="672"/>
      <c r="N685" s="672"/>
      <c r="O685" s="672"/>
      <c r="P685" s="672"/>
      <c r="Q685" s="672"/>
      <c r="R685" s="672"/>
      <c r="S685" s="672"/>
      <c r="T685" s="672"/>
      <c r="U685" s="672"/>
      <c r="V685" s="672"/>
      <c r="W685" s="672"/>
      <c r="X685" s="685"/>
      <c r="Y685" s="685"/>
      <c r="Z685" s="672"/>
      <c r="AA685" s="672"/>
      <c r="AB685" s="672"/>
      <c r="AC685" s="672"/>
      <c r="AD685" s="672"/>
      <c r="AE685" s="672"/>
      <c r="AF685" s="672"/>
      <c r="AG685" s="672"/>
      <c r="AH685" s="672"/>
      <c r="AI685" s="672"/>
      <c r="AJ685" s="672"/>
    </row>
    <row r="686" spans="1:36" ht="15.75" customHeight="1">
      <c r="A686" s="672"/>
      <c r="B686" s="672"/>
      <c r="C686" s="672"/>
      <c r="D686" s="672"/>
      <c r="E686" s="672"/>
      <c r="F686" s="672"/>
      <c r="G686" s="672"/>
      <c r="H686" s="672"/>
      <c r="I686" s="672"/>
      <c r="J686" s="672"/>
      <c r="K686" s="672"/>
      <c r="L686" s="672"/>
      <c r="M686" s="672"/>
      <c r="N686" s="672"/>
      <c r="O686" s="672"/>
      <c r="P686" s="672"/>
      <c r="Q686" s="672"/>
      <c r="R686" s="672"/>
      <c r="S686" s="672"/>
      <c r="T686" s="672"/>
      <c r="U686" s="672"/>
      <c r="V686" s="672"/>
      <c r="W686" s="672"/>
      <c r="X686" s="685"/>
      <c r="Y686" s="685"/>
      <c r="Z686" s="672"/>
      <c r="AA686" s="672"/>
      <c r="AB686" s="672"/>
      <c r="AC686" s="672"/>
      <c r="AD686" s="672"/>
      <c r="AE686" s="672"/>
      <c r="AF686" s="672"/>
      <c r="AG686" s="672"/>
      <c r="AH686" s="672"/>
      <c r="AI686" s="672"/>
      <c r="AJ686" s="672"/>
    </row>
    <row r="687" spans="1:36" ht="15.75" customHeight="1">
      <c r="A687" s="672"/>
      <c r="B687" s="672"/>
      <c r="C687" s="672"/>
      <c r="D687" s="672"/>
      <c r="E687" s="672"/>
      <c r="F687" s="672"/>
      <c r="G687" s="672"/>
      <c r="H687" s="672"/>
      <c r="I687" s="672"/>
      <c r="J687" s="672"/>
      <c r="K687" s="672"/>
      <c r="L687" s="672"/>
      <c r="M687" s="672"/>
      <c r="N687" s="672"/>
      <c r="O687" s="672"/>
      <c r="P687" s="672"/>
      <c r="Q687" s="672"/>
      <c r="R687" s="672"/>
      <c r="S687" s="672"/>
      <c r="T687" s="672"/>
      <c r="U687" s="672"/>
      <c r="V687" s="672"/>
      <c r="W687" s="672"/>
      <c r="X687" s="685"/>
      <c r="Y687" s="685"/>
      <c r="Z687" s="672"/>
      <c r="AA687" s="672"/>
      <c r="AB687" s="672"/>
      <c r="AC687" s="672"/>
      <c r="AD687" s="672"/>
      <c r="AE687" s="672"/>
      <c r="AF687" s="672"/>
      <c r="AG687" s="672"/>
      <c r="AH687" s="672"/>
      <c r="AI687" s="672"/>
      <c r="AJ687" s="672"/>
    </row>
    <row r="688" spans="1:36" ht="15.75" customHeight="1">
      <c r="A688" s="672"/>
      <c r="B688" s="672"/>
      <c r="C688" s="672"/>
      <c r="D688" s="672"/>
      <c r="E688" s="672"/>
      <c r="F688" s="672"/>
      <c r="G688" s="672"/>
      <c r="H688" s="672"/>
      <c r="I688" s="672"/>
      <c r="J688" s="672"/>
      <c r="K688" s="672"/>
      <c r="L688" s="672"/>
      <c r="M688" s="672"/>
      <c r="N688" s="672"/>
      <c r="O688" s="672"/>
      <c r="P688" s="672"/>
      <c r="Q688" s="672"/>
      <c r="R688" s="672"/>
      <c r="S688" s="672"/>
      <c r="T688" s="672"/>
      <c r="U688" s="672"/>
      <c r="V688" s="672"/>
      <c r="W688" s="672"/>
      <c r="X688" s="685"/>
      <c r="Y688" s="685"/>
      <c r="Z688" s="672"/>
      <c r="AA688" s="672"/>
      <c r="AB688" s="672"/>
      <c r="AC688" s="672"/>
      <c r="AD688" s="672"/>
      <c r="AE688" s="672"/>
      <c r="AF688" s="672"/>
      <c r="AG688" s="672"/>
      <c r="AH688" s="672"/>
      <c r="AI688" s="672"/>
      <c r="AJ688" s="672"/>
    </row>
    <row r="689" spans="1:36" ht="15.75" customHeight="1">
      <c r="A689" s="672"/>
      <c r="B689" s="672"/>
      <c r="C689" s="672"/>
      <c r="D689" s="672"/>
      <c r="E689" s="672"/>
      <c r="F689" s="672"/>
      <c r="G689" s="672"/>
      <c r="H689" s="672"/>
      <c r="I689" s="672"/>
      <c r="J689" s="672"/>
      <c r="K689" s="672"/>
      <c r="L689" s="672"/>
      <c r="M689" s="672"/>
      <c r="N689" s="672"/>
      <c r="O689" s="672"/>
      <c r="P689" s="672"/>
      <c r="Q689" s="672"/>
      <c r="R689" s="672"/>
      <c r="S689" s="672"/>
      <c r="T689" s="672"/>
      <c r="U689" s="672"/>
      <c r="V689" s="672"/>
      <c r="W689" s="672"/>
      <c r="X689" s="685"/>
      <c r="Y689" s="685"/>
      <c r="Z689" s="672"/>
      <c r="AA689" s="672"/>
      <c r="AB689" s="672"/>
      <c r="AC689" s="672"/>
      <c r="AD689" s="672"/>
      <c r="AE689" s="672"/>
      <c r="AF689" s="672"/>
      <c r="AG689" s="672"/>
      <c r="AH689" s="672"/>
      <c r="AI689" s="672"/>
      <c r="AJ689" s="672"/>
    </row>
    <row r="690" spans="1:36" ht="15.75" customHeight="1">
      <c r="A690" s="672"/>
      <c r="B690" s="672"/>
      <c r="C690" s="672"/>
      <c r="D690" s="672"/>
      <c r="E690" s="672"/>
      <c r="F690" s="672"/>
      <c r="G690" s="672"/>
      <c r="H690" s="672"/>
      <c r="I690" s="672"/>
      <c r="J690" s="672"/>
      <c r="K690" s="672"/>
      <c r="L690" s="672"/>
      <c r="M690" s="672"/>
      <c r="N690" s="672"/>
      <c r="O690" s="672"/>
      <c r="P690" s="672"/>
      <c r="Q690" s="672"/>
      <c r="R690" s="672"/>
      <c r="S690" s="672"/>
      <c r="T690" s="672"/>
      <c r="U690" s="672"/>
      <c r="V690" s="672"/>
      <c r="W690" s="672"/>
      <c r="X690" s="685"/>
      <c r="Y690" s="685"/>
      <c r="Z690" s="672"/>
      <c r="AA690" s="672"/>
      <c r="AB690" s="672"/>
      <c r="AC690" s="672"/>
      <c r="AD690" s="672"/>
      <c r="AE690" s="672"/>
      <c r="AF690" s="672"/>
      <c r="AG690" s="672"/>
      <c r="AH690" s="672"/>
      <c r="AI690" s="672"/>
      <c r="AJ690" s="672"/>
    </row>
    <row r="691" spans="1:36" ht="15.75" customHeight="1">
      <c r="A691" s="672"/>
      <c r="B691" s="672"/>
      <c r="C691" s="672"/>
      <c r="D691" s="672"/>
      <c r="E691" s="672"/>
      <c r="F691" s="672"/>
      <c r="G691" s="672"/>
      <c r="H691" s="672"/>
      <c r="I691" s="672"/>
      <c r="J691" s="672"/>
      <c r="K691" s="672"/>
      <c r="L691" s="672"/>
      <c r="M691" s="672"/>
      <c r="N691" s="672"/>
      <c r="O691" s="672"/>
      <c r="P691" s="672"/>
      <c r="Q691" s="672"/>
      <c r="R691" s="672"/>
      <c r="S691" s="672"/>
      <c r="T691" s="672"/>
      <c r="U691" s="672"/>
      <c r="V691" s="672"/>
      <c r="W691" s="672"/>
      <c r="X691" s="685"/>
      <c r="Y691" s="685"/>
      <c r="Z691" s="672"/>
      <c r="AA691" s="672"/>
      <c r="AB691" s="672"/>
      <c r="AC691" s="672"/>
      <c r="AD691" s="672"/>
      <c r="AE691" s="672"/>
      <c r="AF691" s="672"/>
      <c r="AG691" s="672"/>
      <c r="AH691" s="672"/>
      <c r="AI691" s="672"/>
      <c r="AJ691" s="672"/>
    </row>
    <row r="692" spans="1:36" ht="15.75" customHeight="1">
      <c r="A692" s="672"/>
      <c r="B692" s="672"/>
      <c r="C692" s="672"/>
      <c r="D692" s="672"/>
      <c r="E692" s="672"/>
      <c r="F692" s="672"/>
      <c r="G692" s="672"/>
      <c r="H692" s="672"/>
      <c r="I692" s="672"/>
      <c r="J692" s="672"/>
      <c r="K692" s="672"/>
      <c r="L692" s="672"/>
      <c r="M692" s="672"/>
      <c r="N692" s="672"/>
      <c r="O692" s="672"/>
      <c r="P692" s="672"/>
      <c r="Q692" s="672"/>
      <c r="R692" s="672"/>
      <c r="S692" s="672"/>
      <c r="T692" s="672"/>
      <c r="U692" s="672"/>
      <c r="V692" s="672"/>
      <c r="W692" s="672"/>
      <c r="X692" s="685"/>
      <c r="Y692" s="685"/>
      <c r="Z692" s="672"/>
      <c r="AA692" s="672"/>
      <c r="AB692" s="672"/>
      <c r="AC692" s="672"/>
      <c r="AD692" s="672"/>
      <c r="AE692" s="672"/>
      <c r="AF692" s="672"/>
      <c r="AG692" s="672"/>
      <c r="AH692" s="672"/>
      <c r="AI692" s="672"/>
      <c r="AJ692" s="672"/>
    </row>
    <row r="693" spans="1:36" ht="15.75" customHeight="1">
      <c r="A693" s="672"/>
      <c r="B693" s="672"/>
      <c r="C693" s="672"/>
      <c r="D693" s="672"/>
      <c r="E693" s="672"/>
      <c r="F693" s="672"/>
      <c r="G693" s="672"/>
      <c r="H693" s="672"/>
      <c r="I693" s="672"/>
      <c r="J693" s="672"/>
      <c r="K693" s="672"/>
      <c r="L693" s="672"/>
      <c r="M693" s="672"/>
      <c r="N693" s="672"/>
      <c r="O693" s="672"/>
      <c r="P693" s="672"/>
      <c r="Q693" s="672"/>
      <c r="R693" s="672"/>
      <c r="S693" s="672"/>
      <c r="T693" s="672"/>
      <c r="U693" s="672"/>
      <c r="V693" s="672"/>
      <c r="W693" s="672"/>
      <c r="X693" s="685"/>
      <c r="Y693" s="685"/>
      <c r="Z693" s="672"/>
      <c r="AA693" s="672"/>
      <c r="AB693" s="672"/>
      <c r="AC693" s="672"/>
      <c r="AD693" s="672"/>
      <c r="AE693" s="672"/>
      <c r="AF693" s="672"/>
      <c r="AG693" s="672"/>
      <c r="AH693" s="672"/>
      <c r="AI693" s="672"/>
      <c r="AJ693" s="672"/>
    </row>
    <row r="694" spans="1:36" ht="15.75" customHeight="1">
      <c r="A694" s="672"/>
      <c r="B694" s="672"/>
      <c r="C694" s="672"/>
      <c r="D694" s="672"/>
      <c r="E694" s="672"/>
      <c r="F694" s="672"/>
      <c r="G694" s="672"/>
      <c r="H694" s="672"/>
      <c r="I694" s="672"/>
      <c r="J694" s="672"/>
      <c r="K694" s="672"/>
      <c r="L694" s="672"/>
      <c r="M694" s="672"/>
      <c r="N694" s="672"/>
      <c r="O694" s="672"/>
      <c r="P694" s="672"/>
      <c r="Q694" s="672"/>
      <c r="R694" s="672"/>
      <c r="S694" s="672"/>
      <c r="T694" s="672"/>
      <c r="U694" s="672"/>
      <c r="V694" s="672"/>
      <c r="W694" s="672"/>
      <c r="X694" s="685"/>
      <c r="Y694" s="685"/>
      <c r="Z694" s="672"/>
      <c r="AA694" s="672"/>
      <c r="AB694" s="672"/>
      <c r="AC694" s="672"/>
      <c r="AD694" s="672"/>
      <c r="AE694" s="672"/>
      <c r="AF694" s="672"/>
      <c r="AG694" s="672"/>
      <c r="AH694" s="672"/>
      <c r="AI694" s="672"/>
      <c r="AJ694" s="672"/>
    </row>
    <row r="695" spans="1:36" ht="15.75" customHeight="1">
      <c r="A695" s="672"/>
      <c r="B695" s="672"/>
      <c r="C695" s="672"/>
      <c r="D695" s="672"/>
      <c r="E695" s="672"/>
      <c r="F695" s="672"/>
      <c r="G695" s="672"/>
      <c r="H695" s="672"/>
      <c r="I695" s="672"/>
      <c r="J695" s="672"/>
      <c r="K695" s="672"/>
      <c r="L695" s="672"/>
      <c r="M695" s="672"/>
      <c r="N695" s="672"/>
      <c r="O695" s="672"/>
      <c r="P695" s="672"/>
      <c r="Q695" s="672"/>
      <c r="R695" s="672"/>
      <c r="S695" s="672"/>
      <c r="T695" s="672"/>
      <c r="U695" s="672"/>
      <c r="V695" s="672"/>
      <c r="W695" s="672"/>
      <c r="X695" s="685"/>
      <c r="Y695" s="685"/>
      <c r="Z695" s="672"/>
      <c r="AA695" s="672"/>
      <c r="AB695" s="672"/>
      <c r="AC695" s="672"/>
      <c r="AD695" s="672"/>
      <c r="AE695" s="672"/>
      <c r="AF695" s="672"/>
      <c r="AG695" s="672"/>
      <c r="AH695" s="672"/>
      <c r="AI695" s="672"/>
      <c r="AJ695" s="672"/>
    </row>
    <row r="696" spans="1:36" ht="15.75" customHeight="1">
      <c r="A696" s="672"/>
      <c r="B696" s="672"/>
      <c r="C696" s="672"/>
      <c r="D696" s="672"/>
      <c r="E696" s="672"/>
      <c r="F696" s="672"/>
      <c r="G696" s="672"/>
      <c r="H696" s="672"/>
      <c r="I696" s="672"/>
      <c r="J696" s="672"/>
      <c r="K696" s="672"/>
      <c r="L696" s="672"/>
      <c r="M696" s="672"/>
      <c r="N696" s="672"/>
      <c r="O696" s="672"/>
      <c r="P696" s="672"/>
      <c r="Q696" s="672"/>
      <c r="R696" s="672"/>
      <c r="S696" s="672"/>
      <c r="T696" s="672"/>
      <c r="U696" s="672"/>
      <c r="V696" s="672"/>
      <c r="W696" s="672"/>
      <c r="X696" s="685"/>
      <c r="Y696" s="685"/>
      <c r="Z696" s="672"/>
      <c r="AA696" s="672"/>
      <c r="AB696" s="672"/>
      <c r="AC696" s="672"/>
      <c r="AD696" s="672"/>
      <c r="AE696" s="672"/>
      <c r="AF696" s="672"/>
      <c r="AG696" s="672"/>
      <c r="AH696" s="672"/>
      <c r="AI696" s="672"/>
      <c r="AJ696" s="672"/>
    </row>
    <row r="697" spans="1:36" ht="15.75" customHeight="1">
      <c r="A697" s="672"/>
      <c r="B697" s="672"/>
      <c r="C697" s="672"/>
      <c r="D697" s="672"/>
      <c r="E697" s="672"/>
      <c r="F697" s="672"/>
      <c r="G697" s="672"/>
      <c r="H697" s="672"/>
      <c r="I697" s="672"/>
      <c r="J697" s="672"/>
      <c r="K697" s="672"/>
      <c r="L697" s="672"/>
      <c r="M697" s="672"/>
      <c r="N697" s="672"/>
      <c r="O697" s="672"/>
      <c r="P697" s="672"/>
      <c r="Q697" s="672"/>
      <c r="R697" s="672"/>
      <c r="S697" s="672"/>
      <c r="T697" s="672"/>
      <c r="U697" s="672"/>
      <c r="V697" s="672"/>
      <c r="W697" s="672"/>
      <c r="X697" s="685"/>
      <c r="Y697" s="685"/>
      <c r="Z697" s="672"/>
      <c r="AA697" s="672"/>
      <c r="AB697" s="672"/>
      <c r="AC697" s="672"/>
      <c r="AD697" s="672"/>
      <c r="AE697" s="672"/>
      <c r="AF697" s="672"/>
      <c r="AG697" s="672"/>
      <c r="AH697" s="672"/>
      <c r="AI697" s="672"/>
      <c r="AJ697" s="672"/>
    </row>
    <row r="698" spans="1:36" ht="15.75" customHeight="1">
      <c r="A698" s="672"/>
      <c r="B698" s="672"/>
      <c r="C698" s="672"/>
      <c r="D698" s="672"/>
      <c r="E698" s="672"/>
      <c r="F698" s="672"/>
      <c r="G698" s="672"/>
      <c r="H698" s="672"/>
      <c r="I698" s="672"/>
      <c r="J698" s="672"/>
      <c r="K698" s="672"/>
      <c r="L698" s="672"/>
      <c r="M698" s="672"/>
      <c r="N698" s="672"/>
      <c r="O698" s="672"/>
      <c r="P698" s="672"/>
      <c r="Q698" s="672"/>
      <c r="R698" s="672"/>
      <c r="S698" s="672"/>
      <c r="T698" s="672"/>
      <c r="U698" s="672"/>
      <c r="V698" s="672"/>
      <c r="W698" s="672"/>
      <c r="X698" s="685"/>
      <c r="Y698" s="685"/>
      <c r="Z698" s="672"/>
      <c r="AA698" s="672"/>
      <c r="AB698" s="672"/>
      <c r="AC698" s="672"/>
      <c r="AD698" s="672"/>
      <c r="AE698" s="672"/>
      <c r="AF698" s="672"/>
      <c r="AG698" s="672"/>
      <c r="AH698" s="672"/>
      <c r="AI698" s="672"/>
      <c r="AJ698" s="672"/>
    </row>
    <row r="699" spans="1:36" ht="15.75" customHeight="1">
      <c r="A699" s="672"/>
      <c r="B699" s="672"/>
      <c r="C699" s="672"/>
      <c r="D699" s="672"/>
      <c r="E699" s="672"/>
      <c r="F699" s="672"/>
      <c r="G699" s="672"/>
      <c r="H699" s="672"/>
      <c r="I699" s="672"/>
      <c r="J699" s="672"/>
      <c r="K699" s="672"/>
      <c r="L699" s="672"/>
      <c r="M699" s="672"/>
      <c r="N699" s="672"/>
      <c r="O699" s="672"/>
      <c r="P699" s="672"/>
      <c r="Q699" s="672"/>
      <c r="R699" s="672"/>
      <c r="S699" s="672"/>
      <c r="T699" s="672"/>
      <c r="U699" s="672"/>
      <c r="V699" s="672"/>
      <c r="W699" s="672"/>
      <c r="X699" s="685"/>
      <c r="Y699" s="685"/>
      <c r="Z699" s="672"/>
      <c r="AA699" s="672"/>
      <c r="AB699" s="672"/>
      <c r="AC699" s="672"/>
      <c r="AD699" s="672"/>
      <c r="AE699" s="672"/>
      <c r="AF699" s="672"/>
      <c r="AG699" s="672"/>
      <c r="AH699" s="672"/>
      <c r="AI699" s="672"/>
      <c r="AJ699" s="672"/>
    </row>
    <row r="700" spans="1:36" ht="15.75" customHeight="1">
      <c r="A700" s="672"/>
      <c r="B700" s="672"/>
      <c r="C700" s="672"/>
      <c r="D700" s="672"/>
      <c r="E700" s="672"/>
      <c r="F700" s="672"/>
      <c r="G700" s="672"/>
      <c r="H700" s="672"/>
      <c r="I700" s="672"/>
      <c r="J700" s="672"/>
      <c r="K700" s="672"/>
      <c r="L700" s="672"/>
      <c r="M700" s="672"/>
      <c r="N700" s="672"/>
      <c r="O700" s="672"/>
      <c r="P700" s="672"/>
      <c r="Q700" s="672"/>
      <c r="R700" s="672"/>
      <c r="S700" s="672"/>
      <c r="T700" s="672"/>
      <c r="U700" s="672"/>
      <c r="V700" s="672"/>
      <c r="W700" s="672"/>
      <c r="X700" s="685"/>
      <c r="Y700" s="685"/>
      <c r="Z700" s="672"/>
      <c r="AA700" s="672"/>
      <c r="AB700" s="672"/>
      <c r="AC700" s="672"/>
      <c r="AD700" s="672"/>
      <c r="AE700" s="672"/>
      <c r="AF700" s="672"/>
      <c r="AG700" s="672"/>
      <c r="AH700" s="672"/>
      <c r="AI700" s="672"/>
      <c r="AJ700" s="672"/>
    </row>
    <row r="701" spans="1:36" ht="15.75" customHeight="1">
      <c r="A701" s="672"/>
      <c r="B701" s="672"/>
      <c r="C701" s="672"/>
      <c r="D701" s="672"/>
      <c r="E701" s="672"/>
      <c r="F701" s="672"/>
      <c r="G701" s="672"/>
      <c r="H701" s="672"/>
      <c r="I701" s="672"/>
      <c r="J701" s="672"/>
      <c r="K701" s="672"/>
      <c r="L701" s="672"/>
      <c r="M701" s="672"/>
      <c r="N701" s="672"/>
      <c r="O701" s="672"/>
      <c r="P701" s="672"/>
      <c r="Q701" s="672"/>
      <c r="R701" s="672"/>
      <c r="S701" s="672"/>
      <c r="T701" s="672"/>
      <c r="U701" s="672"/>
      <c r="V701" s="672"/>
      <c r="W701" s="672"/>
      <c r="X701" s="685"/>
      <c r="Y701" s="685"/>
      <c r="Z701" s="672"/>
      <c r="AA701" s="672"/>
      <c r="AB701" s="672"/>
      <c r="AC701" s="672"/>
      <c r="AD701" s="672"/>
      <c r="AE701" s="672"/>
      <c r="AF701" s="672"/>
      <c r="AG701" s="672"/>
      <c r="AH701" s="672"/>
      <c r="AI701" s="672"/>
      <c r="AJ701" s="672"/>
    </row>
    <row r="702" spans="1:36" ht="15.75" customHeight="1">
      <c r="A702" s="672"/>
      <c r="B702" s="672"/>
      <c r="C702" s="672"/>
      <c r="D702" s="672"/>
      <c r="E702" s="672"/>
      <c r="F702" s="672"/>
      <c r="G702" s="672"/>
      <c r="H702" s="672"/>
      <c r="I702" s="672"/>
      <c r="J702" s="672"/>
      <c r="K702" s="672"/>
      <c r="L702" s="672"/>
      <c r="M702" s="672"/>
      <c r="N702" s="672"/>
      <c r="O702" s="672"/>
      <c r="P702" s="672"/>
      <c r="Q702" s="672"/>
      <c r="R702" s="672"/>
      <c r="S702" s="672"/>
      <c r="T702" s="672"/>
      <c r="U702" s="672"/>
      <c r="V702" s="672"/>
      <c r="W702" s="672"/>
      <c r="X702" s="685"/>
      <c r="Y702" s="685"/>
      <c r="Z702" s="672"/>
      <c r="AA702" s="672"/>
      <c r="AB702" s="672"/>
      <c r="AC702" s="672"/>
      <c r="AD702" s="672"/>
      <c r="AE702" s="672"/>
      <c r="AF702" s="672"/>
      <c r="AG702" s="672"/>
      <c r="AH702" s="672"/>
      <c r="AI702" s="672"/>
      <c r="AJ702" s="672"/>
    </row>
    <row r="703" spans="1:36" ht="15.75" customHeight="1">
      <c r="A703" s="672"/>
      <c r="B703" s="672"/>
      <c r="C703" s="672"/>
      <c r="D703" s="672"/>
      <c r="E703" s="672"/>
      <c r="F703" s="672"/>
      <c r="G703" s="672"/>
      <c r="H703" s="672"/>
      <c r="I703" s="672"/>
      <c r="J703" s="672"/>
      <c r="K703" s="672"/>
      <c r="L703" s="672"/>
      <c r="M703" s="672"/>
      <c r="N703" s="672"/>
      <c r="O703" s="672"/>
      <c r="P703" s="672"/>
      <c r="Q703" s="672"/>
      <c r="R703" s="672"/>
      <c r="S703" s="672"/>
      <c r="T703" s="672"/>
      <c r="U703" s="672"/>
      <c r="V703" s="672"/>
      <c r="W703" s="672"/>
      <c r="X703" s="685"/>
      <c r="Y703" s="685"/>
      <c r="Z703" s="672"/>
      <c r="AA703" s="672"/>
      <c r="AB703" s="672"/>
      <c r="AC703" s="672"/>
      <c r="AD703" s="672"/>
      <c r="AE703" s="672"/>
      <c r="AF703" s="672"/>
      <c r="AG703" s="672"/>
      <c r="AH703" s="672"/>
      <c r="AI703" s="672"/>
      <c r="AJ703" s="672"/>
    </row>
    <row r="704" spans="1:36" ht="15.75" customHeight="1">
      <c r="A704" s="672"/>
      <c r="B704" s="672"/>
      <c r="C704" s="672"/>
      <c r="D704" s="672"/>
      <c r="E704" s="672"/>
      <c r="F704" s="672"/>
      <c r="G704" s="672"/>
      <c r="H704" s="672"/>
      <c r="I704" s="672"/>
      <c r="J704" s="672"/>
      <c r="K704" s="672"/>
      <c r="L704" s="672"/>
      <c r="M704" s="672"/>
      <c r="N704" s="672"/>
      <c r="O704" s="672"/>
      <c r="P704" s="672"/>
      <c r="Q704" s="672"/>
      <c r="R704" s="672"/>
      <c r="S704" s="672"/>
      <c r="T704" s="672"/>
      <c r="U704" s="672"/>
      <c r="V704" s="672"/>
      <c r="W704" s="672"/>
      <c r="X704" s="685"/>
      <c r="Y704" s="685"/>
      <c r="Z704" s="672"/>
      <c r="AA704" s="672"/>
      <c r="AB704" s="672"/>
      <c r="AC704" s="672"/>
      <c r="AD704" s="672"/>
      <c r="AE704" s="672"/>
      <c r="AF704" s="672"/>
      <c r="AG704" s="672"/>
      <c r="AH704" s="672"/>
      <c r="AI704" s="672"/>
      <c r="AJ704" s="672"/>
    </row>
    <row r="705" spans="1:36" ht="15.75" customHeight="1">
      <c r="A705" s="672"/>
      <c r="B705" s="672"/>
      <c r="C705" s="672"/>
      <c r="D705" s="672"/>
      <c r="E705" s="672"/>
      <c r="F705" s="672"/>
      <c r="G705" s="672"/>
      <c r="H705" s="672"/>
      <c r="I705" s="672"/>
      <c r="J705" s="672"/>
      <c r="K705" s="672"/>
      <c r="L705" s="672"/>
      <c r="M705" s="672"/>
      <c r="N705" s="672"/>
      <c r="O705" s="672"/>
      <c r="P705" s="672"/>
      <c r="Q705" s="672"/>
      <c r="R705" s="672"/>
      <c r="S705" s="672"/>
      <c r="T705" s="672"/>
      <c r="U705" s="672"/>
      <c r="V705" s="672"/>
      <c r="W705" s="672"/>
      <c r="X705" s="685"/>
      <c r="Y705" s="685"/>
      <c r="Z705" s="672"/>
      <c r="AA705" s="672"/>
      <c r="AB705" s="672"/>
      <c r="AC705" s="672"/>
      <c r="AD705" s="672"/>
      <c r="AE705" s="672"/>
      <c r="AF705" s="672"/>
      <c r="AG705" s="672"/>
      <c r="AH705" s="672"/>
      <c r="AI705" s="672"/>
      <c r="AJ705" s="672"/>
    </row>
    <row r="706" spans="1:36" ht="15.75" customHeight="1">
      <c r="A706" s="672"/>
      <c r="B706" s="672"/>
      <c r="C706" s="672"/>
      <c r="D706" s="672"/>
      <c r="E706" s="672"/>
      <c r="F706" s="672"/>
      <c r="G706" s="672"/>
      <c r="H706" s="672"/>
      <c r="I706" s="672"/>
      <c r="J706" s="672"/>
      <c r="K706" s="672"/>
      <c r="L706" s="672"/>
      <c r="M706" s="672"/>
      <c r="N706" s="672"/>
      <c r="O706" s="672"/>
      <c r="P706" s="672"/>
      <c r="Q706" s="672"/>
      <c r="R706" s="672"/>
      <c r="S706" s="672"/>
      <c r="T706" s="672"/>
      <c r="U706" s="672"/>
      <c r="V706" s="672"/>
      <c r="W706" s="672"/>
      <c r="X706" s="685"/>
      <c r="Y706" s="685"/>
      <c r="Z706" s="672"/>
      <c r="AA706" s="672"/>
      <c r="AB706" s="672"/>
      <c r="AC706" s="672"/>
      <c r="AD706" s="672"/>
      <c r="AE706" s="672"/>
      <c r="AF706" s="672"/>
      <c r="AG706" s="672"/>
      <c r="AH706" s="672"/>
      <c r="AI706" s="672"/>
      <c r="AJ706" s="672"/>
    </row>
    <row r="707" spans="1:36" ht="15.75" customHeight="1">
      <c r="A707" s="672"/>
      <c r="B707" s="672"/>
      <c r="C707" s="672"/>
      <c r="D707" s="672"/>
      <c r="E707" s="672"/>
      <c r="F707" s="672"/>
      <c r="G707" s="672"/>
      <c r="H707" s="672"/>
      <c r="I707" s="672"/>
      <c r="J707" s="672"/>
      <c r="K707" s="672"/>
      <c r="L707" s="672"/>
      <c r="M707" s="672"/>
      <c r="N707" s="672"/>
      <c r="O707" s="672"/>
      <c r="P707" s="672"/>
      <c r="Q707" s="672"/>
      <c r="R707" s="672"/>
      <c r="S707" s="672"/>
      <c r="T707" s="672"/>
      <c r="U707" s="672"/>
      <c r="V707" s="672"/>
      <c r="W707" s="672"/>
      <c r="X707" s="685"/>
      <c r="Y707" s="685"/>
      <c r="Z707" s="672"/>
      <c r="AA707" s="672"/>
      <c r="AB707" s="672"/>
      <c r="AC707" s="672"/>
      <c r="AD707" s="672"/>
      <c r="AE707" s="672"/>
      <c r="AF707" s="672"/>
      <c r="AG707" s="672"/>
      <c r="AH707" s="672"/>
      <c r="AI707" s="672"/>
      <c r="AJ707" s="672"/>
    </row>
    <row r="708" spans="1:36" ht="15.75" customHeight="1">
      <c r="A708" s="672"/>
      <c r="B708" s="672"/>
      <c r="C708" s="672"/>
      <c r="D708" s="672"/>
      <c r="E708" s="672"/>
      <c r="F708" s="672"/>
      <c r="G708" s="672"/>
      <c r="H708" s="672"/>
      <c r="I708" s="672"/>
      <c r="J708" s="672"/>
      <c r="K708" s="672"/>
      <c r="L708" s="672"/>
      <c r="M708" s="672"/>
      <c r="N708" s="672"/>
      <c r="O708" s="672"/>
      <c r="P708" s="672"/>
      <c r="Q708" s="672"/>
      <c r="R708" s="672"/>
      <c r="S708" s="672"/>
      <c r="T708" s="672"/>
      <c r="U708" s="672"/>
      <c r="V708" s="672"/>
      <c r="W708" s="672"/>
      <c r="X708" s="685"/>
      <c r="Y708" s="685"/>
      <c r="Z708" s="672"/>
      <c r="AA708" s="672"/>
      <c r="AB708" s="672"/>
      <c r="AC708" s="672"/>
      <c r="AD708" s="672"/>
      <c r="AE708" s="672"/>
      <c r="AF708" s="672"/>
      <c r="AG708" s="672"/>
      <c r="AH708" s="672"/>
      <c r="AI708" s="672"/>
      <c r="AJ708" s="672"/>
    </row>
    <row r="709" spans="1:36" ht="15.75" customHeight="1">
      <c r="A709" s="672"/>
      <c r="B709" s="672"/>
      <c r="C709" s="672"/>
      <c r="D709" s="672"/>
      <c r="E709" s="672"/>
      <c r="F709" s="672"/>
      <c r="G709" s="672"/>
      <c r="H709" s="672"/>
      <c r="I709" s="672"/>
      <c r="J709" s="672"/>
      <c r="K709" s="672"/>
      <c r="L709" s="672"/>
      <c r="M709" s="672"/>
      <c r="N709" s="672"/>
      <c r="O709" s="672"/>
      <c r="P709" s="672"/>
      <c r="Q709" s="672"/>
      <c r="R709" s="672"/>
      <c r="S709" s="672"/>
      <c r="T709" s="672"/>
      <c r="U709" s="672"/>
      <c r="V709" s="672"/>
      <c r="W709" s="672"/>
      <c r="X709" s="685"/>
      <c r="Y709" s="685"/>
      <c r="Z709" s="672"/>
      <c r="AA709" s="672"/>
      <c r="AB709" s="672"/>
      <c r="AC709" s="672"/>
      <c r="AD709" s="672"/>
      <c r="AE709" s="672"/>
      <c r="AF709" s="672"/>
      <c r="AG709" s="672"/>
      <c r="AH709" s="672"/>
      <c r="AI709" s="672"/>
      <c r="AJ709" s="672"/>
    </row>
    <row r="710" spans="1:36" ht="15.75" customHeight="1">
      <c r="A710" s="672"/>
      <c r="B710" s="672"/>
      <c r="C710" s="672"/>
      <c r="D710" s="672"/>
      <c r="E710" s="672"/>
      <c r="F710" s="672"/>
      <c r="G710" s="672"/>
      <c r="H710" s="672"/>
      <c r="I710" s="672"/>
      <c r="J710" s="672"/>
      <c r="K710" s="672"/>
      <c r="L710" s="672"/>
      <c r="M710" s="672"/>
      <c r="N710" s="672"/>
      <c r="O710" s="672"/>
      <c r="P710" s="672"/>
      <c r="Q710" s="672"/>
      <c r="R710" s="672"/>
      <c r="S710" s="672"/>
      <c r="T710" s="672"/>
      <c r="U710" s="672"/>
      <c r="V710" s="672"/>
      <c r="W710" s="672"/>
      <c r="X710" s="685"/>
      <c r="Y710" s="685"/>
      <c r="Z710" s="672"/>
      <c r="AA710" s="672"/>
      <c r="AB710" s="672"/>
      <c r="AC710" s="672"/>
      <c r="AD710" s="672"/>
      <c r="AE710" s="672"/>
      <c r="AF710" s="672"/>
      <c r="AG710" s="672"/>
      <c r="AH710" s="672"/>
      <c r="AI710" s="672"/>
      <c r="AJ710" s="672"/>
    </row>
    <row r="711" spans="1:36" ht="15.75" customHeight="1">
      <c r="A711" s="672"/>
      <c r="B711" s="672"/>
      <c r="C711" s="672"/>
      <c r="D711" s="672"/>
      <c r="E711" s="672"/>
      <c r="F711" s="672"/>
      <c r="G711" s="672"/>
      <c r="H711" s="672"/>
      <c r="I711" s="672"/>
      <c r="J711" s="672"/>
      <c r="K711" s="672"/>
      <c r="L711" s="672"/>
      <c r="M711" s="672"/>
      <c r="N711" s="672"/>
      <c r="O711" s="672"/>
      <c r="P711" s="672"/>
      <c r="Q711" s="672"/>
      <c r="R711" s="672"/>
      <c r="S711" s="672"/>
      <c r="T711" s="672"/>
      <c r="U711" s="672"/>
      <c r="V711" s="672"/>
      <c r="W711" s="672"/>
      <c r="X711" s="685"/>
      <c r="Y711" s="685"/>
      <c r="Z711" s="672"/>
      <c r="AA711" s="672"/>
      <c r="AB711" s="672"/>
      <c r="AC711" s="672"/>
      <c r="AD711" s="672"/>
      <c r="AE711" s="672"/>
      <c r="AF711" s="672"/>
      <c r="AG711" s="672"/>
      <c r="AH711" s="672"/>
      <c r="AI711" s="672"/>
      <c r="AJ711" s="672"/>
    </row>
    <row r="712" spans="1:36" ht="15.75" customHeight="1">
      <c r="A712" s="672"/>
      <c r="B712" s="672"/>
      <c r="C712" s="672"/>
      <c r="D712" s="672"/>
      <c r="E712" s="672"/>
      <c r="F712" s="672"/>
      <c r="G712" s="672"/>
      <c r="H712" s="672"/>
      <c r="I712" s="672"/>
      <c r="J712" s="672"/>
      <c r="K712" s="672"/>
      <c r="L712" s="672"/>
      <c r="M712" s="672"/>
      <c r="N712" s="672"/>
      <c r="O712" s="672"/>
      <c r="P712" s="672"/>
      <c r="Q712" s="672"/>
      <c r="R712" s="672"/>
      <c r="S712" s="672"/>
      <c r="T712" s="672"/>
      <c r="U712" s="672"/>
      <c r="V712" s="672"/>
      <c r="W712" s="672"/>
      <c r="X712" s="685"/>
      <c r="Y712" s="685"/>
      <c r="Z712" s="672"/>
      <c r="AA712" s="672"/>
      <c r="AB712" s="672"/>
      <c r="AC712" s="672"/>
      <c r="AD712" s="672"/>
      <c r="AE712" s="672"/>
      <c r="AF712" s="672"/>
      <c r="AG712" s="672"/>
      <c r="AH712" s="672"/>
      <c r="AI712" s="672"/>
      <c r="AJ712" s="672"/>
    </row>
    <row r="713" spans="1:36" ht="15.75" customHeight="1">
      <c r="A713" s="672"/>
      <c r="B713" s="672"/>
      <c r="C713" s="672"/>
      <c r="D713" s="672"/>
      <c r="E713" s="672"/>
      <c r="F713" s="672"/>
      <c r="G713" s="672"/>
      <c r="H713" s="672"/>
      <c r="I713" s="672"/>
      <c r="J713" s="672"/>
      <c r="K713" s="672"/>
      <c r="L713" s="672"/>
      <c r="M713" s="672"/>
      <c r="N713" s="672"/>
      <c r="O713" s="672"/>
      <c r="P713" s="672"/>
      <c r="Q713" s="672"/>
      <c r="R713" s="672"/>
      <c r="S713" s="672"/>
      <c r="T713" s="672"/>
      <c r="U713" s="672"/>
      <c r="V713" s="672"/>
      <c r="W713" s="672"/>
      <c r="X713" s="685"/>
      <c r="Y713" s="685"/>
      <c r="Z713" s="672"/>
      <c r="AA713" s="672"/>
      <c r="AB713" s="672"/>
      <c r="AC713" s="672"/>
      <c r="AD713" s="672"/>
      <c r="AE713" s="672"/>
      <c r="AF713" s="672"/>
      <c r="AG713" s="672"/>
      <c r="AH713" s="672"/>
      <c r="AI713" s="672"/>
      <c r="AJ713" s="672"/>
    </row>
    <row r="714" spans="1:36" ht="15.75" customHeight="1">
      <c r="A714" s="672"/>
      <c r="B714" s="672"/>
      <c r="C714" s="672"/>
      <c r="D714" s="672"/>
      <c r="E714" s="672"/>
      <c r="F714" s="672"/>
      <c r="G714" s="672"/>
      <c r="H714" s="672"/>
      <c r="I714" s="672"/>
      <c r="J714" s="672"/>
      <c r="K714" s="672"/>
      <c r="L714" s="672"/>
      <c r="M714" s="672"/>
      <c r="N714" s="672"/>
      <c r="O714" s="672"/>
      <c r="P714" s="672"/>
      <c r="Q714" s="672"/>
      <c r="R714" s="672"/>
      <c r="S714" s="672"/>
      <c r="T714" s="672"/>
      <c r="U714" s="672"/>
      <c r="V714" s="672"/>
      <c r="W714" s="672"/>
      <c r="X714" s="685"/>
      <c r="Y714" s="685"/>
      <c r="Z714" s="672"/>
      <c r="AA714" s="672"/>
      <c r="AB714" s="672"/>
      <c r="AC714" s="672"/>
      <c r="AD714" s="672"/>
      <c r="AE714" s="672"/>
      <c r="AF714" s="672"/>
      <c r="AG714" s="672"/>
      <c r="AH714" s="672"/>
      <c r="AI714" s="672"/>
      <c r="AJ714" s="672"/>
    </row>
    <row r="715" spans="1:36" ht="15.75" customHeight="1">
      <c r="A715" s="672"/>
      <c r="B715" s="672"/>
      <c r="C715" s="672"/>
      <c r="D715" s="672"/>
      <c r="E715" s="672"/>
      <c r="F715" s="672"/>
      <c r="G715" s="672"/>
      <c r="H715" s="672"/>
      <c r="I715" s="672"/>
      <c r="J715" s="672"/>
      <c r="K715" s="672"/>
      <c r="L715" s="672"/>
      <c r="M715" s="672"/>
      <c r="N715" s="672"/>
      <c r="O715" s="672"/>
      <c r="P715" s="672"/>
      <c r="Q715" s="672"/>
      <c r="R715" s="672"/>
      <c r="S715" s="672"/>
      <c r="T715" s="672"/>
      <c r="U715" s="672"/>
      <c r="V715" s="672"/>
      <c r="W715" s="672"/>
      <c r="X715" s="685"/>
      <c r="Y715" s="685"/>
      <c r="Z715" s="672"/>
      <c r="AA715" s="672"/>
      <c r="AB715" s="672"/>
      <c r="AC715" s="672"/>
      <c r="AD715" s="672"/>
      <c r="AE715" s="672"/>
      <c r="AF715" s="672"/>
      <c r="AG715" s="672"/>
      <c r="AH715" s="672"/>
      <c r="AI715" s="672"/>
      <c r="AJ715" s="672"/>
    </row>
    <row r="716" spans="1:36" ht="15.75" customHeight="1">
      <c r="A716" s="672"/>
      <c r="B716" s="672"/>
      <c r="C716" s="672"/>
      <c r="D716" s="672"/>
      <c r="E716" s="672"/>
      <c r="F716" s="672"/>
      <c r="G716" s="672"/>
      <c r="H716" s="672"/>
      <c r="I716" s="672"/>
      <c r="J716" s="672"/>
      <c r="K716" s="672"/>
      <c r="L716" s="672"/>
      <c r="M716" s="672"/>
      <c r="N716" s="672"/>
      <c r="O716" s="672"/>
      <c r="P716" s="672"/>
      <c r="Q716" s="672"/>
      <c r="R716" s="672"/>
      <c r="S716" s="672"/>
      <c r="T716" s="672"/>
      <c r="U716" s="672"/>
      <c r="V716" s="672"/>
      <c r="W716" s="672"/>
      <c r="X716" s="685"/>
      <c r="Y716" s="685"/>
      <c r="Z716" s="672"/>
      <c r="AA716" s="672"/>
      <c r="AB716" s="672"/>
      <c r="AC716" s="672"/>
      <c r="AD716" s="672"/>
      <c r="AE716" s="672"/>
      <c r="AF716" s="672"/>
      <c r="AG716" s="672"/>
      <c r="AH716" s="672"/>
      <c r="AI716" s="672"/>
      <c r="AJ716" s="672"/>
    </row>
    <row r="717" spans="1:36" ht="15.75" customHeight="1">
      <c r="A717" s="672"/>
      <c r="B717" s="672"/>
      <c r="C717" s="672"/>
      <c r="D717" s="672"/>
      <c r="E717" s="672"/>
      <c r="F717" s="672"/>
      <c r="G717" s="672"/>
      <c r="H717" s="672"/>
      <c r="I717" s="672"/>
      <c r="J717" s="672"/>
      <c r="K717" s="672"/>
      <c r="L717" s="672"/>
      <c r="M717" s="672"/>
      <c r="N717" s="672"/>
      <c r="O717" s="672"/>
      <c r="P717" s="672"/>
      <c r="Q717" s="672"/>
      <c r="R717" s="672"/>
      <c r="S717" s="672"/>
      <c r="T717" s="672"/>
      <c r="U717" s="672"/>
      <c r="V717" s="672"/>
      <c r="W717" s="672"/>
      <c r="X717" s="685"/>
      <c r="Y717" s="685"/>
      <c r="Z717" s="672"/>
      <c r="AA717" s="672"/>
      <c r="AB717" s="672"/>
      <c r="AC717" s="672"/>
      <c r="AD717" s="672"/>
      <c r="AE717" s="672"/>
      <c r="AF717" s="672"/>
      <c r="AG717" s="672"/>
      <c r="AH717" s="672"/>
      <c r="AI717" s="672"/>
      <c r="AJ717" s="672"/>
    </row>
    <row r="718" spans="1:36" ht="15.75" customHeight="1">
      <c r="A718" s="672"/>
      <c r="B718" s="672"/>
      <c r="C718" s="672"/>
      <c r="D718" s="672"/>
      <c r="E718" s="672"/>
      <c r="F718" s="672"/>
      <c r="G718" s="672"/>
      <c r="H718" s="672"/>
      <c r="I718" s="672"/>
      <c r="J718" s="672"/>
      <c r="K718" s="672"/>
      <c r="L718" s="672"/>
      <c r="M718" s="672"/>
      <c r="N718" s="672"/>
      <c r="O718" s="672"/>
      <c r="P718" s="672"/>
      <c r="Q718" s="672"/>
      <c r="R718" s="672"/>
      <c r="S718" s="672"/>
      <c r="T718" s="672"/>
      <c r="U718" s="672"/>
      <c r="V718" s="672"/>
      <c r="W718" s="672"/>
      <c r="X718" s="685"/>
      <c r="Y718" s="685"/>
      <c r="Z718" s="672"/>
      <c r="AA718" s="672"/>
      <c r="AB718" s="672"/>
      <c r="AC718" s="672"/>
      <c r="AD718" s="672"/>
      <c r="AE718" s="672"/>
      <c r="AF718" s="672"/>
      <c r="AG718" s="672"/>
      <c r="AH718" s="672"/>
      <c r="AI718" s="672"/>
      <c r="AJ718" s="672"/>
    </row>
    <row r="719" spans="1:36" ht="15.75" customHeight="1">
      <c r="A719" s="672"/>
      <c r="B719" s="672"/>
      <c r="C719" s="672"/>
      <c r="D719" s="672"/>
      <c r="E719" s="672"/>
      <c r="F719" s="672"/>
      <c r="G719" s="672"/>
      <c r="H719" s="672"/>
      <c r="I719" s="672"/>
      <c r="J719" s="672"/>
      <c r="K719" s="672"/>
      <c r="L719" s="672"/>
      <c r="M719" s="672"/>
      <c r="N719" s="672"/>
      <c r="O719" s="672"/>
      <c r="P719" s="672"/>
      <c r="Q719" s="672"/>
      <c r="R719" s="672"/>
      <c r="S719" s="672"/>
      <c r="T719" s="672"/>
      <c r="U719" s="672"/>
      <c r="V719" s="672"/>
      <c r="W719" s="672"/>
      <c r="X719" s="685"/>
      <c r="Y719" s="685"/>
      <c r="Z719" s="672"/>
      <c r="AA719" s="672"/>
      <c r="AB719" s="672"/>
      <c r="AC719" s="672"/>
      <c r="AD719" s="672"/>
      <c r="AE719" s="672"/>
      <c r="AF719" s="672"/>
      <c r="AG719" s="672"/>
      <c r="AH719" s="672"/>
      <c r="AI719" s="672"/>
      <c r="AJ719" s="672"/>
    </row>
    <row r="720" spans="1:36" ht="15.75" customHeight="1">
      <c r="A720" s="672"/>
      <c r="B720" s="672"/>
      <c r="C720" s="672"/>
      <c r="D720" s="672"/>
      <c r="E720" s="672"/>
      <c r="F720" s="672"/>
      <c r="G720" s="672"/>
      <c r="H720" s="672"/>
      <c r="I720" s="672"/>
      <c r="J720" s="672"/>
      <c r="K720" s="672"/>
      <c r="L720" s="672"/>
      <c r="M720" s="672"/>
      <c r="N720" s="672"/>
      <c r="O720" s="672"/>
      <c r="P720" s="672"/>
      <c r="Q720" s="672"/>
      <c r="R720" s="672"/>
      <c r="S720" s="672"/>
      <c r="T720" s="672"/>
      <c r="U720" s="672"/>
      <c r="V720" s="672"/>
      <c r="W720" s="672"/>
      <c r="X720" s="685"/>
      <c r="Y720" s="685"/>
      <c r="Z720" s="672"/>
      <c r="AA720" s="672"/>
      <c r="AB720" s="672"/>
      <c r="AC720" s="672"/>
      <c r="AD720" s="672"/>
      <c r="AE720" s="672"/>
      <c r="AF720" s="672"/>
      <c r="AG720" s="672"/>
      <c r="AH720" s="672"/>
      <c r="AI720" s="672"/>
      <c r="AJ720" s="672"/>
    </row>
    <row r="721" spans="1:36" ht="15.75" customHeight="1">
      <c r="A721" s="672"/>
      <c r="B721" s="672"/>
      <c r="C721" s="672"/>
      <c r="D721" s="672"/>
      <c r="E721" s="672"/>
      <c r="F721" s="672"/>
      <c r="G721" s="672"/>
      <c r="H721" s="672"/>
      <c r="I721" s="672"/>
      <c r="J721" s="672"/>
      <c r="K721" s="672"/>
      <c r="L721" s="672"/>
      <c r="M721" s="672"/>
      <c r="N721" s="672"/>
      <c r="O721" s="672"/>
      <c r="P721" s="672"/>
      <c r="Q721" s="672"/>
      <c r="R721" s="672"/>
      <c r="S721" s="672"/>
      <c r="T721" s="672"/>
      <c r="U721" s="672"/>
      <c r="V721" s="672"/>
      <c r="W721" s="672"/>
      <c r="X721" s="685"/>
      <c r="Y721" s="685"/>
      <c r="Z721" s="672"/>
      <c r="AA721" s="672"/>
      <c r="AB721" s="672"/>
      <c r="AC721" s="672"/>
      <c r="AD721" s="672"/>
      <c r="AE721" s="672"/>
      <c r="AF721" s="672"/>
      <c r="AG721" s="672"/>
      <c r="AH721" s="672"/>
      <c r="AI721" s="672"/>
      <c r="AJ721" s="672"/>
    </row>
    <row r="722" spans="1:36" ht="15.75" customHeight="1">
      <c r="A722" s="672"/>
      <c r="B722" s="672"/>
      <c r="C722" s="672"/>
      <c r="D722" s="672"/>
      <c r="E722" s="672"/>
      <c r="F722" s="672"/>
      <c r="G722" s="672"/>
      <c r="H722" s="672"/>
      <c r="I722" s="672"/>
      <c r="J722" s="672"/>
      <c r="K722" s="672"/>
      <c r="L722" s="672"/>
      <c r="M722" s="672"/>
      <c r="N722" s="672"/>
      <c r="O722" s="672"/>
      <c r="P722" s="672"/>
      <c r="Q722" s="672"/>
      <c r="R722" s="672"/>
      <c r="S722" s="672"/>
      <c r="T722" s="672"/>
      <c r="U722" s="672"/>
      <c r="V722" s="672"/>
      <c r="W722" s="672"/>
      <c r="X722" s="685"/>
      <c r="Y722" s="685"/>
      <c r="Z722" s="672"/>
      <c r="AA722" s="672"/>
      <c r="AB722" s="672"/>
      <c r="AC722" s="672"/>
      <c r="AD722" s="672"/>
      <c r="AE722" s="672"/>
      <c r="AF722" s="672"/>
      <c r="AG722" s="672"/>
      <c r="AH722" s="672"/>
      <c r="AI722" s="672"/>
      <c r="AJ722" s="672"/>
    </row>
    <row r="723" spans="1:36" ht="15.75" customHeight="1">
      <c r="A723" s="672"/>
      <c r="B723" s="672"/>
      <c r="C723" s="672"/>
      <c r="D723" s="672"/>
      <c r="E723" s="672"/>
      <c r="F723" s="672"/>
      <c r="G723" s="672"/>
      <c r="H723" s="672"/>
      <c r="I723" s="672"/>
      <c r="J723" s="672"/>
      <c r="K723" s="672"/>
      <c r="L723" s="672"/>
      <c r="M723" s="672"/>
      <c r="N723" s="672"/>
      <c r="O723" s="672"/>
      <c r="P723" s="672"/>
      <c r="Q723" s="672"/>
      <c r="R723" s="672"/>
      <c r="S723" s="672"/>
      <c r="T723" s="672"/>
      <c r="U723" s="672"/>
      <c r="V723" s="672"/>
      <c r="W723" s="672"/>
      <c r="X723" s="685"/>
      <c r="Y723" s="685"/>
      <c r="Z723" s="672"/>
      <c r="AA723" s="672"/>
      <c r="AB723" s="672"/>
      <c r="AC723" s="672"/>
      <c r="AD723" s="672"/>
      <c r="AE723" s="672"/>
      <c r="AF723" s="672"/>
      <c r="AG723" s="672"/>
      <c r="AH723" s="672"/>
      <c r="AI723" s="672"/>
      <c r="AJ723" s="672"/>
    </row>
    <row r="724" spans="1:36" ht="15.75" customHeight="1">
      <c r="A724" s="672"/>
      <c r="B724" s="672"/>
      <c r="C724" s="672"/>
      <c r="D724" s="672"/>
      <c r="E724" s="672"/>
      <c r="F724" s="672"/>
      <c r="G724" s="672"/>
      <c r="H724" s="672"/>
      <c r="I724" s="672"/>
      <c r="J724" s="672"/>
      <c r="K724" s="672"/>
      <c r="L724" s="672"/>
      <c r="M724" s="672"/>
      <c r="N724" s="672"/>
      <c r="O724" s="672"/>
      <c r="P724" s="672"/>
      <c r="Q724" s="672"/>
      <c r="R724" s="672"/>
      <c r="S724" s="672"/>
      <c r="T724" s="672"/>
      <c r="U724" s="672"/>
      <c r="V724" s="672"/>
      <c r="W724" s="672"/>
      <c r="X724" s="685"/>
      <c r="Y724" s="685"/>
      <c r="Z724" s="672"/>
      <c r="AA724" s="672"/>
      <c r="AB724" s="672"/>
      <c r="AC724" s="672"/>
      <c r="AD724" s="672"/>
      <c r="AE724" s="672"/>
      <c r="AF724" s="672"/>
      <c r="AG724" s="672"/>
      <c r="AH724" s="672"/>
      <c r="AI724" s="672"/>
      <c r="AJ724" s="672"/>
    </row>
    <row r="725" spans="1:36" ht="15.75" customHeight="1">
      <c r="A725" s="672"/>
      <c r="B725" s="672"/>
      <c r="C725" s="672"/>
      <c r="D725" s="672"/>
      <c r="E725" s="672"/>
      <c r="F725" s="672"/>
      <c r="G725" s="672"/>
      <c r="H725" s="672"/>
      <c r="I725" s="672"/>
      <c r="J725" s="672"/>
      <c r="K725" s="672"/>
      <c r="L725" s="672"/>
      <c r="M725" s="672"/>
      <c r="N725" s="672"/>
      <c r="O725" s="672"/>
      <c r="P725" s="672"/>
      <c r="Q725" s="672"/>
      <c r="R725" s="672"/>
      <c r="S725" s="672"/>
      <c r="T725" s="672"/>
      <c r="U725" s="672"/>
      <c r="V725" s="672"/>
      <c r="W725" s="672"/>
      <c r="X725" s="685"/>
      <c r="Y725" s="685"/>
      <c r="Z725" s="672"/>
      <c r="AA725" s="672"/>
      <c r="AB725" s="672"/>
      <c r="AC725" s="672"/>
      <c r="AD725" s="672"/>
      <c r="AE725" s="672"/>
      <c r="AF725" s="672"/>
      <c r="AG725" s="672"/>
      <c r="AH725" s="672"/>
      <c r="AI725" s="672"/>
      <c r="AJ725" s="672"/>
    </row>
    <row r="726" spans="1:36" ht="15.75" customHeight="1">
      <c r="A726" s="672"/>
      <c r="B726" s="672"/>
      <c r="C726" s="672"/>
      <c r="D726" s="672"/>
      <c r="E726" s="672"/>
      <c r="F726" s="672"/>
      <c r="G726" s="672"/>
      <c r="H726" s="672"/>
      <c r="I726" s="672"/>
      <c r="J726" s="672"/>
      <c r="K726" s="672"/>
      <c r="L726" s="672"/>
      <c r="M726" s="672"/>
      <c r="N726" s="672"/>
      <c r="O726" s="672"/>
      <c r="P726" s="672"/>
      <c r="Q726" s="672"/>
      <c r="R726" s="672"/>
      <c r="S726" s="672"/>
      <c r="T726" s="672"/>
      <c r="U726" s="672"/>
      <c r="V726" s="672"/>
      <c r="W726" s="672"/>
      <c r="X726" s="685"/>
      <c r="Y726" s="685"/>
      <c r="Z726" s="672"/>
      <c r="AA726" s="672"/>
      <c r="AB726" s="672"/>
      <c r="AC726" s="672"/>
      <c r="AD726" s="672"/>
      <c r="AE726" s="672"/>
      <c r="AF726" s="672"/>
      <c r="AG726" s="672"/>
      <c r="AH726" s="672"/>
      <c r="AI726" s="672"/>
      <c r="AJ726" s="672"/>
    </row>
    <row r="727" spans="1:36" ht="15.75" customHeight="1">
      <c r="A727" s="672"/>
      <c r="B727" s="672"/>
      <c r="C727" s="672"/>
      <c r="D727" s="672"/>
      <c r="E727" s="672"/>
      <c r="F727" s="672"/>
      <c r="G727" s="672"/>
      <c r="H727" s="672"/>
      <c r="I727" s="672"/>
      <c r="J727" s="672"/>
      <c r="K727" s="672"/>
      <c r="L727" s="672"/>
      <c r="M727" s="672"/>
      <c r="N727" s="672"/>
      <c r="O727" s="672"/>
      <c r="P727" s="672"/>
      <c r="Q727" s="672"/>
      <c r="R727" s="672"/>
      <c r="S727" s="672"/>
      <c r="T727" s="672"/>
      <c r="U727" s="672"/>
      <c r="V727" s="672"/>
      <c r="W727" s="672"/>
      <c r="X727" s="685"/>
      <c r="Y727" s="685"/>
      <c r="Z727" s="672"/>
      <c r="AA727" s="672"/>
      <c r="AB727" s="672"/>
      <c r="AC727" s="672"/>
      <c r="AD727" s="672"/>
      <c r="AE727" s="672"/>
      <c r="AF727" s="672"/>
      <c r="AG727" s="672"/>
      <c r="AH727" s="672"/>
      <c r="AI727" s="672"/>
      <c r="AJ727" s="672"/>
    </row>
    <row r="728" spans="1:36" ht="15.75" customHeight="1">
      <c r="A728" s="672"/>
      <c r="B728" s="672"/>
      <c r="C728" s="672"/>
      <c r="D728" s="672"/>
      <c r="E728" s="672"/>
      <c r="F728" s="672"/>
      <c r="G728" s="672"/>
      <c r="H728" s="672"/>
      <c r="I728" s="672"/>
      <c r="J728" s="672"/>
      <c r="K728" s="672"/>
      <c r="L728" s="672"/>
      <c r="M728" s="672"/>
      <c r="N728" s="672"/>
      <c r="O728" s="672"/>
      <c r="P728" s="672"/>
      <c r="Q728" s="672"/>
      <c r="R728" s="672"/>
      <c r="S728" s="672"/>
      <c r="T728" s="672"/>
      <c r="U728" s="672"/>
      <c r="V728" s="672"/>
      <c r="W728" s="672"/>
      <c r="X728" s="685"/>
      <c r="Y728" s="685"/>
      <c r="Z728" s="672"/>
      <c r="AA728" s="672"/>
      <c r="AB728" s="672"/>
      <c r="AC728" s="672"/>
      <c r="AD728" s="672"/>
      <c r="AE728" s="672"/>
      <c r="AF728" s="672"/>
      <c r="AG728" s="672"/>
      <c r="AH728" s="672"/>
      <c r="AI728" s="672"/>
      <c r="AJ728" s="672"/>
    </row>
    <row r="729" spans="1:36" ht="15.75" customHeight="1">
      <c r="A729" s="672"/>
      <c r="B729" s="672"/>
      <c r="C729" s="672"/>
      <c r="D729" s="672"/>
      <c r="E729" s="672"/>
      <c r="F729" s="672"/>
      <c r="G729" s="672"/>
      <c r="H729" s="672"/>
      <c r="I729" s="672"/>
      <c r="J729" s="672"/>
      <c r="K729" s="672"/>
      <c r="L729" s="672"/>
      <c r="M729" s="672"/>
      <c r="N729" s="672"/>
      <c r="O729" s="672"/>
      <c r="P729" s="672"/>
      <c r="Q729" s="672"/>
      <c r="R729" s="672"/>
      <c r="S729" s="672"/>
      <c r="T729" s="672"/>
      <c r="U729" s="672"/>
      <c r="V729" s="672"/>
      <c r="W729" s="672"/>
      <c r="X729" s="685"/>
      <c r="Y729" s="685"/>
      <c r="Z729" s="672"/>
      <c r="AA729" s="672"/>
      <c r="AB729" s="672"/>
      <c r="AC729" s="672"/>
      <c r="AD729" s="672"/>
      <c r="AE729" s="672"/>
      <c r="AF729" s="672"/>
      <c r="AG729" s="672"/>
      <c r="AH729" s="672"/>
      <c r="AI729" s="672"/>
      <c r="AJ729" s="672"/>
    </row>
    <row r="730" spans="1:36" ht="15.75" customHeight="1">
      <c r="A730" s="672"/>
      <c r="B730" s="672"/>
      <c r="C730" s="672"/>
      <c r="D730" s="672"/>
      <c r="E730" s="672"/>
      <c r="F730" s="672"/>
      <c r="G730" s="672"/>
      <c r="H730" s="672"/>
      <c r="I730" s="672"/>
      <c r="J730" s="672"/>
      <c r="K730" s="672"/>
      <c r="L730" s="672"/>
      <c r="M730" s="672"/>
      <c r="N730" s="672"/>
      <c r="O730" s="672"/>
      <c r="P730" s="672"/>
      <c r="Q730" s="672"/>
      <c r="R730" s="672"/>
      <c r="S730" s="672"/>
      <c r="T730" s="672"/>
      <c r="U730" s="672"/>
      <c r="V730" s="672"/>
      <c r="W730" s="672"/>
      <c r="X730" s="685"/>
      <c r="Y730" s="685"/>
      <c r="Z730" s="672"/>
      <c r="AA730" s="672"/>
      <c r="AB730" s="672"/>
      <c r="AC730" s="672"/>
      <c r="AD730" s="672"/>
      <c r="AE730" s="672"/>
      <c r="AF730" s="672"/>
      <c r="AG730" s="672"/>
      <c r="AH730" s="672"/>
      <c r="AI730" s="672"/>
      <c r="AJ730" s="672"/>
    </row>
    <row r="731" spans="1:36" ht="15.75" customHeight="1">
      <c r="A731" s="672"/>
      <c r="B731" s="672"/>
      <c r="C731" s="672"/>
      <c r="D731" s="672"/>
      <c r="E731" s="672"/>
      <c r="F731" s="672"/>
      <c r="G731" s="672"/>
      <c r="H731" s="672"/>
      <c r="I731" s="672"/>
      <c r="J731" s="672"/>
      <c r="K731" s="672"/>
      <c r="L731" s="672"/>
      <c r="M731" s="672"/>
      <c r="N731" s="672"/>
      <c r="O731" s="672"/>
      <c r="P731" s="672"/>
      <c r="Q731" s="672"/>
      <c r="R731" s="672"/>
      <c r="S731" s="672"/>
      <c r="T731" s="672"/>
      <c r="U731" s="672"/>
      <c r="V731" s="672"/>
      <c r="W731" s="672"/>
      <c r="X731" s="685"/>
      <c r="Y731" s="685"/>
      <c r="Z731" s="672"/>
      <c r="AA731" s="672"/>
      <c r="AB731" s="672"/>
      <c r="AC731" s="672"/>
      <c r="AD731" s="672"/>
      <c r="AE731" s="672"/>
      <c r="AF731" s="672"/>
      <c r="AG731" s="672"/>
      <c r="AH731" s="672"/>
      <c r="AI731" s="672"/>
      <c r="AJ731" s="672"/>
    </row>
    <row r="732" spans="1:36" ht="15.75" customHeight="1">
      <c r="A732" s="672"/>
      <c r="B732" s="672"/>
      <c r="C732" s="672"/>
      <c r="D732" s="672"/>
      <c r="E732" s="672"/>
      <c r="F732" s="672"/>
      <c r="G732" s="672"/>
      <c r="H732" s="672"/>
      <c r="I732" s="672"/>
      <c r="J732" s="672"/>
      <c r="K732" s="672"/>
      <c r="L732" s="672"/>
      <c r="M732" s="672"/>
      <c r="N732" s="672"/>
      <c r="O732" s="672"/>
      <c r="P732" s="672"/>
      <c r="Q732" s="672"/>
      <c r="R732" s="672"/>
      <c r="S732" s="672"/>
      <c r="T732" s="672"/>
      <c r="U732" s="672"/>
      <c r="V732" s="672"/>
      <c r="W732" s="672"/>
      <c r="X732" s="685"/>
      <c r="Y732" s="685"/>
      <c r="Z732" s="672"/>
      <c r="AA732" s="672"/>
      <c r="AB732" s="672"/>
      <c r="AC732" s="672"/>
      <c r="AD732" s="672"/>
      <c r="AE732" s="672"/>
      <c r="AF732" s="672"/>
      <c r="AG732" s="672"/>
      <c r="AH732" s="672"/>
      <c r="AI732" s="672"/>
      <c r="AJ732" s="672"/>
    </row>
    <row r="733" spans="1:36" ht="15.75" customHeight="1">
      <c r="A733" s="672"/>
      <c r="B733" s="672"/>
      <c r="C733" s="672"/>
      <c r="D733" s="672"/>
      <c r="E733" s="672"/>
      <c r="F733" s="672"/>
      <c r="G733" s="672"/>
      <c r="H733" s="672"/>
      <c r="I733" s="672"/>
      <c r="J733" s="672"/>
      <c r="K733" s="672"/>
      <c r="L733" s="672"/>
      <c r="M733" s="672"/>
      <c r="N733" s="672"/>
      <c r="O733" s="672"/>
      <c r="P733" s="672"/>
      <c r="Q733" s="672"/>
      <c r="R733" s="672"/>
      <c r="S733" s="672"/>
      <c r="T733" s="672"/>
      <c r="U733" s="672"/>
      <c r="V733" s="672"/>
      <c r="W733" s="672"/>
      <c r="X733" s="685"/>
      <c r="Y733" s="685"/>
      <c r="Z733" s="672"/>
      <c r="AA733" s="672"/>
      <c r="AB733" s="672"/>
      <c r="AC733" s="672"/>
      <c r="AD733" s="672"/>
      <c r="AE733" s="672"/>
      <c r="AF733" s="672"/>
      <c r="AG733" s="672"/>
      <c r="AH733" s="672"/>
      <c r="AI733" s="672"/>
      <c r="AJ733" s="672"/>
    </row>
    <row r="734" spans="1:36" ht="15.75" customHeight="1">
      <c r="A734" s="672"/>
      <c r="B734" s="672"/>
      <c r="C734" s="672"/>
      <c r="D734" s="672"/>
      <c r="E734" s="672"/>
      <c r="F734" s="672"/>
      <c r="G734" s="672"/>
      <c r="H734" s="672"/>
      <c r="I734" s="672"/>
      <c r="J734" s="672"/>
      <c r="K734" s="672"/>
      <c r="L734" s="672"/>
      <c r="M734" s="672"/>
      <c r="N734" s="672"/>
      <c r="O734" s="672"/>
      <c r="P734" s="672"/>
      <c r="Q734" s="672"/>
      <c r="R734" s="672"/>
      <c r="S734" s="672"/>
      <c r="T734" s="672"/>
      <c r="U734" s="672"/>
      <c r="V734" s="672"/>
      <c r="W734" s="672"/>
      <c r="X734" s="685"/>
      <c r="Y734" s="685"/>
      <c r="Z734" s="672"/>
      <c r="AA734" s="672"/>
      <c r="AB734" s="672"/>
      <c r="AC734" s="672"/>
      <c r="AD734" s="672"/>
      <c r="AE734" s="672"/>
      <c r="AF734" s="672"/>
      <c r="AG734" s="672"/>
      <c r="AH734" s="672"/>
      <c r="AI734" s="672"/>
      <c r="AJ734" s="672"/>
    </row>
    <row r="735" spans="1:36" ht="15.75" customHeight="1">
      <c r="A735" s="672"/>
      <c r="B735" s="672"/>
      <c r="C735" s="672"/>
      <c r="D735" s="672"/>
      <c r="E735" s="672"/>
      <c r="F735" s="672"/>
      <c r="G735" s="672"/>
      <c r="H735" s="672"/>
      <c r="I735" s="672"/>
      <c r="J735" s="672"/>
      <c r="K735" s="672"/>
      <c r="L735" s="672"/>
      <c r="M735" s="672"/>
      <c r="N735" s="672"/>
      <c r="O735" s="672"/>
      <c r="P735" s="672"/>
      <c r="Q735" s="672"/>
      <c r="R735" s="672"/>
      <c r="S735" s="672"/>
      <c r="T735" s="672"/>
      <c r="U735" s="672"/>
      <c r="V735" s="672"/>
      <c r="W735" s="672"/>
      <c r="X735" s="685"/>
      <c r="Y735" s="685"/>
      <c r="Z735" s="672"/>
      <c r="AA735" s="672"/>
      <c r="AB735" s="672"/>
      <c r="AC735" s="672"/>
      <c r="AD735" s="672"/>
      <c r="AE735" s="672"/>
      <c r="AF735" s="672"/>
      <c r="AG735" s="672"/>
      <c r="AH735" s="672"/>
      <c r="AI735" s="672"/>
      <c r="AJ735" s="672"/>
    </row>
    <row r="736" spans="1:36" ht="15.75" customHeight="1">
      <c r="A736" s="672"/>
      <c r="B736" s="672"/>
      <c r="C736" s="672"/>
      <c r="D736" s="672"/>
      <c r="E736" s="672"/>
      <c r="F736" s="672"/>
      <c r="G736" s="672"/>
      <c r="H736" s="672"/>
      <c r="I736" s="672"/>
      <c r="J736" s="672"/>
      <c r="K736" s="672"/>
      <c r="L736" s="672"/>
      <c r="M736" s="672"/>
      <c r="N736" s="672"/>
      <c r="O736" s="672"/>
      <c r="P736" s="672"/>
      <c r="Q736" s="672"/>
      <c r="R736" s="672"/>
      <c r="S736" s="672"/>
      <c r="T736" s="672"/>
      <c r="U736" s="672"/>
      <c r="V736" s="672"/>
      <c r="W736" s="672"/>
      <c r="X736" s="685"/>
      <c r="Y736" s="685"/>
      <c r="Z736" s="672"/>
      <c r="AA736" s="672"/>
      <c r="AB736" s="672"/>
      <c r="AC736" s="672"/>
      <c r="AD736" s="672"/>
      <c r="AE736" s="672"/>
      <c r="AF736" s="672"/>
      <c r="AG736" s="672"/>
      <c r="AH736" s="672"/>
      <c r="AI736" s="672"/>
      <c r="AJ736" s="672"/>
    </row>
    <row r="737" spans="1:36" ht="15.75" customHeight="1">
      <c r="A737" s="672"/>
      <c r="B737" s="672"/>
      <c r="C737" s="672"/>
      <c r="D737" s="672"/>
      <c r="E737" s="672"/>
      <c r="F737" s="672"/>
      <c r="G737" s="672"/>
      <c r="H737" s="672"/>
      <c r="I737" s="672"/>
      <c r="J737" s="672"/>
      <c r="K737" s="672"/>
      <c r="L737" s="672"/>
      <c r="M737" s="672"/>
      <c r="N737" s="672"/>
      <c r="O737" s="672"/>
      <c r="P737" s="672"/>
      <c r="Q737" s="672"/>
      <c r="R737" s="672"/>
      <c r="S737" s="672"/>
      <c r="T737" s="672"/>
      <c r="U737" s="672"/>
      <c r="V737" s="672"/>
      <c r="W737" s="672"/>
      <c r="X737" s="685"/>
      <c r="Y737" s="685"/>
      <c r="Z737" s="672"/>
      <c r="AA737" s="672"/>
      <c r="AB737" s="672"/>
      <c r="AC737" s="672"/>
      <c r="AD737" s="672"/>
      <c r="AE737" s="672"/>
      <c r="AF737" s="672"/>
      <c r="AG737" s="672"/>
      <c r="AH737" s="672"/>
      <c r="AI737" s="672"/>
      <c r="AJ737" s="672"/>
    </row>
    <row r="738" spans="1:36" ht="15.75" customHeight="1">
      <c r="A738" s="672"/>
      <c r="B738" s="672"/>
      <c r="C738" s="672"/>
      <c r="D738" s="672"/>
      <c r="E738" s="672"/>
      <c r="F738" s="672"/>
      <c r="G738" s="672"/>
      <c r="H738" s="672"/>
      <c r="I738" s="672"/>
      <c r="J738" s="672"/>
      <c r="K738" s="672"/>
      <c r="L738" s="672"/>
      <c r="M738" s="672"/>
      <c r="N738" s="672"/>
      <c r="O738" s="672"/>
      <c r="P738" s="672"/>
      <c r="Q738" s="672"/>
      <c r="R738" s="672"/>
      <c r="S738" s="672"/>
      <c r="T738" s="672"/>
      <c r="U738" s="672"/>
      <c r="V738" s="672"/>
      <c r="W738" s="672"/>
      <c r="X738" s="685"/>
      <c r="Y738" s="685"/>
      <c r="Z738" s="672"/>
      <c r="AA738" s="672"/>
      <c r="AB738" s="672"/>
      <c r="AC738" s="672"/>
      <c r="AD738" s="672"/>
      <c r="AE738" s="672"/>
      <c r="AF738" s="672"/>
      <c r="AG738" s="672"/>
      <c r="AH738" s="672"/>
      <c r="AI738" s="672"/>
      <c r="AJ738" s="672"/>
    </row>
    <row r="739" spans="1:36" ht="15.75" customHeight="1">
      <c r="A739" s="672"/>
      <c r="B739" s="672"/>
      <c r="C739" s="672"/>
      <c r="D739" s="672"/>
      <c r="E739" s="672"/>
      <c r="F739" s="672"/>
      <c r="G739" s="672"/>
      <c r="H739" s="672"/>
      <c r="I739" s="672"/>
      <c r="J739" s="672"/>
      <c r="K739" s="672"/>
      <c r="L739" s="672"/>
      <c r="M739" s="672"/>
      <c r="N739" s="672"/>
      <c r="O739" s="672"/>
      <c r="P739" s="672"/>
      <c r="Q739" s="672"/>
      <c r="R739" s="672"/>
      <c r="S739" s="672"/>
      <c r="T739" s="672"/>
      <c r="U739" s="672"/>
      <c r="V739" s="672"/>
      <c r="W739" s="672"/>
      <c r="X739" s="685"/>
      <c r="Y739" s="685"/>
      <c r="Z739" s="672"/>
      <c r="AA739" s="672"/>
      <c r="AB739" s="672"/>
      <c r="AC739" s="672"/>
      <c r="AD739" s="672"/>
      <c r="AE739" s="672"/>
      <c r="AF739" s="672"/>
      <c r="AG739" s="672"/>
      <c r="AH739" s="672"/>
      <c r="AI739" s="672"/>
      <c r="AJ739" s="672"/>
    </row>
    <row r="740" spans="1:36" ht="15.75" customHeight="1">
      <c r="A740" s="672"/>
      <c r="B740" s="672"/>
      <c r="C740" s="672"/>
      <c r="D740" s="672"/>
      <c r="E740" s="672"/>
      <c r="F740" s="672"/>
      <c r="G740" s="672"/>
      <c r="H740" s="672"/>
      <c r="I740" s="672"/>
      <c r="J740" s="672"/>
      <c r="K740" s="672"/>
      <c r="L740" s="672"/>
      <c r="M740" s="672"/>
      <c r="N740" s="672"/>
      <c r="O740" s="672"/>
      <c r="P740" s="672"/>
      <c r="Q740" s="672"/>
      <c r="R740" s="672"/>
      <c r="S740" s="672"/>
      <c r="T740" s="672"/>
      <c r="U740" s="672"/>
      <c r="V740" s="672"/>
      <c r="W740" s="672"/>
      <c r="X740" s="685"/>
      <c r="Y740" s="685"/>
      <c r="Z740" s="672"/>
      <c r="AA740" s="672"/>
      <c r="AB740" s="672"/>
      <c r="AC740" s="672"/>
      <c r="AD740" s="672"/>
      <c r="AE740" s="672"/>
      <c r="AF740" s="672"/>
      <c r="AG740" s="672"/>
      <c r="AH740" s="672"/>
      <c r="AI740" s="672"/>
      <c r="AJ740" s="672"/>
    </row>
    <row r="741" spans="1:36" ht="15.75" customHeight="1">
      <c r="A741" s="672"/>
      <c r="B741" s="672"/>
      <c r="C741" s="672"/>
      <c r="D741" s="672"/>
      <c r="E741" s="672"/>
      <c r="F741" s="672"/>
      <c r="G741" s="672"/>
      <c r="H741" s="672"/>
      <c r="I741" s="672"/>
      <c r="J741" s="672"/>
      <c r="K741" s="672"/>
      <c r="L741" s="672"/>
      <c r="M741" s="672"/>
      <c r="N741" s="672"/>
      <c r="O741" s="672"/>
      <c r="P741" s="672"/>
      <c r="Q741" s="672"/>
      <c r="R741" s="672"/>
      <c r="S741" s="672"/>
      <c r="T741" s="672"/>
      <c r="U741" s="672"/>
      <c r="V741" s="672"/>
      <c r="W741" s="672"/>
      <c r="X741" s="685"/>
      <c r="Y741" s="685"/>
      <c r="Z741" s="672"/>
      <c r="AA741" s="672"/>
      <c r="AB741" s="672"/>
      <c r="AC741" s="672"/>
      <c r="AD741" s="672"/>
      <c r="AE741" s="672"/>
      <c r="AF741" s="672"/>
      <c r="AG741" s="672"/>
      <c r="AH741" s="672"/>
      <c r="AI741" s="672"/>
      <c r="AJ741" s="672"/>
    </row>
    <row r="742" spans="1:36" ht="15.75" customHeight="1">
      <c r="A742" s="672"/>
      <c r="B742" s="672"/>
      <c r="C742" s="672"/>
      <c r="D742" s="672"/>
      <c r="E742" s="672"/>
      <c r="F742" s="672"/>
      <c r="G742" s="672"/>
      <c r="H742" s="672"/>
      <c r="I742" s="672"/>
      <c r="J742" s="672"/>
      <c r="K742" s="672"/>
      <c r="L742" s="672"/>
      <c r="M742" s="672"/>
      <c r="N742" s="672"/>
      <c r="O742" s="672"/>
      <c r="P742" s="672"/>
      <c r="Q742" s="672"/>
      <c r="R742" s="672"/>
      <c r="S742" s="672"/>
      <c r="T742" s="672"/>
      <c r="U742" s="672"/>
      <c r="V742" s="672"/>
      <c r="W742" s="672"/>
      <c r="X742" s="685"/>
      <c r="Y742" s="685"/>
      <c r="Z742" s="672"/>
      <c r="AA742" s="672"/>
      <c r="AB742" s="672"/>
      <c r="AC742" s="672"/>
      <c r="AD742" s="672"/>
      <c r="AE742" s="672"/>
      <c r="AF742" s="672"/>
      <c r="AG742" s="672"/>
      <c r="AH742" s="672"/>
      <c r="AI742" s="672"/>
      <c r="AJ742" s="672"/>
    </row>
    <row r="743" spans="1:36" ht="15.75" customHeight="1">
      <c r="A743" s="672"/>
      <c r="B743" s="672"/>
      <c r="C743" s="672"/>
      <c r="D743" s="672"/>
      <c r="E743" s="672"/>
      <c r="F743" s="672"/>
      <c r="G743" s="672"/>
      <c r="H743" s="672"/>
      <c r="I743" s="672"/>
      <c r="J743" s="672"/>
      <c r="K743" s="672"/>
      <c r="L743" s="672"/>
      <c r="M743" s="672"/>
      <c r="N743" s="672"/>
      <c r="O743" s="672"/>
      <c r="P743" s="672"/>
      <c r="Q743" s="672"/>
      <c r="R743" s="672"/>
      <c r="S743" s="672"/>
      <c r="T743" s="672"/>
      <c r="U743" s="672"/>
      <c r="V743" s="672"/>
      <c r="W743" s="672"/>
      <c r="X743" s="685"/>
      <c r="Y743" s="685"/>
      <c r="Z743" s="672"/>
      <c r="AA743" s="672"/>
      <c r="AB743" s="672"/>
      <c r="AC743" s="672"/>
      <c r="AD743" s="672"/>
      <c r="AE743" s="672"/>
      <c r="AF743" s="672"/>
      <c r="AG743" s="672"/>
      <c r="AH743" s="672"/>
      <c r="AI743" s="672"/>
      <c r="AJ743" s="672"/>
    </row>
    <row r="744" spans="1:36" ht="15.75" customHeight="1">
      <c r="A744" s="672"/>
      <c r="B744" s="672"/>
      <c r="C744" s="672"/>
      <c r="D744" s="672"/>
      <c r="E744" s="672"/>
      <c r="F744" s="672"/>
      <c r="G744" s="672"/>
      <c r="H744" s="672"/>
      <c r="I744" s="672"/>
      <c r="J744" s="672"/>
      <c r="K744" s="672"/>
      <c r="L744" s="672"/>
      <c r="M744" s="672"/>
      <c r="N744" s="672"/>
      <c r="O744" s="672"/>
      <c r="P744" s="672"/>
      <c r="Q744" s="672"/>
      <c r="R744" s="672"/>
      <c r="S744" s="672"/>
      <c r="T744" s="672"/>
      <c r="U744" s="672"/>
      <c r="V744" s="672"/>
      <c r="W744" s="672"/>
      <c r="X744" s="685"/>
      <c r="Y744" s="685"/>
      <c r="Z744" s="672"/>
      <c r="AA744" s="672"/>
      <c r="AB744" s="672"/>
      <c r="AC744" s="672"/>
      <c r="AD744" s="672"/>
      <c r="AE744" s="672"/>
      <c r="AF744" s="672"/>
      <c r="AG744" s="672"/>
      <c r="AH744" s="672"/>
      <c r="AI744" s="672"/>
      <c r="AJ744" s="672"/>
    </row>
    <row r="745" spans="1:36" ht="15.75" customHeight="1">
      <c r="A745" s="672"/>
      <c r="B745" s="672"/>
      <c r="C745" s="672"/>
      <c r="D745" s="672"/>
      <c r="E745" s="672"/>
      <c r="F745" s="672"/>
      <c r="G745" s="672"/>
      <c r="H745" s="672"/>
      <c r="I745" s="672"/>
      <c r="J745" s="672"/>
      <c r="K745" s="672"/>
      <c r="L745" s="672"/>
      <c r="M745" s="672"/>
      <c r="N745" s="672"/>
      <c r="O745" s="672"/>
      <c r="P745" s="672"/>
      <c r="Q745" s="672"/>
      <c r="R745" s="672"/>
      <c r="S745" s="672"/>
      <c r="T745" s="672"/>
      <c r="U745" s="672"/>
      <c r="V745" s="672"/>
      <c r="W745" s="672"/>
      <c r="X745" s="685"/>
      <c r="Y745" s="685"/>
      <c r="Z745" s="672"/>
      <c r="AA745" s="672"/>
      <c r="AB745" s="672"/>
      <c r="AC745" s="672"/>
      <c r="AD745" s="672"/>
      <c r="AE745" s="672"/>
      <c r="AF745" s="672"/>
      <c r="AG745" s="672"/>
      <c r="AH745" s="672"/>
      <c r="AI745" s="672"/>
      <c r="AJ745" s="672"/>
    </row>
    <row r="746" spans="1:36" ht="15.75" customHeight="1">
      <c r="A746" s="672"/>
      <c r="B746" s="672"/>
      <c r="C746" s="672"/>
      <c r="D746" s="672"/>
      <c r="E746" s="672"/>
      <c r="F746" s="672"/>
      <c r="G746" s="672"/>
      <c r="H746" s="672"/>
      <c r="I746" s="672"/>
      <c r="J746" s="672"/>
      <c r="K746" s="672"/>
      <c r="L746" s="672"/>
      <c r="M746" s="672"/>
      <c r="N746" s="672"/>
      <c r="O746" s="672"/>
      <c r="P746" s="672"/>
      <c r="Q746" s="672"/>
      <c r="R746" s="672"/>
      <c r="S746" s="672"/>
      <c r="T746" s="672"/>
      <c r="U746" s="672"/>
      <c r="V746" s="672"/>
      <c r="W746" s="672"/>
      <c r="X746" s="685"/>
      <c r="Y746" s="685"/>
      <c r="Z746" s="672"/>
      <c r="AA746" s="672"/>
      <c r="AB746" s="672"/>
      <c r="AC746" s="672"/>
      <c r="AD746" s="672"/>
      <c r="AE746" s="672"/>
      <c r="AF746" s="672"/>
      <c r="AG746" s="672"/>
      <c r="AH746" s="672"/>
      <c r="AI746" s="672"/>
      <c r="AJ746" s="672"/>
    </row>
    <row r="747" spans="1:36" ht="15.75" customHeight="1">
      <c r="A747" s="672"/>
      <c r="B747" s="672"/>
      <c r="C747" s="672"/>
      <c r="D747" s="672"/>
      <c r="E747" s="672"/>
      <c r="F747" s="672"/>
      <c r="G747" s="672"/>
      <c r="H747" s="672"/>
      <c r="I747" s="672"/>
      <c r="J747" s="672"/>
      <c r="K747" s="672"/>
      <c r="L747" s="672"/>
      <c r="M747" s="672"/>
      <c r="N747" s="672"/>
      <c r="O747" s="672"/>
      <c r="P747" s="672"/>
      <c r="Q747" s="672"/>
      <c r="R747" s="672"/>
      <c r="S747" s="672"/>
      <c r="T747" s="672"/>
      <c r="U747" s="672"/>
      <c r="V747" s="672"/>
      <c r="W747" s="672"/>
      <c r="X747" s="685"/>
      <c r="Y747" s="685"/>
      <c r="Z747" s="672"/>
      <c r="AA747" s="672"/>
      <c r="AB747" s="672"/>
      <c r="AC747" s="672"/>
      <c r="AD747" s="672"/>
      <c r="AE747" s="672"/>
      <c r="AF747" s="672"/>
      <c r="AG747" s="672"/>
      <c r="AH747" s="672"/>
      <c r="AI747" s="672"/>
      <c r="AJ747" s="672"/>
    </row>
    <row r="748" spans="1:36" ht="15.75" customHeight="1">
      <c r="A748" s="672"/>
      <c r="B748" s="672"/>
      <c r="C748" s="672"/>
      <c r="D748" s="672"/>
      <c r="E748" s="672"/>
      <c r="F748" s="672"/>
      <c r="G748" s="672"/>
      <c r="H748" s="672"/>
      <c r="I748" s="672"/>
      <c r="J748" s="672"/>
      <c r="K748" s="672"/>
      <c r="L748" s="672"/>
      <c r="M748" s="672"/>
      <c r="N748" s="672"/>
      <c r="O748" s="672"/>
      <c r="P748" s="672"/>
      <c r="Q748" s="672"/>
      <c r="R748" s="672"/>
      <c r="S748" s="672"/>
      <c r="T748" s="672"/>
      <c r="U748" s="672"/>
      <c r="V748" s="672"/>
      <c r="W748" s="672"/>
      <c r="X748" s="685"/>
      <c r="Y748" s="685"/>
      <c r="Z748" s="672"/>
      <c r="AA748" s="672"/>
      <c r="AB748" s="672"/>
      <c r="AC748" s="672"/>
      <c r="AD748" s="672"/>
      <c r="AE748" s="672"/>
      <c r="AF748" s="672"/>
      <c r="AG748" s="672"/>
      <c r="AH748" s="672"/>
      <c r="AI748" s="672"/>
      <c r="AJ748" s="672"/>
    </row>
    <row r="749" spans="1:36" ht="15.75" customHeight="1">
      <c r="A749" s="672"/>
      <c r="B749" s="672"/>
      <c r="C749" s="672"/>
      <c r="D749" s="672"/>
      <c r="E749" s="672"/>
      <c r="F749" s="672"/>
      <c r="G749" s="672"/>
      <c r="H749" s="672"/>
      <c r="I749" s="672"/>
      <c r="J749" s="672"/>
      <c r="K749" s="672"/>
      <c r="L749" s="672"/>
      <c r="M749" s="672"/>
      <c r="N749" s="672"/>
      <c r="O749" s="672"/>
      <c r="P749" s="672"/>
      <c r="Q749" s="672"/>
      <c r="R749" s="672"/>
      <c r="S749" s="672"/>
      <c r="T749" s="672"/>
      <c r="U749" s="672"/>
      <c r="V749" s="672"/>
      <c r="W749" s="672"/>
      <c r="X749" s="685"/>
      <c r="Y749" s="685"/>
      <c r="Z749" s="672"/>
      <c r="AA749" s="672"/>
      <c r="AB749" s="672"/>
      <c r="AC749" s="672"/>
      <c r="AD749" s="672"/>
      <c r="AE749" s="672"/>
      <c r="AF749" s="672"/>
      <c r="AG749" s="672"/>
      <c r="AH749" s="672"/>
      <c r="AI749" s="672"/>
      <c r="AJ749" s="672"/>
    </row>
    <row r="750" spans="1:36" ht="15.75" customHeight="1">
      <c r="A750" s="672"/>
      <c r="B750" s="672"/>
      <c r="C750" s="672"/>
      <c r="D750" s="672"/>
      <c r="E750" s="672"/>
      <c r="F750" s="672"/>
      <c r="G750" s="672"/>
      <c r="H750" s="672"/>
      <c r="I750" s="672"/>
      <c r="J750" s="672"/>
      <c r="K750" s="672"/>
      <c r="L750" s="672"/>
      <c r="M750" s="672"/>
      <c r="N750" s="672"/>
      <c r="O750" s="672"/>
      <c r="P750" s="672"/>
      <c r="Q750" s="672"/>
      <c r="R750" s="672"/>
      <c r="S750" s="672"/>
      <c r="T750" s="672"/>
      <c r="U750" s="672"/>
      <c r="V750" s="672"/>
      <c r="W750" s="672"/>
      <c r="X750" s="685"/>
      <c r="Y750" s="685"/>
      <c r="Z750" s="672"/>
      <c r="AA750" s="672"/>
      <c r="AB750" s="672"/>
      <c r="AC750" s="672"/>
      <c r="AD750" s="672"/>
      <c r="AE750" s="672"/>
      <c r="AF750" s="672"/>
      <c r="AG750" s="672"/>
      <c r="AH750" s="672"/>
      <c r="AI750" s="672"/>
      <c r="AJ750" s="672"/>
    </row>
    <row r="751" spans="1:36" ht="15.75" customHeight="1">
      <c r="A751" s="672"/>
      <c r="B751" s="672"/>
      <c r="C751" s="672"/>
      <c r="D751" s="672"/>
      <c r="E751" s="672"/>
      <c r="F751" s="672"/>
      <c r="G751" s="672"/>
      <c r="H751" s="672"/>
      <c r="I751" s="672"/>
      <c r="J751" s="672"/>
      <c r="K751" s="672"/>
      <c r="L751" s="672"/>
      <c r="M751" s="672"/>
      <c r="N751" s="672"/>
      <c r="O751" s="672"/>
      <c r="P751" s="672"/>
      <c r="Q751" s="672"/>
      <c r="R751" s="672"/>
      <c r="S751" s="672"/>
      <c r="T751" s="672"/>
      <c r="U751" s="672"/>
      <c r="V751" s="672"/>
      <c r="W751" s="672"/>
      <c r="X751" s="685"/>
      <c r="Y751" s="685"/>
      <c r="Z751" s="672"/>
      <c r="AA751" s="672"/>
      <c r="AB751" s="672"/>
      <c r="AC751" s="672"/>
      <c r="AD751" s="672"/>
      <c r="AE751" s="672"/>
      <c r="AF751" s="672"/>
      <c r="AG751" s="672"/>
      <c r="AH751" s="672"/>
      <c r="AI751" s="672"/>
      <c r="AJ751" s="672"/>
    </row>
    <row r="752" spans="1:36" ht="15.75" customHeight="1">
      <c r="A752" s="672"/>
      <c r="B752" s="672"/>
      <c r="C752" s="672"/>
      <c r="D752" s="672"/>
      <c r="E752" s="672"/>
      <c r="F752" s="672"/>
      <c r="G752" s="672"/>
      <c r="H752" s="672"/>
      <c r="I752" s="672"/>
      <c r="J752" s="672"/>
      <c r="K752" s="672"/>
      <c r="L752" s="672"/>
      <c r="M752" s="672"/>
      <c r="N752" s="672"/>
      <c r="O752" s="672"/>
      <c r="P752" s="672"/>
      <c r="Q752" s="672"/>
      <c r="R752" s="672"/>
      <c r="S752" s="672"/>
      <c r="T752" s="672"/>
      <c r="U752" s="672"/>
      <c r="V752" s="672"/>
      <c r="W752" s="672"/>
      <c r="X752" s="685"/>
      <c r="Y752" s="685"/>
      <c r="Z752" s="672"/>
      <c r="AA752" s="672"/>
      <c r="AB752" s="672"/>
      <c r="AC752" s="672"/>
      <c r="AD752" s="672"/>
      <c r="AE752" s="672"/>
      <c r="AF752" s="672"/>
      <c r="AG752" s="672"/>
      <c r="AH752" s="672"/>
      <c r="AI752" s="672"/>
      <c r="AJ752" s="672"/>
    </row>
    <row r="753" spans="1:36" ht="15.75" customHeight="1">
      <c r="A753" s="672"/>
      <c r="B753" s="672"/>
      <c r="C753" s="672"/>
      <c r="D753" s="672"/>
      <c r="E753" s="672"/>
      <c r="F753" s="672"/>
      <c r="G753" s="672"/>
      <c r="H753" s="672"/>
      <c r="I753" s="672"/>
      <c r="J753" s="672"/>
      <c r="K753" s="672"/>
      <c r="L753" s="672"/>
      <c r="M753" s="672"/>
      <c r="N753" s="672"/>
      <c r="O753" s="672"/>
      <c r="P753" s="672"/>
      <c r="Q753" s="672"/>
      <c r="R753" s="672"/>
      <c r="S753" s="672"/>
      <c r="T753" s="672"/>
      <c r="U753" s="672"/>
      <c r="V753" s="672"/>
      <c r="W753" s="672"/>
      <c r="X753" s="685"/>
      <c r="Y753" s="685"/>
      <c r="Z753" s="672"/>
      <c r="AA753" s="672"/>
      <c r="AB753" s="672"/>
      <c r="AC753" s="672"/>
      <c r="AD753" s="672"/>
      <c r="AE753" s="672"/>
      <c r="AF753" s="672"/>
      <c r="AG753" s="672"/>
      <c r="AH753" s="672"/>
      <c r="AI753" s="672"/>
      <c r="AJ753" s="672"/>
    </row>
    <row r="754" spans="1:36" ht="15.75" customHeight="1">
      <c r="A754" s="672"/>
      <c r="B754" s="672"/>
      <c r="C754" s="672"/>
      <c r="D754" s="672"/>
      <c r="E754" s="672"/>
      <c r="F754" s="672"/>
      <c r="G754" s="672"/>
      <c r="H754" s="672"/>
      <c r="I754" s="672"/>
      <c r="J754" s="672"/>
      <c r="K754" s="672"/>
      <c r="L754" s="672"/>
      <c r="M754" s="672"/>
      <c r="N754" s="672"/>
      <c r="O754" s="672"/>
      <c r="P754" s="672"/>
      <c r="Q754" s="672"/>
      <c r="R754" s="672"/>
      <c r="S754" s="672"/>
      <c r="T754" s="672"/>
      <c r="U754" s="672"/>
      <c r="V754" s="672"/>
      <c r="W754" s="672"/>
      <c r="X754" s="685"/>
      <c r="Y754" s="685"/>
      <c r="Z754" s="672"/>
      <c r="AA754" s="672"/>
      <c r="AB754" s="672"/>
      <c r="AC754" s="672"/>
      <c r="AD754" s="672"/>
      <c r="AE754" s="672"/>
      <c r="AF754" s="672"/>
      <c r="AG754" s="672"/>
      <c r="AH754" s="672"/>
      <c r="AI754" s="672"/>
      <c r="AJ754" s="672"/>
    </row>
    <row r="755" spans="1:36" ht="15.75" customHeight="1">
      <c r="A755" s="672"/>
      <c r="B755" s="672"/>
      <c r="C755" s="672"/>
      <c r="D755" s="672"/>
      <c r="E755" s="672"/>
      <c r="F755" s="672"/>
      <c r="G755" s="672"/>
      <c r="H755" s="672"/>
      <c r="I755" s="672"/>
      <c r="J755" s="672"/>
      <c r="K755" s="672"/>
      <c r="L755" s="672"/>
      <c r="M755" s="672"/>
      <c r="N755" s="672"/>
      <c r="O755" s="672"/>
      <c r="P755" s="672"/>
      <c r="Q755" s="672"/>
      <c r="R755" s="672"/>
      <c r="S755" s="672"/>
      <c r="T755" s="672"/>
      <c r="U755" s="672"/>
      <c r="V755" s="672"/>
      <c r="W755" s="672"/>
      <c r="X755" s="685"/>
      <c r="Y755" s="685"/>
      <c r="Z755" s="672"/>
      <c r="AA755" s="672"/>
      <c r="AB755" s="672"/>
      <c r="AC755" s="672"/>
      <c r="AD755" s="672"/>
      <c r="AE755" s="672"/>
      <c r="AF755" s="672"/>
      <c r="AG755" s="672"/>
      <c r="AH755" s="672"/>
      <c r="AI755" s="672"/>
      <c r="AJ755" s="672"/>
    </row>
    <row r="756" spans="1:36" ht="15.75" customHeight="1">
      <c r="A756" s="672"/>
      <c r="B756" s="672"/>
      <c r="C756" s="672"/>
      <c r="D756" s="672"/>
      <c r="E756" s="672"/>
      <c r="F756" s="672"/>
      <c r="G756" s="672"/>
      <c r="H756" s="672"/>
      <c r="I756" s="672"/>
      <c r="J756" s="672"/>
      <c r="K756" s="672"/>
      <c r="L756" s="672"/>
      <c r="M756" s="672"/>
      <c r="N756" s="672"/>
      <c r="O756" s="672"/>
      <c r="P756" s="672"/>
      <c r="Q756" s="672"/>
      <c r="R756" s="672"/>
      <c r="S756" s="672"/>
      <c r="T756" s="672"/>
      <c r="U756" s="672"/>
      <c r="V756" s="672"/>
      <c r="W756" s="672"/>
      <c r="X756" s="685"/>
      <c r="Y756" s="685"/>
      <c r="Z756" s="672"/>
      <c r="AA756" s="672"/>
      <c r="AB756" s="672"/>
      <c r="AC756" s="672"/>
      <c r="AD756" s="672"/>
      <c r="AE756" s="672"/>
      <c r="AF756" s="672"/>
      <c r="AG756" s="672"/>
      <c r="AH756" s="672"/>
      <c r="AI756" s="672"/>
      <c r="AJ756" s="672"/>
    </row>
    <row r="757" spans="1:36" ht="15.75" customHeight="1">
      <c r="A757" s="672"/>
      <c r="B757" s="672"/>
      <c r="C757" s="672"/>
      <c r="D757" s="672"/>
      <c r="E757" s="672"/>
      <c r="F757" s="672"/>
      <c r="G757" s="672"/>
      <c r="H757" s="672"/>
      <c r="I757" s="672"/>
      <c r="J757" s="672"/>
      <c r="K757" s="672"/>
      <c r="L757" s="672"/>
      <c r="M757" s="672"/>
      <c r="N757" s="672"/>
      <c r="O757" s="672"/>
      <c r="P757" s="672"/>
      <c r="Q757" s="672"/>
      <c r="R757" s="672"/>
      <c r="S757" s="672"/>
      <c r="T757" s="672"/>
      <c r="U757" s="672"/>
      <c r="V757" s="672"/>
      <c r="W757" s="672"/>
      <c r="X757" s="685"/>
      <c r="Y757" s="685"/>
      <c r="Z757" s="672"/>
      <c r="AA757" s="672"/>
      <c r="AB757" s="672"/>
      <c r="AC757" s="672"/>
      <c r="AD757" s="672"/>
      <c r="AE757" s="672"/>
      <c r="AF757" s="672"/>
      <c r="AG757" s="672"/>
      <c r="AH757" s="672"/>
      <c r="AI757" s="672"/>
      <c r="AJ757" s="672"/>
    </row>
    <row r="758" spans="1:36" ht="15.75" customHeight="1">
      <c r="A758" s="672"/>
      <c r="B758" s="672"/>
      <c r="C758" s="672"/>
      <c r="D758" s="672"/>
      <c r="E758" s="672"/>
      <c r="F758" s="672"/>
      <c r="G758" s="672"/>
      <c r="H758" s="672"/>
      <c r="I758" s="672"/>
      <c r="J758" s="672"/>
      <c r="K758" s="672"/>
      <c r="L758" s="672"/>
      <c r="M758" s="672"/>
      <c r="N758" s="672"/>
      <c r="O758" s="672"/>
      <c r="P758" s="672"/>
      <c r="Q758" s="672"/>
      <c r="R758" s="672"/>
      <c r="S758" s="672"/>
      <c r="T758" s="672"/>
      <c r="U758" s="672"/>
      <c r="V758" s="672"/>
      <c r="W758" s="672"/>
      <c r="X758" s="685"/>
      <c r="Y758" s="685"/>
      <c r="Z758" s="672"/>
      <c r="AA758" s="672"/>
      <c r="AB758" s="672"/>
      <c r="AC758" s="672"/>
      <c r="AD758" s="672"/>
      <c r="AE758" s="672"/>
      <c r="AF758" s="672"/>
      <c r="AG758" s="672"/>
      <c r="AH758" s="672"/>
      <c r="AI758" s="672"/>
      <c r="AJ758" s="672"/>
    </row>
    <row r="759" spans="1:36" ht="15.75" customHeight="1">
      <c r="A759" s="672"/>
      <c r="B759" s="672"/>
      <c r="C759" s="672"/>
      <c r="D759" s="672"/>
      <c r="E759" s="672"/>
      <c r="F759" s="672"/>
      <c r="G759" s="672"/>
      <c r="H759" s="672"/>
      <c r="I759" s="672"/>
      <c r="J759" s="672"/>
      <c r="K759" s="672"/>
      <c r="L759" s="672"/>
      <c r="M759" s="672"/>
      <c r="N759" s="672"/>
      <c r="O759" s="672"/>
      <c r="P759" s="672"/>
      <c r="Q759" s="672"/>
      <c r="R759" s="672"/>
      <c r="S759" s="672"/>
      <c r="T759" s="672"/>
      <c r="U759" s="672"/>
      <c r="V759" s="672"/>
      <c r="W759" s="672"/>
      <c r="X759" s="685"/>
      <c r="Y759" s="685"/>
      <c r="Z759" s="672"/>
      <c r="AA759" s="672"/>
      <c r="AB759" s="672"/>
      <c r="AC759" s="672"/>
      <c r="AD759" s="672"/>
      <c r="AE759" s="672"/>
      <c r="AF759" s="672"/>
      <c r="AG759" s="672"/>
      <c r="AH759" s="672"/>
      <c r="AI759" s="672"/>
      <c r="AJ759" s="672"/>
    </row>
    <row r="760" spans="1:36" ht="15.75" customHeight="1">
      <c r="A760" s="672"/>
      <c r="B760" s="672"/>
      <c r="C760" s="672"/>
      <c r="D760" s="672"/>
      <c r="E760" s="672"/>
      <c r="F760" s="672"/>
      <c r="G760" s="672"/>
      <c r="H760" s="672"/>
      <c r="I760" s="672"/>
      <c r="J760" s="672"/>
      <c r="K760" s="672"/>
      <c r="L760" s="672"/>
      <c r="M760" s="672"/>
      <c r="N760" s="672"/>
      <c r="O760" s="672"/>
      <c r="P760" s="672"/>
      <c r="Q760" s="672"/>
      <c r="R760" s="672"/>
      <c r="S760" s="672"/>
      <c r="T760" s="672"/>
      <c r="U760" s="672"/>
      <c r="V760" s="672"/>
      <c r="W760" s="672"/>
      <c r="X760" s="685"/>
      <c r="Y760" s="685"/>
      <c r="Z760" s="672"/>
      <c r="AA760" s="672"/>
      <c r="AB760" s="672"/>
      <c r="AC760" s="672"/>
      <c r="AD760" s="672"/>
      <c r="AE760" s="672"/>
      <c r="AF760" s="672"/>
      <c r="AG760" s="672"/>
      <c r="AH760" s="672"/>
      <c r="AI760" s="672"/>
      <c r="AJ760" s="672"/>
    </row>
    <row r="761" spans="1:36" ht="15.75" customHeight="1">
      <c r="A761" s="672"/>
      <c r="B761" s="672"/>
      <c r="C761" s="672"/>
      <c r="D761" s="672"/>
      <c r="E761" s="672"/>
      <c r="F761" s="672"/>
      <c r="G761" s="672"/>
      <c r="H761" s="672"/>
      <c r="I761" s="672"/>
      <c r="J761" s="672"/>
      <c r="K761" s="672"/>
      <c r="L761" s="672"/>
      <c r="M761" s="672"/>
      <c r="N761" s="672"/>
      <c r="O761" s="672"/>
      <c r="P761" s="672"/>
      <c r="Q761" s="672"/>
      <c r="R761" s="672"/>
      <c r="S761" s="672"/>
      <c r="T761" s="672"/>
      <c r="U761" s="672"/>
      <c r="V761" s="672"/>
      <c r="W761" s="672"/>
      <c r="X761" s="685"/>
      <c r="Y761" s="685"/>
      <c r="Z761" s="672"/>
      <c r="AA761" s="672"/>
      <c r="AB761" s="672"/>
      <c r="AC761" s="672"/>
      <c r="AD761" s="672"/>
      <c r="AE761" s="672"/>
      <c r="AF761" s="672"/>
      <c r="AG761" s="672"/>
      <c r="AH761" s="672"/>
      <c r="AI761" s="672"/>
      <c r="AJ761" s="672"/>
    </row>
    <row r="762" spans="1:36" ht="15.75" customHeight="1">
      <c r="A762" s="672"/>
      <c r="B762" s="672"/>
      <c r="C762" s="672"/>
      <c r="D762" s="672"/>
      <c r="E762" s="672"/>
      <c r="F762" s="672"/>
      <c r="G762" s="672"/>
      <c r="H762" s="672"/>
      <c r="I762" s="672"/>
      <c r="J762" s="672"/>
      <c r="K762" s="672"/>
      <c r="L762" s="672"/>
      <c r="M762" s="672"/>
      <c r="N762" s="672"/>
      <c r="O762" s="672"/>
      <c r="P762" s="672"/>
      <c r="Q762" s="672"/>
      <c r="R762" s="672"/>
      <c r="S762" s="672"/>
      <c r="T762" s="672"/>
      <c r="U762" s="672"/>
      <c r="V762" s="672"/>
      <c r="W762" s="672"/>
      <c r="X762" s="685"/>
      <c r="Y762" s="685"/>
      <c r="Z762" s="672"/>
      <c r="AA762" s="672"/>
      <c r="AB762" s="672"/>
      <c r="AC762" s="672"/>
      <c r="AD762" s="672"/>
      <c r="AE762" s="672"/>
      <c r="AF762" s="672"/>
      <c r="AG762" s="672"/>
      <c r="AH762" s="672"/>
      <c r="AI762" s="672"/>
      <c r="AJ762" s="672"/>
    </row>
    <row r="763" spans="1:36" ht="15.75" customHeight="1">
      <c r="A763" s="672"/>
      <c r="B763" s="672"/>
      <c r="C763" s="672"/>
      <c r="D763" s="672"/>
      <c r="E763" s="672"/>
      <c r="F763" s="672"/>
      <c r="G763" s="672"/>
      <c r="H763" s="672"/>
      <c r="I763" s="672"/>
      <c r="J763" s="672"/>
      <c r="K763" s="672"/>
      <c r="L763" s="672"/>
      <c r="M763" s="672"/>
      <c r="N763" s="672"/>
      <c r="O763" s="672"/>
      <c r="P763" s="672"/>
      <c r="Q763" s="672"/>
      <c r="R763" s="672"/>
      <c r="S763" s="672"/>
      <c r="T763" s="672"/>
      <c r="U763" s="672"/>
      <c r="V763" s="672"/>
      <c r="W763" s="672"/>
      <c r="X763" s="685"/>
      <c r="Y763" s="685"/>
      <c r="Z763" s="672"/>
      <c r="AA763" s="672"/>
      <c r="AB763" s="672"/>
      <c r="AC763" s="672"/>
      <c r="AD763" s="672"/>
      <c r="AE763" s="672"/>
      <c r="AF763" s="672"/>
      <c r="AG763" s="672"/>
      <c r="AH763" s="672"/>
      <c r="AI763" s="672"/>
      <c r="AJ763" s="672"/>
    </row>
    <row r="764" spans="1:36" ht="15.75" customHeight="1">
      <c r="A764" s="672"/>
      <c r="B764" s="672"/>
      <c r="C764" s="672"/>
      <c r="D764" s="672"/>
      <c r="E764" s="672"/>
      <c r="F764" s="672"/>
      <c r="G764" s="672"/>
      <c r="H764" s="672"/>
      <c r="I764" s="672"/>
      <c r="J764" s="672"/>
      <c r="K764" s="672"/>
      <c r="L764" s="672"/>
      <c r="M764" s="672"/>
      <c r="N764" s="672"/>
      <c r="O764" s="672"/>
      <c r="P764" s="672"/>
      <c r="Q764" s="672"/>
      <c r="R764" s="672"/>
      <c r="S764" s="672"/>
      <c r="T764" s="672"/>
      <c r="U764" s="672"/>
      <c r="V764" s="672"/>
      <c r="W764" s="672"/>
      <c r="X764" s="685"/>
      <c r="Y764" s="685"/>
      <c r="Z764" s="672"/>
      <c r="AA764" s="672"/>
      <c r="AB764" s="672"/>
      <c r="AC764" s="672"/>
      <c r="AD764" s="672"/>
      <c r="AE764" s="672"/>
      <c r="AF764" s="672"/>
      <c r="AG764" s="672"/>
      <c r="AH764" s="672"/>
      <c r="AI764" s="672"/>
      <c r="AJ764" s="672"/>
    </row>
    <row r="765" spans="1:36" ht="15.75" customHeight="1">
      <c r="A765" s="672"/>
      <c r="B765" s="672"/>
      <c r="C765" s="672"/>
      <c r="D765" s="672"/>
      <c r="E765" s="672"/>
      <c r="F765" s="672"/>
      <c r="G765" s="672"/>
      <c r="H765" s="672"/>
      <c r="I765" s="672"/>
      <c r="J765" s="672"/>
      <c r="K765" s="672"/>
      <c r="L765" s="672"/>
      <c r="M765" s="672"/>
      <c r="N765" s="672"/>
      <c r="O765" s="672"/>
      <c r="P765" s="672"/>
      <c r="Q765" s="672"/>
      <c r="R765" s="672"/>
      <c r="S765" s="672"/>
      <c r="T765" s="672"/>
      <c r="U765" s="672"/>
      <c r="V765" s="672"/>
      <c r="W765" s="672"/>
      <c r="X765" s="685"/>
      <c r="Y765" s="685"/>
      <c r="Z765" s="672"/>
      <c r="AA765" s="672"/>
      <c r="AB765" s="672"/>
      <c r="AC765" s="672"/>
      <c r="AD765" s="672"/>
      <c r="AE765" s="672"/>
      <c r="AF765" s="672"/>
      <c r="AG765" s="672"/>
      <c r="AH765" s="672"/>
      <c r="AI765" s="672"/>
      <c r="AJ765" s="672"/>
    </row>
    <row r="766" spans="1:36" ht="15.75" customHeight="1">
      <c r="A766" s="672"/>
      <c r="B766" s="672"/>
      <c r="C766" s="672"/>
      <c r="D766" s="672"/>
      <c r="E766" s="672"/>
      <c r="F766" s="672"/>
      <c r="G766" s="672"/>
      <c r="H766" s="672"/>
      <c r="I766" s="672"/>
      <c r="J766" s="672"/>
      <c r="K766" s="672"/>
      <c r="L766" s="672"/>
      <c r="M766" s="672"/>
      <c r="N766" s="672"/>
      <c r="O766" s="672"/>
      <c r="P766" s="672"/>
      <c r="Q766" s="672"/>
      <c r="R766" s="672"/>
      <c r="S766" s="672"/>
      <c r="T766" s="672"/>
      <c r="U766" s="672"/>
      <c r="V766" s="672"/>
      <c r="W766" s="672"/>
      <c r="X766" s="685"/>
      <c r="Y766" s="685"/>
      <c r="Z766" s="672"/>
      <c r="AA766" s="672"/>
      <c r="AB766" s="672"/>
      <c r="AC766" s="672"/>
      <c r="AD766" s="672"/>
      <c r="AE766" s="672"/>
      <c r="AF766" s="672"/>
      <c r="AG766" s="672"/>
      <c r="AH766" s="672"/>
      <c r="AI766" s="672"/>
      <c r="AJ766" s="672"/>
    </row>
    <row r="767" spans="1:36" ht="15.75" customHeight="1">
      <c r="A767" s="672"/>
      <c r="B767" s="672"/>
      <c r="C767" s="672"/>
      <c r="D767" s="672"/>
      <c r="E767" s="672"/>
      <c r="F767" s="672"/>
      <c r="G767" s="672"/>
      <c r="H767" s="672"/>
      <c r="I767" s="672"/>
      <c r="J767" s="672"/>
      <c r="K767" s="672"/>
      <c r="L767" s="672"/>
      <c r="M767" s="672"/>
      <c r="N767" s="672"/>
      <c r="O767" s="672"/>
      <c r="P767" s="672"/>
      <c r="Q767" s="672"/>
      <c r="R767" s="672"/>
      <c r="S767" s="672"/>
      <c r="T767" s="672"/>
      <c r="U767" s="672"/>
      <c r="V767" s="672"/>
      <c r="W767" s="672"/>
      <c r="X767" s="685"/>
      <c r="Y767" s="685"/>
      <c r="Z767" s="672"/>
      <c r="AA767" s="672"/>
      <c r="AB767" s="672"/>
      <c r="AC767" s="672"/>
      <c r="AD767" s="672"/>
      <c r="AE767" s="672"/>
      <c r="AF767" s="672"/>
      <c r="AG767" s="672"/>
      <c r="AH767" s="672"/>
      <c r="AI767" s="672"/>
      <c r="AJ767" s="672"/>
    </row>
    <row r="768" spans="1:36" ht="15.75" customHeight="1">
      <c r="A768" s="672"/>
      <c r="B768" s="672"/>
      <c r="C768" s="672"/>
      <c r="D768" s="672"/>
      <c r="E768" s="672"/>
      <c r="F768" s="672"/>
      <c r="G768" s="672"/>
      <c r="H768" s="672"/>
      <c r="I768" s="672"/>
      <c r="J768" s="672"/>
      <c r="K768" s="672"/>
      <c r="L768" s="672"/>
      <c r="M768" s="672"/>
      <c r="N768" s="672"/>
      <c r="O768" s="672"/>
      <c r="P768" s="672"/>
      <c r="Q768" s="672"/>
      <c r="R768" s="672"/>
      <c r="S768" s="672"/>
      <c r="T768" s="672"/>
      <c r="U768" s="672"/>
      <c r="V768" s="672"/>
      <c r="W768" s="672"/>
      <c r="X768" s="685"/>
      <c r="Y768" s="685"/>
      <c r="Z768" s="672"/>
      <c r="AA768" s="672"/>
      <c r="AB768" s="672"/>
      <c r="AC768" s="672"/>
      <c r="AD768" s="672"/>
      <c r="AE768" s="672"/>
      <c r="AF768" s="672"/>
      <c r="AG768" s="672"/>
      <c r="AH768" s="672"/>
      <c r="AI768" s="672"/>
      <c r="AJ768" s="672"/>
    </row>
    <row r="769" spans="1:36" ht="15.75" customHeight="1">
      <c r="A769" s="672"/>
      <c r="B769" s="672"/>
      <c r="C769" s="672"/>
      <c r="D769" s="672"/>
      <c r="E769" s="672"/>
      <c r="F769" s="672"/>
      <c r="G769" s="672"/>
      <c r="H769" s="672"/>
      <c r="I769" s="672"/>
      <c r="J769" s="672"/>
      <c r="K769" s="672"/>
      <c r="L769" s="672"/>
      <c r="M769" s="672"/>
      <c r="N769" s="672"/>
      <c r="O769" s="672"/>
      <c r="P769" s="672"/>
      <c r="Q769" s="672"/>
      <c r="R769" s="672"/>
      <c r="S769" s="672"/>
      <c r="T769" s="672"/>
      <c r="U769" s="672"/>
      <c r="V769" s="672"/>
      <c r="W769" s="672"/>
      <c r="X769" s="685"/>
      <c r="Y769" s="685"/>
      <c r="Z769" s="672"/>
      <c r="AA769" s="672"/>
      <c r="AB769" s="672"/>
      <c r="AC769" s="672"/>
      <c r="AD769" s="672"/>
      <c r="AE769" s="672"/>
      <c r="AF769" s="672"/>
      <c r="AG769" s="672"/>
      <c r="AH769" s="672"/>
      <c r="AI769" s="672"/>
      <c r="AJ769" s="672"/>
    </row>
    <row r="770" spans="1:36" ht="15.75" customHeight="1">
      <c r="A770" s="672"/>
      <c r="B770" s="672"/>
      <c r="C770" s="672"/>
      <c r="D770" s="672"/>
      <c r="E770" s="672"/>
      <c r="F770" s="672"/>
      <c r="G770" s="672"/>
      <c r="H770" s="672"/>
      <c r="I770" s="672"/>
      <c r="J770" s="672"/>
      <c r="K770" s="672"/>
      <c r="L770" s="672"/>
      <c r="M770" s="672"/>
      <c r="N770" s="672"/>
      <c r="O770" s="672"/>
      <c r="P770" s="672"/>
      <c r="Q770" s="672"/>
      <c r="R770" s="672"/>
      <c r="S770" s="672"/>
      <c r="T770" s="672"/>
      <c r="U770" s="672"/>
      <c r="V770" s="672"/>
      <c r="W770" s="672"/>
      <c r="X770" s="685"/>
      <c r="Y770" s="685"/>
      <c r="Z770" s="672"/>
      <c r="AA770" s="672"/>
      <c r="AB770" s="672"/>
      <c r="AC770" s="672"/>
      <c r="AD770" s="672"/>
      <c r="AE770" s="672"/>
      <c r="AF770" s="672"/>
      <c r="AG770" s="672"/>
      <c r="AH770" s="672"/>
      <c r="AI770" s="672"/>
      <c r="AJ770" s="672"/>
    </row>
    <row r="771" spans="1:36" ht="15.75" customHeight="1">
      <c r="A771" s="672"/>
      <c r="B771" s="672"/>
      <c r="C771" s="672"/>
      <c r="D771" s="672"/>
      <c r="E771" s="672"/>
      <c r="F771" s="672"/>
      <c r="G771" s="672"/>
      <c r="H771" s="672"/>
      <c r="I771" s="672"/>
      <c r="J771" s="672"/>
      <c r="K771" s="672"/>
      <c r="L771" s="672"/>
      <c r="M771" s="672"/>
      <c r="N771" s="672"/>
      <c r="O771" s="672"/>
      <c r="P771" s="672"/>
      <c r="Q771" s="672"/>
      <c r="R771" s="672"/>
      <c r="S771" s="672"/>
      <c r="T771" s="672"/>
      <c r="U771" s="672"/>
      <c r="V771" s="672"/>
      <c r="W771" s="672"/>
      <c r="X771" s="685"/>
      <c r="Y771" s="685"/>
      <c r="Z771" s="672"/>
      <c r="AA771" s="672"/>
      <c r="AB771" s="672"/>
      <c r="AC771" s="672"/>
      <c r="AD771" s="672"/>
      <c r="AE771" s="672"/>
      <c r="AF771" s="672"/>
      <c r="AG771" s="672"/>
      <c r="AH771" s="672"/>
      <c r="AI771" s="672"/>
      <c r="AJ771" s="672"/>
    </row>
    <row r="772" spans="1:36" ht="15.75" customHeight="1">
      <c r="A772" s="672"/>
      <c r="B772" s="672"/>
      <c r="C772" s="672"/>
      <c r="D772" s="672"/>
      <c r="E772" s="672"/>
      <c r="F772" s="672"/>
      <c r="G772" s="672"/>
      <c r="H772" s="672"/>
      <c r="I772" s="672"/>
      <c r="J772" s="672"/>
      <c r="K772" s="672"/>
      <c r="L772" s="672"/>
      <c r="M772" s="672"/>
      <c r="N772" s="672"/>
      <c r="O772" s="672"/>
      <c r="P772" s="672"/>
      <c r="Q772" s="672"/>
      <c r="R772" s="672"/>
      <c r="S772" s="672"/>
      <c r="T772" s="672"/>
      <c r="U772" s="672"/>
      <c r="V772" s="672"/>
      <c r="W772" s="672"/>
      <c r="X772" s="685"/>
      <c r="Y772" s="685"/>
      <c r="Z772" s="672"/>
      <c r="AA772" s="672"/>
      <c r="AB772" s="672"/>
      <c r="AC772" s="672"/>
      <c r="AD772" s="672"/>
      <c r="AE772" s="672"/>
      <c r="AF772" s="672"/>
      <c r="AG772" s="672"/>
      <c r="AH772" s="672"/>
      <c r="AI772" s="672"/>
      <c r="AJ772" s="672"/>
    </row>
    <row r="773" spans="1:36" ht="15.75" customHeight="1">
      <c r="A773" s="672"/>
      <c r="B773" s="672"/>
      <c r="C773" s="672"/>
      <c r="D773" s="672"/>
      <c r="E773" s="672"/>
      <c r="F773" s="672"/>
      <c r="G773" s="672"/>
      <c r="H773" s="672"/>
      <c r="I773" s="672"/>
      <c r="J773" s="672"/>
      <c r="K773" s="672"/>
      <c r="L773" s="672"/>
      <c r="M773" s="672"/>
      <c r="N773" s="672"/>
      <c r="O773" s="672"/>
      <c r="P773" s="672"/>
      <c r="Q773" s="672"/>
      <c r="R773" s="672"/>
      <c r="S773" s="672"/>
      <c r="T773" s="672"/>
      <c r="U773" s="672"/>
      <c r="V773" s="672"/>
      <c r="W773" s="672"/>
      <c r="X773" s="685"/>
      <c r="Y773" s="685"/>
      <c r="Z773" s="672"/>
      <c r="AA773" s="672"/>
      <c r="AB773" s="672"/>
      <c r="AC773" s="672"/>
      <c r="AD773" s="672"/>
      <c r="AE773" s="672"/>
      <c r="AF773" s="672"/>
      <c r="AG773" s="672"/>
      <c r="AH773" s="672"/>
      <c r="AI773" s="672"/>
      <c r="AJ773" s="672"/>
    </row>
    <row r="774" spans="1:36" ht="15.75" customHeight="1">
      <c r="A774" s="672"/>
      <c r="B774" s="672"/>
      <c r="C774" s="672"/>
      <c r="D774" s="672"/>
      <c r="E774" s="672"/>
      <c r="F774" s="672"/>
      <c r="G774" s="672"/>
      <c r="H774" s="672"/>
      <c r="I774" s="672"/>
      <c r="J774" s="672"/>
      <c r="K774" s="672"/>
      <c r="L774" s="672"/>
      <c r="M774" s="672"/>
      <c r="N774" s="672"/>
      <c r="O774" s="672"/>
      <c r="P774" s="672"/>
      <c r="Q774" s="672"/>
      <c r="R774" s="672"/>
      <c r="S774" s="672"/>
      <c r="T774" s="672"/>
      <c r="U774" s="672"/>
      <c r="V774" s="672"/>
      <c r="W774" s="672"/>
      <c r="X774" s="685"/>
      <c r="Y774" s="685"/>
      <c r="Z774" s="672"/>
      <c r="AA774" s="672"/>
      <c r="AB774" s="672"/>
      <c r="AC774" s="672"/>
      <c r="AD774" s="672"/>
      <c r="AE774" s="672"/>
      <c r="AF774" s="672"/>
      <c r="AG774" s="672"/>
      <c r="AH774" s="672"/>
      <c r="AI774" s="672"/>
      <c r="AJ774" s="672"/>
    </row>
    <row r="775" spans="1:36" ht="15.75" customHeight="1">
      <c r="A775" s="672"/>
      <c r="B775" s="672"/>
      <c r="C775" s="672"/>
      <c r="D775" s="672"/>
      <c r="E775" s="672"/>
      <c r="F775" s="672"/>
      <c r="G775" s="672"/>
      <c r="H775" s="672"/>
      <c r="I775" s="672"/>
      <c r="J775" s="672"/>
      <c r="K775" s="672"/>
      <c r="L775" s="672"/>
      <c r="M775" s="672"/>
      <c r="N775" s="672"/>
      <c r="O775" s="672"/>
      <c r="P775" s="672"/>
      <c r="Q775" s="672"/>
      <c r="R775" s="672"/>
      <c r="S775" s="672"/>
      <c r="T775" s="672"/>
      <c r="U775" s="672"/>
      <c r="V775" s="672"/>
      <c r="W775" s="672"/>
      <c r="X775" s="685"/>
      <c r="Y775" s="685"/>
      <c r="Z775" s="672"/>
      <c r="AA775" s="672"/>
      <c r="AB775" s="672"/>
      <c r="AC775" s="672"/>
      <c r="AD775" s="672"/>
      <c r="AE775" s="672"/>
      <c r="AF775" s="672"/>
      <c r="AG775" s="672"/>
      <c r="AH775" s="672"/>
      <c r="AI775" s="672"/>
      <c r="AJ775" s="672"/>
    </row>
    <row r="776" spans="1:36" ht="15.75" customHeight="1">
      <c r="A776" s="672"/>
      <c r="B776" s="672"/>
      <c r="C776" s="672"/>
      <c r="D776" s="672"/>
      <c r="E776" s="672"/>
      <c r="F776" s="672"/>
      <c r="G776" s="672"/>
      <c r="H776" s="672"/>
      <c r="I776" s="672"/>
      <c r="J776" s="672"/>
      <c r="K776" s="672"/>
      <c r="L776" s="672"/>
      <c r="M776" s="672"/>
      <c r="N776" s="672"/>
      <c r="O776" s="672"/>
      <c r="P776" s="672"/>
      <c r="Q776" s="672"/>
      <c r="R776" s="672"/>
      <c r="S776" s="672"/>
      <c r="T776" s="672"/>
      <c r="U776" s="672"/>
      <c r="V776" s="672"/>
      <c r="W776" s="672"/>
      <c r="X776" s="685"/>
      <c r="Y776" s="685"/>
      <c r="Z776" s="672"/>
      <c r="AA776" s="672"/>
      <c r="AB776" s="672"/>
      <c r="AC776" s="672"/>
      <c r="AD776" s="672"/>
      <c r="AE776" s="672"/>
      <c r="AF776" s="672"/>
      <c r="AG776" s="672"/>
      <c r="AH776" s="672"/>
      <c r="AI776" s="672"/>
      <c r="AJ776" s="672"/>
    </row>
    <row r="777" spans="1:36" ht="15.75" customHeight="1">
      <c r="A777" s="672"/>
      <c r="B777" s="672"/>
      <c r="C777" s="672"/>
      <c r="D777" s="672"/>
      <c r="E777" s="672"/>
      <c r="F777" s="672"/>
      <c r="G777" s="672"/>
      <c r="H777" s="672"/>
      <c r="I777" s="672"/>
      <c r="J777" s="672"/>
      <c r="K777" s="672"/>
      <c r="L777" s="672"/>
      <c r="M777" s="672"/>
      <c r="N777" s="672"/>
      <c r="O777" s="672"/>
      <c r="P777" s="672"/>
      <c r="Q777" s="672"/>
      <c r="R777" s="672"/>
      <c r="S777" s="672"/>
      <c r="T777" s="672"/>
      <c r="U777" s="672"/>
      <c r="V777" s="672"/>
      <c r="W777" s="672"/>
      <c r="X777" s="685"/>
      <c r="Y777" s="685"/>
      <c r="Z777" s="672"/>
      <c r="AA777" s="672"/>
      <c r="AB777" s="672"/>
      <c r="AC777" s="672"/>
      <c r="AD777" s="672"/>
      <c r="AE777" s="672"/>
      <c r="AF777" s="672"/>
      <c r="AG777" s="672"/>
      <c r="AH777" s="672"/>
      <c r="AI777" s="672"/>
      <c r="AJ777" s="672"/>
    </row>
    <row r="778" spans="1:36" ht="15.75" customHeight="1">
      <c r="A778" s="672"/>
      <c r="B778" s="672"/>
      <c r="C778" s="672"/>
      <c r="D778" s="672"/>
      <c r="E778" s="672"/>
      <c r="F778" s="672"/>
      <c r="G778" s="672"/>
      <c r="H778" s="672"/>
      <c r="I778" s="672"/>
      <c r="J778" s="672"/>
      <c r="K778" s="672"/>
      <c r="L778" s="672"/>
      <c r="M778" s="672"/>
      <c r="N778" s="672"/>
      <c r="O778" s="672"/>
      <c r="P778" s="672"/>
      <c r="Q778" s="672"/>
      <c r="R778" s="672"/>
      <c r="S778" s="672"/>
      <c r="T778" s="672"/>
      <c r="U778" s="672"/>
      <c r="V778" s="672"/>
      <c r="W778" s="672"/>
      <c r="X778" s="685"/>
      <c r="Y778" s="685"/>
      <c r="Z778" s="672"/>
      <c r="AA778" s="672"/>
      <c r="AB778" s="672"/>
      <c r="AC778" s="672"/>
      <c r="AD778" s="672"/>
      <c r="AE778" s="672"/>
      <c r="AF778" s="672"/>
      <c r="AG778" s="672"/>
      <c r="AH778" s="672"/>
      <c r="AI778" s="672"/>
      <c r="AJ778" s="672"/>
    </row>
    <row r="779" spans="1:36" ht="15.75" customHeight="1">
      <c r="A779" s="672"/>
      <c r="B779" s="672"/>
      <c r="C779" s="672"/>
      <c r="D779" s="672"/>
      <c r="E779" s="672"/>
      <c r="F779" s="672"/>
      <c r="G779" s="672"/>
      <c r="H779" s="672"/>
      <c r="I779" s="672"/>
      <c r="J779" s="672"/>
      <c r="K779" s="672"/>
      <c r="L779" s="672"/>
      <c r="M779" s="672"/>
      <c r="N779" s="672"/>
      <c r="O779" s="672"/>
      <c r="P779" s="672"/>
      <c r="Q779" s="672"/>
      <c r="R779" s="672"/>
      <c r="S779" s="672"/>
      <c r="T779" s="672"/>
      <c r="U779" s="672"/>
      <c r="V779" s="672"/>
      <c r="W779" s="672"/>
      <c r="X779" s="685"/>
      <c r="Y779" s="685"/>
      <c r="Z779" s="672"/>
      <c r="AA779" s="672"/>
      <c r="AB779" s="672"/>
      <c r="AC779" s="672"/>
      <c r="AD779" s="672"/>
      <c r="AE779" s="672"/>
      <c r="AF779" s="672"/>
      <c r="AG779" s="672"/>
      <c r="AH779" s="672"/>
      <c r="AI779" s="672"/>
      <c r="AJ779" s="672"/>
    </row>
    <row r="780" spans="1:36" ht="15.75" customHeight="1">
      <c r="A780" s="672"/>
      <c r="B780" s="672"/>
      <c r="C780" s="672"/>
      <c r="D780" s="672"/>
      <c r="E780" s="672"/>
      <c r="F780" s="672"/>
      <c r="G780" s="672"/>
      <c r="H780" s="672"/>
      <c r="I780" s="672"/>
      <c r="J780" s="672"/>
      <c r="K780" s="672"/>
      <c r="L780" s="672"/>
      <c r="M780" s="672"/>
      <c r="N780" s="672"/>
      <c r="O780" s="672"/>
      <c r="P780" s="672"/>
      <c r="Q780" s="672"/>
      <c r="R780" s="672"/>
      <c r="S780" s="672"/>
      <c r="T780" s="672"/>
      <c r="U780" s="672"/>
      <c r="V780" s="672"/>
      <c r="W780" s="672"/>
      <c r="X780" s="685"/>
      <c r="Y780" s="685"/>
      <c r="Z780" s="672"/>
      <c r="AA780" s="672"/>
      <c r="AB780" s="672"/>
      <c r="AC780" s="672"/>
      <c r="AD780" s="672"/>
      <c r="AE780" s="672"/>
      <c r="AF780" s="672"/>
      <c r="AG780" s="672"/>
      <c r="AH780" s="672"/>
      <c r="AI780" s="672"/>
      <c r="AJ780" s="672"/>
    </row>
    <row r="781" spans="1:36" ht="15.75" customHeight="1">
      <c r="A781" s="672"/>
      <c r="B781" s="672"/>
      <c r="C781" s="672"/>
      <c r="D781" s="672"/>
      <c r="E781" s="672"/>
      <c r="F781" s="672"/>
      <c r="G781" s="672"/>
      <c r="H781" s="672"/>
      <c r="I781" s="672"/>
      <c r="J781" s="672"/>
      <c r="K781" s="672"/>
      <c r="L781" s="672"/>
      <c r="M781" s="672"/>
      <c r="N781" s="672"/>
      <c r="O781" s="672"/>
      <c r="P781" s="672"/>
      <c r="Q781" s="672"/>
      <c r="R781" s="672"/>
      <c r="S781" s="672"/>
      <c r="T781" s="672"/>
      <c r="U781" s="672"/>
      <c r="V781" s="672"/>
      <c r="W781" s="672"/>
      <c r="X781" s="685"/>
      <c r="Y781" s="685"/>
      <c r="Z781" s="672"/>
      <c r="AA781" s="672"/>
      <c r="AB781" s="672"/>
      <c r="AC781" s="672"/>
      <c r="AD781" s="672"/>
      <c r="AE781" s="672"/>
      <c r="AF781" s="672"/>
      <c r="AG781" s="672"/>
      <c r="AH781" s="672"/>
      <c r="AI781" s="672"/>
      <c r="AJ781" s="672"/>
    </row>
    <row r="782" spans="1:36" ht="15.75" customHeight="1">
      <c r="A782" s="672"/>
      <c r="B782" s="672"/>
      <c r="C782" s="672"/>
      <c r="D782" s="672"/>
      <c r="E782" s="672"/>
      <c r="F782" s="672"/>
      <c r="G782" s="672"/>
      <c r="H782" s="672"/>
      <c r="I782" s="672"/>
      <c r="J782" s="672"/>
      <c r="K782" s="672"/>
      <c r="L782" s="672"/>
      <c r="M782" s="672"/>
      <c r="N782" s="672"/>
      <c r="O782" s="672"/>
      <c r="P782" s="672"/>
      <c r="Q782" s="672"/>
      <c r="R782" s="672"/>
      <c r="S782" s="672"/>
      <c r="T782" s="672"/>
      <c r="U782" s="672"/>
      <c r="V782" s="672"/>
      <c r="W782" s="672"/>
      <c r="X782" s="685"/>
      <c r="Y782" s="685"/>
      <c r="Z782" s="672"/>
      <c r="AA782" s="672"/>
      <c r="AB782" s="672"/>
      <c r="AC782" s="672"/>
      <c r="AD782" s="672"/>
      <c r="AE782" s="672"/>
      <c r="AF782" s="672"/>
      <c r="AG782" s="672"/>
      <c r="AH782" s="672"/>
      <c r="AI782" s="672"/>
      <c r="AJ782" s="672"/>
    </row>
    <row r="783" spans="1:36" ht="15.75" customHeight="1">
      <c r="A783" s="672"/>
      <c r="B783" s="672"/>
      <c r="C783" s="672"/>
      <c r="D783" s="672"/>
      <c r="E783" s="672"/>
      <c r="F783" s="672"/>
      <c r="G783" s="672"/>
      <c r="H783" s="672"/>
      <c r="I783" s="672"/>
      <c r="J783" s="672"/>
      <c r="K783" s="672"/>
      <c r="L783" s="672"/>
      <c r="M783" s="672"/>
      <c r="N783" s="672"/>
      <c r="O783" s="672"/>
      <c r="P783" s="672"/>
      <c r="Q783" s="672"/>
      <c r="R783" s="672"/>
      <c r="S783" s="672"/>
      <c r="T783" s="672"/>
      <c r="U783" s="672"/>
      <c r="V783" s="672"/>
      <c r="W783" s="672"/>
      <c r="X783" s="685"/>
      <c r="Y783" s="685"/>
      <c r="Z783" s="672"/>
      <c r="AA783" s="672"/>
      <c r="AB783" s="672"/>
      <c r="AC783" s="672"/>
      <c r="AD783" s="672"/>
      <c r="AE783" s="672"/>
      <c r="AF783" s="672"/>
      <c r="AG783" s="672"/>
      <c r="AH783" s="672"/>
      <c r="AI783" s="672"/>
      <c r="AJ783" s="672"/>
    </row>
    <row r="784" spans="1:36" ht="15.75" customHeight="1">
      <c r="A784" s="672"/>
      <c r="B784" s="672"/>
      <c r="C784" s="672"/>
      <c r="D784" s="672"/>
      <c r="E784" s="672"/>
      <c r="F784" s="672"/>
      <c r="G784" s="672"/>
      <c r="H784" s="672"/>
      <c r="I784" s="672"/>
      <c r="J784" s="672"/>
      <c r="K784" s="672"/>
      <c r="L784" s="672"/>
      <c r="M784" s="672"/>
      <c r="N784" s="672"/>
      <c r="O784" s="672"/>
      <c r="P784" s="672"/>
      <c r="Q784" s="672"/>
      <c r="R784" s="672"/>
      <c r="S784" s="672"/>
      <c r="T784" s="672"/>
      <c r="U784" s="672"/>
      <c r="V784" s="672"/>
      <c r="W784" s="672"/>
      <c r="X784" s="685"/>
      <c r="Y784" s="685"/>
      <c r="Z784" s="672"/>
      <c r="AA784" s="672"/>
      <c r="AB784" s="672"/>
      <c r="AC784" s="672"/>
      <c r="AD784" s="672"/>
      <c r="AE784" s="672"/>
      <c r="AF784" s="672"/>
      <c r="AG784" s="672"/>
      <c r="AH784" s="672"/>
      <c r="AI784" s="672"/>
      <c r="AJ784" s="672"/>
    </row>
    <row r="785" spans="1:36" ht="15.75" customHeight="1">
      <c r="A785" s="672"/>
      <c r="B785" s="672"/>
      <c r="C785" s="672"/>
      <c r="D785" s="672"/>
      <c r="E785" s="672"/>
      <c r="F785" s="672"/>
      <c r="G785" s="672"/>
      <c r="H785" s="672"/>
      <c r="I785" s="672"/>
      <c r="J785" s="672"/>
      <c r="K785" s="672"/>
      <c r="L785" s="672"/>
      <c r="M785" s="672"/>
      <c r="N785" s="672"/>
      <c r="O785" s="672"/>
      <c r="P785" s="672"/>
      <c r="Q785" s="672"/>
      <c r="R785" s="672"/>
      <c r="S785" s="672"/>
      <c r="T785" s="672"/>
      <c r="U785" s="672"/>
      <c r="V785" s="672"/>
      <c r="W785" s="672"/>
      <c r="X785" s="685"/>
      <c r="Y785" s="685"/>
      <c r="Z785" s="672"/>
      <c r="AA785" s="672"/>
      <c r="AB785" s="672"/>
      <c r="AC785" s="672"/>
      <c r="AD785" s="672"/>
      <c r="AE785" s="672"/>
      <c r="AF785" s="672"/>
      <c r="AG785" s="672"/>
      <c r="AH785" s="672"/>
      <c r="AI785" s="672"/>
      <c r="AJ785" s="672"/>
    </row>
    <row r="786" spans="1:36" ht="15.75" customHeight="1">
      <c r="A786" s="672"/>
      <c r="B786" s="672"/>
      <c r="C786" s="672"/>
      <c r="D786" s="672"/>
      <c r="E786" s="672"/>
      <c r="F786" s="672"/>
      <c r="G786" s="672"/>
      <c r="H786" s="672"/>
      <c r="I786" s="672"/>
      <c r="J786" s="672"/>
      <c r="K786" s="672"/>
      <c r="L786" s="672"/>
      <c r="M786" s="672"/>
      <c r="N786" s="672"/>
      <c r="O786" s="672"/>
      <c r="P786" s="672"/>
      <c r="Q786" s="672"/>
      <c r="R786" s="672"/>
      <c r="S786" s="672"/>
      <c r="T786" s="672"/>
      <c r="U786" s="672"/>
      <c r="V786" s="672"/>
      <c r="W786" s="672"/>
      <c r="X786" s="685"/>
      <c r="Y786" s="685"/>
      <c r="Z786" s="672"/>
      <c r="AA786" s="672"/>
      <c r="AB786" s="672"/>
      <c r="AC786" s="672"/>
      <c r="AD786" s="672"/>
      <c r="AE786" s="672"/>
      <c r="AF786" s="672"/>
      <c r="AG786" s="672"/>
      <c r="AH786" s="672"/>
      <c r="AI786" s="672"/>
      <c r="AJ786" s="672"/>
    </row>
    <row r="787" spans="1:36" ht="15.75" customHeight="1">
      <c r="A787" s="672"/>
      <c r="B787" s="672"/>
      <c r="C787" s="672"/>
      <c r="D787" s="672"/>
      <c r="E787" s="672"/>
      <c r="F787" s="672"/>
      <c r="G787" s="672"/>
      <c r="H787" s="672"/>
      <c r="I787" s="672"/>
      <c r="J787" s="672"/>
      <c r="K787" s="672"/>
      <c r="L787" s="672"/>
      <c r="M787" s="672"/>
      <c r="N787" s="672"/>
      <c r="O787" s="672"/>
      <c r="P787" s="672"/>
      <c r="Q787" s="672"/>
      <c r="R787" s="672"/>
      <c r="S787" s="672"/>
      <c r="T787" s="672"/>
      <c r="U787" s="672"/>
      <c r="V787" s="672"/>
      <c r="W787" s="672"/>
      <c r="X787" s="685"/>
      <c r="Y787" s="685"/>
      <c r="Z787" s="672"/>
      <c r="AA787" s="672"/>
      <c r="AB787" s="672"/>
      <c r="AC787" s="672"/>
      <c r="AD787" s="672"/>
      <c r="AE787" s="672"/>
      <c r="AF787" s="672"/>
      <c r="AG787" s="672"/>
      <c r="AH787" s="672"/>
      <c r="AI787" s="672"/>
      <c r="AJ787" s="672"/>
    </row>
    <row r="788" spans="1:36" ht="15.75" customHeight="1">
      <c r="A788" s="672"/>
      <c r="B788" s="672"/>
      <c r="C788" s="672"/>
      <c r="D788" s="672"/>
      <c r="E788" s="672"/>
      <c r="F788" s="672"/>
      <c r="G788" s="672"/>
      <c r="H788" s="672"/>
      <c r="I788" s="672"/>
      <c r="J788" s="672"/>
      <c r="K788" s="672"/>
      <c r="L788" s="672"/>
      <c r="M788" s="672"/>
      <c r="N788" s="672"/>
      <c r="O788" s="672"/>
      <c r="P788" s="672"/>
      <c r="Q788" s="672"/>
      <c r="R788" s="672"/>
      <c r="S788" s="672"/>
      <c r="T788" s="672"/>
      <c r="U788" s="672"/>
      <c r="V788" s="672"/>
      <c r="W788" s="672"/>
      <c r="X788" s="685"/>
      <c r="Y788" s="685"/>
      <c r="Z788" s="672"/>
      <c r="AA788" s="672"/>
      <c r="AB788" s="672"/>
      <c r="AC788" s="672"/>
      <c r="AD788" s="672"/>
      <c r="AE788" s="672"/>
      <c r="AF788" s="672"/>
      <c r="AG788" s="672"/>
      <c r="AH788" s="672"/>
      <c r="AI788" s="672"/>
      <c r="AJ788" s="672"/>
    </row>
    <row r="789" spans="1:36" ht="15.75" customHeight="1">
      <c r="A789" s="672"/>
      <c r="B789" s="672"/>
      <c r="C789" s="672"/>
      <c r="D789" s="672"/>
      <c r="E789" s="672"/>
      <c r="F789" s="672"/>
      <c r="G789" s="672"/>
      <c r="H789" s="672"/>
      <c r="I789" s="672"/>
      <c r="J789" s="672"/>
      <c r="K789" s="672"/>
      <c r="L789" s="672"/>
      <c r="M789" s="672"/>
      <c r="N789" s="672"/>
      <c r="O789" s="672"/>
      <c r="P789" s="672"/>
      <c r="Q789" s="672"/>
      <c r="R789" s="672"/>
      <c r="S789" s="672"/>
      <c r="T789" s="672"/>
      <c r="U789" s="672"/>
      <c r="V789" s="672"/>
      <c r="W789" s="672"/>
      <c r="X789" s="685"/>
      <c r="Y789" s="685"/>
      <c r="Z789" s="672"/>
      <c r="AA789" s="672"/>
      <c r="AB789" s="672"/>
      <c r="AC789" s="672"/>
      <c r="AD789" s="672"/>
      <c r="AE789" s="672"/>
      <c r="AF789" s="672"/>
      <c r="AG789" s="672"/>
      <c r="AH789" s="672"/>
      <c r="AI789" s="672"/>
      <c r="AJ789" s="672"/>
    </row>
    <row r="790" spans="1:36" ht="15.75" customHeight="1">
      <c r="A790" s="672"/>
      <c r="B790" s="672"/>
      <c r="C790" s="672"/>
      <c r="D790" s="672"/>
      <c r="E790" s="672"/>
      <c r="F790" s="672"/>
      <c r="G790" s="672"/>
      <c r="H790" s="672"/>
      <c r="I790" s="672"/>
      <c r="J790" s="672"/>
      <c r="K790" s="672"/>
      <c r="L790" s="672"/>
      <c r="M790" s="672"/>
      <c r="N790" s="672"/>
      <c r="O790" s="672"/>
      <c r="P790" s="672"/>
      <c r="Q790" s="672"/>
      <c r="R790" s="672"/>
      <c r="S790" s="672"/>
      <c r="T790" s="672"/>
      <c r="U790" s="672"/>
      <c r="V790" s="672"/>
      <c r="W790" s="672"/>
      <c r="X790" s="685"/>
      <c r="Y790" s="685"/>
      <c r="Z790" s="672"/>
      <c r="AA790" s="672"/>
      <c r="AB790" s="672"/>
      <c r="AC790" s="672"/>
      <c r="AD790" s="672"/>
      <c r="AE790" s="672"/>
      <c r="AF790" s="672"/>
      <c r="AG790" s="672"/>
      <c r="AH790" s="672"/>
      <c r="AI790" s="672"/>
      <c r="AJ790" s="672"/>
    </row>
    <row r="791" spans="1:36" ht="15.75" customHeight="1">
      <c r="A791" s="672"/>
      <c r="B791" s="672"/>
      <c r="C791" s="672"/>
      <c r="D791" s="672"/>
      <c r="E791" s="672"/>
      <c r="F791" s="672"/>
      <c r="G791" s="672"/>
      <c r="H791" s="672"/>
      <c r="I791" s="672"/>
      <c r="J791" s="672"/>
      <c r="K791" s="672"/>
      <c r="L791" s="672"/>
      <c r="M791" s="672"/>
      <c r="N791" s="672"/>
      <c r="O791" s="672"/>
      <c r="P791" s="672"/>
      <c r="Q791" s="672"/>
      <c r="R791" s="672"/>
      <c r="S791" s="672"/>
      <c r="T791" s="672"/>
      <c r="U791" s="672"/>
      <c r="V791" s="672"/>
      <c r="W791" s="672"/>
      <c r="X791" s="685"/>
      <c r="Y791" s="685"/>
      <c r="Z791" s="672"/>
      <c r="AA791" s="672"/>
      <c r="AB791" s="672"/>
      <c r="AC791" s="672"/>
      <c r="AD791" s="672"/>
      <c r="AE791" s="672"/>
      <c r="AF791" s="672"/>
      <c r="AG791" s="672"/>
      <c r="AH791" s="672"/>
      <c r="AI791" s="672"/>
      <c r="AJ791" s="672"/>
    </row>
    <row r="792" spans="1:36" ht="15.75" customHeight="1">
      <c r="A792" s="672"/>
      <c r="B792" s="672"/>
      <c r="C792" s="672"/>
      <c r="D792" s="672"/>
      <c r="E792" s="672"/>
      <c r="F792" s="672"/>
      <c r="G792" s="672"/>
      <c r="H792" s="672"/>
      <c r="I792" s="672"/>
      <c r="J792" s="672"/>
      <c r="K792" s="672"/>
      <c r="L792" s="672"/>
      <c r="M792" s="672"/>
      <c r="N792" s="672"/>
      <c r="O792" s="672"/>
      <c r="P792" s="672"/>
      <c r="Q792" s="672"/>
      <c r="R792" s="672"/>
      <c r="S792" s="672"/>
      <c r="T792" s="672"/>
      <c r="U792" s="672"/>
      <c r="V792" s="672"/>
      <c r="W792" s="672"/>
      <c r="X792" s="685"/>
      <c r="Y792" s="685"/>
      <c r="Z792" s="672"/>
      <c r="AA792" s="672"/>
      <c r="AB792" s="672"/>
      <c r="AC792" s="672"/>
      <c r="AD792" s="672"/>
      <c r="AE792" s="672"/>
      <c r="AF792" s="672"/>
      <c r="AG792" s="672"/>
      <c r="AH792" s="672"/>
      <c r="AI792" s="672"/>
      <c r="AJ792" s="672"/>
    </row>
    <row r="793" spans="1:36" ht="15.75" customHeight="1">
      <c r="A793" s="672"/>
      <c r="B793" s="672"/>
      <c r="C793" s="672"/>
      <c r="D793" s="672"/>
      <c r="E793" s="672"/>
      <c r="F793" s="672"/>
      <c r="G793" s="672"/>
      <c r="H793" s="672"/>
      <c r="I793" s="672"/>
      <c r="J793" s="672"/>
      <c r="K793" s="672"/>
      <c r="L793" s="672"/>
      <c r="M793" s="672"/>
      <c r="N793" s="672"/>
      <c r="O793" s="672"/>
      <c r="P793" s="672"/>
      <c r="Q793" s="672"/>
      <c r="R793" s="672"/>
      <c r="S793" s="672"/>
      <c r="T793" s="672"/>
      <c r="U793" s="672"/>
      <c r="V793" s="672"/>
      <c r="W793" s="672"/>
      <c r="X793" s="685"/>
      <c r="Y793" s="685"/>
      <c r="Z793" s="672"/>
      <c r="AA793" s="672"/>
      <c r="AB793" s="672"/>
      <c r="AC793" s="672"/>
      <c r="AD793" s="672"/>
      <c r="AE793" s="672"/>
      <c r="AF793" s="672"/>
      <c r="AG793" s="672"/>
      <c r="AH793" s="672"/>
      <c r="AI793" s="672"/>
      <c r="AJ793" s="672"/>
    </row>
    <row r="794" spans="1:36" ht="15.75" customHeight="1">
      <c r="A794" s="672"/>
      <c r="B794" s="672"/>
      <c r="C794" s="672"/>
      <c r="D794" s="672"/>
      <c r="E794" s="672"/>
      <c r="F794" s="672"/>
      <c r="G794" s="672"/>
      <c r="H794" s="672"/>
      <c r="I794" s="672"/>
      <c r="J794" s="672"/>
      <c r="K794" s="672"/>
      <c r="L794" s="672"/>
      <c r="M794" s="672"/>
      <c r="N794" s="672"/>
      <c r="O794" s="672"/>
      <c r="P794" s="672"/>
      <c r="Q794" s="672"/>
      <c r="R794" s="672"/>
      <c r="S794" s="672"/>
      <c r="T794" s="672"/>
      <c r="U794" s="672"/>
      <c r="V794" s="672"/>
      <c r="W794" s="672"/>
      <c r="X794" s="685"/>
      <c r="Y794" s="685"/>
      <c r="Z794" s="672"/>
      <c r="AA794" s="672"/>
      <c r="AB794" s="672"/>
      <c r="AC794" s="672"/>
      <c r="AD794" s="672"/>
      <c r="AE794" s="672"/>
      <c r="AF794" s="672"/>
      <c r="AG794" s="672"/>
      <c r="AH794" s="672"/>
      <c r="AI794" s="672"/>
      <c r="AJ794" s="672"/>
    </row>
    <row r="795" spans="1:36" ht="15.75" customHeight="1">
      <c r="A795" s="672"/>
      <c r="B795" s="672"/>
      <c r="C795" s="672"/>
      <c r="D795" s="672"/>
      <c r="E795" s="672"/>
      <c r="F795" s="672"/>
      <c r="G795" s="672"/>
      <c r="H795" s="672"/>
      <c r="I795" s="672"/>
      <c r="J795" s="672"/>
      <c r="K795" s="672"/>
      <c r="L795" s="672"/>
      <c r="M795" s="672"/>
      <c r="N795" s="672"/>
      <c r="O795" s="672"/>
      <c r="P795" s="672"/>
      <c r="Q795" s="672"/>
      <c r="R795" s="672"/>
      <c r="S795" s="672"/>
      <c r="T795" s="672"/>
      <c r="U795" s="672"/>
      <c r="V795" s="672"/>
      <c r="W795" s="672"/>
      <c r="X795" s="685"/>
      <c r="Y795" s="685"/>
      <c r="Z795" s="672"/>
      <c r="AA795" s="672"/>
      <c r="AB795" s="672"/>
      <c r="AC795" s="672"/>
      <c r="AD795" s="672"/>
      <c r="AE795" s="672"/>
      <c r="AF795" s="672"/>
      <c r="AG795" s="672"/>
      <c r="AH795" s="672"/>
      <c r="AI795" s="672"/>
      <c r="AJ795" s="672"/>
    </row>
    <row r="796" spans="1:36" ht="15.75" customHeight="1">
      <c r="A796" s="672"/>
      <c r="B796" s="672"/>
      <c r="C796" s="672"/>
      <c r="D796" s="672"/>
      <c r="E796" s="672"/>
      <c r="F796" s="672"/>
      <c r="G796" s="672"/>
      <c r="H796" s="672"/>
      <c r="I796" s="672"/>
      <c r="J796" s="672"/>
      <c r="K796" s="672"/>
      <c r="L796" s="672"/>
      <c r="M796" s="672"/>
      <c r="N796" s="672"/>
      <c r="O796" s="672"/>
      <c r="P796" s="672"/>
      <c r="Q796" s="672"/>
      <c r="R796" s="672"/>
      <c r="S796" s="672"/>
      <c r="T796" s="672"/>
      <c r="U796" s="672"/>
      <c r="V796" s="672"/>
      <c r="W796" s="672"/>
      <c r="X796" s="685"/>
      <c r="Y796" s="685"/>
      <c r="Z796" s="672"/>
      <c r="AA796" s="672"/>
      <c r="AB796" s="672"/>
      <c r="AC796" s="672"/>
      <c r="AD796" s="672"/>
      <c r="AE796" s="672"/>
      <c r="AF796" s="672"/>
      <c r="AG796" s="672"/>
      <c r="AH796" s="672"/>
      <c r="AI796" s="672"/>
      <c r="AJ796" s="672"/>
    </row>
    <row r="797" spans="1:36" ht="15.75" customHeight="1">
      <c r="A797" s="672"/>
      <c r="B797" s="672"/>
      <c r="C797" s="672"/>
      <c r="D797" s="672"/>
      <c r="E797" s="672"/>
      <c r="F797" s="672"/>
      <c r="G797" s="672"/>
      <c r="H797" s="672"/>
      <c r="I797" s="672"/>
      <c r="J797" s="672"/>
      <c r="K797" s="672"/>
      <c r="L797" s="672"/>
      <c r="M797" s="672"/>
      <c r="N797" s="672"/>
      <c r="O797" s="672"/>
      <c r="P797" s="672"/>
      <c r="Q797" s="672"/>
      <c r="R797" s="672"/>
      <c r="S797" s="672"/>
      <c r="T797" s="672"/>
      <c r="U797" s="672"/>
      <c r="V797" s="672"/>
      <c r="W797" s="672"/>
      <c r="X797" s="685"/>
      <c r="Y797" s="685"/>
      <c r="Z797" s="672"/>
      <c r="AA797" s="672"/>
      <c r="AB797" s="672"/>
      <c r="AC797" s="672"/>
      <c r="AD797" s="672"/>
      <c r="AE797" s="672"/>
      <c r="AF797" s="672"/>
      <c r="AG797" s="672"/>
      <c r="AH797" s="672"/>
      <c r="AI797" s="672"/>
      <c r="AJ797" s="672"/>
    </row>
    <row r="798" spans="1:36" ht="15.75" customHeight="1">
      <c r="A798" s="672"/>
      <c r="B798" s="672"/>
      <c r="C798" s="672"/>
      <c r="D798" s="672"/>
      <c r="E798" s="672"/>
      <c r="F798" s="672"/>
      <c r="G798" s="672"/>
      <c r="H798" s="672"/>
      <c r="I798" s="672"/>
      <c r="J798" s="672"/>
      <c r="K798" s="672"/>
      <c r="L798" s="672"/>
      <c r="M798" s="672"/>
      <c r="N798" s="672"/>
      <c r="O798" s="672"/>
      <c r="P798" s="672"/>
      <c r="Q798" s="672"/>
      <c r="R798" s="672"/>
      <c r="S798" s="672"/>
      <c r="T798" s="672"/>
      <c r="U798" s="672"/>
      <c r="V798" s="672"/>
      <c r="W798" s="672"/>
      <c r="X798" s="685"/>
      <c r="Y798" s="685"/>
      <c r="Z798" s="672"/>
      <c r="AA798" s="672"/>
      <c r="AB798" s="672"/>
      <c r="AC798" s="672"/>
      <c r="AD798" s="672"/>
      <c r="AE798" s="672"/>
      <c r="AF798" s="672"/>
      <c r="AG798" s="672"/>
      <c r="AH798" s="672"/>
      <c r="AI798" s="672"/>
      <c r="AJ798" s="672"/>
    </row>
    <row r="799" spans="1:36" ht="15.75" customHeight="1">
      <c r="A799" s="672"/>
      <c r="B799" s="672"/>
      <c r="C799" s="672"/>
      <c r="D799" s="672"/>
      <c r="E799" s="672"/>
      <c r="F799" s="672"/>
      <c r="G799" s="672"/>
      <c r="H799" s="672"/>
      <c r="I799" s="672"/>
      <c r="J799" s="672"/>
      <c r="K799" s="672"/>
      <c r="L799" s="672"/>
      <c r="M799" s="672"/>
      <c r="N799" s="672"/>
      <c r="O799" s="672"/>
      <c r="P799" s="672"/>
      <c r="Q799" s="672"/>
      <c r="R799" s="672"/>
      <c r="S799" s="672"/>
      <c r="T799" s="672"/>
      <c r="U799" s="672"/>
      <c r="V799" s="672"/>
      <c r="W799" s="672"/>
      <c r="X799" s="685"/>
      <c r="Y799" s="685"/>
      <c r="Z799" s="672"/>
      <c r="AA799" s="672"/>
      <c r="AB799" s="672"/>
      <c r="AC799" s="672"/>
      <c r="AD799" s="672"/>
      <c r="AE799" s="672"/>
      <c r="AF799" s="672"/>
      <c r="AG799" s="672"/>
      <c r="AH799" s="672"/>
      <c r="AI799" s="672"/>
      <c r="AJ799" s="672"/>
    </row>
    <row r="800" spans="1:36" ht="15.75" customHeight="1">
      <c r="A800" s="672"/>
      <c r="B800" s="672"/>
      <c r="C800" s="672"/>
      <c r="D800" s="672"/>
      <c r="E800" s="672"/>
      <c r="F800" s="672"/>
      <c r="G800" s="672"/>
      <c r="H800" s="672"/>
      <c r="I800" s="672"/>
      <c r="J800" s="672"/>
      <c r="K800" s="672"/>
      <c r="L800" s="672"/>
      <c r="M800" s="672"/>
      <c r="N800" s="672"/>
      <c r="O800" s="672"/>
      <c r="P800" s="672"/>
      <c r="Q800" s="672"/>
      <c r="R800" s="672"/>
      <c r="S800" s="672"/>
      <c r="T800" s="672"/>
      <c r="U800" s="672"/>
      <c r="V800" s="672"/>
      <c r="W800" s="672"/>
      <c r="X800" s="685"/>
      <c r="Y800" s="685"/>
      <c r="Z800" s="672"/>
      <c r="AA800" s="672"/>
      <c r="AB800" s="672"/>
      <c r="AC800" s="672"/>
      <c r="AD800" s="672"/>
      <c r="AE800" s="672"/>
      <c r="AF800" s="672"/>
      <c r="AG800" s="672"/>
      <c r="AH800" s="672"/>
      <c r="AI800" s="672"/>
      <c r="AJ800" s="672"/>
    </row>
    <row r="801" spans="1:36" ht="15.75" customHeight="1">
      <c r="A801" s="672"/>
      <c r="B801" s="672"/>
      <c r="C801" s="672"/>
      <c r="D801" s="672"/>
      <c r="E801" s="672"/>
      <c r="F801" s="672"/>
      <c r="G801" s="672"/>
      <c r="H801" s="672"/>
      <c r="I801" s="672"/>
      <c r="J801" s="672"/>
      <c r="K801" s="672"/>
      <c r="L801" s="672"/>
      <c r="M801" s="672"/>
      <c r="N801" s="672"/>
      <c r="O801" s="672"/>
      <c r="P801" s="672"/>
      <c r="Q801" s="672"/>
      <c r="R801" s="672"/>
      <c r="S801" s="672"/>
      <c r="T801" s="672"/>
      <c r="U801" s="672"/>
      <c r="V801" s="672"/>
      <c r="W801" s="672"/>
      <c r="X801" s="685"/>
      <c r="Y801" s="685"/>
      <c r="Z801" s="672"/>
      <c r="AA801" s="672"/>
      <c r="AB801" s="672"/>
      <c r="AC801" s="672"/>
      <c r="AD801" s="672"/>
      <c r="AE801" s="672"/>
      <c r="AF801" s="672"/>
      <c r="AG801" s="672"/>
      <c r="AH801" s="672"/>
      <c r="AI801" s="672"/>
      <c r="AJ801" s="672"/>
    </row>
    <row r="802" spans="1:36" ht="15.75" customHeight="1">
      <c r="A802" s="672"/>
      <c r="B802" s="672"/>
      <c r="C802" s="672"/>
      <c r="D802" s="672"/>
      <c r="E802" s="672"/>
      <c r="F802" s="672"/>
      <c r="G802" s="672"/>
      <c r="H802" s="672"/>
      <c r="I802" s="672"/>
      <c r="J802" s="672"/>
      <c r="K802" s="672"/>
      <c r="L802" s="672"/>
      <c r="M802" s="672"/>
      <c r="N802" s="672"/>
      <c r="O802" s="672"/>
      <c r="P802" s="672"/>
      <c r="Q802" s="672"/>
      <c r="R802" s="672"/>
      <c r="S802" s="672"/>
      <c r="T802" s="672"/>
      <c r="U802" s="672"/>
      <c r="V802" s="672"/>
      <c r="W802" s="672"/>
      <c r="X802" s="685"/>
      <c r="Y802" s="685"/>
      <c r="Z802" s="672"/>
      <c r="AA802" s="672"/>
      <c r="AB802" s="672"/>
      <c r="AC802" s="672"/>
      <c r="AD802" s="672"/>
      <c r="AE802" s="672"/>
      <c r="AF802" s="672"/>
      <c r="AG802" s="672"/>
      <c r="AH802" s="672"/>
      <c r="AI802" s="672"/>
      <c r="AJ802" s="672"/>
    </row>
    <row r="803" spans="1:36" ht="15.75" customHeight="1">
      <c r="A803" s="672"/>
      <c r="B803" s="672"/>
      <c r="C803" s="672"/>
      <c r="D803" s="672"/>
      <c r="E803" s="672"/>
      <c r="F803" s="672"/>
      <c r="G803" s="672"/>
      <c r="H803" s="672"/>
      <c r="I803" s="672"/>
      <c r="J803" s="672"/>
      <c r="K803" s="672"/>
      <c r="L803" s="672"/>
      <c r="M803" s="672"/>
      <c r="N803" s="672"/>
      <c r="O803" s="672"/>
      <c r="P803" s="672"/>
      <c r="Q803" s="672"/>
      <c r="R803" s="672"/>
      <c r="S803" s="672"/>
      <c r="T803" s="672"/>
      <c r="U803" s="672"/>
      <c r="V803" s="672"/>
      <c r="W803" s="672"/>
      <c r="X803" s="685"/>
      <c r="Y803" s="685"/>
      <c r="Z803" s="672"/>
      <c r="AA803" s="672"/>
      <c r="AB803" s="672"/>
      <c r="AC803" s="672"/>
      <c r="AD803" s="672"/>
      <c r="AE803" s="672"/>
      <c r="AF803" s="672"/>
      <c r="AG803" s="672"/>
      <c r="AH803" s="672"/>
      <c r="AI803" s="672"/>
      <c r="AJ803" s="672"/>
    </row>
    <row r="804" spans="1:36" ht="15.75" customHeight="1">
      <c r="A804" s="672"/>
      <c r="B804" s="672"/>
      <c r="C804" s="672"/>
      <c r="D804" s="672"/>
      <c r="E804" s="672"/>
      <c r="F804" s="672"/>
      <c r="G804" s="672"/>
      <c r="H804" s="672"/>
      <c r="I804" s="672"/>
      <c r="J804" s="672"/>
      <c r="K804" s="672"/>
      <c r="L804" s="672"/>
      <c r="M804" s="672"/>
      <c r="N804" s="672"/>
      <c r="O804" s="672"/>
      <c r="P804" s="672"/>
      <c r="Q804" s="672"/>
      <c r="R804" s="672"/>
      <c r="S804" s="672"/>
      <c r="T804" s="672"/>
      <c r="U804" s="672"/>
      <c r="V804" s="672"/>
      <c r="W804" s="672"/>
      <c r="X804" s="685"/>
      <c r="Y804" s="685"/>
      <c r="Z804" s="672"/>
      <c r="AA804" s="672"/>
      <c r="AB804" s="672"/>
      <c r="AC804" s="672"/>
      <c r="AD804" s="672"/>
      <c r="AE804" s="672"/>
      <c r="AF804" s="672"/>
      <c r="AG804" s="672"/>
      <c r="AH804" s="672"/>
      <c r="AI804" s="672"/>
      <c r="AJ804" s="672"/>
    </row>
    <row r="805" spans="1:36" ht="15.75" customHeight="1">
      <c r="A805" s="672"/>
      <c r="B805" s="672"/>
      <c r="C805" s="672"/>
      <c r="D805" s="672"/>
      <c r="E805" s="672"/>
      <c r="F805" s="672"/>
      <c r="G805" s="672"/>
      <c r="H805" s="672"/>
      <c r="I805" s="672"/>
      <c r="J805" s="672"/>
      <c r="K805" s="672"/>
      <c r="L805" s="672"/>
      <c r="M805" s="672"/>
      <c r="N805" s="672"/>
      <c r="O805" s="672"/>
      <c r="P805" s="672"/>
      <c r="Q805" s="672"/>
      <c r="R805" s="672"/>
      <c r="S805" s="672"/>
      <c r="T805" s="672"/>
      <c r="U805" s="672"/>
      <c r="V805" s="672"/>
      <c r="W805" s="672"/>
      <c r="X805" s="685"/>
      <c r="Y805" s="685"/>
      <c r="Z805" s="672"/>
      <c r="AA805" s="672"/>
      <c r="AB805" s="672"/>
      <c r="AC805" s="672"/>
      <c r="AD805" s="672"/>
      <c r="AE805" s="672"/>
      <c r="AF805" s="672"/>
      <c r="AG805" s="672"/>
      <c r="AH805" s="672"/>
      <c r="AI805" s="672"/>
      <c r="AJ805" s="672"/>
    </row>
    <row r="806" spans="1:36" ht="15.75" customHeight="1">
      <c r="A806" s="672"/>
      <c r="B806" s="672"/>
      <c r="C806" s="672"/>
      <c r="D806" s="672"/>
      <c r="E806" s="672"/>
      <c r="F806" s="672"/>
      <c r="G806" s="672"/>
      <c r="H806" s="672"/>
      <c r="I806" s="672"/>
      <c r="J806" s="672"/>
      <c r="K806" s="672"/>
      <c r="L806" s="672"/>
      <c r="M806" s="672"/>
      <c r="N806" s="672"/>
      <c r="O806" s="672"/>
      <c r="P806" s="672"/>
      <c r="Q806" s="672"/>
      <c r="R806" s="672"/>
      <c r="S806" s="672"/>
      <c r="T806" s="672"/>
      <c r="U806" s="672"/>
      <c r="V806" s="672"/>
      <c r="W806" s="672"/>
      <c r="X806" s="685"/>
      <c r="Y806" s="685"/>
      <c r="Z806" s="672"/>
      <c r="AA806" s="672"/>
      <c r="AB806" s="672"/>
      <c r="AC806" s="672"/>
      <c r="AD806" s="672"/>
      <c r="AE806" s="672"/>
      <c r="AF806" s="672"/>
      <c r="AG806" s="672"/>
      <c r="AH806" s="672"/>
      <c r="AI806" s="672"/>
      <c r="AJ806" s="672"/>
    </row>
    <row r="807" spans="1:36" ht="15.75" customHeight="1">
      <c r="A807" s="672"/>
      <c r="B807" s="672"/>
      <c r="C807" s="672"/>
      <c r="D807" s="672"/>
      <c r="E807" s="672"/>
      <c r="F807" s="672"/>
      <c r="G807" s="672"/>
      <c r="H807" s="672"/>
      <c r="I807" s="672"/>
      <c r="J807" s="672"/>
      <c r="K807" s="672"/>
      <c r="L807" s="672"/>
      <c r="M807" s="672"/>
      <c r="N807" s="672"/>
      <c r="O807" s="672"/>
      <c r="P807" s="672"/>
      <c r="Q807" s="672"/>
      <c r="R807" s="672"/>
      <c r="S807" s="672"/>
      <c r="T807" s="672"/>
      <c r="U807" s="672"/>
      <c r="V807" s="672"/>
      <c r="W807" s="672"/>
      <c r="X807" s="685"/>
      <c r="Y807" s="685"/>
      <c r="Z807" s="672"/>
      <c r="AA807" s="672"/>
      <c r="AB807" s="672"/>
      <c r="AC807" s="672"/>
      <c r="AD807" s="672"/>
      <c r="AE807" s="672"/>
      <c r="AF807" s="672"/>
      <c r="AG807" s="672"/>
      <c r="AH807" s="672"/>
      <c r="AI807" s="672"/>
      <c r="AJ807" s="672"/>
    </row>
    <row r="808" spans="1:36" ht="15.75" customHeight="1">
      <c r="A808" s="672"/>
      <c r="B808" s="672"/>
      <c r="C808" s="672"/>
      <c r="D808" s="672"/>
      <c r="E808" s="672"/>
      <c r="F808" s="672"/>
      <c r="G808" s="672"/>
      <c r="H808" s="672"/>
      <c r="I808" s="672"/>
      <c r="J808" s="672"/>
      <c r="K808" s="672"/>
      <c r="L808" s="672"/>
      <c r="M808" s="672"/>
      <c r="N808" s="672"/>
      <c r="O808" s="672"/>
      <c r="P808" s="672"/>
      <c r="Q808" s="672"/>
      <c r="R808" s="672"/>
      <c r="S808" s="672"/>
      <c r="T808" s="672"/>
      <c r="U808" s="672"/>
      <c r="V808" s="672"/>
      <c r="W808" s="672"/>
      <c r="X808" s="685"/>
      <c r="Y808" s="685"/>
      <c r="Z808" s="672"/>
      <c r="AA808" s="672"/>
      <c r="AB808" s="672"/>
      <c r="AC808" s="672"/>
      <c r="AD808" s="672"/>
      <c r="AE808" s="672"/>
      <c r="AF808" s="672"/>
      <c r="AG808" s="672"/>
      <c r="AH808" s="672"/>
      <c r="AI808" s="672"/>
      <c r="AJ808" s="672"/>
    </row>
    <row r="809" spans="1:36" ht="15.75" customHeight="1">
      <c r="A809" s="672"/>
      <c r="B809" s="672"/>
      <c r="C809" s="672"/>
      <c r="D809" s="672"/>
      <c r="E809" s="672"/>
      <c r="F809" s="672"/>
      <c r="G809" s="672"/>
      <c r="H809" s="672"/>
      <c r="I809" s="672"/>
      <c r="J809" s="672"/>
      <c r="K809" s="672"/>
      <c r="L809" s="672"/>
      <c r="M809" s="672"/>
      <c r="N809" s="672"/>
      <c r="O809" s="672"/>
      <c r="P809" s="672"/>
      <c r="Q809" s="672"/>
      <c r="R809" s="672"/>
      <c r="S809" s="672"/>
      <c r="T809" s="672"/>
      <c r="U809" s="672"/>
      <c r="V809" s="672"/>
      <c r="W809" s="672"/>
      <c r="X809" s="685"/>
      <c r="Y809" s="685"/>
      <c r="Z809" s="672"/>
      <c r="AA809" s="672"/>
      <c r="AB809" s="672"/>
      <c r="AC809" s="672"/>
      <c r="AD809" s="672"/>
      <c r="AE809" s="672"/>
      <c r="AF809" s="672"/>
      <c r="AG809" s="672"/>
      <c r="AH809" s="672"/>
      <c r="AI809" s="672"/>
      <c r="AJ809" s="672"/>
    </row>
    <row r="810" spans="1:36" ht="15.75" customHeight="1">
      <c r="A810" s="672"/>
      <c r="B810" s="672"/>
      <c r="C810" s="672"/>
      <c r="D810" s="672"/>
      <c r="E810" s="672"/>
      <c r="F810" s="672"/>
      <c r="G810" s="672"/>
      <c r="H810" s="672"/>
      <c r="I810" s="672"/>
      <c r="J810" s="672"/>
      <c r="K810" s="672"/>
      <c r="L810" s="672"/>
      <c r="M810" s="672"/>
      <c r="N810" s="672"/>
      <c r="O810" s="672"/>
      <c r="P810" s="672"/>
      <c r="Q810" s="672"/>
      <c r="R810" s="672"/>
      <c r="S810" s="672"/>
      <c r="T810" s="672"/>
      <c r="U810" s="672"/>
      <c r="V810" s="672"/>
      <c r="W810" s="672"/>
      <c r="X810" s="685"/>
      <c r="Y810" s="685"/>
      <c r="Z810" s="672"/>
      <c r="AA810" s="672"/>
      <c r="AB810" s="672"/>
      <c r="AC810" s="672"/>
      <c r="AD810" s="672"/>
      <c r="AE810" s="672"/>
      <c r="AF810" s="672"/>
      <c r="AG810" s="672"/>
      <c r="AH810" s="672"/>
      <c r="AI810" s="672"/>
      <c r="AJ810" s="672"/>
    </row>
    <row r="811" spans="1:36" ht="15.75" customHeight="1">
      <c r="A811" s="672"/>
      <c r="B811" s="672"/>
      <c r="C811" s="672"/>
      <c r="D811" s="672"/>
      <c r="E811" s="672"/>
      <c r="F811" s="672"/>
      <c r="G811" s="672"/>
      <c r="H811" s="672"/>
      <c r="I811" s="672"/>
      <c r="J811" s="672"/>
      <c r="K811" s="672"/>
      <c r="L811" s="672"/>
      <c r="M811" s="672"/>
      <c r="N811" s="672"/>
      <c r="O811" s="672"/>
      <c r="P811" s="672"/>
      <c r="Q811" s="672"/>
      <c r="R811" s="672"/>
      <c r="S811" s="672"/>
      <c r="T811" s="672"/>
      <c r="U811" s="672"/>
      <c r="V811" s="672"/>
      <c r="W811" s="672"/>
      <c r="X811" s="685"/>
      <c r="Y811" s="685"/>
      <c r="Z811" s="672"/>
      <c r="AA811" s="672"/>
      <c r="AB811" s="672"/>
      <c r="AC811" s="672"/>
      <c r="AD811" s="672"/>
      <c r="AE811" s="672"/>
      <c r="AF811" s="672"/>
      <c r="AG811" s="672"/>
      <c r="AH811" s="672"/>
      <c r="AI811" s="672"/>
      <c r="AJ811" s="672"/>
    </row>
    <row r="812" spans="1:36" ht="15.75" customHeight="1">
      <c r="A812" s="672"/>
      <c r="B812" s="672"/>
      <c r="C812" s="672"/>
      <c r="D812" s="672"/>
      <c r="E812" s="672"/>
      <c r="F812" s="672"/>
      <c r="G812" s="672"/>
      <c r="H812" s="672"/>
      <c r="I812" s="672"/>
      <c r="J812" s="672"/>
      <c r="K812" s="672"/>
      <c r="L812" s="672"/>
      <c r="M812" s="672"/>
      <c r="N812" s="672"/>
      <c r="O812" s="672"/>
      <c r="P812" s="672"/>
      <c r="Q812" s="672"/>
      <c r="R812" s="672"/>
      <c r="S812" s="672"/>
      <c r="T812" s="672"/>
      <c r="U812" s="672"/>
      <c r="V812" s="672"/>
      <c r="W812" s="672"/>
      <c r="X812" s="685"/>
      <c r="Y812" s="685"/>
      <c r="Z812" s="672"/>
      <c r="AA812" s="672"/>
      <c r="AB812" s="672"/>
      <c r="AC812" s="672"/>
      <c r="AD812" s="672"/>
      <c r="AE812" s="672"/>
      <c r="AF812" s="672"/>
      <c r="AG812" s="672"/>
      <c r="AH812" s="672"/>
      <c r="AI812" s="672"/>
      <c r="AJ812" s="672"/>
    </row>
    <row r="813" spans="1:36" ht="15.75" customHeight="1">
      <c r="A813" s="672"/>
      <c r="B813" s="672"/>
      <c r="C813" s="672"/>
      <c r="D813" s="672"/>
      <c r="E813" s="672"/>
      <c r="F813" s="672"/>
      <c r="G813" s="672"/>
      <c r="H813" s="672"/>
      <c r="I813" s="672"/>
      <c r="J813" s="672"/>
      <c r="K813" s="672"/>
      <c r="L813" s="672"/>
      <c r="M813" s="672"/>
      <c r="N813" s="672"/>
      <c r="O813" s="672"/>
      <c r="P813" s="672"/>
      <c r="Q813" s="672"/>
      <c r="R813" s="672"/>
      <c r="S813" s="672"/>
      <c r="T813" s="672"/>
      <c r="U813" s="672"/>
      <c r="V813" s="672"/>
      <c r="W813" s="672"/>
      <c r="X813" s="685"/>
      <c r="Y813" s="685"/>
      <c r="Z813" s="672"/>
      <c r="AA813" s="672"/>
      <c r="AB813" s="672"/>
      <c r="AC813" s="672"/>
      <c r="AD813" s="672"/>
      <c r="AE813" s="672"/>
      <c r="AF813" s="672"/>
      <c r="AG813" s="672"/>
      <c r="AH813" s="672"/>
      <c r="AI813" s="672"/>
      <c r="AJ813" s="672"/>
    </row>
    <row r="814" spans="1:36" ht="15.75" customHeight="1">
      <c r="A814" s="672"/>
      <c r="B814" s="672"/>
      <c r="C814" s="672"/>
      <c r="D814" s="672"/>
      <c r="E814" s="672"/>
      <c r="F814" s="672"/>
      <c r="G814" s="672"/>
      <c r="H814" s="672"/>
      <c r="I814" s="672"/>
      <c r="J814" s="672"/>
      <c r="K814" s="672"/>
      <c r="L814" s="672"/>
      <c r="M814" s="672"/>
      <c r="N814" s="672"/>
      <c r="O814" s="672"/>
      <c r="P814" s="672"/>
      <c r="Q814" s="672"/>
      <c r="R814" s="672"/>
      <c r="S814" s="672"/>
      <c r="T814" s="672"/>
      <c r="U814" s="672"/>
      <c r="V814" s="672"/>
      <c r="W814" s="672"/>
      <c r="X814" s="685"/>
      <c r="Y814" s="685"/>
      <c r="Z814" s="672"/>
      <c r="AA814" s="672"/>
      <c r="AB814" s="672"/>
      <c r="AC814" s="672"/>
      <c r="AD814" s="672"/>
      <c r="AE814" s="672"/>
      <c r="AF814" s="672"/>
      <c r="AG814" s="672"/>
      <c r="AH814" s="672"/>
      <c r="AI814" s="672"/>
      <c r="AJ814" s="672"/>
    </row>
    <row r="815" spans="1:36" ht="15.75" customHeight="1">
      <c r="A815" s="672"/>
      <c r="B815" s="672"/>
      <c r="C815" s="672"/>
      <c r="D815" s="672"/>
      <c r="E815" s="672"/>
      <c r="F815" s="672"/>
      <c r="G815" s="672"/>
      <c r="H815" s="672"/>
      <c r="I815" s="672"/>
      <c r="J815" s="672"/>
      <c r="K815" s="672"/>
      <c r="L815" s="672"/>
      <c r="M815" s="672"/>
      <c r="N815" s="672"/>
      <c r="O815" s="672"/>
      <c r="P815" s="672"/>
      <c r="Q815" s="672"/>
      <c r="R815" s="672"/>
      <c r="S815" s="672"/>
      <c r="T815" s="672"/>
      <c r="U815" s="672"/>
      <c r="V815" s="672"/>
      <c r="W815" s="672"/>
      <c r="X815" s="685"/>
      <c r="Y815" s="685"/>
      <c r="Z815" s="672"/>
      <c r="AA815" s="672"/>
      <c r="AB815" s="672"/>
      <c r="AC815" s="672"/>
      <c r="AD815" s="672"/>
      <c r="AE815" s="672"/>
      <c r="AF815" s="672"/>
      <c r="AG815" s="672"/>
      <c r="AH815" s="672"/>
      <c r="AI815" s="672"/>
      <c r="AJ815" s="672"/>
    </row>
    <row r="816" spans="1:36" ht="15.75" customHeight="1">
      <c r="A816" s="672"/>
      <c r="B816" s="672"/>
      <c r="C816" s="672"/>
      <c r="D816" s="672"/>
      <c r="E816" s="672"/>
      <c r="F816" s="672"/>
      <c r="G816" s="672"/>
      <c r="H816" s="672"/>
      <c r="I816" s="672"/>
      <c r="J816" s="672"/>
      <c r="K816" s="672"/>
      <c r="L816" s="672"/>
      <c r="M816" s="672"/>
      <c r="N816" s="672"/>
      <c r="O816" s="672"/>
      <c r="P816" s="672"/>
      <c r="Q816" s="672"/>
      <c r="R816" s="672"/>
      <c r="S816" s="672"/>
      <c r="T816" s="672"/>
      <c r="U816" s="672"/>
      <c r="V816" s="672"/>
      <c r="W816" s="672"/>
      <c r="X816" s="685"/>
      <c r="Y816" s="685"/>
      <c r="Z816" s="672"/>
      <c r="AA816" s="672"/>
      <c r="AB816" s="672"/>
      <c r="AC816" s="672"/>
      <c r="AD816" s="672"/>
      <c r="AE816" s="672"/>
      <c r="AF816" s="672"/>
      <c r="AG816" s="672"/>
      <c r="AH816" s="672"/>
      <c r="AI816" s="672"/>
      <c r="AJ816" s="672"/>
    </row>
    <row r="817" spans="1:36" ht="15.75" customHeight="1">
      <c r="A817" s="672"/>
      <c r="B817" s="672"/>
      <c r="C817" s="672"/>
      <c r="D817" s="672"/>
      <c r="E817" s="672"/>
      <c r="F817" s="672"/>
      <c r="G817" s="672"/>
      <c r="H817" s="672"/>
      <c r="I817" s="672"/>
      <c r="J817" s="672"/>
      <c r="K817" s="672"/>
      <c r="L817" s="672"/>
      <c r="M817" s="672"/>
      <c r="N817" s="672"/>
      <c r="O817" s="672"/>
      <c r="P817" s="672"/>
      <c r="Q817" s="672"/>
      <c r="R817" s="672"/>
      <c r="S817" s="672"/>
      <c r="T817" s="672"/>
      <c r="U817" s="672"/>
      <c r="V817" s="672"/>
      <c r="W817" s="672"/>
      <c r="X817" s="685"/>
      <c r="Y817" s="685"/>
      <c r="Z817" s="672"/>
      <c r="AA817" s="672"/>
      <c r="AB817" s="672"/>
      <c r="AC817" s="672"/>
      <c r="AD817" s="672"/>
      <c r="AE817" s="672"/>
      <c r="AF817" s="672"/>
      <c r="AG817" s="672"/>
      <c r="AH817" s="672"/>
      <c r="AI817" s="672"/>
      <c r="AJ817" s="672"/>
    </row>
    <row r="818" spans="1:36" ht="15.75" customHeight="1">
      <c r="A818" s="672"/>
      <c r="B818" s="672"/>
      <c r="C818" s="672"/>
      <c r="D818" s="672"/>
      <c r="E818" s="672"/>
      <c r="F818" s="672"/>
      <c r="G818" s="672"/>
      <c r="H818" s="672"/>
      <c r="I818" s="672"/>
      <c r="J818" s="672"/>
      <c r="K818" s="672"/>
      <c r="L818" s="672"/>
      <c r="M818" s="672"/>
      <c r="N818" s="672"/>
      <c r="O818" s="672"/>
      <c r="P818" s="672"/>
      <c r="Q818" s="672"/>
      <c r="R818" s="672"/>
      <c r="S818" s="672"/>
      <c r="T818" s="672"/>
      <c r="U818" s="672"/>
      <c r="V818" s="672"/>
      <c r="W818" s="672"/>
      <c r="X818" s="685"/>
      <c r="Y818" s="685"/>
      <c r="Z818" s="672"/>
      <c r="AA818" s="672"/>
      <c r="AB818" s="672"/>
      <c r="AC818" s="672"/>
      <c r="AD818" s="672"/>
      <c r="AE818" s="672"/>
      <c r="AF818" s="672"/>
      <c r="AG818" s="672"/>
      <c r="AH818" s="672"/>
      <c r="AI818" s="672"/>
      <c r="AJ818" s="672"/>
    </row>
    <row r="819" spans="1:36" ht="15.75" customHeight="1">
      <c r="A819" s="672"/>
      <c r="B819" s="672"/>
      <c r="C819" s="672"/>
      <c r="D819" s="672"/>
      <c r="E819" s="672"/>
      <c r="F819" s="672"/>
      <c r="G819" s="672"/>
      <c r="H819" s="672"/>
      <c r="I819" s="672"/>
      <c r="J819" s="672"/>
      <c r="K819" s="672"/>
      <c r="L819" s="672"/>
      <c r="M819" s="672"/>
      <c r="N819" s="672"/>
      <c r="O819" s="672"/>
      <c r="P819" s="672"/>
      <c r="Q819" s="672"/>
      <c r="R819" s="672"/>
      <c r="S819" s="672"/>
      <c r="T819" s="672"/>
      <c r="U819" s="672"/>
      <c r="V819" s="672"/>
      <c r="W819" s="672"/>
      <c r="X819" s="685"/>
      <c r="Y819" s="685"/>
      <c r="Z819" s="672"/>
      <c r="AA819" s="672"/>
      <c r="AB819" s="672"/>
      <c r="AC819" s="672"/>
      <c r="AD819" s="672"/>
      <c r="AE819" s="672"/>
      <c r="AF819" s="672"/>
      <c r="AG819" s="672"/>
      <c r="AH819" s="672"/>
      <c r="AI819" s="672"/>
      <c r="AJ819" s="672"/>
    </row>
    <row r="820" spans="1:36" ht="15.75" customHeight="1">
      <c r="A820" s="672"/>
      <c r="B820" s="672"/>
      <c r="C820" s="672"/>
      <c r="D820" s="672"/>
      <c r="E820" s="672"/>
      <c r="F820" s="672"/>
      <c r="G820" s="672"/>
      <c r="H820" s="672"/>
      <c r="I820" s="672"/>
      <c r="J820" s="672"/>
      <c r="K820" s="672"/>
      <c r="L820" s="672"/>
      <c r="M820" s="672"/>
      <c r="N820" s="672"/>
      <c r="O820" s="672"/>
      <c r="P820" s="672"/>
      <c r="Q820" s="672"/>
      <c r="R820" s="672"/>
      <c r="S820" s="672"/>
      <c r="T820" s="672"/>
      <c r="U820" s="672"/>
      <c r="V820" s="672"/>
      <c r="W820" s="672"/>
      <c r="X820" s="685"/>
      <c r="Y820" s="685"/>
      <c r="Z820" s="672"/>
      <c r="AA820" s="672"/>
      <c r="AB820" s="672"/>
      <c r="AC820" s="672"/>
      <c r="AD820" s="672"/>
      <c r="AE820" s="672"/>
      <c r="AF820" s="672"/>
      <c r="AG820" s="672"/>
      <c r="AH820" s="672"/>
      <c r="AI820" s="672"/>
      <c r="AJ820" s="672"/>
    </row>
    <row r="821" spans="1:36" ht="15.75" customHeight="1">
      <c r="A821" s="672"/>
      <c r="B821" s="672"/>
      <c r="C821" s="672"/>
      <c r="D821" s="672"/>
      <c r="E821" s="672"/>
      <c r="F821" s="672"/>
      <c r="G821" s="672"/>
      <c r="H821" s="672"/>
      <c r="I821" s="672"/>
      <c r="J821" s="672"/>
      <c r="K821" s="672"/>
      <c r="L821" s="672"/>
      <c r="M821" s="672"/>
      <c r="N821" s="672"/>
      <c r="O821" s="672"/>
      <c r="P821" s="672"/>
      <c r="Q821" s="672"/>
      <c r="R821" s="672"/>
      <c r="S821" s="672"/>
      <c r="T821" s="672"/>
      <c r="U821" s="672"/>
      <c r="V821" s="672"/>
      <c r="W821" s="672"/>
      <c r="X821" s="685"/>
      <c r="Y821" s="685"/>
      <c r="Z821" s="672"/>
      <c r="AA821" s="672"/>
      <c r="AB821" s="672"/>
      <c r="AC821" s="672"/>
      <c r="AD821" s="672"/>
      <c r="AE821" s="672"/>
      <c r="AF821" s="672"/>
      <c r="AG821" s="672"/>
      <c r="AH821" s="672"/>
      <c r="AI821" s="672"/>
      <c r="AJ821" s="672"/>
    </row>
    <row r="822" spans="1:36" ht="15.75" customHeight="1">
      <c r="A822" s="672"/>
      <c r="B822" s="672"/>
      <c r="C822" s="672"/>
      <c r="D822" s="672"/>
      <c r="E822" s="672"/>
      <c r="F822" s="672"/>
      <c r="G822" s="672"/>
      <c r="H822" s="672"/>
      <c r="I822" s="672"/>
      <c r="J822" s="672"/>
      <c r="K822" s="672"/>
      <c r="L822" s="672"/>
      <c r="M822" s="672"/>
      <c r="N822" s="672"/>
      <c r="O822" s="672"/>
      <c r="P822" s="672"/>
      <c r="Q822" s="672"/>
      <c r="R822" s="672"/>
      <c r="S822" s="672"/>
      <c r="T822" s="672"/>
      <c r="U822" s="672"/>
      <c r="V822" s="672"/>
      <c r="W822" s="672"/>
      <c r="X822" s="685"/>
      <c r="Y822" s="685"/>
      <c r="Z822" s="672"/>
      <c r="AA822" s="672"/>
      <c r="AB822" s="672"/>
      <c r="AC822" s="672"/>
      <c r="AD822" s="672"/>
      <c r="AE822" s="672"/>
      <c r="AF822" s="672"/>
      <c r="AG822" s="672"/>
      <c r="AH822" s="672"/>
      <c r="AI822" s="672"/>
      <c r="AJ822" s="672"/>
    </row>
    <row r="823" spans="1:36" ht="15.75" customHeight="1">
      <c r="A823" s="672"/>
      <c r="B823" s="672"/>
      <c r="C823" s="672"/>
      <c r="D823" s="672"/>
      <c r="E823" s="672"/>
      <c r="F823" s="672"/>
      <c r="G823" s="672"/>
      <c r="H823" s="672"/>
      <c r="I823" s="672"/>
      <c r="J823" s="672"/>
      <c r="K823" s="672"/>
      <c r="L823" s="672"/>
      <c r="M823" s="672"/>
      <c r="N823" s="672"/>
      <c r="O823" s="672"/>
      <c r="P823" s="672"/>
      <c r="Q823" s="672"/>
      <c r="R823" s="672"/>
      <c r="S823" s="672"/>
      <c r="T823" s="672"/>
      <c r="U823" s="672"/>
      <c r="V823" s="672"/>
      <c r="W823" s="672"/>
      <c r="X823" s="685"/>
      <c r="Y823" s="685"/>
      <c r="Z823" s="672"/>
      <c r="AA823" s="672"/>
      <c r="AB823" s="672"/>
      <c r="AC823" s="672"/>
      <c r="AD823" s="672"/>
      <c r="AE823" s="672"/>
      <c r="AF823" s="672"/>
      <c r="AG823" s="672"/>
      <c r="AH823" s="672"/>
      <c r="AI823" s="672"/>
      <c r="AJ823" s="672"/>
    </row>
    <row r="824" spans="1:36" ht="15.75" customHeight="1">
      <c r="A824" s="672"/>
      <c r="B824" s="672"/>
      <c r="C824" s="672"/>
      <c r="D824" s="672"/>
      <c r="E824" s="672"/>
      <c r="F824" s="672"/>
      <c r="G824" s="672"/>
      <c r="H824" s="672"/>
      <c r="I824" s="672"/>
      <c r="J824" s="672"/>
      <c r="K824" s="672"/>
      <c r="L824" s="672"/>
      <c r="M824" s="672"/>
      <c r="N824" s="672"/>
      <c r="O824" s="672"/>
      <c r="P824" s="672"/>
      <c r="Q824" s="672"/>
      <c r="R824" s="672"/>
      <c r="S824" s="672"/>
      <c r="T824" s="672"/>
      <c r="U824" s="672"/>
      <c r="V824" s="672"/>
      <c r="W824" s="672"/>
      <c r="X824" s="685"/>
      <c r="Y824" s="685"/>
      <c r="Z824" s="672"/>
      <c r="AA824" s="672"/>
      <c r="AB824" s="672"/>
      <c r="AC824" s="672"/>
      <c r="AD824" s="672"/>
      <c r="AE824" s="672"/>
      <c r="AF824" s="672"/>
      <c r="AG824" s="672"/>
      <c r="AH824" s="672"/>
      <c r="AI824" s="672"/>
      <c r="AJ824" s="672"/>
    </row>
    <row r="825" spans="1:36" ht="15.75" customHeight="1">
      <c r="A825" s="672"/>
      <c r="B825" s="672"/>
      <c r="C825" s="672"/>
      <c r="D825" s="672"/>
      <c r="E825" s="672"/>
      <c r="F825" s="672"/>
      <c r="G825" s="672"/>
      <c r="H825" s="672"/>
      <c r="I825" s="672"/>
      <c r="J825" s="672"/>
      <c r="K825" s="672"/>
      <c r="L825" s="672"/>
      <c r="M825" s="672"/>
      <c r="N825" s="672"/>
      <c r="O825" s="672"/>
      <c r="P825" s="672"/>
      <c r="Q825" s="672"/>
      <c r="R825" s="672"/>
      <c r="S825" s="672"/>
      <c r="T825" s="672"/>
      <c r="U825" s="672"/>
      <c r="V825" s="672"/>
      <c r="W825" s="672"/>
      <c r="X825" s="685"/>
      <c r="Y825" s="685"/>
      <c r="Z825" s="672"/>
      <c r="AA825" s="672"/>
      <c r="AB825" s="672"/>
      <c r="AC825" s="672"/>
      <c r="AD825" s="672"/>
      <c r="AE825" s="672"/>
      <c r="AF825" s="672"/>
      <c r="AG825" s="672"/>
      <c r="AH825" s="672"/>
      <c r="AI825" s="672"/>
      <c r="AJ825" s="672"/>
    </row>
    <row r="826" spans="1:36" ht="15.75" customHeight="1">
      <c r="A826" s="672"/>
      <c r="B826" s="672"/>
      <c r="C826" s="672"/>
      <c r="D826" s="672"/>
      <c r="E826" s="672"/>
      <c r="F826" s="672"/>
      <c r="G826" s="672"/>
      <c r="H826" s="672"/>
      <c r="I826" s="672"/>
      <c r="J826" s="672"/>
      <c r="K826" s="672"/>
      <c r="L826" s="672"/>
      <c r="M826" s="672"/>
      <c r="N826" s="672"/>
      <c r="O826" s="672"/>
      <c r="P826" s="672"/>
      <c r="Q826" s="672"/>
      <c r="R826" s="672"/>
      <c r="S826" s="672"/>
      <c r="T826" s="672"/>
      <c r="U826" s="672"/>
      <c r="V826" s="672"/>
      <c r="W826" s="672"/>
      <c r="X826" s="685"/>
      <c r="Y826" s="685"/>
      <c r="Z826" s="672"/>
      <c r="AA826" s="672"/>
      <c r="AB826" s="672"/>
      <c r="AC826" s="672"/>
      <c r="AD826" s="672"/>
      <c r="AE826" s="672"/>
      <c r="AF826" s="672"/>
      <c r="AG826" s="672"/>
      <c r="AH826" s="672"/>
      <c r="AI826" s="672"/>
      <c r="AJ826" s="672"/>
    </row>
    <row r="827" spans="1:36" ht="15.75" customHeight="1">
      <c r="A827" s="672"/>
      <c r="B827" s="672"/>
      <c r="C827" s="672"/>
      <c r="D827" s="672"/>
      <c r="E827" s="672"/>
      <c r="F827" s="672"/>
      <c r="G827" s="672"/>
      <c r="H827" s="672"/>
      <c r="I827" s="672"/>
      <c r="J827" s="672"/>
      <c r="K827" s="672"/>
      <c r="L827" s="672"/>
      <c r="M827" s="672"/>
      <c r="N827" s="672"/>
      <c r="O827" s="672"/>
      <c r="P827" s="672"/>
      <c r="Q827" s="672"/>
      <c r="R827" s="672"/>
      <c r="S827" s="672"/>
      <c r="T827" s="672"/>
      <c r="U827" s="672"/>
      <c r="V827" s="672"/>
      <c r="W827" s="672"/>
      <c r="X827" s="685"/>
      <c r="Y827" s="685"/>
      <c r="Z827" s="672"/>
      <c r="AA827" s="672"/>
      <c r="AB827" s="672"/>
      <c r="AC827" s="672"/>
      <c r="AD827" s="672"/>
      <c r="AE827" s="672"/>
      <c r="AF827" s="672"/>
      <c r="AG827" s="672"/>
      <c r="AH827" s="672"/>
      <c r="AI827" s="672"/>
      <c r="AJ827" s="672"/>
    </row>
    <row r="828" spans="1:36" ht="15.75" customHeight="1">
      <c r="A828" s="672"/>
      <c r="B828" s="672"/>
      <c r="C828" s="672"/>
      <c r="D828" s="672"/>
      <c r="E828" s="672"/>
      <c r="F828" s="672"/>
      <c r="G828" s="672"/>
      <c r="H828" s="672"/>
      <c r="I828" s="672"/>
      <c r="J828" s="672"/>
      <c r="K828" s="672"/>
      <c r="L828" s="672"/>
      <c r="M828" s="672"/>
      <c r="N828" s="672"/>
      <c r="O828" s="672"/>
      <c r="P828" s="672"/>
      <c r="Q828" s="672"/>
      <c r="R828" s="672"/>
      <c r="S828" s="672"/>
      <c r="T828" s="672"/>
      <c r="U828" s="672"/>
      <c r="V828" s="672"/>
      <c r="W828" s="672"/>
      <c r="X828" s="685"/>
      <c r="Y828" s="685"/>
      <c r="Z828" s="672"/>
      <c r="AA828" s="672"/>
      <c r="AB828" s="672"/>
      <c r="AC828" s="672"/>
      <c r="AD828" s="672"/>
      <c r="AE828" s="672"/>
      <c r="AF828" s="672"/>
      <c r="AG828" s="672"/>
      <c r="AH828" s="672"/>
      <c r="AI828" s="672"/>
      <c r="AJ828" s="672"/>
    </row>
    <row r="829" spans="1:36" ht="15.75" customHeight="1">
      <c r="A829" s="672"/>
      <c r="B829" s="672"/>
      <c r="C829" s="672"/>
      <c r="D829" s="672"/>
      <c r="E829" s="672"/>
      <c r="F829" s="672"/>
      <c r="G829" s="672"/>
      <c r="H829" s="672"/>
      <c r="I829" s="672"/>
      <c r="J829" s="672"/>
      <c r="K829" s="672"/>
      <c r="L829" s="672"/>
      <c r="M829" s="672"/>
      <c r="N829" s="672"/>
      <c r="O829" s="672"/>
      <c r="P829" s="672"/>
      <c r="Q829" s="672"/>
      <c r="R829" s="672"/>
      <c r="S829" s="672"/>
      <c r="T829" s="672"/>
      <c r="U829" s="672"/>
      <c r="V829" s="672"/>
      <c r="W829" s="672"/>
      <c r="X829" s="685"/>
      <c r="Y829" s="685"/>
      <c r="Z829" s="672"/>
      <c r="AA829" s="672"/>
      <c r="AB829" s="672"/>
      <c r="AC829" s="672"/>
      <c r="AD829" s="672"/>
      <c r="AE829" s="672"/>
      <c r="AF829" s="672"/>
      <c r="AG829" s="672"/>
      <c r="AH829" s="672"/>
      <c r="AI829" s="672"/>
      <c r="AJ829" s="672"/>
    </row>
    <row r="830" spans="1:36" ht="15.75" customHeight="1">
      <c r="A830" s="672"/>
      <c r="B830" s="672"/>
      <c r="C830" s="672"/>
      <c r="D830" s="672"/>
      <c r="E830" s="672"/>
      <c r="F830" s="672"/>
      <c r="G830" s="672"/>
      <c r="H830" s="672"/>
      <c r="I830" s="672"/>
      <c r="J830" s="672"/>
      <c r="K830" s="672"/>
      <c r="L830" s="672"/>
      <c r="M830" s="672"/>
      <c r="N830" s="672"/>
      <c r="O830" s="672"/>
      <c r="P830" s="672"/>
      <c r="Q830" s="672"/>
      <c r="R830" s="672"/>
      <c r="S830" s="672"/>
      <c r="T830" s="672"/>
      <c r="U830" s="672"/>
      <c r="V830" s="672"/>
      <c r="W830" s="672"/>
      <c r="X830" s="685"/>
      <c r="Y830" s="685"/>
      <c r="Z830" s="672"/>
      <c r="AA830" s="672"/>
      <c r="AB830" s="672"/>
      <c r="AC830" s="672"/>
      <c r="AD830" s="672"/>
      <c r="AE830" s="672"/>
      <c r="AF830" s="672"/>
      <c r="AG830" s="672"/>
      <c r="AH830" s="672"/>
      <c r="AI830" s="672"/>
      <c r="AJ830" s="672"/>
    </row>
    <row r="831" spans="1:36" ht="15.75" customHeight="1">
      <c r="A831" s="672"/>
      <c r="B831" s="672"/>
      <c r="C831" s="672"/>
      <c r="D831" s="672"/>
      <c r="E831" s="672"/>
      <c r="F831" s="672"/>
      <c r="G831" s="672"/>
      <c r="H831" s="672"/>
      <c r="I831" s="672"/>
      <c r="J831" s="672"/>
      <c r="K831" s="672"/>
      <c r="L831" s="672"/>
      <c r="M831" s="672"/>
      <c r="N831" s="672"/>
      <c r="O831" s="672"/>
      <c r="P831" s="672"/>
      <c r="Q831" s="672"/>
      <c r="R831" s="672"/>
      <c r="S831" s="672"/>
      <c r="T831" s="672"/>
      <c r="U831" s="672"/>
      <c r="V831" s="672"/>
      <c r="W831" s="672"/>
      <c r="X831" s="685"/>
      <c r="Y831" s="685"/>
      <c r="Z831" s="672"/>
      <c r="AA831" s="672"/>
      <c r="AB831" s="672"/>
      <c r="AC831" s="672"/>
      <c r="AD831" s="672"/>
      <c r="AE831" s="672"/>
      <c r="AF831" s="672"/>
      <c r="AG831" s="672"/>
      <c r="AH831" s="672"/>
      <c r="AI831" s="672"/>
      <c r="AJ831" s="672"/>
    </row>
    <row r="832" spans="1:36" ht="15.75" customHeight="1">
      <c r="A832" s="672"/>
      <c r="B832" s="672"/>
      <c r="C832" s="672"/>
      <c r="D832" s="672"/>
      <c r="E832" s="672"/>
      <c r="F832" s="672"/>
      <c r="G832" s="672"/>
      <c r="H832" s="672"/>
      <c r="I832" s="672"/>
      <c r="J832" s="672"/>
      <c r="K832" s="672"/>
      <c r="L832" s="672"/>
      <c r="M832" s="672"/>
      <c r="N832" s="672"/>
      <c r="O832" s="672"/>
      <c r="P832" s="672"/>
      <c r="Q832" s="672"/>
      <c r="R832" s="672"/>
      <c r="S832" s="672"/>
      <c r="T832" s="672"/>
      <c r="U832" s="672"/>
      <c r="V832" s="672"/>
      <c r="W832" s="672"/>
      <c r="X832" s="685"/>
      <c r="Y832" s="685"/>
      <c r="Z832" s="672"/>
      <c r="AA832" s="672"/>
      <c r="AB832" s="672"/>
      <c r="AC832" s="672"/>
      <c r="AD832" s="672"/>
      <c r="AE832" s="672"/>
      <c r="AF832" s="672"/>
      <c r="AG832" s="672"/>
      <c r="AH832" s="672"/>
      <c r="AI832" s="672"/>
      <c r="AJ832" s="672"/>
    </row>
    <row r="833" spans="1:36" ht="15.75" customHeight="1">
      <c r="A833" s="672"/>
      <c r="B833" s="672"/>
      <c r="C833" s="672"/>
      <c r="D833" s="672"/>
      <c r="E833" s="672"/>
      <c r="F833" s="672"/>
      <c r="G833" s="672"/>
      <c r="H833" s="672"/>
      <c r="I833" s="672"/>
      <c r="J833" s="672"/>
      <c r="K833" s="672"/>
      <c r="L833" s="672"/>
      <c r="M833" s="672"/>
      <c r="N833" s="672"/>
      <c r="O833" s="672"/>
      <c r="P833" s="672"/>
      <c r="Q833" s="672"/>
      <c r="R833" s="672"/>
      <c r="S833" s="672"/>
      <c r="T833" s="672"/>
      <c r="U833" s="672"/>
      <c r="V833" s="672"/>
      <c r="W833" s="672"/>
      <c r="X833" s="685"/>
      <c r="Y833" s="685"/>
      <c r="Z833" s="672"/>
      <c r="AA833" s="672"/>
      <c r="AB833" s="672"/>
      <c r="AC833" s="672"/>
      <c r="AD833" s="672"/>
      <c r="AE833" s="672"/>
      <c r="AF833" s="672"/>
      <c r="AG833" s="672"/>
      <c r="AH833" s="672"/>
      <c r="AI833" s="672"/>
      <c r="AJ833" s="672"/>
    </row>
    <row r="834" spans="1:36" ht="15.75" customHeight="1">
      <c r="A834" s="672"/>
      <c r="B834" s="672"/>
      <c r="C834" s="672"/>
      <c r="D834" s="672"/>
      <c r="E834" s="672"/>
      <c r="F834" s="672"/>
      <c r="G834" s="672"/>
      <c r="H834" s="672"/>
      <c r="I834" s="672"/>
      <c r="J834" s="672"/>
      <c r="K834" s="672"/>
      <c r="L834" s="672"/>
      <c r="M834" s="672"/>
      <c r="N834" s="672"/>
      <c r="O834" s="672"/>
      <c r="P834" s="672"/>
      <c r="Q834" s="672"/>
      <c r="R834" s="672"/>
      <c r="S834" s="672"/>
      <c r="T834" s="672"/>
      <c r="U834" s="672"/>
      <c r="V834" s="672"/>
      <c r="W834" s="672"/>
      <c r="X834" s="685"/>
      <c r="Y834" s="685"/>
      <c r="Z834" s="672"/>
      <c r="AA834" s="672"/>
      <c r="AB834" s="672"/>
      <c r="AC834" s="672"/>
      <c r="AD834" s="672"/>
      <c r="AE834" s="672"/>
      <c r="AF834" s="672"/>
      <c r="AG834" s="672"/>
      <c r="AH834" s="672"/>
      <c r="AI834" s="672"/>
      <c r="AJ834" s="672"/>
    </row>
    <row r="835" spans="1:36" ht="15.75" customHeight="1">
      <c r="A835" s="672"/>
      <c r="B835" s="672"/>
      <c r="C835" s="672"/>
      <c r="D835" s="672"/>
      <c r="E835" s="672"/>
      <c r="F835" s="672"/>
      <c r="G835" s="672"/>
      <c r="H835" s="672"/>
      <c r="I835" s="672"/>
      <c r="J835" s="672"/>
      <c r="K835" s="672"/>
      <c r="L835" s="672"/>
      <c r="M835" s="672"/>
      <c r="N835" s="672"/>
      <c r="O835" s="672"/>
      <c r="P835" s="672"/>
      <c r="Q835" s="672"/>
      <c r="R835" s="672"/>
      <c r="S835" s="672"/>
      <c r="T835" s="672"/>
      <c r="U835" s="672"/>
      <c r="V835" s="672"/>
      <c r="W835" s="672"/>
      <c r="X835" s="685"/>
      <c r="Y835" s="685"/>
      <c r="Z835" s="672"/>
      <c r="AA835" s="672"/>
      <c r="AB835" s="672"/>
      <c r="AC835" s="672"/>
      <c r="AD835" s="672"/>
      <c r="AE835" s="672"/>
      <c r="AF835" s="672"/>
      <c r="AG835" s="672"/>
      <c r="AH835" s="672"/>
      <c r="AI835" s="672"/>
      <c r="AJ835" s="672"/>
    </row>
    <row r="836" spans="1:36" ht="15.75" customHeight="1">
      <c r="A836" s="672"/>
      <c r="B836" s="672"/>
      <c r="C836" s="672"/>
      <c r="D836" s="672"/>
      <c r="E836" s="672"/>
      <c r="F836" s="672"/>
      <c r="G836" s="672"/>
      <c r="H836" s="672"/>
      <c r="I836" s="672"/>
      <c r="J836" s="672"/>
      <c r="K836" s="672"/>
      <c r="L836" s="672"/>
      <c r="M836" s="672"/>
      <c r="N836" s="672"/>
      <c r="O836" s="672"/>
      <c r="P836" s="672"/>
      <c r="Q836" s="672"/>
      <c r="R836" s="672"/>
      <c r="S836" s="672"/>
      <c r="T836" s="672"/>
      <c r="U836" s="672"/>
      <c r="V836" s="672"/>
      <c r="W836" s="672"/>
      <c r="X836" s="685"/>
      <c r="Y836" s="685"/>
      <c r="Z836" s="672"/>
      <c r="AA836" s="672"/>
      <c r="AB836" s="672"/>
      <c r="AC836" s="672"/>
      <c r="AD836" s="672"/>
      <c r="AE836" s="672"/>
      <c r="AF836" s="672"/>
      <c r="AG836" s="672"/>
      <c r="AH836" s="672"/>
      <c r="AI836" s="672"/>
      <c r="AJ836" s="672"/>
    </row>
    <row r="837" spans="1:36" ht="15.75" customHeight="1">
      <c r="A837" s="672"/>
      <c r="B837" s="672"/>
      <c r="C837" s="672"/>
      <c r="D837" s="672"/>
      <c r="E837" s="672"/>
      <c r="F837" s="672"/>
      <c r="G837" s="672"/>
      <c r="H837" s="672"/>
      <c r="I837" s="672"/>
      <c r="J837" s="672"/>
      <c r="K837" s="672"/>
      <c r="L837" s="672"/>
      <c r="M837" s="672"/>
      <c r="N837" s="672"/>
      <c r="O837" s="672"/>
      <c r="P837" s="672"/>
      <c r="Q837" s="672"/>
      <c r="R837" s="672"/>
      <c r="S837" s="672"/>
      <c r="T837" s="672"/>
      <c r="U837" s="672"/>
      <c r="V837" s="672"/>
      <c r="W837" s="672"/>
      <c r="X837" s="685"/>
      <c r="Y837" s="685"/>
      <c r="Z837" s="672"/>
      <c r="AA837" s="672"/>
      <c r="AB837" s="672"/>
      <c r="AC837" s="672"/>
      <c r="AD837" s="672"/>
      <c r="AE837" s="672"/>
      <c r="AF837" s="672"/>
      <c r="AG837" s="672"/>
      <c r="AH837" s="672"/>
      <c r="AI837" s="672"/>
      <c r="AJ837" s="672"/>
    </row>
    <row r="838" spans="1:36" ht="15.75" customHeight="1">
      <c r="A838" s="672"/>
      <c r="B838" s="672"/>
      <c r="C838" s="672"/>
      <c r="D838" s="672"/>
      <c r="E838" s="672"/>
      <c r="F838" s="672"/>
      <c r="G838" s="672"/>
      <c r="H838" s="672"/>
      <c r="I838" s="672"/>
      <c r="J838" s="672"/>
      <c r="K838" s="672"/>
      <c r="L838" s="672"/>
      <c r="M838" s="672"/>
      <c r="N838" s="672"/>
      <c r="O838" s="672"/>
      <c r="P838" s="672"/>
      <c r="Q838" s="672"/>
      <c r="R838" s="672"/>
      <c r="S838" s="672"/>
      <c r="T838" s="672"/>
      <c r="U838" s="672"/>
      <c r="V838" s="672"/>
      <c r="W838" s="672"/>
      <c r="X838" s="685"/>
      <c r="Y838" s="685"/>
      <c r="Z838" s="672"/>
      <c r="AA838" s="672"/>
      <c r="AB838" s="672"/>
      <c r="AC838" s="672"/>
      <c r="AD838" s="672"/>
      <c r="AE838" s="672"/>
      <c r="AF838" s="672"/>
      <c r="AG838" s="672"/>
      <c r="AH838" s="672"/>
      <c r="AI838" s="672"/>
      <c r="AJ838" s="672"/>
    </row>
    <row r="839" spans="1:36" ht="15.75" customHeight="1">
      <c r="A839" s="672"/>
      <c r="B839" s="672"/>
      <c r="C839" s="672"/>
      <c r="D839" s="672"/>
      <c r="E839" s="672"/>
      <c r="F839" s="672"/>
      <c r="G839" s="672"/>
      <c r="H839" s="672"/>
      <c r="I839" s="672"/>
      <c r="J839" s="672"/>
      <c r="K839" s="672"/>
      <c r="L839" s="672"/>
      <c r="M839" s="672"/>
      <c r="N839" s="672"/>
      <c r="O839" s="672"/>
      <c r="P839" s="672"/>
      <c r="Q839" s="672"/>
      <c r="R839" s="672"/>
      <c r="S839" s="672"/>
      <c r="T839" s="672"/>
      <c r="U839" s="672"/>
      <c r="V839" s="672"/>
      <c r="W839" s="672"/>
      <c r="X839" s="685"/>
      <c r="Y839" s="685"/>
      <c r="Z839" s="672"/>
      <c r="AA839" s="672"/>
      <c r="AB839" s="672"/>
      <c r="AC839" s="672"/>
      <c r="AD839" s="672"/>
      <c r="AE839" s="672"/>
      <c r="AF839" s="672"/>
      <c r="AG839" s="672"/>
      <c r="AH839" s="672"/>
      <c r="AI839" s="672"/>
      <c r="AJ839" s="672"/>
    </row>
    <row r="840" spans="1:36" ht="15.75" customHeight="1">
      <c r="A840" s="672"/>
      <c r="B840" s="672"/>
      <c r="C840" s="672"/>
      <c r="D840" s="672"/>
      <c r="E840" s="672"/>
      <c r="F840" s="672"/>
      <c r="G840" s="672"/>
      <c r="H840" s="672"/>
      <c r="I840" s="672"/>
      <c r="J840" s="672"/>
      <c r="K840" s="672"/>
      <c r="L840" s="672"/>
      <c r="M840" s="672"/>
      <c r="N840" s="672"/>
      <c r="O840" s="672"/>
      <c r="P840" s="672"/>
      <c r="Q840" s="672"/>
      <c r="R840" s="672"/>
      <c r="S840" s="672"/>
      <c r="T840" s="672"/>
      <c r="U840" s="672"/>
      <c r="V840" s="672"/>
      <c r="W840" s="672"/>
      <c r="X840" s="685"/>
      <c r="Y840" s="685"/>
      <c r="Z840" s="672"/>
      <c r="AA840" s="672"/>
      <c r="AB840" s="672"/>
      <c r="AC840" s="672"/>
      <c r="AD840" s="672"/>
      <c r="AE840" s="672"/>
      <c r="AF840" s="672"/>
      <c r="AG840" s="672"/>
      <c r="AH840" s="672"/>
      <c r="AI840" s="672"/>
      <c r="AJ840" s="672"/>
    </row>
    <row r="841" spans="1:36" ht="15.75" customHeight="1">
      <c r="A841" s="672"/>
      <c r="B841" s="672"/>
      <c r="C841" s="672"/>
      <c r="D841" s="672"/>
      <c r="E841" s="672"/>
      <c r="F841" s="672"/>
      <c r="G841" s="672"/>
      <c r="H841" s="672"/>
      <c r="I841" s="672"/>
      <c r="J841" s="672"/>
      <c r="K841" s="672"/>
      <c r="L841" s="672"/>
      <c r="M841" s="672"/>
      <c r="N841" s="672"/>
      <c r="O841" s="672"/>
      <c r="P841" s="672"/>
      <c r="Q841" s="672"/>
      <c r="R841" s="672"/>
      <c r="S841" s="672"/>
      <c r="T841" s="672"/>
      <c r="U841" s="672"/>
      <c r="V841" s="672"/>
      <c r="W841" s="672"/>
      <c r="X841" s="685"/>
      <c r="Y841" s="685"/>
      <c r="Z841" s="672"/>
      <c r="AA841" s="672"/>
      <c r="AB841" s="672"/>
      <c r="AC841" s="672"/>
      <c r="AD841" s="672"/>
      <c r="AE841" s="672"/>
      <c r="AF841" s="672"/>
      <c r="AG841" s="672"/>
      <c r="AH841" s="672"/>
      <c r="AI841" s="672"/>
      <c r="AJ841" s="672"/>
    </row>
    <row r="842" spans="1:36" ht="15.75" customHeight="1">
      <c r="A842" s="672"/>
      <c r="B842" s="672"/>
      <c r="C842" s="672"/>
      <c r="D842" s="672"/>
      <c r="E842" s="672"/>
      <c r="F842" s="672"/>
      <c r="G842" s="672"/>
      <c r="H842" s="672"/>
      <c r="I842" s="672"/>
      <c r="J842" s="672"/>
      <c r="K842" s="672"/>
      <c r="L842" s="672"/>
      <c r="M842" s="672"/>
      <c r="N842" s="672"/>
      <c r="O842" s="672"/>
      <c r="P842" s="672"/>
      <c r="Q842" s="672"/>
      <c r="R842" s="672"/>
      <c r="S842" s="672"/>
      <c r="T842" s="672"/>
      <c r="U842" s="672"/>
      <c r="V842" s="672"/>
      <c r="W842" s="672"/>
      <c r="X842" s="685"/>
      <c r="Y842" s="685"/>
      <c r="Z842" s="672"/>
      <c r="AA842" s="672"/>
      <c r="AB842" s="672"/>
      <c r="AC842" s="672"/>
      <c r="AD842" s="672"/>
      <c r="AE842" s="672"/>
      <c r="AF842" s="672"/>
      <c r="AG842" s="672"/>
      <c r="AH842" s="672"/>
      <c r="AI842" s="672"/>
      <c r="AJ842" s="672"/>
    </row>
    <row r="843" spans="1:36" ht="15.75" customHeight="1">
      <c r="A843" s="672"/>
      <c r="B843" s="672"/>
      <c r="C843" s="672"/>
      <c r="D843" s="672"/>
      <c r="E843" s="672"/>
      <c r="F843" s="672"/>
      <c r="G843" s="672"/>
      <c r="H843" s="672"/>
      <c r="I843" s="672"/>
      <c r="J843" s="672"/>
      <c r="K843" s="672"/>
      <c r="L843" s="672"/>
      <c r="M843" s="672"/>
      <c r="N843" s="672"/>
      <c r="O843" s="672"/>
      <c r="P843" s="672"/>
      <c r="Q843" s="672"/>
      <c r="R843" s="672"/>
      <c r="S843" s="672"/>
      <c r="T843" s="672"/>
      <c r="U843" s="672"/>
      <c r="V843" s="672"/>
      <c r="W843" s="672"/>
      <c r="X843" s="685"/>
      <c r="Y843" s="685"/>
      <c r="Z843" s="672"/>
      <c r="AA843" s="672"/>
      <c r="AB843" s="672"/>
      <c r="AC843" s="672"/>
      <c r="AD843" s="672"/>
      <c r="AE843" s="672"/>
      <c r="AF843" s="672"/>
      <c r="AG843" s="672"/>
      <c r="AH843" s="672"/>
      <c r="AI843" s="672"/>
      <c r="AJ843" s="672"/>
    </row>
    <row r="844" spans="1:36" ht="15.75" customHeight="1">
      <c r="A844" s="672"/>
      <c r="B844" s="672"/>
      <c r="C844" s="672"/>
      <c r="D844" s="672"/>
      <c r="E844" s="672"/>
      <c r="F844" s="672"/>
      <c r="G844" s="672"/>
      <c r="H844" s="672"/>
      <c r="I844" s="672"/>
      <c r="J844" s="672"/>
      <c r="K844" s="672"/>
      <c r="L844" s="672"/>
      <c r="M844" s="672"/>
      <c r="N844" s="672"/>
      <c r="O844" s="672"/>
      <c r="P844" s="672"/>
      <c r="Q844" s="672"/>
      <c r="R844" s="672"/>
      <c r="S844" s="672"/>
      <c r="T844" s="672"/>
      <c r="U844" s="672"/>
      <c r="V844" s="672"/>
      <c r="W844" s="672"/>
      <c r="X844" s="685"/>
      <c r="Y844" s="685"/>
      <c r="Z844" s="672"/>
      <c r="AA844" s="672"/>
      <c r="AB844" s="672"/>
      <c r="AC844" s="672"/>
      <c r="AD844" s="672"/>
      <c r="AE844" s="672"/>
      <c r="AF844" s="672"/>
      <c r="AG844" s="672"/>
      <c r="AH844" s="672"/>
      <c r="AI844" s="672"/>
      <c r="AJ844" s="672"/>
    </row>
    <row r="845" spans="1:36" ht="15.75" customHeight="1">
      <c r="A845" s="672"/>
      <c r="B845" s="672"/>
      <c r="C845" s="672"/>
      <c r="D845" s="672"/>
      <c r="E845" s="672"/>
      <c r="F845" s="672"/>
      <c r="G845" s="672"/>
      <c r="H845" s="672"/>
      <c r="I845" s="672"/>
      <c r="J845" s="672"/>
      <c r="K845" s="672"/>
      <c r="L845" s="672"/>
      <c r="M845" s="672"/>
      <c r="N845" s="672"/>
      <c r="O845" s="672"/>
      <c r="P845" s="672"/>
      <c r="Q845" s="672"/>
      <c r="R845" s="672"/>
      <c r="S845" s="672"/>
      <c r="T845" s="672"/>
      <c r="U845" s="672"/>
      <c r="V845" s="672"/>
      <c r="W845" s="672"/>
      <c r="X845" s="685"/>
      <c r="Y845" s="685"/>
      <c r="Z845" s="672"/>
      <c r="AA845" s="672"/>
      <c r="AB845" s="672"/>
      <c r="AC845" s="672"/>
      <c r="AD845" s="672"/>
      <c r="AE845" s="672"/>
      <c r="AF845" s="672"/>
      <c r="AG845" s="672"/>
      <c r="AH845" s="672"/>
      <c r="AI845" s="672"/>
      <c r="AJ845" s="672"/>
    </row>
    <row r="846" spans="1:36" ht="15.75" customHeight="1">
      <c r="A846" s="672"/>
      <c r="B846" s="672"/>
      <c r="C846" s="672"/>
      <c r="D846" s="672"/>
      <c r="E846" s="672"/>
      <c r="F846" s="672"/>
      <c r="G846" s="672"/>
      <c r="H846" s="672"/>
      <c r="I846" s="672"/>
      <c r="J846" s="672"/>
      <c r="K846" s="672"/>
      <c r="L846" s="672"/>
      <c r="M846" s="672"/>
      <c r="N846" s="672"/>
      <c r="O846" s="672"/>
      <c r="P846" s="672"/>
      <c r="Q846" s="672"/>
      <c r="R846" s="672"/>
      <c r="S846" s="672"/>
      <c r="T846" s="672"/>
      <c r="U846" s="672"/>
      <c r="V846" s="672"/>
      <c r="W846" s="672"/>
      <c r="X846" s="685"/>
      <c r="Y846" s="685"/>
      <c r="Z846" s="672"/>
      <c r="AA846" s="672"/>
      <c r="AB846" s="672"/>
      <c r="AC846" s="672"/>
      <c r="AD846" s="672"/>
      <c r="AE846" s="672"/>
      <c r="AF846" s="672"/>
      <c r="AG846" s="672"/>
      <c r="AH846" s="672"/>
      <c r="AI846" s="672"/>
      <c r="AJ846" s="672"/>
    </row>
    <row r="847" spans="1:36" ht="15.75" customHeight="1">
      <c r="A847" s="672"/>
      <c r="B847" s="672"/>
      <c r="C847" s="672"/>
      <c r="D847" s="672"/>
      <c r="E847" s="672"/>
      <c r="F847" s="672"/>
      <c r="G847" s="672"/>
      <c r="H847" s="672"/>
      <c r="I847" s="672"/>
      <c r="J847" s="672"/>
      <c r="K847" s="672"/>
      <c r="L847" s="672"/>
      <c r="M847" s="672"/>
      <c r="N847" s="672"/>
      <c r="O847" s="672"/>
      <c r="P847" s="672"/>
      <c r="Q847" s="672"/>
      <c r="R847" s="672"/>
      <c r="S847" s="672"/>
      <c r="T847" s="672"/>
      <c r="U847" s="672"/>
      <c r="V847" s="672"/>
      <c r="W847" s="672"/>
      <c r="X847" s="685"/>
      <c r="Y847" s="685"/>
      <c r="Z847" s="672"/>
      <c r="AA847" s="672"/>
      <c r="AB847" s="672"/>
      <c r="AC847" s="672"/>
      <c r="AD847" s="672"/>
      <c r="AE847" s="672"/>
      <c r="AF847" s="672"/>
      <c r="AG847" s="672"/>
      <c r="AH847" s="672"/>
      <c r="AI847" s="672"/>
      <c r="AJ847" s="672"/>
    </row>
    <row r="848" spans="1:36" ht="15.75" customHeight="1">
      <c r="A848" s="672"/>
      <c r="B848" s="672"/>
      <c r="C848" s="672"/>
      <c r="D848" s="672"/>
      <c r="E848" s="672"/>
      <c r="F848" s="672"/>
      <c r="G848" s="672"/>
      <c r="H848" s="672"/>
      <c r="I848" s="672"/>
      <c r="J848" s="672"/>
      <c r="K848" s="672"/>
      <c r="L848" s="672"/>
      <c r="M848" s="672"/>
      <c r="N848" s="672"/>
      <c r="O848" s="672"/>
      <c r="P848" s="672"/>
      <c r="Q848" s="672"/>
      <c r="R848" s="672"/>
      <c r="S848" s="672"/>
      <c r="T848" s="672"/>
      <c r="U848" s="672"/>
      <c r="V848" s="672"/>
      <c r="W848" s="672"/>
      <c r="X848" s="685"/>
      <c r="Y848" s="685"/>
      <c r="Z848" s="672"/>
      <c r="AA848" s="672"/>
      <c r="AB848" s="672"/>
      <c r="AC848" s="672"/>
      <c r="AD848" s="672"/>
      <c r="AE848" s="672"/>
      <c r="AF848" s="672"/>
      <c r="AG848" s="672"/>
      <c r="AH848" s="672"/>
      <c r="AI848" s="672"/>
      <c r="AJ848" s="672"/>
    </row>
    <row r="849" spans="1:36" ht="15.75" customHeight="1">
      <c r="A849" s="672"/>
      <c r="B849" s="672"/>
      <c r="C849" s="672"/>
      <c r="D849" s="672"/>
      <c r="E849" s="672"/>
      <c r="F849" s="672"/>
      <c r="G849" s="672"/>
      <c r="H849" s="672"/>
      <c r="I849" s="672"/>
      <c r="J849" s="672"/>
      <c r="K849" s="672"/>
      <c r="L849" s="672"/>
      <c r="M849" s="672"/>
      <c r="N849" s="672"/>
      <c r="O849" s="672"/>
      <c r="P849" s="672"/>
      <c r="Q849" s="672"/>
      <c r="R849" s="672"/>
      <c r="S849" s="672"/>
      <c r="T849" s="672"/>
      <c r="U849" s="672"/>
      <c r="V849" s="672"/>
      <c r="W849" s="672"/>
      <c r="X849" s="685"/>
      <c r="Y849" s="685"/>
      <c r="Z849" s="672"/>
      <c r="AA849" s="672"/>
      <c r="AB849" s="672"/>
      <c r="AC849" s="672"/>
      <c r="AD849" s="672"/>
      <c r="AE849" s="672"/>
      <c r="AF849" s="672"/>
      <c r="AG849" s="672"/>
      <c r="AH849" s="672"/>
      <c r="AI849" s="672"/>
      <c r="AJ849" s="672"/>
    </row>
    <row r="850" spans="1:36" ht="15.75" customHeight="1">
      <c r="A850" s="672"/>
      <c r="B850" s="672"/>
      <c r="C850" s="672"/>
      <c r="D850" s="672"/>
      <c r="E850" s="672"/>
      <c r="F850" s="672"/>
      <c r="G850" s="672"/>
      <c r="H850" s="672"/>
      <c r="I850" s="672"/>
      <c r="J850" s="672"/>
      <c r="K850" s="672"/>
      <c r="L850" s="672"/>
      <c r="M850" s="672"/>
      <c r="N850" s="672"/>
      <c r="O850" s="672"/>
      <c r="P850" s="672"/>
      <c r="Q850" s="672"/>
      <c r="R850" s="672"/>
      <c r="S850" s="672"/>
      <c r="T850" s="672"/>
      <c r="U850" s="672"/>
      <c r="V850" s="672"/>
      <c r="W850" s="672"/>
      <c r="X850" s="685"/>
      <c r="Y850" s="685"/>
      <c r="Z850" s="672"/>
      <c r="AA850" s="672"/>
      <c r="AB850" s="672"/>
      <c r="AC850" s="672"/>
      <c r="AD850" s="672"/>
      <c r="AE850" s="672"/>
      <c r="AF850" s="672"/>
      <c r="AG850" s="672"/>
      <c r="AH850" s="672"/>
      <c r="AI850" s="672"/>
      <c r="AJ850" s="672"/>
    </row>
    <row r="851" spans="1:36" ht="15.75" customHeight="1">
      <c r="A851" s="672"/>
      <c r="B851" s="672"/>
      <c r="C851" s="672"/>
      <c r="D851" s="672"/>
      <c r="E851" s="672"/>
      <c r="F851" s="672"/>
      <c r="G851" s="672"/>
      <c r="H851" s="672"/>
      <c r="I851" s="672"/>
      <c r="J851" s="672"/>
      <c r="K851" s="672"/>
      <c r="L851" s="672"/>
      <c r="M851" s="672"/>
      <c r="N851" s="672"/>
      <c r="O851" s="672"/>
      <c r="P851" s="672"/>
      <c r="Q851" s="672"/>
      <c r="R851" s="672"/>
      <c r="S851" s="672"/>
      <c r="T851" s="672"/>
      <c r="U851" s="672"/>
      <c r="V851" s="672"/>
      <c r="W851" s="672"/>
      <c r="X851" s="685"/>
      <c r="Y851" s="685"/>
      <c r="Z851" s="672"/>
      <c r="AA851" s="672"/>
      <c r="AB851" s="672"/>
      <c r="AC851" s="672"/>
      <c r="AD851" s="672"/>
      <c r="AE851" s="672"/>
      <c r="AF851" s="672"/>
      <c r="AG851" s="672"/>
      <c r="AH851" s="672"/>
      <c r="AI851" s="672"/>
      <c r="AJ851" s="672"/>
    </row>
    <row r="852" spans="1:36" ht="15.75" customHeight="1">
      <c r="A852" s="672"/>
      <c r="B852" s="672"/>
      <c r="C852" s="672"/>
      <c r="D852" s="672"/>
      <c r="E852" s="672"/>
      <c r="F852" s="672"/>
      <c r="G852" s="672"/>
      <c r="H852" s="672"/>
      <c r="I852" s="672"/>
      <c r="J852" s="672"/>
      <c r="K852" s="672"/>
      <c r="L852" s="672"/>
      <c r="M852" s="672"/>
      <c r="N852" s="672"/>
      <c r="O852" s="672"/>
      <c r="P852" s="672"/>
      <c r="Q852" s="672"/>
      <c r="R852" s="672"/>
      <c r="S852" s="672"/>
      <c r="T852" s="672"/>
      <c r="U852" s="672"/>
      <c r="V852" s="672"/>
      <c r="W852" s="672"/>
      <c r="X852" s="685"/>
      <c r="Y852" s="685"/>
      <c r="Z852" s="672"/>
      <c r="AA852" s="672"/>
      <c r="AB852" s="672"/>
      <c r="AC852" s="672"/>
      <c r="AD852" s="672"/>
      <c r="AE852" s="672"/>
      <c r="AF852" s="672"/>
      <c r="AG852" s="672"/>
      <c r="AH852" s="672"/>
      <c r="AI852" s="672"/>
      <c r="AJ852" s="672"/>
    </row>
    <row r="853" spans="1:36" ht="15.75" customHeight="1">
      <c r="A853" s="672"/>
      <c r="B853" s="672"/>
      <c r="C853" s="672"/>
      <c r="D853" s="672"/>
      <c r="E853" s="672"/>
      <c r="F853" s="672"/>
      <c r="G853" s="672"/>
      <c r="H853" s="672"/>
      <c r="I853" s="672"/>
      <c r="J853" s="672"/>
      <c r="K853" s="672"/>
      <c r="L853" s="672"/>
      <c r="M853" s="672"/>
      <c r="N853" s="672"/>
      <c r="O853" s="672"/>
      <c r="P853" s="672"/>
      <c r="Q853" s="672"/>
      <c r="R853" s="672"/>
      <c r="S853" s="672"/>
      <c r="T853" s="672"/>
      <c r="U853" s="672"/>
      <c r="V853" s="672"/>
      <c r="W853" s="672"/>
      <c r="X853" s="685"/>
      <c r="Y853" s="685"/>
      <c r="Z853" s="672"/>
      <c r="AA853" s="672"/>
      <c r="AB853" s="672"/>
      <c r="AC853" s="672"/>
      <c r="AD853" s="672"/>
      <c r="AE853" s="672"/>
      <c r="AF853" s="672"/>
      <c r="AG853" s="672"/>
      <c r="AH853" s="672"/>
      <c r="AI853" s="672"/>
      <c r="AJ853" s="672"/>
    </row>
    <row r="854" spans="1:36" ht="15.75" customHeight="1">
      <c r="A854" s="672"/>
      <c r="B854" s="672"/>
      <c r="C854" s="672"/>
      <c r="D854" s="672"/>
      <c r="E854" s="672"/>
      <c r="F854" s="672"/>
      <c r="G854" s="672"/>
      <c r="H854" s="672"/>
      <c r="I854" s="672"/>
      <c r="J854" s="672"/>
      <c r="K854" s="672"/>
      <c r="L854" s="672"/>
      <c r="M854" s="672"/>
      <c r="N854" s="672"/>
      <c r="O854" s="672"/>
      <c r="P854" s="672"/>
      <c r="Q854" s="672"/>
      <c r="R854" s="672"/>
      <c r="S854" s="672"/>
      <c r="T854" s="672"/>
      <c r="U854" s="672"/>
      <c r="V854" s="672"/>
      <c r="W854" s="672"/>
      <c r="X854" s="685"/>
      <c r="Y854" s="685"/>
      <c r="Z854" s="672"/>
      <c r="AA854" s="672"/>
      <c r="AB854" s="672"/>
      <c r="AC854" s="672"/>
      <c r="AD854" s="672"/>
      <c r="AE854" s="672"/>
      <c r="AF854" s="672"/>
      <c r="AG854" s="672"/>
      <c r="AH854" s="672"/>
      <c r="AI854" s="672"/>
      <c r="AJ854" s="672"/>
    </row>
    <row r="855" spans="1:36" ht="15.75" customHeight="1">
      <c r="A855" s="672"/>
      <c r="B855" s="672"/>
      <c r="C855" s="672"/>
      <c r="D855" s="672"/>
      <c r="E855" s="672"/>
      <c r="F855" s="672"/>
      <c r="G855" s="672"/>
      <c r="H855" s="672"/>
      <c r="I855" s="672"/>
      <c r="J855" s="672"/>
      <c r="K855" s="672"/>
      <c r="L855" s="672"/>
      <c r="M855" s="672"/>
      <c r="N855" s="672"/>
      <c r="O855" s="672"/>
      <c r="P855" s="672"/>
      <c r="Q855" s="672"/>
      <c r="R855" s="672"/>
      <c r="S855" s="672"/>
      <c r="T855" s="672"/>
      <c r="U855" s="672"/>
      <c r="V855" s="672"/>
      <c r="W855" s="672"/>
      <c r="X855" s="685"/>
      <c r="Y855" s="685"/>
      <c r="Z855" s="672"/>
      <c r="AA855" s="672"/>
      <c r="AB855" s="672"/>
      <c r="AC855" s="672"/>
      <c r="AD855" s="672"/>
      <c r="AE855" s="672"/>
      <c r="AF855" s="672"/>
      <c r="AG855" s="672"/>
      <c r="AH855" s="672"/>
      <c r="AI855" s="672"/>
      <c r="AJ855" s="672"/>
    </row>
    <row r="856" spans="1:36" ht="15.75" customHeight="1">
      <c r="A856" s="672"/>
      <c r="B856" s="672"/>
      <c r="C856" s="672"/>
      <c r="D856" s="672"/>
      <c r="E856" s="672"/>
      <c r="F856" s="672"/>
      <c r="G856" s="672"/>
      <c r="H856" s="672"/>
      <c r="I856" s="672"/>
      <c r="J856" s="672"/>
      <c r="K856" s="672"/>
      <c r="L856" s="672"/>
      <c r="M856" s="672"/>
      <c r="N856" s="672"/>
      <c r="O856" s="672"/>
      <c r="P856" s="672"/>
      <c r="Q856" s="672"/>
      <c r="R856" s="672"/>
      <c r="S856" s="672"/>
      <c r="T856" s="672"/>
      <c r="U856" s="672"/>
      <c r="V856" s="672"/>
      <c r="W856" s="672"/>
      <c r="X856" s="685"/>
      <c r="Y856" s="685"/>
      <c r="Z856" s="672"/>
      <c r="AA856" s="672"/>
      <c r="AB856" s="672"/>
      <c r="AC856" s="672"/>
      <c r="AD856" s="672"/>
      <c r="AE856" s="672"/>
      <c r="AF856" s="672"/>
      <c r="AG856" s="672"/>
      <c r="AH856" s="672"/>
      <c r="AI856" s="672"/>
      <c r="AJ856" s="672"/>
    </row>
    <row r="857" spans="1:36" ht="15.75" customHeight="1">
      <c r="A857" s="672"/>
      <c r="B857" s="672"/>
      <c r="C857" s="672"/>
      <c r="D857" s="672"/>
      <c r="E857" s="672"/>
      <c r="F857" s="672"/>
      <c r="G857" s="672"/>
      <c r="H857" s="672"/>
      <c r="I857" s="672"/>
      <c r="J857" s="672"/>
      <c r="K857" s="672"/>
      <c r="L857" s="672"/>
      <c r="M857" s="672"/>
      <c r="N857" s="672"/>
      <c r="O857" s="672"/>
      <c r="P857" s="672"/>
      <c r="Q857" s="672"/>
      <c r="R857" s="672"/>
      <c r="S857" s="672"/>
      <c r="T857" s="672"/>
      <c r="U857" s="672"/>
      <c r="V857" s="672"/>
      <c r="W857" s="672"/>
      <c r="X857" s="685"/>
      <c r="Y857" s="685"/>
      <c r="Z857" s="672"/>
      <c r="AA857" s="672"/>
      <c r="AB857" s="672"/>
      <c r="AC857" s="672"/>
      <c r="AD857" s="672"/>
      <c r="AE857" s="672"/>
      <c r="AF857" s="672"/>
      <c r="AG857" s="672"/>
      <c r="AH857" s="672"/>
      <c r="AI857" s="672"/>
      <c r="AJ857" s="672"/>
    </row>
    <row r="858" spans="1:36" ht="15.75" customHeight="1">
      <c r="A858" s="672"/>
      <c r="B858" s="672"/>
      <c r="C858" s="672"/>
      <c r="D858" s="672"/>
      <c r="E858" s="672"/>
      <c r="F858" s="672"/>
      <c r="G858" s="672"/>
      <c r="H858" s="672"/>
      <c r="I858" s="672"/>
      <c r="J858" s="672"/>
      <c r="K858" s="672"/>
      <c r="L858" s="672"/>
      <c r="M858" s="672"/>
      <c r="N858" s="672"/>
      <c r="O858" s="672"/>
      <c r="P858" s="672"/>
      <c r="Q858" s="672"/>
      <c r="R858" s="672"/>
      <c r="S858" s="672"/>
      <c r="T858" s="672"/>
      <c r="U858" s="672"/>
      <c r="V858" s="672"/>
      <c r="W858" s="672"/>
      <c r="X858" s="685"/>
      <c r="Y858" s="685"/>
      <c r="Z858" s="672"/>
      <c r="AA858" s="672"/>
      <c r="AB858" s="672"/>
      <c r="AC858" s="672"/>
      <c r="AD858" s="672"/>
      <c r="AE858" s="672"/>
      <c r="AF858" s="672"/>
      <c r="AG858" s="672"/>
      <c r="AH858" s="672"/>
      <c r="AI858" s="672"/>
      <c r="AJ858" s="672"/>
    </row>
    <row r="859" spans="1:36" ht="15.75" customHeight="1">
      <c r="A859" s="672"/>
      <c r="B859" s="672"/>
      <c r="C859" s="672"/>
      <c r="D859" s="672"/>
      <c r="E859" s="672"/>
      <c r="F859" s="672"/>
      <c r="G859" s="672"/>
      <c r="H859" s="672"/>
      <c r="I859" s="672"/>
      <c r="J859" s="672"/>
      <c r="K859" s="672"/>
      <c r="L859" s="672"/>
      <c r="M859" s="672"/>
      <c r="N859" s="672"/>
      <c r="O859" s="672"/>
      <c r="P859" s="672"/>
      <c r="Q859" s="672"/>
      <c r="R859" s="672"/>
      <c r="S859" s="672"/>
      <c r="T859" s="672"/>
      <c r="U859" s="672"/>
      <c r="V859" s="672"/>
      <c r="W859" s="672"/>
      <c r="X859" s="685"/>
      <c r="Y859" s="685"/>
      <c r="Z859" s="672"/>
      <c r="AA859" s="672"/>
      <c r="AB859" s="672"/>
      <c r="AC859" s="672"/>
      <c r="AD859" s="672"/>
      <c r="AE859" s="672"/>
      <c r="AF859" s="672"/>
      <c r="AG859" s="672"/>
      <c r="AH859" s="672"/>
      <c r="AI859" s="672"/>
      <c r="AJ859" s="672"/>
    </row>
    <row r="860" spans="1:36" ht="15.75" customHeight="1">
      <c r="A860" s="672"/>
      <c r="B860" s="672"/>
      <c r="C860" s="672"/>
      <c r="D860" s="672"/>
      <c r="E860" s="672"/>
      <c r="F860" s="672"/>
      <c r="G860" s="672"/>
      <c r="H860" s="672"/>
      <c r="I860" s="672"/>
      <c r="J860" s="672"/>
      <c r="K860" s="672"/>
      <c r="L860" s="672"/>
      <c r="M860" s="672"/>
      <c r="N860" s="672"/>
      <c r="O860" s="672"/>
      <c r="P860" s="672"/>
      <c r="Q860" s="672"/>
      <c r="R860" s="672"/>
      <c r="S860" s="672"/>
      <c r="T860" s="672"/>
      <c r="U860" s="672"/>
      <c r="V860" s="672"/>
      <c r="W860" s="672"/>
      <c r="X860" s="685"/>
      <c r="Y860" s="685"/>
      <c r="Z860" s="672"/>
      <c r="AA860" s="672"/>
      <c r="AB860" s="672"/>
      <c r="AC860" s="672"/>
      <c r="AD860" s="672"/>
      <c r="AE860" s="672"/>
      <c r="AF860" s="672"/>
      <c r="AG860" s="672"/>
      <c r="AH860" s="672"/>
      <c r="AI860" s="672"/>
      <c r="AJ860" s="672"/>
    </row>
    <row r="861" spans="1:36" ht="15.75" customHeight="1">
      <c r="A861" s="672"/>
      <c r="B861" s="672"/>
      <c r="C861" s="672"/>
      <c r="D861" s="672"/>
      <c r="E861" s="672"/>
      <c r="F861" s="672"/>
      <c r="G861" s="672"/>
      <c r="H861" s="672"/>
      <c r="I861" s="672"/>
      <c r="J861" s="672"/>
      <c r="K861" s="672"/>
      <c r="L861" s="672"/>
      <c r="M861" s="672"/>
      <c r="N861" s="672"/>
      <c r="O861" s="672"/>
      <c r="P861" s="672"/>
      <c r="Q861" s="672"/>
      <c r="R861" s="672"/>
      <c r="S861" s="672"/>
      <c r="T861" s="672"/>
      <c r="U861" s="672"/>
      <c r="V861" s="672"/>
      <c r="W861" s="672"/>
      <c r="X861" s="685"/>
      <c r="Y861" s="685"/>
      <c r="Z861" s="672"/>
      <c r="AA861" s="672"/>
      <c r="AB861" s="672"/>
      <c r="AC861" s="672"/>
      <c r="AD861" s="672"/>
      <c r="AE861" s="672"/>
      <c r="AF861" s="672"/>
      <c r="AG861" s="672"/>
      <c r="AH861" s="672"/>
      <c r="AI861" s="672"/>
      <c r="AJ861" s="672"/>
    </row>
    <row r="862" spans="1:36" ht="15.75" customHeight="1">
      <c r="A862" s="672"/>
      <c r="B862" s="672"/>
      <c r="C862" s="672"/>
      <c r="D862" s="672"/>
      <c r="E862" s="672"/>
      <c r="F862" s="672"/>
      <c r="G862" s="672"/>
      <c r="H862" s="672"/>
      <c r="I862" s="672"/>
      <c r="J862" s="672"/>
      <c r="K862" s="672"/>
      <c r="L862" s="672"/>
      <c r="M862" s="672"/>
      <c r="N862" s="672"/>
      <c r="O862" s="672"/>
      <c r="P862" s="672"/>
      <c r="Q862" s="672"/>
      <c r="R862" s="672"/>
      <c r="S862" s="672"/>
      <c r="T862" s="672"/>
      <c r="U862" s="672"/>
      <c r="V862" s="672"/>
      <c r="W862" s="672"/>
      <c r="X862" s="685"/>
      <c r="Y862" s="685"/>
      <c r="Z862" s="672"/>
      <c r="AA862" s="672"/>
      <c r="AB862" s="672"/>
      <c r="AC862" s="672"/>
      <c r="AD862" s="672"/>
      <c r="AE862" s="672"/>
      <c r="AF862" s="672"/>
      <c r="AG862" s="672"/>
      <c r="AH862" s="672"/>
      <c r="AI862" s="672"/>
      <c r="AJ862" s="672"/>
    </row>
    <row r="863" spans="1:36" ht="15.75" customHeight="1">
      <c r="A863" s="672"/>
      <c r="B863" s="672"/>
      <c r="C863" s="672"/>
      <c r="D863" s="672"/>
      <c r="E863" s="672"/>
      <c r="F863" s="672"/>
      <c r="G863" s="672"/>
      <c r="H863" s="672"/>
      <c r="I863" s="672"/>
      <c r="J863" s="672"/>
      <c r="K863" s="672"/>
      <c r="L863" s="672"/>
      <c r="M863" s="672"/>
      <c r="N863" s="672"/>
      <c r="O863" s="672"/>
      <c r="P863" s="672"/>
      <c r="Q863" s="672"/>
      <c r="R863" s="672"/>
      <c r="S863" s="672"/>
      <c r="T863" s="672"/>
      <c r="U863" s="672"/>
      <c r="V863" s="672"/>
      <c r="W863" s="672"/>
      <c r="X863" s="685"/>
      <c r="Y863" s="685"/>
      <c r="Z863" s="672"/>
      <c r="AA863" s="672"/>
      <c r="AB863" s="672"/>
      <c r="AC863" s="672"/>
      <c r="AD863" s="672"/>
      <c r="AE863" s="672"/>
      <c r="AF863" s="672"/>
      <c r="AG863" s="672"/>
      <c r="AH863" s="672"/>
      <c r="AI863" s="672"/>
      <c r="AJ863" s="672"/>
    </row>
    <row r="864" spans="1:36" ht="15.75" customHeight="1">
      <c r="A864" s="672"/>
      <c r="B864" s="672"/>
      <c r="C864" s="672"/>
      <c r="D864" s="672"/>
      <c r="E864" s="672"/>
      <c r="F864" s="672"/>
      <c r="G864" s="672"/>
      <c r="H864" s="672"/>
      <c r="I864" s="672"/>
      <c r="J864" s="672"/>
      <c r="K864" s="672"/>
      <c r="L864" s="672"/>
      <c r="M864" s="672"/>
      <c r="N864" s="672"/>
      <c r="O864" s="672"/>
      <c r="P864" s="672"/>
      <c r="Q864" s="672"/>
      <c r="R864" s="672"/>
      <c r="S864" s="672"/>
      <c r="T864" s="672"/>
      <c r="U864" s="672"/>
      <c r="V864" s="672"/>
      <c r="W864" s="672"/>
      <c r="X864" s="685"/>
      <c r="Y864" s="685"/>
      <c r="Z864" s="672"/>
      <c r="AA864" s="672"/>
      <c r="AB864" s="672"/>
      <c r="AC864" s="672"/>
      <c r="AD864" s="672"/>
      <c r="AE864" s="672"/>
      <c r="AF864" s="672"/>
      <c r="AG864" s="672"/>
      <c r="AH864" s="672"/>
      <c r="AI864" s="672"/>
      <c r="AJ864" s="672"/>
    </row>
    <row r="865" spans="1:36" ht="15.75" customHeight="1">
      <c r="A865" s="672"/>
      <c r="B865" s="672"/>
      <c r="C865" s="672"/>
      <c r="D865" s="672"/>
      <c r="E865" s="672"/>
      <c r="F865" s="672"/>
      <c r="G865" s="672"/>
      <c r="H865" s="672"/>
      <c r="I865" s="672"/>
      <c r="J865" s="672"/>
      <c r="K865" s="672"/>
      <c r="L865" s="672"/>
      <c r="M865" s="672"/>
      <c r="N865" s="672"/>
      <c r="O865" s="672"/>
      <c r="P865" s="672"/>
      <c r="Q865" s="672"/>
      <c r="R865" s="672"/>
      <c r="S865" s="672"/>
      <c r="T865" s="672"/>
      <c r="U865" s="672"/>
      <c r="V865" s="672"/>
      <c r="W865" s="672"/>
      <c r="X865" s="685"/>
      <c r="Y865" s="685"/>
      <c r="Z865" s="672"/>
      <c r="AA865" s="672"/>
      <c r="AB865" s="672"/>
      <c r="AC865" s="672"/>
      <c r="AD865" s="672"/>
      <c r="AE865" s="672"/>
      <c r="AF865" s="672"/>
      <c r="AG865" s="672"/>
      <c r="AH865" s="672"/>
      <c r="AI865" s="672"/>
      <c r="AJ865" s="672"/>
    </row>
    <row r="866" spans="1:36" ht="15.75" customHeight="1">
      <c r="A866" s="672"/>
      <c r="B866" s="672"/>
      <c r="C866" s="672"/>
      <c r="D866" s="672"/>
      <c r="E866" s="672"/>
      <c r="F866" s="672"/>
      <c r="G866" s="672"/>
      <c r="H866" s="672"/>
      <c r="I866" s="672"/>
      <c r="J866" s="672"/>
      <c r="K866" s="672"/>
      <c r="L866" s="672"/>
      <c r="M866" s="672"/>
      <c r="N866" s="672"/>
      <c r="O866" s="672"/>
      <c r="P866" s="672"/>
      <c r="Q866" s="672"/>
      <c r="R866" s="672"/>
      <c r="S866" s="672"/>
      <c r="T866" s="672"/>
      <c r="U866" s="672"/>
      <c r="V866" s="672"/>
      <c r="W866" s="672"/>
      <c r="X866" s="685"/>
      <c r="Y866" s="685"/>
      <c r="Z866" s="672"/>
      <c r="AA866" s="672"/>
      <c r="AB866" s="672"/>
      <c r="AC866" s="672"/>
      <c r="AD866" s="672"/>
      <c r="AE866" s="672"/>
      <c r="AF866" s="672"/>
      <c r="AG866" s="672"/>
      <c r="AH866" s="672"/>
      <c r="AI866" s="672"/>
      <c r="AJ866" s="672"/>
    </row>
    <row r="867" spans="1:36" ht="15.75" customHeight="1">
      <c r="A867" s="672"/>
      <c r="B867" s="672"/>
      <c r="C867" s="672"/>
      <c r="D867" s="672"/>
      <c r="E867" s="672"/>
      <c r="F867" s="672"/>
      <c r="G867" s="672"/>
      <c r="H867" s="672"/>
      <c r="I867" s="672"/>
      <c r="J867" s="672"/>
      <c r="K867" s="672"/>
      <c r="L867" s="672"/>
      <c r="M867" s="672"/>
      <c r="N867" s="672"/>
      <c r="O867" s="672"/>
      <c r="P867" s="672"/>
      <c r="Q867" s="672"/>
      <c r="R867" s="672"/>
      <c r="S867" s="672"/>
      <c r="T867" s="672"/>
      <c r="U867" s="672"/>
      <c r="V867" s="672"/>
      <c r="W867" s="672"/>
      <c r="X867" s="685"/>
      <c r="Y867" s="685"/>
      <c r="Z867" s="672"/>
      <c r="AA867" s="672"/>
      <c r="AB867" s="672"/>
      <c r="AC867" s="672"/>
      <c r="AD867" s="672"/>
      <c r="AE867" s="672"/>
      <c r="AF867" s="672"/>
      <c r="AG867" s="672"/>
      <c r="AH867" s="672"/>
      <c r="AI867" s="672"/>
      <c r="AJ867" s="672"/>
    </row>
    <row r="868" spans="1:36" ht="15.75" customHeight="1">
      <c r="A868" s="672"/>
      <c r="B868" s="672"/>
      <c r="C868" s="672"/>
      <c r="D868" s="672"/>
      <c r="E868" s="672"/>
      <c r="F868" s="672"/>
      <c r="G868" s="672"/>
      <c r="H868" s="672"/>
      <c r="I868" s="672"/>
      <c r="J868" s="672"/>
      <c r="K868" s="672"/>
      <c r="L868" s="672"/>
      <c r="M868" s="672"/>
      <c r="N868" s="672"/>
      <c r="O868" s="672"/>
      <c r="P868" s="672"/>
      <c r="Q868" s="672"/>
      <c r="R868" s="672"/>
      <c r="S868" s="672"/>
      <c r="T868" s="672"/>
      <c r="U868" s="672"/>
      <c r="V868" s="672"/>
      <c r="W868" s="672"/>
      <c r="X868" s="685"/>
      <c r="Y868" s="685"/>
      <c r="Z868" s="672"/>
      <c r="AA868" s="672"/>
      <c r="AB868" s="672"/>
      <c r="AC868" s="672"/>
      <c r="AD868" s="672"/>
      <c r="AE868" s="672"/>
      <c r="AF868" s="672"/>
      <c r="AG868" s="672"/>
      <c r="AH868" s="672"/>
      <c r="AI868" s="672"/>
      <c r="AJ868" s="672"/>
    </row>
    <row r="869" spans="1:36" ht="15.75" customHeight="1">
      <c r="A869" s="672"/>
      <c r="B869" s="672"/>
      <c r="C869" s="672"/>
      <c r="D869" s="672"/>
      <c r="E869" s="672"/>
      <c r="F869" s="672"/>
      <c r="G869" s="672"/>
      <c r="H869" s="672"/>
      <c r="I869" s="672"/>
      <c r="J869" s="672"/>
      <c r="K869" s="672"/>
      <c r="L869" s="672"/>
      <c r="M869" s="672"/>
      <c r="N869" s="672"/>
      <c r="O869" s="672"/>
      <c r="P869" s="672"/>
      <c r="Q869" s="672"/>
      <c r="R869" s="672"/>
      <c r="S869" s="672"/>
      <c r="T869" s="672"/>
      <c r="U869" s="672"/>
      <c r="V869" s="672"/>
      <c r="W869" s="672"/>
      <c r="X869" s="685"/>
      <c r="Y869" s="685"/>
      <c r="Z869" s="672"/>
      <c r="AA869" s="672"/>
      <c r="AB869" s="672"/>
      <c r="AC869" s="672"/>
      <c r="AD869" s="672"/>
      <c r="AE869" s="672"/>
      <c r="AF869" s="672"/>
      <c r="AG869" s="672"/>
      <c r="AH869" s="672"/>
      <c r="AI869" s="672"/>
      <c r="AJ869" s="672"/>
    </row>
    <row r="870" spans="1:36" ht="15.75" customHeight="1">
      <c r="A870" s="672"/>
      <c r="B870" s="672"/>
      <c r="C870" s="672"/>
      <c r="D870" s="672"/>
      <c r="E870" s="672"/>
      <c r="F870" s="672"/>
      <c r="G870" s="672"/>
      <c r="H870" s="672"/>
      <c r="I870" s="672"/>
      <c r="J870" s="672"/>
      <c r="K870" s="672"/>
      <c r="L870" s="672"/>
      <c r="M870" s="672"/>
      <c r="N870" s="672"/>
      <c r="O870" s="672"/>
      <c r="P870" s="672"/>
      <c r="Q870" s="672"/>
      <c r="R870" s="672"/>
      <c r="S870" s="672"/>
      <c r="T870" s="672"/>
      <c r="U870" s="672"/>
      <c r="V870" s="672"/>
      <c r="W870" s="672"/>
      <c r="X870" s="685"/>
      <c r="Y870" s="685"/>
      <c r="Z870" s="672"/>
      <c r="AA870" s="672"/>
      <c r="AB870" s="672"/>
      <c r="AC870" s="672"/>
      <c r="AD870" s="672"/>
      <c r="AE870" s="672"/>
      <c r="AF870" s="672"/>
      <c r="AG870" s="672"/>
      <c r="AH870" s="672"/>
      <c r="AI870" s="672"/>
      <c r="AJ870" s="672"/>
    </row>
    <row r="871" spans="1:36" ht="15.75" customHeight="1">
      <c r="A871" s="672"/>
      <c r="B871" s="672"/>
      <c r="C871" s="672"/>
      <c r="D871" s="672"/>
      <c r="E871" s="672"/>
      <c r="F871" s="672"/>
      <c r="G871" s="672"/>
      <c r="H871" s="672"/>
      <c r="I871" s="672"/>
      <c r="J871" s="672"/>
      <c r="K871" s="672"/>
      <c r="L871" s="672"/>
      <c r="M871" s="672"/>
      <c r="N871" s="672"/>
      <c r="O871" s="672"/>
      <c r="P871" s="672"/>
      <c r="Q871" s="672"/>
      <c r="R871" s="672"/>
      <c r="S871" s="672"/>
      <c r="T871" s="672"/>
      <c r="U871" s="672"/>
      <c r="V871" s="672"/>
      <c r="W871" s="672"/>
      <c r="X871" s="685"/>
      <c r="Y871" s="685"/>
      <c r="Z871" s="672"/>
      <c r="AA871" s="672"/>
      <c r="AB871" s="672"/>
      <c r="AC871" s="672"/>
      <c r="AD871" s="672"/>
      <c r="AE871" s="672"/>
      <c r="AF871" s="672"/>
      <c r="AG871" s="672"/>
      <c r="AH871" s="672"/>
      <c r="AI871" s="672"/>
      <c r="AJ871" s="672"/>
    </row>
    <row r="872" spans="1:36" ht="15.75" customHeight="1">
      <c r="A872" s="672"/>
      <c r="B872" s="672"/>
      <c r="C872" s="672"/>
      <c r="D872" s="672"/>
      <c r="E872" s="672"/>
      <c r="F872" s="672"/>
      <c r="G872" s="672"/>
      <c r="H872" s="672"/>
      <c r="I872" s="672"/>
      <c r="J872" s="672"/>
      <c r="K872" s="672"/>
      <c r="L872" s="672"/>
      <c r="M872" s="672"/>
      <c r="N872" s="672"/>
      <c r="O872" s="672"/>
      <c r="P872" s="672"/>
      <c r="Q872" s="672"/>
      <c r="R872" s="672"/>
      <c r="S872" s="672"/>
      <c r="T872" s="672"/>
      <c r="U872" s="672"/>
      <c r="V872" s="672"/>
      <c r="W872" s="672"/>
      <c r="X872" s="685"/>
      <c r="Y872" s="685"/>
      <c r="Z872" s="672"/>
      <c r="AA872" s="672"/>
      <c r="AB872" s="672"/>
      <c r="AC872" s="672"/>
      <c r="AD872" s="672"/>
      <c r="AE872" s="672"/>
      <c r="AF872" s="672"/>
      <c r="AG872" s="672"/>
      <c r="AH872" s="672"/>
      <c r="AI872" s="672"/>
      <c r="AJ872" s="672"/>
    </row>
    <row r="873" spans="1:36" ht="15.75" customHeight="1">
      <c r="A873" s="672"/>
      <c r="B873" s="672"/>
      <c r="C873" s="672"/>
      <c r="D873" s="672"/>
      <c r="E873" s="672"/>
      <c r="F873" s="672"/>
      <c r="G873" s="672"/>
      <c r="H873" s="672"/>
      <c r="I873" s="672"/>
      <c r="J873" s="672"/>
      <c r="K873" s="672"/>
      <c r="L873" s="672"/>
      <c r="M873" s="672"/>
      <c r="N873" s="672"/>
      <c r="O873" s="672"/>
      <c r="P873" s="672"/>
      <c r="Q873" s="672"/>
      <c r="R873" s="672"/>
      <c r="S873" s="672"/>
      <c r="T873" s="672"/>
      <c r="U873" s="672"/>
      <c r="V873" s="672"/>
      <c r="W873" s="672"/>
      <c r="X873" s="685"/>
      <c r="Y873" s="685"/>
      <c r="Z873" s="672"/>
      <c r="AA873" s="672"/>
      <c r="AB873" s="672"/>
      <c r="AC873" s="672"/>
      <c r="AD873" s="672"/>
      <c r="AE873" s="672"/>
      <c r="AF873" s="672"/>
      <c r="AG873" s="672"/>
      <c r="AH873" s="672"/>
      <c r="AI873" s="672"/>
      <c r="AJ873" s="672"/>
    </row>
    <row r="874" spans="1:36" ht="15.75" customHeight="1">
      <c r="A874" s="672"/>
      <c r="B874" s="672"/>
      <c r="C874" s="672"/>
      <c r="D874" s="672"/>
      <c r="E874" s="672"/>
      <c r="F874" s="672"/>
      <c r="G874" s="672"/>
      <c r="H874" s="672"/>
      <c r="I874" s="672"/>
      <c r="J874" s="672"/>
      <c r="K874" s="672"/>
      <c r="L874" s="672"/>
      <c r="M874" s="672"/>
      <c r="N874" s="672"/>
      <c r="O874" s="672"/>
      <c r="P874" s="672"/>
      <c r="Q874" s="672"/>
      <c r="R874" s="672"/>
      <c r="S874" s="672"/>
      <c r="T874" s="672"/>
      <c r="U874" s="672"/>
      <c r="V874" s="672"/>
      <c r="W874" s="672"/>
      <c r="X874" s="685"/>
      <c r="Y874" s="685"/>
      <c r="Z874" s="672"/>
      <c r="AA874" s="672"/>
      <c r="AB874" s="672"/>
      <c r="AC874" s="672"/>
      <c r="AD874" s="672"/>
      <c r="AE874" s="672"/>
      <c r="AF874" s="672"/>
      <c r="AG874" s="672"/>
      <c r="AH874" s="672"/>
      <c r="AI874" s="672"/>
      <c r="AJ874" s="672"/>
    </row>
    <row r="875" spans="1:36" ht="15.75" customHeight="1">
      <c r="A875" s="672"/>
      <c r="B875" s="672"/>
      <c r="C875" s="672"/>
      <c r="D875" s="672"/>
      <c r="E875" s="672"/>
      <c r="F875" s="672"/>
      <c r="G875" s="672"/>
      <c r="H875" s="672"/>
      <c r="I875" s="672"/>
      <c r="J875" s="672"/>
      <c r="K875" s="672"/>
      <c r="L875" s="672"/>
      <c r="M875" s="672"/>
      <c r="N875" s="672"/>
      <c r="O875" s="672"/>
      <c r="P875" s="672"/>
      <c r="Q875" s="672"/>
      <c r="R875" s="672"/>
      <c r="S875" s="672"/>
      <c r="T875" s="672"/>
      <c r="U875" s="672"/>
      <c r="V875" s="672"/>
      <c r="W875" s="672"/>
      <c r="X875" s="685"/>
      <c r="Y875" s="685"/>
      <c r="Z875" s="672"/>
      <c r="AA875" s="672"/>
      <c r="AB875" s="672"/>
      <c r="AC875" s="672"/>
      <c r="AD875" s="672"/>
      <c r="AE875" s="672"/>
      <c r="AF875" s="672"/>
      <c r="AG875" s="672"/>
      <c r="AH875" s="672"/>
      <c r="AI875" s="672"/>
      <c r="AJ875" s="672"/>
    </row>
    <row r="876" spans="1:36" ht="15.75" customHeight="1">
      <c r="A876" s="672"/>
      <c r="B876" s="672"/>
      <c r="C876" s="672"/>
      <c r="D876" s="672"/>
      <c r="E876" s="672"/>
      <c r="F876" s="672"/>
      <c r="G876" s="672"/>
      <c r="H876" s="672"/>
      <c r="I876" s="672"/>
      <c r="J876" s="672"/>
      <c r="K876" s="672"/>
      <c r="L876" s="672"/>
      <c r="M876" s="672"/>
      <c r="N876" s="672"/>
      <c r="O876" s="672"/>
      <c r="P876" s="672"/>
      <c r="Q876" s="672"/>
      <c r="R876" s="672"/>
      <c r="S876" s="672"/>
      <c r="T876" s="672"/>
      <c r="U876" s="672"/>
      <c r="V876" s="672"/>
      <c r="W876" s="672"/>
      <c r="X876" s="685"/>
      <c r="Y876" s="685"/>
      <c r="Z876" s="672"/>
      <c r="AA876" s="672"/>
      <c r="AB876" s="672"/>
      <c r="AC876" s="672"/>
      <c r="AD876" s="672"/>
      <c r="AE876" s="672"/>
      <c r="AF876" s="672"/>
      <c r="AG876" s="672"/>
      <c r="AH876" s="672"/>
      <c r="AI876" s="672"/>
      <c r="AJ876" s="672"/>
    </row>
    <row r="877" spans="1:36" ht="15.75" customHeight="1">
      <c r="A877" s="672"/>
      <c r="B877" s="672"/>
      <c r="C877" s="672"/>
      <c r="D877" s="672"/>
      <c r="E877" s="672"/>
      <c r="F877" s="672"/>
      <c r="G877" s="672"/>
      <c r="H877" s="672"/>
      <c r="I877" s="672"/>
      <c r="J877" s="672"/>
      <c r="K877" s="672"/>
      <c r="L877" s="672"/>
      <c r="M877" s="672"/>
      <c r="N877" s="672"/>
      <c r="O877" s="672"/>
      <c r="P877" s="672"/>
      <c r="Q877" s="672"/>
      <c r="R877" s="672"/>
      <c r="S877" s="672"/>
      <c r="T877" s="672"/>
      <c r="U877" s="672"/>
      <c r="V877" s="672"/>
      <c r="W877" s="672"/>
      <c r="X877" s="685"/>
      <c r="Y877" s="685"/>
      <c r="Z877" s="672"/>
      <c r="AA877" s="672"/>
      <c r="AB877" s="672"/>
      <c r="AC877" s="672"/>
      <c r="AD877" s="672"/>
      <c r="AE877" s="672"/>
      <c r="AF877" s="672"/>
      <c r="AG877" s="672"/>
      <c r="AH877" s="672"/>
      <c r="AI877" s="672"/>
      <c r="AJ877" s="672"/>
    </row>
    <row r="878" spans="1:36" ht="15.75" customHeight="1">
      <c r="A878" s="672"/>
      <c r="B878" s="672"/>
      <c r="C878" s="672"/>
      <c r="D878" s="672"/>
      <c r="E878" s="672"/>
      <c r="F878" s="672"/>
      <c r="G878" s="672"/>
      <c r="H878" s="672"/>
      <c r="I878" s="672"/>
      <c r="J878" s="672"/>
      <c r="K878" s="672"/>
      <c r="L878" s="672"/>
      <c r="M878" s="672"/>
      <c r="N878" s="672"/>
      <c r="O878" s="672"/>
      <c r="P878" s="672"/>
      <c r="Q878" s="672"/>
      <c r="R878" s="672"/>
      <c r="S878" s="672"/>
      <c r="T878" s="672"/>
      <c r="U878" s="672"/>
      <c r="V878" s="672"/>
      <c r="W878" s="672"/>
      <c r="X878" s="685"/>
      <c r="Y878" s="685"/>
      <c r="Z878" s="672"/>
      <c r="AA878" s="672"/>
      <c r="AB878" s="672"/>
      <c r="AC878" s="672"/>
      <c r="AD878" s="672"/>
      <c r="AE878" s="672"/>
      <c r="AF878" s="672"/>
      <c r="AG878" s="672"/>
      <c r="AH878" s="672"/>
      <c r="AI878" s="672"/>
      <c r="AJ878" s="672"/>
    </row>
    <row r="879" spans="1:36" ht="15.75" customHeight="1">
      <c r="A879" s="672"/>
      <c r="B879" s="672"/>
      <c r="C879" s="672"/>
      <c r="D879" s="672"/>
      <c r="E879" s="672"/>
      <c r="F879" s="672"/>
      <c r="G879" s="672"/>
      <c r="H879" s="672"/>
      <c r="I879" s="672"/>
      <c r="J879" s="672"/>
      <c r="K879" s="672"/>
      <c r="L879" s="672"/>
      <c r="M879" s="672"/>
      <c r="N879" s="672"/>
      <c r="O879" s="672"/>
      <c r="P879" s="672"/>
      <c r="Q879" s="672"/>
      <c r="R879" s="672"/>
      <c r="S879" s="672"/>
      <c r="T879" s="672"/>
      <c r="U879" s="672"/>
      <c r="V879" s="672"/>
      <c r="W879" s="672"/>
      <c r="X879" s="685"/>
      <c r="Y879" s="685"/>
      <c r="Z879" s="672"/>
      <c r="AA879" s="672"/>
      <c r="AB879" s="672"/>
      <c r="AC879" s="672"/>
      <c r="AD879" s="672"/>
      <c r="AE879" s="672"/>
      <c r="AF879" s="672"/>
      <c r="AG879" s="672"/>
      <c r="AH879" s="672"/>
      <c r="AI879" s="672"/>
      <c r="AJ879" s="672"/>
    </row>
    <row r="880" spans="1:36" ht="15.75" customHeight="1">
      <c r="A880" s="672"/>
      <c r="B880" s="672"/>
      <c r="C880" s="672"/>
      <c r="D880" s="672"/>
      <c r="E880" s="672"/>
      <c r="F880" s="672"/>
      <c r="G880" s="672"/>
      <c r="H880" s="672"/>
      <c r="I880" s="672"/>
      <c r="J880" s="672"/>
      <c r="K880" s="672"/>
      <c r="L880" s="672"/>
      <c r="M880" s="672"/>
      <c r="N880" s="672"/>
      <c r="O880" s="672"/>
      <c r="P880" s="672"/>
      <c r="Q880" s="672"/>
      <c r="R880" s="672"/>
      <c r="S880" s="672"/>
      <c r="T880" s="672"/>
      <c r="U880" s="672"/>
      <c r="V880" s="672"/>
      <c r="W880" s="672"/>
      <c r="X880" s="685"/>
      <c r="Y880" s="685"/>
      <c r="Z880" s="672"/>
      <c r="AA880" s="672"/>
      <c r="AB880" s="672"/>
      <c r="AC880" s="672"/>
      <c r="AD880" s="672"/>
      <c r="AE880" s="672"/>
      <c r="AF880" s="672"/>
      <c r="AG880" s="672"/>
      <c r="AH880" s="672"/>
      <c r="AI880" s="672"/>
      <c r="AJ880" s="672"/>
    </row>
    <row r="881" spans="1:36" ht="15.75" customHeight="1">
      <c r="A881" s="672"/>
      <c r="B881" s="672"/>
      <c r="C881" s="672"/>
      <c r="D881" s="672"/>
      <c r="E881" s="672"/>
      <c r="F881" s="672"/>
      <c r="G881" s="672"/>
      <c r="H881" s="672"/>
      <c r="I881" s="672"/>
      <c r="J881" s="672"/>
      <c r="K881" s="672"/>
      <c r="L881" s="672"/>
      <c r="M881" s="672"/>
      <c r="N881" s="672"/>
      <c r="O881" s="672"/>
      <c r="P881" s="672"/>
      <c r="Q881" s="672"/>
      <c r="R881" s="672"/>
      <c r="S881" s="672"/>
      <c r="T881" s="672"/>
      <c r="U881" s="672"/>
      <c r="V881" s="672"/>
      <c r="W881" s="672"/>
      <c r="X881" s="685"/>
      <c r="Y881" s="685"/>
      <c r="Z881" s="672"/>
      <c r="AA881" s="672"/>
      <c r="AB881" s="672"/>
      <c r="AC881" s="672"/>
      <c r="AD881" s="672"/>
      <c r="AE881" s="672"/>
      <c r="AF881" s="672"/>
      <c r="AG881" s="672"/>
      <c r="AH881" s="672"/>
      <c r="AI881" s="672"/>
      <c r="AJ881" s="672"/>
    </row>
    <row r="882" spans="1:36" ht="15.75" customHeight="1">
      <c r="A882" s="672"/>
      <c r="B882" s="672"/>
      <c r="C882" s="672"/>
      <c r="D882" s="672"/>
      <c r="E882" s="672"/>
      <c r="F882" s="672"/>
      <c r="G882" s="672"/>
      <c r="H882" s="672"/>
      <c r="I882" s="672"/>
      <c r="J882" s="672"/>
      <c r="K882" s="672"/>
      <c r="L882" s="672"/>
      <c r="M882" s="672"/>
      <c r="N882" s="672"/>
      <c r="O882" s="672"/>
      <c r="P882" s="672"/>
      <c r="Q882" s="672"/>
      <c r="R882" s="672"/>
      <c r="S882" s="672"/>
      <c r="T882" s="672"/>
      <c r="U882" s="672"/>
      <c r="V882" s="672"/>
      <c r="W882" s="672"/>
      <c r="X882" s="685"/>
      <c r="Y882" s="685"/>
      <c r="Z882" s="672"/>
      <c r="AA882" s="672"/>
      <c r="AB882" s="672"/>
      <c r="AC882" s="672"/>
      <c r="AD882" s="672"/>
      <c r="AE882" s="672"/>
      <c r="AF882" s="672"/>
      <c r="AG882" s="672"/>
      <c r="AH882" s="672"/>
      <c r="AI882" s="672"/>
      <c r="AJ882" s="672"/>
    </row>
    <row r="883" spans="1:36" ht="15.75" customHeight="1">
      <c r="A883" s="672"/>
      <c r="B883" s="672"/>
      <c r="C883" s="672"/>
      <c r="D883" s="672"/>
      <c r="E883" s="672"/>
      <c r="F883" s="672"/>
      <c r="G883" s="672"/>
      <c r="H883" s="672"/>
      <c r="I883" s="672"/>
      <c r="J883" s="672"/>
      <c r="K883" s="672"/>
      <c r="L883" s="672"/>
      <c r="M883" s="672"/>
      <c r="N883" s="672"/>
      <c r="O883" s="672"/>
      <c r="P883" s="672"/>
      <c r="Q883" s="672"/>
      <c r="R883" s="672"/>
      <c r="S883" s="672"/>
      <c r="T883" s="672"/>
      <c r="U883" s="672"/>
      <c r="V883" s="672"/>
      <c r="W883" s="672"/>
      <c r="X883" s="685"/>
      <c r="Y883" s="685"/>
      <c r="Z883" s="672"/>
      <c r="AA883" s="672"/>
      <c r="AB883" s="672"/>
      <c r="AC883" s="672"/>
      <c r="AD883" s="672"/>
      <c r="AE883" s="672"/>
      <c r="AF883" s="672"/>
      <c r="AG883" s="672"/>
      <c r="AH883" s="672"/>
      <c r="AI883" s="672"/>
      <c r="AJ883" s="672"/>
    </row>
    <row r="884" spans="1:36" ht="15.75" customHeight="1">
      <c r="A884" s="672"/>
      <c r="B884" s="672"/>
      <c r="C884" s="672"/>
      <c r="D884" s="672"/>
      <c r="E884" s="672"/>
      <c r="F884" s="672"/>
      <c r="G884" s="672"/>
      <c r="H884" s="672"/>
      <c r="I884" s="672"/>
      <c r="J884" s="672"/>
      <c r="K884" s="672"/>
      <c r="L884" s="672"/>
      <c r="M884" s="672"/>
      <c r="N884" s="672"/>
      <c r="O884" s="672"/>
      <c r="P884" s="672"/>
      <c r="Q884" s="672"/>
      <c r="R884" s="672"/>
      <c r="S884" s="672"/>
      <c r="T884" s="672"/>
      <c r="U884" s="672"/>
      <c r="V884" s="672"/>
      <c r="W884" s="672"/>
      <c r="X884" s="685"/>
      <c r="Y884" s="685"/>
      <c r="Z884" s="672"/>
      <c r="AA884" s="672"/>
      <c r="AB884" s="672"/>
      <c r="AC884" s="672"/>
      <c r="AD884" s="672"/>
      <c r="AE884" s="672"/>
      <c r="AF884" s="672"/>
      <c r="AG884" s="672"/>
      <c r="AH884" s="672"/>
      <c r="AI884" s="672"/>
      <c r="AJ884" s="672"/>
    </row>
    <row r="885" spans="1:36" ht="15.75" customHeight="1">
      <c r="A885" s="672"/>
      <c r="B885" s="672"/>
      <c r="C885" s="672"/>
      <c r="D885" s="672"/>
      <c r="E885" s="672"/>
      <c r="F885" s="672"/>
      <c r="G885" s="672"/>
      <c r="H885" s="672"/>
      <c r="I885" s="672"/>
      <c r="J885" s="672"/>
      <c r="K885" s="672"/>
      <c r="L885" s="672"/>
      <c r="M885" s="672"/>
      <c r="N885" s="672"/>
      <c r="O885" s="672"/>
      <c r="P885" s="672"/>
      <c r="Q885" s="672"/>
      <c r="R885" s="672"/>
      <c r="S885" s="672"/>
      <c r="T885" s="672"/>
      <c r="U885" s="672"/>
      <c r="V885" s="672"/>
      <c r="W885" s="672"/>
      <c r="X885" s="685"/>
      <c r="Y885" s="685"/>
      <c r="Z885" s="672"/>
      <c r="AA885" s="672"/>
      <c r="AB885" s="672"/>
      <c r="AC885" s="672"/>
      <c r="AD885" s="672"/>
      <c r="AE885" s="672"/>
      <c r="AF885" s="672"/>
      <c r="AG885" s="672"/>
      <c r="AH885" s="672"/>
      <c r="AI885" s="672"/>
      <c r="AJ885" s="672"/>
    </row>
    <row r="886" spans="1:36" ht="15.75" customHeight="1">
      <c r="A886" s="672"/>
      <c r="B886" s="672"/>
      <c r="C886" s="672"/>
      <c r="D886" s="672"/>
      <c r="E886" s="672"/>
      <c r="F886" s="672"/>
      <c r="G886" s="672"/>
      <c r="H886" s="672"/>
      <c r="I886" s="672"/>
      <c r="J886" s="672"/>
      <c r="K886" s="672"/>
      <c r="L886" s="672"/>
      <c r="M886" s="672"/>
      <c r="N886" s="672"/>
      <c r="O886" s="672"/>
      <c r="P886" s="672"/>
      <c r="Q886" s="672"/>
      <c r="R886" s="672"/>
      <c r="S886" s="672"/>
      <c r="T886" s="672"/>
      <c r="U886" s="672"/>
      <c r="V886" s="672"/>
      <c r="W886" s="672"/>
      <c r="X886" s="685"/>
      <c r="Y886" s="685"/>
      <c r="Z886" s="672"/>
      <c r="AA886" s="672"/>
      <c r="AB886" s="672"/>
      <c r="AC886" s="672"/>
      <c r="AD886" s="672"/>
      <c r="AE886" s="672"/>
      <c r="AF886" s="672"/>
      <c r="AG886" s="672"/>
      <c r="AH886" s="672"/>
      <c r="AI886" s="672"/>
      <c r="AJ886" s="672"/>
    </row>
    <row r="887" spans="1:36" ht="15.75" customHeight="1">
      <c r="A887" s="672"/>
      <c r="B887" s="672"/>
      <c r="C887" s="672"/>
      <c r="D887" s="672"/>
      <c r="E887" s="672"/>
      <c r="F887" s="672"/>
      <c r="G887" s="672"/>
      <c r="H887" s="672"/>
      <c r="I887" s="672"/>
      <c r="J887" s="672"/>
      <c r="K887" s="672"/>
      <c r="L887" s="672"/>
      <c r="M887" s="672"/>
      <c r="N887" s="672"/>
      <c r="O887" s="672"/>
      <c r="P887" s="672"/>
      <c r="Q887" s="672"/>
      <c r="R887" s="672"/>
      <c r="S887" s="672"/>
      <c r="T887" s="672"/>
      <c r="U887" s="672"/>
      <c r="V887" s="672"/>
      <c r="W887" s="672"/>
      <c r="X887" s="685"/>
      <c r="Y887" s="685"/>
      <c r="Z887" s="672"/>
      <c r="AA887" s="672"/>
      <c r="AB887" s="672"/>
      <c r="AC887" s="672"/>
      <c r="AD887" s="672"/>
      <c r="AE887" s="672"/>
      <c r="AF887" s="672"/>
      <c r="AG887" s="672"/>
      <c r="AH887" s="672"/>
      <c r="AI887" s="672"/>
      <c r="AJ887" s="672"/>
    </row>
    <row r="888" spans="1:36" ht="15.75" customHeight="1">
      <c r="A888" s="672"/>
      <c r="B888" s="672"/>
      <c r="C888" s="672"/>
      <c r="D888" s="672"/>
      <c r="E888" s="672"/>
      <c r="F888" s="672"/>
      <c r="G888" s="672"/>
      <c r="H888" s="672"/>
      <c r="I888" s="672"/>
      <c r="J888" s="672"/>
      <c r="K888" s="672"/>
      <c r="L888" s="672"/>
      <c r="M888" s="672"/>
      <c r="N888" s="672"/>
      <c r="O888" s="672"/>
      <c r="P888" s="672"/>
      <c r="Q888" s="672"/>
      <c r="R888" s="672"/>
      <c r="S888" s="672"/>
      <c r="T888" s="672"/>
      <c r="U888" s="672"/>
      <c r="V888" s="672"/>
      <c r="W888" s="672"/>
      <c r="X888" s="685"/>
      <c r="Y888" s="685"/>
      <c r="Z888" s="672"/>
      <c r="AA888" s="672"/>
      <c r="AB888" s="672"/>
      <c r="AC888" s="672"/>
      <c r="AD888" s="672"/>
      <c r="AE888" s="672"/>
      <c r="AF888" s="672"/>
      <c r="AG888" s="672"/>
      <c r="AH888" s="672"/>
      <c r="AI888" s="672"/>
      <c r="AJ888" s="672"/>
    </row>
    <row r="889" spans="1:36" ht="15.75" customHeight="1">
      <c r="A889" s="672"/>
      <c r="B889" s="672"/>
      <c r="C889" s="672"/>
      <c r="D889" s="672"/>
      <c r="E889" s="672"/>
      <c r="F889" s="672"/>
      <c r="G889" s="672"/>
      <c r="H889" s="672"/>
      <c r="I889" s="672"/>
      <c r="J889" s="672"/>
      <c r="K889" s="672"/>
      <c r="L889" s="672"/>
      <c r="M889" s="672"/>
      <c r="N889" s="672"/>
      <c r="O889" s="672"/>
      <c r="P889" s="672"/>
      <c r="Q889" s="672"/>
      <c r="R889" s="672"/>
      <c r="S889" s="672"/>
      <c r="T889" s="672"/>
      <c r="U889" s="672"/>
      <c r="V889" s="672"/>
      <c r="W889" s="672"/>
      <c r="X889" s="685"/>
      <c r="Y889" s="685"/>
      <c r="Z889" s="672"/>
      <c r="AA889" s="672"/>
      <c r="AB889" s="672"/>
      <c r="AC889" s="672"/>
      <c r="AD889" s="672"/>
      <c r="AE889" s="672"/>
      <c r="AF889" s="672"/>
      <c r="AG889" s="672"/>
      <c r="AH889" s="672"/>
      <c r="AI889" s="672"/>
      <c r="AJ889" s="672"/>
    </row>
    <row r="890" spans="1:36" ht="15.75" customHeight="1">
      <c r="A890" s="672"/>
      <c r="B890" s="672"/>
      <c r="C890" s="672"/>
      <c r="D890" s="672"/>
      <c r="E890" s="672"/>
      <c r="F890" s="672"/>
      <c r="G890" s="672"/>
      <c r="H890" s="672"/>
      <c r="I890" s="672"/>
      <c r="J890" s="672"/>
      <c r="K890" s="672"/>
      <c r="L890" s="672"/>
      <c r="M890" s="672"/>
      <c r="N890" s="672"/>
      <c r="O890" s="672"/>
      <c r="P890" s="672"/>
      <c r="Q890" s="672"/>
      <c r="R890" s="672"/>
      <c r="S890" s="672"/>
      <c r="T890" s="672"/>
      <c r="U890" s="672"/>
      <c r="V890" s="672"/>
      <c r="W890" s="672"/>
      <c r="X890" s="685"/>
      <c r="Y890" s="685"/>
      <c r="Z890" s="672"/>
      <c r="AA890" s="672"/>
      <c r="AB890" s="672"/>
      <c r="AC890" s="672"/>
      <c r="AD890" s="672"/>
      <c r="AE890" s="672"/>
      <c r="AF890" s="672"/>
      <c r="AG890" s="672"/>
      <c r="AH890" s="672"/>
      <c r="AI890" s="672"/>
      <c r="AJ890" s="672"/>
    </row>
    <row r="891" spans="1:36" ht="15.75" customHeight="1">
      <c r="A891" s="672"/>
      <c r="B891" s="672"/>
      <c r="C891" s="672"/>
      <c r="D891" s="672"/>
      <c r="E891" s="672"/>
      <c r="F891" s="672"/>
      <c r="G891" s="672"/>
      <c r="H891" s="672"/>
      <c r="I891" s="672"/>
      <c r="J891" s="672"/>
      <c r="K891" s="672"/>
      <c r="L891" s="672"/>
      <c r="M891" s="672"/>
      <c r="N891" s="672"/>
      <c r="O891" s="672"/>
      <c r="P891" s="672"/>
      <c r="Q891" s="672"/>
      <c r="R891" s="672"/>
      <c r="S891" s="672"/>
      <c r="T891" s="672"/>
      <c r="U891" s="672"/>
      <c r="V891" s="672"/>
      <c r="W891" s="672"/>
      <c r="X891" s="685"/>
      <c r="Y891" s="685"/>
      <c r="Z891" s="672"/>
      <c r="AA891" s="672"/>
      <c r="AB891" s="672"/>
      <c r="AC891" s="672"/>
      <c r="AD891" s="672"/>
      <c r="AE891" s="672"/>
      <c r="AF891" s="672"/>
      <c r="AG891" s="672"/>
      <c r="AH891" s="672"/>
      <c r="AI891" s="672"/>
      <c r="AJ891" s="672"/>
    </row>
    <row r="892" spans="1:36" ht="15.75" customHeight="1">
      <c r="A892" s="672"/>
      <c r="B892" s="672"/>
      <c r="C892" s="672"/>
      <c r="D892" s="672"/>
      <c r="E892" s="672"/>
      <c r="F892" s="672"/>
      <c r="G892" s="672"/>
      <c r="H892" s="672"/>
      <c r="I892" s="672"/>
      <c r="J892" s="672"/>
      <c r="K892" s="672"/>
      <c r="L892" s="672"/>
      <c r="M892" s="672"/>
      <c r="N892" s="672"/>
      <c r="O892" s="672"/>
      <c r="P892" s="672"/>
      <c r="Q892" s="672"/>
      <c r="R892" s="672"/>
      <c r="S892" s="672"/>
      <c r="T892" s="672"/>
      <c r="U892" s="672"/>
      <c r="V892" s="672"/>
      <c r="W892" s="672"/>
      <c r="X892" s="685"/>
      <c r="Y892" s="685"/>
      <c r="Z892" s="672"/>
      <c r="AA892" s="672"/>
      <c r="AB892" s="672"/>
      <c r="AC892" s="672"/>
      <c r="AD892" s="672"/>
      <c r="AE892" s="672"/>
      <c r="AF892" s="672"/>
      <c r="AG892" s="672"/>
      <c r="AH892" s="672"/>
      <c r="AI892" s="672"/>
      <c r="AJ892" s="672"/>
    </row>
    <row r="893" spans="1:36" ht="15.75" customHeight="1">
      <c r="A893" s="672"/>
      <c r="B893" s="672"/>
      <c r="C893" s="672"/>
      <c r="D893" s="672"/>
      <c r="E893" s="672"/>
      <c r="F893" s="672"/>
      <c r="G893" s="672"/>
      <c r="H893" s="672"/>
      <c r="I893" s="672"/>
      <c r="J893" s="672"/>
      <c r="K893" s="672"/>
      <c r="L893" s="672"/>
      <c r="M893" s="672"/>
      <c r="N893" s="672"/>
      <c r="O893" s="672"/>
      <c r="P893" s="672"/>
      <c r="Q893" s="672"/>
      <c r="R893" s="672"/>
      <c r="S893" s="672"/>
      <c r="T893" s="672"/>
      <c r="U893" s="672"/>
      <c r="V893" s="672"/>
      <c r="W893" s="672"/>
      <c r="X893" s="685"/>
      <c r="Y893" s="685"/>
      <c r="Z893" s="672"/>
      <c r="AA893" s="672"/>
      <c r="AB893" s="672"/>
      <c r="AC893" s="672"/>
      <c r="AD893" s="672"/>
      <c r="AE893" s="672"/>
      <c r="AF893" s="672"/>
      <c r="AG893" s="672"/>
      <c r="AH893" s="672"/>
      <c r="AI893" s="672"/>
      <c r="AJ893" s="672"/>
    </row>
    <row r="894" spans="1:36" ht="15.75" customHeight="1">
      <c r="A894" s="672"/>
      <c r="B894" s="672"/>
      <c r="C894" s="672"/>
      <c r="D894" s="672"/>
      <c r="E894" s="672"/>
      <c r="F894" s="672"/>
      <c r="G894" s="672"/>
      <c r="H894" s="672"/>
      <c r="I894" s="672"/>
      <c r="J894" s="672"/>
      <c r="K894" s="672"/>
      <c r="L894" s="672"/>
      <c r="M894" s="672"/>
      <c r="N894" s="672"/>
      <c r="O894" s="672"/>
      <c r="P894" s="672"/>
      <c r="Q894" s="672"/>
      <c r="R894" s="672"/>
      <c r="S894" s="672"/>
      <c r="T894" s="672"/>
      <c r="U894" s="672"/>
      <c r="V894" s="672"/>
      <c r="W894" s="672"/>
      <c r="X894" s="685"/>
      <c r="Y894" s="685"/>
      <c r="Z894" s="672"/>
      <c r="AA894" s="672"/>
      <c r="AB894" s="672"/>
      <c r="AC894" s="672"/>
      <c r="AD894" s="672"/>
      <c r="AE894" s="672"/>
      <c r="AF894" s="672"/>
      <c r="AG894" s="672"/>
      <c r="AH894" s="672"/>
      <c r="AI894" s="672"/>
      <c r="AJ894" s="672"/>
    </row>
    <row r="895" spans="1:36" ht="15.75" customHeight="1">
      <c r="A895" s="672"/>
      <c r="B895" s="672"/>
      <c r="C895" s="672"/>
      <c r="D895" s="672"/>
      <c r="E895" s="672"/>
      <c r="F895" s="672"/>
      <c r="G895" s="672"/>
      <c r="H895" s="672"/>
      <c r="I895" s="672"/>
      <c r="J895" s="672"/>
      <c r="K895" s="672"/>
      <c r="L895" s="672"/>
      <c r="M895" s="672"/>
      <c r="N895" s="672"/>
      <c r="O895" s="672"/>
      <c r="P895" s="672"/>
      <c r="Q895" s="672"/>
      <c r="R895" s="672"/>
      <c r="S895" s="672"/>
      <c r="T895" s="672"/>
      <c r="U895" s="672"/>
      <c r="V895" s="672"/>
      <c r="W895" s="672"/>
      <c r="X895" s="685"/>
      <c r="Y895" s="685"/>
      <c r="Z895" s="672"/>
      <c r="AA895" s="672"/>
      <c r="AB895" s="672"/>
      <c r="AC895" s="672"/>
      <c r="AD895" s="672"/>
      <c r="AE895" s="672"/>
      <c r="AF895" s="672"/>
      <c r="AG895" s="672"/>
      <c r="AH895" s="672"/>
      <c r="AI895" s="672"/>
      <c r="AJ895" s="672"/>
    </row>
    <row r="896" spans="1:36" ht="15.75" customHeight="1">
      <c r="A896" s="672"/>
      <c r="B896" s="672"/>
      <c r="C896" s="672"/>
      <c r="D896" s="672"/>
      <c r="E896" s="672"/>
      <c r="F896" s="672"/>
      <c r="G896" s="672"/>
      <c r="H896" s="672"/>
      <c r="I896" s="672"/>
      <c r="J896" s="672"/>
      <c r="K896" s="672"/>
      <c r="L896" s="672"/>
      <c r="M896" s="672"/>
      <c r="N896" s="672"/>
      <c r="O896" s="672"/>
      <c r="P896" s="672"/>
      <c r="Q896" s="672"/>
      <c r="R896" s="672"/>
      <c r="S896" s="672"/>
      <c r="T896" s="672"/>
      <c r="U896" s="672"/>
      <c r="V896" s="672"/>
      <c r="W896" s="672"/>
      <c r="X896" s="685"/>
      <c r="Y896" s="685"/>
      <c r="Z896" s="672"/>
      <c r="AA896" s="672"/>
      <c r="AB896" s="672"/>
      <c r="AC896" s="672"/>
      <c r="AD896" s="672"/>
      <c r="AE896" s="672"/>
      <c r="AF896" s="672"/>
      <c r="AG896" s="672"/>
      <c r="AH896" s="672"/>
      <c r="AI896" s="672"/>
      <c r="AJ896" s="672"/>
    </row>
    <row r="897" spans="1:36" ht="15.75" customHeight="1">
      <c r="A897" s="672"/>
      <c r="B897" s="672"/>
      <c r="C897" s="672"/>
      <c r="D897" s="672"/>
      <c r="E897" s="672"/>
      <c r="F897" s="672"/>
      <c r="G897" s="672"/>
      <c r="H897" s="672"/>
      <c r="I897" s="672"/>
      <c r="J897" s="672"/>
      <c r="K897" s="672"/>
      <c r="L897" s="672"/>
      <c r="M897" s="672"/>
      <c r="N897" s="672"/>
      <c r="O897" s="672"/>
      <c r="P897" s="672"/>
      <c r="Q897" s="672"/>
      <c r="R897" s="672"/>
      <c r="S897" s="672"/>
      <c r="T897" s="672"/>
      <c r="U897" s="672"/>
      <c r="V897" s="672"/>
      <c r="W897" s="672"/>
      <c r="X897" s="685"/>
      <c r="Y897" s="685"/>
      <c r="Z897" s="672"/>
      <c r="AA897" s="672"/>
      <c r="AB897" s="672"/>
      <c r="AC897" s="672"/>
      <c r="AD897" s="672"/>
      <c r="AE897" s="672"/>
      <c r="AF897" s="672"/>
      <c r="AG897" s="672"/>
      <c r="AH897" s="672"/>
      <c r="AI897" s="672"/>
      <c r="AJ897" s="672"/>
    </row>
    <row r="898" spans="1:36" ht="15.75" customHeight="1">
      <c r="A898" s="672"/>
      <c r="B898" s="672"/>
      <c r="C898" s="672"/>
      <c r="D898" s="672"/>
      <c r="E898" s="672"/>
      <c r="F898" s="672"/>
      <c r="G898" s="672"/>
      <c r="H898" s="672"/>
      <c r="I898" s="672"/>
      <c r="J898" s="672"/>
      <c r="K898" s="672"/>
      <c r="L898" s="672"/>
      <c r="M898" s="672"/>
      <c r="N898" s="672"/>
      <c r="O898" s="672"/>
      <c r="P898" s="672"/>
      <c r="Q898" s="672"/>
      <c r="R898" s="672"/>
      <c r="S898" s="672"/>
      <c r="T898" s="672"/>
      <c r="U898" s="672"/>
      <c r="V898" s="672"/>
      <c r="W898" s="672"/>
      <c r="X898" s="685"/>
      <c r="Y898" s="685"/>
      <c r="Z898" s="672"/>
      <c r="AA898" s="672"/>
      <c r="AB898" s="672"/>
      <c r="AC898" s="672"/>
      <c r="AD898" s="672"/>
      <c r="AE898" s="672"/>
      <c r="AF898" s="672"/>
      <c r="AG898" s="672"/>
      <c r="AH898" s="672"/>
      <c r="AI898" s="672"/>
      <c r="AJ898" s="672"/>
    </row>
    <row r="899" spans="1:36" ht="15.75" customHeight="1">
      <c r="A899" s="672"/>
      <c r="B899" s="672"/>
      <c r="C899" s="672"/>
      <c r="D899" s="672"/>
      <c r="E899" s="672"/>
      <c r="F899" s="672"/>
      <c r="G899" s="672"/>
      <c r="H899" s="672"/>
      <c r="I899" s="672"/>
      <c r="J899" s="672"/>
      <c r="K899" s="672"/>
      <c r="L899" s="672"/>
      <c r="M899" s="672"/>
      <c r="N899" s="672"/>
      <c r="O899" s="672"/>
      <c r="P899" s="672"/>
      <c r="Q899" s="672"/>
      <c r="R899" s="672"/>
      <c r="S899" s="672"/>
      <c r="T899" s="672"/>
      <c r="U899" s="672"/>
      <c r="V899" s="672"/>
      <c r="W899" s="672"/>
      <c r="X899" s="685"/>
      <c r="Y899" s="685"/>
      <c r="Z899" s="672"/>
      <c r="AA899" s="672"/>
      <c r="AB899" s="672"/>
      <c r="AC899" s="672"/>
      <c r="AD899" s="672"/>
      <c r="AE899" s="672"/>
      <c r="AF899" s="672"/>
      <c r="AG899" s="672"/>
      <c r="AH899" s="672"/>
      <c r="AI899" s="672"/>
      <c r="AJ899" s="672"/>
    </row>
    <row r="900" spans="1:36" ht="15.75" customHeight="1">
      <c r="A900" s="672"/>
      <c r="B900" s="672"/>
      <c r="C900" s="672"/>
      <c r="D900" s="672"/>
      <c r="E900" s="672"/>
      <c r="F900" s="672"/>
      <c r="G900" s="672"/>
      <c r="H900" s="672"/>
      <c r="I900" s="672"/>
      <c r="J900" s="672"/>
      <c r="K900" s="672"/>
      <c r="L900" s="672"/>
      <c r="M900" s="672"/>
      <c r="N900" s="672"/>
      <c r="O900" s="672"/>
      <c r="P900" s="672"/>
      <c r="Q900" s="672"/>
      <c r="R900" s="672"/>
      <c r="S900" s="672"/>
      <c r="T900" s="672"/>
      <c r="U900" s="672"/>
      <c r="V900" s="672"/>
      <c r="W900" s="672"/>
      <c r="X900" s="685"/>
      <c r="Y900" s="685"/>
      <c r="Z900" s="672"/>
      <c r="AA900" s="672"/>
      <c r="AB900" s="672"/>
      <c r="AC900" s="672"/>
      <c r="AD900" s="672"/>
      <c r="AE900" s="672"/>
      <c r="AF900" s="672"/>
      <c r="AG900" s="672"/>
      <c r="AH900" s="672"/>
      <c r="AI900" s="672"/>
      <c r="AJ900" s="672"/>
    </row>
    <row r="901" spans="1:36" ht="15.75" customHeight="1">
      <c r="A901" s="672"/>
      <c r="B901" s="672"/>
      <c r="C901" s="672"/>
      <c r="D901" s="672"/>
      <c r="E901" s="672"/>
      <c r="F901" s="672"/>
      <c r="G901" s="672"/>
      <c r="H901" s="672"/>
      <c r="I901" s="672"/>
      <c r="J901" s="672"/>
      <c r="K901" s="672"/>
      <c r="L901" s="672"/>
      <c r="M901" s="672"/>
      <c r="N901" s="672"/>
      <c r="O901" s="672"/>
      <c r="P901" s="672"/>
      <c r="Q901" s="672"/>
      <c r="R901" s="672"/>
      <c r="S901" s="672"/>
      <c r="T901" s="672"/>
      <c r="U901" s="672"/>
      <c r="V901" s="672"/>
      <c r="W901" s="672"/>
      <c r="X901" s="685"/>
      <c r="Y901" s="685"/>
      <c r="Z901" s="672"/>
      <c r="AA901" s="672"/>
      <c r="AB901" s="672"/>
      <c r="AC901" s="672"/>
      <c r="AD901" s="672"/>
      <c r="AE901" s="672"/>
      <c r="AF901" s="672"/>
      <c r="AG901" s="672"/>
      <c r="AH901" s="672"/>
      <c r="AI901" s="672"/>
      <c r="AJ901" s="672"/>
    </row>
    <row r="902" spans="1:36" ht="15.75" customHeight="1">
      <c r="A902" s="672"/>
      <c r="B902" s="672"/>
      <c r="C902" s="672"/>
      <c r="D902" s="672"/>
      <c r="E902" s="672"/>
      <c r="F902" s="672"/>
      <c r="G902" s="672"/>
      <c r="H902" s="672"/>
      <c r="I902" s="672"/>
      <c r="J902" s="672"/>
      <c r="K902" s="672"/>
      <c r="L902" s="672"/>
      <c r="M902" s="672"/>
      <c r="N902" s="672"/>
      <c r="O902" s="672"/>
      <c r="P902" s="672"/>
      <c r="Q902" s="672"/>
      <c r="R902" s="672"/>
      <c r="S902" s="672"/>
      <c r="T902" s="672"/>
      <c r="U902" s="672"/>
      <c r="V902" s="672"/>
      <c r="W902" s="672"/>
      <c r="X902" s="685"/>
      <c r="Y902" s="685"/>
      <c r="Z902" s="672"/>
      <c r="AA902" s="672"/>
      <c r="AB902" s="672"/>
      <c r="AC902" s="672"/>
      <c r="AD902" s="672"/>
      <c r="AE902" s="672"/>
      <c r="AF902" s="672"/>
      <c r="AG902" s="672"/>
      <c r="AH902" s="672"/>
      <c r="AI902" s="672"/>
      <c r="AJ902" s="672"/>
    </row>
    <row r="903" spans="1:36" ht="15.75" customHeight="1">
      <c r="A903" s="672"/>
      <c r="B903" s="672"/>
      <c r="C903" s="672"/>
      <c r="D903" s="672"/>
      <c r="E903" s="672"/>
      <c r="F903" s="672"/>
      <c r="G903" s="672"/>
      <c r="H903" s="672"/>
      <c r="I903" s="672"/>
      <c r="J903" s="672"/>
      <c r="K903" s="672"/>
      <c r="L903" s="672"/>
      <c r="M903" s="672"/>
      <c r="N903" s="672"/>
      <c r="O903" s="672"/>
      <c r="P903" s="672"/>
      <c r="Q903" s="672"/>
      <c r="R903" s="672"/>
      <c r="S903" s="672"/>
      <c r="T903" s="672"/>
      <c r="U903" s="672"/>
      <c r="V903" s="672"/>
      <c r="W903" s="672"/>
      <c r="X903" s="685"/>
      <c r="Y903" s="685"/>
      <c r="Z903" s="672"/>
      <c r="AA903" s="672"/>
      <c r="AB903" s="672"/>
      <c r="AC903" s="672"/>
      <c r="AD903" s="672"/>
      <c r="AE903" s="672"/>
      <c r="AF903" s="672"/>
      <c r="AG903" s="672"/>
      <c r="AH903" s="672"/>
      <c r="AI903" s="672"/>
      <c r="AJ903" s="672"/>
    </row>
    <row r="904" spans="1:36" ht="15.75" customHeight="1">
      <c r="A904" s="672"/>
      <c r="B904" s="672"/>
      <c r="C904" s="672"/>
      <c r="D904" s="672"/>
      <c r="E904" s="672"/>
      <c r="F904" s="672"/>
      <c r="G904" s="672"/>
      <c r="H904" s="672"/>
      <c r="I904" s="672"/>
      <c r="J904" s="672"/>
      <c r="K904" s="672"/>
      <c r="L904" s="672"/>
      <c r="M904" s="672"/>
      <c r="N904" s="672"/>
      <c r="O904" s="672"/>
      <c r="P904" s="672"/>
      <c r="Q904" s="672"/>
      <c r="R904" s="672"/>
      <c r="S904" s="672"/>
      <c r="T904" s="672"/>
      <c r="U904" s="672"/>
      <c r="V904" s="672"/>
      <c r="W904" s="672"/>
      <c r="X904" s="685"/>
      <c r="Y904" s="685"/>
      <c r="Z904" s="672"/>
      <c r="AA904" s="672"/>
      <c r="AB904" s="672"/>
      <c r="AC904" s="672"/>
      <c r="AD904" s="672"/>
      <c r="AE904" s="672"/>
      <c r="AF904" s="672"/>
      <c r="AG904" s="672"/>
      <c r="AH904" s="672"/>
      <c r="AI904" s="672"/>
      <c r="AJ904" s="672"/>
    </row>
    <row r="905" spans="1:36" ht="15.75" customHeight="1">
      <c r="A905" s="672"/>
      <c r="B905" s="672"/>
      <c r="C905" s="672"/>
      <c r="D905" s="672"/>
      <c r="E905" s="672"/>
      <c r="F905" s="672"/>
      <c r="G905" s="672"/>
      <c r="H905" s="672"/>
      <c r="I905" s="672"/>
      <c r="J905" s="672"/>
      <c r="K905" s="672"/>
      <c r="L905" s="672"/>
      <c r="M905" s="672"/>
      <c r="N905" s="672"/>
      <c r="O905" s="672"/>
      <c r="P905" s="672"/>
      <c r="Q905" s="672"/>
      <c r="R905" s="672"/>
      <c r="S905" s="672"/>
      <c r="T905" s="672"/>
      <c r="U905" s="672"/>
      <c r="V905" s="672"/>
      <c r="W905" s="672"/>
      <c r="X905" s="685"/>
      <c r="Y905" s="685"/>
      <c r="Z905" s="672"/>
      <c r="AA905" s="672"/>
      <c r="AB905" s="672"/>
      <c r="AC905" s="672"/>
      <c r="AD905" s="672"/>
      <c r="AE905" s="672"/>
      <c r="AF905" s="672"/>
      <c r="AG905" s="672"/>
      <c r="AH905" s="672"/>
      <c r="AI905" s="672"/>
      <c r="AJ905" s="672"/>
    </row>
    <row r="906" spans="1:36" ht="15.75" customHeight="1">
      <c r="A906" s="672"/>
      <c r="B906" s="672"/>
      <c r="C906" s="672"/>
      <c r="D906" s="672"/>
      <c r="E906" s="672"/>
      <c r="F906" s="672"/>
      <c r="G906" s="672"/>
      <c r="H906" s="672"/>
      <c r="I906" s="672"/>
      <c r="J906" s="672"/>
      <c r="K906" s="672"/>
      <c r="L906" s="672"/>
      <c r="M906" s="672"/>
      <c r="N906" s="672"/>
      <c r="O906" s="672"/>
      <c r="P906" s="672"/>
      <c r="Q906" s="672"/>
      <c r="R906" s="672"/>
      <c r="S906" s="672"/>
      <c r="T906" s="672"/>
      <c r="U906" s="672"/>
      <c r="V906" s="672"/>
      <c r="W906" s="672"/>
      <c r="X906" s="685"/>
      <c r="Y906" s="685"/>
      <c r="Z906" s="672"/>
      <c r="AA906" s="672"/>
      <c r="AB906" s="672"/>
      <c r="AC906" s="672"/>
      <c r="AD906" s="672"/>
      <c r="AE906" s="672"/>
      <c r="AF906" s="672"/>
      <c r="AG906" s="672"/>
      <c r="AH906" s="672"/>
      <c r="AI906" s="672"/>
      <c r="AJ906" s="672"/>
    </row>
    <row r="907" spans="1:36" ht="15.75" customHeight="1">
      <c r="A907" s="672"/>
      <c r="B907" s="672"/>
      <c r="C907" s="672"/>
      <c r="D907" s="672"/>
      <c r="E907" s="672"/>
      <c r="F907" s="672"/>
      <c r="G907" s="672"/>
      <c r="H907" s="672"/>
      <c r="I907" s="672"/>
      <c r="J907" s="672"/>
      <c r="K907" s="672"/>
      <c r="L907" s="672"/>
      <c r="M907" s="672"/>
      <c r="N907" s="672"/>
      <c r="O907" s="672"/>
      <c r="P907" s="672"/>
      <c r="Q907" s="672"/>
      <c r="R907" s="672"/>
      <c r="S907" s="672"/>
      <c r="T907" s="672"/>
      <c r="U907" s="672"/>
      <c r="V907" s="672"/>
      <c r="W907" s="672"/>
      <c r="X907" s="685"/>
      <c r="Y907" s="685"/>
      <c r="Z907" s="672"/>
      <c r="AA907" s="672"/>
      <c r="AB907" s="672"/>
      <c r="AC907" s="672"/>
      <c r="AD907" s="672"/>
      <c r="AE907" s="672"/>
      <c r="AF907" s="672"/>
      <c r="AG907" s="672"/>
      <c r="AH907" s="672"/>
      <c r="AI907" s="672"/>
      <c r="AJ907" s="672"/>
    </row>
    <row r="908" spans="1:36" ht="15.75" customHeight="1">
      <c r="A908" s="672"/>
      <c r="B908" s="672"/>
      <c r="C908" s="672"/>
      <c r="D908" s="672"/>
      <c r="E908" s="672"/>
      <c r="F908" s="672"/>
      <c r="G908" s="672"/>
      <c r="H908" s="672"/>
      <c r="I908" s="672"/>
      <c r="J908" s="672"/>
      <c r="K908" s="672"/>
      <c r="L908" s="672"/>
      <c r="M908" s="672"/>
      <c r="N908" s="672"/>
      <c r="O908" s="672"/>
      <c r="P908" s="672"/>
      <c r="Q908" s="672"/>
      <c r="R908" s="672"/>
      <c r="S908" s="672"/>
      <c r="T908" s="672"/>
      <c r="U908" s="672"/>
      <c r="V908" s="672"/>
      <c r="W908" s="672"/>
      <c r="X908" s="685"/>
      <c r="Y908" s="685"/>
      <c r="Z908" s="672"/>
      <c r="AA908" s="672"/>
      <c r="AB908" s="672"/>
      <c r="AC908" s="672"/>
      <c r="AD908" s="672"/>
      <c r="AE908" s="672"/>
      <c r="AF908" s="672"/>
      <c r="AG908" s="672"/>
      <c r="AH908" s="672"/>
      <c r="AI908" s="672"/>
      <c r="AJ908" s="672"/>
    </row>
    <row r="909" spans="1:36" ht="15.75" customHeight="1">
      <c r="A909" s="672"/>
      <c r="B909" s="672"/>
      <c r="C909" s="672"/>
      <c r="D909" s="672"/>
      <c r="E909" s="672"/>
      <c r="F909" s="672"/>
      <c r="G909" s="672"/>
      <c r="H909" s="672"/>
      <c r="I909" s="672"/>
      <c r="J909" s="672"/>
      <c r="K909" s="672"/>
      <c r="L909" s="672"/>
      <c r="M909" s="672"/>
      <c r="N909" s="672"/>
      <c r="O909" s="672"/>
      <c r="P909" s="672"/>
      <c r="Q909" s="672"/>
      <c r="R909" s="672"/>
      <c r="S909" s="672"/>
      <c r="T909" s="672"/>
      <c r="U909" s="672"/>
      <c r="V909" s="672"/>
      <c r="W909" s="672"/>
      <c r="X909" s="685"/>
      <c r="Y909" s="685"/>
      <c r="Z909" s="672"/>
      <c r="AA909" s="672"/>
      <c r="AB909" s="672"/>
      <c r="AC909" s="672"/>
      <c r="AD909" s="672"/>
      <c r="AE909" s="672"/>
      <c r="AF909" s="672"/>
      <c r="AG909" s="672"/>
      <c r="AH909" s="672"/>
      <c r="AI909" s="672"/>
      <c r="AJ909" s="672"/>
    </row>
    <row r="910" spans="1:36" ht="15.75" customHeight="1">
      <c r="A910" s="672"/>
      <c r="B910" s="672"/>
      <c r="C910" s="672"/>
      <c r="D910" s="672"/>
      <c r="E910" s="672"/>
      <c r="F910" s="672"/>
      <c r="G910" s="672"/>
      <c r="H910" s="672"/>
      <c r="I910" s="672"/>
      <c r="J910" s="672"/>
      <c r="K910" s="672"/>
      <c r="L910" s="672"/>
      <c r="M910" s="672"/>
      <c r="N910" s="672"/>
      <c r="O910" s="672"/>
      <c r="P910" s="672"/>
      <c r="Q910" s="672"/>
      <c r="R910" s="672"/>
      <c r="S910" s="672"/>
      <c r="T910" s="672"/>
      <c r="U910" s="672"/>
      <c r="V910" s="672"/>
      <c r="W910" s="672"/>
      <c r="X910" s="685"/>
      <c r="Y910" s="685"/>
      <c r="Z910" s="672"/>
      <c r="AA910" s="672"/>
      <c r="AB910" s="672"/>
      <c r="AC910" s="672"/>
      <c r="AD910" s="672"/>
      <c r="AE910" s="672"/>
      <c r="AF910" s="672"/>
      <c r="AG910" s="672"/>
      <c r="AH910" s="672"/>
      <c r="AI910" s="672"/>
      <c r="AJ910" s="672"/>
    </row>
    <row r="911" spans="1:36" ht="15.75" customHeight="1">
      <c r="A911" s="672"/>
      <c r="B911" s="672"/>
      <c r="C911" s="672"/>
      <c r="D911" s="672"/>
      <c r="E911" s="672"/>
      <c r="F911" s="672"/>
      <c r="G911" s="672"/>
      <c r="H911" s="672"/>
      <c r="I911" s="672"/>
      <c r="J911" s="672"/>
      <c r="K911" s="672"/>
      <c r="L911" s="672"/>
      <c r="M911" s="672"/>
      <c r="N911" s="672"/>
      <c r="O911" s="672"/>
      <c r="P911" s="672"/>
      <c r="Q911" s="672"/>
      <c r="R911" s="672"/>
      <c r="S911" s="672"/>
      <c r="T911" s="672"/>
      <c r="U911" s="672"/>
      <c r="V911" s="672"/>
      <c r="W911" s="672"/>
      <c r="X911" s="685"/>
      <c r="Y911" s="685"/>
      <c r="Z911" s="672"/>
      <c r="AA911" s="672"/>
      <c r="AB911" s="672"/>
      <c r="AC911" s="672"/>
      <c r="AD911" s="672"/>
      <c r="AE911" s="672"/>
      <c r="AF911" s="672"/>
      <c r="AG911" s="672"/>
      <c r="AH911" s="672"/>
      <c r="AI911" s="672"/>
      <c r="AJ911" s="672"/>
    </row>
    <row r="912" spans="1:36" ht="15.75" customHeight="1">
      <c r="A912" s="672"/>
      <c r="B912" s="672"/>
      <c r="C912" s="672"/>
      <c r="D912" s="672"/>
      <c r="E912" s="672"/>
      <c r="F912" s="672"/>
      <c r="G912" s="672"/>
      <c r="H912" s="672"/>
      <c r="I912" s="672"/>
      <c r="J912" s="672"/>
      <c r="K912" s="672"/>
      <c r="L912" s="672"/>
      <c r="M912" s="672"/>
      <c r="N912" s="672"/>
      <c r="O912" s="672"/>
      <c r="P912" s="672"/>
      <c r="Q912" s="672"/>
      <c r="R912" s="672"/>
      <c r="S912" s="672"/>
      <c r="T912" s="672"/>
      <c r="U912" s="672"/>
      <c r="V912" s="672"/>
      <c r="W912" s="672"/>
      <c r="X912" s="685"/>
      <c r="Y912" s="685"/>
      <c r="Z912" s="672"/>
      <c r="AA912" s="672"/>
      <c r="AB912" s="672"/>
      <c r="AC912" s="672"/>
      <c r="AD912" s="672"/>
      <c r="AE912" s="672"/>
      <c r="AF912" s="672"/>
      <c r="AG912" s="672"/>
      <c r="AH912" s="672"/>
      <c r="AI912" s="672"/>
      <c r="AJ912" s="672"/>
    </row>
    <row r="913" spans="1:36" ht="15.75" customHeight="1">
      <c r="A913" s="672"/>
      <c r="B913" s="672"/>
      <c r="C913" s="672"/>
      <c r="D913" s="672"/>
      <c r="E913" s="672"/>
      <c r="F913" s="672"/>
      <c r="G913" s="672"/>
      <c r="H913" s="672"/>
      <c r="I913" s="672"/>
      <c r="J913" s="672"/>
      <c r="K913" s="672"/>
      <c r="L913" s="672"/>
      <c r="M913" s="672"/>
      <c r="N913" s="672"/>
      <c r="O913" s="672"/>
      <c r="P913" s="672"/>
      <c r="Q913" s="672"/>
      <c r="R913" s="672"/>
      <c r="S913" s="672"/>
      <c r="T913" s="672"/>
      <c r="U913" s="672"/>
      <c r="V913" s="672"/>
      <c r="W913" s="672"/>
      <c r="X913" s="685"/>
      <c r="Y913" s="685"/>
      <c r="Z913" s="672"/>
      <c r="AA913" s="672"/>
      <c r="AB913" s="672"/>
      <c r="AC913" s="672"/>
      <c r="AD913" s="672"/>
      <c r="AE913" s="672"/>
      <c r="AF913" s="672"/>
      <c r="AG913" s="672"/>
      <c r="AH913" s="672"/>
      <c r="AI913" s="672"/>
      <c r="AJ913" s="672"/>
    </row>
    <row r="914" spans="1:36" ht="15.75" customHeight="1">
      <c r="A914" s="672"/>
      <c r="B914" s="672"/>
      <c r="C914" s="672"/>
      <c r="D914" s="672"/>
      <c r="E914" s="672"/>
      <c r="F914" s="672"/>
      <c r="G914" s="672"/>
      <c r="H914" s="672"/>
      <c r="I914" s="672"/>
      <c r="J914" s="672"/>
      <c r="K914" s="672"/>
      <c r="L914" s="672"/>
      <c r="M914" s="672"/>
      <c r="N914" s="672"/>
      <c r="O914" s="672"/>
      <c r="P914" s="672"/>
      <c r="Q914" s="672"/>
      <c r="R914" s="672"/>
      <c r="S914" s="672"/>
      <c r="T914" s="672"/>
      <c r="U914" s="672"/>
      <c r="V914" s="672"/>
      <c r="W914" s="672"/>
      <c r="X914" s="685"/>
      <c r="Y914" s="685"/>
      <c r="Z914" s="672"/>
      <c r="AA914" s="672"/>
      <c r="AB914" s="672"/>
      <c r="AC914" s="672"/>
      <c r="AD914" s="672"/>
      <c r="AE914" s="672"/>
      <c r="AF914" s="672"/>
      <c r="AG914" s="672"/>
      <c r="AH914" s="672"/>
      <c r="AI914" s="672"/>
      <c r="AJ914" s="672"/>
    </row>
    <row r="915" spans="1:36" ht="15.75" customHeight="1">
      <c r="A915" s="672"/>
      <c r="B915" s="672"/>
      <c r="C915" s="672"/>
      <c r="D915" s="672"/>
      <c r="E915" s="672"/>
      <c r="F915" s="672"/>
      <c r="G915" s="672"/>
      <c r="H915" s="672"/>
      <c r="I915" s="672"/>
      <c r="J915" s="672"/>
      <c r="K915" s="672"/>
      <c r="L915" s="672"/>
      <c r="M915" s="672"/>
      <c r="N915" s="672"/>
      <c r="O915" s="672"/>
      <c r="P915" s="672"/>
      <c r="Q915" s="672"/>
      <c r="R915" s="672"/>
      <c r="S915" s="672"/>
      <c r="T915" s="672"/>
      <c r="U915" s="672"/>
      <c r="V915" s="672"/>
      <c r="W915" s="672"/>
      <c r="X915" s="685"/>
      <c r="Y915" s="685"/>
      <c r="Z915" s="672"/>
      <c r="AA915" s="672"/>
      <c r="AB915" s="672"/>
      <c r="AC915" s="672"/>
      <c r="AD915" s="672"/>
      <c r="AE915" s="672"/>
      <c r="AF915" s="672"/>
      <c r="AG915" s="672"/>
      <c r="AH915" s="672"/>
      <c r="AI915" s="672"/>
      <c r="AJ915" s="672"/>
    </row>
    <row r="916" spans="1:36" ht="15.75" customHeight="1">
      <c r="A916" s="672"/>
      <c r="B916" s="672"/>
      <c r="C916" s="672"/>
      <c r="D916" s="672"/>
      <c r="E916" s="672"/>
      <c r="F916" s="672"/>
      <c r="G916" s="672"/>
      <c r="H916" s="672"/>
      <c r="I916" s="672"/>
      <c r="J916" s="672"/>
      <c r="K916" s="672"/>
      <c r="L916" s="672"/>
      <c r="M916" s="672"/>
      <c r="N916" s="672"/>
      <c r="O916" s="672"/>
      <c r="P916" s="672"/>
      <c r="Q916" s="672"/>
      <c r="R916" s="672"/>
      <c r="S916" s="672"/>
      <c r="T916" s="672"/>
      <c r="U916" s="672"/>
      <c r="V916" s="672"/>
      <c r="W916" s="672"/>
      <c r="X916" s="685"/>
      <c r="Y916" s="685"/>
      <c r="Z916" s="672"/>
      <c r="AA916" s="672"/>
      <c r="AB916" s="672"/>
      <c r="AC916" s="672"/>
      <c r="AD916" s="672"/>
      <c r="AE916" s="672"/>
      <c r="AF916" s="672"/>
      <c r="AG916" s="672"/>
      <c r="AH916" s="672"/>
      <c r="AI916" s="672"/>
      <c r="AJ916" s="672"/>
    </row>
    <row r="917" spans="1:36" ht="15.75" customHeight="1">
      <c r="A917" s="672"/>
      <c r="B917" s="672"/>
      <c r="C917" s="672"/>
      <c r="D917" s="672"/>
      <c r="E917" s="672"/>
      <c r="F917" s="672"/>
      <c r="G917" s="672"/>
      <c r="H917" s="672"/>
      <c r="I917" s="672"/>
      <c r="J917" s="672"/>
      <c r="K917" s="672"/>
      <c r="L917" s="672"/>
      <c r="M917" s="672"/>
      <c r="N917" s="672"/>
      <c r="O917" s="672"/>
      <c r="P917" s="672"/>
      <c r="Q917" s="672"/>
      <c r="R917" s="672"/>
      <c r="S917" s="672"/>
      <c r="T917" s="672"/>
      <c r="U917" s="672"/>
      <c r="V917" s="672"/>
      <c r="W917" s="672"/>
      <c r="X917" s="685"/>
      <c r="Y917" s="685"/>
      <c r="Z917" s="672"/>
      <c r="AA917" s="672"/>
      <c r="AB917" s="672"/>
      <c r="AC917" s="672"/>
      <c r="AD917" s="672"/>
      <c r="AE917" s="672"/>
      <c r="AF917" s="672"/>
      <c r="AG917" s="672"/>
      <c r="AH917" s="672"/>
      <c r="AI917" s="672"/>
      <c r="AJ917" s="672"/>
    </row>
    <row r="918" spans="1:36" ht="15.75" customHeight="1">
      <c r="A918" s="672"/>
      <c r="B918" s="672"/>
      <c r="C918" s="672"/>
      <c r="D918" s="672"/>
      <c r="E918" s="672"/>
      <c r="F918" s="672"/>
      <c r="G918" s="672"/>
      <c r="H918" s="672"/>
      <c r="I918" s="672"/>
      <c r="J918" s="672"/>
      <c r="K918" s="672"/>
      <c r="L918" s="672"/>
      <c r="M918" s="672"/>
      <c r="N918" s="672"/>
      <c r="O918" s="672"/>
      <c r="P918" s="672"/>
      <c r="Q918" s="672"/>
      <c r="R918" s="672"/>
      <c r="S918" s="672"/>
      <c r="T918" s="672"/>
      <c r="U918" s="672"/>
      <c r="V918" s="672"/>
      <c r="W918" s="672"/>
      <c r="X918" s="685"/>
      <c r="Y918" s="685"/>
      <c r="Z918" s="672"/>
      <c r="AA918" s="672"/>
      <c r="AB918" s="672"/>
      <c r="AC918" s="672"/>
      <c r="AD918" s="672"/>
      <c r="AE918" s="672"/>
      <c r="AF918" s="672"/>
      <c r="AG918" s="672"/>
      <c r="AH918" s="672"/>
      <c r="AI918" s="672"/>
      <c r="AJ918" s="672"/>
    </row>
    <row r="919" spans="1:36" ht="15.75" customHeight="1">
      <c r="A919" s="672"/>
      <c r="B919" s="672"/>
      <c r="C919" s="672"/>
      <c r="D919" s="672"/>
      <c r="E919" s="672"/>
      <c r="F919" s="672"/>
      <c r="G919" s="672"/>
      <c r="H919" s="672"/>
      <c r="I919" s="672"/>
      <c r="J919" s="672"/>
      <c r="K919" s="672"/>
      <c r="L919" s="672"/>
      <c r="M919" s="672"/>
      <c r="N919" s="672"/>
      <c r="O919" s="672"/>
      <c r="P919" s="672"/>
      <c r="Q919" s="672"/>
      <c r="R919" s="672"/>
      <c r="S919" s="672"/>
      <c r="T919" s="672"/>
      <c r="U919" s="672"/>
      <c r="V919" s="672"/>
      <c r="W919" s="672"/>
      <c r="X919" s="685"/>
      <c r="Y919" s="685"/>
      <c r="Z919" s="672"/>
      <c r="AA919" s="672"/>
      <c r="AB919" s="672"/>
      <c r="AC919" s="672"/>
      <c r="AD919" s="672"/>
      <c r="AE919" s="672"/>
      <c r="AF919" s="672"/>
      <c r="AG919" s="672"/>
      <c r="AH919" s="672"/>
      <c r="AI919" s="672"/>
      <c r="AJ919" s="672"/>
    </row>
    <row r="920" spans="1:36" ht="15.75" customHeight="1">
      <c r="A920" s="672"/>
      <c r="B920" s="672"/>
      <c r="C920" s="672"/>
      <c r="D920" s="672"/>
      <c r="E920" s="672"/>
      <c r="F920" s="672"/>
      <c r="G920" s="672"/>
      <c r="H920" s="672"/>
      <c r="I920" s="672"/>
      <c r="J920" s="672"/>
      <c r="K920" s="672"/>
      <c r="L920" s="672"/>
      <c r="M920" s="672"/>
      <c r="N920" s="672"/>
      <c r="O920" s="672"/>
      <c r="P920" s="672"/>
      <c r="Q920" s="672"/>
      <c r="R920" s="672"/>
      <c r="S920" s="672"/>
      <c r="T920" s="672"/>
      <c r="U920" s="672"/>
      <c r="V920" s="672"/>
      <c r="W920" s="672"/>
      <c r="X920" s="685"/>
      <c r="Y920" s="685"/>
      <c r="Z920" s="672"/>
      <c r="AA920" s="672"/>
      <c r="AB920" s="672"/>
      <c r="AC920" s="672"/>
      <c r="AD920" s="672"/>
      <c r="AE920" s="672"/>
      <c r="AF920" s="672"/>
      <c r="AG920" s="672"/>
      <c r="AH920" s="672"/>
      <c r="AI920" s="672"/>
      <c r="AJ920" s="672"/>
    </row>
    <row r="921" spans="1:36" ht="15.75" customHeight="1">
      <c r="A921" s="672"/>
      <c r="B921" s="672"/>
      <c r="C921" s="672"/>
      <c r="D921" s="672"/>
      <c r="E921" s="672"/>
      <c r="F921" s="672"/>
      <c r="G921" s="672"/>
      <c r="H921" s="672"/>
      <c r="I921" s="672"/>
      <c r="J921" s="672"/>
      <c r="K921" s="672"/>
      <c r="L921" s="672"/>
      <c r="M921" s="672"/>
      <c r="N921" s="672"/>
      <c r="O921" s="672"/>
      <c r="P921" s="672"/>
      <c r="Q921" s="672"/>
      <c r="R921" s="672"/>
      <c r="S921" s="672"/>
      <c r="T921" s="672"/>
      <c r="U921" s="672"/>
      <c r="V921" s="672"/>
      <c r="W921" s="672"/>
      <c r="X921" s="685"/>
      <c r="Y921" s="685"/>
      <c r="Z921" s="672"/>
      <c r="AA921" s="672"/>
      <c r="AB921" s="672"/>
      <c r="AC921" s="672"/>
      <c r="AD921" s="672"/>
      <c r="AE921" s="672"/>
      <c r="AF921" s="672"/>
      <c r="AG921" s="672"/>
      <c r="AH921" s="672"/>
      <c r="AI921" s="672"/>
      <c r="AJ921" s="672"/>
    </row>
    <row r="922" spans="1:36" ht="15.75" customHeight="1">
      <c r="A922" s="672"/>
      <c r="B922" s="672"/>
      <c r="C922" s="672"/>
      <c r="D922" s="672"/>
      <c r="E922" s="672"/>
      <c r="F922" s="672"/>
      <c r="G922" s="672"/>
      <c r="H922" s="672"/>
      <c r="I922" s="672"/>
      <c r="J922" s="672"/>
      <c r="K922" s="672"/>
      <c r="L922" s="672"/>
      <c r="M922" s="672"/>
      <c r="N922" s="672"/>
      <c r="O922" s="672"/>
      <c r="P922" s="672"/>
      <c r="Q922" s="672"/>
      <c r="R922" s="672"/>
      <c r="S922" s="672"/>
      <c r="T922" s="672"/>
      <c r="U922" s="672"/>
      <c r="V922" s="672"/>
      <c r="W922" s="672"/>
      <c r="X922" s="685"/>
      <c r="Y922" s="685"/>
      <c r="Z922" s="672"/>
      <c r="AA922" s="672"/>
      <c r="AB922" s="672"/>
      <c r="AC922" s="672"/>
      <c r="AD922" s="672"/>
      <c r="AE922" s="672"/>
      <c r="AF922" s="672"/>
      <c r="AG922" s="672"/>
      <c r="AH922" s="672"/>
      <c r="AI922" s="672"/>
      <c r="AJ922" s="672"/>
    </row>
    <row r="923" spans="1:36" ht="15.75" customHeight="1">
      <c r="A923" s="672"/>
      <c r="B923" s="672"/>
      <c r="C923" s="672"/>
      <c r="D923" s="672"/>
      <c r="E923" s="672"/>
      <c r="F923" s="672"/>
      <c r="G923" s="672"/>
      <c r="H923" s="672"/>
      <c r="I923" s="672"/>
      <c r="J923" s="672"/>
      <c r="K923" s="672"/>
      <c r="L923" s="672"/>
      <c r="M923" s="672"/>
      <c r="N923" s="672"/>
      <c r="O923" s="672"/>
      <c r="P923" s="672"/>
      <c r="Q923" s="672"/>
      <c r="R923" s="672"/>
      <c r="S923" s="672"/>
      <c r="T923" s="672"/>
      <c r="U923" s="672"/>
      <c r="V923" s="672"/>
      <c r="W923" s="672"/>
      <c r="X923" s="685"/>
      <c r="Y923" s="685"/>
      <c r="Z923" s="672"/>
      <c r="AA923" s="672"/>
      <c r="AB923" s="672"/>
      <c r="AC923" s="672"/>
      <c r="AD923" s="672"/>
      <c r="AE923" s="672"/>
      <c r="AF923" s="672"/>
      <c r="AG923" s="672"/>
      <c r="AH923" s="672"/>
      <c r="AI923" s="672"/>
      <c r="AJ923" s="672"/>
    </row>
    <row r="924" spans="1:36" ht="15.75" customHeight="1">
      <c r="A924" s="672"/>
      <c r="B924" s="672"/>
      <c r="C924" s="672"/>
      <c r="D924" s="672"/>
      <c r="E924" s="672"/>
      <c r="F924" s="672"/>
      <c r="G924" s="672"/>
      <c r="H924" s="672"/>
      <c r="I924" s="672"/>
      <c r="J924" s="672"/>
      <c r="K924" s="672"/>
      <c r="L924" s="672"/>
      <c r="M924" s="672"/>
      <c r="N924" s="672"/>
      <c r="O924" s="672"/>
      <c r="P924" s="672"/>
      <c r="Q924" s="672"/>
      <c r="R924" s="672"/>
      <c r="S924" s="672"/>
      <c r="T924" s="672"/>
      <c r="U924" s="672"/>
      <c r="V924" s="672"/>
      <c r="W924" s="672"/>
      <c r="X924" s="685"/>
      <c r="Y924" s="685"/>
      <c r="Z924" s="672"/>
      <c r="AA924" s="672"/>
      <c r="AB924" s="672"/>
      <c r="AC924" s="672"/>
      <c r="AD924" s="672"/>
      <c r="AE924" s="672"/>
      <c r="AF924" s="672"/>
      <c r="AG924" s="672"/>
      <c r="AH924" s="672"/>
      <c r="AI924" s="672"/>
      <c r="AJ924" s="672"/>
    </row>
    <row r="925" spans="1:36" ht="15.75" customHeight="1">
      <c r="A925" s="672"/>
      <c r="B925" s="672"/>
      <c r="C925" s="672"/>
      <c r="D925" s="672"/>
      <c r="E925" s="672"/>
      <c r="F925" s="672"/>
      <c r="G925" s="672"/>
      <c r="H925" s="672"/>
      <c r="I925" s="672"/>
      <c r="J925" s="672"/>
      <c r="K925" s="672"/>
      <c r="L925" s="672"/>
      <c r="M925" s="672"/>
      <c r="N925" s="672"/>
      <c r="O925" s="672"/>
      <c r="P925" s="672"/>
      <c r="Q925" s="672"/>
      <c r="R925" s="672"/>
      <c r="S925" s="672"/>
      <c r="T925" s="672"/>
      <c r="U925" s="672"/>
      <c r="V925" s="672"/>
      <c r="W925" s="672"/>
      <c r="X925" s="685"/>
      <c r="Y925" s="685"/>
      <c r="Z925" s="672"/>
      <c r="AA925" s="672"/>
      <c r="AB925" s="672"/>
      <c r="AC925" s="672"/>
      <c r="AD925" s="672"/>
      <c r="AE925" s="672"/>
      <c r="AF925" s="672"/>
      <c r="AG925" s="672"/>
      <c r="AH925" s="672"/>
      <c r="AI925" s="672"/>
      <c r="AJ925" s="672"/>
    </row>
    <row r="926" spans="1:36" ht="15.75" customHeight="1">
      <c r="A926" s="672"/>
      <c r="B926" s="672"/>
      <c r="C926" s="672"/>
      <c r="D926" s="672"/>
      <c r="E926" s="672"/>
      <c r="F926" s="672"/>
      <c r="G926" s="672"/>
      <c r="H926" s="672"/>
      <c r="I926" s="672"/>
      <c r="J926" s="672"/>
      <c r="K926" s="672"/>
      <c r="L926" s="672"/>
      <c r="M926" s="672"/>
      <c r="N926" s="672"/>
      <c r="O926" s="672"/>
      <c r="P926" s="672"/>
      <c r="Q926" s="672"/>
      <c r="R926" s="672"/>
      <c r="S926" s="672"/>
      <c r="T926" s="672"/>
      <c r="U926" s="672"/>
      <c r="V926" s="672"/>
      <c r="W926" s="672"/>
      <c r="X926" s="685"/>
      <c r="Y926" s="685"/>
      <c r="Z926" s="672"/>
      <c r="AA926" s="672"/>
      <c r="AB926" s="672"/>
      <c r="AC926" s="672"/>
      <c r="AD926" s="672"/>
      <c r="AE926" s="672"/>
      <c r="AF926" s="672"/>
      <c r="AG926" s="672"/>
      <c r="AH926" s="672"/>
      <c r="AI926" s="672"/>
      <c r="AJ926" s="672"/>
    </row>
    <row r="927" spans="1:36" ht="15.75" customHeight="1">
      <c r="A927" s="672"/>
      <c r="B927" s="672"/>
      <c r="C927" s="672"/>
      <c r="D927" s="672"/>
      <c r="E927" s="672"/>
      <c r="F927" s="672"/>
      <c r="G927" s="672"/>
      <c r="H927" s="672"/>
      <c r="I927" s="672"/>
      <c r="J927" s="672"/>
      <c r="K927" s="672"/>
      <c r="L927" s="672"/>
      <c r="M927" s="672"/>
      <c r="N927" s="672"/>
      <c r="O927" s="672"/>
      <c r="P927" s="672"/>
      <c r="Q927" s="672"/>
      <c r="R927" s="672"/>
      <c r="S927" s="672"/>
      <c r="T927" s="672"/>
      <c r="U927" s="672"/>
      <c r="V927" s="672"/>
      <c r="W927" s="672"/>
      <c r="X927" s="685"/>
      <c r="Y927" s="685"/>
      <c r="Z927" s="672"/>
      <c r="AA927" s="672"/>
      <c r="AB927" s="672"/>
      <c r="AC927" s="672"/>
      <c r="AD927" s="672"/>
      <c r="AE927" s="672"/>
      <c r="AF927" s="672"/>
      <c r="AG927" s="672"/>
      <c r="AH927" s="672"/>
      <c r="AI927" s="672"/>
      <c r="AJ927" s="672"/>
    </row>
    <row r="928" spans="1:36" ht="15.75" customHeight="1">
      <c r="A928" s="672"/>
      <c r="B928" s="672"/>
      <c r="C928" s="672"/>
      <c r="D928" s="672"/>
      <c r="E928" s="672"/>
      <c r="F928" s="672"/>
      <c r="G928" s="672"/>
      <c r="H928" s="672"/>
      <c r="I928" s="672"/>
      <c r="J928" s="672"/>
      <c r="K928" s="672"/>
      <c r="L928" s="672"/>
      <c r="M928" s="672"/>
      <c r="N928" s="672"/>
      <c r="O928" s="672"/>
      <c r="P928" s="672"/>
      <c r="Q928" s="672"/>
      <c r="R928" s="672"/>
      <c r="S928" s="672"/>
      <c r="T928" s="672"/>
      <c r="U928" s="672"/>
      <c r="V928" s="672"/>
      <c r="W928" s="672"/>
      <c r="X928" s="685"/>
      <c r="Y928" s="685"/>
      <c r="Z928" s="672"/>
      <c r="AA928" s="672"/>
      <c r="AB928" s="672"/>
      <c r="AC928" s="672"/>
      <c r="AD928" s="672"/>
      <c r="AE928" s="672"/>
      <c r="AF928" s="672"/>
      <c r="AG928" s="672"/>
      <c r="AH928" s="672"/>
      <c r="AI928" s="672"/>
      <c r="AJ928" s="672"/>
    </row>
    <row r="929" spans="1:36" ht="15.75" customHeight="1">
      <c r="A929" s="672"/>
      <c r="B929" s="672"/>
      <c r="C929" s="672"/>
      <c r="D929" s="672"/>
      <c r="E929" s="672"/>
      <c r="F929" s="672"/>
      <c r="G929" s="672"/>
      <c r="H929" s="672"/>
      <c r="I929" s="672"/>
      <c r="J929" s="672"/>
      <c r="K929" s="672"/>
      <c r="L929" s="672"/>
      <c r="M929" s="672"/>
      <c r="N929" s="672"/>
      <c r="O929" s="672"/>
      <c r="P929" s="672"/>
      <c r="Q929" s="672"/>
      <c r="R929" s="672"/>
      <c r="S929" s="672"/>
      <c r="T929" s="672"/>
      <c r="U929" s="672"/>
      <c r="V929" s="672"/>
      <c r="W929" s="672"/>
      <c r="X929" s="685"/>
      <c r="Y929" s="685"/>
      <c r="Z929" s="672"/>
      <c r="AA929" s="672"/>
      <c r="AB929" s="672"/>
      <c r="AC929" s="672"/>
      <c r="AD929" s="672"/>
      <c r="AE929" s="672"/>
      <c r="AF929" s="672"/>
      <c r="AG929" s="672"/>
      <c r="AH929" s="672"/>
      <c r="AI929" s="672"/>
      <c r="AJ929" s="672"/>
    </row>
    <row r="930" spans="1:36" ht="15.75" customHeight="1">
      <c r="A930" s="672"/>
      <c r="B930" s="672"/>
      <c r="C930" s="672"/>
      <c r="D930" s="672"/>
      <c r="E930" s="672"/>
      <c r="F930" s="672"/>
      <c r="G930" s="672"/>
      <c r="H930" s="672"/>
      <c r="I930" s="672"/>
      <c r="J930" s="672"/>
      <c r="K930" s="672"/>
      <c r="L930" s="672"/>
      <c r="M930" s="672"/>
      <c r="N930" s="672"/>
      <c r="O930" s="672"/>
      <c r="P930" s="672"/>
      <c r="Q930" s="672"/>
      <c r="R930" s="672"/>
      <c r="S930" s="672"/>
      <c r="T930" s="672"/>
      <c r="U930" s="672"/>
      <c r="V930" s="672"/>
      <c r="W930" s="672"/>
      <c r="X930" s="685"/>
      <c r="Y930" s="685"/>
      <c r="Z930" s="672"/>
      <c r="AA930" s="672"/>
      <c r="AB930" s="672"/>
      <c r="AC930" s="672"/>
      <c r="AD930" s="672"/>
      <c r="AE930" s="672"/>
      <c r="AF930" s="672"/>
      <c r="AG930" s="672"/>
      <c r="AH930" s="672"/>
      <c r="AI930" s="672"/>
      <c r="AJ930" s="672"/>
    </row>
    <row r="931" spans="1:36" ht="15.75" customHeight="1">
      <c r="A931" s="672"/>
      <c r="B931" s="672"/>
      <c r="C931" s="672"/>
      <c r="D931" s="672"/>
      <c r="E931" s="672"/>
      <c r="F931" s="672"/>
      <c r="G931" s="672"/>
      <c r="H931" s="672"/>
      <c r="I931" s="672"/>
      <c r="J931" s="672"/>
      <c r="K931" s="672"/>
      <c r="L931" s="672"/>
      <c r="M931" s="672"/>
      <c r="N931" s="672"/>
      <c r="O931" s="672"/>
      <c r="P931" s="672"/>
      <c r="Q931" s="672"/>
      <c r="R931" s="672"/>
      <c r="S931" s="672"/>
      <c r="T931" s="672"/>
      <c r="U931" s="672"/>
      <c r="V931" s="672"/>
      <c r="W931" s="672"/>
      <c r="X931" s="685"/>
      <c r="Y931" s="685"/>
      <c r="Z931" s="672"/>
      <c r="AA931" s="672"/>
      <c r="AB931" s="672"/>
      <c r="AC931" s="672"/>
      <c r="AD931" s="672"/>
      <c r="AE931" s="672"/>
      <c r="AF931" s="672"/>
      <c r="AG931" s="672"/>
      <c r="AH931" s="672"/>
      <c r="AI931" s="672"/>
      <c r="AJ931" s="672"/>
    </row>
    <row r="932" spans="1:36" ht="15.75" customHeight="1">
      <c r="A932" s="672"/>
      <c r="B932" s="672"/>
      <c r="C932" s="672"/>
      <c r="D932" s="672"/>
      <c r="E932" s="672"/>
      <c r="F932" s="672"/>
      <c r="G932" s="672"/>
      <c r="H932" s="672"/>
      <c r="I932" s="672"/>
      <c r="J932" s="672"/>
      <c r="K932" s="672"/>
      <c r="L932" s="672"/>
      <c r="M932" s="672"/>
      <c r="N932" s="672"/>
      <c r="O932" s="672"/>
      <c r="P932" s="672"/>
      <c r="Q932" s="672"/>
      <c r="R932" s="672"/>
      <c r="S932" s="672"/>
      <c r="T932" s="672"/>
      <c r="U932" s="672"/>
      <c r="V932" s="672"/>
      <c r="W932" s="672"/>
      <c r="X932" s="685"/>
      <c r="Y932" s="685"/>
      <c r="Z932" s="672"/>
      <c r="AA932" s="672"/>
      <c r="AB932" s="672"/>
      <c r="AC932" s="672"/>
      <c r="AD932" s="672"/>
      <c r="AE932" s="672"/>
      <c r="AF932" s="672"/>
      <c r="AG932" s="672"/>
      <c r="AH932" s="672"/>
      <c r="AI932" s="672"/>
      <c r="AJ932" s="672"/>
    </row>
    <row r="933" spans="1:36" ht="15.75" customHeight="1">
      <c r="A933" s="672"/>
      <c r="B933" s="672"/>
      <c r="C933" s="672"/>
      <c r="D933" s="672"/>
      <c r="E933" s="672"/>
      <c r="F933" s="672"/>
      <c r="G933" s="672"/>
      <c r="H933" s="672"/>
      <c r="I933" s="672"/>
      <c r="J933" s="672"/>
      <c r="K933" s="672"/>
      <c r="L933" s="672"/>
      <c r="M933" s="672"/>
      <c r="N933" s="672"/>
      <c r="O933" s="672"/>
      <c r="P933" s="672"/>
      <c r="Q933" s="672"/>
      <c r="R933" s="672"/>
      <c r="S933" s="672"/>
      <c r="T933" s="672"/>
      <c r="U933" s="672"/>
      <c r="V933" s="672"/>
      <c r="W933" s="672"/>
      <c r="X933" s="685"/>
      <c r="Y933" s="685"/>
      <c r="Z933" s="672"/>
      <c r="AA933" s="672"/>
      <c r="AB933" s="672"/>
      <c r="AC933" s="672"/>
      <c r="AD933" s="672"/>
      <c r="AE933" s="672"/>
      <c r="AF933" s="672"/>
      <c r="AG933" s="672"/>
      <c r="AH933" s="672"/>
      <c r="AI933" s="672"/>
      <c r="AJ933" s="672"/>
    </row>
    <row r="934" spans="1:36" ht="15.75" customHeight="1">
      <c r="A934" s="672"/>
      <c r="B934" s="672"/>
      <c r="C934" s="672"/>
      <c r="D934" s="672"/>
      <c r="E934" s="672"/>
      <c r="F934" s="672"/>
      <c r="G934" s="672"/>
      <c r="H934" s="672"/>
      <c r="I934" s="672"/>
      <c r="J934" s="672"/>
      <c r="K934" s="672"/>
      <c r="L934" s="672"/>
      <c r="M934" s="672"/>
      <c r="N934" s="672"/>
      <c r="O934" s="672"/>
      <c r="P934" s="672"/>
      <c r="Q934" s="672"/>
      <c r="R934" s="672"/>
      <c r="S934" s="672"/>
      <c r="T934" s="672"/>
      <c r="U934" s="672"/>
      <c r="V934" s="672"/>
      <c r="W934" s="672"/>
      <c r="X934" s="685"/>
      <c r="Y934" s="685"/>
      <c r="Z934" s="672"/>
      <c r="AA934" s="672"/>
      <c r="AB934" s="672"/>
      <c r="AC934" s="672"/>
      <c r="AD934" s="672"/>
      <c r="AE934" s="672"/>
      <c r="AF934" s="672"/>
      <c r="AG934" s="672"/>
      <c r="AH934" s="672"/>
      <c r="AI934" s="672"/>
      <c r="AJ934" s="672"/>
    </row>
    <row r="935" spans="1:36" ht="15.75" customHeight="1">
      <c r="A935" s="672"/>
      <c r="B935" s="672"/>
      <c r="C935" s="672"/>
      <c r="D935" s="672"/>
      <c r="E935" s="672"/>
      <c r="F935" s="672"/>
      <c r="G935" s="672"/>
      <c r="H935" s="672"/>
      <c r="I935" s="672"/>
      <c r="J935" s="672"/>
      <c r="K935" s="672"/>
      <c r="L935" s="672"/>
      <c r="M935" s="672"/>
      <c r="N935" s="672"/>
      <c r="O935" s="672"/>
      <c r="P935" s="672"/>
      <c r="Q935" s="672"/>
      <c r="R935" s="672"/>
      <c r="S935" s="672"/>
      <c r="T935" s="672"/>
      <c r="U935" s="672"/>
      <c r="V935" s="672"/>
      <c r="W935" s="672"/>
      <c r="X935" s="685"/>
      <c r="Y935" s="685"/>
      <c r="Z935" s="672"/>
      <c r="AA935" s="672"/>
      <c r="AB935" s="672"/>
      <c r="AC935" s="672"/>
      <c r="AD935" s="672"/>
      <c r="AE935" s="672"/>
      <c r="AF935" s="672"/>
      <c r="AG935" s="672"/>
      <c r="AH935" s="672"/>
      <c r="AI935" s="672"/>
      <c r="AJ935" s="672"/>
    </row>
    <row r="936" spans="1:36" ht="15.75" customHeight="1">
      <c r="A936" s="672"/>
      <c r="B936" s="672"/>
      <c r="C936" s="672"/>
      <c r="D936" s="672"/>
      <c r="E936" s="672"/>
      <c r="F936" s="672"/>
      <c r="G936" s="672"/>
      <c r="H936" s="672"/>
      <c r="I936" s="672"/>
      <c r="J936" s="672"/>
      <c r="K936" s="672"/>
      <c r="L936" s="672"/>
      <c r="M936" s="672"/>
      <c r="N936" s="672"/>
      <c r="O936" s="672"/>
      <c r="P936" s="672"/>
      <c r="Q936" s="672"/>
      <c r="R936" s="672"/>
      <c r="S936" s="672"/>
      <c r="T936" s="672"/>
      <c r="U936" s="672"/>
      <c r="V936" s="672"/>
      <c r="W936" s="672"/>
      <c r="X936" s="685"/>
      <c r="Y936" s="685"/>
      <c r="Z936" s="672"/>
      <c r="AA936" s="672"/>
      <c r="AB936" s="672"/>
      <c r="AC936" s="672"/>
      <c r="AD936" s="672"/>
      <c r="AE936" s="672"/>
      <c r="AF936" s="672"/>
      <c r="AG936" s="672"/>
      <c r="AH936" s="672"/>
      <c r="AI936" s="672"/>
      <c r="AJ936" s="672"/>
    </row>
    <row r="937" spans="1:36" ht="15.75" customHeight="1">
      <c r="A937" s="672"/>
      <c r="B937" s="672"/>
      <c r="C937" s="672"/>
      <c r="D937" s="672"/>
      <c r="E937" s="672"/>
      <c r="F937" s="672"/>
      <c r="G937" s="672"/>
      <c r="H937" s="672"/>
      <c r="I937" s="672"/>
      <c r="J937" s="672"/>
      <c r="K937" s="672"/>
      <c r="L937" s="672"/>
      <c r="M937" s="672"/>
      <c r="N937" s="672"/>
      <c r="O937" s="672"/>
      <c r="P937" s="672"/>
      <c r="Q937" s="672"/>
      <c r="R937" s="672"/>
      <c r="S937" s="672"/>
      <c r="T937" s="672"/>
      <c r="U937" s="672"/>
      <c r="V937" s="672"/>
      <c r="W937" s="672"/>
      <c r="X937" s="685"/>
      <c r="Y937" s="685"/>
      <c r="Z937" s="672"/>
      <c r="AA937" s="672"/>
      <c r="AB937" s="672"/>
      <c r="AC937" s="672"/>
      <c r="AD937" s="672"/>
      <c r="AE937" s="672"/>
      <c r="AF937" s="672"/>
      <c r="AG937" s="672"/>
      <c r="AH937" s="672"/>
      <c r="AI937" s="672"/>
      <c r="AJ937" s="672"/>
    </row>
    <row r="938" spans="1:36" ht="15.75" customHeight="1">
      <c r="A938" s="672"/>
      <c r="B938" s="672"/>
      <c r="C938" s="672"/>
      <c r="D938" s="672"/>
      <c r="E938" s="672"/>
      <c r="F938" s="672"/>
      <c r="G938" s="672"/>
      <c r="H938" s="672"/>
      <c r="I938" s="672"/>
      <c r="J938" s="672"/>
      <c r="K938" s="672"/>
      <c r="L938" s="672"/>
      <c r="M938" s="672"/>
      <c r="N938" s="672"/>
      <c r="O938" s="672"/>
      <c r="P938" s="672"/>
      <c r="Q938" s="672"/>
      <c r="R938" s="672"/>
      <c r="S938" s="672"/>
      <c r="T938" s="672"/>
      <c r="U938" s="672"/>
      <c r="V938" s="672"/>
      <c r="W938" s="672"/>
      <c r="X938" s="685"/>
      <c r="Y938" s="685"/>
      <c r="Z938" s="672"/>
      <c r="AA938" s="672"/>
      <c r="AB938" s="672"/>
      <c r="AC938" s="672"/>
      <c r="AD938" s="672"/>
      <c r="AE938" s="672"/>
      <c r="AF938" s="672"/>
      <c r="AG938" s="672"/>
      <c r="AH938" s="672"/>
      <c r="AI938" s="672"/>
      <c r="AJ938" s="672"/>
    </row>
    <row r="939" spans="1:36" ht="15.75" customHeight="1">
      <c r="A939" s="672"/>
      <c r="B939" s="672"/>
      <c r="C939" s="672"/>
      <c r="D939" s="672"/>
      <c r="E939" s="672"/>
      <c r="F939" s="672"/>
      <c r="G939" s="672"/>
      <c r="H939" s="672"/>
      <c r="I939" s="672"/>
      <c r="J939" s="672"/>
      <c r="K939" s="672"/>
      <c r="L939" s="672"/>
      <c r="M939" s="672"/>
      <c r="N939" s="672"/>
      <c r="O939" s="672"/>
      <c r="P939" s="672"/>
      <c r="Q939" s="672"/>
      <c r="R939" s="672"/>
      <c r="S939" s="672"/>
      <c r="T939" s="672"/>
      <c r="U939" s="672"/>
      <c r="V939" s="672"/>
      <c r="W939" s="672"/>
      <c r="X939" s="685"/>
      <c r="Y939" s="685"/>
      <c r="Z939" s="672"/>
      <c r="AA939" s="672"/>
      <c r="AB939" s="672"/>
      <c r="AC939" s="672"/>
      <c r="AD939" s="672"/>
      <c r="AE939" s="672"/>
      <c r="AF939" s="672"/>
      <c r="AG939" s="672"/>
      <c r="AH939" s="672"/>
      <c r="AI939" s="672"/>
      <c r="AJ939" s="672"/>
    </row>
    <row r="940" spans="1:36" ht="15.75" customHeight="1">
      <c r="A940" s="672"/>
      <c r="B940" s="672"/>
      <c r="C940" s="672"/>
      <c r="D940" s="672"/>
      <c r="E940" s="672"/>
      <c r="F940" s="672"/>
      <c r="G940" s="672"/>
      <c r="H940" s="672"/>
      <c r="I940" s="672"/>
      <c r="J940" s="672"/>
      <c r="K940" s="672"/>
      <c r="L940" s="672"/>
      <c r="M940" s="672"/>
      <c r="N940" s="672"/>
      <c r="O940" s="672"/>
      <c r="P940" s="672"/>
      <c r="Q940" s="672"/>
      <c r="R940" s="672"/>
      <c r="S940" s="672"/>
      <c r="T940" s="672"/>
      <c r="U940" s="672"/>
      <c r="V940" s="672"/>
      <c r="W940" s="672"/>
      <c r="X940" s="685"/>
      <c r="Y940" s="685"/>
      <c r="Z940" s="672"/>
      <c r="AA940" s="672"/>
      <c r="AB940" s="672"/>
      <c r="AC940" s="672"/>
      <c r="AD940" s="672"/>
      <c r="AE940" s="672"/>
      <c r="AF940" s="672"/>
      <c r="AG940" s="672"/>
      <c r="AH940" s="672"/>
      <c r="AI940" s="672"/>
      <c r="AJ940" s="672"/>
    </row>
    <row r="941" spans="1:36" ht="15.75" customHeight="1">
      <c r="A941" s="672"/>
      <c r="B941" s="672"/>
      <c r="C941" s="672"/>
      <c r="D941" s="672"/>
      <c r="E941" s="672"/>
      <c r="F941" s="672"/>
      <c r="G941" s="672"/>
      <c r="H941" s="672"/>
      <c r="I941" s="672"/>
      <c r="J941" s="672"/>
      <c r="K941" s="672"/>
      <c r="L941" s="672"/>
      <c r="M941" s="672"/>
      <c r="N941" s="672"/>
      <c r="O941" s="672"/>
      <c r="P941" s="672"/>
      <c r="Q941" s="672"/>
      <c r="R941" s="672"/>
      <c r="S941" s="672"/>
      <c r="T941" s="672"/>
      <c r="U941" s="672"/>
      <c r="V941" s="672"/>
      <c r="W941" s="672"/>
      <c r="X941" s="685"/>
      <c r="Y941" s="685"/>
      <c r="Z941" s="672"/>
      <c r="AA941" s="672"/>
      <c r="AB941" s="672"/>
      <c r="AC941" s="672"/>
      <c r="AD941" s="672"/>
      <c r="AE941" s="672"/>
      <c r="AF941" s="672"/>
      <c r="AG941" s="672"/>
      <c r="AH941" s="672"/>
      <c r="AI941" s="672"/>
      <c r="AJ941" s="672"/>
    </row>
    <row r="942" spans="1:36" ht="15.75" customHeight="1">
      <c r="A942" s="672"/>
      <c r="B942" s="672"/>
      <c r="C942" s="672"/>
      <c r="D942" s="672"/>
      <c r="E942" s="672"/>
      <c r="F942" s="672"/>
      <c r="G942" s="672"/>
      <c r="H942" s="672"/>
      <c r="I942" s="672"/>
      <c r="J942" s="672"/>
      <c r="K942" s="672"/>
      <c r="L942" s="672"/>
      <c r="M942" s="672"/>
      <c r="N942" s="672"/>
      <c r="O942" s="672"/>
      <c r="P942" s="672"/>
      <c r="Q942" s="672"/>
      <c r="R942" s="672"/>
      <c r="S942" s="672"/>
      <c r="T942" s="672"/>
      <c r="U942" s="672"/>
      <c r="V942" s="672"/>
      <c r="W942" s="672"/>
      <c r="X942" s="685"/>
      <c r="Y942" s="685"/>
      <c r="Z942" s="672"/>
      <c r="AA942" s="672"/>
      <c r="AB942" s="672"/>
      <c r="AC942" s="672"/>
      <c r="AD942" s="672"/>
      <c r="AE942" s="672"/>
      <c r="AF942" s="672"/>
      <c r="AG942" s="672"/>
      <c r="AH942" s="672"/>
      <c r="AI942" s="672"/>
      <c r="AJ942" s="672"/>
    </row>
    <row r="943" spans="1:36" ht="15.75" customHeight="1">
      <c r="A943" s="672"/>
      <c r="B943" s="672"/>
      <c r="C943" s="672"/>
      <c r="D943" s="672"/>
      <c r="E943" s="672"/>
      <c r="F943" s="672"/>
      <c r="G943" s="672"/>
      <c r="H943" s="672"/>
      <c r="I943" s="672"/>
      <c r="J943" s="672"/>
      <c r="K943" s="672"/>
      <c r="L943" s="672"/>
      <c r="M943" s="672"/>
      <c r="N943" s="672"/>
      <c r="O943" s="672"/>
      <c r="P943" s="672"/>
      <c r="Q943" s="672"/>
      <c r="R943" s="672"/>
      <c r="S943" s="672"/>
      <c r="T943" s="672"/>
      <c r="U943" s="672"/>
      <c r="V943" s="672"/>
      <c r="W943" s="672"/>
      <c r="X943" s="685"/>
      <c r="Y943" s="685"/>
      <c r="Z943" s="672"/>
      <c r="AA943" s="672"/>
      <c r="AB943" s="672"/>
      <c r="AC943" s="672"/>
      <c r="AD943" s="672"/>
      <c r="AE943" s="672"/>
      <c r="AF943" s="672"/>
      <c r="AG943" s="672"/>
      <c r="AH943" s="672"/>
      <c r="AI943" s="672"/>
      <c r="AJ943" s="672"/>
    </row>
    <row r="944" spans="1:36" ht="15.75" customHeight="1">
      <c r="A944" s="672"/>
      <c r="B944" s="672"/>
      <c r="C944" s="672"/>
      <c r="D944" s="672"/>
      <c r="E944" s="672"/>
      <c r="F944" s="672"/>
      <c r="G944" s="672"/>
      <c r="H944" s="672"/>
      <c r="I944" s="672"/>
      <c r="J944" s="672"/>
      <c r="K944" s="672"/>
      <c r="L944" s="672"/>
      <c r="M944" s="672"/>
      <c r="N944" s="672"/>
      <c r="O944" s="672"/>
      <c r="P944" s="672"/>
      <c r="Q944" s="672"/>
      <c r="R944" s="672"/>
      <c r="S944" s="672"/>
      <c r="T944" s="672"/>
      <c r="U944" s="672"/>
      <c r="V944" s="672"/>
      <c r="W944" s="672"/>
      <c r="X944" s="685"/>
      <c r="Y944" s="685"/>
      <c r="Z944" s="672"/>
      <c r="AA944" s="672"/>
      <c r="AB944" s="672"/>
      <c r="AC944" s="672"/>
      <c r="AD944" s="672"/>
      <c r="AE944" s="672"/>
      <c r="AF944" s="672"/>
      <c r="AG944" s="672"/>
      <c r="AH944" s="672"/>
      <c r="AI944" s="672"/>
      <c r="AJ944" s="672"/>
    </row>
    <row r="945" spans="1:36" ht="15.75" customHeight="1">
      <c r="A945" s="672"/>
      <c r="B945" s="672"/>
      <c r="C945" s="672"/>
      <c r="D945" s="672"/>
      <c r="E945" s="672"/>
      <c r="F945" s="672"/>
      <c r="G945" s="672"/>
      <c r="H945" s="672"/>
      <c r="I945" s="672"/>
      <c r="J945" s="672"/>
      <c r="K945" s="672"/>
      <c r="L945" s="672"/>
      <c r="M945" s="672"/>
      <c r="N945" s="672"/>
      <c r="O945" s="672"/>
      <c r="P945" s="672"/>
      <c r="Q945" s="672"/>
      <c r="R945" s="672"/>
      <c r="S945" s="672"/>
      <c r="T945" s="672"/>
      <c r="U945" s="672"/>
      <c r="V945" s="672"/>
      <c r="W945" s="672"/>
      <c r="X945" s="685"/>
      <c r="Y945" s="685"/>
      <c r="Z945" s="672"/>
      <c r="AA945" s="672"/>
      <c r="AB945" s="672"/>
      <c r="AC945" s="672"/>
      <c r="AD945" s="672"/>
      <c r="AE945" s="672"/>
      <c r="AF945" s="672"/>
      <c r="AG945" s="672"/>
      <c r="AH945" s="672"/>
      <c r="AI945" s="672"/>
      <c r="AJ945" s="672"/>
    </row>
    <row r="946" spans="1:36" ht="15.75" customHeight="1">
      <c r="A946" s="672"/>
      <c r="B946" s="672"/>
      <c r="C946" s="672"/>
      <c r="D946" s="672"/>
      <c r="E946" s="672"/>
      <c r="F946" s="672"/>
      <c r="G946" s="672"/>
      <c r="H946" s="672"/>
      <c r="I946" s="672"/>
      <c r="J946" s="672"/>
      <c r="K946" s="672"/>
      <c r="L946" s="672"/>
      <c r="M946" s="672"/>
      <c r="N946" s="672"/>
      <c r="O946" s="672"/>
      <c r="P946" s="672"/>
      <c r="Q946" s="672"/>
      <c r="R946" s="672"/>
      <c r="S946" s="672"/>
      <c r="T946" s="672"/>
      <c r="U946" s="672"/>
      <c r="V946" s="672"/>
      <c r="W946" s="672"/>
      <c r="X946" s="685"/>
      <c r="Y946" s="685"/>
      <c r="Z946" s="672"/>
      <c r="AA946" s="672"/>
      <c r="AB946" s="672"/>
      <c r="AC946" s="672"/>
      <c r="AD946" s="672"/>
      <c r="AE946" s="672"/>
      <c r="AF946" s="672"/>
      <c r="AG946" s="672"/>
      <c r="AH946" s="672"/>
      <c r="AI946" s="672"/>
      <c r="AJ946" s="672"/>
    </row>
    <row r="947" spans="1:36" ht="15.75" customHeight="1">
      <c r="A947" s="672"/>
      <c r="B947" s="672"/>
      <c r="C947" s="672"/>
      <c r="D947" s="672"/>
      <c r="E947" s="672"/>
      <c r="F947" s="672"/>
      <c r="G947" s="672"/>
      <c r="H947" s="672"/>
      <c r="I947" s="672"/>
      <c r="J947" s="672"/>
      <c r="K947" s="672"/>
      <c r="L947" s="672"/>
      <c r="M947" s="672"/>
      <c r="N947" s="672"/>
      <c r="O947" s="672"/>
      <c r="P947" s="672"/>
      <c r="Q947" s="672"/>
      <c r="R947" s="672"/>
      <c r="S947" s="672"/>
      <c r="T947" s="672"/>
      <c r="U947" s="672"/>
      <c r="V947" s="672"/>
      <c r="W947" s="672"/>
      <c r="X947" s="685"/>
      <c r="Y947" s="685"/>
      <c r="Z947" s="672"/>
      <c r="AA947" s="672"/>
      <c r="AB947" s="672"/>
      <c r="AC947" s="672"/>
      <c r="AD947" s="672"/>
      <c r="AE947" s="672"/>
      <c r="AF947" s="672"/>
      <c r="AG947" s="672"/>
      <c r="AH947" s="672"/>
      <c r="AI947" s="672"/>
      <c r="AJ947" s="672"/>
    </row>
    <row r="948" spans="1:36" ht="15.75" customHeight="1">
      <c r="A948" s="672"/>
      <c r="B948" s="672"/>
      <c r="C948" s="672"/>
      <c r="D948" s="672"/>
      <c r="E948" s="672"/>
      <c r="F948" s="672"/>
      <c r="G948" s="672"/>
      <c r="H948" s="672"/>
      <c r="I948" s="672"/>
      <c r="J948" s="672"/>
      <c r="K948" s="672"/>
      <c r="L948" s="672"/>
      <c r="M948" s="672"/>
      <c r="N948" s="672"/>
      <c r="O948" s="672"/>
      <c r="P948" s="672"/>
      <c r="Q948" s="672"/>
      <c r="R948" s="672"/>
      <c r="S948" s="672"/>
      <c r="T948" s="672"/>
      <c r="U948" s="672"/>
      <c r="V948" s="672"/>
      <c r="W948" s="672"/>
      <c r="X948" s="685"/>
      <c r="Y948" s="685"/>
      <c r="Z948" s="672"/>
      <c r="AA948" s="672"/>
      <c r="AB948" s="672"/>
      <c r="AC948" s="672"/>
      <c r="AD948" s="672"/>
      <c r="AE948" s="672"/>
      <c r="AF948" s="672"/>
      <c r="AG948" s="672"/>
      <c r="AH948" s="672"/>
      <c r="AI948" s="672"/>
      <c r="AJ948" s="672"/>
    </row>
    <row r="949" spans="1:36" ht="15.75" customHeight="1">
      <c r="A949" s="672"/>
      <c r="B949" s="672"/>
      <c r="C949" s="672"/>
      <c r="D949" s="672"/>
      <c r="E949" s="672"/>
      <c r="F949" s="672"/>
      <c r="G949" s="672"/>
      <c r="H949" s="672"/>
      <c r="I949" s="672"/>
      <c r="J949" s="672"/>
      <c r="K949" s="672"/>
      <c r="L949" s="672"/>
      <c r="M949" s="672"/>
      <c r="N949" s="672"/>
      <c r="O949" s="672"/>
      <c r="P949" s="672"/>
      <c r="Q949" s="672"/>
      <c r="R949" s="672"/>
      <c r="S949" s="672"/>
      <c r="T949" s="672"/>
      <c r="U949" s="672"/>
      <c r="V949" s="672"/>
      <c r="W949" s="672"/>
      <c r="X949" s="685"/>
      <c r="Y949" s="685"/>
      <c r="Z949" s="672"/>
      <c r="AA949" s="672"/>
      <c r="AB949" s="672"/>
      <c r="AC949" s="672"/>
      <c r="AD949" s="672"/>
      <c r="AE949" s="672"/>
      <c r="AF949" s="672"/>
      <c r="AG949" s="672"/>
      <c r="AH949" s="672"/>
      <c r="AI949" s="672"/>
      <c r="AJ949" s="672"/>
    </row>
    <row r="950" spans="1:36" ht="15.75" customHeight="1">
      <c r="A950" s="672"/>
      <c r="B950" s="672"/>
      <c r="C950" s="672"/>
      <c r="D950" s="672"/>
      <c r="E950" s="672"/>
      <c r="F950" s="672"/>
      <c r="G950" s="672"/>
      <c r="H950" s="672"/>
      <c r="I950" s="672"/>
      <c r="J950" s="672"/>
      <c r="K950" s="672"/>
      <c r="L950" s="672"/>
      <c r="M950" s="672"/>
      <c r="N950" s="672"/>
      <c r="O950" s="672"/>
      <c r="P950" s="672"/>
      <c r="Q950" s="672"/>
      <c r="R950" s="672"/>
      <c r="S950" s="672"/>
      <c r="T950" s="672"/>
      <c r="U950" s="672"/>
      <c r="V950" s="672"/>
      <c r="W950" s="672"/>
      <c r="X950" s="685"/>
      <c r="Y950" s="685"/>
      <c r="Z950" s="672"/>
      <c r="AA950" s="672"/>
      <c r="AB950" s="672"/>
      <c r="AC950" s="672"/>
      <c r="AD950" s="672"/>
      <c r="AE950" s="672"/>
      <c r="AF950" s="672"/>
      <c r="AG950" s="672"/>
      <c r="AH950" s="672"/>
      <c r="AI950" s="672"/>
      <c r="AJ950" s="672"/>
    </row>
    <row r="951" spans="1:36" ht="15.75" customHeight="1">
      <c r="A951" s="672"/>
      <c r="B951" s="672"/>
      <c r="C951" s="672"/>
      <c r="D951" s="672"/>
      <c r="E951" s="672"/>
      <c r="F951" s="672"/>
      <c r="G951" s="672"/>
      <c r="H951" s="672"/>
      <c r="I951" s="672"/>
      <c r="J951" s="672"/>
      <c r="K951" s="672"/>
      <c r="L951" s="672"/>
      <c r="M951" s="672"/>
      <c r="N951" s="672"/>
      <c r="O951" s="672"/>
      <c r="P951" s="672"/>
      <c r="Q951" s="672"/>
      <c r="R951" s="672"/>
      <c r="S951" s="672"/>
      <c r="T951" s="672"/>
      <c r="U951" s="672"/>
      <c r="V951" s="672"/>
      <c r="W951" s="672"/>
      <c r="X951" s="685"/>
      <c r="Y951" s="685"/>
      <c r="Z951" s="672"/>
      <c r="AA951" s="672"/>
      <c r="AB951" s="672"/>
      <c r="AC951" s="672"/>
      <c r="AD951" s="672"/>
      <c r="AE951" s="672"/>
      <c r="AF951" s="672"/>
      <c r="AG951" s="672"/>
      <c r="AH951" s="672"/>
      <c r="AI951" s="672"/>
      <c r="AJ951" s="672"/>
    </row>
    <row r="952" spans="1:36" ht="15.75" customHeight="1">
      <c r="A952" s="672"/>
      <c r="B952" s="672"/>
      <c r="C952" s="672"/>
      <c r="D952" s="672"/>
      <c r="E952" s="672"/>
      <c r="F952" s="672"/>
      <c r="G952" s="672"/>
      <c r="H952" s="672"/>
      <c r="I952" s="672"/>
      <c r="J952" s="672"/>
      <c r="K952" s="672"/>
      <c r="L952" s="672"/>
      <c r="M952" s="672"/>
      <c r="N952" s="672"/>
      <c r="O952" s="672"/>
      <c r="P952" s="672"/>
      <c r="Q952" s="672"/>
      <c r="R952" s="672"/>
      <c r="S952" s="672"/>
      <c r="T952" s="672"/>
      <c r="U952" s="672"/>
      <c r="V952" s="672"/>
      <c r="W952" s="672"/>
      <c r="X952" s="685"/>
      <c r="Y952" s="685"/>
      <c r="Z952" s="672"/>
      <c r="AA952" s="672"/>
      <c r="AB952" s="672"/>
      <c r="AC952" s="672"/>
      <c r="AD952" s="672"/>
      <c r="AE952" s="672"/>
      <c r="AF952" s="672"/>
      <c r="AG952" s="672"/>
      <c r="AH952" s="672"/>
      <c r="AI952" s="672"/>
      <c r="AJ952" s="672"/>
    </row>
    <row r="953" spans="1:36" ht="15.75" customHeight="1">
      <c r="A953" s="672"/>
      <c r="B953" s="672"/>
      <c r="C953" s="672"/>
      <c r="D953" s="672"/>
      <c r="E953" s="672"/>
      <c r="F953" s="672"/>
      <c r="G953" s="672"/>
      <c r="H953" s="672"/>
      <c r="I953" s="672"/>
      <c r="J953" s="672"/>
      <c r="K953" s="672"/>
      <c r="L953" s="672"/>
      <c r="M953" s="672"/>
      <c r="N953" s="672"/>
      <c r="O953" s="672"/>
      <c r="P953" s="672"/>
      <c r="Q953" s="672"/>
      <c r="R953" s="672"/>
      <c r="S953" s="672"/>
      <c r="T953" s="672"/>
      <c r="U953" s="672"/>
      <c r="V953" s="672"/>
      <c r="W953" s="672"/>
      <c r="X953" s="685"/>
      <c r="Y953" s="685"/>
      <c r="Z953" s="672"/>
      <c r="AA953" s="672"/>
      <c r="AB953" s="672"/>
      <c r="AC953" s="672"/>
      <c r="AD953" s="672"/>
      <c r="AE953" s="672"/>
      <c r="AF953" s="672"/>
      <c r="AG953" s="672"/>
      <c r="AH953" s="672"/>
      <c r="AI953" s="672"/>
      <c r="AJ953" s="672"/>
    </row>
    <row r="954" spans="1:36" ht="15.75" customHeight="1">
      <c r="A954" s="672"/>
      <c r="B954" s="672"/>
      <c r="C954" s="672"/>
      <c r="D954" s="672"/>
      <c r="E954" s="672"/>
      <c r="F954" s="672"/>
      <c r="G954" s="672"/>
      <c r="H954" s="672"/>
      <c r="I954" s="672"/>
      <c r="J954" s="672"/>
      <c r="K954" s="672"/>
      <c r="L954" s="672"/>
      <c r="M954" s="672"/>
      <c r="N954" s="672"/>
      <c r="O954" s="672"/>
      <c r="P954" s="672"/>
      <c r="Q954" s="672"/>
      <c r="R954" s="672"/>
      <c r="S954" s="672"/>
      <c r="T954" s="672"/>
      <c r="U954" s="672"/>
      <c r="V954" s="672"/>
      <c r="W954" s="672"/>
      <c r="X954" s="685"/>
      <c r="Y954" s="685"/>
      <c r="Z954" s="672"/>
      <c r="AA954" s="672"/>
      <c r="AB954" s="672"/>
      <c r="AC954" s="672"/>
      <c r="AD954" s="672"/>
      <c r="AE954" s="672"/>
      <c r="AF954" s="672"/>
      <c r="AG954" s="672"/>
      <c r="AH954" s="672"/>
      <c r="AI954" s="672"/>
      <c r="AJ954" s="672"/>
    </row>
    <row r="955" spans="1:36" ht="15.75" customHeight="1">
      <c r="A955" s="672"/>
      <c r="B955" s="672"/>
      <c r="C955" s="672"/>
      <c r="D955" s="672"/>
      <c r="E955" s="672"/>
      <c r="F955" s="672"/>
      <c r="G955" s="672"/>
      <c r="H955" s="672"/>
      <c r="I955" s="672"/>
      <c r="J955" s="672"/>
      <c r="K955" s="672"/>
      <c r="L955" s="672"/>
      <c r="M955" s="672"/>
      <c r="N955" s="672"/>
      <c r="O955" s="672"/>
      <c r="P955" s="672"/>
      <c r="Q955" s="672"/>
      <c r="R955" s="672"/>
      <c r="S955" s="672"/>
      <c r="T955" s="672"/>
      <c r="U955" s="672"/>
      <c r="V955" s="672"/>
      <c r="W955" s="672"/>
      <c r="X955" s="685"/>
      <c r="Y955" s="685"/>
      <c r="Z955" s="672"/>
      <c r="AA955" s="672"/>
      <c r="AB955" s="672"/>
      <c r="AC955" s="672"/>
      <c r="AD955" s="672"/>
      <c r="AE955" s="672"/>
      <c r="AF955" s="672"/>
      <c r="AG955" s="672"/>
      <c r="AH955" s="672"/>
      <c r="AI955" s="672"/>
      <c r="AJ955" s="672"/>
    </row>
    <row r="956" spans="1:36" ht="15.75" customHeight="1">
      <c r="A956" s="672"/>
      <c r="B956" s="672"/>
      <c r="C956" s="672"/>
      <c r="D956" s="672"/>
      <c r="E956" s="672"/>
      <c r="F956" s="672"/>
      <c r="G956" s="672"/>
      <c r="H956" s="672"/>
      <c r="I956" s="672"/>
      <c r="J956" s="672"/>
      <c r="K956" s="672"/>
      <c r="L956" s="672"/>
      <c r="M956" s="672"/>
      <c r="N956" s="672"/>
      <c r="O956" s="672"/>
      <c r="P956" s="672"/>
      <c r="Q956" s="672"/>
      <c r="R956" s="672"/>
      <c r="S956" s="672"/>
      <c r="T956" s="672"/>
      <c r="U956" s="672"/>
      <c r="V956" s="672"/>
      <c r="W956" s="672"/>
      <c r="X956" s="685"/>
      <c r="Y956" s="685"/>
      <c r="Z956" s="672"/>
      <c r="AA956" s="672"/>
      <c r="AB956" s="672"/>
      <c r="AC956" s="672"/>
      <c r="AD956" s="672"/>
      <c r="AE956" s="672"/>
      <c r="AF956" s="672"/>
      <c r="AG956" s="672"/>
      <c r="AH956" s="672"/>
      <c r="AI956" s="672"/>
      <c r="AJ956" s="672"/>
    </row>
    <row r="957" spans="1:36" ht="15.75" customHeight="1">
      <c r="A957" s="672"/>
      <c r="B957" s="672"/>
      <c r="C957" s="672"/>
      <c r="D957" s="672"/>
      <c r="E957" s="672"/>
      <c r="F957" s="672"/>
      <c r="G957" s="672"/>
      <c r="H957" s="672"/>
      <c r="I957" s="672"/>
      <c r="J957" s="672"/>
      <c r="K957" s="672"/>
      <c r="L957" s="672"/>
      <c r="M957" s="672"/>
      <c r="N957" s="672"/>
      <c r="O957" s="672"/>
      <c r="P957" s="672"/>
      <c r="Q957" s="672"/>
      <c r="R957" s="672"/>
      <c r="S957" s="672"/>
      <c r="T957" s="672"/>
      <c r="U957" s="672"/>
      <c r="V957" s="672"/>
      <c r="W957" s="672"/>
      <c r="X957" s="685"/>
      <c r="Y957" s="685"/>
      <c r="Z957" s="672"/>
      <c r="AA957" s="672"/>
      <c r="AB957" s="672"/>
      <c r="AC957" s="672"/>
      <c r="AD957" s="672"/>
      <c r="AE957" s="672"/>
      <c r="AF957" s="672"/>
      <c r="AG957" s="672"/>
      <c r="AH957" s="672"/>
      <c r="AI957" s="672"/>
      <c r="AJ957" s="672"/>
    </row>
    <row r="958" spans="1:36" ht="15.75" customHeight="1">
      <c r="A958" s="672"/>
      <c r="B958" s="672"/>
      <c r="C958" s="672"/>
      <c r="D958" s="672"/>
      <c r="E958" s="672"/>
      <c r="F958" s="672"/>
      <c r="G958" s="672"/>
      <c r="H958" s="672"/>
      <c r="I958" s="672"/>
      <c r="J958" s="672"/>
      <c r="K958" s="672"/>
      <c r="L958" s="672"/>
      <c r="M958" s="672"/>
      <c r="N958" s="672"/>
      <c r="O958" s="672"/>
      <c r="P958" s="672"/>
      <c r="Q958" s="672"/>
      <c r="R958" s="672"/>
      <c r="S958" s="672"/>
      <c r="T958" s="672"/>
      <c r="U958" s="672"/>
      <c r="V958" s="672"/>
      <c r="W958" s="672"/>
      <c r="X958" s="685"/>
      <c r="Y958" s="685"/>
      <c r="Z958" s="672"/>
      <c r="AA958" s="672"/>
      <c r="AB958" s="672"/>
      <c r="AC958" s="672"/>
      <c r="AD958" s="672"/>
      <c r="AE958" s="672"/>
      <c r="AF958" s="672"/>
      <c r="AG958" s="672"/>
      <c r="AH958" s="672"/>
      <c r="AI958" s="672"/>
      <c r="AJ958" s="672"/>
    </row>
    <row r="959" spans="1:36" ht="15.75" customHeight="1">
      <c r="A959" s="672"/>
      <c r="B959" s="672"/>
      <c r="C959" s="672"/>
      <c r="D959" s="672"/>
      <c r="E959" s="672"/>
      <c r="F959" s="672"/>
      <c r="G959" s="672"/>
      <c r="H959" s="672"/>
      <c r="I959" s="672"/>
      <c r="J959" s="672"/>
      <c r="K959" s="672"/>
      <c r="L959" s="672"/>
      <c r="M959" s="672"/>
      <c r="N959" s="672"/>
      <c r="O959" s="672"/>
      <c r="P959" s="672"/>
      <c r="Q959" s="672"/>
      <c r="R959" s="672"/>
      <c r="S959" s="672"/>
      <c r="T959" s="672"/>
      <c r="U959" s="672"/>
      <c r="V959" s="672"/>
      <c r="W959" s="672"/>
      <c r="X959" s="685"/>
      <c r="Y959" s="685"/>
      <c r="Z959" s="672"/>
      <c r="AA959" s="672"/>
      <c r="AB959" s="672"/>
      <c r="AC959" s="672"/>
      <c r="AD959" s="672"/>
      <c r="AE959" s="672"/>
      <c r="AF959" s="672"/>
      <c r="AG959" s="672"/>
      <c r="AH959" s="672"/>
      <c r="AI959" s="672"/>
      <c r="AJ959" s="672"/>
    </row>
    <row r="960" spans="1:36" ht="15.75" customHeight="1">
      <c r="A960" s="672"/>
      <c r="B960" s="672"/>
      <c r="C960" s="672"/>
      <c r="D960" s="672"/>
      <c r="E960" s="672"/>
      <c r="F960" s="672"/>
      <c r="G960" s="672"/>
      <c r="H960" s="672"/>
      <c r="I960" s="672"/>
      <c r="J960" s="672"/>
      <c r="K960" s="672"/>
      <c r="L960" s="672"/>
      <c r="M960" s="672"/>
      <c r="N960" s="672"/>
      <c r="O960" s="672"/>
      <c r="P960" s="672"/>
      <c r="Q960" s="672"/>
      <c r="R960" s="672"/>
      <c r="S960" s="672"/>
      <c r="T960" s="672"/>
      <c r="U960" s="672"/>
      <c r="V960" s="672"/>
      <c r="W960" s="672"/>
      <c r="X960" s="685"/>
      <c r="Y960" s="685"/>
      <c r="Z960" s="672"/>
      <c r="AA960" s="672"/>
      <c r="AB960" s="672"/>
      <c r="AC960" s="672"/>
      <c r="AD960" s="672"/>
      <c r="AE960" s="672"/>
      <c r="AF960" s="672"/>
      <c r="AG960" s="672"/>
      <c r="AH960" s="672"/>
      <c r="AI960" s="672"/>
      <c r="AJ960" s="672"/>
    </row>
    <row r="961" spans="1:36" ht="15.75" customHeight="1">
      <c r="A961" s="672"/>
      <c r="B961" s="672"/>
      <c r="C961" s="672"/>
      <c r="D961" s="672"/>
      <c r="E961" s="672"/>
      <c r="F961" s="672"/>
      <c r="G961" s="672"/>
      <c r="H961" s="672"/>
      <c r="I961" s="672"/>
      <c r="J961" s="672"/>
      <c r="K961" s="672"/>
      <c r="L961" s="672"/>
      <c r="M961" s="672"/>
      <c r="N961" s="672"/>
      <c r="O961" s="672"/>
      <c r="P961" s="672"/>
      <c r="Q961" s="672"/>
      <c r="R961" s="672"/>
      <c r="S961" s="672"/>
      <c r="T961" s="672"/>
      <c r="U961" s="672"/>
      <c r="V961" s="672"/>
      <c r="W961" s="672"/>
      <c r="X961" s="685"/>
      <c r="Y961" s="685"/>
      <c r="Z961" s="672"/>
      <c r="AA961" s="672"/>
      <c r="AB961" s="672"/>
      <c r="AC961" s="672"/>
      <c r="AD961" s="672"/>
      <c r="AE961" s="672"/>
      <c r="AF961" s="672"/>
      <c r="AG961" s="672"/>
      <c r="AH961" s="672"/>
      <c r="AI961" s="672"/>
      <c r="AJ961" s="672"/>
    </row>
    <row r="962" spans="1:36" ht="15.75" customHeight="1">
      <c r="A962" s="672"/>
      <c r="B962" s="672"/>
      <c r="C962" s="672"/>
      <c r="D962" s="672"/>
      <c r="E962" s="672"/>
      <c r="F962" s="672"/>
      <c r="G962" s="672"/>
      <c r="H962" s="672"/>
      <c r="I962" s="672"/>
      <c r="J962" s="672"/>
      <c r="K962" s="672"/>
      <c r="L962" s="672"/>
      <c r="M962" s="672"/>
      <c r="N962" s="672"/>
      <c r="O962" s="672"/>
      <c r="P962" s="672"/>
      <c r="Q962" s="672"/>
      <c r="R962" s="672"/>
      <c r="S962" s="672"/>
      <c r="T962" s="672"/>
      <c r="U962" s="672"/>
      <c r="V962" s="672"/>
      <c r="W962" s="672"/>
      <c r="X962" s="685"/>
      <c r="Y962" s="685"/>
      <c r="Z962" s="672"/>
      <c r="AA962" s="672"/>
      <c r="AB962" s="672"/>
      <c r="AC962" s="672"/>
      <c r="AD962" s="672"/>
      <c r="AE962" s="672"/>
      <c r="AF962" s="672"/>
      <c r="AG962" s="672"/>
      <c r="AH962" s="672"/>
      <c r="AI962" s="672"/>
      <c r="AJ962" s="672"/>
    </row>
    <row r="963" spans="1:36" ht="15.75" customHeight="1">
      <c r="A963" s="672"/>
      <c r="B963" s="672"/>
      <c r="C963" s="672"/>
      <c r="D963" s="672"/>
      <c r="E963" s="672"/>
      <c r="F963" s="672"/>
      <c r="G963" s="672"/>
      <c r="H963" s="672"/>
      <c r="I963" s="672"/>
      <c r="J963" s="672"/>
      <c r="K963" s="672"/>
      <c r="L963" s="672"/>
      <c r="M963" s="672"/>
      <c r="N963" s="672"/>
      <c r="O963" s="672"/>
      <c r="P963" s="672"/>
      <c r="Q963" s="672"/>
      <c r="R963" s="672"/>
      <c r="S963" s="672"/>
      <c r="T963" s="672"/>
      <c r="U963" s="672"/>
      <c r="V963" s="672"/>
      <c r="W963" s="672"/>
      <c r="X963" s="685"/>
      <c r="Y963" s="685"/>
      <c r="Z963" s="672"/>
      <c r="AA963" s="672"/>
      <c r="AB963" s="672"/>
      <c r="AC963" s="672"/>
      <c r="AD963" s="672"/>
      <c r="AE963" s="672"/>
      <c r="AF963" s="672"/>
      <c r="AG963" s="672"/>
      <c r="AH963" s="672"/>
      <c r="AI963" s="672"/>
      <c r="AJ963" s="672"/>
    </row>
    <row r="964" spans="1:36" ht="15.75" customHeight="1">
      <c r="A964" s="672"/>
      <c r="B964" s="672"/>
      <c r="C964" s="672"/>
      <c r="D964" s="672"/>
      <c r="E964" s="672"/>
      <c r="F964" s="672"/>
      <c r="G964" s="672"/>
      <c r="H964" s="672"/>
      <c r="I964" s="672"/>
      <c r="J964" s="672"/>
      <c r="K964" s="672"/>
      <c r="L964" s="672"/>
      <c r="M964" s="672"/>
      <c r="N964" s="672"/>
      <c r="O964" s="672"/>
      <c r="P964" s="672"/>
      <c r="Q964" s="672"/>
      <c r="R964" s="672"/>
      <c r="S964" s="672"/>
      <c r="T964" s="672"/>
      <c r="U964" s="672"/>
      <c r="V964" s="672"/>
      <c r="W964" s="672"/>
      <c r="X964" s="685"/>
      <c r="Y964" s="685"/>
      <c r="Z964" s="672"/>
      <c r="AA964" s="672"/>
      <c r="AB964" s="672"/>
      <c r="AC964" s="672"/>
      <c r="AD964" s="672"/>
      <c r="AE964" s="672"/>
      <c r="AF964" s="672"/>
      <c r="AG964" s="672"/>
      <c r="AH964" s="672"/>
      <c r="AI964" s="672"/>
      <c r="AJ964" s="672"/>
    </row>
    <row r="965" spans="1:36" ht="15.75" customHeight="1">
      <c r="A965" s="672"/>
      <c r="B965" s="672"/>
      <c r="C965" s="672"/>
      <c r="D965" s="672"/>
      <c r="E965" s="672"/>
      <c r="F965" s="672"/>
      <c r="G965" s="672"/>
      <c r="H965" s="672"/>
      <c r="I965" s="672"/>
      <c r="J965" s="672"/>
      <c r="K965" s="672"/>
      <c r="L965" s="672"/>
      <c r="M965" s="672"/>
      <c r="N965" s="672"/>
      <c r="O965" s="672"/>
      <c r="P965" s="672"/>
      <c r="Q965" s="672"/>
      <c r="R965" s="672"/>
      <c r="S965" s="672"/>
      <c r="T965" s="672"/>
      <c r="U965" s="672"/>
      <c r="V965" s="672"/>
      <c r="W965" s="672"/>
      <c r="X965" s="685"/>
      <c r="Y965" s="685"/>
      <c r="Z965" s="672"/>
      <c r="AA965" s="672"/>
      <c r="AB965" s="672"/>
      <c r="AC965" s="672"/>
      <c r="AD965" s="672"/>
      <c r="AE965" s="672"/>
      <c r="AF965" s="672"/>
      <c r="AG965" s="672"/>
      <c r="AH965" s="672"/>
      <c r="AI965" s="672"/>
      <c r="AJ965" s="672"/>
    </row>
    <row r="966" spans="1:36" ht="15.75" customHeight="1">
      <c r="A966" s="672"/>
      <c r="B966" s="672"/>
      <c r="C966" s="672"/>
      <c r="D966" s="672"/>
      <c r="E966" s="672"/>
      <c r="F966" s="672"/>
      <c r="G966" s="672"/>
      <c r="H966" s="672"/>
      <c r="I966" s="672"/>
      <c r="J966" s="672"/>
      <c r="K966" s="672"/>
      <c r="L966" s="672"/>
      <c r="M966" s="672"/>
      <c r="N966" s="672"/>
      <c r="O966" s="672"/>
      <c r="P966" s="672"/>
      <c r="Q966" s="672"/>
      <c r="R966" s="672"/>
      <c r="S966" s="672"/>
      <c r="T966" s="672"/>
      <c r="U966" s="672"/>
      <c r="V966" s="672"/>
      <c r="W966" s="672"/>
      <c r="X966" s="685"/>
      <c r="Y966" s="685"/>
      <c r="Z966" s="672"/>
      <c r="AA966" s="672"/>
      <c r="AB966" s="672"/>
      <c r="AC966" s="672"/>
      <c r="AD966" s="672"/>
      <c r="AE966" s="672"/>
      <c r="AF966" s="672"/>
      <c r="AG966" s="672"/>
      <c r="AH966" s="672"/>
      <c r="AI966" s="672"/>
      <c r="AJ966" s="672"/>
    </row>
    <row r="967" spans="1:36" ht="15.75" customHeight="1">
      <c r="A967" s="672"/>
      <c r="B967" s="672"/>
      <c r="C967" s="672"/>
      <c r="D967" s="672"/>
      <c r="E967" s="672"/>
      <c r="F967" s="672"/>
      <c r="G967" s="672"/>
      <c r="H967" s="672"/>
      <c r="I967" s="672"/>
      <c r="J967" s="672"/>
      <c r="K967" s="672"/>
      <c r="L967" s="672"/>
      <c r="M967" s="672"/>
      <c r="N967" s="672"/>
      <c r="O967" s="672"/>
      <c r="P967" s="672"/>
      <c r="Q967" s="672"/>
      <c r="R967" s="672"/>
      <c r="S967" s="672"/>
      <c r="T967" s="672"/>
      <c r="U967" s="672"/>
      <c r="V967" s="672"/>
      <c r="W967" s="672"/>
      <c r="X967" s="685"/>
      <c r="Y967" s="685"/>
      <c r="Z967" s="672"/>
      <c r="AA967" s="672"/>
      <c r="AB967" s="672"/>
      <c r="AC967" s="672"/>
      <c r="AD967" s="672"/>
      <c r="AE967" s="672"/>
      <c r="AF967" s="672"/>
      <c r="AG967" s="672"/>
      <c r="AH967" s="672"/>
      <c r="AI967" s="672"/>
      <c r="AJ967" s="672"/>
    </row>
    <row r="968" spans="1:36" ht="15.75" customHeight="1">
      <c r="A968" s="672"/>
      <c r="B968" s="672"/>
      <c r="C968" s="672"/>
      <c r="D968" s="672"/>
      <c r="E968" s="672"/>
      <c r="F968" s="672"/>
      <c r="G968" s="672"/>
      <c r="H968" s="672"/>
      <c r="I968" s="672"/>
      <c r="J968" s="672"/>
      <c r="K968" s="672"/>
      <c r="L968" s="672"/>
      <c r="M968" s="672"/>
      <c r="N968" s="672"/>
      <c r="O968" s="672"/>
      <c r="P968" s="672"/>
      <c r="Q968" s="672"/>
      <c r="R968" s="672"/>
      <c r="S968" s="672"/>
      <c r="T968" s="672"/>
      <c r="U968" s="672"/>
      <c r="V968" s="672"/>
      <c r="W968" s="672"/>
      <c r="X968" s="685"/>
      <c r="Y968" s="685"/>
      <c r="Z968" s="672"/>
      <c r="AA968" s="672"/>
      <c r="AB968" s="672"/>
      <c r="AC968" s="672"/>
      <c r="AD968" s="672"/>
      <c r="AE968" s="672"/>
      <c r="AF968" s="672"/>
      <c r="AG968" s="672"/>
      <c r="AH968" s="672"/>
      <c r="AI968" s="672"/>
      <c r="AJ968" s="672"/>
    </row>
    <row r="969" spans="1:36" ht="15.75" customHeight="1">
      <c r="A969" s="672"/>
      <c r="B969" s="672"/>
      <c r="C969" s="672"/>
      <c r="D969" s="672"/>
      <c r="E969" s="672"/>
      <c r="F969" s="672"/>
      <c r="G969" s="672"/>
      <c r="H969" s="672"/>
      <c r="I969" s="672"/>
      <c r="J969" s="672"/>
      <c r="K969" s="672"/>
      <c r="L969" s="672"/>
      <c r="M969" s="672"/>
      <c r="N969" s="672"/>
      <c r="O969" s="672"/>
      <c r="P969" s="672"/>
      <c r="Q969" s="672"/>
      <c r="R969" s="672"/>
      <c r="S969" s="672"/>
      <c r="T969" s="672"/>
      <c r="U969" s="672"/>
      <c r="V969" s="672"/>
      <c r="W969" s="672"/>
      <c r="X969" s="685"/>
      <c r="Y969" s="685"/>
      <c r="Z969" s="672"/>
      <c r="AA969" s="672"/>
      <c r="AB969" s="672"/>
      <c r="AC969" s="672"/>
      <c r="AD969" s="672"/>
      <c r="AE969" s="672"/>
      <c r="AF969" s="672"/>
      <c r="AG969" s="672"/>
      <c r="AH969" s="672"/>
      <c r="AI969" s="672"/>
      <c r="AJ969" s="672"/>
    </row>
    <row r="970" spans="1:36" ht="15.75" customHeight="1">
      <c r="A970" s="672"/>
      <c r="B970" s="672"/>
      <c r="C970" s="672"/>
      <c r="D970" s="672"/>
      <c r="E970" s="672"/>
      <c r="F970" s="672"/>
      <c r="G970" s="672"/>
      <c r="H970" s="672"/>
      <c r="I970" s="672"/>
      <c r="J970" s="672"/>
      <c r="K970" s="672"/>
      <c r="L970" s="672"/>
      <c r="M970" s="672"/>
      <c r="N970" s="672"/>
      <c r="O970" s="672"/>
      <c r="P970" s="672"/>
      <c r="Q970" s="672"/>
      <c r="R970" s="672"/>
      <c r="S970" s="672"/>
      <c r="T970" s="672"/>
      <c r="U970" s="672"/>
      <c r="V970" s="672"/>
      <c r="W970" s="672"/>
      <c r="X970" s="685"/>
      <c r="Y970" s="685"/>
      <c r="Z970" s="672"/>
      <c r="AA970" s="672"/>
      <c r="AB970" s="672"/>
      <c r="AC970" s="672"/>
      <c r="AD970" s="672"/>
      <c r="AE970" s="672"/>
      <c r="AF970" s="672"/>
      <c r="AG970" s="672"/>
      <c r="AH970" s="672"/>
      <c r="AI970" s="672"/>
      <c r="AJ970" s="672"/>
    </row>
    <row r="971" spans="1:36" ht="15.75" customHeight="1">
      <c r="A971" s="672"/>
      <c r="B971" s="672"/>
      <c r="C971" s="672"/>
      <c r="D971" s="672"/>
      <c r="E971" s="672"/>
      <c r="F971" s="672"/>
      <c r="G971" s="672"/>
      <c r="H971" s="672"/>
      <c r="I971" s="672"/>
      <c r="J971" s="672"/>
      <c r="K971" s="672"/>
      <c r="L971" s="672"/>
      <c r="M971" s="672"/>
      <c r="N971" s="672"/>
      <c r="O971" s="672"/>
      <c r="P971" s="672"/>
      <c r="Q971" s="672"/>
      <c r="R971" s="672"/>
      <c r="S971" s="672"/>
      <c r="T971" s="672"/>
      <c r="U971" s="672"/>
      <c r="V971" s="672"/>
      <c r="W971" s="672"/>
      <c r="X971" s="685"/>
      <c r="Y971" s="685"/>
      <c r="Z971" s="672"/>
      <c r="AA971" s="672"/>
      <c r="AB971" s="672"/>
      <c r="AC971" s="672"/>
      <c r="AD971" s="672"/>
      <c r="AE971" s="672"/>
      <c r="AF971" s="672"/>
      <c r="AG971" s="672"/>
      <c r="AH971" s="672"/>
      <c r="AI971" s="672"/>
      <c r="AJ971" s="672"/>
    </row>
    <row r="972" spans="1:36" ht="15.75" customHeight="1">
      <c r="A972" s="672"/>
      <c r="B972" s="672"/>
      <c r="C972" s="672"/>
      <c r="D972" s="672"/>
      <c r="E972" s="672"/>
      <c r="F972" s="672"/>
      <c r="G972" s="672"/>
      <c r="H972" s="672"/>
      <c r="I972" s="672"/>
      <c r="J972" s="672"/>
      <c r="K972" s="672"/>
      <c r="L972" s="672"/>
      <c r="M972" s="672"/>
      <c r="N972" s="672"/>
      <c r="O972" s="672"/>
      <c r="P972" s="672"/>
      <c r="Q972" s="672"/>
      <c r="R972" s="672"/>
      <c r="S972" s="672"/>
      <c r="T972" s="672"/>
      <c r="U972" s="672"/>
      <c r="V972" s="672"/>
      <c r="W972" s="672"/>
      <c r="X972" s="685"/>
      <c r="Y972" s="685"/>
      <c r="Z972" s="672"/>
      <c r="AA972" s="672"/>
      <c r="AB972" s="672"/>
      <c r="AC972" s="672"/>
      <c r="AD972" s="672"/>
      <c r="AE972" s="672"/>
      <c r="AF972" s="672"/>
      <c r="AG972" s="672"/>
      <c r="AH972" s="672"/>
      <c r="AI972" s="672"/>
      <c r="AJ972" s="672"/>
    </row>
    <row r="973" spans="1:36" ht="15.75" customHeight="1">
      <c r="A973" s="672"/>
      <c r="B973" s="672"/>
      <c r="C973" s="672"/>
      <c r="D973" s="672"/>
      <c r="E973" s="672"/>
      <c r="F973" s="672"/>
      <c r="G973" s="672"/>
      <c r="H973" s="672"/>
      <c r="I973" s="672"/>
      <c r="J973" s="672"/>
      <c r="K973" s="672"/>
      <c r="L973" s="672"/>
      <c r="M973" s="672"/>
      <c r="N973" s="672"/>
      <c r="O973" s="672"/>
      <c r="P973" s="672"/>
      <c r="Q973" s="672"/>
      <c r="R973" s="672"/>
      <c r="S973" s="672"/>
      <c r="T973" s="672"/>
      <c r="U973" s="672"/>
      <c r="V973" s="672"/>
      <c r="W973" s="672"/>
      <c r="X973" s="685"/>
      <c r="Y973" s="685"/>
      <c r="Z973" s="672"/>
      <c r="AA973" s="672"/>
      <c r="AB973" s="672"/>
      <c r="AC973" s="672"/>
      <c r="AD973" s="672"/>
      <c r="AE973" s="672"/>
      <c r="AF973" s="672"/>
      <c r="AG973" s="672"/>
      <c r="AH973" s="672"/>
      <c r="AI973" s="672"/>
      <c r="AJ973" s="672"/>
    </row>
    <row r="974" spans="1:36" ht="15.75" customHeight="1">
      <c r="A974" s="672"/>
      <c r="B974" s="672"/>
      <c r="C974" s="672"/>
      <c r="D974" s="672"/>
      <c r="E974" s="672"/>
      <c r="F974" s="672"/>
      <c r="G974" s="672"/>
      <c r="H974" s="672"/>
      <c r="I974" s="672"/>
      <c r="J974" s="672"/>
      <c r="K974" s="672"/>
      <c r="L974" s="672"/>
      <c r="M974" s="672"/>
      <c r="N974" s="672"/>
      <c r="O974" s="672"/>
      <c r="P974" s="672"/>
      <c r="Q974" s="672"/>
      <c r="R974" s="672"/>
      <c r="S974" s="672"/>
      <c r="T974" s="672"/>
      <c r="U974" s="672"/>
      <c r="V974" s="672"/>
      <c r="W974" s="672"/>
      <c r="X974" s="685"/>
      <c r="Y974" s="685"/>
      <c r="Z974" s="672"/>
      <c r="AA974" s="672"/>
      <c r="AB974" s="672"/>
      <c r="AC974" s="672"/>
      <c r="AD974" s="672"/>
      <c r="AE974" s="672"/>
      <c r="AF974" s="672"/>
      <c r="AG974" s="672"/>
      <c r="AH974" s="672"/>
      <c r="AI974" s="672"/>
      <c r="AJ974" s="672"/>
    </row>
    <row r="975" spans="1:36" ht="15.75" customHeight="1">
      <c r="A975" s="672"/>
      <c r="B975" s="672"/>
      <c r="C975" s="672"/>
      <c r="D975" s="672"/>
      <c r="E975" s="672"/>
      <c r="F975" s="672"/>
      <c r="G975" s="672"/>
      <c r="H975" s="672"/>
      <c r="I975" s="672"/>
      <c r="J975" s="672"/>
      <c r="K975" s="672"/>
      <c r="L975" s="672"/>
      <c r="M975" s="672"/>
      <c r="N975" s="672"/>
      <c r="O975" s="672"/>
      <c r="P975" s="672"/>
      <c r="Q975" s="672"/>
      <c r="R975" s="672"/>
      <c r="S975" s="672"/>
      <c r="T975" s="672"/>
      <c r="U975" s="672"/>
      <c r="V975" s="672"/>
      <c r="W975" s="672"/>
      <c r="X975" s="685"/>
      <c r="Y975" s="685"/>
      <c r="Z975" s="672"/>
      <c r="AA975" s="672"/>
      <c r="AB975" s="672"/>
      <c r="AC975" s="672"/>
      <c r="AD975" s="672"/>
      <c r="AE975" s="672"/>
      <c r="AF975" s="672"/>
      <c r="AG975" s="672"/>
      <c r="AH975" s="672"/>
      <c r="AI975" s="672"/>
      <c r="AJ975" s="672"/>
    </row>
    <row r="976" spans="1:36" ht="15.75" customHeight="1">
      <c r="A976" s="672"/>
      <c r="B976" s="672"/>
      <c r="C976" s="672"/>
      <c r="D976" s="672"/>
      <c r="E976" s="672"/>
      <c r="F976" s="672"/>
      <c r="G976" s="672"/>
      <c r="H976" s="672"/>
      <c r="I976" s="672"/>
      <c r="J976" s="672"/>
      <c r="K976" s="672"/>
      <c r="L976" s="672"/>
      <c r="M976" s="672"/>
      <c r="N976" s="672"/>
      <c r="O976" s="672"/>
      <c r="P976" s="672"/>
      <c r="Q976" s="672"/>
      <c r="R976" s="672"/>
      <c r="S976" s="672"/>
      <c r="T976" s="672"/>
      <c r="U976" s="672"/>
      <c r="V976" s="672"/>
      <c r="W976" s="672"/>
      <c r="X976" s="685"/>
      <c r="Y976" s="685"/>
      <c r="Z976" s="672"/>
      <c r="AA976" s="672"/>
      <c r="AB976" s="672"/>
      <c r="AC976" s="672"/>
      <c r="AD976" s="672"/>
      <c r="AE976" s="672"/>
      <c r="AF976" s="672"/>
      <c r="AG976" s="672"/>
      <c r="AH976" s="672"/>
      <c r="AI976" s="672"/>
      <c r="AJ976" s="672"/>
    </row>
    <row r="977" spans="1:36" ht="15.75" customHeight="1">
      <c r="A977" s="672"/>
      <c r="B977" s="672"/>
      <c r="C977" s="672"/>
      <c r="D977" s="672"/>
      <c r="E977" s="672"/>
      <c r="F977" s="672"/>
      <c r="G977" s="672"/>
      <c r="H977" s="672"/>
      <c r="I977" s="672"/>
      <c r="J977" s="672"/>
      <c r="K977" s="672"/>
      <c r="L977" s="672"/>
      <c r="M977" s="672"/>
      <c r="N977" s="672"/>
      <c r="O977" s="672"/>
      <c r="P977" s="672"/>
      <c r="Q977" s="672"/>
      <c r="R977" s="672"/>
      <c r="S977" s="672"/>
      <c r="T977" s="672"/>
      <c r="U977" s="672"/>
      <c r="V977" s="672"/>
      <c r="W977" s="672"/>
      <c r="X977" s="685"/>
      <c r="Y977" s="685"/>
      <c r="Z977" s="672"/>
      <c r="AA977" s="672"/>
      <c r="AB977" s="672"/>
      <c r="AC977" s="672"/>
      <c r="AD977" s="672"/>
      <c r="AE977" s="672"/>
      <c r="AF977" s="672"/>
      <c r="AG977" s="672"/>
      <c r="AH977" s="672"/>
      <c r="AI977" s="672"/>
      <c r="AJ977" s="672"/>
    </row>
    <row r="978" spans="1:36" ht="15.75" customHeight="1">
      <c r="A978" s="672"/>
      <c r="B978" s="672"/>
      <c r="C978" s="672"/>
      <c r="D978" s="672"/>
      <c r="E978" s="672"/>
      <c r="F978" s="672"/>
      <c r="G978" s="672"/>
      <c r="H978" s="672"/>
      <c r="I978" s="672"/>
      <c r="J978" s="672"/>
      <c r="K978" s="672"/>
      <c r="L978" s="672"/>
      <c r="M978" s="672"/>
      <c r="N978" s="672"/>
      <c r="O978" s="672"/>
      <c r="P978" s="672"/>
      <c r="Q978" s="672"/>
      <c r="R978" s="672"/>
      <c r="S978" s="672"/>
      <c r="T978" s="672"/>
      <c r="U978" s="672"/>
      <c r="V978" s="672"/>
      <c r="W978" s="672"/>
      <c r="X978" s="685"/>
      <c r="Y978" s="685"/>
      <c r="Z978" s="672"/>
      <c r="AA978" s="672"/>
      <c r="AB978" s="672"/>
      <c r="AC978" s="672"/>
      <c r="AD978" s="672"/>
      <c r="AE978" s="672"/>
      <c r="AF978" s="672"/>
      <c r="AG978" s="672"/>
      <c r="AH978" s="672"/>
      <c r="AI978" s="672"/>
      <c r="AJ978" s="672"/>
    </row>
    <row r="979" spans="1:36" ht="15.75" customHeight="1">
      <c r="A979" s="672"/>
      <c r="B979" s="672"/>
      <c r="C979" s="672"/>
      <c r="D979" s="672"/>
      <c r="E979" s="672"/>
      <c r="F979" s="672"/>
      <c r="G979" s="672"/>
      <c r="H979" s="672"/>
      <c r="I979" s="672"/>
      <c r="J979" s="672"/>
      <c r="K979" s="672"/>
      <c r="L979" s="672"/>
      <c r="M979" s="672"/>
      <c r="N979" s="672"/>
      <c r="O979" s="672"/>
      <c r="P979" s="672"/>
      <c r="Q979" s="672"/>
      <c r="R979" s="672"/>
      <c r="S979" s="672"/>
      <c r="T979" s="672"/>
      <c r="U979" s="672"/>
      <c r="V979" s="672"/>
      <c r="W979" s="672"/>
      <c r="X979" s="685"/>
      <c r="Y979" s="685"/>
      <c r="Z979" s="672"/>
      <c r="AA979" s="672"/>
      <c r="AB979" s="672"/>
      <c r="AC979" s="672"/>
      <c r="AD979" s="672"/>
      <c r="AE979" s="672"/>
      <c r="AF979" s="672"/>
      <c r="AG979" s="672"/>
      <c r="AH979" s="672"/>
      <c r="AI979" s="672"/>
      <c r="AJ979" s="672"/>
    </row>
    <row r="980" spans="1:36" ht="15.75" customHeight="1">
      <c r="A980" s="672"/>
      <c r="B980" s="672"/>
      <c r="C980" s="672"/>
      <c r="D980" s="672"/>
      <c r="E980" s="672"/>
      <c r="F980" s="672"/>
      <c r="G980" s="672"/>
      <c r="H980" s="672"/>
      <c r="I980" s="672"/>
      <c r="J980" s="672"/>
      <c r="K980" s="672"/>
      <c r="L980" s="672"/>
      <c r="M980" s="672"/>
      <c r="N980" s="672"/>
      <c r="O980" s="672"/>
      <c r="P980" s="672"/>
      <c r="Q980" s="672"/>
      <c r="R980" s="672"/>
      <c r="S980" s="672"/>
      <c r="T980" s="672"/>
      <c r="U980" s="672"/>
      <c r="V980" s="672"/>
      <c r="W980" s="672"/>
      <c r="X980" s="685"/>
      <c r="Y980" s="685"/>
      <c r="Z980" s="672"/>
      <c r="AA980" s="672"/>
      <c r="AB980" s="672"/>
      <c r="AC980" s="672"/>
      <c r="AD980" s="672"/>
      <c r="AE980" s="672"/>
      <c r="AF980" s="672"/>
      <c r="AG980" s="672"/>
      <c r="AH980" s="672"/>
      <c r="AI980" s="672"/>
      <c r="AJ980" s="672"/>
    </row>
    <row r="981" spans="1:36" ht="15.75" customHeight="1">
      <c r="A981" s="672"/>
      <c r="B981" s="672"/>
      <c r="C981" s="672"/>
      <c r="D981" s="672"/>
      <c r="E981" s="672"/>
      <c r="F981" s="672"/>
      <c r="G981" s="672"/>
      <c r="H981" s="672"/>
      <c r="I981" s="672"/>
      <c r="J981" s="672"/>
      <c r="K981" s="672"/>
      <c r="L981" s="672"/>
      <c r="M981" s="672"/>
      <c r="N981" s="672"/>
      <c r="O981" s="672"/>
      <c r="P981" s="672"/>
      <c r="Q981" s="672"/>
      <c r="R981" s="672"/>
      <c r="S981" s="672"/>
      <c r="T981" s="672"/>
      <c r="U981" s="672"/>
      <c r="V981" s="672"/>
      <c r="W981" s="672"/>
      <c r="X981" s="685"/>
      <c r="Y981" s="685"/>
      <c r="Z981" s="672"/>
      <c r="AA981" s="672"/>
      <c r="AB981" s="672"/>
      <c r="AC981" s="672"/>
      <c r="AD981" s="672"/>
      <c r="AE981" s="672"/>
      <c r="AF981" s="672"/>
      <c r="AG981" s="672"/>
      <c r="AH981" s="672"/>
      <c r="AI981" s="672"/>
      <c r="AJ981" s="672"/>
    </row>
    <row r="982" spans="1:36" ht="15.75" customHeight="1">
      <c r="A982" s="672"/>
      <c r="B982" s="672"/>
      <c r="C982" s="672"/>
      <c r="D982" s="672"/>
      <c r="E982" s="672"/>
      <c r="F982" s="672"/>
      <c r="G982" s="672"/>
      <c r="H982" s="672"/>
      <c r="I982" s="672"/>
      <c r="J982" s="672"/>
      <c r="K982" s="672"/>
      <c r="L982" s="672"/>
      <c r="M982" s="672"/>
      <c r="N982" s="672"/>
      <c r="O982" s="672"/>
      <c r="P982" s="672"/>
      <c r="Q982" s="672"/>
      <c r="R982" s="672"/>
      <c r="S982" s="672"/>
      <c r="T982" s="672"/>
      <c r="U982" s="672"/>
      <c r="V982" s="672"/>
      <c r="W982" s="672"/>
      <c r="X982" s="685"/>
      <c r="Y982" s="685"/>
      <c r="Z982" s="672"/>
      <c r="AA982" s="672"/>
      <c r="AB982" s="672"/>
      <c r="AC982" s="672"/>
      <c r="AD982" s="672"/>
      <c r="AE982" s="672"/>
      <c r="AF982" s="672"/>
      <c r="AG982" s="672"/>
      <c r="AH982" s="672"/>
      <c r="AI982" s="672"/>
      <c r="AJ982" s="672"/>
    </row>
    <row r="983" spans="1:36" ht="15.75" customHeight="1">
      <c r="A983" s="672"/>
      <c r="B983" s="672"/>
      <c r="C983" s="672"/>
      <c r="D983" s="672"/>
      <c r="E983" s="672"/>
      <c r="F983" s="672"/>
      <c r="G983" s="672"/>
      <c r="H983" s="672"/>
      <c r="I983" s="672"/>
      <c r="J983" s="672"/>
      <c r="K983" s="672"/>
      <c r="L983" s="672"/>
      <c r="M983" s="672"/>
      <c r="N983" s="672"/>
      <c r="O983" s="672"/>
      <c r="P983" s="672"/>
      <c r="Q983" s="672"/>
      <c r="R983" s="672"/>
      <c r="S983" s="672"/>
      <c r="T983" s="672"/>
      <c r="U983" s="672"/>
      <c r="V983" s="672"/>
      <c r="W983" s="672"/>
      <c r="X983" s="685"/>
      <c r="Y983" s="685"/>
      <c r="Z983" s="672"/>
      <c r="AA983" s="672"/>
      <c r="AB983" s="672"/>
      <c r="AC983" s="672"/>
      <c r="AD983" s="672"/>
      <c r="AE983" s="672"/>
      <c r="AF983" s="672"/>
      <c r="AG983" s="672"/>
      <c r="AH983" s="672"/>
      <c r="AI983" s="672"/>
      <c r="AJ983" s="672"/>
    </row>
    <row r="984" spans="1:36" ht="15.75" customHeight="1">
      <c r="A984" s="672"/>
      <c r="B984" s="672"/>
      <c r="C984" s="672"/>
      <c r="D984" s="672"/>
      <c r="E984" s="672"/>
      <c r="F984" s="672"/>
      <c r="G984" s="672"/>
      <c r="H984" s="672"/>
      <c r="I984" s="672"/>
      <c r="J984" s="672"/>
      <c r="K984" s="672"/>
      <c r="L984" s="672"/>
      <c r="M984" s="672"/>
      <c r="N984" s="672"/>
      <c r="O984" s="672"/>
      <c r="P984" s="672"/>
      <c r="Q984" s="672"/>
      <c r="R984" s="672"/>
      <c r="S984" s="672"/>
      <c r="T984" s="672"/>
      <c r="U984" s="672"/>
      <c r="V984" s="672"/>
      <c r="W984" s="672"/>
      <c r="X984" s="685"/>
      <c r="Y984" s="685"/>
      <c r="Z984" s="672"/>
      <c r="AA984" s="672"/>
      <c r="AB984" s="672"/>
      <c r="AC984" s="672"/>
      <c r="AD984" s="672"/>
      <c r="AE984" s="672"/>
      <c r="AF984" s="672"/>
      <c r="AG984" s="672"/>
      <c r="AH984" s="672"/>
      <c r="AI984" s="672"/>
      <c r="AJ984" s="672"/>
    </row>
    <row r="985" spans="1:36" ht="15.75" customHeight="1">
      <c r="A985" s="672"/>
      <c r="B985" s="672"/>
      <c r="C985" s="672"/>
      <c r="D985" s="672"/>
      <c r="E985" s="672"/>
      <c r="F985" s="672"/>
      <c r="G985" s="672"/>
      <c r="H985" s="672"/>
      <c r="I985" s="672"/>
      <c r="J985" s="672"/>
      <c r="K985" s="672"/>
      <c r="L985" s="672"/>
      <c r="M985" s="672"/>
      <c r="N985" s="672"/>
      <c r="O985" s="672"/>
      <c r="P985" s="672"/>
      <c r="Q985" s="672"/>
      <c r="R985" s="672"/>
      <c r="S985" s="672"/>
      <c r="T985" s="672"/>
      <c r="U985" s="672"/>
      <c r="V985" s="672"/>
      <c r="W985" s="672"/>
      <c r="X985" s="685"/>
      <c r="Y985" s="685"/>
      <c r="Z985" s="672"/>
      <c r="AA985" s="672"/>
      <c r="AB985" s="672"/>
      <c r="AC985" s="672"/>
      <c r="AD985" s="672"/>
      <c r="AE985" s="672"/>
      <c r="AF985" s="672"/>
      <c r="AG985" s="672"/>
      <c r="AH985" s="672"/>
      <c r="AI985" s="672"/>
      <c r="AJ985" s="672"/>
    </row>
    <row r="986" spans="1:36" ht="15.75" customHeight="1">
      <c r="A986" s="672"/>
      <c r="B986" s="672"/>
      <c r="C986" s="672"/>
      <c r="D986" s="672"/>
      <c r="E986" s="672"/>
      <c r="F986" s="672"/>
      <c r="G986" s="672"/>
      <c r="H986" s="672"/>
      <c r="I986" s="672"/>
      <c r="J986" s="672"/>
      <c r="K986" s="672"/>
      <c r="L986" s="672"/>
      <c r="M986" s="672"/>
      <c r="N986" s="672"/>
      <c r="O986" s="672"/>
      <c r="P986" s="672"/>
      <c r="Q986" s="672"/>
      <c r="R986" s="672"/>
      <c r="S986" s="672"/>
      <c r="T986" s="672"/>
      <c r="U986" s="672"/>
      <c r="V986" s="672"/>
      <c r="W986" s="672"/>
      <c r="X986" s="685"/>
      <c r="Y986" s="685"/>
      <c r="Z986" s="672"/>
      <c r="AA986" s="672"/>
      <c r="AB986" s="672"/>
      <c r="AC986" s="672"/>
      <c r="AD986" s="672"/>
      <c r="AE986" s="672"/>
      <c r="AF986" s="672"/>
      <c r="AG986" s="672"/>
      <c r="AH986" s="672"/>
      <c r="AI986" s="672"/>
      <c r="AJ986" s="672"/>
    </row>
    <row r="987" spans="1:36" ht="15.75" customHeight="1">
      <c r="A987" s="672"/>
      <c r="B987" s="672"/>
      <c r="C987" s="672"/>
      <c r="D987" s="672"/>
      <c r="E987" s="672"/>
      <c r="F987" s="672"/>
      <c r="G987" s="672"/>
      <c r="H987" s="672"/>
      <c r="I987" s="672"/>
      <c r="J987" s="672"/>
      <c r="K987" s="672"/>
      <c r="L987" s="672"/>
      <c r="M987" s="672"/>
      <c r="N987" s="672"/>
      <c r="O987" s="672"/>
      <c r="P987" s="672"/>
      <c r="Q987" s="672"/>
      <c r="R987" s="672"/>
      <c r="S987" s="672"/>
      <c r="T987" s="672"/>
      <c r="U987" s="672"/>
      <c r="V987" s="672"/>
      <c r="W987" s="672"/>
      <c r="X987" s="685"/>
      <c r="Y987" s="685"/>
      <c r="Z987" s="672"/>
      <c r="AA987" s="672"/>
      <c r="AB987" s="672"/>
      <c r="AC987" s="672"/>
      <c r="AD987" s="672"/>
      <c r="AE987" s="672"/>
      <c r="AF987" s="672"/>
      <c r="AG987" s="672"/>
      <c r="AH987" s="672"/>
      <c r="AI987" s="672"/>
      <c r="AJ987" s="672"/>
    </row>
    <row r="988" spans="1:36" ht="15.75" customHeight="1">
      <c r="A988" s="672"/>
      <c r="B988" s="672"/>
      <c r="C988" s="672"/>
      <c r="D988" s="672"/>
      <c r="E988" s="672"/>
      <c r="F988" s="672"/>
      <c r="G988" s="672"/>
      <c r="H988" s="672"/>
      <c r="I988" s="672"/>
      <c r="J988" s="672"/>
      <c r="K988" s="672"/>
      <c r="L988" s="672"/>
      <c r="M988" s="672"/>
      <c r="N988" s="672"/>
      <c r="O988" s="672"/>
      <c r="P988" s="672"/>
      <c r="Q988" s="672"/>
      <c r="R988" s="672"/>
      <c r="S988" s="672"/>
      <c r="T988" s="672"/>
      <c r="U988" s="672"/>
      <c r="V988" s="672"/>
      <c r="W988" s="672"/>
      <c r="X988" s="685"/>
      <c r="Y988" s="685"/>
      <c r="Z988" s="672"/>
      <c r="AA988" s="672"/>
      <c r="AB988" s="672"/>
      <c r="AC988" s="672"/>
      <c r="AD988" s="672"/>
      <c r="AE988" s="672"/>
      <c r="AF988" s="672"/>
      <c r="AG988" s="672"/>
      <c r="AH988" s="672"/>
      <c r="AI988" s="672"/>
      <c r="AJ988" s="672"/>
    </row>
    <row r="989" spans="1:36" ht="15.75" customHeight="1">
      <c r="A989" s="672"/>
      <c r="B989" s="672"/>
      <c r="C989" s="672"/>
      <c r="D989" s="672"/>
      <c r="E989" s="672"/>
      <c r="F989" s="672"/>
      <c r="G989" s="672"/>
      <c r="H989" s="672"/>
      <c r="I989" s="672"/>
      <c r="J989" s="672"/>
      <c r="K989" s="672"/>
      <c r="L989" s="672"/>
      <c r="M989" s="672"/>
      <c r="N989" s="672"/>
      <c r="O989" s="672"/>
      <c r="P989" s="672"/>
      <c r="Q989" s="672"/>
      <c r="R989" s="672"/>
      <c r="S989" s="672"/>
      <c r="T989" s="672"/>
      <c r="U989" s="672"/>
      <c r="V989" s="672"/>
      <c r="W989" s="672"/>
      <c r="X989" s="685"/>
      <c r="Y989" s="685"/>
      <c r="Z989" s="672"/>
      <c r="AA989" s="672"/>
      <c r="AB989" s="672"/>
      <c r="AC989" s="672"/>
      <c r="AD989" s="672"/>
      <c r="AE989" s="672"/>
      <c r="AF989" s="672"/>
      <c r="AG989" s="672"/>
      <c r="AH989" s="672"/>
      <c r="AI989" s="672"/>
      <c r="AJ989" s="672"/>
    </row>
    <row r="990" spans="1:36" ht="15.75" customHeight="1">
      <c r="A990" s="672"/>
      <c r="B990" s="672"/>
      <c r="C990" s="672"/>
      <c r="D990" s="672"/>
      <c r="E990" s="672"/>
      <c r="F990" s="672"/>
      <c r="G990" s="672"/>
      <c r="H990" s="672"/>
      <c r="I990" s="672"/>
      <c r="J990" s="672"/>
      <c r="K990" s="672"/>
      <c r="L990" s="672"/>
      <c r="M990" s="672"/>
      <c r="N990" s="672"/>
      <c r="O990" s="672"/>
      <c r="P990" s="672"/>
      <c r="Q990" s="672"/>
      <c r="R990" s="672"/>
      <c r="S990" s="672"/>
      <c r="T990" s="672"/>
      <c r="U990" s="672"/>
      <c r="V990" s="672"/>
      <c r="W990" s="672"/>
      <c r="X990" s="685"/>
      <c r="Y990" s="685"/>
      <c r="Z990" s="672"/>
      <c r="AA990" s="672"/>
      <c r="AB990" s="672"/>
      <c r="AC990" s="672"/>
      <c r="AD990" s="672"/>
      <c r="AE990" s="672"/>
      <c r="AF990" s="672"/>
      <c r="AG990" s="672"/>
      <c r="AH990" s="672"/>
      <c r="AI990" s="672"/>
      <c r="AJ990" s="672"/>
    </row>
    <row r="991" spans="1:36" ht="15.75" customHeight="1">
      <c r="A991" s="672"/>
      <c r="B991" s="672"/>
      <c r="C991" s="672"/>
      <c r="D991" s="672"/>
      <c r="E991" s="672"/>
      <c r="F991" s="672"/>
      <c r="G991" s="672"/>
      <c r="H991" s="672"/>
      <c r="I991" s="672"/>
      <c r="J991" s="672"/>
      <c r="K991" s="672"/>
      <c r="L991" s="672"/>
      <c r="M991" s="672"/>
      <c r="N991" s="672"/>
      <c r="O991" s="672"/>
      <c r="P991" s="672"/>
      <c r="Q991" s="672"/>
      <c r="R991" s="672"/>
      <c r="S991" s="672"/>
      <c r="T991" s="672"/>
      <c r="U991" s="672"/>
      <c r="V991" s="672"/>
      <c r="W991" s="672"/>
      <c r="X991" s="685"/>
      <c r="Y991" s="685"/>
      <c r="Z991" s="672"/>
      <c r="AA991" s="672"/>
      <c r="AB991" s="672"/>
      <c r="AC991" s="672"/>
      <c r="AD991" s="672"/>
      <c r="AE991" s="672"/>
      <c r="AF991" s="672"/>
      <c r="AG991" s="672"/>
      <c r="AH991" s="672"/>
      <c r="AI991" s="672"/>
      <c r="AJ991" s="672"/>
    </row>
  </sheetData>
  <pageMargins left="0.511811024" right="0.511811024" top="0.78740157499999996" bottom="0.78740157499999996" header="0" footer="0"/>
  <pageSetup paperSize="9" fitToHeight="0"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40428-0C61-4195-A92E-DB481CC27EAE}">
  <sheetPr codeName="Planilha3">
    <tabColor rgb="FF0070C0"/>
    <pageSetUpPr fitToPage="1"/>
  </sheetPr>
  <dimension ref="A1:H2601"/>
  <sheetViews>
    <sheetView showGridLines="0" topLeftCell="A124" zoomScale="85" zoomScaleNormal="85" zoomScalePageLayoutView="55" workbookViewId="0">
      <selection activeCell="D25" sqref="D25:D70"/>
    </sheetView>
  </sheetViews>
  <sheetFormatPr defaultColWidth="11.5703125" defaultRowHeight="12.75" outlineLevelRow="1"/>
  <cols>
    <col min="1" max="1" width="12.28515625" style="7" customWidth="1"/>
    <col min="2" max="2" width="76.42578125" style="7" customWidth="1"/>
    <col min="3" max="3" width="8.140625" style="9" customWidth="1"/>
    <col min="4" max="4" width="11.7109375" style="56" customWidth="1"/>
    <col min="5" max="5" width="46.42578125" style="7" customWidth="1"/>
    <col min="6" max="6" width="63.42578125" style="7" bestFit="1" customWidth="1"/>
    <col min="7" max="7" width="23.85546875" style="7" customWidth="1"/>
    <col min="8" max="8" width="28.5703125" style="7" customWidth="1"/>
    <col min="9" max="16384" width="11.5703125" style="7"/>
  </cols>
  <sheetData>
    <row r="1" spans="1:7" ht="18" customHeight="1">
      <c r="A1" s="1316" t="s">
        <v>298</v>
      </c>
      <c r="B1" s="1317"/>
      <c r="C1" s="1317"/>
      <c r="D1" s="1317"/>
    </row>
    <row r="2" spans="1:7">
      <c r="A2" s="318" t="s">
        <v>299</v>
      </c>
      <c r="B2" s="319" t="s">
        <v>300</v>
      </c>
      <c r="C2" s="320"/>
      <c r="D2" s="321"/>
    </row>
    <row r="3" spans="1:7">
      <c r="A3" s="318" t="s">
        <v>122</v>
      </c>
      <c r="B3" s="319" t="s">
        <v>253</v>
      </c>
      <c r="C3" s="322"/>
      <c r="D3" s="323"/>
    </row>
    <row r="4" spans="1:7">
      <c r="A4" s="318" t="s">
        <v>252</v>
      </c>
      <c r="B4" s="319" t="s">
        <v>253</v>
      </c>
      <c r="C4" s="324"/>
      <c r="D4" s="325"/>
    </row>
    <row r="5" spans="1:7">
      <c r="A5" s="318" t="s">
        <v>301</v>
      </c>
      <c r="B5" s="319" t="s">
        <v>253</v>
      </c>
      <c r="C5" s="324"/>
      <c r="D5" s="325"/>
    </row>
    <row r="6" spans="1:7">
      <c r="A6" s="318" t="s">
        <v>302</v>
      </c>
      <c r="B6" s="319" t="s">
        <v>253</v>
      </c>
      <c r="C6" s="326"/>
      <c r="D6" s="327"/>
    </row>
    <row r="7" spans="1:7">
      <c r="A7" s="318" t="s">
        <v>0</v>
      </c>
      <c r="B7" s="319" t="s">
        <v>253</v>
      </c>
      <c r="C7" s="328"/>
      <c r="D7" s="329"/>
      <c r="G7" s="330"/>
    </row>
    <row r="8" spans="1:7">
      <c r="A8" s="1321"/>
      <c r="B8" s="1322"/>
      <c r="C8" s="1322"/>
      <c r="D8" s="1323"/>
    </row>
    <row r="9" spans="1:7" ht="18" customHeight="1">
      <c r="A9" s="1319" t="s">
        <v>303</v>
      </c>
      <c r="B9" s="1320"/>
      <c r="C9" s="1320"/>
      <c r="D9" s="1320"/>
    </row>
    <row r="10" spans="1:7" ht="21.75" customHeight="1">
      <c r="A10" s="1318" t="s">
        <v>16</v>
      </c>
      <c r="B10" s="1318" t="s">
        <v>0</v>
      </c>
      <c r="C10" s="1318" t="s">
        <v>304</v>
      </c>
      <c r="D10" s="1318" t="s">
        <v>65</v>
      </c>
    </row>
    <row r="11" spans="1:7" ht="17.25" customHeight="1">
      <c r="A11" s="1318"/>
      <c r="B11" s="1318"/>
      <c r="C11" s="1318"/>
      <c r="D11" s="1318"/>
    </row>
    <row r="12" spans="1:7">
      <c r="A12" s="331" t="s">
        <v>305</v>
      </c>
      <c r="B12" s="332" t="s">
        <v>2231</v>
      </c>
      <c r="C12" s="333"/>
      <c r="D12" s="334"/>
    </row>
    <row r="13" spans="1:7" hidden="1" outlineLevel="1">
      <c r="A13" s="849" t="s">
        <v>306</v>
      </c>
      <c r="B13" s="848" t="s">
        <v>1056</v>
      </c>
      <c r="C13" s="847"/>
      <c r="D13" s="846"/>
    </row>
    <row r="14" spans="1:7" hidden="1" outlineLevel="1">
      <c r="A14" s="335" t="s">
        <v>307</v>
      </c>
      <c r="B14" s="336" t="s">
        <v>2232</v>
      </c>
      <c r="C14" s="337" t="s">
        <v>3</v>
      </c>
      <c r="D14" s="338">
        <v>4.8099999999999996</v>
      </c>
    </row>
    <row r="15" spans="1:7" hidden="1" outlineLevel="1">
      <c r="A15" s="849" t="s">
        <v>308</v>
      </c>
      <c r="B15" s="848" t="s">
        <v>1051</v>
      </c>
      <c r="C15" s="847"/>
      <c r="D15" s="846"/>
    </row>
    <row r="16" spans="1:7" hidden="1" outlineLevel="1">
      <c r="A16" s="339" t="s">
        <v>309</v>
      </c>
      <c r="B16" s="340" t="s">
        <v>2232</v>
      </c>
      <c r="C16" s="341" t="s">
        <v>3</v>
      </c>
      <c r="D16" s="342">
        <v>34.74</v>
      </c>
    </row>
    <row r="17" spans="1:4" hidden="1" outlineLevel="1">
      <c r="A17" s="849" t="s">
        <v>311</v>
      </c>
      <c r="B17" s="848" t="s">
        <v>1055</v>
      </c>
      <c r="C17" s="847"/>
      <c r="D17" s="846"/>
    </row>
    <row r="18" spans="1:4" hidden="1" outlineLevel="1">
      <c r="A18" s="335" t="s">
        <v>312</v>
      </c>
      <c r="B18" s="336" t="s">
        <v>2232</v>
      </c>
      <c r="C18" s="337" t="s">
        <v>3</v>
      </c>
      <c r="D18" s="338">
        <v>18.8</v>
      </c>
    </row>
    <row r="19" spans="1:4" collapsed="1">
      <c r="A19" s="331" t="s">
        <v>325</v>
      </c>
      <c r="B19" s="332" t="s">
        <v>2233</v>
      </c>
      <c r="C19" s="333"/>
      <c r="D19" s="334"/>
    </row>
    <row r="20" spans="1:4" hidden="1" outlineLevel="1">
      <c r="A20" s="849" t="s">
        <v>326</v>
      </c>
      <c r="B20" s="848" t="s">
        <v>1051</v>
      </c>
      <c r="C20" s="847"/>
      <c r="D20" s="846"/>
    </row>
    <row r="21" spans="1:4" hidden="1" outlineLevel="1">
      <c r="A21" s="992" t="s">
        <v>2234</v>
      </c>
      <c r="B21" s="993" t="s">
        <v>2235</v>
      </c>
      <c r="C21" s="994"/>
      <c r="D21" s="995"/>
    </row>
    <row r="22" spans="1:4" hidden="1" outlineLevel="1">
      <c r="A22" s="339" t="s">
        <v>2236</v>
      </c>
      <c r="B22" s="340" t="s">
        <v>2237</v>
      </c>
      <c r="C22" s="341" t="s">
        <v>12</v>
      </c>
      <c r="D22" s="342">
        <v>1.76</v>
      </c>
    </row>
    <row r="23" spans="1:4" collapsed="1">
      <c r="A23" s="331" t="s">
        <v>332</v>
      </c>
      <c r="B23" s="332" t="s">
        <v>152</v>
      </c>
      <c r="C23" s="333"/>
      <c r="D23" s="334"/>
    </row>
    <row r="24" spans="1:4" outlineLevel="1">
      <c r="A24" s="849" t="s">
        <v>333</v>
      </c>
      <c r="B24" s="848" t="s">
        <v>1056</v>
      </c>
      <c r="C24" s="847"/>
      <c r="D24" s="846"/>
    </row>
    <row r="25" spans="1:4" outlineLevel="1">
      <c r="A25" s="335" t="s">
        <v>334</v>
      </c>
      <c r="B25" s="336" t="s">
        <v>310</v>
      </c>
      <c r="C25" s="337" t="s">
        <v>12</v>
      </c>
      <c r="D25" s="338">
        <v>372.29</v>
      </c>
    </row>
    <row r="26" spans="1:4" outlineLevel="1">
      <c r="A26" s="339" t="s">
        <v>2238</v>
      </c>
      <c r="B26" s="340" t="s">
        <v>1061</v>
      </c>
      <c r="C26" s="341" t="s">
        <v>12</v>
      </c>
      <c r="D26" s="342">
        <v>9.35</v>
      </c>
    </row>
    <row r="27" spans="1:4" outlineLevel="1">
      <c r="A27" s="849" t="s">
        <v>335</v>
      </c>
      <c r="B27" s="848" t="s">
        <v>1053</v>
      </c>
      <c r="C27" s="847"/>
      <c r="D27" s="846"/>
    </row>
    <row r="28" spans="1:4" outlineLevel="1">
      <c r="A28" s="335" t="s">
        <v>336</v>
      </c>
      <c r="B28" s="336" t="s">
        <v>310</v>
      </c>
      <c r="C28" s="337" t="s">
        <v>12</v>
      </c>
      <c r="D28" s="338">
        <v>165.74</v>
      </c>
    </row>
    <row r="29" spans="1:4" outlineLevel="1">
      <c r="A29" s="339" t="s">
        <v>2239</v>
      </c>
      <c r="B29" s="340" t="s">
        <v>1061</v>
      </c>
      <c r="C29" s="341" t="s">
        <v>12</v>
      </c>
      <c r="D29" s="342">
        <v>12.32</v>
      </c>
    </row>
    <row r="30" spans="1:4" outlineLevel="1">
      <c r="A30" s="849" t="s">
        <v>337</v>
      </c>
      <c r="B30" s="848" t="s">
        <v>1052</v>
      </c>
      <c r="C30" s="847"/>
      <c r="D30" s="846"/>
    </row>
    <row r="31" spans="1:4" outlineLevel="1">
      <c r="A31" s="335" t="s">
        <v>338</v>
      </c>
      <c r="B31" s="336" t="s">
        <v>310</v>
      </c>
      <c r="C31" s="337" t="s">
        <v>12</v>
      </c>
      <c r="D31" s="338">
        <v>165.7</v>
      </c>
    </row>
    <row r="32" spans="1:4" outlineLevel="1">
      <c r="A32" s="339" t="s">
        <v>2240</v>
      </c>
      <c r="B32" s="340" t="s">
        <v>1061</v>
      </c>
      <c r="C32" s="341" t="s">
        <v>12</v>
      </c>
      <c r="D32" s="342">
        <v>13.42</v>
      </c>
    </row>
    <row r="33" spans="1:4" outlineLevel="1">
      <c r="A33" s="849" t="s">
        <v>565</v>
      </c>
      <c r="B33" s="848" t="s">
        <v>1051</v>
      </c>
      <c r="C33" s="847"/>
      <c r="D33" s="846"/>
    </row>
    <row r="34" spans="1:4" outlineLevel="1">
      <c r="A34" s="335" t="s">
        <v>566</v>
      </c>
      <c r="B34" s="336" t="s">
        <v>310</v>
      </c>
      <c r="C34" s="337" t="s">
        <v>12</v>
      </c>
      <c r="D34" s="338">
        <v>141.47999999999999</v>
      </c>
    </row>
    <row r="35" spans="1:4" outlineLevel="1">
      <c r="A35" s="339" t="s">
        <v>2241</v>
      </c>
      <c r="B35" s="340" t="s">
        <v>1061</v>
      </c>
      <c r="C35" s="341" t="s">
        <v>12</v>
      </c>
      <c r="D35" s="342">
        <v>218.63</v>
      </c>
    </row>
    <row r="36" spans="1:4" outlineLevel="1">
      <c r="A36" s="849" t="s">
        <v>567</v>
      </c>
      <c r="B36" s="848" t="s">
        <v>1050</v>
      </c>
      <c r="C36" s="847"/>
      <c r="D36" s="846"/>
    </row>
    <row r="37" spans="1:4" outlineLevel="1">
      <c r="A37" s="335" t="s">
        <v>568</v>
      </c>
      <c r="B37" s="336" t="s">
        <v>310</v>
      </c>
      <c r="C37" s="337" t="s">
        <v>12</v>
      </c>
      <c r="D37" s="338">
        <v>159.38999999999999</v>
      </c>
    </row>
    <row r="38" spans="1:4" outlineLevel="1">
      <c r="A38" s="339" t="s">
        <v>2242</v>
      </c>
      <c r="B38" s="340" t="s">
        <v>1061</v>
      </c>
      <c r="C38" s="341" t="s">
        <v>12</v>
      </c>
      <c r="D38" s="342">
        <v>103.92</v>
      </c>
    </row>
    <row r="39" spans="1:4" outlineLevel="1">
      <c r="A39" s="849" t="s">
        <v>569</v>
      </c>
      <c r="B39" s="848" t="s">
        <v>1753</v>
      </c>
      <c r="C39" s="847"/>
      <c r="D39" s="846"/>
    </row>
    <row r="40" spans="1:4" outlineLevel="1">
      <c r="A40" s="335" t="s">
        <v>570</v>
      </c>
      <c r="B40" s="336" t="s">
        <v>310</v>
      </c>
      <c r="C40" s="337" t="s">
        <v>12</v>
      </c>
      <c r="D40" s="338">
        <v>159.38999999999999</v>
      </c>
    </row>
    <row r="41" spans="1:4" outlineLevel="1">
      <c r="A41" s="339" t="s">
        <v>2243</v>
      </c>
      <c r="B41" s="340" t="s">
        <v>1061</v>
      </c>
      <c r="C41" s="341" t="s">
        <v>12</v>
      </c>
      <c r="D41" s="342">
        <v>103.92</v>
      </c>
    </row>
    <row r="42" spans="1:4" outlineLevel="1">
      <c r="A42" s="849" t="s">
        <v>571</v>
      </c>
      <c r="B42" s="848" t="s">
        <v>1754</v>
      </c>
      <c r="C42" s="847"/>
      <c r="D42" s="846"/>
    </row>
    <row r="43" spans="1:4" outlineLevel="1">
      <c r="A43" s="335" t="s">
        <v>572</v>
      </c>
      <c r="B43" s="336" t="s">
        <v>310</v>
      </c>
      <c r="C43" s="337" t="s">
        <v>12</v>
      </c>
      <c r="D43" s="338">
        <v>159.38999999999999</v>
      </c>
    </row>
    <row r="44" spans="1:4" outlineLevel="1">
      <c r="A44" s="339" t="s">
        <v>2244</v>
      </c>
      <c r="B44" s="340" t="s">
        <v>1061</v>
      </c>
      <c r="C44" s="341" t="s">
        <v>12</v>
      </c>
      <c r="D44" s="342">
        <v>103.92</v>
      </c>
    </row>
    <row r="45" spans="1:4" outlineLevel="1">
      <c r="A45" s="849" t="s">
        <v>573</v>
      </c>
      <c r="B45" s="848" t="s">
        <v>1755</v>
      </c>
      <c r="C45" s="847"/>
      <c r="D45" s="846"/>
    </row>
    <row r="46" spans="1:4" outlineLevel="1">
      <c r="A46" s="335" t="s">
        <v>574</v>
      </c>
      <c r="B46" s="336" t="s">
        <v>310</v>
      </c>
      <c r="C46" s="337" t="s">
        <v>12</v>
      </c>
      <c r="D46" s="338">
        <v>159.38999999999999</v>
      </c>
    </row>
    <row r="47" spans="1:4" outlineLevel="1">
      <c r="A47" s="339" t="s">
        <v>2245</v>
      </c>
      <c r="B47" s="340" t="s">
        <v>1061</v>
      </c>
      <c r="C47" s="341" t="s">
        <v>12</v>
      </c>
      <c r="D47" s="342">
        <v>103.92</v>
      </c>
    </row>
    <row r="48" spans="1:4" outlineLevel="1">
      <c r="A48" s="849" t="s">
        <v>1811</v>
      </c>
      <c r="B48" s="848" t="s">
        <v>1756</v>
      </c>
      <c r="C48" s="847"/>
      <c r="D48" s="846"/>
    </row>
    <row r="49" spans="1:4" outlineLevel="1">
      <c r="A49" s="335" t="s">
        <v>2246</v>
      </c>
      <c r="B49" s="336" t="s">
        <v>310</v>
      </c>
      <c r="C49" s="337" t="s">
        <v>12</v>
      </c>
      <c r="D49" s="338">
        <v>159.38999999999999</v>
      </c>
    </row>
    <row r="50" spans="1:4" outlineLevel="1">
      <c r="A50" s="339" t="s">
        <v>2247</v>
      </c>
      <c r="B50" s="340" t="s">
        <v>1061</v>
      </c>
      <c r="C50" s="341" t="s">
        <v>12</v>
      </c>
      <c r="D50" s="342">
        <v>103.92</v>
      </c>
    </row>
    <row r="51" spans="1:4" outlineLevel="1">
      <c r="A51" s="849" t="s">
        <v>1812</v>
      </c>
      <c r="B51" s="848" t="s">
        <v>1757</v>
      </c>
      <c r="C51" s="847"/>
      <c r="D51" s="846"/>
    </row>
    <row r="52" spans="1:4" outlineLevel="1">
      <c r="A52" s="335" t="s">
        <v>2248</v>
      </c>
      <c r="B52" s="336" t="s">
        <v>310</v>
      </c>
      <c r="C52" s="337" t="s">
        <v>12</v>
      </c>
      <c r="D52" s="338">
        <v>159.38999999999999</v>
      </c>
    </row>
    <row r="53" spans="1:4" outlineLevel="1">
      <c r="A53" s="339" t="s">
        <v>2249</v>
      </c>
      <c r="B53" s="340" t="s">
        <v>1061</v>
      </c>
      <c r="C53" s="341" t="s">
        <v>12</v>
      </c>
      <c r="D53" s="342">
        <v>103.92</v>
      </c>
    </row>
    <row r="54" spans="1:4" outlineLevel="1">
      <c r="A54" s="849" t="s">
        <v>1813</v>
      </c>
      <c r="B54" s="848" t="s">
        <v>1758</v>
      </c>
      <c r="C54" s="847"/>
      <c r="D54" s="846"/>
    </row>
    <row r="55" spans="1:4" outlineLevel="1">
      <c r="A55" s="335" t="s">
        <v>2250</v>
      </c>
      <c r="B55" s="336" t="s">
        <v>310</v>
      </c>
      <c r="C55" s="337" t="s">
        <v>12</v>
      </c>
      <c r="D55" s="338">
        <v>159.38999999999999</v>
      </c>
    </row>
    <row r="56" spans="1:4" outlineLevel="1">
      <c r="A56" s="339" t="s">
        <v>2251</v>
      </c>
      <c r="B56" s="340" t="s">
        <v>1061</v>
      </c>
      <c r="C56" s="341" t="s">
        <v>12</v>
      </c>
      <c r="D56" s="342">
        <v>103.92</v>
      </c>
    </row>
    <row r="57" spans="1:4" outlineLevel="1">
      <c r="A57" s="849" t="s">
        <v>1814</v>
      </c>
      <c r="B57" s="848" t="s">
        <v>1759</v>
      </c>
      <c r="C57" s="847"/>
      <c r="D57" s="846"/>
    </row>
    <row r="58" spans="1:4" outlineLevel="1">
      <c r="A58" s="335" t="s">
        <v>2252</v>
      </c>
      <c r="B58" s="336" t="s">
        <v>310</v>
      </c>
      <c r="C58" s="337" t="s">
        <v>12</v>
      </c>
      <c r="D58" s="338">
        <v>159.38999999999999</v>
      </c>
    </row>
    <row r="59" spans="1:4" outlineLevel="1">
      <c r="A59" s="339" t="s">
        <v>2253</v>
      </c>
      <c r="B59" s="340" t="s">
        <v>1061</v>
      </c>
      <c r="C59" s="341" t="s">
        <v>12</v>
      </c>
      <c r="D59" s="342">
        <v>103.92</v>
      </c>
    </row>
    <row r="60" spans="1:4" outlineLevel="1">
      <c r="A60" s="849" t="s">
        <v>1815</v>
      </c>
      <c r="B60" s="848" t="s">
        <v>1049</v>
      </c>
      <c r="C60" s="847"/>
      <c r="D60" s="846"/>
    </row>
    <row r="61" spans="1:4" outlineLevel="1">
      <c r="A61" s="335" t="s">
        <v>2254</v>
      </c>
      <c r="B61" s="336" t="s">
        <v>310</v>
      </c>
      <c r="C61" s="337" t="s">
        <v>12</v>
      </c>
      <c r="D61" s="338">
        <v>237.51</v>
      </c>
    </row>
    <row r="62" spans="1:4" outlineLevel="1">
      <c r="A62" s="339" t="s">
        <v>2255</v>
      </c>
      <c r="B62" s="340" t="s">
        <v>1061</v>
      </c>
      <c r="C62" s="341" t="s">
        <v>12</v>
      </c>
      <c r="D62" s="342">
        <v>166.18</v>
      </c>
    </row>
    <row r="63" spans="1:4" outlineLevel="1">
      <c r="A63" s="849" t="s">
        <v>1816</v>
      </c>
      <c r="B63" s="848" t="s">
        <v>1048</v>
      </c>
      <c r="C63" s="847"/>
      <c r="D63" s="846"/>
    </row>
    <row r="64" spans="1:4" outlineLevel="1">
      <c r="A64" s="335" t="s">
        <v>2256</v>
      </c>
      <c r="B64" s="336" t="s">
        <v>310</v>
      </c>
      <c r="C64" s="337" t="s">
        <v>12</v>
      </c>
      <c r="D64" s="338">
        <v>96.83</v>
      </c>
    </row>
    <row r="65" spans="1:4" outlineLevel="1">
      <c r="A65" s="339" t="s">
        <v>2257</v>
      </c>
      <c r="B65" s="340" t="s">
        <v>1061</v>
      </c>
      <c r="C65" s="341" t="s">
        <v>12</v>
      </c>
      <c r="D65" s="342">
        <v>89.03</v>
      </c>
    </row>
    <row r="66" spans="1:4" outlineLevel="1">
      <c r="A66" s="849" t="s">
        <v>1821</v>
      </c>
      <c r="B66" s="848" t="s">
        <v>1055</v>
      </c>
      <c r="C66" s="847"/>
      <c r="D66" s="846"/>
    </row>
    <row r="67" spans="1:4" outlineLevel="1">
      <c r="A67" s="335" t="s">
        <v>2258</v>
      </c>
      <c r="B67" s="336" t="s">
        <v>310</v>
      </c>
      <c r="C67" s="337" t="s">
        <v>12</v>
      </c>
      <c r="D67" s="338">
        <v>90.66</v>
      </c>
    </row>
    <row r="68" spans="1:4" outlineLevel="1">
      <c r="A68" s="339" t="s">
        <v>2259</v>
      </c>
      <c r="B68" s="340" t="s">
        <v>1061</v>
      </c>
      <c r="C68" s="341" t="s">
        <v>12</v>
      </c>
      <c r="D68" s="342">
        <v>4.87</v>
      </c>
    </row>
    <row r="69" spans="1:4" outlineLevel="1">
      <c r="A69" s="849" t="s">
        <v>1822</v>
      </c>
      <c r="B69" s="848" t="s">
        <v>1058</v>
      </c>
      <c r="C69" s="847"/>
      <c r="D69" s="846"/>
    </row>
    <row r="70" spans="1:4" outlineLevel="1">
      <c r="A70" s="335" t="s">
        <v>2260</v>
      </c>
      <c r="B70" s="336" t="s">
        <v>310</v>
      </c>
      <c r="C70" s="337" t="s">
        <v>12</v>
      </c>
      <c r="D70" s="338">
        <v>24.02</v>
      </c>
    </row>
    <row r="71" spans="1:4">
      <c r="A71" s="331" t="s">
        <v>339</v>
      </c>
      <c r="B71" s="332" t="s">
        <v>563</v>
      </c>
      <c r="C71" s="333"/>
      <c r="D71" s="334"/>
    </row>
    <row r="72" spans="1:4" outlineLevel="1">
      <c r="A72" s="849" t="s">
        <v>340</v>
      </c>
      <c r="B72" s="848" t="s">
        <v>1053</v>
      </c>
      <c r="C72" s="847"/>
      <c r="D72" s="846"/>
    </row>
    <row r="73" spans="1:4" ht="25.5" outlineLevel="1">
      <c r="A73" s="339" t="s">
        <v>341</v>
      </c>
      <c r="B73" s="340" t="s">
        <v>2151</v>
      </c>
      <c r="C73" s="341" t="s">
        <v>12</v>
      </c>
      <c r="D73" s="342">
        <v>25.51</v>
      </c>
    </row>
    <row r="74" spans="1:4" outlineLevel="1">
      <c r="A74" s="849" t="s">
        <v>343</v>
      </c>
      <c r="B74" s="848" t="s">
        <v>1052</v>
      </c>
      <c r="C74" s="847"/>
      <c r="D74" s="846"/>
    </row>
    <row r="75" spans="1:4" outlineLevel="1">
      <c r="A75" s="335" t="s">
        <v>344</v>
      </c>
      <c r="B75" s="336" t="s">
        <v>1060</v>
      </c>
      <c r="C75" s="337" t="s">
        <v>12</v>
      </c>
      <c r="D75" s="338">
        <v>24.1</v>
      </c>
    </row>
    <row r="76" spans="1:4" ht="25.5" outlineLevel="1">
      <c r="A76" s="339" t="s">
        <v>345</v>
      </c>
      <c r="B76" s="340" t="s">
        <v>2151</v>
      </c>
      <c r="C76" s="341" t="s">
        <v>12</v>
      </c>
      <c r="D76" s="342">
        <v>51.21</v>
      </c>
    </row>
    <row r="77" spans="1:4" outlineLevel="1">
      <c r="A77" s="849" t="s">
        <v>346</v>
      </c>
      <c r="B77" s="848" t="s">
        <v>1051</v>
      </c>
      <c r="C77" s="847"/>
      <c r="D77" s="846"/>
    </row>
    <row r="78" spans="1:4" outlineLevel="1">
      <c r="A78" s="335" t="s">
        <v>347</v>
      </c>
      <c r="B78" s="336" t="s">
        <v>1060</v>
      </c>
      <c r="C78" s="337" t="s">
        <v>12</v>
      </c>
      <c r="D78" s="338">
        <v>7.69</v>
      </c>
    </row>
    <row r="79" spans="1:4" outlineLevel="1">
      <c r="A79" s="339" t="s">
        <v>348</v>
      </c>
      <c r="B79" s="340" t="s">
        <v>2157</v>
      </c>
      <c r="C79" s="341" t="s">
        <v>12</v>
      </c>
      <c r="D79" s="342">
        <v>2.85</v>
      </c>
    </row>
    <row r="80" spans="1:4" ht="25.5" outlineLevel="1">
      <c r="A80" s="335" t="s">
        <v>2261</v>
      </c>
      <c r="B80" s="336" t="s">
        <v>2151</v>
      </c>
      <c r="C80" s="337" t="s">
        <v>12</v>
      </c>
      <c r="D80" s="338">
        <v>19.45</v>
      </c>
    </row>
    <row r="81" spans="1:4" outlineLevel="1">
      <c r="A81" s="849" t="s">
        <v>349</v>
      </c>
      <c r="B81" s="848" t="s">
        <v>1050</v>
      </c>
      <c r="C81" s="847"/>
      <c r="D81" s="846"/>
    </row>
    <row r="82" spans="1:4" ht="25.5" outlineLevel="1">
      <c r="A82" s="339" t="s">
        <v>350</v>
      </c>
      <c r="B82" s="340" t="s">
        <v>2151</v>
      </c>
      <c r="C82" s="341" t="s">
        <v>12</v>
      </c>
      <c r="D82" s="342">
        <v>15.3</v>
      </c>
    </row>
    <row r="83" spans="1:4" outlineLevel="1">
      <c r="A83" s="849" t="s">
        <v>352</v>
      </c>
      <c r="B83" s="848" t="s">
        <v>1753</v>
      </c>
      <c r="C83" s="847"/>
      <c r="D83" s="846"/>
    </row>
    <row r="84" spans="1:4" ht="25.5" outlineLevel="1">
      <c r="A84" s="335" t="s">
        <v>353</v>
      </c>
      <c r="B84" s="336" t="s">
        <v>2151</v>
      </c>
      <c r="C84" s="337" t="s">
        <v>12</v>
      </c>
      <c r="D84" s="338">
        <v>15.3</v>
      </c>
    </row>
    <row r="85" spans="1:4" outlineLevel="1">
      <c r="A85" s="849" t="s">
        <v>355</v>
      </c>
      <c r="B85" s="848" t="s">
        <v>1754</v>
      </c>
      <c r="C85" s="847"/>
      <c r="D85" s="846"/>
    </row>
    <row r="86" spans="1:4" ht="25.5" outlineLevel="1">
      <c r="A86" s="339" t="s">
        <v>356</v>
      </c>
      <c r="B86" s="340" t="s">
        <v>2151</v>
      </c>
      <c r="C86" s="341" t="s">
        <v>12</v>
      </c>
      <c r="D86" s="342">
        <v>15.3</v>
      </c>
    </row>
    <row r="87" spans="1:4" outlineLevel="1">
      <c r="A87" s="849" t="s">
        <v>358</v>
      </c>
      <c r="B87" s="848" t="s">
        <v>1755</v>
      </c>
      <c r="C87" s="847"/>
      <c r="D87" s="846"/>
    </row>
    <row r="88" spans="1:4" ht="25.5" outlineLevel="1">
      <c r="A88" s="335" t="s">
        <v>359</v>
      </c>
      <c r="B88" s="336" t="s">
        <v>2151</v>
      </c>
      <c r="C88" s="337" t="s">
        <v>12</v>
      </c>
      <c r="D88" s="338">
        <v>15.3</v>
      </c>
    </row>
    <row r="89" spans="1:4" outlineLevel="1">
      <c r="A89" s="849" t="s">
        <v>361</v>
      </c>
      <c r="B89" s="848" t="s">
        <v>1756</v>
      </c>
      <c r="C89" s="847"/>
      <c r="D89" s="846"/>
    </row>
    <row r="90" spans="1:4" ht="25.5" outlineLevel="1">
      <c r="A90" s="339" t="s">
        <v>362</v>
      </c>
      <c r="B90" s="340" t="s">
        <v>2151</v>
      </c>
      <c r="C90" s="341" t="s">
        <v>12</v>
      </c>
      <c r="D90" s="342">
        <v>15.3</v>
      </c>
    </row>
    <row r="91" spans="1:4" outlineLevel="1">
      <c r="A91" s="849" t="s">
        <v>364</v>
      </c>
      <c r="B91" s="848" t="s">
        <v>1757</v>
      </c>
      <c r="C91" s="847"/>
      <c r="D91" s="846"/>
    </row>
    <row r="92" spans="1:4" ht="25.5" outlineLevel="1">
      <c r="A92" s="335" t="s">
        <v>365</v>
      </c>
      <c r="B92" s="336" t="s">
        <v>2151</v>
      </c>
      <c r="C92" s="337" t="s">
        <v>12</v>
      </c>
      <c r="D92" s="338">
        <v>15.3</v>
      </c>
    </row>
    <row r="93" spans="1:4" outlineLevel="1">
      <c r="A93" s="849" t="s">
        <v>1832</v>
      </c>
      <c r="B93" s="848" t="s">
        <v>1758</v>
      </c>
      <c r="C93" s="847"/>
      <c r="D93" s="846"/>
    </row>
    <row r="94" spans="1:4" ht="25.5" outlineLevel="1">
      <c r="A94" s="339" t="s">
        <v>1833</v>
      </c>
      <c r="B94" s="340" t="s">
        <v>2151</v>
      </c>
      <c r="C94" s="341" t="s">
        <v>12</v>
      </c>
      <c r="D94" s="342">
        <v>15.3</v>
      </c>
    </row>
    <row r="95" spans="1:4" outlineLevel="1">
      <c r="A95" s="849" t="s">
        <v>1834</v>
      </c>
      <c r="B95" s="848" t="s">
        <v>1759</v>
      </c>
      <c r="C95" s="847"/>
      <c r="D95" s="846"/>
    </row>
    <row r="96" spans="1:4" ht="25.5" outlineLevel="1">
      <c r="A96" s="335" t="s">
        <v>1835</v>
      </c>
      <c r="B96" s="336" t="s">
        <v>2151</v>
      </c>
      <c r="C96" s="337" t="s">
        <v>12</v>
      </c>
      <c r="D96" s="338">
        <v>15.3</v>
      </c>
    </row>
    <row r="97" spans="1:4" outlineLevel="1">
      <c r="A97" s="849" t="s">
        <v>1836</v>
      </c>
      <c r="B97" s="848" t="s">
        <v>1049</v>
      </c>
      <c r="C97" s="847"/>
      <c r="D97" s="846"/>
    </row>
    <row r="98" spans="1:4" ht="25.5" outlineLevel="1">
      <c r="A98" s="339" t="s">
        <v>1837</v>
      </c>
      <c r="B98" s="340" t="s">
        <v>2151</v>
      </c>
      <c r="C98" s="341" t="s">
        <v>12</v>
      </c>
      <c r="D98" s="342">
        <v>14.45</v>
      </c>
    </row>
    <row r="99" spans="1:4" outlineLevel="1">
      <c r="A99" s="849" t="s">
        <v>1838</v>
      </c>
      <c r="B99" s="848" t="s">
        <v>1048</v>
      </c>
      <c r="C99" s="847"/>
      <c r="D99" s="846"/>
    </row>
    <row r="100" spans="1:4" outlineLevel="1">
      <c r="A100" s="335" t="s">
        <v>1839</v>
      </c>
      <c r="B100" s="336" t="s">
        <v>1060</v>
      </c>
      <c r="C100" s="337" t="s">
        <v>12</v>
      </c>
      <c r="D100" s="338">
        <v>5.27</v>
      </c>
    </row>
    <row r="101" spans="1:4" outlineLevel="1">
      <c r="A101" s="331" t="s">
        <v>366</v>
      </c>
      <c r="B101" s="332" t="s">
        <v>408</v>
      </c>
      <c r="C101" s="333"/>
      <c r="D101" s="334"/>
    </row>
    <row r="102" spans="1:4" outlineLevel="1">
      <c r="A102" s="849" t="s">
        <v>367</v>
      </c>
      <c r="B102" s="848" t="s">
        <v>1056</v>
      </c>
      <c r="C102" s="847"/>
      <c r="D102" s="846"/>
    </row>
    <row r="103" spans="1:4" outlineLevel="1">
      <c r="A103" s="339" t="s">
        <v>368</v>
      </c>
      <c r="B103" s="340" t="s">
        <v>564</v>
      </c>
      <c r="C103" s="341" t="s">
        <v>12</v>
      </c>
      <c r="D103" s="342">
        <v>32.35</v>
      </c>
    </row>
    <row r="104" spans="1:4" outlineLevel="1">
      <c r="A104" s="849" t="s">
        <v>369</v>
      </c>
      <c r="B104" s="848" t="s">
        <v>1053</v>
      </c>
      <c r="C104" s="847"/>
      <c r="D104" s="846"/>
    </row>
    <row r="105" spans="1:4" outlineLevel="1">
      <c r="A105" s="335" t="s">
        <v>370</v>
      </c>
      <c r="B105" s="336" t="s">
        <v>564</v>
      </c>
      <c r="C105" s="337" t="s">
        <v>12</v>
      </c>
      <c r="D105" s="338">
        <v>45.06</v>
      </c>
    </row>
    <row r="106" spans="1:4" outlineLevel="1">
      <c r="A106" s="849" t="s">
        <v>371</v>
      </c>
      <c r="B106" s="848" t="s">
        <v>1052</v>
      </c>
      <c r="C106" s="847"/>
      <c r="D106" s="846"/>
    </row>
    <row r="107" spans="1:4" outlineLevel="1">
      <c r="A107" s="339" t="s">
        <v>372</v>
      </c>
      <c r="B107" s="340" t="s">
        <v>564</v>
      </c>
      <c r="C107" s="341" t="s">
        <v>12</v>
      </c>
      <c r="D107" s="342">
        <v>46.03</v>
      </c>
    </row>
    <row r="108" spans="1:4" outlineLevel="1">
      <c r="A108" s="849" t="s">
        <v>373</v>
      </c>
      <c r="B108" s="848" t="s">
        <v>1051</v>
      </c>
      <c r="C108" s="847"/>
      <c r="D108" s="846"/>
    </row>
    <row r="109" spans="1:4" outlineLevel="1">
      <c r="A109" s="335" t="s">
        <v>374</v>
      </c>
      <c r="B109" s="336" t="s">
        <v>564</v>
      </c>
      <c r="C109" s="337" t="s">
        <v>12</v>
      </c>
      <c r="D109" s="338">
        <v>45.08</v>
      </c>
    </row>
    <row r="110" spans="1:4" outlineLevel="1">
      <c r="A110" s="849" t="s">
        <v>375</v>
      </c>
      <c r="B110" s="848" t="s">
        <v>1050</v>
      </c>
      <c r="C110" s="847"/>
      <c r="D110" s="846"/>
    </row>
    <row r="111" spans="1:4" outlineLevel="1">
      <c r="A111" s="339" t="s">
        <v>376</v>
      </c>
      <c r="B111" s="340" t="s">
        <v>564</v>
      </c>
      <c r="C111" s="341" t="s">
        <v>12</v>
      </c>
      <c r="D111" s="342">
        <v>40.93</v>
      </c>
    </row>
    <row r="112" spans="1:4" outlineLevel="1">
      <c r="A112" s="849" t="s">
        <v>377</v>
      </c>
      <c r="B112" s="848" t="s">
        <v>1753</v>
      </c>
      <c r="C112" s="847"/>
      <c r="D112" s="846"/>
    </row>
    <row r="113" spans="1:4" outlineLevel="1">
      <c r="A113" s="335" t="s">
        <v>378</v>
      </c>
      <c r="B113" s="336" t="s">
        <v>564</v>
      </c>
      <c r="C113" s="337" t="s">
        <v>12</v>
      </c>
      <c r="D113" s="338">
        <v>40.93</v>
      </c>
    </row>
    <row r="114" spans="1:4" outlineLevel="1">
      <c r="A114" s="849" t="s">
        <v>379</v>
      </c>
      <c r="B114" s="848" t="s">
        <v>1754</v>
      </c>
      <c r="C114" s="847"/>
      <c r="D114" s="846"/>
    </row>
    <row r="115" spans="1:4" outlineLevel="1">
      <c r="A115" s="339" t="s">
        <v>380</v>
      </c>
      <c r="B115" s="340" t="s">
        <v>564</v>
      </c>
      <c r="C115" s="341" t="s">
        <v>12</v>
      </c>
      <c r="D115" s="342">
        <v>40.93</v>
      </c>
    </row>
    <row r="116" spans="1:4" outlineLevel="1">
      <c r="A116" s="849" t="s">
        <v>381</v>
      </c>
      <c r="B116" s="848" t="s">
        <v>1755</v>
      </c>
      <c r="C116" s="847"/>
      <c r="D116" s="846"/>
    </row>
    <row r="117" spans="1:4" outlineLevel="1">
      <c r="A117" s="335" t="s">
        <v>382</v>
      </c>
      <c r="B117" s="336" t="s">
        <v>564</v>
      </c>
      <c r="C117" s="337" t="s">
        <v>12</v>
      </c>
      <c r="D117" s="338">
        <v>40.93</v>
      </c>
    </row>
    <row r="118" spans="1:4" outlineLevel="1">
      <c r="A118" s="849" t="s">
        <v>1840</v>
      </c>
      <c r="B118" s="848" t="s">
        <v>1756</v>
      </c>
      <c r="C118" s="847"/>
      <c r="D118" s="846"/>
    </row>
    <row r="119" spans="1:4" outlineLevel="1">
      <c r="A119" s="339" t="s">
        <v>2262</v>
      </c>
      <c r="B119" s="340" t="s">
        <v>564</v>
      </c>
      <c r="C119" s="341" t="s">
        <v>12</v>
      </c>
      <c r="D119" s="342">
        <v>40.93</v>
      </c>
    </row>
    <row r="120" spans="1:4" outlineLevel="1">
      <c r="A120" s="849" t="s">
        <v>1841</v>
      </c>
      <c r="B120" s="848" t="s">
        <v>1757</v>
      </c>
      <c r="C120" s="847"/>
      <c r="D120" s="846"/>
    </row>
    <row r="121" spans="1:4" outlineLevel="1">
      <c r="A121" s="335" t="s">
        <v>2263</v>
      </c>
      <c r="B121" s="336" t="s">
        <v>564</v>
      </c>
      <c r="C121" s="337" t="s">
        <v>12</v>
      </c>
      <c r="D121" s="338">
        <v>40.93</v>
      </c>
    </row>
    <row r="122" spans="1:4" outlineLevel="1">
      <c r="A122" s="849" t="s">
        <v>1842</v>
      </c>
      <c r="B122" s="848" t="s">
        <v>1758</v>
      </c>
      <c r="C122" s="847"/>
      <c r="D122" s="846"/>
    </row>
    <row r="123" spans="1:4" outlineLevel="1">
      <c r="A123" s="339" t="s">
        <v>2264</v>
      </c>
      <c r="B123" s="340" t="s">
        <v>564</v>
      </c>
      <c r="C123" s="341" t="s">
        <v>12</v>
      </c>
      <c r="D123" s="342">
        <v>40.93</v>
      </c>
    </row>
    <row r="124" spans="1:4" outlineLevel="1">
      <c r="A124" s="849" t="s">
        <v>1843</v>
      </c>
      <c r="B124" s="848" t="s">
        <v>1759</v>
      </c>
      <c r="C124" s="847"/>
      <c r="D124" s="846"/>
    </row>
    <row r="125" spans="1:4" outlineLevel="1">
      <c r="A125" s="335" t="s">
        <v>2265</v>
      </c>
      <c r="B125" s="336" t="s">
        <v>564</v>
      </c>
      <c r="C125" s="337" t="s">
        <v>12</v>
      </c>
      <c r="D125" s="338">
        <v>40.93</v>
      </c>
    </row>
    <row r="126" spans="1:4" outlineLevel="1">
      <c r="A126" s="849" t="s">
        <v>1844</v>
      </c>
      <c r="B126" s="848" t="s">
        <v>1049</v>
      </c>
      <c r="C126" s="847"/>
      <c r="D126" s="846"/>
    </row>
    <row r="127" spans="1:4" outlineLevel="1">
      <c r="A127" s="339" t="s">
        <v>2266</v>
      </c>
      <c r="B127" s="340" t="s">
        <v>564</v>
      </c>
      <c r="C127" s="341" t="s">
        <v>12</v>
      </c>
      <c r="D127" s="342">
        <v>76.89</v>
      </c>
    </row>
    <row r="128" spans="1:4" outlineLevel="1">
      <c r="A128" s="849" t="s">
        <v>1845</v>
      </c>
      <c r="B128" s="848" t="s">
        <v>1048</v>
      </c>
      <c r="C128" s="847"/>
      <c r="D128" s="846"/>
    </row>
    <row r="129" spans="1:4" outlineLevel="1">
      <c r="A129" s="335" t="s">
        <v>2267</v>
      </c>
      <c r="B129" s="336" t="s">
        <v>564</v>
      </c>
      <c r="C129" s="337" t="s">
        <v>12</v>
      </c>
      <c r="D129" s="338">
        <v>40.770000000000003</v>
      </c>
    </row>
    <row r="130" spans="1:4" outlineLevel="1">
      <c r="A130" s="849" t="s">
        <v>1846</v>
      </c>
      <c r="B130" s="848" t="s">
        <v>1055</v>
      </c>
      <c r="C130" s="847"/>
      <c r="D130" s="846"/>
    </row>
    <row r="131" spans="1:4" outlineLevel="1">
      <c r="A131" s="339" t="s">
        <v>2268</v>
      </c>
      <c r="B131" s="340" t="s">
        <v>564</v>
      </c>
      <c r="C131" s="341" t="s">
        <v>12</v>
      </c>
      <c r="D131" s="342">
        <v>41.69</v>
      </c>
    </row>
    <row r="132" spans="1:4">
      <c r="A132" s="331" t="s">
        <v>1847</v>
      </c>
      <c r="B132" s="332" t="s">
        <v>407</v>
      </c>
      <c r="C132" s="333"/>
      <c r="D132" s="334"/>
    </row>
    <row r="133" spans="1:4" outlineLevel="1">
      <c r="A133" s="849" t="s">
        <v>1848</v>
      </c>
      <c r="B133" s="848" t="s">
        <v>1056</v>
      </c>
      <c r="C133" s="847"/>
      <c r="D133" s="846"/>
    </row>
    <row r="134" spans="1:4" outlineLevel="1">
      <c r="A134" s="335" t="s">
        <v>1849</v>
      </c>
      <c r="B134" s="336" t="s">
        <v>406</v>
      </c>
      <c r="C134" s="337" t="s">
        <v>3</v>
      </c>
      <c r="D134" s="338">
        <v>179.98</v>
      </c>
    </row>
    <row r="135" spans="1:4" outlineLevel="1">
      <c r="A135" s="849" t="s">
        <v>1850</v>
      </c>
      <c r="B135" s="848" t="s">
        <v>1053</v>
      </c>
      <c r="C135" s="847"/>
      <c r="D135" s="846"/>
    </row>
    <row r="136" spans="1:4" outlineLevel="1">
      <c r="A136" s="339" t="s">
        <v>1851</v>
      </c>
      <c r="B136" s="340" t="s">
        <v>406</v>
      </c>
      <c r="C136" s="341" t="s">
        <v>3</v>
      </c>
      <c r="D136" s="342">
        <v>109.27</v>
      </c>
    </row>
    <row r="137" spans="1:4" outlineLevel="1">
      <c r="A137" s="849" t="s">
        <v>1852</v>
      </c>
      <c r="B137" s="848" t="s">
        <v>1052</v>
      </c>
      <c r="C137" s="847"/>
      <c r="D137" s="846"/>
    </row>
    <row r="138" spans="1:4" outlineLevel="1">
      <c r="A138" s="335" t="s">
        <v>1853</v>
      </c>
      <c r="B138" s="336" t="s">
        <v>406</v>
      </c>
      <c r="C138" s="337" t="s">
        <v>3</v>
      </c>
      <c r="D138" s="338">
        <v>142.12</v>
      </c>
    </row>
    <row r="139" spans="1:4" outlineLevel="1">
      <c r="A139" s="849" t="s">
        <v>2269</v>
      </c>
      <c r="B139" s="848" t="s">
        <v>1051</v>
      </c>
      <c r="C139" s="847"/>
      <c r="D139" s="846"/>
    </row>
    <row r="140" spans="1:4" outlineLevel="1">
      <c r="A140" s="339" t="s">
        <v>2270</v>
      </c>
      <c r="B140" s="340" t="s">
        <v>406</v>
      </c>
      <c r="C140" s="341" t="s">
        <v>3</v>
      </c>
      <c r="D140" s="342">
        <v>245.67</v>
      </c>
    </row>
    <row r="141" spans="1:4" outlineLevel="1">
      <c r="A141" s="849" t="s">
        <v>2271</v>
      </c>
      <c r="B141" s="848" t="s">
        <v>1050</v>
      </c>
      <c r="C141" s="847"/>
      <c r="D141" s="846"/>
    </row>
    <row r="142" spans="1:4" outlineLevel="1">
      <c r="A142" s="335" t="s">
        <v>2272</v>
      </c>
      <c r="B142" s="336" t="s">
        <v>406</v>
      </c>
      <c r="C142" s="337" t="s">
        <v>3</v>
      </c>
      <c r="D142" s="338">
        <v>149.71</v>
      </c>
    </row>
    <row r="143" spans="1:4" outlineLevel="1">
      <c r="A143" s="849" t="s">
        <v>2273</v>
      </c>
      <c r="B143" s="848" t="s">
        <v>1753</v>
      </c>
      <c r="C143" s="847"/>
      <c r="D143" s="846"/>
    </row>
    <row r="144" spans="1:4" outlineLevel="1">
      <c r="A144" s="339" t="s">
        <v>2274</v>
      </c>
      <c r="B144" s="340" t="s">
        <v>406</v>
      </c>
      <c r="C144" s="341" t="s">
        <v>3</v>
      </c>
      <c r="D144" s="342">
        <v>149.71</v>
      </c>
    </row>
    <row r="145" spans="1:4" outlineLevel="1">
      <c r="A145" s="849" t="s">
        <v>2275</v>
      </c>
      <c r="B145" s="848" t="s">
        <v>1754</v>
      </c>
      <c r="C145" s="847"/>
      <c r="D145" s="846"/>
    </row>
    <row r="146" spans="1:4" outlineLevel="1">
      <c r="A146" s="335" t="s">
        <v>2276</v>
      </c>
      <c r="B146" s="336" t="s">
        <v>406</v>
      </c>
      <c r="C146" s="337" t="s">
        <v>3</v>
      </c>
      <c r="D146" s="338">
        <v>149.71</v>
      </c>
    </row>
    <row r="147" spans="1:4" outlineLevel="1">
      <c r="A147" s="849" t="s">
        <v>2277</v>
      </c>
      <c r="B147" s="848" t="s">
        <v>1755</v>
      </c>
      <c r="C147" s="847"/>
      <c r="D147" s="846"/>
    </row>
    <row r="148" spans="1:4" outlineLevel="1">
      <c r="A148" s="339" t="s">
        <v>2278</v>
      </c>
      <c r="B148" s="340" t="s">
        <v>406</v>
      </c>
      <c r="C148" s="341" t="s">
        <v>3</v>
      </c>
      <c r="D148" s="342">
        <v>149.71</v>
      </c>
    </row>
    <row r="149" spans="1:4" outlineLevel="1">
      <c r="A149" s="849" t="s">
        <v>2279</v>
      </c>
      <c r="B149" s="848" t="s">
        <v>1756</v>
      </c>
      <c r="C149" s="847"/>
      <c r="D149" s="846"/>
    </row>
    <row r="150" spans="1:4" outlineLevel="1">
      <c r="A150" s="335" t="s">
        <v>2280</v>
      </c>
      <c r="B150" s="336" t="s">
        <v>406</v>
      </c>
      <c r="C150" s="337" t="s">
        <v>3</v>
      </c>
      <c r="D150" s="338">
        <v>149.71</v>
      </c>
    </row>
    <row r="151" spans="1:4" outlineLevel="1">
      <c r="A151" s="849" t="s">
        <v>2281</v>
      </c>
      <c r="B151" s="848" t="s">
        <v>1757</v>
      </c>
      <c r="C151" s="847"/>
      <c r="D151" s="846"/>
    </row>
    <row r="152" spans="1:4" outlineLevel="1">
      <c r="A152" s="339" t="s">
        <v>2282</v>
      </c>
      <c r="B152" s="340" t="s">
        <v>406</v>
      </c>
      <c r="C152" s="341" t="s">
        <v>3</v>
      </c>
      <c r="D152" s="342">
        <v>149.71</v>
      </c>
    </row>
    <row r="153" spans="1:4" outlineLevel="1">
      <c r="A153" s="849" t="s">
        <v>2283</v>
      </c>
      <c r="B153" s="848" t="s">
        <v>1758</v>
      </c>
      <c r="C153" s="847"/>
      <c r="D153" s="846"/>
    </row>
    <row r="154" spans="1:4" outlineLevel="1">
      <c r="A154" s="335" t="s">
        <v>2284</v>
      </c>
      <c r="B154" s="336" t="s">
        <v>406</v>
      </c>
      <c r="C154" s="337" t="s">
        <v>3</v>
      </c>
      <c r="D154" s="338">
        <v>149.71</v>
      </c>
    </row>
    <row r="155" spans="1:4" outlineLevel="1">
      <c r="A155" s="849" t="s">
        <v>2285</v>
      </c>
      <c r="B155" s="848" t="s">
        <v>1759</v>
      </c>
      <c r="C155" s="847"/>
      <c r="D155" s="846"/>
    </row>
    <row r="156" spans="1:4" outlineLevel="1">
      <c r="A156" s="339" t="s">
        <v>2286</v>
      </c>
      <c r="B156" s="340" t="s">
        <v>406</v>
      </c>
      <c r="C156" s="341" t="s">
        <v>3</v>
      </c>
      <c r="D156" s="342">
        <v>149.71</v>
      </c>
    </row>
    <row r="157" spans="1:4" outlineLevel="1">
      <c r="A157" s="849" t="s">
        <v>2287</v>
      </c>
      <c r="B157" s="848" t="s">
        <v>1049</v>
      </c>
      <c r="C157" s="847"/>
      <c r="D157" s="846"/>
    </row>
    <row r="158" spans="1:4" outlineLevel="1">
      <c r="A158" s="335" t="s">
        <v>2288</v>
      </c>
      <c r="B158" s="336" t="s">
        <v>406</v>
      </c>
      <c r="C158" s="337" t="s">
        <v>3</v>
      </c>
      <c r="D158" s="338">
        <v>198.29</v>
      </c>
    </row>
    <row r="159" spans="1:4" outlineLevel="1">
      <c r="A159" s="849" t="s">
        <v>2289</v>
      </c>
      <c r="B159" s="848" t="s">
        <v>1048</v>
      </c>
      <c r="C159" s="847"/>
      <c r="D159" s="846"/>
    </row>
    <row r="160" spans="1:4" outlineLevel="1">
      <c r="A160" s="339" t="s">
        <v>2290</v>
      </c>
      <c r="B160" s="340" t="s">
        <v>406</v>
      </c>
      <c r="C160" s="341" t="s">
        <v>3</v>
      </c>
      <c r="D160" s="342">
        <v>139.30000000000001</v>
      </c>
    </row>
    <row r="161" spans="1:4" outlineLevel="1">
      <c r="A161" s="849" t="s">
        <v>2291</v>
      </c>
      <c r="B161" s="848" t="s">
        <v>1055</v>
      </c>
      <c r="C161" s="847"/>
      <c r="D161" s="846"/>
    </row>
    <row r="162" spans="1:4" outlineLevel="1">
      <c r="A162" s="335" t="s">
        <v>2292</v>
      </c>
      <c r="B162" s="336" t="s">
        <v>406</v>
      </c>
      <c r="C162" s="337" t="s">
        <v>3</v>
      </c>
      <c r="D162" s="338">
        <v>106.76</v>
      </c>
    </row>
    <row r="163" spans="1:4" outlineLevel="1">
      <c r="A163" s="849" t="s">
        <v>2293</v>
      </c>
      <c r="B163" s="848" t="s">
        <v>1058</v>
      </c>
      <c r="C163" s="847"/>
      <c r="D163" s="846"/>
    </row>
    <row r="164" spans="1:4" outlineLevel="1">
      <c r="A164" s="339" t="s">
        <v>2294</v>
      </c>
      <c r="B164" s="340" t="s">
        <v>406</v>
      </c>
      <c r="C164" s="341" t="s">
        <v>3</v>
      </c>
      <c r="D164" s="342">
        <v>21.83</v>
      </c>
    </row>
    <row r="165" spans="1:4">
      <c r="A165" s="331" t="s">
        <v>1854</v>
      </c>
      <c r="B165" s="332" t="s">
        <v>1057</v>
      </c>
      <c r="C165" s="333"/>
      <c r="D165" s="334"/>
    </row>
    <row r="166" spans="1:4" hidden="1" outlineLevel="1">
      <c r="A166" s="849" t="s">
        <v>1855</v>
      </c>
      <c r="B166" s="848" t="s">
        <v>1056</v>
      </c>
      <c r="C166" s="847"/>
      <c r="D166" s="846"/>
    </row>
    <row r="167" spans="1:4" hidden="1" outlineLevel="1">
      <c r="A167" s="335" t="s">
        <v>1856</v>
      </c>
      <c r="B167" s="336" t="s">
        <v>1054</v>
      </c>
      <c r="C167" s="337" t="s">
        <v>12</v>
      </c>
      <c r="D167" s="338">
        <v>16.87</v>
      </c>
    </row>
    <row r="168" spans="1:4" hidden="1" outlineLevel="1">
      <c r="A168" s="849" t="s">
        <v>1862</v>
      </c>
      <c r="B168" s="848" t="s">
        <v>1053</v>
      </c>
      <c r="C168" s="847"/>
      <c r="D168" s="846"/>
    </row>
    <row r="169" spans="1:4" hidden="1" outlineLevel="1">
      <c r="A169" s="339" t="s">
        <v>1863</v>
      </c>
      <c r="B169" s="340" t="s">
        <v>1054</v>
      </c>
      <c r="C169" s="341" t="s">
        <v>12</v>
      </c>
      <c r="D169" s="342">
        <v>11.06</v>
      </c>
    </row>
    <row r="170" spans="1:4" hidden="1" outlineLevel="1">
      <c r="A170" s="849" t="s">
        <v>1865</v>
      </c>
      <c r="B170" s="848" t="s">
        <v>1052</v>
      </c>
      <c r="C170" s="847"/>
      <c r="D170" s="846"/>
    </row>
    <row r="171" spans="1:4" hidden="1" outlineLevel="1">
      <c r="A171" s="335" t="s">
        <v>1866</v>
      </c>
      <c r="B171" s="336" t="s">
        <v>1054</v>
      </c>
      <c r="C171" s="337" t="s">
        <v>12</v>
      </c>
      <c r="D171" s="338">
        <v>7.05</v>
      </c>
    </row>
    <row r="172" spans="1:4" hidden="1" outlineLevel="1">
      <c r="A172" s="849" t="s">
        <v>1867</v>
      </c>
      <c r="B172" s="848" t="s">
        <v>1051</v>
      </c>
      <c r="C172" s="847"/>
      <c r="D172" s="846"/>
    </row>
    <row r="173" spans="1:4" hidden="1" outlineLevel="1">
      <c r="A173" s="339" t="s">
        <v>1868</v>
      </c>
      <c r="B173" s="340" t="s">
        <v>1054</v>
      </c>
      <c r="C173" s="341" t="s">
        <v>12</v>
      </c>
      <c r="D173" s="342">
        <v>36.21</v>
      </c>
    </row>
    <row r="174" spans="1:4" hidden="1" outlineLevel="1">
      <c r="A174" s="849" t="s">
        <v>1870</v>
      </c>
      <c r="B174" s="848" t="s">
        <v>1050</v>
      </c>
      <c r="C174" s="847"/>
      <c r="D174" s="846"/>
    </row>
    <row r="175" spans="1:4" hidden="1" outlineLevel="1">
      <c r="A175" s="335" t="s">
        <v>1871</v>
      </c>
      <c r="B175" s="336" t="s">
        <v>1054</v>
      </c>
      <c r="C175" s="337" t="s">
        <v>12</v>
      </c>
      <c r="D175" s="338">
        <v>47.01</v>
      </c>
    </row>
    <row r="176" spans="1:4" hidden="1" outlineLevel="1">
      <c r="A176" s="849" t="s">
        <v>1872</v>
      </c>
      <c r="B176" s="848" t="s">
        <v>1753</v>
      </c>
      <c r="C176" s="847"/>
      <c r="D176" s="846"/>
    </row>
    <row r="177" spans="1:4" hidden="1" outlineLevel="1">
      <c r="A177" s="339" t="s">
        <v>1873</v>
      </c>
      <c r="B177" s="340" t="s">
        <v>1054</v>
      </c>
      <c r="C177" s="341" t="s">
        <v>12</v>
      </c>
      <c r="D177" s="342">
        <v>47.01</v>
      </c>
    </row>
    <row r="178" spans="1:4" hidden="1" outlineLevel="1">
      <c r="A178" s="849" t="s">
        <v>1874</v>
      </c>
      <c r="B178" s="848" t="s">
        <v>1754</v>
      </c>
      <c r="C178" s="847"/>
      <c r="D178" s="846"/>
    </row>
    <row r="179" spans="1:4" hidden="1" outlineLevel="1">
      <c r="A179" s="335" t="s">
        <v>1875</v>
      </c>
      <c r="B179" s="336" t="s">
        <v>1054</v>
      </c>
      <c r="C179" s="337" t="s">
        <v>12</v>
      </c>
      <c r="D179" s="338">
        <v>47.01</v>
      </c>
    </row>
    <row r="180" spans="1:4" hidden="1" outlineLevel="1">
      <c r="A180" s="849" t="s">
        <v>1876</v>
      </c>
      <c r="B180" s="848" t="s">
        <v>1755</v>
      </c>
      <c r="C180" s="847"/>
      <c r="D180" s="846"/>
    </row>
    <row r="181" spans="1:4" hidden="1" outlineLevel="1">
      <c r="A181" s="339" t="s">
        <v>1877</v>
      </c>
      <c r="B181" s="340" t="s">
        <v>1054</v>
      </c>
      <c r="C181" s="341" t="s">
        <v>12</v>
      </c>
      <c r="D181" s="342">
        <v>47.01</v>
      </c>
    </row>
    <row r="182" spans="1:4" hidden="1" outlineLevel="1">
      <c r="A182" s="849" t="s">
        <v>1878</v>
      </c>
      <c r="B182" s="848" t="s">
        <v>1756</v>
      </c>
      <c r="C182" s="847"/>
      <c r="D182" s="846"/>
    </row>
    <row r="183" spans="1:4" hidden="1" outlineLevel="1">
      <c r="A183" s="335" t="s">
        <v>1879</v>
      </c>
      <c r="B183" s="336" t="s">
        <v>1054</v>
      </c>
      <c r="C183" s="337" t="s">
        <v>12</v>
      </c>
      <c r="D183" s="338">
        <v>47.01</v>
      </c>
    </row>
    <row r="184" spans="1:4" hidden="1" outlineLevel="1">
      <c r="A184" s="849" t="s">
        <v>1880</v>
      </c>
      <c r="B184" s="848" t="s">
        <v>1757</v>
      </c>
      <c r="C184" s="847"/>
      <c r="D184" s="846"/>
    </row>
    <row r="185" spans="1:4" hidden="1" outlineLevel="1">
      <c r="A185" s="339" t="s">
        <v>1881</v>
      </c>
      <c r="B185" s="340" t="s">
        <v>1054</v>
      </c>
      <c r="C185" s="341" t="s">
        <v>12</v>
      </c>
      <c r="D185" s="342">
        <v>47.01</v>
      </c>
    </row>
    <row r="186" spans="1:4" hidden="1" outlineLevel="1">
      <c r="A186" s="849" t="s">
        <v>1882</v>
      </c>
      <c r="B186" s="848" t="s">
        <v>1758</v>
      </c>
      <c r="C186" s="847"/>
      <c r="D186" s="846"/>
    </row>
    <row r="187" spans="1:4" hidden="1" outlineLevel="1">
      <c r="A187" s="335" t="s">
        <v>1883</v>
      </c>
      <c r="B187" s="336" t="s">
        <v>1054</v>
      </c>
      <c r="C187" s="337" t="s">
        <v>12</v>
      </c>
      <c r="D187" s="338">
        <v>47.01</v>
      </c>
    </row>
    <row r="188" spans="1:4" hidden="1" outlineLevel="1">
      <c r="A188" s="849" t="s">
        <v>1884</v>
      </c>
      <c r="B188" s="848" t="s">
        <v>1759</v>
      </c>
      <c r="C188" s="847"/>
      <c r="D188" s="846"/>
    </row>
    <row r="189" spans="1:4" hidden="1" outlineLevel="1">
      <c r="A189" s="339" t="s">
        <v>1885</v>
      </c>
      <c r="B189" s="340" t="s">
        <v>1054</v>
      </c>
      <c r="C189" s="341" t="s">
        <v>12</v>
      </c>
      <c r="D189" s="342">
        <v>47.01</v>
      </c>
    </row>
    <row r="190" spans="1:4" hidden="1" outlineLevel="1">
      <c r="A190" s="849" t="s">
        <v>1886</v>
      </c>
      <c r="B190" s="848" t="s">
        <v>1049</v>
      </c>
      <c r="C190" s="847"/>
      <c r="D190" s="846"/>
    </row>
    <row r="191" spans="1:4" hidden="1" outlineLevel="1">
      <c r="A191" s="335" t="s">
        <v>1887</v>
      </c>
      <c r="B191" s="336" t="s">
        <v>1054</v>
      </c>
      <c r="C191" s="337" t="s">
        <v>12</v>
      </c>
      <c r="D191" s="338">
        <v>66.540000000000006</v>
      </c>
    </row>
    <row r="192" spans="1:4" hidden="1" outlineLevel="1">
      <c r="A192" s="849" t="s">
        <v>1888</v>
      </c>
      <c r="B192" s="848" t="s">
        <v>1048</v>
      </c>
      <c r="C192" s="847"/>
      <c r="D192" s="846"/>
    </row>
    <row r="193" spans="1:4" hidden="1" outlineLevel="1">
      <c r="A193" s="339" t="s">
        <v>1889</v>
      </c>
      <c r="B193" s="340" t="s">
        <v>1054</v>
      </c>
      <c r="C193" s="341" t="s">
        <v>12</v>
      </c>
      <c r="D193" s="342">
        <v>27.89</v>
      </c>
    </row>
    <row r="194" spans="1:4" hidden="1" outlineLevel="1">
      <c r="A194" s="849" t="s">
        <v>1891</v>
      </c>
      <c r="B194" s="848" t="s">
        <v>1055</v>
      </c>
      <c r="C194" s="847"/>
      <c r="D194" s="846"/>
    </row>
    <row r="195" spans="1:4" hidden="1" outlineLevel="1">
      <c r="A195" s="335" t="s">
        <v>1892</v>
      </c>
      <c r="B195" s="336" t="s">
        <v>1054</v>
      </c>
      <c r="C195" s="337" t="s">
        <v>12</v>
      </c>
      <c r="D195" s="338">
        <v>4.43</v>
      </c>
    </row>
    <row r="196" spans="1:4" collapsed="1">
      <c r="A196" s="331" t="s">
        <v>1894</v>
      </c>
      <c r="B196" s="332" t="s">
        <v>2295</v>
      </c>
      <c r="C196" s="333"/>
      <c r="D196" s="334"/>
    </row>
    <row r="197" spans="1:4" hidden="1" outlineLevel="1">
      <c r="A197" s="849" t="s">
        <v>1895</v>
      </c>
      <c r="B197" s="848" t="s">
        <v>1056</v>
      </c>
      <c r="C197" s="847"/>
      <c r="D197" s="846"/>
    </row>
    <row r="198" spans="1:4" hidden="1" outlineLevel="1">
      <c r="A198" s="339" t="s">
        <v>1896</v>
      </c>
      <c r="B198" s="340" t="s">
        <v>2296</v>
      </c>
      <c r="C198" s="341" t="s">
        <v>12</v>
      </c>
      <c r="D198" s="342">
        <v>32.35</v>
      </c>
    </row>
    <row r="199" spans="1:4" hidden="1" outlineLevel="1">
      <c r="A199" s="335" t="s">
        <v>1898</v>
      </c>
      <c r="B199" s="336" t="s">
        <v>2297</v>
      </c>
      <c r="C199" s="337" t="s">
        <v>12</v>
      </c>
      <c r="D199" s="338">
        <v>381.64</v>
      </c>
    </row>
    <row r="200" spans="1:4" hidden="1" outlineLevel="1">
      <c r="A200" s="849" t="s">
        <v>1906</v>
      </c>
      <c r="B200" s="848" t="s">
        <v>1053</v>
      </c>
      <c r="C200" s="847"/>
      <c r="D200" s="846"/>
    </row>
    <row r="201" spans="1:4" hidden="1" outlineLevel="1">
      <c r="A201" s="339" t="s">
        <v>1907</v>
      </c>
      <c r="B201" s="340" t="s">
        <v>2296</v>
      </c>
      <c r="C201" s="341" t="s">
        <v>12</v>
      </c>
      <c r="D201" s="342">
        <v>45.06</v>
      </c>
    </row>
    <row r="202" spans="1:4" hidden="1" outlineLevel="1">
      <c r="A202" s="335" t="s">
        <v>1908</v>
      </c>
      <c r="B202" s="336" t="s">
        <v>2297</v>
      </c>
      <c r="C202" s="337" t="s">
        <v>12</v>
      </c>
      <c r="D202" s="338">
        <v>178.06</v>
      </c>
    </row>
    <row r="203" spans="1:4" hidden="1" outlineLevel="1">
      <c r="A203" s="849" t="s">
        <v>1909</v>
      </c>
      <c r="B203" s="848" t="s">
        <v>1052</v>
      </c>
      <c r="C203" s="847"/>
      <c r="D203" s="846"/>
    </row>
    <row r="204" spans="1:4" hidden="1" outlineLevel="1">
      <c r="A204" s="339" t="s">
        <v>1910</v>
      </c>
      <c r="B204" s="340" t="s">
        <v>2296</v>
      </c>
      <c r="C204" s="341" t="s">
        <v>12</v>
      </c>
      <c r="D204" s="342">
        <v>46.03</v>
      </c>
    </row>
    <row r="205" spans="1:4" hidden="1" outlineLevel="1">
      <c r="A205" s="335" t="s">
        <v>1911</v>
      </c>
      <c r="B205" s="336" t="s">
        <v>2297</v>
      </c>
      <c r="C205" s="337" t="s">
        <v>12</v>
      </c>
      <c r="D205" s="338">
        <v>179.12</v>
      </c>
    </row>
    <row r="206" spans="1:4" hidden="1" outlineLevel="1">
      <c r="A206" s="339" t="s">
        <v>1912</v>
      </c>
      <c r="B206" s="340" t="s">
        <v>2298</v>
      </c>
      <c r="C206" s="341" t="s">
        <v>12</v>
      </c>
      <c r="D206" s="342">
        <v>24.1</v>
      </c>
    </row>
    <row r="207" spans="1:4" hidden="1" outlineLevel="1">
      <c r="A207" s="849" t="s">
        <v>1913</v>
      </c>
      <c r="B207" s="848" t="s">
        <v>1051</v>
      </c>
      <c r="C207" s="847"/>
      <c r="D207" s="846"/>
    </row>
    <row r="208" spans="1:4" hidden="1" outlineLevel="1">
      <c r="A208" s="335" t="s">
        <v>1914</v>
      </c>
      <c r="B208" s="336" t="s">
        <v>2296</v>
      </c>
      <c r="C208" s="337" t="s">
        <v>12</v>
      </c>
      <c r="D208" s="338">
        <v>45.08</v>
      </c>
    </row>
    <row r="209" spans="1:4" hidden="1" outlineLevel="1">
      <c r="A209" s="339" t="s">
        <v>1915</v>
      </c>
      <c r="B209" s="340" t="s">
        <v>2297</v>
      </c>
      <c r="C209" s="341" t="s">
        <v>12</v>
      </c>
      <c r="D209" s="342">
        <v>360.11</v>
      </c>
    </row>
    <row r="210" spans="1:4" hidden="1" outlineLevel="1">
      <c r="A210" s="335" t="s">
        <v>1916</v>
      </c>
      <c r="B210" s="336" t="s">
        <v>2298</v>
      </c>
      <c r="C210" s="337" t="s">
        <v>12</v>
      </c>
      <c r="D210" s="338">
        <v>7.69</v>
      </c>
    </row>
    <row r="211" spans="1:4" hidden="1" outlineLevel="1">
      <c r="A211" s="849" t="s">
        <v>1923</v>
      </c>
      <c r="B211" s="848" t="s">
        <v>1050</v>
      </c>
      <c r="C211" s="847"/>
      <c r="D211" s="846"/>
    </row>
    <row r="212" spans="1:4" hidden="1" outlineLevel="1">
      <c r="A212" s="339" t="s">
        <v>1924</v>
      </c>
      <c r="B212" s="340" t="s">
        <v>2296</v>
      </c>
      <c r="C212" s="341" t="s">
        <v>12</v>
      </c>
      <c r="D212" s="342">
        <v>40.93</v>
      </c>
    </row>
    <row r="213" spans="1:4" hidden="1" outlineLevel="1">
      <c r="A213" s="335" t="s">
        <v>1925</v>
      </c>
      <c r="B213" s="336" t="s">
        <v>2297</v>
      </c>
      <c r="C213" s="337" t="s">
        <v>12</v>
      </c>
      <c r="D213" s="338">
        <v>263.3</v>
      </c>
    </row>
    <row r="214" spans="1:4" hidden="1" outlineLevel="1">
      <c r="A214" s="849" t="s">
        <v>1926</v>
      </c>
      <c r="B214" s="848" t="s">
        <v>1753</v>
      </c>
      <c r="C214" s="847"/>
      <c r="D214" s="846"/>
    </row>
    <row r="215" spans="1:4" hidden="1" outlineLevel="1">
      <c r="A215" s="339" t="s">
        <v>1927</v>
      </c>
      <c r="B215" s="340" t="s">
        <v>2296</v>
      </c>
      <c r="C215" s="341" t="s">
        <v>12</v>
      </c>
      <c r="D215" s="342">
        <v>40.93</v>
      </c>
    </row>
    <row r="216" spans="1:4" hidden="1" outlineLevel="1">
      <c r="A216" s="335" t="s">
        <v>1928</v>
      </c>
      <c r="B216" s="336" t="s">
        <v>2297</v>
      </c>
      <c r="C216" s="337" t="s">
        <v>12</v>
      </c>
      <c r="D216" s="338">
        <v>263.3</v>
      </c>
    </row>
    <row r="217" spans="1:4" hidden="1" outlineLevel="1">
      <c r="A217" s="849" t="s">
        <v>1929</v>
      </c>
      <c r="B217" s="848" t="s">
        <v>1754</v>
      </c>
      <c r="C217" s="847"/>
      <c r="D217" s="846"/>
    </row>
    <row r="218" spans="1:4" hidden="1" outlineLevel="1">
      <c r="A218" s="339" t="s">
        <v>1930</v>
      </c>
      <c r="B218" s="340" t="s">
        <v>2296</v>
      </c>
      <c r="C218" s="341" t="s">
        <v>12</v>
      </c>
      <c r="D218" s="342">
        <v>40.93</v>
      </c>
    </row>
    <row r="219" spans="1:4" hidden="1" outlineLevel="1">
      <c r="A219" s="335" t="s">
        <v>1931</v>
      </c>
      <c r="B219" s="336" t="s">
        <v>2297</v>
      </c>
      <c r="C219" s="337" t="s">
        <v>12</v>
      </c>
      <c r="D219" s="338">
        <v>263.3</v>
      </c>
    </row>
    <row r="220" spans="1:4" hidden="1" outlineLevel="1">
      <c r="A220" s="849" t="s">
        <v>1932</v>
      </c>
      <c r="B220" s="848" t="s">
        <v>1755</v>
      </c>
      <c r="C220" s="847"/>
      <c r="D220" s="846"/>
    </row>
    <row r="221" spans="1:4" hidden="1" outlineLevel="1">
      <c r="A221" s="339" t="s">
        <v>1933</v>
      </c>
      <c r="B221" s="340" t="s">
        <v>2296</v>
      </c>
      <c r="C221" s="341" t="s">
        <v>12</v>
      </c>
      <c r="D221" s="342">
        <v>40.93</v>
      </c>
    </row>
    <row r="222" spans="1:4" hidden="1" outlineLevel="1">
      <c r="A222" s="335" t="s">
        <v>1934</v>
      </c>
      <c r="B222" s="336" t="s">
        <v>2297</v>
      </c>
      <c r="C222" s="337" t="s">
        <v>12</v>
      </c>
      <c r="D222" s="338">
        <v>263.3</v>
      </c>
    </row>
    <row r="223" spans="1:4" hidden="1" outlineLevel="1">
      <c r="A223" s="849" t="s">
        <v>1935</v>
      </c>
      <c r="B223" s="848" t="s">
        <v>1756</v>
      </c>
      <c r="C223" s="847"/>
      <c r="D223" s="846"/>
    </row>
    <row r="224" spans="1:4" hidden="1" outlineLevel="1">
      <c r="A224" s="339" t="s">
        <v>1936</v>
      </c>
      <c r="B224" s="340" t="s">
        <v>2296</v>
      </c>
      <c r="C224" s="341" t="s">
        <v>12</v>
      </c>
      <c r="D224" s="342">
        <v>40.93</v>
      </c>
    </row>
    <row r="225" spans="1:4" hidden="1" outlineLevel="1">
      <c r="A225" s="335" t="s">
        <v>1937</v>
      </c>
      <c r="B225" s="336" t="s">
        <v>2297</v>
      </c>
      <c r="C225" s="337" t="s">
        <v>12</v>
      </c>
      <c r="D225" s="338">
        <v>263.3</v>
      </c>
    </row>
    <row r="226" spans="1:4" hidden="1" outlineLevel="1">
      <c r="A226" s="849" t="s">
        <v>1938</v>
      </c>
      <c r="B226" s="848" t="s">
        <v>1757</v>
      </c>
      <c r="C226" s="847"/>
      <c r="D226" s="846"/>
    </row>
    <row r="227" spans="1:4" hidden="1" outlineLevel="1">
      <c r="A227" s="339" t="s">
        <v>1939</v>
      </c>
      <c r="B227" s="340" t="s">
        <v>2296</v>
      </c>
      <c r="C227" s="341" t="s">
        <v>12</v>
      </c>
      <c r="D227" s="342">
        <v>40.93</v>
      </c>
    </row>
    <row r="228" spans="1:4" hidden="1" outlineLevel="1">
      <c r="A228" s="335" t="s">
        <v>1940</v>
      </c>
      <c r="B228" s="336" t="s">
        <v>2297</v>
      </c>
      <c r="C228" s="337" t="s">
        <v>12</v>
      </c>
      <c r="D228" s="338">
        <v>263.3</v>
      </c>
    </row>
    <row r="229" spans="1:4" hidden="1" outlineLevel="1">
      <c r="A229" s="849" t="s">
        <v>1941</v>
      </c>
      <c r="B229" s="848" t="s">
        <v>1758</v>
      </c>
      <c r="C229" s="847"/>
      <c r="D229" s="846"/>
    </row>
    <row r="230" spans="1:4" hidden="1" outlineLevel="1">
      <c r="A230" s="339" t="s">
        <v>1942</v>
      </c>
      <c r="B230" s="340" t="s">
        <v>2296</v>
      </c>
      <c r="C230" s="341" t="s">
        <v>12</v>
      </c>
      <c r="D230" s="342">
        <v>40.93</v>
      </c>
    </row>
    <row r="231" spans="1:4" hidden="1" outlineLevel="1">
      <c r="A231" s="335" t="s">
        <v>1943</v>
      </c>
      <c r="B231" s="336" t="s">
        <v>2297</v>
      </c>
      <c r="C231" s="337" t="s">
        <v>12</v>
      </c>
      <c r="D231" s="338">
        <v>263.3</v>
      </c>
    </row>
    <row r="232" spans="1:4" hidden="1" outlineLevel="1">
      <c r="A232" s="849" t="s">
        <v>1944</v>
      </c>
      <c r="B232" s="848" t="s">
        <v>1759</v>
      </c>
      <c r="C232" s="847"/>
      <c r="D232" s="846"/>
    </row>
    <row r="233" spans="1:4" hidden="1" outlineLevel="1">
      <c r="A233" s="339" t="s">
        <v>1945</v>
      </c>
      <c r="B233" s="340" t="s">
        <v>2296</v>
      </c>
      <c r="C233" s="341" t="s">
        <v>12</v>
      </c>
      <c r="D233" s="342">
        <v>40.93</v>
      </c>
    </row>
    <row r="234" spans="1:4" hidden="1" outlineLevel="1">
      <c r="A234" s="335" t="s">
        <v>1946</v>
      </c>
      <c r="B234" s="336" t="s">
        <v>2297</v>
      </c>
      <c r="C234" s="337" t="s">
        <v>12</v>
      </c>
      <c r="D234" s="338">
        <v>263.3</v>
      </c>
    </row>
    <row r="235" spans="1:4" hidden="1" outlineLevel="1">
      <c r="A235" s="849" t="s">
        <v>1947</v>
      </c>
      <c r="B235" s="848" t="s">
        <v>1049</v>
      </c>
      <c r="C235" s="847"/>
      <c r="D235" s="846"/>
    </row>
    <row r="236" spans="1:4" hidden="1" outlineLevel="1">
      <c r="A236" s="339" t="s">
        <v>1948</v>
      </c>
      <c r="B236" s="340" t="s">
        <v>2296</v>
      </c>
      <c r="C236" s="341" t="s">
        <v>12</v>
      </c>
      <c r="D236" s="342">
        <v>76.89</v>
      </c>
    </row>
    <row r="237" spans="1:4" hidden="1" outlineLevel="1">
      <c r="A237" s="335" t="s">
        <v>1949</v>
      </c>
      <c r="B237" s="336" t="s">
        <v>2297</v>
      </c>
      <c r="C237" s="337" t="s">
        <v>12</v>
      </c>
      <c r="D237" s="338">
        <v>403.69</v>
      </c>
    </row>
    <row r="238" spans="1:4" hidden="1" outlineLevel="1">
      <c r="A238" s="849" t="s">
        <v>1950</v>
      </c>
      <c r="B238" s="848" t="s">
        <v>1048</v>
      </c>
      <c r="C238" s="847"/>
      <c r="D238" s="846"/>
    </row>
    <row r="239" spans="1:4" hidden="1" outlineLevel="1">
      <c r="A239" s="339" t="s">
        <v>1951</v>
      </c>
      <c r="B239" s="340" t="s">
        <v>2296</v>
      </c>
      <c r="C239" s="341" t="s">
        <v>12</v>
      </c>
      <c r="D239" s="342">
        <v>40.770000000000003</v>
      </c>
    </row>
    <row r="240" spans="1:4" hidden="1" outlineLevel="1">
      <c r="A240" s="335" t="s">
        <v>1952</v>
      </c>
      <c r="B240" s="336" t="s">
        <v>2297</v>
      </c>
      <c r="C240" s="337" t="s">
        <v>12</v>
      </c>
      <c r="D240" s="338">
        <v>185.86</v>
      </c>
    </row>
    <row r="241" spans="1:4" hidden="1" outlineLevel="1">
      <c r="A241" s="339" t="s">
        <v>1953</v>
      </c>
      <c r="B241" s="340" t="s">
        <v>2298</v>
      </c>
      <c r="C241" s="341" t="s">
        <v>12</v>
      </c>
      <c r="D241" s="342">
        <v>5.27</v>
      </c>
    </row>
    <row r="242" spans="1:4" hidden="1" outlineLevel="1">
      <c r="A242" s="849" t="s">
        <v>1954</v>
      </c>
      <c r="B242" s="848" t="s">
        <v>1055</v>
      </c>
      <c r="C242" s="847"/>
      <c r="D242" s="846"/>
    </row>
    <row r="243" spans="1:4" hidden="1" outlineLevel="1">
      <c r="A243" s="335" t="s">
        <v>1955</v>
      </c>
      <c r="B243" s="336" t="s">
        <v>2296</v>
      </c>
      <c r="C243" s="337" t="s">
        <v>12</v>
      </c>
      <c r="D243" s="338">
        <v>41.69</v>
      </c>
    </row>
    <row r="244" spans="1:4" hidden="1" outlineLevel="1">
      <c r="A244" s="339" t="s">
        <v>1956</v>
      </c>
      <c r="B244" s="340" t="s">
        <v>2297</v>
      </c>
      <c r="C244" s="341" t="s">
        <v>12</v>
      </c>
      <c r="D244" s="342">
        <v>95.53</v>
      </c>
    </row>
    <row r="245" spans="1:4" hidden="1" outlineLevel="1">
      <c r="A245" s="849" t="s">
        <v>1957</v>
      </c>
      <c r="B245" s="848" t="s">
        <v>1058</v>
      </c>
      <c r="C245" s="847"/>
      <c r="D245" s="846"/>
    </row>
    <row r="246" spans="1:4" hidden="1" outlineLevel="1">
      <c r="A246" s="335" t="s">
        <v>1958</v>
      </c>
      <c r="B246" s="336" t="s">
        <v>2297</v>
      </c>
      <c r="C246" s="337" t="s">
        <v>12</v>
      </c>
      <c r="D246" s="338">
        <v>24.02</v>
      </c>
    </row>
    <row r="247" spans="1:4" collapsed="1">
      <c r="A247" s="331" t="s">
        <v>1959</v>
      </c>
      <c r="B247" s="332" t="s">
        <v>155</v>
      </c>
      <c r="C247" s="333"/>
      <c r="D247" s="334"/>
    </row>
    <row r="248" spans="1:4" hidden="1" outlineLevel="1">
      <c r="A248" s="849" t="s">
        <v>1960</v>
      </c>
      <c r="B248" s="848" t="s">
        <v>1056</v>
      </c>
      <c r="C248" s="847"/>
      <c r="D248" s="846"/>
    </row>
    <row r="249" spans="1:4" hidden="1" outlineLevel="1">
      <c r="A249" s="339" t="s">
        <v>2299</v>
      </c>
      <c r="B249" s="340" t="s">
        <v>2300</v>
      </c>
      <c r="C249" s="341" t="s">
        <v>12</v>
      </c>
      <c r="D249" s="342">
        <v>7.92</v>
      </c>
    </row>
    <row r="250" spans="1:4" hidden="1" outlineLevel="1">
      <c r="A250" s="335" t="s">
        <v>2301</v>
      </c>
      <c r="B250" s="336" t="s">
        <v>2302</v>
      </c>
      <c r="C250" s="337" t="s">
        <v>12</v>
      </c>
      <c r="D250" s="338">
        <v>3.68</v>
      </c>
    </row>
    <row r="251" spans="1:4" hidden="1" outlineLevel="1">
      <c r="A251" s="849" t="s">
        <v>1961</v>
      </c>
      <c r="B251" s="848" t="s">
        <v>1053</v>
      </c>
      <c r="C251" s="847"/>
      <c r="D251" s="846"/>
    </row>
    <row r="252" spans="1:4" hidden="1" outlineLevel="1">
      <c r="A252" s="339" t="s">
        <v>2303</v>
      </c>
      <c r="B252" s="340" t="s">
        <v>2300</v>
      </c>
      <c r="C252" s="341" t="s">
        <v>12</v>
      </c>
      <c r="D252" s="342">
        <v>8.35</v>
      </c>
    </row>
    <row r="253" spans="1:4" hidden="1" outlineLevel="1">
      <c r="A253" s="849" t="s">
        <v>2304</v>
      </c>
      <c r="B253" s="848" t="s">
        <v>1052</v>
      </c>
      <c r="C253" s="847"/>
      <c r="D253" s="846"/>
    </row>
    <row r="254" spans="1:4" hidden="1" outlineLevel="1">
      <c r="A254" s="335" t="s">
        <v>2305</v>
      </c>
      <c r="B254" s="336" t="s">
        <v>2300</v>
      </c>
      <c r="C254" s="337" t="s">
        <v>12</v>
      </c>
      <c r="D254" s="338">
        <v>36.01</v>
      </c>
    </row>
    <row r="255" spans="1:4" hidden="1" outlineLevel="1">
      <c r="A255" s="849" t="s">
        <v>2306</v>
      </c>
      <c r="B255" s="848" t="s">
        <v>1051</v>
      </c>
      <c r="C255" s="847"/>
      <c r="D255" s="846"/>
    </row>
    <row r="256" spans="1:4" hidden="1" outlineLevel="1">
      <c r="A256" s="339" t="s">
        <v>2307</v>
      </c>
      <c r="B256" s="340" t="s">
        <v>2300</v>
      </c>
      <c r="C256" s="341" t="s">
        <v>12</v>
      </c>
      <c r="D256" s="342">
        <v>173.11</v>
      </c>
    </row>
    <row r="257" spans="1:8" hidden="1" outlineLevel="1">
      <c r="A257" s="335" t="s">
        <v>2308</v>
      </c>
      <c r="B257" s="336" t="s">
        <v>2302</v>
      </c>
      <c r="C257" s="337" t="s">
        <v>12</v>
      </c>
      <c r="D257" s="338">
        <v>40.51</v>
      </c>
    </row>
    <row r="258" spans="1:8" hidden="1" outlineLevel="1">
      <c r="A258" s="849" t="s">
        <v>2309</v>
      </c>
      <c r="B258" s="848" t="s">
        <v>1050</v>
      </c>
      <c r="C258" s="847"/>
      <c r="D258" s="846"/>
      <c r="F258" s="332" t="s">
        <v>2229</v>
      </c>
      <c r="G258" s="332"/>
      <c r="H258" s="332"/>
    </row>
    <row r="259" spans="1:8" hidden="1" outlineLevel="1">
      <c r="A259" s="339" t="s">
        <v>2310</v>
      </c>
      <c r="B259" s="340" t="s">
        <v>2302</v>
      </c>
      <c r="C259" s="341" t="s">
        <v>12</v>
      </c>
      <c r="D259" s="342">
        <v>75.91</v>
      </c>
      <c r="F259" s="848" t="s">
        <v>4230</v>
      </c>
      <c r="G259" s="848">
        <f>SUM(D259:D275)</f>
        <v>758.93999999999983</v>
      </c>
      <c r="H259" s="848" t="s">
        <v>1</v>
      </c>
    </row>
    <row r="260" spans="1:8" hidden="1" outlineLevel="1">
      <c r="A260" s="849" t="s">
        <v>2311</v>
      </c>
      <c r="B260" s="848" t="s">
        <v>1753</v>
      </c>
      <c r="C260" s="847"/>
      <c r="D260" s="846"/>
    </row>
    <row r="261" spans="1:8" hidden="1" outlineLevel="1">
      <c r="A261" s="335" t="s">
        <v>2312</v>
      </c>
      <c r="B261" s="336" t="s">
        <v>2302</v>
      </c>
      <c r="C261" s="337" t="s">
        <v>12</v>
      </c>
      <c r="D261" s="338">
        <v>75.91</v>
      </c>
    </row>
    <row r="262" spans="1:8" hidden="1" outlineLevel="1">
      <c r="A262" s="849" t="s">
        <v>2313</v>
      </c>
      <c r="B262" s="848" t="s">
        <v>1754</v>
      </c>
      <c r="C262" s="847"/>
      <c r="D262" s="846"/>
    </row>
    <row r="263" spans="1:8" hidden="1" outlineLevel="1">
      <c r="A263" s="339" t="s">
        <v>2314</v>
      </c>
      <c r="B263" s="340" t="s">
        <v>2302</v>
      </c>
      <c r="C263" s="341" t="s">
        <v>12</v>
      </c>
      <c r="D263" s="342">
        <v>75.91</v>
      </c>
    </row>
    <row r="264" spans="1:8" hidden="1" outlineLevel="1">
      <c r="A264" s="849" t="s">
        <v>2315</v>
      </c>
      <c r="B264" s="848" t="s">
        <v>1755</v>
      </c>
      <c r="C264" s="847"/>
      <c r="D264" s="846"/>
    </row>
    <row r="265" spans="1:8" hidden="1" outlineLevel="1">
      <c r="A265" s="335" t="s">
        <v>2316</v>
      </c>
      <c r="B265" s="336" t="s">
        <v>2302</v>
      </c>
      <c r="C265" s="337" t="s">
        <v>12</v>
      </c>
      <c r="D265" s="338">
        <v>75.91</v>
      </c>
    </row>
    <row r="266" spans="1:8" hidden="1" outlineLevel="1">
      <c r="A266" s="849" t="s">
        <v>2317</v>
      </c>
      <c r="B266" s="848" t="s">
        <v>1756</v>
      </c>
      <c r="C266" s="847"/>
      <c r="D266" s="846"/>
    </row>
    <row r="267" spans="1:8" hidden="1" outlineLevel="1">
      <c r="A267" s="339" t="s">
        <v>2318</v>
      </c>
      <c r="B267" s="340" t="s">
        <v>2302</v>
      </c>
      <c r="C267" s="341" t="s">
        <v>12</v>
      </c>
      <c r="D267" s="342">
        <v>75.91</v>
      </c>
    </row>
    <row r="268" spans="1:8" hidden="1" outlineLevel="1">
      <c r="A268" s="849" t="s">
        <v>2319</v>
      </c>
      <c r="B268" s="848" t="s">
        <v>1757</v>
      </c>
      <c r="C268" s="847"/>
      <c r="D268" s="846"/>
    </row>
    <row r="269" spans="1:8" hidden="1" outlineLevel="1">
      <c r="A269" s="335" t="s">
        <v>2320</v>
      </c>
      <c r="B269" s="336" t="s">
        <v>2302</v>
      </c>
      <c r="C269" s="337" t="s">
        <v>12</v>
      </c>
      <c r="D269" s="338">
        <v>75.91</v>
      </c>
    </row>
    <row r="270" spans="1:8" hidden="1" outlineLevel="1">
      <c r="A270" s="849" t="s">
        <v>2321</v>
      </c>
      <c r="B270" s="848" t="s">
        <v>1758</v>
      </c>
      <c r="C270" s="847"/>
      <c r="D270" s="846"/>
    </row>
    <row r="271" spans="1:8" hidden="1" outlineLevel="1">
      <c r="A271" s="339" t="s">
        <v>2322</v>
      </c>
      <c r="B271" s="340" t="s">
        <v>2302</v>
      </c>
      <c r="C271" s="341" t="s">
        <v>12</v>
      </c>
      <c r="D271" s="342">
        <v>75.91</v>
      </c>
    </row>
    <row r="272" spans="1:8" hidden="1" outlineLevel="1">
      <c r="A272" s="849" t="s">
        <v>2323</v>
      </c>
      <c r="B272" s="848" t="s">
        <v>1759</v>
      </c>
      <c r="C272" s="847"/>
      <c r="D272" s="846"/>
    </row>
    <row r="273" spans="1:4" hidden="1" outlineLevel="1">
      <c r="A273" s="335" t="s">
        <v>2324</v>
      </c>
      <c r="B273" s="336" t="s">
        <v>2302</v>
      </c>
      <c r="C273" s="337" t="s">
        <v>12</v>
      </c>
      <c r="D273" s="338">
        <v>75.91</v>
      </c>
    </row>
    <row r="274" spans="1:4" hidden="1" outlineLevel="1">
      <c r="A274" s="849" t="s">
        <v>2325</v>
      </c>
      <c r="B274" s="848" t="s">
        <v>1049</v>
      </c>
      <c r="C274" s="847"/>
      <c r="D274" s="846"/>
    </row>
    <row r="275" spans="1:4" hidden="1" outlineLevel="1">
      <c r="A275" s="339" t="s">
        <v>2326</v>
      </c>
      <c r="B275" s="340" t="s">
        <v>2302</v>
      </c>
      <c r="C275" s="341" t="s">
        <v>12</v>
      </c>
      <c r="D275" s="342">
        <v>151.66</v>
      </c>
    </row>
    <row r="276" spans="1:4" hidden="1" outlineLevel="1">
      <c r="A276" s="849" t="s">
        <v>2327</v>
      </c>
      <c r="B276" s="848" t="s">
        <v>1048</v>
      </c>
      <c r="C276" s="847"/>
      <c r="D276" s="846"/>
    </row>
    <row r="277" spans="1:4" hidden="1" outlineLevel="1">
      <c r="A277" s="335" t="s">
        <v>2328</v>
      </c>
      <c r="B277" s="336" t="s">
        <v>2300</v>
      </c>
      <c r="C277" s="337" t="s">
        <v>12</v>
      </c>
      <c r="D277" s="338">
        <v>53.28</v>
      </c>
    </row>
    <row r="278" spans="1:4" hidden="1" outlineLevel="1">
      <c r="A278" s="339" t="s">
        <v>2329</v>
      </c>
      <c r="B278" s="340" t="s">
        <v>2302</v>
      </c>
      <c r="C278" s="341" t="s">
        <v>12</v>
      </c>
      <c r="D278" s="342">
        <v>53.39</v>
      </c>
    </row>
    <row r="279" spans="1:4" hidden="1" outlineLevel="1">
      <c r="A279" s="849" t="s">
        <v>2330</v>
      </c>
      <c r="B279" s="848" t="s">
        <v>1055</v>
      </c>
      <c r="C279" s="847"/>
      <c r="D279" s="846"/>
    </row>
    <row r="280" spans="1:4" hidden="1" outlineLevel="1">
      <c r="A280" s="335" t="s">
        <v>2331</v>
      </c>
      <c r="B280" s="336" t="s">
        <v>2300</v>
      </c>
      <c r="C280" s="337" t="s">
        <v>12</v>
      </c>
      <c r="D280" s="338">
        <v>31.45</v>
      </c>
    </row>
    <row r="281" spans="1:4" hidden="1" outlineLevel="1">
      <c r="A281" s="849" t="s">
        <v>2332</v>
      </c>
      <c r="B281" s="848" t="s">
        <v>1776</v>
      </c>
      <c r="C281" s="847"/>
      <c r="D281" s="846"/>
    </row>
    <row r="282" spans="1:4" hidden="1" outlineLevel="1">
      <c r="A282" s="339" t="s">
        <v>2333</v>
      </c>
      <c r="B282" s="340" t="s">
        <v>2302</v>
      </c>
      <c r="C282" s="341" t="s">
        <v>12</v>
      </c>
      <c r="D282" s="342">
        <v>27.39</v>
      </c>
    </row>
    <row r="283" spans="1:4" hidden="1" outlineLevel="1">
      <c r="A283" s="849" t="s">
        <v>2334</v>
      </c>
      <c r="B283" s="848" t="s">
        <v>1823</v>
      </c>
      <c r="C283" s="847"/>
      <c r="D283" s="846"/>
    </row>
    <row r="284" spans="1:4" hidden="1" outlineLevel="1">
      <c r="A284" s="335" t="s">
        <v>2335</v>
      </c>
      <c r="B284" s="336" t="s">
        <v>2300</v>
      </c>
      <c r="C284" s="337" t="s">
        <v>12</v>
      </c>
      <c r="D284" s="338">
        <v>57.95</v>
      </c>
    </row>
    <row r="285" spans="1:4" collapsed="1">
      <c r="A285" s="331" t="s">
        <v>1962</v>
      </c>
      <c r="B285" s="332" t="s">
        <v>2336</v>
      </c>
      <c r="C285" s="333"/>
      <c r="D285" s="334"/>
    </row>
    <row r="286" spans="1:4" hidden="1" outlineLevel="1">
      <c r="A286" s="849" t="s">
        <v>1963</v>
      </c>
      <c r="B286" s="848" t="s">
        <v>1056</v>
      </c>
      <c r="C286" s="847"/>
      <c r="D286" s="846"/>
    </row>
    <row r="287" spans="1:4" hidden="1" outlineLevel="1">
      <c r="A287" s="339" t="s">
        <v>1964</v>
      </c>
      <c r="B287" s="340" t="s">
        <v>2015</v>
      </c>
      <c r="C287" s="341" t="s">
        <v>12</v>
      </c>
      <c r="D287" s="342">
        <v>6.46</v>
      </c>
    </row>
    <row r="288" spans="1:4" hidden="1" outlineLevel="1">
      <c r="A288" s="335" t="s">
        <v>2337</v>
      </c>
      <c r="B288" s="336" t="s">
        <v>2017</v>
      </c>
      <c r="C288" s="337" t="s">
        <v>12</v>
      </c>
      <c r="D288" s="338">
        <v>64.819999999999993</v>
      </c>
    </row>
    <row r="289" spans="1:6" hidden="1" outlineLevel="1">
      <c r="A289" s="339" t="s">
        <v>2338</v>
      </c>
      <c r="B289" s="340" t="s">
        <v>2018</v>
      </c>
      <c r="C289" s="341" t="s">
        <v>12</v>
      </c>
      <c r="D289" s="342">
        <v>16.34</v>
      </c>
    </row>
    <row r="290" spans="1:6" hidden="1" outlineLevel="1">
      <c r="A290" s="335" t="s">
        <v>2339</v>
      </c>
      <c r="B290" s="336" t="s">
        <v>2019</v>
      </c>
      <c r="C290" s="337" t="s">
        <v>12</v>
      </c>
      <c r="D290" s="338">
        <v>2.1800000000000002</v>
      </c>
    </row>
    <row r="291" spans="1:6" hidden="1" outlineLevel="1">
      <c r="A291" s="339" t="s">
        <v>2340</v>
      </c>
      <c r="B291" s="340" t="s">
        <v>2020</v>
      </c>
      <c r="C291" s="341" t="s">
        <v>12</v>
      </c>
      <c r="D291" s="342">
        <v>257.95</v>
      </c>
      <c r="F291" s="7" t="s">
        <v>4233</v>
      </c>
    </row>
    <row r="292" spans="1:6" hidden="1" outlineLevel="1">
      <c r="A292" s="849" t="s">
        <v>1965</v>
      </c>
      <c r="B292" s="848" t="s">
        <v>1053</v>
      </c>
      <c r="C292" s="847"/>
      <c r="D292" s="846"/>
      <c r="F292" s="7" t="s">
        <v>2206</v>
      </c>
    </row>
    <row r="293" spans="1:6" hidden="1" outlineLevel="1">
      <c r="A293" s="335" t="s">
        <v>1966</v>
      </c>
      <c r="B293" s="336" t="s">
        <v>2019</v>
      </c>
      <c r="C293" s="337" t="s">
        <v>12</v>
      </c>
      <c r="D293" s="338">
        <v>10.3</v>
      </c>
      <c r="F293" s="7" t="s">
        <v>2210</v>
      </c>
    </row>
    <row r="294" spans="1:6" hidden="1" outlineLevel="1">
      <c r="A294" s="849" t="s">
        <v>1967</v>
      </c>
      <c r="B294" s="848" t="s">
        <v>1052</v>
      </c>
      <c r="C294" s="847"/>
      <c r="D294" s="846"/>
      <c r="F294" s="7" t="s">
        <v>2205</v>
      </c>
    </row>
    <row r="295" spans="1:6" hidden="1" outlineLevel="1">
      <c r="A295" s="339" t="s">
        <v>1968</v>
      </c>
      <c r="B295" s="340" t="s">
        <v>2025</v>
      </c>
      <c r="C295" s="341" t="s">
        <v>12</v>
      </c>
      <c r="D295" s="342">
        <v>114.66</v>
      </c>
      <c r="F295" s="7" t="s">
        <v>2208</v>
      </c>
    </row>
    <row r="296" spans="1:6" hidden="1" outlineLevel="1">
      <c r="A296" s="849" t="s">
        <v>2341</v>
      </c>
      <c r="B296" s="848" t="s">
        <v>1051</v>
      </c>
      <c r="C296" s="847"/>
      <c r="D296" s="846"/>
      <c r="F296" s="7" t="s">
        <v>2209</v>
      </c>
    </row>
    <row r="297" spans="1:6" hidden="1" outlineLevel="1">
      <c r="A297" s="335" t="s">
        <v>2342</v>
      </c>
      <c r="B297" s="336" t="s">
        <v>2028</v>
      </c>
      <c r="C297" s="337" t="s">
        <v>12</v>
      </c>
      <c r="D297" s="338">
        <v>4.49</v>
      </c>
      <c r="F297" s="7" t="s">
        <v>2207</v>
      </c>
    </row>
    <row r="298" spans="1:6" hidden="1" outlineLevel="1">
      <c r="A298" s="339" t="s">
        <v>2343</v>
      </c>
      <c r="B298" s="340" t="s">
        <v>2030</v>
      </c>
      <c r="C298" s="341" t="s">
        <v>12</v>
      </c>
      <c r="D298" s="342">
        <v>2.13</v>
      </c>
      <c r="F298" s="7" t="s">
        <v>2211</v>
      </c>
    </row>
    <row r="299" spans="1:6" hidden="1" outlineLevel="1">
      <c r="A299" s="335" t="s">
        <v>2344</v>
      </c>
      <c r="B299" s="336" t="s">
        <v>2031</v>
      </c>
      <c r="C299" s="337" t="s">
        <v>12</v>
      </c>
      <c r="D299" s="338">
        <v>19.600000000000001</v>
      </c>
    </row>
    <row r="300" spans="1:6" hidden="1" outlineLevel="1">
      <c r="A300" s="339" t="s">
        <v>2345</v>
      </c>
      <c r="B300" s="340" t="s">
        <v>2032</v>
      </c>
      <c r="C300" s="341" t="s">
        <v>12</v>
      </c>
      <c r="D300" s="342">
        <v>20.329999999999998</v>
      </c>
    </row>
    <row r="301" spans="1:6" hidden="1" outlineLevel="1">
      <c r="A301" s="335" t="s">
        <v>2346</v>
      </c>
      <c r="B301" s="336" t="s">
        <v>2033</v>
      </c>
      <c r="C301" s="337" t="s">
        <v>12</v>
      </c>
      <c r="D301" s="338">
        <v>4.92</v>
      </c>
    </row>
    <row r="302" spans="1:6" hidden="1" outlineLevel="1">
      <c r="A302" s="339" t="s">
        <v>2347</v>
      </c>
      <c r="B302" s="340" t="s">
        <v>2034</v>
      </c>
      <c r="C302" s="341" t="s">
        <v>12</v>
      </c>
      <c r="D302" s="342">
        <v>14.6</v>
      </c>
    </row>
    <row r="303" spans="1:6" hidden="1" outlineLevel="1">
      <c r="A303" s="335" t="s">
        <v>2348</v>
      </c>
      <c r="B303" s="336" t="s">
        <v>2025</v>
      </c>
      <c r="C303" s="337" t="s">
        <v>12</v>
      </c>
      <c r="D303" s="338">
        <v>17.38</v>
      </c>
    </row>
    <row r="304" spans="1:6" hidden="1" outlineLevel="1">
      <c r="A304" s="339" t="s">
        <v>2349</v>
      </c>
      <c r="B304" s="340" t="s">
        <v>2035</v>
      </c>
      <c r="C304" s="341" t="s">
        <v>12</v>
      </c>
      <c r="D304" s="342">
        <v>13.96</v>
      </c>
    </row>
    <row r="305" spans="1:7" hidden="1" outlineLevel="1">
      <c r="A305" s="335" t="s">
        <v>2350</v>
      </c>
      <c r="B305" s="336" t="s">
        <v>2019</v>
      </c>
      <c r="C305" s="337" t="s">
        <v>12</v>
      </c>
      <c r="D305" s="338">
        <v>178.72</v>
      </c>
    </row>
    <row r="306" spans="1:7" hidden="1" outlineLevel="1">
      <c r="A306" s="849" t="s">
        <v>2351</v>
      </c>
      <c r="B306" s="848" t="s">
        <v>1050</v>
      </c>
      <c r="C306" s="847"/>
      <c r="D306" s="846"/>
      <c r="F306" s="1384" t="s">
        <v>2217</v>
      </c>
      <c r="G306" s="1385"/>
    </row>
    <row r="307" spans="1:7" hidden="1" outlineLevel="1">
      <c r="A307" s="339" t="s">
        <v>2352</v>
      </c>
      <c r="B307" s="340" t="s">
        <v>2028</v>
      </c>
      <c r="C307" s="341" t="s">
        <v>12</v>
      </c>
      <c r="D307" s="342">
        <v>10.35</v>
      </c>
      <c r="F307" s="996" t="s">
        <v>2028</v>
      </c>
      <c r="G307" s="996">
        <f>SUMIF(B307:B377,F307,D307:D377)</f>
        <v>104.94999999999999</v>
      </c>
    </row>
    <row r="308" spans="1:7" hidden="1" outlineLevel="1">
      <c r="A308" s="335" t="s">
        <v>2353</v>
      </c>
      <c r="B308" s="336" t="s">
        <v>2030</v>
      </c>
      <c r="C308" s="337" t="s">
        <v>12</v>
      </c>
      <c r="D308" s="338">
        <v>6.86</v>
      </c>
      <c r="F308" s="997" t="s">
        <v>2030</v>
      </c>
      <c r="G308" s="997">
        <f t="shared" ref="G308:G313" si="0">SUMIF(B308:B378,F308,D308:D378)</f>
        <v>68.62</v>
      </c>
    </row>
    <row r="309" spans="1:7" hidden="1" outlineLevel="1">
      <c r="A309" s="339" t="s">
        <v>2354</v>
      </c>
      <c r="B309" s="340" t="s">
        <v>2031</v>
      </c>
      <c r="C309" s="341" t="s">
        <v>12</v>
      </c>
      <c r="D309" s="342">
        <v>18.25</v>
      </c>
      <c r="F309" s="996" t="s">
        <v>2031</v>
      </c>
      <c r="G309" s="996">
        <f t="shared" si="0"/>
        <v>182.52</v>
      </c>
    </row>
    <row r="310" spans="1:7" hidden="1" outlineLevel="1">
      <c r="A310" s="335" t="s">
        <v>2355</v>
      </c>
      <c r="B310" s="336" t="s">
        <v>2032</v>
      </c>
      <c r="C310" s="337" t="s">
        <v>12</v>
      </c>
      <c r="D310" s="338">
        <v>35.69</v>
      </c>
      <c r="F310" s="997" t="s">
        <v>2032</v>
      </c>
      <c r="G310" s="997">
        <f t="shared" si="0"/>
        <v>356.03</v>
      </c>
    </row>
    <row r="311" spans="1:7" hidden="1" outlineLevel="1">
      <c r="A311" s="339" t="s">
        <v>2356</v>
      </c>
      <c r="B311" s="340" t="s">
        <v>2033</v>
      </c>
      <c r="C311" s="341" t="s">
        <v>12</v>
      </c>
      <c r="D311" s="342">
        <v>6.51</v>
      </c>
      <c r="F311" s="996" t="s">
        <v>2033</v>
      </c>
      <c r="G311" s="996">
        <f t="shared" si="0"/>
        <v>65.109999999999985</v>
      </c>
    </row>
    <row r="312" spans="1:7" hidden="1" outlineLevel="1">
      <c r="A312" s="335" t="s">
        <v>2357</v>
      </c>
      <c r="B312" s="336" t="s">
        <v>2034</v>
      </c>
      <c r="C312" s="337" t="s">
        <v>12</v>
      </c>
      <c r="D312" s="338">
        <v>16.72</v>
      </c>
      <c r="F312" s="997" t="s">
        <v>2034</v>
      </c>
      <c r="G312" s="997">
        <f t="shared" si="0"/>
        <v>168.17</v>
      </c>
    </row>
    <row r="313" spans="1:7" ht="13.5" hidden="1" outlineLevel="1" thickBot="1">
      <c r="A313" s="339" t="s">
        <v>2358</v>
      </c>
      <c r="B313" s="340" t="s">
        <v>2035</v>
      </c>
      <c r="C313" s="341" t="s">
        <v>12</v>
      </c>
      <c r="D313" s="342">
        <v>35.979999999999997</v>
      </c>
      <c r="F313" s="998" t="s">
        <v>2035</v>
      </c>
      <c r="G313" s="998">
        <f t="shared" si="0"/>
        <v>359.78999999999996</v>
      </c>
    </row>
    <row r="314" spans="1:7" hidden="1" outlineLevel="1">
      <c r="A314" s="849" t="s">
        <v>2359</v>
      </c>
      <c r="B314" s="848" t="s">
        <v>1753</v>
      </c>
      <c r="C314" s="847"/>
      <c r="D314" s="846"/>
    </row>
    <row r="315" spans="1:7" hidden="1" outlineLevel="1">
      <c r="A315" s="335" t="s">
        <v>2360</v>
      </c>
      <c r="B315" s="336" t="s">
        <v>2028</v>
      </c>
      <c r="C315" s="337" t="s">
        <v>12</v>
      </c>
      <c r="D315" s="338">
        <v>10.35</v>
      </c>
    </row>
    <row r="316" spans="1:7" hidden="1" outlineLevel="1">
      <c r="A316" s="339" t="s">
        <v>2361</v>
      </c>
      <c r="B316" s="340" t="s">
        <v>2030</v>
      </c>
      <c r="C316" s="341" t="s">
        <v>12</v>
      </c>
      <c r="D316" s="342">
        <v>6.86</v>
      </c>
    </row>
    <row r="317" spans="1:7" hidden="1" outlineLevel="1">
      <c r="A317" s="335" t="s">
        <v>2362</v>
      </c>
      <c r="B317" s="336" t="s">
        <v>2031</v>
      </c>
      <c r="C317" s="337" t="s">
        <v>12</v>
      </c>
      <c r="D317" s="338">
        <v>18.25</v>
      </c>
    </row>
    <row r="318" spans="1:7" hidden="1" outlineLevel="1">
      <c r="A318" s="339" t="s">
        <v>2363</v>
      </c>
      <c r="B318" s="340" t="s">
        <v>2032</v>
      </c>
      <c r="C318" s="341" t="s">
        <v>12</v>
      </c>
      <c r="D318" s="342">
        <v>35.69</v>
      </c>
    </row>
    <row r="319" spans="1:7" hidden="1" outlineLevel="1">
      <c r="A319" s="335" t="s">
        <v>2364</v>
      </c>
      <c r="B319" s="336" t="s">
        <v>2033</v>
      </c>
      <c r="C319" s="337" t="s">
        <v>12</v>
      </c>
      <c r="D319" s="338">
        <v>6.51</v>
      </c>
    </row>
    <row r="320" spans="1:7" hidden="1" outlineLevel="1">
      <c r="A320" s="339" t="s">
        <v>2365</v>
      </c>
      <c r="B320" s="340" t="s">
        <v>2034</v>
      </c>
      <c r="C320" s="341" t="s">
        <v>12</v>
      </c>
      <c r="D320" s="342">
        <v>16.72</v>
      </c>
    </row>
    <row r="321" spans="1:4" hidden="1" outlineLevel="1">
      <c r="A321" s="335" t="s">
        <v>2366</v>
      </c>
      <c r="B321" s="336" t="s">
        <v>2035</v>
      </c>
      <c r="C321" s="337" t="s">
        <v>12</v>
      </c>
      <c r="D321" s="338">
        <v>35.979999999999997</v>
      </c>
    </row>
    <row r="322" spans="1:4" hidden="1" outlineLevel="1">
      <c r="A322" s="849" t="s">
        <v>2367</v>
      </c>
      <c r="B322" s="848" t="s">
        <v>1754</v>
      </c>
      <c r="C322" s="847"/>
      <c r="D322" s="846"/>
    </row>
    <row r="323" spans="1:4" hidden="1" outlineLevel="1">
      <c r="A323" s="339" t="s">
        <v>2368</v>
      </c>
      <c r="B323" s="340" t="s">
        <v>2028</v>
      </c>
      <c r="C323" s="341" t="s">
        <v>12</v>
      </c>
      <c r="D323" s="342">
        <v>10.35</v>
      </c>
    </row>
    <row r="324" spans="1:4" hidden="1" outlineLevel="1">
      <c r="A324" s="335" t="s">
        <v>2369</v>
      </c>
      <c r="B324" s="336" t="s">
        <v>2030</v>
      </c>
      <c r="C324" s="337" t="s">
        <v>12</v>
      </c>
      <c r="D324" s="338">
        <v>6.86</v>
      </c>
    </row>
    <row r="325" spans="1:4" hidden="1" outlineLevel="1">
      <c r="A325" s="339" t="s">
        <v>2370</v>
      </c>
      <c r="B325" s="340" t="s">
        <v>2031</v>
      </c>
      <c r="C325" s="341" t="s">
        <v>12</v>
      </c>
      <c r="D325" s="342">
        <v>18.25</v>
      </c>
    </row>
    <row r="326" spans="1:4" hidden="1" outlineLevel="1">
      <c r="A326" s="335" t="s">
        <v>2371</v>
      </c>
      <c r="B326" s="336" t="s">
        <v>2032</v>
      </c>
      <c r="C326" s="337" t="s">
        <v>12</v>
      </c>
      <c r="D326" s="338">
        <v>35.69</v>
      </c>
    </row>
    <row r="327" spans="1:4" hidden="1" outlineLevel="1">
      <c r="A327" s="339" t="s">
        <v>2372</v>
      </c>
      <c r="B327" s="340" t="s">
        <v>2033</v>
      </c>
      <c r="C327" s="341" t="s">
        <v>12</v>
      </c>
      <c r="D327" s="342">
        <v>6.51</v>
      </c>
    </row>
    <row r="328" spans="1:4" hidden="1" outlineLevel="1">
      <c r="A328" s="335" t="s">
        <v>2373</v>
      </c>
      <c r="B328" s="336" t="s">
        <v>2034</v>
      </c>
      <c r="C328" s="337" t="s">
        <v>12</v>
      </c>
      <c r="D328" s="338">
        <v>16.72</v>
      </c>
    </row>
    <row r="329" spans="1:4" hidden="1" outlineLevel="1">
      <c r="A329" s="339" t="s">
        <v>2374</v>
      </c>
      <c r="B329" s="340" t="s">
        <v>2035</v>
      </c>
      <c r="C329" s="341" t="s">
        <v>12</v>
      </c>
      <c r="D329" s="342">
        <v>35.979999999999997</v>
      </c>
    </row>
    <row r="330" spans="1:4" hidden="1" outlineLevel="1">
      <c r="A330" s="849" t="s">
        <v>2375</v>
      </c>
      <c r="B330" s="848" t="s">
        <v>1755</v>
      </c>
      <c r="C330" s="847"/>
      <c r="D330" s="846"/>
    </row>
    <row r="331" spans="1:4" hidden="1" outlineLevel="1">
      <c r="A331" s="335" t="s">
        <v>2376</v>
      </c>
      <c r="B331" s="336" t="s">
        <v>2028</v>
      </c>
      <c r="C331" s="337" t="s">
        <v>12</v>
      </c>
      <c r="D331" s="338">
        <v>10.35</v>
      </c>
    </row>
    <row r="332" spans="1:4" hidden="1" outlineLevel="1">
      <c r="A332" s="339" t="s">
        <v>2377</v>
      </c>
      <c r="B332" s="340" t="s">
        <v>2030</v>
      </c>
      <c r="C332" s="341" t="s">
        <v>12</v>
      </c>
      <c r="D332" s="342">
        <v>6.86</v>
      </c>
    </row>
    <row r="333" spans="1:4" hidden="1" outlineLevel="1">
      <c r="A333" s="335" t="s">
        <v>2378</v>
      </c>
      <c r="B333" s="336" t="s">
        <v>2031</v>
      </c>
      <c r="C333" s="337" t="s">
        <v>12</v>
      </c>
      <c r="D333" s="338">
        <v>18.25</v>
      </c>
    </row>
    <row r="334" spans="1:4" hidden="1" outlineLevel="1">
      <c r="A334" s="339" t="s">
        <v>2379</v>
      </c>
      <c r="B334" s="340" t="s">
        <v>2032</v>
      </c>
      <c r="C334" s="341" t="s">
        <v>12</v>
      </c>
      <c r="D334" s="342">
        <v>35.69</v>
      </c>
    </row>
    <row r="335" spans="1:4" hidden="1" outlineLevel="1">
      <c r="A335" s="335" t="s">
        <v>2380</v>
      </c>
      <c r="B335" s="336" t="s">
        <v>2033</v>
      </c>
      <c r="C335" s="337" t="s">
        <v>12</v>
      </c>
      <c r="D335" s="338">
        <v>6.51</v>
      </c>
    </row>
    <row r="336" spans="1:4" hidden="1" outlineLevel="1">
      <c r="A336" s="339" t="s">
        <v>2381</v>
      </c>
      <c r="B336" s="340" t="s">
        <v>2034</v>
      </c>
      <c r="C336" s="341" t="s">
        <v>12</v>
      </c>
      <c r="D336" s="342">
        <v>16.72</v>
      </c>
    </row>
    <row r="337" spans="1:4" hidden="1" outlineLevel="1">
      <c r="A337" s="335" t="s">
        <v>2382</v>
      </c>
      <c r="B337" s="336" t="s">
        <v>2035</v>
      </c>
      <c r="C337" s="337" t="s">
        <v>12</v>
      </c>
      <c r="D337" s="338">
        <v>35.979999999999997</v>
      </c>
    </row>
    <row r="338" spans="1:4" hidden="1" outlineLevel="1">
      <c r="A338" s="849" t="s">
        <v>2383</v>
      </c>
      <c r="B338" s="848" t="s">
        <v>1756</v>
      </c>
      <c r="C338" s="847"/>
      <c r="D338" s="846"/>
    </row>
    <row r="339" spans="1:4" hidden="1" outlineLevel="1">
      <c r="A339" s="339" t="s">
        <v>2384</v>
      </c>
      <c r="B339" s="340" t="s">
        <v>2028</v>
      </c>
      <c r="C339" s="341" t="s">
        <v>12</v>
      </c>
      <c r="D339" s="342">
        <v>10.35</v>
      </c>
    </row>
    <row r="340" spans="1:4" hidden="1" outlineLevel="1">
      <c r="A340" s="335" t="s">
        <v>2385</v>
      </c>
      <c r="B340" s="336" t="s">
        <v>2030</v>
      </c>
      <c r="C340" s="337" t="s">
        <v>12</v>
      </c>
      <c r="D340" s="338">
        <v>6.86</v>
      </c>
    </row>
    <row r="341" spans="1:4" hidden="1" outlineLevel="1">
      <c r="A341" s="339" t="s">
        <v>2386</v>
      </c>
      <c r="B341" s="340" t="s">
        <v>2031</v>
      </c>
      <c r="C341" s="341" t="s">
        <v>12</v>
      </c>
      <c r="D341" s="342">
        <v>18.25</v>
      </c>
    </row>
    <row r="342" spans="1:4" hidden="1" outlineLevel="1">
      <c r="A342" s="335" t="s">
        <v>2387</v>
      </c>
      <c r="B342" s="336" t="s">
        <v>2032</v>
      </c>
      <c r="C342" s="337" t="s">
        <v>12</v>
      </c>
      <c r="D342" s="338">
        <v>35.69</v>
      </c>
    </row>
    <row r="343" spans="1:4" hidden="1" outlineLevel="1">
      <c r="A343" s="339" t="s">
        <v>2388</v>
      </c>
      <c r="B343" s="340" t="s">
        <v>2033</v>
      </c>
      <c r="C343" s="341" t="s">
        <v>12</v>
      </c>
      <c r="D343" s="342">
        <v>6.51</v>
      </c>
    </row>
    <row r="344" spans="1:4" hidden="1" outlineLevel="1">
      <c r="A344" s="335" t="s">
        <v>2389</v>
      </c>
      <c r="B344" s="336" t="s">
        <v>2034</v>
      </c>
      <c r="C344" s="337" t="s">
        <v>12</v>
      </c>
      <c r="D344" s="338">
        <v>16.72</v>
      </c>
    </row>
    <row r="345" spans="1:4" hidden="1" outlineLevel="1">
      <c r="A345" s="339" t="s">
        <v>2390</v>
      </c>
      <c r="B345" s="340" t="s">
        <v>2035</v>
      </c>
      <c r="C345" s="341" t="s">
        <v>12</v>
      </c>
      <c r="D345" s="342">
        <v>35.979999999999997</v>
      </c>
    </row>
    <row r="346" spans="1:4" hidden="1" outlineLevel="1">
      <c r="A346" s="849" t="s">
        <v>2391</v>
      </c>
      <c r="B346" s="848" t="s">
        <v>1757</v>
      </c>
      <c r="C346" s="847"/>
      <c r="D346" s="846"/>
    </row>
    <row r="347" spans="1:4" hidden="1" outlineLevel="1">
      <c r="A347" s="335" t="s">
        <v>2392</v>
      </c>
      <c r="B347" s="336" t="s">
        <v>2028</v>
      </c>
      <c r="C347" s="337" t="s">
        <v>12</v>
      </c>
      <c r="D347" s="338">
        <v>10.35</v>
      </c>
    </row>
    <row r="348" spans="1:4" hidden="1" outlineLevel="1">
      <c r="A348" s="339" t="s">
        <v>2393</v>
      </c>
      <c r="B348" s="340" t="s">
        <v>2030</v>
      </c>
      <c r="C348" s="341" t="s">
        <v>12</v>
      </c>
      <c r="D348" s="342">
        <v>6.86</v>
      </c>
    </row>
    <row r="349" spans="1:4" hidden="1" outlineLevel="1">
      <c r="A349" s="335" t="s">
        <v>2394</v>
      </c>
      <c r="B349" s="336" t="s">
        <v>2031</v>
      </c>
      <c r="C349" s="337" t="s">
        <v>12</v>
      </c>
      <c r="D349" s="338">
        <v>18.25</v>
      </c>
    </row>
    <row r="350" spans="1:4" hidden="1" outlineLevel="1">
      <c r="A350" s="339" t="s">
        <v>2395</v>
      </c>
      <c r="B350" s="340" t="s">
        <v>2032</v>
      </c>
      <c r="C350" s="341" t="s">
        <v>12</v>
      </c>
      <c r="D350" s="342">
        <v>35.69</v>
      </c>
    </row>
    <row r="351" spans="1:4" hidden="1" outlineLevel="1">
      <c r="A351" s="335" t="s">
        <v>2396</v>
      </c>
      <c r="B351" s="336" t="s">
        <v>2033</v>
      </c>
      <c r="C351" s="337" t="s">
        <v>12</v>
      </c>
      <c r="D351" s="338">
        <v>6.51</v>
      </c>
    </row>
    <row r="352" spans="1:4" hidden="1" outlineLevel="1">
      <c r="A352" s="339" t="s">
        <v>2397</v>
      </c>
      <c r="B352" s="340" t="s">
        <v>2034</v>
      </c>
      <c r="C352" s="341" t="s">
        <v>12</v>
      </c>
      <c r="D352" s="342">
        <v>16.72</v>
      </c>
    </row>
    <row r="353" spans="1:4" hidden="1" outlineLevel="1">
      <c r="A353" s="335" t="s">
        <v>2398</v>
      </c>
      <c r="B353" s="336" t="s">
        <v>2035</v>
      </c>
      <c r="C353" s="337" t="s">
        <v>12</v>
      </c>
      <c r="D353" s="338">
        <v>35.979999999999997</v>
      </c>
    </row>
    <row r="354" spans="1:4" hidden="1" outlineLevel="1">
      <c r="A354" s="849" t="s">
        <v>2399</v>
      </c>
      <c r="B354" s="848" t="s">
        <v>1758</v>
      </c>
      <c r="C354" s="847"/>
      <c r="D354" s="846"/>
    </row>
    <row r="355" spans="1:4" hidden="1" outlineLevel="1">
      <c r="A355" s="339" t="s">
        <v>2400</v>
      </c>
      <c r="B355" s="340" t="s">
        <v>2028</v>
      </c>
      <c r="C355" s="341" t="s">
        <v>12</v>
      </c>
      <c r="D355" s="342">
        <v>10.35</v>
      </c>
    </row>
    <row r="356" spans="1:4" hidden="1" outlineLevel="1">
      <c r="A356" s="335" t="s">
        <v>2401</v>
      </c>
      <c r="B356" s="336" t="s">
        <v>2030</v>
      </c>
      <c r="C356" s="337" t="s">
        <v>12</v>
      </c>
      <c r="D356" s="338">
        <v>6.86</v>
      </c>
    </row>
    <row r="357" spans="1:4" hidden="1" outlineLevel="1">
      <c r="A357" s="339" t="s">
        <v>2402</v>
      </c>
      <c r="B357" s="340" t="s">
        <v>2031</v>
      </c>
      <c r="C357" s="341" t="s">
        <v>12</v>
      </c>
      <c r="D357" s="342">
        <v>18.25</v>
      </c>
    </row>
    <row r="358" spans="1:4" hidden="1" outlineLevel="1">
      <c r="A358" s="335" t="s">
        <v>2403</v>
      </c>
      <c r="B358" s="336" t="s">
        <v>2032</v>
      </c>
      <c r="C358" s="337" t="s">
        <v>12</v>
      </c>
      <c r="D358" s="338">
        <v>35.69</v>
      </c>
    </row>
    <row r="359" spans="1:4" hidden="1" outlineLevel="1">
      <c r="A359" s="339" t="s">
        <v>2404</v>
      </c>
      <c r="B359" s="340" t="s">
        <v>2033</v>
      </c>
      <c r="C359" s="341" t="s">
        <v>12</v>
      </c>
      <c r="D359" s="342">
        <v>6.51</v>
      </c>
    </row>
    <row r="360" spans="1:4" hidden="1" outlineLevel="1">
      <c r="A360" s="335" t="s">
        <v>2405</v>
      </c>
      <c r="B360" s="336" t="s">
        <v>2034</v>
      </c>
      <c r="C360" s="337" t="s">
        <v>12</v>
      </c>
      <c r="D360" s="338">
        <v>16.72</v>
      </c>
    </row>
    <row r="361" spans="1:4" hidden="1" outlineLevel="1">
      <c r="A361" s="339" t="s">
        <v>2406</v>
      </c>
      <c r="B361" s="340" t="s">
        <v>2035</v>
      </c>
      <c r="C361" s="341" t="s">
        <v>12</v>
      </c>
      <c r="D361" s="342">
        <v>35.979999999999997</v>
      </c>
    </row>
    <row r="362" spans="1:4" hidden="1" outlineLevel="1">
      <c r="A362" s="849" t="s">
        <v>2407</v>
      </c>
      <c r="B362" s="848" t="s">
        <v>1759</v>
      </c>
      <c r="C362" s="847"/>
      <c r="D362" s="846"/>
    </row>
    <row r="363" spans="1:4" hidden="1" outlineLevel="1">
      <c r="A363" s="335" t="s">
        <v>2408</v>
      </c>
      <c r="B363" s="336" t="s">
        <v>2028</v>
      </c>
      <c r="C363" s="337" t="s">
        <v>12</v>
      </c>
      <c r="D363" s="338">
        <v>10.35</v>
      </c>
    </row>
    <row r="364" spans="1:4" hidden="1" outlineLevel="1">
      <c r="A364" s="339" t="s">
        <v>2409</v>
      </c>
      <c r="B364" s="340" t="s">
        <v>2030</v>
      </c>
      <c r="C364" s="341" t="s">
        <v>12</v>
      </c>
      <c r="D364" s="342">
        <v>6.86</v>
      </c>
    </row>
    <row r="365" spans="1:4" hidden="1" outlineLevel="1">
      <c r="A365" s="335" t="s">
        <v>2410</v>
      </c>
      <c r="B365" s="336" t="s">
        <v>2031</v>
      </c>
      <c r="C365" s="337" t="s">
        <v>12</v>
      </c>
      <c r="D365" s="338">
        <v>18.25</v>
      </c>
    </row>
    <row r="366" spans="1:4" hidden="1" outlineLevel="1">
      <c r="A366" s="339" t="s">
        <v>2411</v>
      </c>
      <c r="B366" s="340" t="s">
        <v>2032</v>
      </c>
      <c r="C366" s="341" t="s">
        <v>12</v>
      </c>
      <c r="D366" s="342">
        <v>35.69</v>
      </c>
    </row>
    <row r="367" spans="1:4" hidden="1" outlineLevel="1">
      <c r="A367" s="335" t="s">
        <v>2412</v>
      </c>
      <c r="B367" s="336" t="s">
        <v>2033</v>
      </c>
      <c r="C367" s="337" t="s">
        <v>12</v>
      </c>
      <c r="D367" s="338">
        <v>6.51</v>
      </c>
    </row>
    <row r="368" spans="1:4" hidden="1" outlineLevel="1">
      <c r="A368" s="339" t="s">
        <v>2413</v>
      </c>
      <c r="B368" s="340" t="s">
        <v>2034</v>
      </c>
      <c r="C368" s="341" t="s">
        <v>12</v>
      </c>
      <c r="D368" s="342">
        <v>16.72</v>
      </c>
    </row>
    <row r="369" spans="1:4" hidden="1" outlineLevel="1">
      <c r="A369" s="335" t="s">
        <v>2414</v>
      </c>
      <c r="B369" s="336" t="s">
        <v>2035</v>
      </c>
      <c r="C369" s="337" t="s">
        <v>12</v>
      </c>
      <c r="D369" s="338">
        <v>35.979999999999997</v>
      </c>
    </row>
    <row r="370" spans="1:4" hidden="1" outlineLevel="1">
      <c r="A370" s="849" t="s">
        <v>2415</v>
      </c>
      <c r="B370" s="848" t="s">
        <v>1049</v>
      </c>
      <c r="C370" s="847"/>
      <c r="D370" s="846"/>
    </row>
    <row r="371" spans="1:4" hidden="1" outlineLevel="1">
      <c r="A371" s="339" t="s">
        <v>2416</v>
      </c>
      <c r="B371" s="340" t="s">
        <v>2028</v>
      </c>
      <c r="C371" s="341" t="s">
        <v>12</v>
      </c>
      <c r="D371" s="342">
        <v>22.15</v>
      </c>
    </row>
    <row r="372" spans="1:4" hidden="1" outlineLevel="1">
      <c r="A372" s="335" t="s">
        <v>2417</v>
      </c>
      <c r="B372" s="336" t="s">
        <v>2030</v>
      </c>
      <c r="C372" s="337" t="s">
        <v>12</v>
      </c>
      <c r="D372" s="338">
        <v>13.74</v>
      </c>
    </row>
    <row r="373" spans="1:4" hidden="1" outlineLevel="1">
      <c r="A373" s="339" t="s">
        <v>2418</v>
      </c>
      <c r="B373" s="340" t="s">
        <v>2031</v>
      </c>
      <c r="C373" s="341" t="s">
        <v>12</v>
      </c>
      <c r="D373" s="342">
        <v>36.520000000000003</v>
      </c>
    </row>
    <row r="374" spans="1:4" hidden="1" outlineLevel="1">
      <c r="A374" s="335" t="s">
        <v>2419</v>
      </c>
      <c r="B374" s="336" t="s">
        <v>2032</v>
      </c>
      <c r="C374" s="337" t="s">
        <v>12</v>
      </c>
      <c r="D374" s="338">
        <v>70.510000000000005</v>
      </c>
    </row>
    <row r="375" spans="1:4" hidden="1" outlineLevel="1">
      <c r="A375" s="339" t="s">
        <v>2420</v>
      </c>
      <c r="B375" s="340" t="s">
        <v>2033</v>
      </c>
      <c r="C375" s="341" t="s">
        <v>12</v>
      </c>
      <c r="D375" s="342">
        <v>13.03</v>
      </c>
    </row>
    <row r="376" spans="1:4" hidden="1" outlineLevel="1">
      <c r="A376" s="335" t="s">
        <v>2421</v>
      </c>
      <c r="B376" s="336" t="s">
        <v>2034</v>
      </c>
      <c r="C376" s="337" t="s">
        <v>12</v>
      </c>
      <c r="D376" s="338">
        <v>34.409999999999997</v>
      </c>
    </row>
    <row r="377" spans="1:4" hidden="1" outlineLevel="1">
      <c r="A377" s="339" t="s">
        <v>2422</v>
      </c>
      <c r="B377" s="340" t="s">
        <v>2035</v>
      </c>
      <c r="C377" s="341" t="s">
        <v>12</v>
      </c>
      <c r="D377" s="342">
        <v>71.95</v>
      </c>
    </row>
    <row r="378" spans="1:4" hidden="1" outlineLevel="1">
      <c r="A378" s="849" t="s">
        <v>2423</v>
      </c>
      <c r="B378" s="848" t="s">
        <v>1048</v>
      </c>
      <c r="C378" s="847"/>
      <c r="D378" s="846"/>
    </row>
    <row r="379" spans="1:4" hidden="1" outlineLevel="1">
      <c r="A379" s="335" t="s">
        <v>2424</v>
      </c>
      <c r="B379" s="336" t="s">
        <v>2028</v>
      </c>
      <c r="C379" s="337" t="s">
        <v>12</v>
      </c>
      <c r="D379" s="338">
        <v>5.82</v>
      </c>
    </row>
    <row r="380" spans="1:4" hidden="1" outlineLevel="1">
      <c r="A380" s="339" t="s">
        <v>2425</v>
      </c>
      <c r="B380" s="340" t="s">
        <v>2030</v>
      </c>
      <c r="C380" s="341" t="s">
        <v>12</v>
      </c>
      <c r="D380" s="342">
        <v>6.35</v>
      </c>
    </row>
    <row r="381" spans="1:4" hidden="1" outlineLevel="1">
      <c r="A381" s="335" t="s">
        <v>2426</v>
      </c>
      <c r="B381" s="336" t="s">
        <v>2031</v>
      </c>
      <c r="C381" s="337" t="s">
        <v>12</v>
      </c>
      <c r="D381" s="338">
        <v>17.64</v>
      </c>
    </row>
    <row r="382" spans="1:4" hidden="1" outlineLevel="1">
      <c r="A382" s="339" t="s">
        <v>2427</v>
      </c>
      <c r="B382" s="340" t="s">
        <v>2032</v>
      </c>
      <c r="C382" s="341" t="s">
        <v>12</v>
      </c>
      <c r="D382" s="342">
        <v>15.33</v>
      </c>
    </row>
    <row r="383" spans="1:4" hidden="1" outlineLevel="1">
      <c r="A383" s="335" t="s">
        <v>2428</v>
      </c>
      <c r="B383" s="336" t="s">
        <v>2033</v>
      </c>
      <c r="C383" s="337" t="s">
        <v>12</v>
      </c>
      <c r="D383" s="338">
        <v>3.25</v>
      </c>
    </row>
    <row r="384" spans="1:4" hidden="1" outlineLevel="1">
      <c r="A384" s="339" t="s">
        <v>2429</v>
      </c>
      <c r="B384" s="340" t="s">
        <v>2034</v>
      </c>
      <c r="C384" s="341" t="s">
        <v>12</v>
      </c>
      <c r="D384" s="342">
        <v>7.84</v>
      </c>
    </row>
    <row r="385" spans="1:4" hidden="1" outlineLevel="1">
      <c r="A385" s="335" t="s">
        <v>2430</v>
      </c>
      <c r="B385" s="336" t="s">
        <v>2025</v>
      </c>
      <c r="C385" s="337" t="s">
        <v>12</v>
      </c>
      <c r="D385" s="338">
        <v>3.69</v>
      </c>
    </row>
    <row r="386" spans="1:4" hidden="1" outlineLevel="1">
      <c r="A386" s="339" t="s">
        <v>2431</v>
      </c>
      <c r="B386" s="340" t="s">
        <v>2066</v>
      </c>
      <c r="C386" s="341" t="s">
        <v>12</v>
      </c>
      <c r="D386" s="342">
        <v>49.27</v>
      </c>
    </row>
    <row r="387" spans="1:4" hidden="1" outlineLevel="1">
      <c r="A387" s="335" t="s">
        <v>2432</v>
      </c>
      <c r="B387" s="336" t="s">
        <v>2035</v>
      </c>
      <c r="C387" s="337" t="s">
        <v>12</v>
      </c>
      <c r="D387" s="338">
        <v>31.74</v>
      </c>
    </row>
    <row r="388" spans="1:4" hidden="1" outlineLevel="1">
      <c r="A388" s="339" t="s">
        <v>2433</v>
      </c>
      <c r="B388" s="340" t="s">
        <v>2019</v>
      </c>
      <c r="C388" s="341" t="s">
        <v>12</v>
      </c>
      <c r="D388" s="342">
        <v>24.41</v>
      </c>
    </row>
    <row r="389" spans="1:4" hidden="1" outlineLevel="1">
      <c r="A389" s="849" t="s">
        <v>2434</v>
      </c>
      <c r="B389" s="848" t="s">
        <v>1055</v>
      </c>
      <c r="C389" s="847"/>
      <c r="D389" s="846"/>
    </row>
    <row r="390" spans="1:4" hidden="1" outlineLevel="1">
      <c r="A390" s="335" t="s">
        <v>2435</v>
      </c>
      <c r="B390" s="336" t="s">
        <v>2019</v>
      </c>
      <c r="C390" s="337" t="s">
        <v>12</v>
      </c>
      <c r="D390" s="338">
        <v>40.15</v>
      </c>
    </row>
    <row r="391" spans="1:4" hidden="1" outlineLevel="1">
      <c r="A391" s="849" t="s">
        <v>2436</v>
      </c>
      <c r="B391" s="848" t="s">
        <v>1776</v>
      </c>
      <c r="C391" s="847"/>
      <c r="D391" s="846"/>
    </row>
    <row r="392" spans="1:4" hidden="1" outlineLevel="1">
      <c r="A392" s="339" t="s">
        <v>2437</v>
      </c>
      <c r="B392" s="340" t="s">
        <v>2071</v>
      </c>
      <c r="C392" s="341" t="s">
        <v>12</v>
      </c>
      <c r="D392" s="342">
        <v>77.08</v>
      </c>
    </row>
    <row r="393" spans="1:4" hidden="1" outlineLevel="1">
      <c r="A393" s="849" t="s">
        <v>2438</v>
      </c>
      <c r="B393" s="848" t="s">
        <v>1823</v>
      </c>
      <c r="C393" s="847"/>
      <c r="D393" s="846"/>
    </row>
    <row r="394" spans="1:4" hidden="1" outlineLevel="1">
      <c r="A394" s="335" t="s">
        <v>2439</v>
      </c>
      <c r="B394" s="336" t="s">
        <v>2074</v>
      </c>
      <c r="C394" s="337" t="s">
        <v>12</v>
      </c>
      <c r="D394" s="338">
        <v>27.39</v>
      </c>
    </row>
    <row r="395" spans="1:4" hidden="1" outlineLevel="1">
      <c r="A395" s="339" t="s">
        <v>2440</v>
      </c>
      <c r="B395" s="340" t="s">
        <v>2019</v>
      </c>
      <c r="C395" s="341" t="s">
        <v>12</v>
      </c>
      <c r="D395" s="342">
        <v>35.08</v>
      </c>
    </row>
    <row r="396" spans="1:4" collapsed="1">
      <c r="A396" s="331" t="s">
        <v>1969</v>
      </c>
      <c r="B396" s="332" t="s">
        <v>2441</v>
      </c>
      <c r="C396" s="333"/>
      <c r="D396" s="334"/>
    </row>
    <row r="397" spans="1:4" hidden="1" outlineLevel="1">
      <c r="A397" s="849" t="s">
        <v>1970</v>
      </c>
      <c r="B397" s="848" t="s">
        <v>1056</v>
      </c>
      <c r="C397" s="847"/>
      <c r="D397" s="846"/>
    </row>
    <row r="398" spans="1:4" hidden="1" outlineLevel="1">
      <c r="A398" s="335" t="s">
        <v>1971</v>
      </c>
      <c r="B398" s="336" t="s">
        <v>2442</v>
      </c>
      <c r="C398" s="337" t="s">
        <v>12</v>
      </c>
      <c r="D398" s="338">
        <v>7.92</v>
      </c>
    </row>
    <row r="399" spans="1:4" hidden="1" outlineLevel="1">
      <c r="A399" s="339" t="s">
        <v>1973</v>
      </c>
      <c r="B399" s="340" t="s">
        <v>2443</v>
      </c>
      <c r="C399" s="341" t="s">
        <v>12</v>
      </c>
      <c r="D399" s="342">
        <v>3.68</v>
      </c>
    </row>
    <row r="400" spans="1:4" hidden="1" outlineLevel="1">
      <c r="A400" s="849" t="s">
        <v>1978</v>
      </c>
      <c r="B400" s="848" t="s">
        <v>1053</v>
      </c>
      <c r="C400" s="847"/>
      <c r="D400" s="846"/>
    </row>
    <row r="401" spans="1:4" hidden="1" outlineLevel="1">
      <c r="A401" s="335" t="s">
        <v>1979</v>
      </c>
      <c r="B401" s="336" t="s">
        <v>2442</v>
      </c>
      <c r="C401" s="337" t="s">
        <v>12</v>
      </c>
      <c r="D401" s="338">
        <v>8.35</v>
      </c>
    </row>
    <row r="402" spans="1:4" hidden="1" outlineLevel="1">
      <c r="A402" s="849" t="s">
        <v>1980</v>
      </c>
      <c r="B402" s="848" t="s">
        <v>1052</v>
      </c>
      <c r="C402" s="847"/>
      <c r="D402" s="846"/>
    </row>
    <row r="403" spans="1:4" hidden="1" outlineLevel="1">
      <c r="A403" s="339" t="s">
        <v>1981</v>
      </c>
      <c r="B403" s="340" t="s">
        <v>2442</v>
      </c>
      <c r="C403" s="341" t="s">
        <v>12</v>
      </c>
      <c r="D403" s="342">
        <v>36.01</v>
      </c>
    </row>
    <row r="404" spans="1:4" hidden="1" outlineLevel="1">
      <c r="A404" s="849" t="s">
        <v>1982</v>
      </c>
      <c r="B404" s="848" t="s">
        <v>1051</v>
      </c>
      <c r="C404" s="847"/>
      <c r="D404" s="846"/>
    </row>
    <row r="405" spans="1:4" hidden="1" outlineLevel="1">
      <c r="A405" s="335" t="s">
        <v>1983</v>
      </c>
      <c r="B405" s="336" t="s">
        <v>2442</v>
      </c>
      <c r="C405" s="337" t="s">
        <v>12</v>
      </c>
      <c r="D405" s="338">
        <v>173.11</v>
      </c>
    </row>
    <row r="406" spans="1:4" hidden="1" outlineLevel="1">
      <c r="A406" s="339" t="s">
        <v>1984</v>
      </c>
      <c r="B406" s="340" t="s">
        <v>2443</v>
      </c>
      <c r="C406" s="341" t="s">
        <v>12</v>
      </c>
      <c r="D406" s="342">
        <v>40.51</v>
      </c>
    </row>
    <row r="407" spans="1:4" hidden="1" outlineLevel="1">
      <c r="A407" s="849" t="s">
        <v>1985</v>
      </c>
      <c r="B407" s="848" t="s">
        <v>1050</v>
      </c>
      <c r="C407" s="847"/>
      <c r="D407" s="846"/>
    </row>
    <row r="408" spans="1:4" hidden="1" outlineLevel="1">
      <c r="A408" s="335" t="s">
        <v>1986</v>
      </c>
      <c r="B408" s="336" t="s">
        <v>2443</v>
      </c>
      <c r="C408" s="337" t="s">
        <v>12</v>
      </c>
      <c r="D408" s="338">
        <v>75.91</v>
      </c>
    </row>
    <row r="409" spans="1:4" hidden="1" outlineLevel="1">
      <c r="A409" s="849" t="s">
        <v>1987</v>
      </c>
      <c r="B409" s="848" t="s">
        <v>1753</v>
      </c>
      <c r="C409" s="847"/>
      <c r="D409" s="846"/>
    </row>
    <row r="410" spans="1:4" hidden="1" outlineLevel="1">
      <c r="A410" s="339" t="s">
        <v>1988</v>
      </c>
      <c r="B410" s="340" t="s">
        <v>2443</v>
      </c>
      <c r="C410" s="341" t="s">
        <v>12</v>
      </c>
      <c r="D410" s="342">
        <v>75.91</v>
      </c>
    </row>
    <row r="411" spans="1:4" hidden="1" outlineLevel="1">
      <c r="A411" s="849" t="s">
        <v>1989</v>
      </c>
      <c r="B411" s="848" t="s">
        <v>1754</v>
      </c>
      <c r="C411" s="847"/>
      <c r="D411" s="846"/>
    </row>
    <row r="412" spans="1:4" hidden="1" outlineLevel="1">
      <c r="A412" s="335" t="s">
        <v>1990</v>
      </c>
      <c r="B412" s="336" t="s">
        <v>2443</v>
      </c>
      <c r="C412" s="337" t="s">
        <v>12</v>
      </c>
      <c r="D412" s="338">
        <v>75.91</v>
      </c>
    </row>
    <row r="413" spans="1:4" hidden="1" outlineLevel="1">
      <c r="A413" s="849" t="s">
        <v>1991</v>
      </c>
      <c r="B413" s="848" t="s">
        <v>1755</v>
      </c>
      <c r="C413" s="847"/>
      <c r="D413" s="846"/>
    </row>
    <row r="414" spans="1:4" hidden="1" outlineLevel="1">
      <c r="A414" s="339" t="s">
        <v>1992</v>
      </c>
      <c r="B414" s="340" t="s">
        <v>2443</v>
      </c>
      <c r="C414" s="341" t="s">
        <v>12</v>
      </c>
      <c r="D414" s="342">
        <v>75.91</v>
      </c>
    </row>
    <row r="415" spans="1:4" hidden="1" outlineLevel="1">
      <c r="A415" s="849" t="s">
        <v>1993</v>
      </c>
      <c r="B415" s="848" t="s">
        <v>1756</v>
      </c>
      <c r="C415" s="847"/>
      <c r="D415" s="846"/>
    </row>
    <row r="416" spans="1:4" hidden="1" outlineLevel="1">
      <c r="A416" s="335" t="s">
        <v>1994</v>
      </c>
      <c r="B416" s="336" t="s">
        <v>2443</v>
      </c>
      <c r="C416" s="337" t="s">
        <v>12</v>
      </c>
      <c r="D416" s="338">
        <v>75.91</v>
      </c>
    </row>
    <row r="417" spans="1:4" hidden="1" outlineLevel="1">
      <c r="A417" s="849" t="s">
        <v>1995</v>
      </c>
      <c r="B417" s="848" t="s">
        <v>1757</v>
      </c>
      <c r="C417" s="847"/>
      <c r="D417" s="846"/>
    </row>
    <row r="418" spans="1:4" hidden="1" outlineLevel="1">
      <c r="A418" s="339" t="s">
        <v>1996</v>
      </c>
      <c r="B418" s="340" t="s">
        <v>2443</v>
      </c>
      <c r="C418" s="341" t="s">
        <v>12</v>
      </c>
      <c r="D418" s="342">
        <v>75.91</v>
      </c>
    </row>
    <row r="419" spans="1:4" hidden="1" outlineLevel="1">
      <c r="A419" s="849" t="s">
        <v>1997</v>
      </c>
      <c r="B419" s="848" t="s">
        <v>1758</v>
      </c>
      <c r="C419" s="847"/>
      <c r="D419" s="846"/>
    </row>
    <row r="420" spans="1:4" hidden="1" outlineLevel="1">
      <c r="A420" s="335" t="s">
        <v>1998</v>
      </c>
      <c r="B420" s="336" t="s">
        <v>2443</v>
      </c>
      <c r="C420" s="337" t="s">
        <v>12</v>
      </c>
      <c r="D420" s="338">
        <v>75.91</v>
      </c>
    </row>
    <row r="421" spans="1:4" hidden="1" outlineLevel="1">
      <c r="A421" s="849" t="s">
        <v>1999</v>
      </c>
      <c r="B421" s="848" t="s">
        <v>1759</v>
      </c>
      <c r="C421" s="847"/>
      <c r="D421" s="846"/>
    </row>
    <row r="422" spans="1:4" hidden="1" outlineLevel="1">
      <c r="A422" s="339" t="s">
        <v>2000</v>
      </c>
      <c r="B422" s="340" t="s">
        <v>2443</v>
      </c>
      <c r="C422" s="341" t="s">
        <v>12</v>
      </c>
      <c r="D422" s="342">
        <v>75.91</v>
      </c>
    </row>
    <row r="423" spans="1:4" hidden="1" outlineLevel="1">
      <c r="A423" s="849" t="s">
        <v>2001</v>
      </c>
      <c r="B423" s="848" t="s">
        <v>1049</v>
      </c>
      <c r="C423" s="847"/>
      <c r="D423" s="846"/>
    </row>
    <row r="424" spans="1:4" hidden="1" outlineLevel="1">
      <c r="A424" s="335" t="s">
        <v>2002</v>
      </c>
      <c r="B424" s="336" t="s">
        <v>2443</v>
      </c>
      <c r="C424" s="337" t="s">
        <v>12</v>
      </c>
      <c r="D424" s="338">
        <v>151.66</v>
      </c>
    </row>
    <row r="425" spans="1:4" hidden="1" outlineLevel="1">
      <c r="A425" s="849" t="s">
        <v>2003</v>
      </c>
      <c r="B425" s="848" t="s">
        <v>1048</v>
      </c>
      <c r="C425" s="847"/>
      <c r="D425" s="846"/>
    </row>
    <row r="426" spans="1:4" hidden="1" outlineLevel="1">
      <c r="A426" s="339" t="s">
        <v>2004</v>
      </c>
      <c r="B426" s="340" t="s">
        <v>2442</v>
      </c>
      <c r="C426" s="341" t="s">
        <v>12</v>
      </c>
      <c r="D426" s="342">
        <v>53.28</v>
      </c>
    </row>
    <row r="427" spans="1:4" hidden="1" outlineLevel="1">
      <c r="A427" s="335" t="s">
        <v>2005</v>
      </c>
      <c r="B427" s="336" t="s">
        <v>2443</v>
      </c>
      <c r="C427" s="337" t="s">
        <v>12</v>
      </c>
      <c r="D427" s="338">
        <v>53.39</v>
      </c>
    </row>
    <row r="428" spans="1:4" hidden="1" outlineLevel="1">
      <c r="A428" s="849" t="s">
        <v>2006</v>
      </c>
      <c r="B428" s="848" t="s">
        <v>1055</v>
      </c>
      <c r="C428" s="847"/>
      <c r="D428" s="846"/>
    </row>
    <row r="429" spans="1:4" hidden="1" outlineLevel="1">
      <c r="A429" s="339" t="s">
        <v>2007</v>
      </c>
      <c r="B429" s="340" t="s">
        <v>2442</v>
      </c>
      <c r="C429" s="341" t="s">
        <v>12</v>
      </c>
      <c r="D429" s="342">
        <v>31.45</v>
      </c>
    </row>
    <row r="430" spans="1:4" hidden="1" outlineLevel="1">
      <c r="A430" s="849" t="s">
        <v>2008</v>
      </c>
      <c r="B430" s="848" t="s">
        <v>1776</v>
      </c>
      <c r="C430" s="847"/>
      <c r="D430" s="846"/>
    </row>
    <row r="431" spans="1:4" hidden="1" outlineLevel="1">
      <c r="A431" s="335" t="s">
        <v>2009</v>
      </c>
      <c r="B431" s="336" t="s">
        <v>2443</v>
      </c>
      <c r="C431" s="337" t="s">
        <v>12</v>
      </c>
      <c r="D431" s="338">
        <v>27.39</v>
      </c>
    </row>
    <row r="432" spans="1:4" hidden="1" outlineLevel="1">
      <c r="A432" s="849" t="s">
        <v>2010</v>
      </c>
      <c r="B432" s="848" t="s">
        <v>1823</v>
      </c>
      <c r="C432" s="847"/>
      <c r="D432" s="846"/>
    </row>
    <row r="433" spans="1:7" hidden="1" outlineLevel="1">
      <c r="A433" s="339" t="s">
        <v>2011</v>
      </c>
      <c r="B433" s="340" t="s">
        <v>2442</v>
      </c>
      <c r="C433" s="341" t="s">
        <v>12</v>
      </c>
      <c r="D433" s="342">
        <v>57.95</v>
      </c>
    </row>
    <row r="434" spans="1:7" collapsed="1">
      <c r="A434" s="331" t="s">
        <v>2012</v>
      </c>
      <c r="B434" s="332" t="s">
        <v>2444</v>
      </c>
      <c r="C434" s="333"/>
      <c r="D434" s="334"/>
      <c r="E434" s="7" t="s">
        <v>4242</v>
      </c>
    </row>
    <row r="435" spans="1:7" hidden="1" outlineLevel="1">
      <c r="A435" s="849" t="s">
        <v>2013</v>
      </c>
      <c r="B435" s="848" t="s">
        <v>1056</v>
      </c>
      <c r="C435" s="847"/>
      <c r="D435" s="846"/>
    </row>
    <row r="436" spans="1:7" hidden="1" outlineLevel="1">
      <c r="A436" s="335" t="s">
        <v>2014</v>
      </c>
      <c r="B436" s="336" t="s">
        <v>2445</v>
      </c>
      <c r="C436" s="337" t="s">
        <v>12</v>
      </c>
      <c r="D436" s="338">
        <v>567.12</v>
      </c>
    </row>
    <row r="437" spans="1:7" hidden="1" outlineLevel="1">
      <c r="A437" s="339" t="s">
        <v>2016</v>
      </c>
      <c r="B437" s="340" t="s">
        <v>2446</v>
      </c>
      <c r="C437" s="341" t="s">
        <v>12</v>
      </c>
      <c r="D437" s="342">
        <v>125.66</v>
      </c>
    </row>
    <row r="438" spans="1:7" hidden="1" outlineLevel="1">
      <c r="A438" s="849" t="s">
        <v>2021</v>
      </c>
      <c r="B438" s="848" t="s">
        <v>1053</v>
      </c>
      <c r="C438" s="847"/>
      <c r="D438" s="846"/>
    </row>
    <row r="439" spans="1:7" hidden="1" outlineLevel="1">
      <c r="A439" s="335" t="s">
        <v>2022</v>
      </c>
      <c r="B439" s="336" t="s">
        <v>2445</v>
      </c>
      <c r="C439" s="337" t="s">
        <v>12</v>
      </c>
      <c r="D439" s="338">
        <v>249.37</v>
      </c>
    </row>
    <row r="440" spans="1:7" hidden="1" outlineLevel="1">
      <c r="A440" s="339" t="s">
        <v>2447</v>
      </c>
      <c r="B440" s="340" t="s">
        <v>2446</v>
      </c>
      <c r="C440" s="341" t="s">
        <v>12</v>
      </c>
      <c r="D440" s="342">
        <v>141.18</v>
      </c>
    </row>
    <row r="441" spans="1:7" hidden="1" outlineLevel="1">
      <c r="A441" s="849" t="s">
        <v>2023</v>
      </c>
      <c r="B441" s="848" t="s">
        <v>1052</v>
      </c>
      <c r="C441" s="847"/>
      <c r="D441" s="846"/>
    </row>
    <row r="442" spans="1:7" hidden="1" outlineLevel="1">
      <c r="A442" s="335" t="s">
        <v>2024</v>
      </c>
      <c r="B442" s="336" t="s">
        <v>2445</v>
      </c>
      <c r="C442" s="337" t="s">
        <v>12</v>
      </c>
      <c r="D442" s="338">
        <v>276.33</v>
      </c>
    </row>
    <row r="443" spans="1:7" hidden="1" outlineLevel="1">
      <c r="A443" s="339" t="s">
        <v>2448</v>
      </c>
      <c r="B443" s="340" t="s">
        <v>2446</v>
      </c>
      <c r="C443" s="341" t="s">
        <v>12</v>
      </c>
      <c r="D443" s="342">
        <v>178.33</v>
      </c>
    </row>
    <row r="444" spans="1:7" hidden="1" outlineLevel="1">
      <c r="A444" s="849" t="s">
        <v>2026</v>
      </c>
      <c r="B444" s="848" t="s">
        <v>1051</v>
      </c>
      <c r="C444" s="847"/>
      <c r="D444" s="846"/>
    </row>
    <row r="445" spans="1:7" hidden="1" outlineLevel="1">
      <c r="A445" s="335" t="s">
        <v>2027</v>
      </c>
      <c r="B445" s="336" t="s">
        <v>2445</v>
      </c>
      <c r="C445" s="337" t="s">
        <v>12</v>
      </c>
      <c r="D445" s="338">
        <v>384</v>
      </c>
    </row>
    <row r="446" spans="1:7" hidden="1" outlineLevel="1">
      <c r="A446" s="339" t="s">
        <v>2029</v>
      </c>
      <c r="B446" s="340" t="s">
        <v>2446</v>
      </c>
      <c r="C446" s="341" t="s">
        <v>12</v>
      </c>
      <c r="D446" s="342">
        <v>92.47</v>
      </c>
    </row>
    <row r="447" spans="1:7" hidden="1" outlineLevel="1">
      <c r="A447" s="849" t="s">
        <v>2036</v>
      </c>
      <c r="B447" s="848" t="s">
        <v>1050</v>
      </c>
      <c r="C447" s="847"/>
      <c r="D447" s="846"/>
      <c r="F447" s="1380" t="s">
        <v>4240</v>
      </c>
      <c r="G447" s="1381"/>
    </row>
    <row r="448" spans="1:7" hidden="1" outlineLevel="1">
      <c r="A448" s="335" t="s">
        <v>2037</v>
      </c>
      <c r="B448" s="336" t="s">
        <v>2445</v>
      </c>
      <c r="C448" s="337" t="s">
        <v>12</v>
      </c>
      <c r="D448" s="338">
        <v>352.95</v>
      </c>
      <c r="F448" s="336" t="s">
        <v>2445</v>
      </c>
      <c r="G448" s="337">
        <f>SUMIF(B448:B473,F448,D448:D473)</f>
        <v>3389.9399999999996</v>
      </c>
    </row>
    <row r="449" spans="1:7" ht="12.75" hidden="1" customHeight="1" outlineLevel="1">
      <c r="A449" s="339" t="s">
        <v>2038</v>
      </c>
      <c r="B449" s="340" t="s">
        <v>2446</v>
      </c>
      <c r="C449" s="341" t="s">
        <v>12</v>
      </c>
      <c r="D449" s="342">
        <v>100.64</v>
      </c>
      <c r="F449" s="340" t="s">
        <v>2446</v>
      </c>
      <c r="G449" s="341">
        <f>SUMIF(B449:B474,F449,D449:D474)</f>
        <v>1023.01</v>
      </c>
    </row>
    <row r="450" spans="1:7" hidden="1" outlineLevel="1">
      <c r="A450" s="849" t="s">
        <v>2039</v>
      </c>
      <c r="B450" s="848" t="s">
        <v>1753</v>
      </c>
      <c r="C450" s="847"/>
      <c r="D450" s="846"/>
    </row>
    <row r="451" spans="1:7" hidden="1" outlineLevel="1">
      <c r="A451" s="335" t="s">
        <v>2040</v>
      </c>
      <c r="B451" s="336" t="s">
        <v>2445</v>
      </c>
      <c r="C451" s="337" t="s">
        <v>12</v>
      </c>
      <c r="D451" s="338">
        <v>352.95</v>
      </c>
    </row>
    <row r="452" spans="1:7" hidden="1" outlineLevel="1">
      <c r="A452" s="339" t="s">
        <v>2041</v>
      </c>
      <c r="B452" s="340" t="s">
        <v>2446</v>
      </c>
      <c r="C452" s="341" t="s">
        <v>12</v>
      </c>
      <c r="D452" s="342">
        <v>100.64</v>
      </c>
    </row>
    <row r="453" spans="1:7" hidden="1" outlineLevel="1">
      <c r="A453" s="849" t="s">
        <v>2042</v>
      </c>
      <c r="B453" s="848" t="s">
        <v>1754</v>
      </c>
      <c r="C453" s="847"/>
      <c r="D453" s="846"/>
    </row>
    <row r="454" spans="1:7" hidden="1" outlineLevel="1">
      <c r="A454" s="335" t="s">
        <v>2043</v>
      </c>
      <c r="B454" s="336" t="s">
        <v>2445</v>
      </c>
      <c r="C454" s="337" t="s">
        <v>12</v>
      </c>
      <c r="D454" s="338">
        <v>352.95</v>
      </c>
    </row>
    <row r="455" spans="1:7" hidden="1" outlineLevel="1">
      <c r="A455" s="339" t="s">
        <v>2044</v>
      </c>
      <c r="B455" s="340" t="s">
        <v>2446</v>
      </c>
      <c r="C455" s="341" t="s">
        <v>12</v>
      </c>
      <c r="D455" s="342">
        <v>100.64</v>
      </c>
    </row>
    <row r="456" spans="1:7" hidden="1" outlineLevel="1">
      <c r="A456" s="849" t="s">
        <v>2045</v>
      </c>
      <c r="B456" s="848" t="s">
        <v>1755</v>
      </c>
      <c r="C456" s="847"/>
      <c r="D456" s="846"/>
    </row>
    <row r="457" spans="1:7" hidden="1" outlineLevel="1">
      <c r="A457" s="335" t="s">
        <v>2046</v>
      </c>
      <c r="B457" s="336" t="s">
        <v>2445</v>
      </c>
      <c r="C457" s="337" t="s">
        <v>12</v>
      </c>
      <c r="D457" s="338">
        <v>352.95</v>
      </c>
    </row>
    <row r="458" spans="1:7" hidden="1" outlineLevel="1">
      <c r="A458" s="339" t="s">
        <v>2047</v>
      </c>
      <c r="B458" s="340" t="s">
        <v>2446</v>
      </c>
      <c r="C458" s="341" t="s">
        <v>12</v>
      </c>
      <c r="D458" s="342">
        <v>100.64</v>
      </c>
    </row>
    <row r="459" spans="1:7" hidden="1" outlineLevel="1">
      <c r="A459" s="849" t="s">
        <v>2048</v>
      </c>
      <c r="B459" s="848" t="s">
        <v>1756</v>
      </c>
      <c r="C459" s="847"/>
      <c r="D459" s="846"/>
    </row>
    <row r="460" spans="1:7" hidden="1" outlineLevel="1">
      <c r="A460" s="335" t="s">
        <v>2049</v>
      </c>
      <c r="B460" s="336" t="s">
        <v>2445</v>
      </c>
      <c r="C460" s="337" t="s">
        <v>12</v>
      </c>
      <c r="D460" s="338">
        <v>352.95</v>
      </c>
    </row>
    <row r="461" spans="1:7" hidden="1" outlineLevel="1">
      <c r="A461" s="339" t="s">
        <v>2050</v>
      </c>
      <c r="B461" s="340" t="s">
        <v>2446</v>
      </c>
      <c r="C461" s="341" t="s">
        <v>12</v>
      </c>
      <c r="D461" s="342">
        <v>100.64</v>
      </c>
    </row>
    <row r="462" spans="1:7" hidden="1" outlineLevel="1">
      <c r="A462" s="849" t="s">
        <v>2051</v>
      </c>
      <c r="B462" s="848" t="s">
        <v>1757</v>
      </c>
      <c r="C462" s="847"/>
      <c r="D462" s="846"/>
    </row>
    <row r="463" spans="1:7" hidden="1" outlineLevel="1">
      <c r="A463" s="335" t="s">
        <v>2052</v>
      </c>
      <c r="B463" s="336" t="s">
        <v>2445</v>
      </c>
      <c r="C463" s="337" t="s">
        <v>12</v>
      </c>
      <c r="D463" s="338">
        <v>352.95</v>
      </c>
    </row>
    <row r="464" spans="1:7" hidden="1" outlineLevel="1">
      <c r="A464" s="339" t="s">
        <v>2053</v>
      </c>
      <c r="B464" s="340" t="s">
        <v>2446</v>
      </c>
      <c r="C464" s="341" t="s">
        <v>12</v>
      </c>
      <c r="D464" s="342">
        <v>100.64</v>
      </c>
    </row>
    <row r="465" spans="1:4" hidden="1" outlineLevel="1">
      <c r="A465" s="849" t="s">
        <v>2054</v>
      </c>
      <c r="B465" s="848" t="s">
        <v>1758</v>
      </c>
      <c r="C465" s="847"/>
      <c r="D465" s="846"/>
    </row>
    <row r="466" spans="1:4" hidden="1" outlineLevel="1">
      <c r="A466" s="335" t="s">
        <v>2055</v>
      </c>
      <c r="B466" s="336" t="s">
        <v>2445</v>
      </c>
      <c r="C466" s="337" t="s">
        <v>12</v>
      </c>
      <c r="D466" s="338">
        <v>352.95</v>
      </c>
    </row>
    <row r="467" spans="1:4" hidden="1" outlineLevel="1">
      <c r="A467" s="339" t="s">
        <v>2056</v>
      </c>
      <c r="B467" s="340" t="s">
        <v>2446</v>
      </c>
      <c r="C467" s="341" t="s">
        <v>12</v>
      </c>
      <c r="D467" s="342">
        <v>100.64</v>
      </c>
    </row>
    <row r="468" spans="1:4" hidden="1" outlineLevel="1">
      <c r="A468" s="849" t="s">
        <v>2057</v>
      </c>
      <c r="B468" s="848" t="s">
        <v>1759</v>
      </c>
      <c r="C468" s="847"/>
      <c r="D468" s="846"/>
    </row>
    <row r="469" spans="1:4" hidden="1" outlineLevel="1">
      <c r="A469" s="335" t="s">
        <v>2058</v>
      </c>
      <c r="B469" s="336" t="s">
        <v>2445</v>
      </c>
      <c r="C469" s="337" t="s">
        <v>12</v>
      </c>
      <c r="D469" s="338">
        <v>352.95</v>
      </c>
    </row>
    <row r="470" spans="1:4" hidden="1" outlineLevel="1">
      <c r="A470" s="339" t="s">
        <v>2059</v>
      </c>
      <c r="B470" s="340" t="s">
        <v>2446</v>
      </c>
      <c r="C470" s="341" t="s">
        <v>12</v>
      </c>
      <c r="D470" s="342">
        <v>100.64</v>
      </c>
    </row>
    <row r="471" spans="1:4" hidden="1" outlineLevel="1">
      <c r="A471" s="849" t="s">
        <v>2060</v>
      </c>
      <c r="B471" s="848" t="s">
        <v>1049</v>
      </c>
      <c r="C471" s="847"/>
      <c r="D471" s="846"/>
    </row>
    <row r="472" spans="1:4" hidden="1" outlineLevel="1">
      <c r="A472" s="335" t="s">
        <v>2061</v>
      </c>
      <c r="B472" s="336" t="s">
        <v>2445</v>
      </c>
      <c r="C472" s="337" t="s">
        <v>12</v>
      </c>
      <c r="D472" s="338">
        <v>566.34</v>
      </c>
    </row>
    <row r="473" spans="1:4" hidden="1" outlineLevel="1">
      <c r="A473" s="339" t="s">
        <v>2062</v>
      </c>
      <c r="B473" s="340" t="s">
        <v>2446</v>
      </c>
      <c r="C473" s="341" t="s">
        <v>12</v>
      </c>
      <c r="D473" s="342">
        <v>217.89</v>
      </c>
    </row>
    <row r="474" spans="1:4" hidden="1" outlineLevel="1">
      <c r="A474" s="849" t="s">
        <v>2063</v>
      </c>
      <c r="B474" s="848" t="s">
        <v>1048</v>
      </c>
      <c r="C474" s="847"/>
      <c r="D474" s="846"/>
    </row>
    <row r="475" spans="1:4" hidden="1" outlineLevel="1">
      <c r="A475" s="335" t="s">
        <v>2064</v>
      </c>
      <c r="B475" s="336" t="s">
        <v>2445</v>
      </c>
      <c r="C475" s="337" t="s">
        <v>12</v>
      </c>
      <c r="D475" s="338">
        <v>238.03</v>
      </c>
    </row>
    <row r="476" spans="1:4" hidden="1" outlineLevel="1">
      <c r="A476" s="339" t="s">
        <v>2065</v>
      </c>
      <c r="B476" s="340" t="s">
        <v>2446</v>
      </c>
      <c r="C476" s="341" t="s">
        <v>12</v>
      </c>
      <c r="D476" s="342">
        <v>91.21</v>
      </c>
    </row>
    <row r="477" spans="1:4" hidden="1" outlineLevel="1">
      <c r="A477" s="849" t="s">
        <v>2067</v>
      </c>
      <c r="B477" s="848" t="s">
        <v>1055</v>
      </c>
      <c r="C477" s="847"/>
      <c r="D477" s="846"/>
    </row>
    <row r="478" spans="1:4" hidden="1" outlineLevel="1">
      <c r="A478" s="335" t="s">
        <v>2068</v>
      </c>
      <c r="B478" s="336" t="s">
        <v>2445</v>
      </c>
      <c r="C478" s="337" t="s">
        <v>12</v>
      </c>
      <c r="D478" s="338">
        <v>71.12</v>
      </c>
    </row>
    <row r="479" spans="1:4" hidden="1" outlineLevel="1">
      <c r="A479" s="339" t="s">
        <v>2449</v>
      </c>
      <c r="B479" s="340" t="s">
        <v>2446</v>
      </c>
      <c r="C479" s="341" t="s">
        <v>12</v>
      </c>
      <c r="D479" s="342">
        <v>36.090000000000003</v>
      </c>
    </row>
    <row r="480" spans="1:4" hidden="1" outlineLevel="1">
      <c r="A480" s="849" t="s">
        <v>2069</v>
      </c>
      <c r="B480" s="848" t="s">
        <v>1058</v>
      </c>
      <c r="C480" s="847"/>
      <c r="D480" s="846"/>
    </row>
    <row r="481" spans="1:7" hidden="1" outlineLevel="1">
      <c r="A481" s="335" t="s">
        <v>2070</v>
      </c>
      <c r="B481" s="336" t="s">
        <v>2445</v>
      </c>
      <c r="C481" s="337" t="s">
        <v>12</v>
      </c>
      <c r="D481" s="338">
        <v>22.72</v>
      </c>
    </row>
    <row r="482" spans="1:7" hidden="1" outlineLevel="1">
      <c r="A482" s="339" t="s">
        <v>2450</v>
      </c>
      <c r="B482" s="340" t="s">
        <v>2446</v>
      </c>
      <c r="C482" s="341" t="s">
        <v>12</v>
      </c>
      <c r="D482" s="342">
        <v>27.28</v>
      </c>
    </row>
    <row r="483" spans="1:7" hidden="1" outlineLevel="1">
      <c r="A483" s="849" t="s">
        <v>2072</v>
      </c>
      <c r="B483" s="848" t="s">
        <v>1776</v>
      </c>
      <c r="C483" s="847"/>
      <c r="D483" s="846"/>
    </row>
    <row r="484" spans="1:7" hidden="1" outlineLevel="1">
      <c r="A484" s="335" t="s">
        <v>2073</v>
      </c>
      <c r="B484" s="336" t="s">
        <v>2445</v>
      </c>
      <c r="C484" s="337" t="s">
        <v>12</v>
      </c>
      <c r="D484" s="338">
        <v>51.28</v>
      </c>
    </row>
    <row r="485" spans="1:7" hidden="1" outlineLevel="1">
      <c r="A485" s="339" t="s">
        <v>2075</v>
      </c>
      <c r="B485" s="340" t="s">
        <v>2446</v>
      </c>
      <c r="C485" s="341" t="s">
        <v>12</v>
      </c>
      <c r="D485" s="342">
        <v>8.73</v>
      </c>
    </row>
    <row r="486" spans="1:7" collapsed="1">
      <c r="A486" s="331" t="s">
        <v>2076</v>
      </c>
      <c r="B486" s="332" t="s">
        <v>2451</v>
      </c>
      <c r="C486" s="333"/>
      <c r="D486" s="334"/>
    </row>
    <row r="487" spans="1:7" hidden="1" outlineLevel="1">
      <c r="A487" s="849" t="s">
        <v>2077</v>
      </c>
      <c r="B487" s="848" t="s">
        <v>1056</v>
      </c>
      <c r="C487" s="847"/>
      <c r="D487" s="846"/>
    </row>
    <row r="488" spans="1:7" hidden="1" outlineLevel="1">
      <c r="A488" s="335" t="s">
        <v>2078</v>
      </c>
      <c r="B488" s="336" t="s">
        <v>2452</v>
      </c>
      <c r="C488" s="337" t="s">
        <v>12</v>
      </c>
      <c r="D488" s="338">
        <v>692.77</v>
      </c>
    </row>
    <row r="489" spans="1:7" hidden="1" outlineLevel="1">
      <c r="A489" s="849" t="s">
        <v>2080</v>
      </c>
      <c r="B489" s="848" t="s">
        <v>1053</v>
      </c>
      <c r="C489" s="847"/>
      <c r="D489" s="846"/>
    </row>
    <row r="490" spans="1:7" hidden="1" outlineLevel="1">
      <c r="A490" s="339" t="s">
        <v>2081</v>
      </c>
      <c r="B490" s="340" t="s">
        <v>2452</v>
      </c>
      <c r="C490" s="341" t="s">
        <v>12</v>
      </c>
      <c r="D490" s="342">
        <v>390.55</v>
      </c>
    </row>
    <row r="491" spans="1:7" hidden="1" outlineLevel="1">
      <c r="A491" s="849" t="s">
        <v>2082</v>
      </c>
      <c r="B491" s="848" t="s">
        <v>1052</v>
      </c>
      <c r="C491" s="847"/>
      <c r="D491" s="846"/>
    </row>
    <row r="492" spans="1:7" hidden="1" outlineLevel="1">
      <c r="A492" s="335" t="s">
        <v>2083</v>
      </c>
      <c r="B492" s="336" t="s">
        <v>2452</v>
      </c>
      <c r="C492" s="337" t="s">
        <v>12</v>
      </c>
      <c r="D492" s="338">
        <v>454.66</v>
      </c>
    </row>
    <row r="493" spans="1:7" hidden="1" outlineLevel="1">
      <c r="A493" s="849" t="s">
        <v>2084</v>
      </c>
      <c r="B493" s="848" t="s">
        <v>1051</v>
      </c>
      <c r="C493" s="847"/>
      <c r="D493" s="846"/>
    </row>
    <row r="494" spans="1:7" hidden="1" outlineLevel="1">
      <c r="A494" s="339" t="s">
        <v>2085</v>
      </c>
      <c r="B494" s="340" t="s">
        <v>2452</v>
      </c>
      <c r="C494" s="341" t="s">
        <v>12</v>
      </c>
      <c r="D494" s="342">
        <v>476.48</v>
      </c>
    </row>
    <row r="495" spans="1:7" hidden="1" outlineLevel="1">
      <c r="A495" s="849" t="s">
        <v>2086</v>
      </c>
      <c r="B495" s="848" t="s">
        <v>1050</v>
      </c>
      <c r="C495" s="847"/>
      <c r="D495" s="846"/>
      <c r="F495" s="1380" t="s">
        <v>4240</v>
      </c>
      <c r="G495" s="1381"/>
    </row>
    <row r="496" spans="1:7" hidden="1" outlineLevel="1">
      <c r="A496" s="335" t="s">
        <v>2087</v>
      </c>
      <c r="B496" s="336" t="s">
        <v>2452</v>
      </c>
      <c r="C496" s="337" t="s">
        <v>12</v>
      </c>
      <c r="D496" s="338">
        <v>453.59</v>
      </c>
      <c r="F496" s="340" t="s">
        <v>2452</v>
      </c>
      <c r="G496" s="341">
        <f>SUMIF(B496:B512,F496,D496:D512)</f>
        <v>4412.9500000000007</v>
      </c>
    </row>
    <row r="497" spans="1:4" hidden="1" outlineLevel="1">
      <c r="A497" s="849" t="s">
        <v>2088</v>
      </c>
      <c r="B497" s="848" t="s">
        <v>1753</v>
      </c>
      <c r="C497" s="847"/>
      <c r="D497" s="846"/>
    </row>
    <row r="498" spans="1:4" hidden="1" outlineLevel="1">
      <c r="A498" s="339" t="s">
        <v>2089</v>
      </c>
      <c r="B498" s="340" t="s">
        <v>2452</v>
      </c>
      <c r="C498" s="341" t="s">
        <v>12</v>
      </c>
      <c r="D498" s="342">
        <v>453.59</v>
      </c>
    </row>
    <row r="499" spans="1:4" hidden="1" outlineLevel="1">
      <c r="A499" s="849" t="s">
        <v>2090</v>
      </c>
      <c r="B499" s="848" t="s">
        <v>1754</v>
      </c>
      <c r="C499" s="847"/>
      <c r="D499" s="846"/>
    </row>
    <row r="500" spans="1:4" hidden="1" outlineLevel="1">
      <c r="A500" s="335" t="s">
        <v>2091</v>
      </c>
      <c r="B500" s="336" t="s">
        <v>2452</v>
      </c>
      <c r="C500" s="337" t="s">
        <v>12</v>
      </c>
      <c r="D500" s="338">
        <v>453.59</v>
      </c>
    </row>
    <row r="501" spans="1:4" hidden="1" outlineLevel="1">
      <c r="A501" s="849" t="s">
        <v>2092</v>
      </c>
      <c r="B501" s="848" t="s">
        <v>1755</v>
      </c>
      <c r="C501" s="847"/>
      <c r="D501" s="846"/>
    </row>
    <row r="502" spans="1:4" hidden="1" outlineLevel="1">
      <c r="A502" s="339" t="s">
        <v>2093</v>
      </c>
      <c r="B502" s="340" t="s">
        <v>2452</v>
      </c>
      <c r="C502" s="341" t="s">
        <v>12</v>
      </c>
      <c r="D502" s="342">
        <v>453.59</v>
      </c>
    </row>
    <row r="503" spans="1:4" hidden="1" outlineLevel="1">
      <c r="A503" s="849" t="s">
        <v>2094</v>
      </c>
      <c r="B503" s="848" t="s">
        <v>1756</v>
      </c>
      <c r="C503" s="847"/>
      <c r="D503" s="846"/>
    </row>
    <row r="504" spans="1:4" hidden="1" outlineLevel="1">
      <c r="A504" s="335" t="s">
        <v>2095</v>
      </c>
      <c r="B504" s="336" t="s">
        <v>2452</v>
      </c>
      <c r="C504" s="337" t="s">
        <v>12</v>
      </c>
      <c r="D504" s="338">
        <v>453.59</v>
      </c>
    </row>
    <row r="505" spans="1:4" hidden="1" outlineLevel="1">
      <c r="A505" s="849" t="s">
        <v>2096</v>
      </c>
      <c r="B505" s="848" t="s">
        <v>1757</v>
      </c>
      <c r="C505" s="847"/>
      <c r="D505" s="846"/>
    </row>
    <row r="506" spans="1:4" hidden="1" outlineLevel="1">
      <c r="A506" s="339" t="s">
        <v>2097</v>
      </c>
      <c r="B506" s="340" t="s">
        <v>2452</v>
      </c>
      <c r="C506" s="341" t="s">
        <v>12</v>
      </c>
      <c r="D506" s="342">
        <v>453.59</v>
      </c>
    </row>
    <row r="507" spans="1:4" hidden="1" outlineLevel="1">
      <c r="A507" s="849" t="s">
        <v>2098</v>
      </c>
      <c r="B507" s="848" t="s">
        <v>1758</v>
      </c>
      <c r="C507" s="847"/>
      <c r="D507" s="846"/>
    </row>
    <row r="508" spans="1:4" hidden="1" outlineLevel="1">
      <c r="A508" s="335" t="s">
        <v>2099</v>
      </c>
      <c r="B508" s="336" t="s">
        <v>2452</v>
      </c>
      <c r="C508" s="337" t="s">
        <v>12</v>
      </c>
      <c r="D508" s="338">
        <v>453.59</v>
      </c>
    </row>
    <row r="509" spans="1:4" hidden="1" outlineLevel="1">
      <c r="A509" s="849" t="s">
        <v>2453</v>
      </c>
      <c r="B509" s="848" t="s">
        <v>1759</v>
      </c>
      <c r="C509" s="847"/>
      <c r="D509" s="846"/>
    </row>
    <row r="510" spans="1:4" hidden="1" outlineLevel="1">
      <c r="A510" s="339" t="s">
        <v>2454</v>
      </c>
      <c r="B510" s="340" t="s">
        <v>2452</v>
      </c>
      <c r="C510" s="341" t="s">
        <v>12</v>
      </c>
      <c r="D510" s="342">
        <v>453.59</v>
      </c>
    </row>
    <row r="511" spans="1:4" hidden="1" outlineLevel="1">
      <c r="A511" s="849" t="s">
        <v>2455</v>
      </c>
      <c r="B511" s="848" t="s">
        <v>1049</v>
      </c>
      <c r="C511" s="847"/>
      <c r="D511" s="846"/>
    </row>
    <row r="512" spans="1:4" hidden="1" outlineLevel="1">
      <c r="A512" s="335" t="s">
        <v>2456</v>
      </c>
      <c r="B512" s="336" t="s">
        <v>2452</v>
      </c>
      <c r="C512" s="337" t="s">
        <v>12</v>
      </c>
      <c r="D512" s="338">
        <v>784.23</v>
      </c>
    </row>
    <row r="513" spans="1:4" hidden="1" outlineLevel="1">
      <c r="A513" s="849" t="s">
        <v>2457</v>
      </c>
      <c r="B513" s="848" t="s">
        <v>1048</v>
      </c>
      <c r="C513" s="847"/>
      <c r="D513" s="846"/>
    </row>
    <row r="514" spans="1:4" hidden="1" outlineLevel="1">
      <c r="A514" s="339" t="s">
        <v>2458</v>
      </c>
      <c r="B514" s="340" t="s">
        <v>2452</v>
      </c>
      <c r="C514" s="341" t="s">
        <v>12</v>
      </c>
      <c r="D514" s="342">
        <v>329.24</v>
      </c>
    </row>
    <row r="515" spans="1:4" hidden="1" outlineLevel="1">
      <c r="A515" s="849" t="s">
        <v>2459</v>
      </c>
      <c r="B515" s="848" t="s">
        <v>1055</v>
      </c>
      <c r="C515" s="847"/>
      <c r="D515" s="846"/>
    </row>
    <row r="516" spans="1:4" hidden="1" outlineLevel="1">
      <c r="A516" s="335" t="s">
        <v>2460</v>
      </c>
      <c r="B516" s="336" t="s">
        <v>2452</v>
      </c>
      <c r="C516" s="337" t="s">
        <v>12</v>
      </c>
      <c r="D516" s="338">
        <v>107.21</v>
      </c>
    </row>
    <row r="517" spans="1:4" hidden="1" outlineLevel="1">
      <c r="A517" s="849" t="s">
        <v>2461</v>
      </c>
      <c r="B517" s="848" t="s">
        <v>1058</v>
      </c>
      <c r="C517" s="847"/>
      <c r="D517" s="846"/>
    </row>
    <row r="518" spans="1:4" hidden="1" outlineLevel="1">
      <c r="A518" s="339" t="s">
        <v>2462</v>
      </c>
      <c r="B518" s="340" t="s">
        <v>2452</v>
      </c>
      <c r="C518" s="341" t="s">
        <v>12</v>
      </c>
      <c r="D518" s="342">
        <v>50</v>
      </c>
    </row>
    <row r="519" spans="1:4" hidden="1" outlineLevel="1">
      <c r="A519" s="849" t="s">
        <v>2463</v>
      </c>
      <c r="B519" s="848" t="s">
        <v>1776</v>
      </c>
      <c r="C519" s="847"/>
      <c r="D519" s="846"/>
    </row>
    <row r="520" spans="1:4" hidden="1" outlineLevel="1">
      <c r="A520" s="335" t="s">
        <v>2464</v>
      </c>
      <c r="B520" s="336" t="s">
        <v>2452</v>
      </c>
      <c r="C520" s="337" t="s">
        <v>12</v>
      </c>
      <c r="D520" s="338">
        <v>60.01</v>
      </c>
    </row>
    <row r="521" spans="1:4" collapsed="1">
      <c r="A521" s="331" t="s">
        <v>2100</v>
      </c>
      <c r="B521" s="332" t="s">
        <v>2465</v>
      </c>
      <c r="C521" s="333"/>
      <c r="D521" s="334"/>
    </row>
    <row r="522" spans="1:4" hidden="1" outlineLevel="1">
      <c r="A522" s="849" t="s">
        <v>2101</v>
      </c>
      <c r="B522" s="848" t="s">
        <v>1056</v>
      </c>
      <c r="C522" s="847"/>
      <c r="D522" s="846"/>
    </row>
    <row r="523" spans="1:4" hidden="1" outlineLevel="1">
      <c r="A523" s="339" t="s">
        <v>2102</v>
      </c>
      <c r="B523" s="340" t="s">
        <v>2466</v>
      </c>
      <c r="C523" s="341" t="s">
        <v>12</v>
      </c>
      <c r="D523" s="342">
        <v>96.4</v>
      </c>
    </row>
    <row r="524" spans="1:4" hidden="1" outlineLevel="1">
      <c r="A524" s="849" t="s">
        <v>2108</v>
      </c>
      <c r="B524" s="848" t="s">
        <v>1053</v>
      </c>
      <c r="C524" s="847"/>
      <c r="D524" s="846"/>
    </row>
    <row r="525" spans="1:4" hidden="1" outlineLevel="1">
      <c r="A525" s="335" t="s">
        <v>2109</v>
      </c>
      <c r="B525" s="336" t="s">
        <v>2466</v>
      </c>
      <c r="C525" s="337" t="s">
        <v>12</v>
      </c>
      <c r="D525" s="338">
        <v>121.48</v>
      </c>
    </row>
    <row r="526" spans="1:4" hidden="1" outlineLevel="1">
      <c r="A526" s="849" t="s">
        <v>2110</v>
      </c>
      <c r="B526" s="848" t="s">
        <v>1052</v>
      </c>
      <c r="C526" s="847"/>
      <c r="D526" s="846"/>
    </row>
    <row r="527" spans="1:4" hidden="1" outlineLevel="1">
      <c r="A527" s="339" t="s">
        <v>2111</v>
      </c>
      <c r="B527" s="340" t="s">
        <v>2466</v>
      </c>
      <c r="C527" s="341" t="s">
        <v>12</v>
      </c>
      <c r="D527" s="342">
        <v>133.74</v>
      </c>
    </row>
    <row r="528" spans="1:4" hidden="1" outlineLevel="1">
      <c r="A528" s="849" t="s">
        <v>2112</v>
      </c>
      <c r="B528" s="848" t="s">
        <v>1051</v>
      </c>
      <c r="C528" s="847"/>
      <c r="D528" s="846"/>
    </row>
    <row r="529" spans="1:4" hidden="1" outlineLevel="1">
      <c r="A529" s="335" t="s">
        <v>2113</v>
      </c>
      <c r="B529" s="336" t="s">
        <v>2466</v>
      </c>
      <c r="C529" s="337" t="s">
        <v>12</v>
      </c>
      <c r="D529" s="338">
        <v>46.19</v>
      </c>
    </row>
    <row r="530" spans="1:4" hidden="1" outlineLevel="1">
      <c r="A530" s="849" t="s">
        <v>2115</v>
      </c>
      <c r="B530" s="848" t="s">
        <v>1050</v>
      </c>
      <c r="C530" s="847"/>
      <c r="D530" s="846"/>
    </row>
    <row r="531" spans="1:4" hidden="1" outlineLevel="1">
      <c r="A531" s="339" t="s">
        <v>2116</v>
      </c>
      <c r="B531" s="340" t="s">
        <v>2466</v>
      </c>
      <c r="C531" s="341" t="s">
        <v>12</v>
      </c>
      <c r="D531" s="342">
        <v>31.43</v>
      </c>
    </row>
    <row r="532" spans="1:4" hidden="1" outlineLevel="1">
      <c r="A532" s="849" t="s">
        <v>2117</v>
      </c>
      <c r="B532" s="848" t="s">
        <v>1753</v>
      </c>
      <c r="C532" s="847"/>
      <c r="D532" s="846"/>
    </row>
    <row r="533" spans="1:4" hidden="1" outlineLevel="1">
      <c r="A533" s="335" t="s">
        <v>2118</v>
      </c>
      <c r="B533" s="336" t="s">
        <v>2466</v>
      </c>
      <c r="C533" s="337" t="s">
        <v>12</v>
      </c>
      <c r="D533" s="338">
        <v>37.25</v>
      </c>
    </row>
    <row r="534" spans="1:4" hidden="1" outlineLevel="1">
      <c r="A534" s="849" t="s">
        <v>2119</v>
      </c>
      <c r="B534" s="848" t="s">
        <v>1754</v>
      </c>
      <c r="C534" s="847"/>
      <c r="D534" s="846"/>
    </row>
    <row r="535" spans="1:4" hidden="1" outlineLevel="1">
      <c r="A535" s="339" t="s">
        <v>2120</v>
      </c>
      <c r="B535" s="340" t="s">
        <v>2466</v>
      </c>
      <c r="C535" s="341" t="s">
        <v>12</v>
      </c>
      <c r="D535" s="342">
        <v>37.25</v>
      </c>
    </row>
    <row r="536" spans="1:4" hidden="1" outlineLevel="1">
      <c r="A536" s="849" t="s">
        <v>2121</v>
      </c>
      <c r="B536" s="848" t="s">
        <v>1755</v>
      </c>
      <c r="C536" s="847"/>
      <c r="D536" s="846"/>
    </row>
    <row r="537" spans="1:4" hidden="1" outlineLevel="1">
      <c r="A537" s="335" t="s">
        <v>2122</v>
      </c>
      <c r="B537" s="336" t="s">
        <v>2466</v>
      </c>
      <c r="C537" s="337" t="s">
        <v>12</v>
      </c>
      <c r="D537" s="338">
        <v>37.25</v>
      </c>
    </row>
    <row r="538" spans="1:4" hidden="1" outlineLevel="1">
      <c r="A538" s="849" t="s">
        <v>2123</v>
      </c>
      <c r="B538" s="848" t="s">
        <v>1756</v>
      </c>
      <c r="C538" s="847"/>
      <c r="D538" s="846"/>
    </row>
    <row r="539" spans="1:4" hidden="1" outlineLevel="1">
      <c r="A539" s="339" t="s">
        <v>2124</v>
      </c>
      <c r="B539" s="340" t="s">
        <v>2466</v>
      </c>
      <c r="C539" s="341" t="s">
        <v>12</v>
      </c>
      <c r="D539" s="342">
        <v>37.25</v>
      </c>
    </row>
    <row r="540" spans="1:4" hidden="1" outlineLevel="1">
      <c r="A540" s="849" t="s">
        <v>2125</v>
      </c>
      <c r="B540" s="848" t="s">
        <v>1757</v>
      </c>
      <c r="C540" s="847"/>
      <c r="D540" s="846"/>
    </row>
    <row r="541" spans="1:4" hidden="1" outlineLevel="1">
      <c r="A541" s="335" t="s">
        <v>2126</v>
      </c>
      <c r="B541" s="336" t="s">
        <v>2466</v>
      </c>
      <c r="C541" s="337" t="s">
        <v>12</v>
      </c>
      <c r="D541" s="338">
        <v>37.25</v>
      </c>
    </row>
    <row r="542" spans="1:4" hidden="1" outlineLevel="1">
      <c r="A542" s="849" t="s">
        <v>2127</v>
      </c>
      <c r="B542" s="848" t="s">
        <v>1758</v>
      </c>
      <c r="C542" s="847"/>
      <c r="D542" s="846"/>
    </row>
    <row r="543" spans="1:4" hidden="1" outlineLevel="1">
      <c r="A543" s="339" t="s">
        <v>2128</v>
      </c>
      <c r="B543" s="340" t="s">
        <v>2466</v>
      </c>
      <c r="C543" s="341" t="s">
        <v>12</v>
      </c>
      <c r="D543" s="342">
        <v>37.25</v>
      </c>
    </row>
    <row r="544" spans="1:4" hidden="1" outlineLevel="1">
      <c r="A544" s="849" t="s">
        <v>2129</v>
      </c>
      <c r="B544" s="848" t="s">
        <v>1759</v>
      </c>
      <c r="C544" s="847"/>
      <c r="D544" s="846"/>
    </row>
    <row r="545" spans="1:6" hidden="1" outlineLevel="1">
      <c r="A545" s="335" t="s">
        <v>2130</v>
      </c>
      <c r="B545" s="336" t="s">
        <v>2466</v>
      </c>
      <c r="C545" s="337" t="s">
        <v>12</v>
      </c>
      <c r="D545" s="338">
        <v>30.11</v>
      </c>
    </row>
    <row r="546" spans="1:6" hidden="1" outlineLevel="1">
      <c r="A546" s="849" t="s">
        <v>2131</v>
      </c>
      <c r="B546" s="848" t="s">
        <v>1049</v>
      </c>
      <c r="C546" s="847"/>
      <c r="D546" s="846"/>
    </row>
    <row r="547" spans="1:6" hidden="1" outlineLevel="1">
      <c r="A547" s="339" t="s">
        <v>2132</v>
      </c>
      <c r="B547" s="340" t="s">
        <v>2466</v>
      </c>
      <c r="C547" s="341" t="s">
        <v>12</v>
      </c>
      <c r="D547" s="342">
        <v>43.49</v>
      </c>
    </row>
    <row r="548" spans="1:6" hidden="1" outlineLevel="1">
      <c r="A548" s="849" t="s">
        <v>2133</v>
      </c>
      <c r="B548" s="848" t="s">
        <v>1048</v>
      </c>
      <c r="C548" s="847"/>
      <c r="D548" s="846"/>
    </row>
    <row r="549" spans="1:6" hidden="1" outlineLevel="1">
      <c r="A549" s="335" t="s">
        <v>2134</v>
      </c>
      <c r="B549" s="336" t="s">
        <v>2466</v>
      </c>
      <c r="C549" s="337" t="s">
        <v>12</v>
      </c>
      <c r="D549" s="338">
        <v>25.09</v>
      </c>
    </row>
    <row r="550" spans="1:6" hidden="1" outlineLevel="1">
      <c r="A550" s="849" t="s">
        <v>2135</v>
      </c>
      <c r="B550" s="848" t="s">
        <v>1055</v>
      </c>
      <c r="C550" s="847"/>
      <c r="D550" s="846"/>
    </row>
    <row r="551" spans="1:6" hidden="1" outlineLevel="1">
      <c r="A551" s="339" t="s">
        <v>2136</v>
      </c>
      <c r="B551" s="340" t="s">
        <v>2466</v>
      </c>
      <c r="C551" s="341" t="s">
        <v>12</v>
      </c>
      <c r="D551" s="342">
        <v>28.11</v>
      </c>
    </row>
    <row r="552" spans="1:6" hidden="1" outlineLevel="1">
      <c r="A552" s="849" t="s">
        <v>2137</v>
      </c>
      <c r="B552" s="848" t="s">
        <v>1058</v>
      </c>
      <c r="C552" s="847"/>
      <c r="D552" s="846"/>
    </row>
    <row r="553" spans="1:6" hidden="1" outlineLevel="1">
      <c r="A553" s="335" t="s">
        <v>2138</v>
      </c>
      <c r="B553" s="336" t="s">
        <v>2466</v>
      </c>
      <c r="C553" s="337" t="s">
        <v>12</v>
      </c>
      <c r="D553" s="338">
        <v>5.53</v>
      </c>
    </row>
    <row r="554" spans="1:6" hidden="1" outlineLevel="1">
      <c r="A554" s="849" t="s">
        <v>2467</v>
      </c>
      <c r="B554" s="848" t="s">
        <v>1776</v>
      </c>
      <c r="C554" s="847"/>
      <c r="D554" s="846"/>
    </row>
    <row r="555" spans="1:6" hidden="1" outlineLevel="1">
      <c r="A555" s="339" t="s">
        <v>2468</v>
      </c>
      <c r="B555" s="340" t="s">
        <v>2466</v>
      </c>
      <c r="C555" s="341" t="s">
        <v>12</v>
      </c>
      <c r="D555" s="342">
        <v>6.97</v>
      </c>
    </row>
    <row r="556" spans="1:6" collapsed="1">
      <c r="A556" s="331" t="s">
        <v>2139</v>
      </c>
      <c r="B556" s="332" t="s">
        <v>2469</v>
      </c>
      <c r="C556" s="333"/>
      <c r="D556" s="334"/>
    </row>
    <row r="557" spans="1:6" hidden="1" outlineLevel="1">
      <c r="A557" s="849" t="s">
        <v>2140</v>
      </c>
      <c r="B557" s="848" t="s">
        <v>1056</v>
      </c>
      <c r="C557" s="847"/>
      <c r="D557" s="846"/>
    </row>
    <row r="558" spans="1:6" hidden="1" outlineLevel="1">
      <c r="A558" s="335" t="s">
        <v>2141</v>
      </c>
      <c r="B558" s="336" t="s">
        <v>1764</v>
      </c>
      <c r="C558" s="337" t="s">
        <v>12</v>
      </c>
      <c r="D558" s="338">
        <v>4.96</v>
      </c>
      <c r="E558" s="7" t="s">
        <v>4446</v>
      </c>
    </row>
    <row r="559" spans="1:6" hidden="1" outlineLevel="1">
      <c r="A559" s="339" t="s">
        <v>2143</v>
      </c>
      <c r="B559" s="1003" t="s">
        <v>1765</v>
      </c>
      <c r="C559" s="1004" t="s">
        <v>12</v>
      </c>
      <c r="D559" s="1005">
        <v>39.590000000000003</v>
      </c>
      <c r="E559" s="1082" t="s">
        <v>4428</v>
      </c>
      <c r="F559" s="7" t="s">
        <v>4434</v>
      </c>
    </row>
    <row r="560" spans="1:6" hidden="1" outlineLevel="1">
      <c r="A560" s="849" t="s">
        <v>2147</v>
      </c>
      <c r="B560" s="848" t="s">
        <v>1051</v>
      </c>
      <c r="C560" s="847"/>
      <c r="D560" s="846"/>
      <c r="F560" s="7" t="s">
        <v>4431</v>
      </c>
    </row>
    <row r="561" spans="1:7" hidden="1" outlineLevel="1">
      <c r="A561" s="335" t="s">
        <v>2148</v>
      </c>
      <c r="B561" s="336" t="s">
        <v>1764</v>
      </c>
      <c r="C561" s="337" t="s">
        <v>12</v>
      </c>
      <c r="D561" s="338">
        <v>37.79</v>
      </c>
      <c r="F561" s="7" t="s">
        <v>4432</v>
      </c>
    </row>
    <row r="562" spans="1:7" hidden="1" outlineLevel="1">
      <c r="A562" s="339" t="s">
        <v>2149</v>
      </c>
      <c r="B562" s="340" t="s">
        <v>1771</v>
      </c>
      <c r="C562" s="341" t="s">
        <v>12</v>
      </c>
      <c r="D562" s="342">
        <v>12.63</v>
      </c>
      <c r="F562" s="7" t="s">
        <v>4433</v>
      </c>
    </row>
    <row r="563" spans="1:7" hidden="1" outlineLevel="1">
      <c r="A563" s="335" t="s">
        <v>2150</v>
      </c>
      <c r="B563" s="336" t="s">
        <v>1772</v>
      </c>
      <c r="C563" s="337" t="s">
        <v>12</v>
      </c>
      <c r="D563" s="338">
        <v>17.829999999999998</v>
      </c>
    </row>
    <row r="564" spans="1:7" hidden="1" outlineLevel="1">
      <c r="A564" s="849" t="s">
        <v>2152</v>
      </c>
      <c r="B564" s="848" t="s">
        <v>1050</v>
      </c>
      <c r="C564" s="847"/>
      <c r="D564" s="846"/>
      <c r="F564" s="1087" t="s">
        <v>4246</v>
      </c>
      <c r="G564" s="1087" t="s">
        <v>4444</v>
      </c>
    </row>
    <row r="565" spans="1:7" hidden="1" outlineLevel="1">
      <c r="A565" s="339" t="s">
        <v>2153</v>
      </c>
      <c r="B565" s="340" t="s">
        <v>1771</v>
      </c>
      <c r="C565" s="341" t="s">
        <v>12</v>
      </c>
      <c r="D565" s="342">
        <v>23.39</v>
      </c>
      <c r="E565" s="7" t="s">
        <v>4445</v>
      </c>
      <c r="F565" s="1087" t="s">
        <v>4435</v>
      </c>
      <c r="G565" s="1087"/>
    </row>
    <row r="566" spans="1:7" hidden="1" outlineLevel="1">
      <c r="A566" s="335" t="s">
        <v>2154</v>
      </c>
      <c r="B566" s="336" t="s">
        <v>1772</v>
      </c>
      <c r="C566" s="337" t="s">
        <v>12</v>
      </c>
      <c r="D566" s="338">
        <v>40.33</v>
      </c>
      <c r="F566" s="1087" t="s">
        <v>4436</v>
      </c>
      <c r="G566" s="1087"/>
    </row>
    <row r="567" spans="1:7" hidden="1" outlineLevel="1">
      <c r="A567" s="849" t="s">
        <v>2155</v>
      </c>
      <c r="B567" s="848" t="s">
        <v>1753</v>
      </c>
      <c r="C567" s="847"/>
      <c r="D567" s="846"/>
      <c r="F567" s="1087" t="s">
        <v>4437</v>
      </c>
      <c r="G567" s="1087"/>
    </row>
    <row r="568" spans="1:7" hidden="1" outlineLevel="1">
      <c r="A568" s="339" t="s">
        <v>2156</v>
      </c>
      <c r="B568" s="340" t="s">
        <v>1771</v>
      </c>
      <c r="C568" s="341" t="s">
        <v>12</v>
      </c>
      <c r="D568" s="342">
        <v>23.39</v>
      </c>
    </row>
    <row r="569" spans="1:7" hidden="1" outlineLevel="1">
      <c r="A569" s="335" t="s">
        <v>2158</v>
      </c>
      <c r="B569" s="336" t="s">
        <v>1772</v>
      </c>
      <c r="C569" s="337" t="s">
        <v>12</v>
      </c>
      <c r="D569" s="338">
        <v>40.33</v>
      </c>
    </row>
    <row r="570" spans="1:7" hidden="1" outlineLevel="1">
      <c r="A570" s="849" t="s">
        <v>2162</v>
      </c>
      <c r="B570" s="848" t="s">
        <v>1754</v>
      </c>
      <c r="C570" s="847"/>
      <c r="D570" s="846"/>
    </row>
    <row r="571" spans="1:7" hidden="1" outlineLevel="1">
      <c r="A571" s="339" t="s">
        <v>2163</v>
      </c>
      <c r="B571" s="340" t="s">
        <v>1771</v>
      </c>
      <c r="C571" s="341" t="s">
        <v>12</v>
      </c>
      <c r="D571" s="342">
        <v>23.39</v>
      </c>
    </row>
    <row r="572" spans="1:7" hidden="1" outlineLevel="1">
      <c r="A572" s="335" t="s">
        <v>2164</v>
      </c>
      <c r="B572" s="336" t="s">
        <v>1772</v>
      </c>
      <c r="C572" s="337" t="s">
        <v>12</v>
      </c>
      <c r="D572" s="338">
        <v>40.33</v>
      </c>
    </row>
    <row r="573" spans="1:7" hidden="1" outlineLevel="1">
      <c r="A573" s="849" t="s">
        <v>2165</v>
      </c>
      <c r="B573" s="848" t="s">
        <v>1755</v>
      </c>
      <c r="C573" s="847"/>
      <c r="D573" s="846"/>
    </row>
    <row r="574" spans="1:7" hidden="1" outlineLevel="1">
      <c r="A574" s="339" t="s">
        <v>2166</v>
      </c>
      <c r="B574" s="340" t="s">
        <v>1771</v>
      </c>
      <c r="C574" s="341" t="s">
        <v>12</v>
      </c>
      <c r="D574" s="342">
        <v>23.39</v>
      </c>
    </row>
    <row r="575" spans="1:7" hidden="1" outlineLevel="1">
      <c r="A575" s="335" t="s">
        <v>2167</v>
      </c>
      <c r="B575" s="336" t="s">
        <v>1772</v>
      </c>
      <c r="C575" s="337" t="s">
        <v>12</v>
      </c>
      <c r="D575" s="338">
        <v>40.33</v>
      </c>
    </row>
    <row r="576" spans="1:7" hidden="1" outlineLevel="1">
      <c r="A576" s="849" t="s">
        <v>2168</v>
      </c>
      <c r="B576" s="848" t="s">
        <v>1756</v>
      </c>
      <c r="C576" s="847"/>
      <c r="D576" s="846"/>
    </row>
    <row r="577" spans="1:8" hidden="1" outlineLevel="1">
      <c r="A577" s="339" t="s">
        <v>2169</v>
      </c>
      <c r="B577" s="340" t="s">
        <v>1771</v>
      </c>
      <c r="C577" s="341" t="s">
        <v>12</v>
      </c>
      <c r="D577" s="342">
        <v>23.39</v>
      </c>
      <c r="H577" s="7" t="s">
        <v>4243</v>
      </c>
    </row>
    <row r="578" spans="1:8" hidden="1" outlineLevel="1">
      <c r="A578" s="335" t="s">
        <v>2170</v>
      </c>
      <c r="B578" s="336" t="s">
        <v>1772</v>
      </c>
      <c r="C578" s="337" t="s">
        <v>12</v>
      </c>
      <c r="D578" s="338">
        <v>40.33</v>
      </c>
    </row>
    <row r="579" spans="1:8" hidden="1" outlineLevel="1">
      <c r="A579" s="849" t="s">
        <v>2171</v>
      </c>
      <c r="B579" s="848" t="s">
        <v>1757</v>
      </c>
      <c r="C579" s="847"/>
      <c r="D579" s="846"/>
    </row>
    <row r="580" spans="1:8" hidden="1" outlineLevel="1">
      <c r="A580" s="339" t="s">
        <v>2172</v>
      </c>
      <c r="B580" s="340" t="s">
        <v>1771</v>
      </c>
      <c r="C580" s="341" t="s">
        <v>12</v>
      </c>
      <c r="D580" s="342">
        <v>23.39</v>
      </c>
      <c r="F580" s="848" t="s">
        <v>2217</v>
      </c>
      <c r="G580" s="847"/>
    </row>
    <row r="581" spans="1:8" ht="14.25" hidden="1" customHeight="1" outlineLevel="1">
      <c r="A581" s="335" t="s">
        <v>2173</v>
      </c>
      <c r="B581" s="336" t="s">
        <v>1772</v>
      </c>
      <c r="C581" s="337" t="s">
        <v>12</v>
      </c>
      <c r="D581" s="338">
        <v>40.33</v>
      </c>
      <c r="F581" s="339" t="s">
        <v>1771</v>
      </c>
      <c r="G581" s="341">
        <f>SUMIF(B565:B590,F581,D565:D590)</f>
        <v>230.7</v>
      </c>
      <c r="H581" s="7" t="s">
        <v>4245</v>
      </c>
    </row>
    <row r="582" spans="1:8" hidden="1" outlineLevel="1">
      <c r="A582" s="849" t="s">
        <v>2174</v>
      </c>
      <c r="B582" s="848" t="s">
        <v>1758</v>
      </c>
      <c r="C582" s="847"/>
      <c r="D582" s="846"/>
      <c r="F582" s="335" t="s">
        <v>1772</v>
      </c>
      <c r="G582" s="337">
        <f>SUMIF(B566:B591,F582,D566:D591)</f>
        <v>376.41999999999996</v>
      </c>
      <c r="H582" s="7" t="s">
        <v>4246</v>
      </c>
    </row>
    <row r="583" spans="1:8" hidden="1" outlineLevel="1">
      <c r="A583" s="339" t="s">
        <v>2175</v>
      </c>
      <c r="B583" s="340" t="s">
        <v>1771</v>
      </c>
      <c r="C583" s="341" t="s">
        <v>12</v>
      </c>
      <c r="D583" s="342">
        <v>23.39</v>
      </c>
    </row>
    <row r="584" spans="1:8" hidden="1" outlineLevel="1">
      <c r="A584" s="335" t="s">
        <v>2176</v>
      </c>
      <c r="B584" s="336" t="s">
        <v>1772</v>
      </c>
      <c r="C584" s="337" t="s">
        <v>12</v>
      </c>
      <c r="D584" s="338">
        <v>40.33</v>
      </c>
    </row>
    <row r="585" spans="1:8" hidden="1" outlineLevel="1">
      <c r="A585" s="849" t="s">
        <v>2177</v>
      </c>
      <c r="B585" s="848" t="s">
        <v>1759</v>
      </c>
      <c r="C585" s="847"/>
      <c r="D585" s="846"/>
    </row>
    <row r="586" spans="1:8" hidden="1" outlineLevel="1">
      <c r="A586" s="339" t="s">
        <v>2178</v>
      </c>
      <c r="B586" s="340" t="s">
        <v>1771</v>
      </c>
      <c r="C586" s="341" t="s">
        <v>12</v>
      </c>
      <c r="D586" s="342">
        <v>23.39</v>
      </c>
    </row>
    <row r="587" spans="1:8" hidden="1" outlineLevel="1">
      <c r="A587" s="335" t="s">
        <v>2179</v>
      </c>
      <c r="B587" s="336" t="s">
        <v>1772</v>
      </c>
      <c r="C587" s="337" t="s">
        <v>12</v>
      </c>
      <c r="D587" s="338">
        <v>40.33</v>
      </c>
    </row>
    <row r="588" spans="1:8" hidden="1" outlineLevel="1">
      <c r="A588" s="849" t="s">
        <v>2180</v>
      </c>
      <c r="B588" s="848" t="s">
        <v>1049</v>
      </c>
      <c r="C588" s="847"/>
      <c r="D588" s="846"/>
    </row>
    <row r="589" spans="1:8" hidden="1" outlineLevel="1">
      <c r="A589" s="339" t="s">
        <v>2181</v>
      </c>
      <c r="B589" s="340" t="s">
        <v>1771</v>
      </c>
      <c r="C589" s="341" t="s">
        <v>12</v>
      </c>
      <c r="D589" s="342">
        <v>43.58</v>
      </c>
    </row>
    <row r="590" spans="1:8" hidden="1" outlineLevel="1">
      <c r="A590" s="335" t="s">
        <v>2182</v>
      </c>
      <c r="B590" s="336" t="s">
        <v>1772</v>
      </c>
      <c r="C590" s="337" t="s">
        <v>12</v>
      </c>
      <c r="D590" s="338">
        <v>53.78</v>
      </c>
    </row>
    <row r="591" spans="1:8" hidden="1" outlineLevel="1">
      <c r="A591" s="849" t="s">
        <v>2183</v>
      </c>
      <c r="B591" s="848" t="s">
        <v>1048</v>
      </c>
      <c r="C591" s="847"/>
      <c r="D591" s="846"/>
    </row>
    <row r="592" spans="1:8" hidden="1" outlineLevel="1">
      <c r="A592" s="339" t="s">
        <v>2184</v>
      </c>
      <c r="B592" s="340" t="s">
        <v>1764</v>
      </c>
      <c r="C592" s="341" t="s">
        <v>12</v>
      </c>
      <c r="D592" s="342">
        <v>83.84</v>
      </c>
    </row>
    <row r="593" spans="1:8" hidden="1" outlineLevel="1">
      <c r="A593" s="335" t="s">
        <v>2185</v>
      </c>
      <c r="B593" s="336" t="s">
        <v>1771</v>
      </c>
      <c r="C593" s="337" t="s">
        <v>12</v>
      </c>
      <c r="D593" s="338">
        <v>9.36</v>
      </c>
    </row>
    <row r="594" spans="1:8" hidden="1" outlineLevel="1">
      <c r="A594" s="339" t="s">
        <v>2186</v>
      </c>
      <c r="B594" s="340" t="s">
        <v>1772</v>
      </c>
      <c r="C594" s="341" t="s">
        <v>12</v>
      </c>
      <c r="D594" s="342">
        <v>18.63</v>
      </c>
    </row>
    <row r="595" spans="1:8" collapsed="1">
      <c r="A595" s="331" t="s">
        <v>2470</v>
      </c>
      <c r="B595" s="332" t="s">
        <v>2471</v>
      </c>
      <c r="C595" s="333"/>
      <c r="D595" s="334"/>
    </row>
    <row r="596" spans="1:8" hidden="1" outlineLevel="1">
      <c r="A596" s="849" t="s">
        <v>2472</v>
      </c>
      <c r="B596" s="848" t="s">
        <v>1051</v>
      </c>
      <c r="C596" s="847"/>
      <c r="D596" s="846"/>
      <c r="E596" s="1000"/>
      <c r="F596" s="1000"/>
      <c r="G596" s="999"/>
      <c r="H596" s="1000"/>
    </row>
    <row r="597" spans="1:8" hidden="1" outlineLevel="1">
      <c r="A597" s="335" t="s">
        <v>2473</v>
      </c>
      <c r="B597" s="336" t="s">
        <v>2079</v>
      </c>
      <c r="C597" s="337" t="s">
        <v>3</v>
      </c>
      <c r="D597" s="338">
        <v>32.11</v>
      </c>
      <c r="E597" s="1000"/>
      <c r="F597" s="1000"/>
      <c r="G597" s="1000"/>
      <c r="H597" s="1000"/>
    </row>
    <row r="598" spans="1:8" hidden="1" outlineLevel="1">
      <c r="A598" s="849" t="s">
        <v>2474</v>
      </c>
      <c r="B598" s="848" t="s">
        <v>1050</v>
      </c>
      <c r="C598" s="847"/>
      <c r="D598" s="846"/>
      <c r="E598" s="1000"/>
      <c r="F598" s="1000"/>
      <c r="G598" s="999"/>
      <c r="H598" s="1000"/>
    </row>
    <row r="599" spans="1:8" hidden="1" outlineLevel="1">
      <c r="A599" s="339" t="s">
        <v>2475</v>
      </c>
      <c r="B599" s="340" t="s">
        <v>2079</v>
      </c>
      <c r="C599" s="341" t="s">
        <v>3</v>
      </c>
      <c r="D599" s="342">
        <v>32.01</v>
      </c>
      <c r="E599" s="1000"/>
      <c r="F599" s="1000"/>
      <c r="G599" s="1000"/>
      <c r="H599" s="1000"/>
    </row>
    <row r="600" spans="1:8" hidden="1" outlineLevel="1">
      <c r="A600" s="849" t="s">
        <v>2476</v>
      </c>
      <c r="B600" s="848" t="s">
        <v>1753</v>
      </c>
      <c r="C600" s="847"/>
      <c r="D600" s="846"/>
      <c r="E600" s="1000"/>
      <c r="F600" s="1000"/>
      <c r="G600" s="999"/>
      <c r="H600" s="1000"/>
    </row>
    <row r="601" spans="1:8" hidden="1" outlineLevel="1">
      <c r="A601" s="335" t="s">
        <v>2477</v>
      </c>
      <c r="B601" s="336" t="s">
        <v>2079</v>
      </c>
      <c r="C601" s="337" t="s">
        <v>3</v>
      </c>
      <c r="D601" s="338">
        <v>32.01</v>
      </c>
      <c r="E601" s="1000"/>
      <c r="F601" s="1000"/>
      <c r="G601" s="1000"/>
      <c r="H601" s="1000"/>
    </row>
    <row r="602" spans="1:8" hidden="1" outlineLevel="1">
      <c r="A602" s="849" t="s">
        <v>2478</v>
      </c>
      <c r="B602" s="848" t="s">
        <v>1754</v>
      </c>
      <c r="C602" s="847"/>
      <c r="D602" s="846"/>
      <c r="E602" s="1000"/>
      <c r="F602" s="1000"/>
      <c r="G602" s="999"/>
      <c r="H602" s="1000"/>
    </row>
    <row r="603" spans="1:8" hidden="1" outlineLevel="1">
      <c r="A603" s="339" t="s">
        <v>2479</v>
      </c>
      <c r="B603" s="340" t="s">
        <v>2079</v>
      </c>
      <c r="C603" s="341" t="s">
        <v>3</v>
      </c>
      <c r="D603" s="342">
        <v>32.01</v>
      </c>
      <c r="E603" s="1000"/>
      <c r="F603" s="1000"/>
      <c r="G603" s="1000"/>
      <c r="H603" s="1000"/>
    </row>
    <row r="604" spans="1:8" hidden="1" outlineLevel="1">
      <c r="A604" s="849" t="s">
        <v>2480</v>
      </c>
      <c r="B604" s="848" t="s">
        <v>1755</v>
      </c>
      <c r="C604" s="847"/>
      <c r="D604" s="846"/>
      <c r="E604" s="1000"/>
      <c r="F604" s="1000"/>
      <c r="G604" s="999"/>
      <c r="H604" s="1000"/>
    </row>
    <row r="605" spans="1:8" hidden="1" outlineLevel="1">
      <c r="A605" s="335" t="s">
        <v>2481</v>
      </c>
      <c r="B605" s="336" t="s">
        <v>2079</v>
      </c>
      <c r="C605" s="337" t="s">
        <v>3</v>
      </c>
      <c r="D605" s="338">
        <v>32.01</v>
      </c>
      <c r="E605" s="1000"/>
      <c r="F605" s="1000"/>
      <c r="G605" s="1000"/>
      <c r="H605" s="1000"/>
    </row>
    <row r="606" spans="1:8" hidden="1" outlineLevel="1">
      <c r="A606" s="849" t="s">
        <v>2482</v>
      </c>
      <c r="B606" s="848" t="s">
        <v>1756</v>
      </c>
      <c r="C606" s="847"/>
      <c r="D606" s="846"/>
      <c r="E606" s="1000"/>
      <c r="F606" s="1000"/>
      <c r="G606" s="999"/>
      <c r="H606" s="1000"/>
    </row>
    <row r="607" spans="1:8" hidden="1" outlineLevel="1">
      <c r="A607" s="339" t="s">
        <v>2483</v>
      </c>
      <c r="B607" s="340" t="s">
        <v>2079</v>
      </c>
      <c r="C607" s="341" t="s">
        <v>3</v>
      </c>
      <c r="D607" s="342">
        <v>32.01</v>
      </c>
      <c r="E607" s="1000"/>
      <c r="F607" s="1000"/>
      <c r="G607" s="1000"/>
      <c r="H607" s="1000"/>
    </row>
    <row r="608" spans="1:8" hidden="1" outlineLevel="1">
      <c r="A608" s="849" t="s">
        <v>2484</v>
      </c>
      <c r="B608" s="848" t="s">
        <v>1757</v>
      </c>
      <c r="C608" s="847"/>
      <c r="D608" s="846"/>
      <c r="E608" s="1000"/>
      <c r="F608" s="1000"/>
      <c r="G608" s="999"/>
      <c r="H608" s="1000"/>
    </row>
    <row r="609" spans="1:8" hidden="1" outlineLevel="1">
      <c r="A609" s="335" t="s">
        <v>2485</v>
      </c>
      <c r="B609" s="336" t="s">
        <v>2079</v>
      </c>
      <c r="C609" s="337" t="s">
        <v>3</v>
      </c>
      <c r="D609" s="338">
        <v>32.01</v>
      </c>
      <c r="E609" s="1000"/>
      <c r="F609" s="1000"/>
      <c r="G609" s="1000"/>
      <c r="H609" s="1000"/>
    </row>
    <row r="610" spans="1:8" hidden="1" outlineLevel="1">
      <c r="A610" s="849" t="s">
        <v>2486</v>
      </c>
      <c r="B610" s="848" t="s">
        <v>1758</v>
      </c>
      <c r="C610" s="847"/>
      <c r="D610" s="846"/>
      <c r="E610" s="1000"/>
      <c r="F610" s="1000"/>
      <c r="G610" s="999"/>
      <c r="H610" s="1000"/>
    </row>
    <row r="611" spans="1:8" hidden="1" outlineLevel="1">
      <c r="A611" s="339" t="s">
        <v>2487</v>
      </c>
      <c r="B611" s="340" t="s">
        <v>2079</v>
      </c>
      <c r="C611" s="341" t="s">
        <v>3</v>
      </c>
      <c r="D611" s="342">
        <v>32.01</v>
      </c>
      <c r="E611" s="1000"/>
      <c r="F611" s="1000"/>
      <c r="G611" s="1000"/>
      <c r="H611" s="1000"/>
    </row>
    <row r="612" spans="1:8" hidden="1" outlineLevel="1">
      <c r="A612" s="849" t="s">
        <v>2488</v>
      </c>
      <c r="B612" s="848" t="s">
        <v>1759</v>
      </c>
      <c r="C612" s="847"/>
      <c r="D612" s="846"/>
      <c r="E612" s="1000"/>
      <c r="F612" s="1000"/>
      <c r="G612" s="999"/>
      <c r="H612" s="1000"/>
    </row>
    <row r="613" spans="1:8" hidden="1" outlineLevel="1">
      <c r="A613" s="335" t="s">
        <v>2489</v>
      </c>
      <c r="B613" s="336" t="s">
        <v>2079</v>
      </c>
      <c r="C613" s="337" t="s">
        <v>3</v>
      </c>
      <c r="D613" s="338">
        <v>32.01</v>
      </c>
      <c r="E613" s="1000"/>
      <c r="F613" s="1000"/>
      <c r="G613" s="1000"/>
      <c r="H613" s="1000"/>
    </row>
    <row r="614" spans="1:8" hidden="1" outlineLevel="1">
      <c r="A614" s="849" t="s">
        <v>2490</v>
      </c>
      <c r="B614" s="848" t="s">
        <v>1049</v>
      </c>
      <c r="C614" s="847"/>
      <c r="D614" s="846"/>
      <c r="E614" s="1000"/>
      <c r="F614" s="1000"/>
      <c r="G614" s="999"/>
      <c r="H614" s="1000"/>
    </row>
    <row r="615" spans="1:8" hidden="1" outlineLevel="1">
      <c r="A615" s="339" t="s">
        <v>2491</v>
      </c>
      <c r="B615" s="340" t="s">
        <v>2079</v>
      </c>
      <c r="C615" s="341" t="s">
        <v>3</v>
      </c>
      <c r="D615" s="342">
        <v>29.76</v>
      </c>
      <c r="E615" s="1000"/>
      <c r="F615" s="1000"/>
      <c r="G615" s="1000"/>
      <c r="H615" s="1000"/>
    </row>
    <row r="616" spans="1:8" hidden="1" outlineLevel="1">
      <c r="A616" s="849" t="s">
        <v>2492</v>
      </c>
      <c r="B616" s="848" t="s">
        <v>1048</v>
      </c>
      <c r="C616" s="847"/>
      <c r="D616" s="846"/>
      <c r="E616" s="1000"/>
      <c r="F616" s="1000"/>
      <c r="G616" s="999"/>
      <c r="H616" s="1000"/>
    </row>
    <row r="617" spans="1:8" hidden="1" outlineLevel="1">
      <c r="A617" s="335" t="s">
        <v>2493</v>
      </c>
      <c r="B617" s="336" t="s">
        <v>2079</v>
      </c>
      <c r="C617" s="337" t="s">
        <v>3</v>
      </c>
      <c r="D617" s="338">
        <v>43.19</v>
      </c>
      <c r="E617" s="1000"/>
      <c r="F617" s="1000"/>
      <c r="G617" s="1000"/>
      <c r="H617" s="1000"/>
    </row>
    <row r="618" spans="1:8" collapsed="1">
      <c r="A618" s="331" t="s">
        <v>2494</v>
      </c>
      <c r="B618" s="332" t="s">
        <v>2495</v>
      </c>
      <c r="C618" s="333"/>
      <c r="D618" s="334"/>
    </row>
    <row r="619" spans="1:8" hidden="1" outlineLevel="1">
      <c r="A619" s="849" t="s">
        <v>2496</v>
      </c>
      <c r="B619" s="848" t="s">
        <v>1056</v>
      </c>
      <c r="C619" s="847"/>
      <c r="D619" s="846"/>
    </row>
    <row r="620" spans="1:8" hidden="1" outlineLevel="1">
      <c r="A620" s="339" t="s">
        <v>2497</v>
      </c>
      <c r="B620" s="340" t="s">
        <v>2498</v>
      </c>
      <c r="C620" s="341" t="s">
        <v>12</v>
      </c>
      <c r="D620" s="342">
        <v>567.12</v>
      </c>
    </row>
    <row r="621" spans="1:8" hidden="1" outlineLevel="1">
      <c r="A621" s="335" t="s">
        <v>2499</v>
      </c>
      <c r="B621" s="336" t="s">
        <v>2500</v>
      </c>
      <c r="C621" s="337" t="s">
        <v>12</v>
      </c>
      <c r="D621" s="338">
        <v>125.66</v>
      </c>
    </row>
    <row r="622" spans="1:8" hidden="1" outlineLevel="1">
      <c r="A622" s="339" t="s">
        <v>2501</v>
      </c>
      <c r="B622" s="340" t="s">
        <v>2502</v>
      </c>
      <c r="C622" s="341" t="s">
        <v>12</v>
      </c>
      <c r="D622" s="342">
        <v>96.4</v>
      </c>
    </row>
    <row r="623" spans="1:8" hidden="1" outlineLevel="1">
      <c r="A623" s="335" t="s">
        <v>2503</v>
      </c>
      <c r="B623" s="336" t="s">
        <v>2504</v>
      </c>
      <c r="C623" s="337" t="s">
        <v>12</v>
      </c>
      <c r="D623" s="338">
        <v>692.77</v>
      </c>
    </row>
    <row r="624" spans="1:8" hidden="1" outlineLevel="1">
      <c r="A624" s="849" t="s">
        <v>2505</v>
      </c>
      <c r="B624" s="848" t="s">
        <v>1053</v>
      </c>
      <c r="C624" s="847"/>
      <c r="D624" s="846"/>
    </row>
    <row r="625" spans="1:4" hidden="1" outlineLevel="1">
      <c r="A625" s="339" t="s">
        <v>2506</v>
      </c>
      <c r="B625" s="340" t="s">
        <v>2498</v>
      </c>
      <c r="C625" s="341" t="s">
        <v>12</v>
      </c>
      <c r="D625" s="342">
        <v>249.37</v>
      </c>
    </row>
    <row r="626" spans="1:4" hidden="1" outlineLevel="1">
      <c r="A626" s="335" t="s">
        <v>2507</v>
      </c>
      <c r="B626" s="336" t="s">
        <v>2500</v>
      </c>
      <c r="C626" s="337" t="s">
        <v>12</v>
      </c>
      <c r="D626" s="338">
        <v>141.18</v>
      </c>
    </row>
    <row r="627" spans="1:4" hidden="1" outlineLevel="1">
      <c r="A627" s="339" t="s">
        <v>2508</v>
      </c>
      <c r="B627" s="340" t="s">
        <v>2502</v>
      </c>
      <c r="C627" s="341" t="s">
        <v>12</v>
      </c>
      <c r="D627" s="342">
        <v>121.48</v>
      </c>
    </row>
    <row r="628" spans="1:4" hidden="1" outlineLevel="1">
      <c r="A628" s="335" t="s">
        <v>2509</v>
      </c>
      <c r="B628" s="336" t="s">
        <v>2504</v>
      </c>
      <c r="C628" s="337" t="s">
        <v>12</v>
      </c>
      <c r="D628" s="338">
        <v>390.55</v>
      </c>
    </row>
    <row r="629" spans="1:4" hidden="1" outlineLevel="1">
      <c r="A629" s="849" t="s">
        <v>2510</v>
      </c>
      <c r="B629" s="848" t="s">
        <v>1052</v>
      </c>
      <c r="C629" s="847"/>
      <c r="D629" s="846"/>
    </row>
    <row r="630" spans="1:4" hidden="1" outlineLevel="1">
      <c r="A630" s="339" t="s">
        <v>2511</v>
      </c>
      <c r="B630" s="340" t="s">
        <v>2498</v>
      </c>
      <c r="C630" s="341" t="s">
        <v>12</v>
      </c>
      <c r="D630" s="342">
        <v>276.33</v>
      </c>
    </row>
    <row r="631" spans="1:4" hidden="1" outlineLevel="1">
      <c r="A631" s="335" t="s">
        <v>2512</v>
      </c>
      <c r="B631" s="336" t="s">
        <v>2500</v>
      </c>
      <c r="C631" s="337" t="s">
        <v>12</v>
      </c>
      <c r="D631" s="338">
        <v>178.33</v>
      </c>
    </row>
    <row r="632" spans="1:4" hidden="1" outlineLevel="1">
      <c r="A632" s="339" t="s">
        <v>2513</v>
      </c>
      <c r="B632" s="340" t="s">
        <v>2502</v>
      </c>
      <c r="C632" s="341" t="s">
        <v>12</v>
      </c>
      <c r="D632" s="342">
        <v>133.74</v>
      </c>
    </row>
    <row r="633" spans="1:4" hidden="1" outlineLevel="1">
      <c r="A633" s="335" t="s">
        <v>2514</v>
      </c>
      <c r="B633" s="336" t="s">
        <v>2504</v>
      </c>
      <c r="C633" s="337" t="s">
        <v>12</v>
      </c>
      <c r="D633" s="338">
        <v>454.66</v>
      </c>
    </row>
    <row r="634" spans="1:4" hidden="1" outlineLevel="1">
      <c r="A634" s="849" t="s">
        <v>2515</v>
      </c>
      <c r="B634" s="848" t="s">
        <v>1051</v>
      </c>
      <c r="C634" s="847"/>
      <c r="D634" s="846"/>
    </row>
    <row r="635" spans="1:4" hidden="1" outlineLevel="1">
      <c r="A635" s="339" t="s">
        <v>2516</v>
      </c>
      <c r="B635" s="340" t="s">
        <v>2498</v>
      </c>
      <c r="C635" s="341" t="s">
        <v>12</v>
      </c>
      <c r="D635" s="342">
        <v>384</v>
      </c>
    </row>
    <row r="636" spans="1:4" hidden="1" outlineLevel="1">
      <c r="A636" s="335" t="s">
        <v>2517</v>
      </c>
      <c r="B636" s="336" t="s">
        <v>2500</v>
      </c>
      <c r="C636" s="337" t="s">
        <v>12</v>
      </c>
      <c r="D636" s="338">
        <v>92.47</v>
      </c>
    </row>
    <row r="637" spans="1:4" hidden="1" outlineLevel="1">
      <c r="A637" s="339" t="s">
        <v>2518</v>
      </c>
      <c r="B637" s="340" t="s">
        <v>2502</v>
      </c>
      <c r="C637" s="341" t="s">
        <v>12</v>
      </c>
      <c r="D637" s="342">
        <v>46.19</v>
      </c>
    </row>
    <row r="638" spans="1:4" hidden="1" outlineLevel="1">
      <c r="A638" s="335" t="s">
        <v>2519</v>
      </c>
      <c r="B638" s="336" t="s">
        <v>2504</v>
      </c>
      <c r="C638" s="337" t="s">
        <v>12</v>
      </c>
      <c r="D638" s="338">
        <v>476.48</v>
      </c>
    </row>
    <row r="639" spans="1:4" hidden="1" outlineLevel="1">
      <c r="A639" s="339" t="s">
        <v>2520</v>
      </c>
      <c r="B639" s="340" t="s">
        <v>2521</v>
      </c>
      <c r="C639" s="341" t="s">
        <v>12</v>
      </c>
      <c r="D639" s="342">
        <v>7.16</v>
      </c>
    </row>
    <row r="640" spans="1:4" hidden="1" outlineLevel="1">
      <c r="A640" s="849" t="s">
        <v>2522</v>
      </c>
      <c r="B640" s="848" t="s">
        <v>1050</v>
      </c>
      <c r="C640" s="847"/>
      <c r="D640" s="846"/>
    </row>
    <row r="641" spans="1:4" hidden="1" outlineLevel="1">
      <c r="A641" s="335" t="s">
        <v>2523</v>
      </c>
      <c r="B641" s="336" t="s">
        <v>2498</v>
      </c>
      <c r="C641" s="337" t="s">
        <v>12</v>
      </c>
      <c r="D641" s="338">
        <v>352.95</v>
      </c>
    </row>
    <row r="642" spans="1:4" hidden="1" outlineLevel="1">
      <c r="A642" s="339" t="s">
        <v>2524</v>
      </c>
      <c r="B642" s="340" t="s">
        <v>2500</v>
      </c>
      <c r="C642" s="341" t="s">
        <v>12</v>
      </c>
      <c r="D642" s="342">
        <v>100.64</v>
      </c>
    </row>
    <row r="643" spans="1:4" hidden="1" outlineLevel="1">
      <c r="A643" s="335" t="s">
        <v>2525</v>
      </c>
      <c r="B643" s="336" t="s">
        <v>2502</v>
      </c>
      <c r="C643" s="337" t="s">
        <v>12</v>
      </c>
      <c r="D643" s="338">
        <v>31.43</v>
      </c>
    </row>
    <row r="644" spans="1:4" hidden="1" outlineLevel="1">
      <c r="A644" s="339" t="s">
        <v>2526</v>
      </c>
      <c r="B644" s="340" t="s">
        <v>2504</v>
      </c>
      <c r="C644" s="341" t="s">
        <v>12</v>
      </c>
      <c r="D644" s="342">
        <v>453.59</v>
      </c>
    </row>
    <row r="645" spans="1:4" hidden="1" outlineLevel="1">
      <c r="A645" s="335" t="s">
        <v>2527</v>
      </c>
      <c r="B645" s="336" t="s">
        <v>2521</v>
      </c>
      <c r="C645" s="337" t="s">
        <v>12</v>
      </c>
      <c r="D645" s="338">
        <v>7.55</v>
      </c>
    </row>
    <row r="646" spans="1:4" hidden="1" outlineLevel="1">
      <c r="A646" s="849" t="s">
        <v>2528</v>
      </c>
      <c r="B646" s="848" t="s">
        <v>1753</v>
      </c>
      <c r="C646" s="847"/>
      <c r="D646" s="846"/>
    </row>
    <row r="647" spans="1:4" hidden="1" outlineLevel="1">
      <c r="A647" s="339" t="s">
        <v>2529</v>
      </c>
      <c r="B647" s="340" t="s">
        <v>2498</v>
      </c>
      <c r="C647" s="341" t="s">
        <v>12</v>
      </c>
      <c r="D647" s="342">
        <v>352.95</v>
      </c>
    </row>
    <row r="648" spans="1:4" hidden="1" outlineLevel="1">
      <c r="A648" s="335" t="s">
        <v>2530</v>
      </c>
      <c r="B648" s="336" t="s">
        <v>2500</v>
      </c>
      <c r="C648" s="337" t="s">
        <v>12</v>
      </c>
      <c r="D648" s="338">
        <v>100.64</v>
      </c>
    </row>
    <row r="649" spans="1:4" hidden="1" outlineLevel="1">
      <c r="A649" s="339" t="s">
        <v>2531</v>
      </c>
      <c r="B649" s="340" t="s">
        <v>2502</v>
      </c>
      <c r="C649" s="341" t="s">
        <v>12</v>
      </c>
      <c r="D649" s="342">
        <v>37.25</v>
      </c>
    </row>
    <row r="650" spans="1:4" hidden="1" outlineLevel="1">
      <c r="A650" s="335" t="s">
        <v>2532</v>
      </c>
      <c r="B650" s="336" t="s">
        <v>2504</v>
      </c>
      <c r="C650" s="337" t="s">
        <v>12</v>
      </c>
      <c r="D650" s="338">
        <v>453.59</v>
      </c>
    </row>
    <row r="651" spans="1:4" hidden="1" outlineLevel="1">
      <c r="A651" s="339" t="s">
        <v>2533</v>
      </c>
      <c r="B651" s="340" t="s">
        <v>2521</v>
      </c>
      <c r="C651" s="341" t="s">
        <v>12</v>
      </c>
      <c r="D651" s="342">
        <v>7.55</v>
      </c>
    </row>
    <row r="652" spans="1:4" hidden="1" outlineLevel="1">
      <c r="A652" s="849" t="s">
        <v>2534</v>
      </c>
      <c r="B652" s="848" t="s">
        <v>1754</v>
      </c>
      <c r="C652" s="847"/>
      <c r="D652" s="846"/>
    </row>
    <row r="653" spans="1:4" hidden="1" outlineLevel="1">
      <c r="A653" s="335" t="s">
        <v>2535</v>
      </c>
      <c r="B653" s="336" t="s">
        <v>2498</v>
      </c>
      <c r="C653" s="337" t="s">
        <v>12</v>
      </c>
      <c r="D653" s="338">
        <v>352.95</v>
      </c>
    </row>
    <row r="654" spans="1:4" hidden="1" outlineLevel="1">
      <c r="A654" s="339" t="s">
        <v>2536</v>
      </c>
      <c r="B654" s="340" t="s">
        <v>2500</v>
      </c>
      <c r="C654" s="341" t="s">
        <v>12</v>
      </c>
      <c r="D654" s="342">
        <v>100.64</v>
      </c>
    </row>
    <row r="655" spans="1:4" hidden="1" outlineLevel="1">
      <c r="A655" s="335" t="s">
        <v>2537</v>
      </c>
      <c r="B655" s="336" t="s">
        <v>2502</v>
      </c>
      <c r="C655" s="337" t="s">
        <v>12</v>
      </c>
      <c r="D655" s="338">
        <v>37.25</v>
      </c>
    </row>
    <row r="656" spans="1:4" hidden="1" outlineLevel="1">
      <c r="A656" s="339" t="s">
        <v>2538</v>
      </c>
      <c r="B656" s="340" t="s">
        <v>2504</v>
      </c>
      <c r="C656" s="341" t="s">
        <v>12</v>
      </c>
      <c r="D656" s="342">
        <v>453.59</v>
      </c>
    </row>
    <row r="657" spans="1:4" hidden="1" outlineLevel="1">
      <c r="A657" s="335" t="s">
        <v>2539</v>
      </c>
      <c r="B657" s="336" t="s">
        <v>2521</v>
      </c>
      <c r="C657" s="337" t="s">
        <v>12</v>
      </c>
      <c r="D657" s="338">
        <v>7.55</v>
      </c>
    </row>
    <row r="658" spans="1:4" hidden="1" outlineLevel="1">
      <c r="A658" s="849" t="s">
        <v>2540</v>
      </c>
      <c r="B658" s="848" t="s">
        <v>1755</v>
      </c>
      <c r="C658" s="847"/>
      <c r="D658" s="846"/>
    </row>
    <row r="659" spans="1:4" hidden="1" outlineLevel="1">
      <c r="A659" s="339" t="s">
        <v>2541</v>
      </c>
      <c r="B659" s="340" t="s">
        <v>2498</v>
      </c>
      <c r="C659" s="341" t="s">
        <v>12</v>
      </c>
      <c r="D659" s="342">
        <v>352.95</v>
      </c>
    </row>
    <row r="660" spans="1:4" hidden="1" outlineLevel="1">
      <c r="A660" s="335" t="s">
        <v>2542</v>
      </c>
      <c r="B660" s="336" t="s">
        <v>2500</v>
      </c>
      <c r="C660" s="337" t="s">
        <v>12</v>
      </c>
      <c r="D660" s="338">
        <v>100.64</v>
      </c>
    </row>
    <row r="661" spans="1:4" hidden="1" outlineLevel="1">
      <c r="A661" s="339" t="s">
        <v>2543</v>
      </c>
      <c r="B661" s="340" t="s">
        <v>2502</v>
      </c>
      <c r="C661" s="341" t="s">
        <v>12</v>
      </c>
      <c r="D661" s="342">
        <v>37.25</v>
      </c>
    </row>
    <row r="662" spans="1:4" hidden="1" outlineLevel="1">
      <c r="A662" s="335" t="s">
        <v>2544</v>
      </c>
      <c r="B662" s="336" t="s">
        <v>2504</v>
      </c>
      <c r="C662" s="337" t="s">
        <v>12</v>
      </c>
      <c r="D662" s="338">
        <v>453.59</v>
      </c>
    </row>
    <row r="663" spans="1:4" hidden="1" outlineLevel="1">
      <c r="A663" s="339" t="s">
        <v>2545</v>
      </c>
      <c r="B663" s="340" t="s">
        <v>2521</v>
      </c>
      <c r="C663" s="341" t="s">
        <v>12</v>
      </c>
      <c r="D663" s="342">
        <v>7.55</v>
      </c>
    </row>
    <row r="664" spans="1:4" hidden="1" outlineLevel="1">
      <c r="A664" s="849" t="s">
        <v>2546</v>
      </c>
      <c r="B664" s="848" t="s">
        <v>1756</v>
      </c>
      <c r="C664" s="847"/>
      <c r="D664" s="846"/>
    </row>
    <row r="665" spans="1:4" hidden="1" outlineLevel="1">
      <c r="A665" s="335" t="s">
        <v>2547</v>
      </c>
      <c r="B665" s="336" t="s">
        <v>2498</v>
      </c>
      <c r="C665" s="337" t="s">
        <v>12</v>
      </c>
      <c r="D665" s="338">
        <v>352.95</v>
      </c>
    </row>
    <row r="666" spans="1:4" hidden="1" outlineLevel="1">
      <c r="A666" s="339" t="s">
        <v>2548</v>
      </c>
      <c r="B666" s="340" t="s">
        <v>2500</v>
      </c>
      <c r="C666" s="341" t="s">
        <v>12</v>
      </c>
      <c r="D666" s="342">
        <v>100.64</v>
      </c>
    </row>
    <row r="667" spans="1:4" hidden="1" outlineLevel="1">
      <c r="A667" s="335" t="s">
        <v>2549</v>
      </c>
      <c r="B667" s="336" t="s">
        <v>2502</v>
      </c>
      <c r="C667" s="337" t="s">
        <v>12</v>
      </c>
      <c r="D667" s="338">
        <v>37.25</v>
      </c>
    </row>
    <row r="668" spans="1:4" hidden="1" outlineLevel="1">
      <c r="A668" s="339" t="s">
        <v>2550</v>
      </c>
      <c r="B668" s="340" t="s">
        <v>2504</v>
      </c>
      <c r="C668" s="341" t="s">
        <v>12</v>
      </c>
      <c r="D668" s="342">
        <v>453.59</v>
      </c>
    </row>
    <row r="669" spans="1:4" hidden="1" outlineLevel="1">
      <c r="A669" s="335" t="s">
        <v>2551</v>
      </c>
      <c r="B669" s="336" t="s">
        <v>2521</v>
      </c>
      <c r="C669" s="337" t="s">
        <v>12</v>
      </c>
      <c r="D669" s="338">
        <v>7.55</v>
      </c>
    </row>
    <row r="670" spans="1:4" hidden="1" outlineLevel="1">
      <c r="A670" s="849" t="s">
        <v>2552</v>
      </c>
      <c r="B670" s="848" t="s">
        <v>1757</v>
      </c>
      <c r="C670" s="847"/>
      <c r="D670" s="846"/>
    </row>
    <row r="671" spans="1:4" hidden="1" outlineLevel="1">
      <c r="A671" s="339" t="s">
        <v>2553</v>
      </c>
      <c r="B671" s="340" t="s">
        <v>2498</v>
      </c>
      <c r="C671" s="341" t="s">
        <v>12</v>
      </c>
      <c r="D671" s="342">
        <v>352.95</v>
      </c>
    </row>
    <row r="672" spans="1:4" hidden="1" outlineLevel="1">
      <c r="A672" s="335" t="s">
        <v>2554</v>
      </c>
      <c r="B672" s="336" t="s">
        <v>2500</v>
      </c>
      <c r="C672" s="337" t="s">
        <v>12</v>
      </c>
      <c r="D672" s="338">
        <v>100.64</v>
      </c>
    </row>
    <row r="673" spans="1:4" hidden="1" outlineLevel="1">
      <c r="A673" s="339" t="s">
        <v>2555</v>
      </c>
      <c r="B673" s="340" t="s">
        <v>2502</v>
      </c>
      <c r="C673" s="341" t="s">
        <v>12</v>
      </c>
      <c r="D673" s="342">
        <v>37.25</v>
      </c>
    </row>
    <row r="674" spans="1:4" hidden="1" outlineLevel="1">
      <c r="A674" s="335" t="s">
        <v>2556</v>
      </c>
      <c r="B674" s="336" t="s">
        <v>2504</v>
      </c>
      <c r="C674" s="337" t="s">
        <v>12</v>
      </c>
      <c r="D674" s="338">
        <v>453.59</v>
      </c>
    </row>
    <row r="675" spans="1:4" hidden="1" outlineLevel="1">
      <c r="A675" s="339" t="s">
        <v>2557</v>
      </c>
      <c r="B675" s="340" t="s">
        <v>2521</v>
      </c>
      <c r="C675" s="341" t="s">
        <v>12</v>
      </c>
      <c r="D675" s="342">
        <v>7.55</v>
      </c>
    </row>
    <row r="676" spans="1:4" hidden="1" outlineLevel="1">
      <c r="A676" s="849" t="s">
        <v>2558</v>
      </c>
      <c r="B676" s="848" t="s">
        <v>1758</v>
      </c>
      <c r="C676" s="847"/>
      <c r="D676" s="846"/>
    </row>
    <row r="677" spans="1:4" hidden="1" outlineLevel="1">
      <c r="A677" s="335" t="s">
        <v>2559</v>
      </c>
      <c r="B677" s="336" t="s">
        <v>2498</v>
      </c>
      <c r="C677" s="337" t="s">
        <v>12</v>
      </c>
      <c r="D677" s="338">
        <v>352.95</v>
      </c>
    </row>
    <row r="678" spans="1:4" hidden="1" outlineLevel="1">
      <c r="A678" s="339" t="s">
        <v>2560</v>
      </c>
      <c r="B678" s="340" t="s">
        <v>2500</v>
      </c>
      <c r="C678" s="341" t="s">
        <v>12</v>
      </c>
      <c r="D678" s="342">
        <v>100.64</v>
      </c>
    </row>
    <row r="679" spans="1:4" hidden="1" outlineLevel="1">
      <c r="A679" s="335" t="s">
        <v>2561</v>
      </c>
      <c r="B679" s="336" t="s">
        <v>2502</v>
      </c>
      <c r="C679" s="337" t="s">
        <v>12</v>
      </c>
      <c r="D679" s="338">
        <v>37.25</v>
      </c>
    </row>
    <row r="680" spans="1:4" hidden="1" outlineLevel="1">
      <c r="A680" s="339" t="s">
        <v>2562</v>
      </c>
      <c r="B680" s="340" t="s">
        <v>2504</v>
      </c>
      <c r="C680" s="341" t="s">
        <v>12</v>
      </c>
      <c r="D680" s="342">
        <v>453.59</v>
      </c>
    </row>
    <row r="681" spans="1:4" hidden="1" outlineLevel="1">
      <c r="A681" s="335" t="s">
        <v>2563</v>
      </c>
      <c r="B681" s="336" t="s">
        <v>2521</v>
      </c>
      <c r="C681" s="337" t="s">
        <v>12</v>
      </c>
      <c r="D681" s="338">
        <v>7.55</v>
      </c>
    </row>
    <row r="682" spans="1:4" hidden="1" outlineLevel="1">
      <c r="A682" s="849" t="s">
        <v>2564</v>
      </c>
      <c r="B682" s="848" t="s">
        <v>1759</v>
      </c>
      <c r="C682" s="847"/>
      <c r="D682" s="846"/>
    </row>
    <row r="683" spans="1:4" hidden="1" outlineLevel="1">
      <c r="A683" s="339" t="s">
        <v>2565</v>
      </c>
      <c r="B683" s="340" t="s">
        <v>2498</v>
      </c>
      <c r="C683" s="341" t="s">
        <v>12</v>
      </c>
      <c r="D683" s="342">
        <v>352.95</v>
      </c>
    </row>
    <row r="684" spans="1:4" hidden="1" outlineLevel="1">
      <c r="A684" s="335" t="s">
        <v>2566</v>
      </c>
      <c r="B684" s="336" t="s">
        <v>2500</v>
      </c>
      <c r="C684" s="337" t="s">
        <v>12</v>
      </c>
      <c r="D684" s="338">
        <v>100.64</v>
      </c>
    </row>
    <row r="685" spans="1:4" hidden="1" outlineLevel="1">
      <c r="A685" s="339" t="s">
        <v>2567</v>
      </c>
      <c r="B685" s="340" t="s">
        <v>2502</v>
      </c>
      <c r="C685" s="341" t="s">
        <v>12</v>
      </c>
      <c r="D685" s="342">
        <v>30.11</v>
      </c>
    </row>
    <row r="686" spans="1:4" hidden="1" outlineLevel="1">
      <c r="A686" s="335" t="s">
        <v>2568</v>
      </c>
      <c r="B686" s="336" t="s">
        <v>2504</v>
      </c>
      <c r="C686" s="337" t="s">
        <v>12</v>
      </c>
      <c r="D686" s="338">
        <v>453.59</v>
      </c>
    </row>
    <row r="687" spans="1:4" hidden="1" outlineLevel="1">
      <c r="A687" s="339" t="s">
        <v>2569</v>
      </c>
      <c r="B687" s="340" t="s">
        <v>2521</v>
      </c>
      <c r="C687" s="341" t="s">
        <v>12</v>
      </c>
      <c r="D687" s="342">
        <v>7.55</v>
      </c>
    </row>
    <row r="688" spans="1:4" hidden="1" outlineLevel="1">
      <c r="A688" s="849" t="s">
        <v>2570</v>
      </c>
      <c r="B688" s="848" t="s">
        <v>1049</v>
      </c>
      <c r="C688" s="847"/>
      <c r="D688" s="846"/>
    </row>
    <row r="689" spans="1:4" hidden="1" outlineLevel="1">
      <c r="A689" s="335" t="s">
        <v>2571</v>
      </c>
      <c r="B689" s="336" t="s">
        <v>2498</v>
      </c>
      <c r="C689" s="337" t="s">
        <v>12</v>
      </c>
      <c r="D689" s="338">
        <v>566.34</v>
      </c>
    </row>
    <row r="690" spans="1:4" hidden="1" outlineLevel="1">
      <c r="A690" s="339" t="s">
        <v>2572</v>
      </c>
      <c r="B690" s="340" t="s">
        <v>2500</v>
      </c>
      <c r="C690" s="341" t="s">
        <v>12</v>
      </c>
      <c r="D690" s="342">
        <v>217.89</v>
      </c>
    </row>
    <row r="691" spans="1:4" hidden="1" outlineLevel="1">
      <c r="A691" s="335" t="s">
        <v>2573</v>
      </c>
      <c r="B691" s="336" t="s">
        <v>2502</v>
      </c>
      <c r="C691" s="337" t="s">
        <v>12</v>
      </c>
      <c r="D691" s="338">
        <v>43.49</v>
      </c>
    </row>
    <row r="692" spans="1:4" hidden="1" outlineLevel="1">
      <c r="A692" s="339" t="s">
        <v>2574</v>
      </c>
      <c r="B692" s="340" t="s">
        <v>2504</v>
      </c>
      <c r="C692" s="341" t="s">
        <v>12</v>
      </c>
      <c r="D692" s="342">
        <v>784.23</v>
      </c>
    </row>
    <row r="693" spans="1:4" hidden="1" outlineLevel="1">
      <c r="A693" s="335" t="s">
        <v>2575</v>
      </c>
      <c r="B693" s="336" t="s">
        <v>2521</v>
      </c>
      <c r="C693" s="337" t="s">
        <v>12</v>
      </c>
      <c r="D693" s="338">
        <v>7.09</v>
      </c>
    </row>
    <row r="694" spans="1:4" hidden="1" outlineLevel="1">
      <c r="A694" s="849" t="s">
        <v>2576</v>
      </c>
      <c r="B694" s="848" t="s">
        <v>1048</v>
      </c>
      <c r="C694" s="847"/>
      <c r="D694" s="846"/>
    </row>
    <row r="695" spans="1:4" hidden="1" outlineLevel="1">
      <c r="A695" s="339" t="s">
        <v>2577</v>
      </c>
      <c r="B695" s="340" t="s">
        <v>2498</v>
      </c>
      <c r="C695" s="341" t="s">
        <v>12</v>
      </c>
      <c r="D695" s="342">
        <v>238.03</v>
      </c>
    </row>
    <row r="696" spans="1:4" hidden="1" outlineLevel="1">
      <c r="A696" s="335" t="s">
        <v>2578</v>
      </c>
      <c r="B696" s="336" t="s">
        <v>2500</v>
      </c>
      <c r="C696" s="337" t="s">
        <v>12</v>
      </c>
      <c r="D696" s="338">
        <v>91.21</v>
      </c>
    </row>
    <row r="697" spans="1:4" hidden="1" outlineLevel="1">
      <c r="A697" s="339" t="s">
        <v>2579</v>
      </c>
      <c r="B697" s="340" t="s">
        <v>2502</v>
      </c>
      <c r="C697" s="341" t="s">
        <v>12</v>
      </c>
      <c r="D697" s="342">
        <v>25.09</v>
      </c>
    </row>
    <row r="698" spans="1:4" hidden="1" outlineLevel="1">
      <c r="A698" s="335" t="s">
        <v>2580</v>
      </c>
      <c r="B698" s="336" t="s">
        <v>2504</v>
      </c>
      <c r="C698" s="337" t="s">
        <v>12</v>
      </c>
      <c r="D698" s="338">
        <v>329.24</v>
      </c>
    </row>
    <row r="699" spans="1:4" hidden="1" outlineLevel="1">
      <c r="A699" s="339" t="s">
        <v>2581</v>
      </c>
      <c r="B699" s="340" t="s">
        <v>2582</v>
      </c>
      <c r="C699" s="341" t="s">
        <v>12</v>
      </c>
      <c r="D699" s="342">
        <v>18.64</v>
      </c>
    </row>
    <row r="700" spans="1:4" hidden="1" outlineLevel="1">
      <c r="A700" s="335" t="s">
        <v>2583</v>
      </c>
      <c r="B700" s="336" t="s">
        <v>2521</v>
      </c>
      <c r="C700" s="337" t="s">
        <v>12</v>
      </c>
      <c r="D700" s="338">
        <v>9.3699999999999992</v>
      </c>
    </row>
    <row r="701" spans="1:4" hidden="1" outlineLevel="1">
      <c r="A701" s="849" t="s">
        <v>2584</v>
      </c>
      <c r="B701" s="848" t="s">
        <v>1055</v>
      </c>
      <c r="C701" s="847"/>
      <c r="D701" s="846"/>
    </row>
    <row r="702" spans="1:4" hidden="1" outlineLevel="1">
      <c r="A702" s="339" t="s">
        <v>2585</v>
      </c>
      <c r="B702" s="340" t="s">
        <v>2498</v>
      </c>
      <c r="C702" s="341" t="s">
        <v>12</v>
      </c>
      <c r="D702" s="342">
        <v>71.12</v>
      </c>
    </row>
    <row r="703" spans="1:4" hidden="1" outlineLevel="1">
      <c r="A703" s="335" t="s">
        <v>2586</v>
      </c>
      <c r="B703" s="336" t="s">
        <v>2500</v>
      </c>
      <c r="C703" s="337" t="s">
        <v>12</v>
      </c>
      <c r="D703" s="338">
        <v>36.090000000000003</v>
      </c>
    </row>
    <row r="704" spans="1:4" hidden="1" outlineLevel="1">
      <c r="A704" s="339" t="s">
        <v>2587</v>
      </c>
      <c r="B704" s="340" t="s">
        <v>2502</v>
      </c>
      <c r="C704" s="341" t="s">
        <v>12</v>
      </c>
      <c r="D704" s="342">
        <v>28.11</v>
      </c>
    </row>
    <row r="705" spans="1:4" hidden="1" outlineLevel="1">
      <c r="A705" s="335" t="s">
        <v>2588</v>
      </c>
      <c r="B705" s="336" t="s">
        <v>2504</v>
      </c>
      <c r="C705" s="337" t="s">
        <v>12</v>
      </c>
      <c r="D705" s="338">
        <v>107.21</v>
      </c>
    </row>
    <row r="706" spans="1:4" hidden="1" outlineLevel="1">
      <c r="A706" s="849" t="s">
        <v>2589</v>
      </c>
      <c r="B706" s="848" t="s">
        <v>1058</v>
      </c>
      <c r="C706" s="847"/>
      <c r="D706" s="846"/>
    </row>
    <row r="707" spans="1:4" hidden="1" outlineLevel="1">
      <c r="A707" s="339" t="s">
        <v>2590</v>
      </c>
      <c r="B707" s="340" t="s">
        <v>2498</v>
      </c>
      <c r="C707" s="341" t="s">
        <v>12</v>
      </c>
      <c r="D707" s="342">
        <v>22.72</v>
      </c>
    </row>
    <row r="708" spans="1:4" hidden="1" outlineLevel="1">
      <c r="A708" s="335" t="s">
        <v>2591</v>
      </c>
      <c r="B708" s="336" t="s">
        <v>2500</v>
      </c>
      <c r="C708" s="337" t="s">
        <v>12</v>
      </c>
      <c r="D708" s="338">
        <v>27.28</v>
      </c>
    </row>
    <row r="709" spans="1:4" hidden="1" outlineLevel="1">
      <c r="A709" s="339" t="s">
        <v>2592</v>
      </c>
      <c r="B709" s="340" t="s">
        <v>2502</v>
      </c>
      <c r="C709" s="341" t="s">
        <v>12</v>
      </c>
      <c r="D709" s="342">
        <v>5.53</v>
      </c>
    </row>
    <row r="710" spans="1:4" hidden="1" outlineLevel="1">
      <c r="A710" s="335" t="s">
        <v>2593</v>
      </c>
      <c r="B710" s="336" t="s">
        <v>2504</v>
      </c>
      <c r="C710" s="337" t="s">
        <v>12</v>
      </c>
      <c r="D710" s="338">
        <v>50</v>
      </c>
    </row>
    <row r="711" spans="1:4" hidden="1" outlineLevel="1">
      <c r="A711" s="849" t="s">
        <v>2594</v>
      </c>
      <c r="B711" s="848" t="s">
        <v>1776</v>
      </c>
      <c r="C711" s="847"/>
      <c r="D711" s="846"/>
    </row>
    <row r="712" spans="1:4" hidden="1" outlineLevel="1">
      <c r="A712" s="339" t="s">
        <v>2595</v>
      </c>
      <c r="B712" s="340" t="s">
        <v>2498</v>
      </c>
      <c r="C712" s="341" t="s">
        <v>12</v>
      </c>
      <c r="D712" s="342">
        <v>51.28</v>
      </c>
    </row>
    <row r="713" spans="1:4" hidden="1" outlineLevel="1">
      <c r="A713" s="335" t="s">
        <v>2596</v>
      </c>
      <c r="B713" s="336" t="s">
        <v>2500</v>
      </c>
      <c r="C713" s="337" t="s">
        <v>12</v>
      </c>
      <c r="D713" s="338">
        <v>8.73</v>
      </c>
    </row>
    <row r="714" spans="1:4" hidden="1" outlineLevel="1">
      <c r="A714" s="339" t="s">
        <v>2597</v>
      </c>
      <c r="B714" s="340" t="s">
        <v>2502</v>
      </c>
      <c r="C714" s="341" t="s">
        <v>12</v>
      </c>
      <c r="D714" s="342">
        <v>6.97</v>
      </c>
    </row>
    <row r="715" spans="1:4" hidden="1" outlineLevel="1">
      <c r="A715" s="335" t="s">
        <v>2598</v>
      </c>
      <c r="B715" s="336" t="s">
        <v>2504</v>
      </c>
      <c r="C715" s="337" t="s">
        <v>12</v>
      </c>
      <c r="D715" s="338">
        <v>60.01</v>
      </c>
    </row>
    <row r="716" spans="1:4" collapsed="1">
      <c r="A716" s="331" t="s">
        <v>2599</v>
      </c>
      <c r="B716" s="332" t="s">
        <v>2600</v>
      </c>
      <c r="C716" s="333"/>
      <c r="D716" s="334"/>
    </row>
    <row r="717" spans="1:4" hidden="1" outlineLevel="1">
      <c r="A717" s="849" t="s">
        <v>2601</v>
      </c>
      <c r="B717" s="848" t="s">
        <v>1056</v>
      </c>
      <c r="C717" s="847"/>
      <c r="D717" s="846"/>
    </row>
    <row r="718" spans="1:4" hidden="1" outlineLevel="1">
      <c r="A718" s="339" t="s">
        <v>2602</v>
      </c>
      <c r="B718" s="340" t="s">
        <v>1976</v>
      </c>
      <c r="C718" s="341" t="s">
        <v>12</v>
      </c>
      <c r="D718" s="342">
        <v>31.81</v>
      </c>
    </row>
    <row r="719" spans="1:4" hidden="1" outlineLevel="1">
      <c r="A719" s="849" t="s">
        <v>2603</v>
      </c>
      <c r="B719" s="848" t="s">
        <v>1053</v>
      </c>
      <c r="C719" s="847"/>
      <c r="D719" s="846"/>
    </row>
    <row r="720" spans="1:4" hidden="1" outlineLevel="1">
      <c r="A720" s="335" t="s">
        <v>2604</v>
      </c>
      <c r="B720" s="336" t="s">
        <v>1976</v>
      </c>
      <c r="C720" s="337" t="s">
        <v>12</v>
      </c>
      <c r="D720" s="338">
        <v>42.53</v>
      </c>
    </row>
    <row r="721" spans="1:7" hidden="1" outlineLevel="1">
      <c r="A721" s="849" t="s">
        <v>2605</v>
      </c>
      <c r="B721" s="848" t="s">
        <v>1052</v>
      </c>
      <c r="C721" s="847"/>
      <c r="D721" s="846"/>
    </row>
    <row r="722" spans="1:7" hidden="1" outlineLevel="1">
      <c r="A722" s="339" t="s">
        <v>2606</v>
      </c>
      <c r="B722" s="340" t="s">
        <v>1976</v>
      </c>
      <c r="C722" s="341" t="s">
        <v>12</v>
      </c>
      <c r="D722" s="342">
        <v>46.87</v>
      </c>
    </row>
    <row r="723" spans="1:7" hidden="1" outlineLevel="1">
      <c r="A723" s="849" t="s">
        <v>2607</v>
      </c>
      <c r="B723" s="848" t="s">
        <v>1051</v>
      </c>
      <c r="C723" s="847"/>
      <c r="D723" s="846"/>
    </row>
    <row r="724" spans="1:7" hidden="1" outlineLevel="1">
      <c r="A724" s="335" t="s">
        <v>2608</v>
      </c>
      <c r="B724" s="336" t="s">
        <v>1976</v>
      </c>
      <c r="C724" s="337" t="s">
        <v>12</v>
      </c>
      <c r="D724" s="338">
        <v>195.76</v>
      </c>
    </row>
    <row r="725" spans="1:7" hidden="1" outlineLevel="1">
      <c r="A725" s="849" t="s">
        <v>2609</v>
      </c>
      <c r="B725" s="848" t="s">
        <v>1050</v>
      </c>
      <c r="C725" s="847"/>
      <c r="D725" s="846"/>
    </row>
    <row r="726" spans="1:7" hidden="1" outlineLevel="1">
      <c r="A726" s="339" t="s">
        <v>2610</v>
      </c>
      <c r="B726" s="340" t="s">
        <v>1976</v>
      </c>
      <c r="C726" s="341" t="s">
        <v>12</v>
      </c>
      <c r="D726" s="342">
        <v>194.32</v>
      </c>
    </row>
    <row r="727" spans="1:7" hidden="1" outlineLevel="1">
      <c r="A727" s="849" t="s">
        <v>2611</v>
      </c>
      <c r="B727" s="848" t="s">
        <v>1753</v>
      </c>
      <c r="C727" s="847"/>
      <c r="D727" s="846"/>
    </row>
    <row r="728" spans="1:7" hidden="1" outlineLevel="1">
      <c r="A728" s="335" t="s">
        <v>2612</v>
      </c>
      <c r="B728" s="336" t="s">
        <v>1976</v>
      </c>
      <c r="C728" s="337" t="s">
        <v>12</v>
      </c>
      <c r="D728" s="338">
        <v>194.32</v>
      </c>
      <c r="F728" s="10"/>
    </row>
    <row r="729" spans="1:7" hidden="1" outlineLevel="1">
      <c r="A729" s="849" t="s">
        <v>2613</v>
      </c>
      <c r="B729" s="848" t="s">
        <v>1754</v>
      </c>
      <c r="C729" s="847"/>
      <c r="D729" s="846"/>
    </row>
    <row r="730" spans="1:7" hidden="1" outlineLevel="1">
      <c r="A730" s="339" t="s">
        <v>2614</v>
      </c>
      <c r="B730" s="340" t="s">
        <v>1976</v>
      </c>
      <c r="C730" s="341" t="s">
        <v>12</v>
      </c>
      <c r="D730" s="342">
        <v>194.32</v>
      </c>
      <c r="G730" s="1147"/>
    </row>
    <row r="731" spans="1:7" hidden="1" outlineLevel="1">
      <c r="A731" s="849" t="s">
        <v>2615</v>
      </c>
      <c r="B731" s="848" t="s">
        <v>1755</v>
      </c>
      <c r="C731" s="847"/>
      <c r="D731" s="846"/>
    </row>
    <row r="732" spans="1:7" hidden="1" outlineLevel="1">
      <c r="A732" s="335" t="s">
        <v>2616</v>
      </c>
      <c r="B732" s="336" t="s">
        <v>1976</v>
      </c>
      <c r="C732" s="337" t="s">
        <v>12</v>
      </c>
      <c r="D732" s="338">
        <v>194.32</v>
      </c>
    </row>
    <row r="733" spans="1:7" hidden="1" outlineLevel="1">
      <c r="A733" s="849" t="s">
        <v>2617</v>
      </c>
      <c r="B733" s="848" t="s">
        <v>1756</v>
      </c>
      <c r="C733" s="847"/>
      <c r="D733" s="846"/>
    </row>
    <row r="734" spans="1:7" hidden="1" outlineLevel="1">
      <c r="A734" s="339" t="s">
        <v>2618</v>
      </c>
      <c r="B734" s="340" t="s">
        <v>1976</v>
      </c>
      <c r="C734" s="341" t="s">
        <v>12</v>
      </c>
      <c r="D734" s="342">
        <v>194.32</v>
      </c>
    </row>
    <row r="735" spans="1:7" hidden="1" outlineLevel="1">
      <c r="A735" s="849" t="s">
        <v>2619</v>
      </c>
      <c r="B735" s="848" t="s">
        <v>1757</v>
      </c>
      <c r="C735" s="847"/>
      <c r="D735" s="846"/>
    </row>
    <row r="736" spans="1:7" hidden="1" outlineLevel="1">
      <c r="A736" s="335" t="s">
        <v>2620</v>
      </c>
      <c r="B736" s="336" t="s">
        <v>1976</v>
      </c>
      <c r="C736" s="337" t="s">
        <v>12</v>
      </c>
      <c r="D736" s="338">
        <v>194.32</v>
      </c>
    </row>
    <row r="737" spans="1:7" hidden="1" outlineLevel="1">
      <c r="A737" s="849" t="s">
        <v>2621</v>
      </c>
      <c r="B737" s="848" t="s">
        <v>1758</v>
      </c>
      <c r="C737" s="847"/>
      <c r="D737" s="846"/>
    </row>
    <row r="738" spans="1:7" hidden="1" outlineLevel="1">
      <c r="A738" s="339" t="s">
        <v>2622</v>
      </c>
      <c r="B738" s="340" t="s">
        <v>1976</v>
      </c>
      <c r="C738" s="341" t="s">
        <v>12</v>
      </c>
      <c r="D738" s="342">
        <v>194.32</v>
      </c>
    </row>
    <row r="739" spans="1:7" hidden="1" outlineLevel="1">
      <c r="A739" s="849" t="s">
        <v>2623</v>
      </c>
      <c r="B739" s="848" t="s">
        <v>1759</v>
      </c>
      <c r="C739" s="847"/>
      <c r="D739" s="846"/>
    </row>
    <row r="740" spans="1:7" hidden="1" outlineLevel="1">
      <c r="A740" s="335" t="s">
        <v>2624</v>
      </c>
      <c r="B740" s="336" t="s">
        <v>1976</v>
      </c>
      <c r="C740" s="337" t="s">
        <v>12</v>
      </c>
      <c r="D740" s="338">
        <v>194.32</v>
      </c>
    </row>
    <row r="741" spans="1:7" hidden="1" outlineLevel="1">
      <c r="A741" s="849" t="s">
        <v>2625</v>
      </c>
      <c r="B741" s="848" t="s">
        <v>1049</v>
      </c>
      <c r="C741" s="847"/>
      <c r="D741" s="846"/>
    </row>
    <row r="742" spans="1:7" hidden="1" outlineLevel="1">
      <c r="A742" s="339" t="s">
        <v>2626</v>
      </c>
      <c r="B742" s="340" t="s">
        <v>1976</v>
      </c>
      <c r="C742" s="341" t="s">
        <v>12</v>
      </c>
      <c r="D742" s="342">
        <v>194.33</v>
      </c>
    </row>
    <row r="743" spans="1:7" hidden="1" outlineLevel="1">
      <c r="A743" s="849" t="s">
        <v>2627</v>
      </c>
      <c r="B743" s="848" t="s">
        <v>1048</v>
      </c>
      <c r="C743" s="847"/>
      <c r="D743" s="846"/>
    </row>
    <row r="744" spans="1:7" hidden="1" outlineLevel="1">
      <c r="A744" s="335" t="s">
        <v>2628</v>
      </c>
      <c r="B744" s="336" t="s">
        <v>1976</v>
      </c>
      <c r="C744" s="337" t="s">
        <v>12</v>
      </c>
      <c r="D744" s="338">
        <v>162.25</v>
      </c>
    </row>
    <row r="745" spans="1:7" collapsed="1">
      <c r="A745" s="331" t="s">
        <v>2629</v>
      </c>
      <c r="B745" s="332" t="s">
        <v>2630</v>
      </c>
      <c r="C745" s="333"/>
      <c r="D745" s="334"/>
    </row>
    <row r="746" spans="1:7" hidden="1" outlineLevel="1">
      <c r="A746" s="849" t="s">
        <v>2631</v>
      </c>
      <c r="B746" s="848" t="s">
        <v>1056</v>
      </c>
      <c r="C746" s="847"/>
      <c r="D746" s="846"/>
    </row>
    <row r="747" spans="1:7" hidden="1" outlineLevel="1">
      <c r="A747" s="339" t="s">
        <v>2632</v>
      </c>
      <c r="B747" s="340" t="s">
        <v>1972</v>
      </c>
      <c r="C747" s="341" t="s">
        <v>12</v>
      </c>
      <c r="D747" s="342">
        <v>26.39</v>
      </c>
      <c r="F747" s="7" t="s">
        <v>4256</v>
      </c>
    </row>
    <row r="748" spans="1:7" hidden="1" outlineLevel="1">
      <c r="A748" s="335" t="s">
        <v>2633</v>
      </c>
      <c r="B748" s="336" t="s">
        <v>1974</v>
      </c>
      <c r="C748" s="337" t="s">
        <v>12</v>
      </c>
      <c r="D748" s="338">
        <v>4.41</v>
      </c>
      <c r="F748" s="10">
        <f>SUM(D747:D785)</f>
        <v>1124.7999999999997</v>
      </c>
      <c r="G748" s="7" t="s">
        <v>2195</v>
      </c>
    </row>
    <row r="749" spans="1:7" hidden="1" outlineLevel="1">
      <c r="A749" s="339" t="s">
        <v>2634</v>
      </c>
      <c r="B749" s="340" t="s">
        <v>1975</v>
      </c>
      <c r="C749" s="341" t="s">
        <v>12</v>
      </c>
      <c r="D749" s="342">
        <v>243.29</v>
      </c>
      <c r="F749" s="10">
        <f>SUM(D718:D744)</f>
        <v>2228.1099999999997</v>
      </c>
    </row>
    <row r="750" spans="1:7" hidden="1" outlineLevel="1">
      <c r="A750" s="335" t="s">
        <v>2635</v>
      </c>
      <c r="B750" s="336" t="s">
        <v>1977</v>
      </c>
      <c r="C750" s="337" t="s">
        <v>12</v>
      </c>
      <c r="D750" s="338">
        <v>38.14</v>
      </c>
    </row>
    <row r="751" spans="1:7" hidden="1" outlineLevel="1">
      <c r="A751" s="849" t="s">
        <v>2636</v>
      </c>
      <c r="B751" s="848" t="s">
        <v>1053</v>
      </c>
      <c r="C751" s="847"/>
      <c r="D751" s="846"/>
    </row>
    <row r="752" spans="1:7" hidden="1" outlineLevel="1">
      <c r="A752" s="339" t="s">
        <v>2637</v>
      </c>
      <c r="B752" s="340" t="s">
        <v>1974</v>
      </c>
      <c r="C752" s="341" t="s">
        <v>12</v>
      </c>
      <c r="D752" s="342">
        <v>4.4000000000000004</v>
      </c>
    </row>
    <row r="753" spans="1:4" hidden="1" outlineLevel="1">
      <c r="A753" s="335" t="s">
        <v>2638</v>
      </c>
      <c r="B753" s="336" t="s">
        <v>1975</v>
      </c>
      <c r="C753" s="337" t="s">
        <v>12</v>
      </c>
      <c r="D753" s="338">
        <v>293.27999999999997</v>
      </c>
    </row>
    <row r="754" spans="1:4" hidden="1" outlineLevel="1">
      <c r="A754" s="849" t="s">
        <v>2639</v>
      </c>
      <c r="B754" s="848" t="s">
        <v>1052</v>
      </c>
      <c r="C754" s="847"/>
      <c r="D754" s="846"/>
    </row>
    <row r="755" spans="1:4" hidden="1" outlineLevel="1">
      <c r="A755" s="339" t="s">
        <v>2640</v>
      </c>
      <c r="B755" s="340" t="s">
        <v>1974</v>
      </c>
      <c r="C755" s="341" t="s">
        <v>12</v>
      </c>
      <c r="D755" s="342">
        <v>4.21</v>
      </c>
    </row>
    <row r="756" spans="1:4" hidden="1" outlineLevel="1">
      <c r="A756" s="335" t="s">
        <v>2641</v>
      </c>
      <c r="B756" s="336" t="s">
        <v>1975</v>
      </c>
      <c r="C756" s="337" t="s">
        <v>12</v>
      </c>
      <c r="D756" s="338">
        <v>374.91</v>
      </c>
    </row>
    <row r="757" spans="1:4" hidden="1" outlineLevel="1">
      <c r="A757" s="849" t="s">
        <v>2642</v>
      </c>
      <c r="B757" s="848" t="s">
        <v>1051</v>
      </c>
      <c r="C757" s="847"/>
      <c r="D757" s="846"/>
    </row>
    <row r="758" spans="1:4" hidden="1" outlineLevel="1">
      <c r="A758" s="339" t="s">
        <v>2643</v>
      </c>
      <c r="B758" s="340" t="s">
        <v>1975</v>
      </c>
      <c r="C758" s="341" t="s">
        <v>12</v>
      </c>
      <c r="D758" s="342">
        <v>4.4000000000000004</v>
      </c>
    </row>
    <row r="759" spans="1:4" hidden="1" outlineLevel="1">
      <c r="A759" s="849" t="s">
        <v>2644</v>
      </c>
      <c r="B759" s="848" t="s">
        <v>1050</v>
      </c>
      <c r="C759" s="847"/>
      <c r="D759" s="846"/>
    </row>
    <row r="760" spans="1:4" hidden="1" outlineLevel="1">
      <c r="A760" s="335" t="s">
        <v>2645</v>
      </c>
      <c r="B760" s="336" t="s">
        <v>1975</v>
      </c>
      <c r="C760" s="337" t="s">
        <v>12</v>
      </c>
      <c r="D760" s="338">
        <v>4.4000000000000004</v>
      </c>
    </row>
    <row r="761" spans="1:4" hidden="1" outlineLevel="1">
      <c r="A761" s="849" t="s">
        <v>2646</v>
      </c>
      <c r="B761" s="848" t="s">
        <v>1753</v>
      </c>
      <c r="C761" s="847"/>
      <c r="D761" s="846"/>
    </row>
    <row r="762" spans="1:4" hidden="1" outlineLevel="1">
      <c r="A762" s="339" t="s">
        <v>2647</v>
      </c>
      <c r="B762" s="340" t="s">
        <v>1975</v>
      </c>
      <c r="C762" s="341" t="s">
        <v>12</v>
      </c>
      <c r="D762" s="342">
        <v>4.4000000000000004</v>
      </c>
    </row>
    <row r="763" spans="1:4" hidden="1" outlineLevel="1">
      <c r="A763" s="849" t="s">
        <v>2648</v>
      </c>
      <c r="B763" s="848" t="s">
        <v>1754</v>
      </c>
      <c r="C763" s="847"/>
      <c r="D763" s="846"/>
    </row>
    <row r="764" spans="1:4" hidden="1" outlineLevel="1">
      <c r="A764" s="335" t="s">
        <v>2649</v>
      </c>
      <c r="B764" s="336" t="s">
        <v>1975</v>
      </c>
      <c r="C764" s="337" t="s">
        <v>12</v>
      </c>
      <c r="D764" s="338">
        <v>4.4000000000000004</v>
      </c>
    </row>
    <row r="765" spans="1:4" hidden="1" outlineLevel="1">
      <c r="A765" s="849" t="s">
        <v>2650</v>
      </c>
      <c r="B765" s="848" t="s">
        <v>1755</v>
      </c>
      <c r="C765" s="847"/>
      <c r="D765" s="846"/>
    </row>
    <row r="766" spans="1:4" hidden="1" outlineLevel="1">
      <c r="A766" s="339" t="s">
        <v>2651</v>
      </c>
      <c r="B766" s="340" t="s">
        <v>1975</v>
      </c>
      <c r="C766" s="341" t="s">
        <v>12</v>
      </c>
      <c r="D766" s="342">
        <v>4.4000000000000004</v>
      </c>
    </row>
    <row r="767" spans="1:4" hidden="1" outlineLevel="1">
      <c r="A767" s="849" t="s">
        <v>2652</v>
      </c>
      <c r="B767" s="848" t="s">
        <v>1756</v>
      </c>
      <c r="C767" s="847"/>
      <c r="D767" s="846"/>
    </row>
    <row r="768" spans="1:4" hidden="1" outlineLevel="1">
      <c r="A768" s="335" t="s">
        <v>2653</v>
      </c>
      <c r="B768" s="336" t="s">
        <v>1975</v>
      </c>
      <c r="C768" s="337" t="s">
        <v>12</v>
      </c>
      <c r="D768" s="338">
        <v>4.4000000000000004</v>
      </c>
    </row>
    <row r="769" spans="1:4" hidden="1" outlineLevel="1">
      <c r="A769" s="849" t="s">
        <v>2654</v>
      </c>
      <c r="B769" s="848" t="s">
        <v>1757</v>
      </c>
      <c r="C769" s="847"/>
      <c r="D769" s="846"/>
    </row>
    <row r="770" spans="1:4" hidden="1" outlineLevel="1">
      <c r="A770" s="339" t="s">
        <v>2655</v>
      </c>
      <c r="B770" s="340" t="s">
        <v>1975</v>
      </c>
      <c r="C770" s="341" t="s">
        <v>12</v>
      </c>
      <c r="D770" s="342">
        <v>4.4000000000000004</v>
      </c>
    </row>
    <row r="771" spans="1:4" hidden="1" outlineLevel="1">
      <c r="A771" s="849" t="s">
        <v>2656</v>
      </c>
      <c r="B771" s="848" t="s">
        <v>1758</v>
      </c>
      <c r="C771" s="847"/>
      <c r="D771" s="846"/>
    </row>
    <row r="772" spans="1:4" hidden="1" outlineLevel="1">
      <c r="A772" s="335" t="s">
        <v>2657</v>
      </c>
      <c r="B772" s="336" t="s">
        <v>1975</v>
      </c>
      <c r="C772" s="337" t="s">
        <v>12</v>
      </c>
      <c r="D772" s="338">
        <v>4.4000000000000004</v>
      </c>
    </row>
    <row r="773" spans="1:4" hidden="1" outlineLevel="1">
      <c r="A773" s="849" t="s">
        <v>2658</v>
      </c>
      <c r="B773" s="848" t="s">
        <v>1759</v>
      </c>
      <c r="C773" s="847"/>
      <c r="D773" s="846"/>
    </row>
    <row r="774" spans="1:4" hidden="1" outlineLevel="1">
      <c r="A774" s="339" t="s">
        <v>2659</v>
      </c>
      <c r="B774" s="340" t="s">
        <v>1975</v>
      </c>
      <c r="C774" s="341" t="s">
        <v>12</v>
      </c>
      <c r="D774" s="342">
        <v>4.4000000000000004</v>
      </c>
    </row>
    <row r="775" spans="1:4" hidden="1" outlineLevel="1">
      <c r="A775" s="849" t="s">
        <v>2660</v>
      </c>
      <c r="B775" s="848" t="s">
        <v>1049</v>
      </c>
      <c r="C775" s="847"/>
      <c r="D775" s="846"/>
    </row>
    <row r="776" spans="1:4" hidden="1" outlineLevel="1">
      <c r="A776" s="335" t="s">
        <v>2661</v>
      </c>
      <c r="B776" s="336" t="s">
        <v>1975</v>
      </c>
      <c r="C776" s="337" t="s">
        <v>12</v>
      </c>
      <c r="D776" s="338">
        <v>4.34</v>
      </c>
    </row>
    <row r="777" spans="1:4" hidden="1" outlineLevel="1">
      <c r="A777" s="849" t="s">
        <v>2662</v>
      </c>
      <c r="B777" s="848" t="s">
        <v>1048</v>
      </c>
      <c r="C777" s="847"/>
      <c r="D777" s="846"/>
    </row>
    <row r="778" spans="1:4" hidden="1" outlineLevel="1">
      <c r="A778" s="339" t="s">
        <v>2663</v>
      </c>
      <c r="B778" s="340" t="s">
        <v>1975</v>
      </c>
      <c r="C778" s="341" t="s">
        <v>12</v>
      </c>
      <c r="D778" s="342">
        <v>7.96</v>
      </c>
    </row>
    <row r="779" spans="1:4" hidden="1" outlineLevel="1">
      <c r="A779" s="849" t="s">
        <v>2664</v>
      </c>
      <c r="B779" s="848" t="s">
        <v>1055</v>
      </c>
      <c r="C779" s="847"/>
      <c r="D779" s="846"/>
    </row>
    <row r="780" spans="1:4" hidden="1" outlineLevel="1">
      <c r="A780" s="335" t="s">
        <v>2665</v>
      </c>
      <c r="B780" s="336" t="s">
        <v>1974</v>
      </c>
      <c r="C780" s="337" t="s">
        <v>12</v>
      </c>
      <c r="D780" s="338">
        <v>11.01</v>
      </c>
    </row>
    <row r="781" spans="1:4" hidden="1" outlineLevel="1">
      <c r="A781" s="339" t="s">
        <v>2666</v>
      </c>
      <c r="B781" s="340" t="s">
        <v>1975</v>
      </c>
      <c r="C781" s="341" t="s">
        <v>12</v>
      </c>
      <c r="D781" s="342">
        <v>15.22</v>
      </c>
    </row>
    <row r="782" spans="1:4" hidden="1" outlineLevel="1">
      <c r="A782" s="849" t="s">
        <v>2667</v>
      </c>
      <c r="B782" s="848" t="s">
        <v>1058</v>
      </c>
      <c r="C782" s="847"/>
      <c r="D782" s="846"/>
    </row>
    <row r="783" spans="1:4" hidden="1" outlineLevel="1">
      <c r="A783" s="335" t="s">
        <v>2668</v>
      </c>
      <c r="B783" s="336" t="s">
        <v>1975</v>
      </c>
      <c r="C783" s="337" t="s">
        <v>12</v>
      </c>
      <c r="D783" s="338">
        <v>28.82</v>
      </c>
    </row>
    <row r="784" spans="1:4" hidden="1" outlineLevel="1">
      <c r="A784" s="849" t="s">
        <v>2669</v>
      </c>
      <c r="B784" s="848" t="s">
        <v>1776</v>
      </c>
      <c r="C784" s="847"/>
      <c r="D784" s="846"/>
    </row>
    <row r="785" spans="1:7" hidden="1" outlineLevel="1">
      <c r="A785" s="339" t="s">
        <v>2670</v>
      </c>
      <c r="B785" s="340" t="s">
        <v>1975</v>
      </c>
      <c r="C785" s="341" t="s">
        <v>12</v>
      </c>
      <c r="D785" s="342">
        <v>28.82</v>
      </c>
    </row>
    <row r="786" spans="1:7" hidden="1" outlineLevel="1">
      <c r="A786" s="331" t="s">
        <v>2671</v>
      </c>
      <c r="B786" s="332" t="s">
        <v>2672</v>
      </c>
      <c r="C786" s="333"/>
      <c r="D786" s="334"/>
      <c r="F786" s="1001">
        <f>SUM(Ger_Executivo!L881:L934)</f>
        <v>7147.2159999999985</v>
      </c>
    </row>
    <row r="787" spans="1:7" hidden="1" outlineLevel="1">
      <c r="A787" s="849" t="s">
        <v>2673</v>
      </c>
      <c r="B787" s="848" t="s">
        <v>1056</v>
      </c>
      <c r="C787" s="847"/>
      <c r="D787" s="846"/>
      <c r="F787" s="1001">
        <f>F786-F748</f>
        <v>6022.4159999999993</v>
      </c>
    </row>
    <row r="788" spans="1:7" hidden="1" outlineLevel="1">
      <c r="A788" s="335" t="s">
        <v>2674</v>
      </c>
      <c r="B788" s="336" t="s">
        <v>2675</v>
      </c>
      <c r="C788" s="337" t="s">
        <v>12</v>
      </c>
      <c r="D788" s="338">
        <v>274.08999999999997</v>
      </c>
      <c r="F788" s="10">
        <f>SUM(D788:D835)</f>
        <v>3352.9200000000019</v>
      </c>
      <c r="G788" s="7" t="s">
        <v>2195</v>
      </c>
    </row>
    <row r="789" spans="1:7" hidden="1" outlineLevel="1">
      <c r="A789" s="339" t="s">
        <v>2676</v>
      </c>
      <c r="B789" s="340" t="s">
        <v>2677</v>
      </c>
      <c r="C789" s="341" t="s">
        <v>12</v>
      </c>
      <c r="D789" s="342">
        <v>31.81</v>
      </c>
    </row>
    <row r="790" spans="1:7" hidden="1" outlineLevel="1">
      <c r="A790" s="335" t="s">
        <v>2678</v>
      </c>
      <c r="B790" s="336" t="s">
        <v>2679</v>
      </c>
      <c r="C790" s="337" t="s">
        <v>12</v>
      </c>
      <c r="D790" s="338">
        <v>38.14</v>
      </c>
    </row>
    <row r="791" spans="1:7" hidden="1" outlineLevel="1">
      <c r="A791" s="849" t="s">
        <v>2680</v>
      </c>
      <c r="B791" s="848" t="s">
        <v>1053</v>
      </c>
      <c r="C791" s="847"/>
      <c r="D791" s="846"/>
    </row>
    <row r="792" spans="1:7" hidden="1" outlineLevel="1">
      <c r="A792" s="339" t="s">
        <v>2681</v>
      </c>
      <c r="B792" s="340" t="s">
        <v>2675</v>
      </c>
      <c r="C792" s="341" t="s">
        <v>12</v>
      </c>
      <c r="D792" s="342">
        <v>297.69</v>
      </c>
    </row>
    <row r="793" spans="1:7" hidden="1" outlineLevel="1">
      <c r="A793" s="335" t="s">
        <v>2682</v>
      </c>
      <c r="B793" s="336" t="s">
        <v>2677</v>
      </c>
      <c r="C793" s="337" t="s">
        <v>12</v>
      </c>
      <c r="D793" s="338">
        <v>42.53</v>
      </c>
    </row>
    <row r="794" spans="1:7" hidden="1" outlineLevel="1">
      <c r="A794" s="849" t="s">
        <v>2683</v>
      </c>
      <c r="B794" s="848" t="s">
        <v>1052</v>
      </c>
      <c r="C794" s="847"/>
      <c r="D794" s="846"/>
    </row>
    <row r="795" spans="1:7" hidden="1" outlineLevel="1">
      <c r="A795" s="339" t="s">
        <v>2684</v>
      </c>
      <c r="B795" s="340" t="s">
        <v>2675</v>
      </c>
      <c r="C795" s="341" t="s">
        <v>12</v>
      </c>
      <c r="D795" s="342">
        <v>379.12</v>
      </c>
    </row>
    <row r="796" spans="1:7" hidden="1" outlineLevel="1">
      <c r="A796" s="335" t="s">
        <v>2685</v>
      </c>
      <c r="B796" s="336" t="s">
        <v>2677</v>
      </c>
      <c r="C796" s="337" t="s">
        <v>12</v>
      </c>
      <c r="D796" s="338">
        <v>46.87</v>
      </c>
    </row>
    <row r="797" spans="1:7" hidden="1" outlineLevel="1">
      <c r="A797" s="849" t="s">
        <v>2686</v>
      </c>
      <c r="B797" s="848" t="s">
        <v>1051</v>
      </c>
      <c r="C797" s="847"/>
      <c r="D797" s="846"/>
    </row>
    <row r="798" spans="1:7" hidden="1" outlineLevel="1">
      <c r="A798" s="339" t="s">
        <v>2687</v>
      </c>
      <c r="B798" s="340" t="s">
        <v>2675</v>
      </c>
      <c r="C798" s="341" t="s">
        <v>12</v>
      </c>
      <c r="D798" s="342">
        <v>4.4000000000000004</v>
      </c>
    </row>
    <row r="799" spans="1:7" hidden="1" outlineLevel="1">
      <c r="A799" s="335" t="s">
        <v>2688</v>
      </c>
      <c r="B799" s="336" t="s">
        <v>2677</v>
      </c>
      <c r="C799" s="337" t="s">
        <v>12</v>
      </c>
      <c r="D799" s="338">
        <v>195.76</v>
      </c>
    </row>
    <row r="800" spans="1:7" hidden="1" outlineLevel="1">
      <c r="A800" s="849" t="s">
        <v>2689</v>
      </c>
      <c r="B800" s="848" t="s">
        <v>1050</v>
      </c>
      <c r="C800" s="847"/>
      <c r="D800" s="846"/>
    </row>
    <row r="801" spans="1:4" hidden="1" outlineLevel="1">
      <c r="A801" s="339" t="s">
        <v>2690</v>
      </c>
      <c r="B801" s="340" t="s">
        <v>2675</v>
      </c>
      <c r="C801" s="341" t="s">
        <v>12</v>
      </c>
      <c r="D801" s="342">
        <v>4.4000000000000004</v>
      </c>
    </row>
    <row r="802" spans="1:4" hidden="1" outlineLevel="1">
      <c r="A802" s="335" t="s">
        <v>2691</v>
      </c>
      <c r="B802" s="336" t="s">
        <v>2677</v>
      </c>
      <c r="C802" s="337" t="s">
        <v>12</v>
      </c>
      <c r="D802" s="338">
        <v>194.32</v>
      </c>
    </row>
    <row r="803" spans="1:4" hidden="1" outlineLevel="1">
      <c r="A803" s="849" t="s">
        <v>2692</v>
      </c>
      <c r="B803" s="848" t="s">
        <v>1753</v>
      </c>
      <c r="C803" s="847"/>
      <c r="D803" s="846"/>
    </row>
    <row r="804" spans="1:4" hidden="1" outlineLevel="1">
      <c r="A804" s="339" t="s">
        <v>2693</v>
      </c>
      <c r="B804" s="340" t="s">
        <v>2675</v>
      </c>
      <c r="C804" s="341" t="s">
        <v>12</v>
      </c>
      <c r="D804" s="342">
        <v>4.4000000000000004</v>
      </c>
    </row>
    <row r="805" spans="1:4" hidden="1" outlineLevel="1">
      <c r="A805" s="335" t="s">
        <v>2694</v>
      </c>
      <c r="B805" s="336" t="s">
        <v>2677</v>
      </c>
      <c r="C805" s="337" t="s">
        <v>12</v>
      </c>
      <c r="D805" s="338">
        <v>194.32</v>
      </c>
    </row>
    <row r="806" spans="1:4" hidden="1" outlineLevel="1">
      <c r="A806" s="849" t="s">
        <v>2695</v>
      </c>
      <c r="B806" s="848" t="s">
        <v>1754</v>
      </c>
      <c r="C806" s="847"/>
      <c r="D806" s="846"/>
    </row>
    <row r="807" spans="1:4" hidden="1" outlineLevel="1">
      <c r="A807" s="339" t="s">
        <v>2696</v>
      </c>
      <c r="B807" s="340" t="s">
        <v>2675</v>
      </c>
      <c r="C807" s="341" t="s">
        <v>12</v>
      </c>
      <c r="D807" s="342">
        <v>4.4000000000000004</v>
      </c>
    </row>
    <row r="808" spans="1:4" hidden="1" outlineLevel="1">
      <c r="A808" s="335" t="s">
        <v>2697</v>
      </c>
      <c r="B808" s="336" t="s">
        <v>2677</v>
      </c>
      <c r="C808" s="337" t="s">
        <v>12</v>
      </c>
      <c r="D808" s="338">
        <v>194.32</v>
      </c>
    </row>
    <row r="809" spans="1:4" hidden="1" outlineLevel="1">
      <c r="A809" s="849" t="s">
        <v>2698</v>
      </c>
      <c r="B809" s="848" t="s">
        <v>1755</v>
      </c>
      <c r="C809" s="847"/>
      <c r="D809" s="846"/>
    </row>
    <row r="810" spans="1:4" hidden="1" outlineLevel="1">
      <c r="A810" s="339" t="s">
        <v>2699</v>
      </c>
      <c r="B810" s="340" t="s">
        <v>2675</v>
      </c>
      <c r="C810" s="341" t="s">
        <v>12</v>
      </c>
      <c r="D810" s="342">
        <v>4.4000000000000004</v>
      </c>
    </row>
    <row r="811" spans="1:4" hidden="1" outlineLevel="1">
      <c r="A811" s="335" t="s">
        <v>2700</v>
      </c>
      <c r="B811" s="336" t="s">
        <v>2677</v>
      </c>
      <c r="C811" s="337" t="s">
        <v>12</v>
      </c>
      <c r="D811" s="338">
        <v>194.32</v>
      </c>
    </row>
    <row r="812" spans="1:4" hidden="1" outlineLevel="1">
      <c r="A812" s="849" t="s">
        <v>2701</v>
      </c>
      <c r="B812" s="848" t="s">
        <v>1756</v>
      </c>
      <c r="C812" s="847"/>
      <c r="D812" s="846"/>
    </row>
    <row r="813" spans="1:4" hidden="1" outlineLevel="1">
      <c r="A813" s="339" t="s">
        <v>2702</v>
      </c>
      <c r="B813" s="340" t="s">
        <v>2675</v>
      </c>
      <c r="C813" s="341" t="s">
        <v>12</v>
      </c>
      <c r="D813" s="342">
        <v>4.4000000000000004</v>
      </c>
    </row>
    <row r="814" spans="1:4" hidden="1" outlineLevel="1">
      <c r="A814" s="335" t="s">
        <v>2703</v>
      </c>
      <c r="B814" s="336" t="s">
        <v>2677</v>
      </c>
      <c r="C814" s="337" t="s">
        <v>12</v>
      </c>
      <c r="D814" s="338">
        <v>194.32</v>
      </c>
    </row>
    <row r="815" spans="1:4" hidden="1" outlineLevel="1">
      <c r="A815" s="849" t="s">
        <v>2704</v>
      </c>
      <c r="B815" s="848" t="s">
        <v>1757</v>
      </c>
      <c r="C815" s="847"/>
      <c r="D815" s="846"/>
    </row>
    <row r="816" spans="1:4" hidden="1" outlineLevel="1">
      <c r="A816" s="339" t="s">
        <v>2705</v>
      </c>
      <c r="B816" s="340" t="s">
        <v>2675</v>
      </c>
      <c r="C816" s="341" t="s">
        <v>12</v>
      </c>
      <c r="D816" s="342">
        <v>4.4000000000000004</v>
      </c>
    </row>
    <row r="817" spans="1:4" hidden="1" outlineLevel="1">
      <c r="A817" s="335" t="s">
        <v>2706</v>
      </c>
      <c r="B817" s="336" t="s">
        <v>2677</v>
      </c>
      <c r="C817" s="337" t="s">
        <v>12</v>
      </c>
      <c r="D817" s="338">
        <v>194.32</v>
      </c>
    </row>
    <row r="818" spans="1:4" hidden="1" outlineLevel="1">
      <c r="A818" s="849" t="s">
        <v>2707</v>
      </c>
      <c r="B818" s="848" t="s">
        <v>1758</v>
      </c>
      <c r="C818" s="847"/>
      <c r="D818" s="846"/>
    </row>
    <row r="819" spans="1:4" hidden="1" outlineLevel="1">
      <c r="A819" s="339" t="s">
        <v>2708</v>
      </c>
      <c r="B819" s="340" t="s">
        <v>2675</v>
      </c>
      <c r="C819" s="341" t="s">
        <v>12</v>
      </c>
      <c r="D819" s="342">
        <v>4.4000000000000004</v>
      </c>
    </row>
    <row r="820" spans="1:4" hidden="1" outlineLevel="1">
      <c r="A820" s="335" t="s">
        <v>2709</v>
      </c>
      <c r="B820" s="336" t="s">
        <v>2677</v>
      </c>
      <c r="C820" s="337" t="s">
        <v>12</v>
      </c>
      <c r="D820" s="338">
        <v>194.32</v>
      </c>
    </row>
    <row r="821" spans="1:4" hidden="1" outlineLevel="1">
      <c r="A821" s="849" t="s">
        <v>2710</v>
      </c>
      <c r="B821" s="848" t="s">
        <v>1759</v>
      </c>
      <c r="C821" s="847"/>
      <c r="D821" s="846"/>
    </row>
    <row r="822" spans="1:4" hidden="1" outlineLevel="1">
      <c r="A822" s="339" t="s">
        <v>2711</v>
      </c>
      <c r="B822" s="340" t="s">
        <v>2675</v>
      </c>
      <c r="C822" s="341" t="s">
        <v>12</v>
      </c>
      <c r="D822" s="342">
        <v>4.4000000000000004</v>
      </c>
    </row>
    <row r="823" spans="1:4" hidden="1" outlineLevel="1">
      <c r="A823" s="335" t="s">
        <v>2712</v>
      </c>
      <c r="B823" s="336" t="s">
        <v>2677</v>
      </c>
      <c r="C823" s="337" t="s">
        <v>12</v>
      </c>
      <c r="D823" s="338">
        <v>194.32</v>
      </c>
    </row>
    <row r="824" spans="1:4" hidden="1" outlineLevel="1">
      <c r="A824" s="849" t="s">
        <v>2713</v>
      </c>
      <c r="B824" s="848" t="s">
        <v>1049</v>
      </c>
      <c r="C824" s="847"/>
      <c r="D824" s="846"/>
    </row>
    <row r="825" spans="1:4" hidden="1" outlineLevel="1">
      <c r="A825" s="339" t="s">
        <v>2714</v>
      </c>
      <c r="B825" s="340" t="s">
        <v>2675</v>
      </c>
      <c r="C825" s="341" t="s">
        <v>12</v>
      </c>
      <c r="D825" s="342">
        <v>4.34</v>
      </c>
    </row>
    <row r="826" spans="1:4" hidden="1" outlineLevel="1">
      <c r="A826" s="335" t="s">
        <v>2715</v>
      </c>
      <c r="B826" s="336" t="s">
        <v>2677</v>
      </c>
      <c r="C826" s="337" t="s">
        <v>12</v>
      </c>
      <c r="D826" s="338">
        <v>194.33</v>
      </c>
    </row>
    <row r="827" spans="1:4" hidden="1" outlineLevel="1">
      <c r="A827" s="849" t="s">
        <v>2716</v>
      </c>
      <c r="B827" s="848" t="s">
        <v>1048</v>
      </c>
      <c r="C827" s="847"/>
      <c r="D827" s="846"/>
    </row>
    <row r="828" spans="1:4" hidden="1" outlineLevel="1">
      <c r="A828" s="339" t="s">
        <v>2717</v>
      </c>
      <c r="B828" s="340" t="s">
        <v>2675</v>
      </c>
      <c r="C828" s="341" t="s">
        <v>12</v>
      </c>
      <c r="D828" s="342">
        <v>7.96</v>
      </c>
    </row>
    <row r="829" spans="1:4" hidden="1" outlineLevel="1">
      <c r="A829" s="335" t="s">
        <v>2718</v>
      </c>
      <c r="B829" s="336" t="s">
        <v>2677</v>
      </c>
      <c r="C829" s="337" t="s">
        <v>12</v>
      </c>
      <c r="D829" s="338">
        <v>162.25</v>
      </c>
    </row>
    <row r="830" spans="1:4" hidden="1" outlineLevel="1">
      <c r="A830" s="849" t="s">
        <v>2719</v>
      </c>
      <c r="B830" s="848" t="s">
        <v>1055</v>
      </c>
      <c r="C830" s="847"/>
      <c r="D830" s="846"/>
    </row>
    <row r="831" spans="1:4" hidden="1" outlineLevel="1">
      <c r="A831" s="339" t="s">
        <v>2720</v>
      </c>
      <c r="B831" s="340" t="s">
        <v>2675</v>
      </c>
      <c r="C831" s="341" t="s">
        <v>12</v>
      </c>
      <c r="D831" s="342">
        <v>26.23</v>
      </c>
    </row>
    <row r="832" spans="1:4" hidden="1" outlineLevel="1">
      <c r="A832" s="849" t="s">
        <v>2721</v>
      </c>
      <c r="B832" s="848" t="s">
        <v>1058</v>
      </c>
      <c r="C832" s="847"/>
      <c r="D832" s="846"/>
    </row>
    <row r="833" spans="1:4" hidden="1" outlineLevel="1">
      <c r="A833" s="335" t="s">
        <v>2722</v>
      </c>
      <c r="B833" s="336" t="s">
        <v>2675</v>
      </c>
      <c r="C833" s="337" t="s">
        <v>12</v>
      </c>
      <c r="D833" s="338">
        <v>28.82</v>
      </c>
    </row>
    <row r="834" spans="1:4" hidden="1" outlineLevel="1">
      <c r="A834" s="849" t="s">
        <v>2723</v>
      </c>
      <c r="B834" s="848" t="s">
        <v>1776</v>
      </c>
      <c r="C834" s="847"/>
      <c r="D834" s="846"/>
    </row>
    <row r="835" spans="1:4" hidden="1" outlineLevel="1">
      <c r="A835" s="339" t="s">
        <v>2724</v>
      </c>
      <c r="B835" s="340" t="s">
        <v>2675</v>
      </c>
      <c r="C835" s="341" t="s">
        <v>12</v>
      </c>
      <c r="D835" s="342">
        <v>28.82</v>
      </c>
    </row>
    <row r="836" spans="1:4" collapsed="1">
      <c r="A836" s="331" t="s">
        <v>2725</v>
      </c>
      <c r="B836" s="332" t="s">
        <v>2726</v>
      </c>
      <c r="C836" s="333"/>
      <c r="D836" s="334"/>
    </row>
    <row r="837" spans="1:4" hidden="1" outlineLevel="1">
      <c r="A837" s="849" t="s">
        <v>2727</v>
      </c>
      <c r="B837" s="848" t="s">
        <v>1051</v>
      </c>
      <c r="C837" s="847"/>
      <c r="D837" s="846"/>
    </row>
    <row r="838" spans="1:4" hidden="1" outlineLevel="1">
      <c r="A838" s="992" t="s">
        <v>2728</v>
      </c>
      <c r="B838" s="993" t="s">
        <v>2729</v>
      </c>
      <c r="C838" s="994"/>
      <c r="D838" s="995"/>
    </row>
    <row r="839" spans="1:4" hidden="1" outlineLevel="1">
      <c r="A839" s="335" t="s">
        <v>2730</v>
      </c>
      <c r="B839" s="336" t="s">
        <v>2731</v>
      </c>
      <c r="C839" s="337" t="s">
        <v>12</v>
      </c>
      <c r="D839" s="338"/>
    </row>
    <row r="840" spans="1:4" hidden="1" outlineLevel="1">
      <c r="A840" s="331" t="s">
        <v>2732</v>
      </c>
      <c r="B840" s="332" t="s">
        <v>2733</v>
      </c>
      <c r="C840" s="333"/>
      <c r="D840" s="334"/>
    </row>
    <row r="841" spans="1:4" hidden="1" outlineLevel="1">
      <c r="A841" s="849" t="s">
        <v>2734</v>
      </c>
      <c r="B841" s="848" t="s">
        <v>1051</v>
      </c>
      <c r="C841" s="847"/>
      <c r="D841" s="846"/>
    </row>
    <row r="842" spans="1:4" hidden="1" outlineLevel="1">
      <c r="A842" s="992" t="s">
        <v>2735</v>
      </c>
      <c r="B842" s="993" t="s">
        <v>2736</v>
      </c>
      <c r="C842" s="994"/>
      <c r="D842" s="995"/>
    </row>
    <row r="843" spans="1:4" hidden="1" outlineLevel="1">
      <c r="A843" s="339" t="s">
        <v>2737</v>
      </c>
      <c r="B843" s="340" t="s">
        <v>2738</v>
      </c>
      <c r="C843" s="341" t="s">
        <v>12</v>
      </c>
      <c r="D843" s="342">
        <v>23.13</v>
      </c>
    </row>
    <row r="844" spans="1:4" collapsed="1">
      <c r="A844" s="331" t="s">
        <v>2739</v>
      </c>
      <c r="B844" s="332" t="s">
        <v>156</v>
      </c>
      <c r="C844" s="333"/>
      <c r="D844" s="334"/>
    </row>
    <row r="845" spans="1:4" hidden="1" outlineLevel="1">
      <c r="A845" s="849" t="s">
        <v>2740</v>
      </c>
      <c r="B845" s="848" t="s">
        <v>1056</v>
      </c>
      <c r="C845" s="847"/>
      <c r="D845" s="846"/>
    </row>
    <row r="846" spans="1:4" hidden="1" outlineLevel="1">
      <c r="A846" s="335" t="s">
        <v>2741</v>
      </c>
      <c r="B846" s="336" t="s">
        <v>1857</v>
      </c>
      <c r="C846" s="337" t="s">
        <v>12</v>
      </c>
      <c r="D846" s="338">
        <v>74.13</v>
      </c>
    </row>
    <row r="847" spans="1:4" hidden="1" outlineLevel="1">
      <c r="A847" s="339" t="s">
        <v>2742</v>
      </c>
      <c r="B847" s="340" t="s">
        <v>1858</v>
      </c>
      <c r="C847" s="341" t="s">
        <v>12</v>
      </c>
      <c r="D847" s="342">
        <v>25.38</v>
      </c>
    </row>
    <row r="848" spans="1:4" hidden="1" outlineLevel="1">
      <c r="A848" s="335" t="s">
        <v>2743</v>
      </c>
      <c r="B848" s="336" t="s">
        <v>1859</v>
      </c>
      <c r="C848" s="337" t="s">
        <v>12</v>
      </c>
      <c r="D848" s="338">
        <v>2.42</v>
      </c>
    </row>
    <row r="849" spans="1:7" hidden="1" outlineLevel="1">
      <c r="A849" s="339" t="s">
        <v>2744</v>
      </c>
      <c r="B849" s="340" t="s">
        <v>1860</v>
      </c>
      <c r="C849" s="341" t="s">
        <v>12</v>
      </c>
      <c r="D849" s="342">
        <v>8.77</v>
      </c>
    </row>
    <row r="850" spans="1:7" hidden="1" outlineLevel="1">
      <c r="A850" s="849" t="s">
        <v>2745</v>
      </c>
      <c r="B850" s="848" t="s">
        <v>1053</v>
      </c>
      <c r="C850" s="847"/>
      <c r="D850" s="846"/>
    </row>
    <row r="851" spans="1:7" hidden="1" outlineLevel="1">
      <c r="A851" s="335" t="s">
        <v>2746</v>
      </c>
      <c r="B851" s="336" t="s">
        <v>1858</v>
      </c>
      <c r="C851" s="337" t="s">
        <v>12</v>
      </c>
      <c r="D851" s="338">
        <v>16.04</v>
      </c>
    </row>
    <row r="852" spans="1:7" hidden="1" outlineLevel="1">
      <c r="A852" s="339" t="s">
        <v>2747</v>
      </c>
      <c r="B852" s="340" t="s">
        <v>1864</v>
      </c>
      <c r="C852" s="341" t="s">
        <v>12</v>
      </c>
      <c r="D852" s="342">
        <v>3.04</v>
      </c>
    </row>
    <row r="853" spans="1:7" hidden="1" outlineLevel="1">
      <c r="A853" s="849" t="s">
        <v>2748</v>
      </c>
      <c r="B853" s="848" t="s">
        <v>1052</v>
      </c>
      <c r="C853" s="847"/>
      <c r="D853" s="846"/>
    </row>
    <row r="854" spans="1:7" hidden="1" outlineLevel="1">
      <c r="A854" s="335" t="s">
        <v>2749</v>
      </c>
      <c r="B854" s="336" t="s">
        <v>1857</v>
      </c>
      <c r="C854" s="337" t="s">
        <v>12</v>
      </c>
      <c r="D854" s="338">
        <v>35.79</v>
      </c>
    </row>
    <row r="855" spans="1:7" hidden="1" outlineLevel="1">
      <c r="A855" s="339" t="s">
        <v>2750</v>
      </c>
      <c r="B855" s="340" t="s">
        <v>1858</v>
      </c>
      <c r="C855" s="341" t="s">
        <v>12</v>
      </c>
      <c r="D855" s="342">
        <v>16.05</v>
      </c>
    </row>
    <row r="856" spans="1:7" hidden="1" outlineLevel="1">
      <c r="A856" s="335" t="s">
        <v>2751</v>
      </c>
      <c r="B856" s="336" t="s">
        <v>1864</v>
      </c>
      <c r="C856" s="337" t="s">
        <v>12</v>
      </c>
      <c r="D856" s="338">
        <v>3.04</v>
      </c>
      <c r="E856" s="7" t="s">
        <v>4738</v>
      </c>
    </row>
    <row r="857" spans="1:7" hidden="1" outlineLevel="1">
      <c r="A857" s="849" t="s">
        <v>2752</v>
      </c>
      <c r="B857" s="848" t="s">
        <v>1051</v>
      </c>
      <c r="C857" s="847"/>
      <c r="D857" s="846"/>
    </row>
    <row r="858" spans="1:7" hidden="1" outlineLevel="1">
      <c r="A858" s="339" t="s">
        <v>2753</v>
      </c>
      <c r="B858" s="340" t="s">
        <v>1857</v>
      </c>
      <c r="C858" s="341" t="s">
        <v>12</v>
      </c>
      <c r="D858" s="342">
        <v>5.88</v>
      </c>
    </row>
    <row r="859" spans="1:7" hidden="1" outlineLevel="1">
      <c r="A859" s="335" t="s">
        <v>2754</v>
      </c>
      <c r="B859" s="336" t="s">
        <v>1858</v>
      </c>
      <c r="C859" s="337" t="s">
        <v>12</v>
      </c>
      <c r="D859" s="338">
        <v>104.46</v>
      </c>
    </row>
    <row r="860" spans="1:7" hidden="1" outlineLevel="1">
      <c r="A860" s="339" t="s">
        <v>2755</v>
      </c>
      <c r="B860" s="340" t="s">
        <v>1869</v>
      </c>
      <c r="C860" s="341" t="s">
        <v>12</v>
      </c>
      <c r="D860" s="342">
        <v>164.11</v>
      </c>
    </row>
    <row r="861" spans="1:7" hidden="1" outlineLevel="1">
      <c r="A861" s="335" t="s">
        <v>2756</v>
      </c>
      <c r="B861" s="336" t="s">
        <v>1864</v>
      </c>
      <c r="C861" s="337" t="s">
        <v>12</v>
      </c>
      <c r="D861" s="338">
        <v>266.64999999999998</v>
      </c>
    </row>
    <row r="862" spans="1:7" hidden="1" outlineLevel="1">
      <c r="A862" s="339" t="s">
        <v>2757</v>
      </c>
      <c r="B862" s="340" t="s">
        <v>1860</v>
      </c>
      <c r="C862" s="341" t="s">
        <v>12</v>
      </c>
      <c r="D862" s="342">
        <v>36.590000000000003</v>
      </c>
    </row>
    <row r="863" spans="1:7" hidden="1" outlineLevel="1">
      <c r="A863" s="849" t="s">
        <v>2758</v>
      </c>
      <c r="B863" s="848" t="s">
        <v>1050</v>
      </c>
      <c r="C863" s="847"/>
      <c r="D863" s="846"/>
      <c r="F863" s="1386" t="s">
        <v>4240</v>
      </c>
      <c r="G863" s="1386"/>
    </row>
    <row r="864" spans="1:7" hidden="1" outlineLevel="1">
      <c r="A864" s="335" t="s">
        <v>2759</v>
      </c>
      <c r="B864" s="336" t="s">
        <v>1858</v>
      </c>
      <c r="C864" s="337" t="s">
        <v>12</v>
      </c>
      <c r="D864" s="338">
        <v>16.170000000000002</v>
      </c>
      <c r="F864" s="336" t="s">
        <v>1858</v>
      </c>
      <c r="G864" s="7">
        <f>SUMIF(B864:B898,F864,D864:D898)</f>
        <v>154.64000000000001</v>
      </c>
    </row>
    <row r="865" spans="1:7" hidden="1" outlineLevel="1">
      <c r="A865" s="339" t="s">
        <v>2760</v>
      </c>
      <c r="B865" s="340" t="s">
        <v>1869</v>
      </c>
      <c r="C865" s="341" t="s">
        <v>12</v>
      </c>
      <c r="D865" s="342">
        <v>169.88</v>
      </c>
      <c r="F865" s="340" t="s">
        <v>1869</v>
      </c>
      <c r="G865" s="7">
        <f t="shared" ref="G865:G866" si="1">SUMIF(B865:B899,F865,D865:D899)</f>
        <v>1528.87</v>
      </c>
    </row>
    <row r="866" spans="1:7" hidden="1" outlineLevel="1">
      <c r="A866" s="335" t="s">
        <v>2761</v>
      </c>
      <c r="B866" s="336" t="s">
        <v>1864</v>
      </c>
      <c r="C866" s="337" t="s">
        <v>12</v>
      </c>
      <c r="D866" s="338">
        <v>194.81</v>
      </c>
      <c r="F866" s="336" t="s">
        <v>1864</v>
      </c>
      <c r="G866" s="7">
        <f t="shared" si="1"/>
        <v>1753.2299999999998</v>
      </c>
    </row>
    <row r="867" spans="1:7" hidden="1" outlineLevel="1">
      <c r="A867" s="849" t="s">
        <v>2762</v>
      </c>
      <c r="B867" s="848" t="s">
        <v>1753</v>
      </c>
      <c r="C867" s="847"/>
      <c r="D867" s="846"/>
    </row>
    <row r="868" spans="1:7" hidden="1" outlineLevel="1">
      <c r="A868" s="339" t="s">
        <v>2763</v>
      </c>
      <c r="B868" s="340" t="s">
        <v>1858</v>
      </c>
      <c r="C868" s="341" t="s">
        <v>12</v>
      </c>
      <c r="D868" s="342">
        <v>16.170000000000002</v>
      </c>
    </row>
    <row r="869" spans="1:7" hidden="1" outlineLevel="1">
      <c r="A869" s="335" t="s">
        <v>2764</v>
      </c>
      <c r="B869" s="336" t="s">
        <v>1869</v>
      </c>
      <c r="C869" s="337" t="s">
        <v>12</v>
      </c>
      <c r="D869" s="338">
        <v>169.88</v>
      </c>
    </row>
    <row r="870" spans="1:7" hidden="1" outlineLevel="1">
      <c r="A870" s="339" t="s">
        <v>2765</v>
      </c>
      <c r="B870" s="340" t="s">
        <v>1864</v>
      </c>
      <c r="C870" s="341" t="s">
        <v>12</v>
      </c>
      <c r="D870" s="342">
        <v>194.81</v>
      </c>
    </row>
    <row r="871" spans="1:7" hidden="1" outlineLevel="1">
      <c r="A871" s="849" t="s">
        <v>2766</v>
      </c>
      <c r="B871" s="848" t="s">
        <v>1754</v>
      </c>
      <c r="C871" s="847"/>
      <c r="D871" s="846"/>
    </row>
    <row r="872" spans="1:7" hidden="1" outlineLevel="1">
      <c r="A872" s="335" t="s">
        <v>2767</v>
      </c>
      <c r="B872" s="336" t="s">
        <v>1858</v>
      </c>
      <c r="C872" s="337" t="s">
        <v>12</v>
      </c>
      <c r="D872" s="338">
        <v>16.170000000000002</v>
      </c>
    </row>
    <row r="873" spans="1:7" hidden="1" outlineLevel="1">
      <c r="A873" s="339" t="s">
        <v>2768</v>
      </c>
      <c r="B873" s="340" t="s">
        <v>1869</v>
      </c>
      <c r="C873" s="341" t="s">
        <v>12</v>
      </c>
      <c r="D873" s="342">
        <v>169.88</v>
      </c>
    </row>
    <row r="874" spans="1:7" hidden="1" outlineLevel="1">
      <c r="A874" s="335" t="s">
        <v>2769</v>
      </c>
      <c r="B874" s="336" t="s">
        <v>1864</v>
      </c>
      <c r="C874" s="337" t="s">
        <v>12</v>
      </c>
      <c r="D874" s="338">
        <v>194.81</v>
      </c>
    </row>
    <row r="875" spans="1:7" hidden="1" outlineLevel="1">
      <c r="A875" s="849" t="s">
        <v>2770</v>
      </c>
      <c r="B875" s="848" t="s">
        <v>1755</v>
      </c>
      <c r="C875" s="847"/>
      <c r="D875" s="846"/>
    </row>
    <row r="876" spans="1:7" hidden="1" outlineLevel="1">
      <c r="A876" s="339" t="s">
        <v>2771</v>
      </c>
      <c r="B876" s="340" t="s">
        <v>1858</v>
      </c>
      <c r="C876" s="341" t="s">
        <v>12</v>
      </c>
      <c r="D876" s="342">
        <v>16.170000000000002</v>
      </c>
    </row>
    <row r="877" spans="1:7" hidden="1" outlineLevel="1">
      <c r="A877" s="335" t="s">
        <v>2772</v>
      </c>
      <c r="B877" s="336" t="s">
        <v>1869</v>
      </c>
      <c r="C877" s="337" t="s">
        <v>12</v>
      </c>
      <c r="D877" s="338">
        <v>169.88</v>
      </c>
    </row>
    <row r="878" spans="1:7" hidden="1" outlineLevel="1">
      <c r="A878" s="339" t="s">
        <v>2773</v>
      </c>
      <c r="B878" s="340" t="s">
        <v>1864</v>
      </c>
      <c r="C878" s="341" t="s">
        <v>12</v>
      </c>
      <c r="D878" s="342">
        <v>194.81</v>
      </c>
    </row>
    <row r="879" spans="1:7" hidden="1" outlineLevel="1">
      <c r="A879" s="849" t="s">
        <v>2774</v>
      </c>
      <c r="B879" s="848" t="s">
        <v>1756</v>
      </c>
      <c r="C879" s="847"/>
      <c r="D879" s="846"/>
    </row>
    <row r="880" spans="1:7" hidden="1" outlineLevel="1">
      <c r="A880" s="335" t="s">
        <v>2775</v>
      </c>
      <c r="B880" s="336" t="s">
        <v>1858</v>
      </c>
      <c r="C880" s="337" t="s">
        <v>12</v>
      </c>
      <c r="D880" s="338">
        <v>16.170000000000002</v>
      </c>
    </row>
    <row r="881" spans="1:4" hidden="1" outlineLevel="1">
      <c r="A881" s="339" t="s">
        <v>2776</v>
      </c>
      <c r="B881" s="340" t="s">
        <v>1869</v>
      </c>
      <c r="C881" s="341" t="s">
        <v>12</v>
      </c>
      <c r="D881" s="342">
        <v>169.88</v>
      </c>
    </row>
    <row r="882" spans="1:4" hidden="1" outlineLevel="1">
      <c r="A882" s="335" t="s">
        <v>2777</v>
      </c>
      <c r="B882" s="336" t="s">
        <v>1864</v>
      </c>
      <c r="C882" s="337" t="s">
        <v>12</v>
      </c>
      <c r="D882" s="338">
        <v>194.81</v>
      </c>
    </row>
    <row r="883" spans="1:4" hidden="1" outlineLevel="1">
      <c r="A883" s="849" t="s">
        <v>2778</v>
      </c>
      <c r="B883" s="848" t="s">
        <v>1757</v>
      </c>
      <c r="C883" s="847"/>
      <c r="D883" s="846"/>
    </row>
    <row r="884" spans="1:4" hidden="1" outlineLevel="1">
      <c r="A884" s="339" t="s">
        <v>2779</v>
      </c>
      <c r="B884" s="340" t="s">
        <v>1858</v>
      </c>
      <c r="C884" s="341" t="s">
        <v>12</v>
      </c>
      <c r="D884" s="342">
        <v>16.170000000000002</v>
      </c>
    </row>
    <row r="885" spans="1:4" hidden="1" outlineLevel="1">
      <c r="A885" s="335" t="s">
        <v>2780</v>
      </c>
      <c r="B885" s="336" t="s">
        <v>1869</v>
      </c>
      <c r="C885" s="337" t="s">
        <v>12</v>
      </c>
      <c r="D885" s="338">
        <v>169.88</v>
      </c>
    </row>
    <row r="886" spans="1:4" hidden="1" outlineLevel="1">
      <c r="A886" s="339" t="s">
        <v>2781</v>
      </c>
      <c r="B886" s="340" t="s">
        <v>1864</v>
      </c>
      <c r="C886" s="341" t="s">
        <v>12</v>
      </c>
      <c r="D886" s="342">
        <v>194.81</v>
      </c>
    </row>
    <row r="887" spans="1:4" hidden="1" outlineLevel="1">
      <c r="A887" s="849" t="s">
        <v>2782</v>
      </c>
      <c r="B887" s="848" t="s">
        <v>1758</v>
      </c>
      <c r="C887" s="847"/>
      <c r="D887" s="846"/>
    </row>
    <row r="888" spans="1:4" hidden="1" outlineLevel="1">
      <c r="A888" s="335" t="s">
        <v>2783</v>
      </c>
      <c r="B888" s="336" t="s">
        <v>1858</v>
      </c>
      <c r="C888" s="337" t="s">
        <v>12</v>
      </c>
      <c r="D888" s="338">
        <v>16.170000000000002</v>
      </c>
    </row>
    <row r="889" spans="1:4" hidden="1" outlineLevel="1">
      <c r="A889" s="339" t="s">
        <v>2784</v>
      </c>
      <c r="B889" s="340" t="s">
        <v>1869</v>
      </c>
      <c r="C889" s="341" t="s">
        <v>12</v>
      </c>
      <c r="D889" s="342">
        <v>169.88</v>
      </c>
    </row>
    <row r="890" spans="1:4" hidden="1" outlineLevel="1">
      <c r="A890" s="335" t="s">
        <v>2785</v>
      </c>
      <c r="B890" s="336" t="s">
        <v>1864</v>
      </c>
      <c r="C890" s="337" t="s">
        <v>12</v>
      </c>
      <c r="D890" s="338">
        <v>194.81</v>
      </c>
    </row>
    <row r="891" spans="1:4" hidden="1" outlineLevel="1">
      <c r="A891" s="849" t="s">
        <v>2786</v>
      </c>
      <c r="B891" s="848" t="s">
        <v>1759</v>
      </c>
      <c r="C891" s="847"/>
      <c r="D891" s="846"/>
    </row>
    <row r="892" spans="1:4" hidden="1" outlineLevel="1">
      <c r="A892" s="339" t="s">
        <v>2787</v>
      </c>
      <c r="B892" s="340" t="s">
        <v>1858</v>
      </c>
      <c r="C892" s="341" t="s">
        <v>12</v>
      </c>
      <c r="D892" s="342">
        <v>16.170000000000002</v>
      </c>
    </row>
    <row r="893" spans="1:4" hidden="1" outlineLevel="1">
      <c r="A893" s="335" t="s">
        <v>2788</v>
      </c>
      <c r="B893" s="336" t="s">
        <v>1869</v>
      </c>
      <c r="C893" s="337" t="s">
        <v>12</v>
      </c>
      <c r="D893" s="338">
        <v>169.88</v>
      </c>
    </row>
    <row r="894" spans="1:4" hidden="1" outlineLevel="1">
      <c r="A894" s="339" t="s">
        <v>2789</v>
      </c>
      <c r="B894" s="340" t="s">
        <v>1864</v>
      </c>
      <c r="C894" s="341" t="s">
        <v>12</v>
      </c>
      <c r="D894" s="342">
        <v>194.81</v>
      </c>
    </row>
    <row r="895" spans="1:4" hidden="1" outlineLevel="1">
      <c r="A895" s="849" t="s">
        <v>2790</v>
      </c>
      <c r="B895" s="848" t="s">
        <v>1049</v>
      </c>
      <c r="C895" s="847"/>
      <c r="D895" s="846"/>
    </row>
    <row r="896" spans="1:4" hidden="1" outlineLevel="1">
      <c r="A896" s="335" t="s">
        <v>2791</v>
      </c>
      <c r="B896" s="336" t="s">
        <v>1858</v>
      </c>
      <c r="C896" s="337" t="s">
        <v>12</v>
      </c>
      <c r="D896" s="338">
        <v>25.28</v>
      </c>
    </row>
    <row r="897" spans="1:7" hidden="1" outlineLevel="1">
      <c r="A897" s="339" t="s">
        <v>2792</v>
      </c>
      <c r="B897" s="340" t="s">
        <v>1869</v>
      </c>
      <c r="C897" s="341" t="s">
        <v>12</v>
      </c>
      <c r="D897" s="342">
        <v>169.83</v>
      </c>
    </row>
    <row r="898" spans="1:7" hidden="1" outlineLevel="1">
      <c r="A898" s="335" t="s">
        <v>2793</v>
      </c>
      <c r="B898" s="336" t="s">
        <v>1864</v>
      </c>
      <c r="C898" s="337" t="s">
        <v>12</v>
      </c>
      <c r="D898" s="338">
        <v>194.75</v>
      </c>
    </row>
    <row r="899" spans="1:7" hidden="1" outlineLevel="1">
      <c r="A899" s="849" t="s">
        <v>2794</v>
      </c>
      <c r="B899" s="848" t="s">
        <v>1048</v>
      </c>
      <c r="C899" s="847"/>
      <c r="D899" s="846"/>
    </row>
    <row r="900" spans="1:7" hidden="1" outlineLevel="1">
      <c r="A900" s="339" t="s">
        <v>2795</v>
      </c>
      <c r="B900" s="340" t="s">
        <v>1857</v>
      </c>
      <c r="C900" s="341" t="s">
        <v>12</v>
      </c>
      <c r="D900" s="342">
        <v>47.2</v>
      </c>
    </row>
    <row r="901" spans="1:7" hidden="1" outlineLevel="1">
      <c r="A901" s="335" t="s">
        <v>2796</v>
      </c>
      <c r="B901" s="336" t="s">
        <v>1858</v>
      </c>
      <c r="C901" s="337" t="s">
        <v>12</v>
      </c>
      <c r="D901" s="338">
        <v>18.440000000000001</v>
      </c>
    </row>
    <row r="902" spans="1:7" hidden="1" outlineLevel="1">
      <c r="A902" s="339" t="s">
        <v>2797</v>
      </c>
      <c r="B902" s="340" t="s">
        <v>1869</v>
      </c>
      <c r="C902" s="341" t="s">
        <v>12</v>
      </c>
      <c r="D902" s="342">
        <v>130.03</v>
      </c>
    </row>
    <row r="903" spans="1:7" hidden="1" outlineLevel="1">
      <c r="A903" s="335" t="s">
        <v>2798</v>
      </c>
      <c r="B903" s="336" t="s">
        <v>1890</v>
      </c>
      <c r="C903" s="337" t="s">
        <v>12</v>
      </c>
      <c r="D903" s="338">
        <v>2.0699999999999998</v>
      </c>
    </row>
    <row r="904" spans="1:7" hidden="1" outlineLevel="1">
      <c r="A904" s="339" t="s">
        <v>2799</v>
      </c>
      <c r="B904" s="340" t="s">
        <v>1864</v>
      </c>
      <c r="C904" s="341" t="s">
        <v>12</v>
      </c>
      <c r="D904" s="342">
        <v>145.24</v>
      </c>
    </row>
    <row r="905" spans="1:7" hidden="1" outlineLevel="1">
      <c r="A905" s="849" t="s">
        <v>2800</v>
      </c>
      <c r="B905" s="848" t="s">
        <v>1055</v>
      </c>
      <c r="C905" s="847"/>
      <c r="D905" s="846"/>
    </row>
    <row r="906" spans="1:7" hidden="1" outlineLevel="1">
      <c r="A906" s="335" t="s">
        <v>2801</v>
      </c>
      <c r="B906" s="336" t="s">
        <v>1893</v>
      </c>
      <c r="C906" s="337" t="s">
        <v>12</v>
      </c>
      <c r="D906" s="338">
        <v>14.06</v>
      </c>
    </row>
    <row r="907" spans="1:7" hidden="1" outlineLevel="1">
      <c r="A907" s="339" t="s">
        <v>2802</v>
      </c>
      <c r="B907" s="340" t="s">
        <v>1858</v>
      </c>
      <c r="C907" s="341" t="s">
        <v>12</v>
      </c>
      <c r="D907" s="342">
        <v>6.87</v>
      </c>
    </row>
    <row r="908" spans="1:7" hidden="1" outlineLevel="1">
      <c r="A908" s="335" t="s">
        <v>2803</v>
      </c>
      <c r="B908" s="336" t="s">
        <v>1860</v>
      </c>
      <c r="C908" s="337" t="s">
        <v>12</v>
      </c>
      <c r="D908" s="338">
        <v>160.38999999999999</v>
      </c>
    </row>
    <row r="909" spans="1:7" hidden="1" outlineLevel="1">
      <c r="A909" s="849" t="s">
        <v>2804</v>
      </c>
      <c r="B909" s="848" t="s">
        <v>1058</v>
      </c>
      <c r="C909" s="847"/>
      <c r="D909" s="846"/>
    </row>
    <row r="910" spans="1:7" hidden="1" outlineLevel="1">
      <c r="A910" s="339" t="s">
        <v>2805</v>
      </c>
      <c r="B910" s="340" t="s">
        <v>1893</v>
      </c>
      <c r="C910" s="341" t="s">
        <v>12</v>
      </c>
      <c r="D910" s="342">
        <v>28.9</v>
      </c>
    </row>
    <row r="911" spans="1:7" hidden="1" outlineLevel="1">
      <c r="A911" s="849" t="s">
        <v>2806</v>
      </c>
      <c r="B911" s="848" t="s">
        <v>1776</v>
      </c>
      <c r="C911" s="847"/>
      <c r="D911" s="846"/>
      <c r="F911" s="10">
        <f>SUM(D846:D914)</f>
        <v>4811.72</v>
      </c>
    </row>
    <row r="912" spans="1:7" hidden="1" outlineLevel="1">
      <c r="A912" s="335" t="s">
        <v>2807</v>
      </c>
      <c r="B912" s="336" t="s">
        <v>1893</v>
      </c>
      <c r="C912" s="337" t="s">
        <v>12</v>
      </c>
      <c r="D912" s="338">
        <v>29.34</v>
      </c>
      <c r="F912" s="7">
        <v>4808.68</v>
      </c>
      <c r="G912" s="10">
        <f>F911-F912</f>
        <v>3.0399999999999636</v>
      </c>
    </row>
    <row r="913" spans="1:5" hidden="1" outlineLevel="1">
      <c r="A913" s="849" t="s">
        <v>2808</v>
      </c>
      <c r="B913" s="848" t="s">
        <v>1823</v>
      </c>
      <c r="C913" s="847"/>
      <c r="D913" s="846"/>
    </row>
    <row r="914" spans="1:5" hidden="1" outlineLevel="1">
      <c r="A914" s="339" t="s">
        <v>2809</v>
      </c>
      <c r="B914" s="340" t="s">
        <v>1893</v>
      </c>
      <c r="C914" s="341" t="s">
        <v>12</v>
      </c>
      <c r="D914" s="342">
        <v>30.09</v>
      </c>
    </row>
    <row r="915" spans="1:5" collapsed="1">
      <c r="A915" s="331" t="s">
        <v>2810</v>
      </c>
      <c r="B915" s="332" t="s">
        <v>2811</v>
      </c>
      <c r="C915" s="333"/>
      <c r="D915" s="334"/>
    </row>
    <row r="916" spans="1:5" hidden="1" outlineLevel="1">
      <c r="A916" s="849" t="s">
        <v>2812</v>
      </c>
      <c r="B916" s="848" t="s">
        <v>1056</v>
      </c>
      <c r="C916" s="847"/>
      <c r="D916" s="846"/>
    </row>
    <row r="917" spans="1:5" hidden="1" outlineLevel="1">
      <c r="A917" s="335" t="s">
        <v>2813</v>
      </c>
      <c r="B917" s="336" t="s">
        <v>1899</v>
      </c>
      <c r="C917" s="337" t="s">
        <v>12</v>
      </c>
      <c r="D917" s="338">
        <v>358.43</v>
      </c>
      <c r="E917" s="1082" t="s">
        <v>4729</v>
      </c>
    </row>
    <row r="918" spans="1:5" hidden="1" outlineLevel="1">
      <c r="A918" s="339" t="s">
        <v>2814</v>
      </c>
      <c r="B918" s="340" t="s">
        <v>1900</v>
      </c>
      <c r="C918" s="341" t="s">
        <v>12</v>
      </c>
      <c r="D918" s="342">
        <v>3.04</v>
      </c>
      <c r="E918" s="1112">
        <f>D917-D920</f>
        <v>129.55000000000001</v>
      </c>
    </row>
    <row r="919" spans="1:5" hidden="1" outlineLevel="1">
      <c r="A919" s="335" t="s">
        <v>2815</v>
      </c>
      <c r="B919" s="336" t="s">
        <v>1901</v>
      </c>
      <c r="C919" s="337" t="s">
        <v>12</v>
      </c>
      <c r="D919" s="338">
        <v>20.73</v>
      </c>
    </row>
    <row r="920" spans="1:5" hidden="1" outlineLevel="1">
      <c r="A920" s="339" t="s">
        <v>2816</v>
      </c>
      <c r="B920" s="340" t="s">
        <v>1861</v>
      </c>
      <c r="C920" s="341" t="s">
        <v>12</v>
      </c>
      <c r="D920" s="342">
        <v>228.88</v>
      </c>
    </row>
    <row r="921" spans="1:5" hidden="1" outlineLevel="1">
      <c r="A921" s="849" t="s">
        <v>2817</v>
      </c>
      <c r="B921" s="848" t="s">
        <v>1053</v>
      </c>
      <c r="C921" s="847"/>
      <c r="D921" s="846"/>
    </row>
    <row r="922" spans="1:5" hidden="1" outlineLevel="1">
      <c r="A922" s="335" t="s">
        <v>2818</v>
      </c>
      <c r="B922" s="336" t="s">
        <v>1899</v>
      </c>
      <c r="C922" s="337" t="s">
        <v>12</v>
      </c>
      <c r="D922" s="338">
        <v>386.42</v>
      </c>
    </row>
    <row r="923" spans="1:5" hidden="1" outlineLevel="1">
      <c r="A923" s="339" t="s">
        <v>2819</v>
      </c>
      <c r="B923" s="340" t="s">
        <v>1901</v>
      </c>
      <c r="C923" s="341" t="s">
        <v>12</v>
      </c>
      <c r="D923" s="342">
        <v>11.74</v>
      </c>
    </row>
    <row r="924" spans="1:5" hidden="1" outlineLevel="1">
      <c r="A924" s="335" t="s">
        <v>2820</v>
      </c>
      <c r="B924" s="336" t="s">
        <v>1861</v>
      </c>
      <c r="C924" s="337" t="s">
        <v>12</v>
      </c>
      <c r="D924" s="338">
        <v>290.92</v>
      </c>
    </row>
    <row r="925" spans="1:5" hidden="1" outlineLevel="1">
      <c r="A925" s="849" t="s">
        <v>2821</v>
      </c>
      <c r="B925" s="848" t="s">
        <v>1052</v>
      </c>
      <c r="C925" s="847"/>
      <c r="D925" s="846"/>
    </row>
    <row r="926" spans="1:5" hidden="1" outlineLevel="1">
      <c r="A926" s="339" t="s">
        <v>2822</v>
      </c>
      <c r="B926" s="340" t="s">
        <v>1899</v>
      </c>
      <c r="C926" s="341" t="s">
        <v>12</v>
      </c>
      <c r="D926" s="342">
        <v>412.47</v>
      </c>
    </row>
    <row r="927" spans="1:5" hidden="1" outlineLevel="1">
      <c r="A927" s="335" t="s">
        <v>2823</v>
      </c>
      <c r="B927" s="336" t="s">
        <v>1901</v>
      </c>
      <c r="C927" s="337" t="s">
        <v>12</v>
      </c>
      <c r="D927" s="338">
        <v>11.4</v>
      </c>
    </row>
    <row r="928" spans="1:5" hidden="1" outlineLevel="1">
      <c r="A928" s="339" t="s">
        <v>2824</v>
      </c>
      <c r="B928" s="340" t="s">
        <v>1861</v>
      </c>
      <c r="C928" s="341" t="s">
        <v>12</v>
      </c>
      <c r="D928" s="342">
        <v>291.39</v>
      </c>
    </row>
    <row r="929" spans="1:5" hidden="1" outlineLevel="1">
      <c r="A929" s="849" t="s">
        <v>2825</v>
      </c>
      <c r="B929" s="848" t="s">
        <v>1051</v>
      </c>
      <c r="C929" s="847"/>
      <c r="D929" s="846"/>
    </row>
    <row r="930" spans="1:5" hidden="1" outlineLevel="1">
      <c r="A930" s="335" t="s">
        <v>2826</v>
      </c>
      <c r="B930" s="336" t="s">
        <v>1899</v>
      </c>
      <c r="C930" s="337" t="s">
        <v>12</v>
      </c>
      <c r="D930" s="338">
        <v>42.73</v>
      </c>
      <c r="E930" s="7" t="s">
        <v>4757</v>
      </c>
    </row>
    <row r="931" spans="1:5" hidden="1" outlineLevel="1">
      <c r="A931" s="339" t="s">
        <v>2827</v>
      </c>
      <c r="B931" s="340" t="s">
        <v>1901</v>
      </c>
      <c r="C931" s="341" t="s">
        <v>12</v>
      </c>
      <c r="D931" s="342">
        <v>11.47</v>
      </c>
    </row>
    <row r="932" spans="1:5" hidden="1" outlineLevel="1">
      <c r="A932" s="849" t="s">
        <v>2828</v>
      </c>
      <c r="B932" s="848" t="s">
        <v>1050</v>
      </c>
      <c r="C932" s="847"/>
      <c r="D932" s="846"/>
    </row>
    <row r="933" spans="1:5" hidden="1" outlineLevel="1">
      <c r="A933" s="335" t="s">
        <v>2829</v>
      </c>
      <c r="B933" s="336" t="s">
        <v>1901</v>
      </c>
      <c r="C933" s="337" t="s">
        <v>12</v>
      </c>
      <c r="D933" s="338">
        <v>11.47</v>
      </c>
    </row>
    <row r="934" spans="1:5" hidden="1" outlineLevel="1">
      <c r="A934" s="849" t="s">
        <v>2830</v>
      </c>
      <c r="B934" s="848" t="s">
        <v>1753</v>
      </c>
      <c r="C934" s="847"/>
      <c r="D934" s="846"/>
    </row>
    <row r="935" spans="1:5" hidden="1" outlineLevel="1">
      <c r="A935" s="339" t="s">
        <v>2831</v>
      </c>
      <c r="B935" s="340" t="s">
        <v>1901</v>
      </c>
      <c r="C935" s="341" t="s">
        <v>12</v>
      </c>
      <c r="D935" s="342">
        <v>11.47</v>
      </c>
    </row>
    <row r="936" spans="1:5" hidden="1" outlineLevel="1">
      <c r="A936" s="849" t="s">
        <v>2832</v>
      </c>
      <c r="B936" s="848" t="s">
        <v>1754</v>
      </c>
      <c r="C936" s="847"/>
      <c r="D936" s="846"/>
    </row>
    <row r="937" spans="1:5" hidden="1" outlineLevel="1">
      <c r="A937" s="335" t="s">
        <v>2833</v>
      </c>
      <c r="B937" s="336" t="s">
        <v>1901</v>
      </c>
      <c r="C937" s="337" t="s">
        <v>12</v>
      </c>
      <c r="D937" s="338">
        <v>11.47</v>
      </c>
    </row>
    <row r="938" spans="1:5" hidden="1" outlineLevel="1">
      <c r="A938" s="849" t="s">
        <v>2834</v>
      </c>
      <c r="B938" s="848" t="s">
        <v>1755</v>
      </c>
      <c r="C938" s="847"/>
      <c r="D938" s="846"/>
    </row>
    <row r="939" spans="1:5" hidden="1" outlineLevel="1">
      <c r="A939" s="339" t="s">
        <v>2835</v>
      </c>
      <c r="B939" s="340" t="s">
        <v>1901</v>
      </c>
      <c r="C939" s="341" t="s">
        <v>12</v>
      </c>
      <c r="D939" s="342">
        <v>11.47</v>
      </c>
    </row>
    <row r="940" spans="1:5" hidden="1" outlineLevel="1">
      <c r="A940" s="849" t="s">
        <v>2836</v>
      </c>
      <c r="B940" s="848" t="s">
        <v>1756</v>
      </c>
      <c r="C940" s="847"/>
      <c r="D940" s="846"/>
    </row>
    <row r="941" spans="1:5" hidden="1" outlineLevel="1">
      <c r="A941" s="335" t="s">
        <v>2837</v>
      </c>
      <c r="B941" s="336" t="s">
        <v>1901</v>
      </c>
      <c r="C941" s="337" t="s">
        <v>12</v>
      </c>
      <c r="D941" s="338">
        <v>11.47</v>
      </c>
    </row>
    <row r="942" spans="1:5" hidden="1" outlineLevel="1">
      <c r="A942" s="849" t="s">
        <v>2838</v>
      </c>
      <c r="B942" s="848" t="s">
        <v>1757</v>
      </c>
      <c r="C942" s="847"/>
      <c r="D942" s="846"/>
    </row>
    <row r="943" spans="1:5" hidden="1" outlineLevel="1">
      <c r="A943" s="339" t="s">
        <v>2839</v>
      </c>
      <c r="B943" s="340" t="s">
        <v>1901</v>
      </c>
      <c r="C943" s="341" t="s">
        <v>12</v>
      </c>
      <c r="D943" s="342">
        <v>11.47</v>
      </c>
    </row>
    <row r="944" spans="1:5" hidden="1" outlineLevel="1">
      <c r="A944" s="849" t="s">
        <v>2840</v>
      </c>
      <c r="B944" s="848" t="s">
        <v>1758</v>
      </c>
      <c r="C944" s="847"/>
      <c r="D944" s="846"/>
    </row>
    <row r="945" spans="1:4" hidden="1" outlineLevel="1">
      <c r="A945" s="335" t="s">
        <v>2841</v>
      </c>
      <c r="B945" s="336" t="s">
        <v>1901</v>
      </c>
      <c r="C945" s="337" t="s">
        <v>12</v>
      </c>
      <c r="D945" s="338">
        <v>11.47</v>
      </c>
    </row>
    <row r="946" spans="1:4" hidden="1" outlineLevel="1">
      <c r="A946" s="849" t="s">
        <v>2842</v>
      </c>
      <c r="B946" s="848" t="s">
        <v>1759</v>
      </c>
      <c r="C946" s="847"/>
      <c r="D946" s="846"/>
    </row>
    <row r="947" spans="1:4" hidden="1" outlineLevel="1">
      <c r="A947" s="339" t="s">
        <v>2843</v>
      </c>
      <c r="B947" s="340" t="s">
        <v>1901</v>
      </c>
      <c r="C947" s="341" t="s">
        <v>12</v>
      </c>
      <c r="D947" s="342">
        <v>11.47</v>
      </c>
    </row>
    <row r="948" spans="1:4" hidden="1" outlineLevel="1">
      <c r="A948" s="849" t="s">
        <v>2844</v>
      </c>
      <c r="B948" s="848" t="s">
        <v>1049</v>
      </c>
      <c r="C948" s="847"/>
      <c r="D948" s="846"/>
    </row>
    <row r="949" spans="1:4" hidden="1" outlineLevel="1">
      <c r="A949" s="335" t="s">
        <v>2845</v>
      </c>
      <c r="B949" s="336" t="s">
        <v>1901</v>
      </c>
      <c r="C949" s="337" t="s">
        <v>12</v>
      </c>
      <c r="D949" s="338">
        <v>17.41</v>
      </c>
    </row>
    <row r="950" spans="1:4" hidden="1" outlineLevel="1">
      <c r="A950" s="849" t="s">
        <v>2846</v>
      </c>
      <c r="B950" s="848" t="s">
        <v>1048</v>
      </c>
      <c r="C950" s="847"/>
      <c r="D950" s="846"/>
    </row>
    <row r="951" spans="1:4" hidden="1" outlineLevel="1">
      <c r="A951" s="339" t="s">
        <v>2847</v>
      </c>
      <c r="B951" s="340" t="s">
        <v>1899</v>
      </c>
      <c r="C951" s="341" t="s">
        <v>12</v>
      </c>
      <c r="D951" s="342">
        <v>2.0699999999999998</v>
      </c>
    </row>
    <row r="952" spans="1:4" hidden="1" outlineLevel="1">
      <c r="A952" s="335" t="s">
        <v>2848</v>
      </c>
      <c r="B952" s="336" t="s">
        <v>1901</v>
      </c>
      <c r="C952" s="337" t="s">
        <v>12</v>
      </c>
      <c r="D952" s="338">
        <v>13.75</v>
      </c>
    </row>
    <row r="953" spans="1:4" hidden="1" outlineLevel="1">
      <c r="A953" s="849" t="s">
        <v>2849</v>
      </c>
      <c r="B953" s="848" t="s">
        <v>1055</v>
      </c>
      <c r="C953" s="847"/>
      <c r="D953" s="846"/>
    </row>
    <row r="954" spans="1:4" hidden="1" outlineLevel="1">
      <c r="A954" s="339" t="s">
        <v>2850</v>
      </c>
      <c r="B954" s="340" t="s">
        <v>1900</v>
      </c>
      <c r="C954" s="341" t="s">
        <v>12</v>
      </c>
      <c r="D954" s="342">
        <v>14.06</v>
      </c>
    </row>
    <row r="955" spans="1:4" hidden="1" outlineLevel="1">
      <c r="A955" s="335" t="s">
        <v>2851</v>
      </c>
      <c r="B955" s="336" t="s">
        <v>1901</v>
      </c>
      <c r="C955" s="337" t="s">
        <v>12</v>
      </c>
      <c r="D955" s="338">
        <v>6.87</v>
      </c>
    </row>
    <row r="956" spans="1:4" hidden="1" outlineLevel="1">
      <c r="A956" s="849" t="s">
        <v>2852</v>
      </c>
      <c r="B956" s="848" t="s">
        <v>1058</v>
      </c>
      <c r="C956" s="847"/>
      <c r="D956" s="846"/>
    </row>
    <row r="957" spans="1:4" hidden="1" outlineLevel="1">
      <c r="A957" s="339" t="s">
        <v>2853</v>
      </c>
      <c r="B957" s="340" t="s">
        <v>1899</v>
      </c>
      <c r="C957" s="341" t="s">
        <v>12</v>
      </c>
      <c r="D957" s="342">
        <v>28.9</v>
      </c>
    </row>
    <row r="958" spans="1:4" hidden="1" outlineLevel="1">
      <c r="A958" s="849" t="s">
        <v>2854</v>
      </c>
      <c r="B958" s="848" t="s">
        <v>1776</v>
      </c>
      <c r="C958" s="847"/>
      <c r="D958" s="846"/>
    </row>
    <row r="959" spans="1:4" hidden="1" outlineLevel="1">
      <c r="A959" s="335" t="s">
        <v>2855</v>
      </c>
      <c r="B959" s="336" t="s">
        <v>1899</v>
      </c>
      <c r="C959" s="337" t="s">
        <v>12</v>
      </c>
      <c r="D959" s="338">
        <v>29.34</v>
      </c>
    </row>
    <row r="960" spans="1:4" hidden="1" outlineLevel="1">
      <c r="A960" s="849" t="s">
        <v>2856</v>
      </c>
      <c r="B960" s="848" t="s">
        <v>1823</v>
      </c>
      <c r="C960" s="847"/>
      <c r="D960" s="846"/>
    </row>
    <row r="961" spans="1:4" hidden="1" outlineLevel="1">
      <c r="A961" s="339" t="s">
        <v>2857</v>
      </c>
      <c r="B961" s="340" t="s">
        <v>1899</v>
      </c>
      <c r="C961" s="341" t="s">
        <v>12</v>
      </c>
      <c r="D961" s="342">
        <v>30.09</v>
      </c>
    </row>
    <row r="962" spans="1:4" collapsed="1">
      <c r="A962" s="331" t="s">
        <v>2858</v>
      </c>
      <c r="B962" s="332" t="s">
        <v>2859</v>
      </c>
      <c r="C962" s="333"/>
      <c r="D962" s="334"/>
    </row>
    <row r="963" spans="1:4" hidden="1" outlineLevel="1">
      <c r="A963" s="849" t="s">
        <v>2860</v>
      </c>
      <c r="B963" s="848" t="s">
        <v>1056</v>
      </c>
      <c r="C963" s="847"/>
      <c r="D963" s="846"/>
    </row>
    <row r="964" spans="1:4" hidden="1" outlineLevel="1">
      <c r="A964" s="335" t="s">
        <v>2861</v>
      </c>
      <c r="B964" s="336" t="s">
        <v>1901</v>
      </c>
      <c r="C964" s="337" t="s">
        <v>12</v>
      </c>
      <c r="D964" s="1002">
        <v>6.07</v>
      </c>
    </row>
    <row r="965" spans="1:4" hidden="1" outlineLevel="1">
      <c r="A965" s="339" t="s">
        <v>2862</v>
      </c>
      <c r="B965" s="340" t="s">
        <v>1902</v>
      </c>
      <c r="C965" s="341" t="s">
        <v>12</v>
      </c>
      <c r="D965" s="342">
        <v>45.06</v>
      </c>
    </row>
    <row r="966" spans="1:4" hidden="1" outlineLevel="1">
      <c r="A966" s="335" t="s">
        <v>2863</v>
      </c>
      <c r="B966" s="336" t="s">
        <v>1903</v>
      </c>
      <c r="C966" s="337" t="s">
        <v>12</v>
      </c>
      <c r="D966" s="338">
        <v>3.5</v>
      </c>
    </row>
    <row r="967" spans="1:4" hidden="1" outlineLevel="1">
      <c r="A967" s="339" t="s">
        <v>2864</v>
      </c>
      <c r="B967" s="340" t="s">
        <v>1904</v>
      </c>
      <c r="C967" s="341" t="s">
        <v>12</v>
      </c>
      <c r="D967" s="342">
        <v>16.059999999999999</v>
      </c>
    </row>
    <row r="968" spans="1:4" hidden="1" outlineLevel="1">
      <c r="A968" s="335" t="s">
        <v>2865</v>
      </c>
      <c r="B968" s="336" t="s">
        <v>1905</v>
      </c>
      <c r="C968" s="337" t="s">
        <v>12</v>
      </c>
      <c r="D968" s="338">
        <v>6.46</v>
      </c>
    </row>
    <row r="969" spans="1:4" hidden="1" outlineLevel="1">
      <c r="A969" s="849" t="s">
        <v>2866</v>
      </c>
      <c r="B969" s="848" t="s">
        <v>1053</v>
      </c>
      <c r="C969" s="847"/>
      <c r="D969" s="846"/>
    </row>
    <row r="970" spans="1:4" hidden="1" outlineLevel="1">
      <c r="A970" s="339" t="s">
        <v>2867</v>
      </c>
      <c r="B970" s="340" t="s">
        <v>1901</v>
      </c>
      <c r="C970" s="341" t="s">
        <v>12</v>
      </c>
      <c r="D970" s="342">
        <v>5.65</v>
      </c>
    </row>
    <row r="971" spans="1:4" hidden="1" outlineLevel="1">
      <c r="A971" s="335" t="s">
        <v>2868</v>
      </c>
      <c r="B971" s="336" t="s">
        <v>1904</v>
      </c>
      <c r="C971" s="337" t="s">
        <v>12</v>
      </c>
      <c r="D971" s="338">
        <v>3.04</v>
      </c>
    </row>
    <row r="972" spans="1:4" hidden="1" outlineLevel="1">
      <c r="A972" s="849" t="s">
        <v>2869</v>
      </c>
      <c r="B972" s="848" t="s">
        <v>1052</v>
      </c>
      <c r="C972" s="847"/>
      <c r="D972" s="846"/>
    </row>
    <row r="973" spans="1:4" hidden="1" outlineLevel="1">
      <c r="A973" s="339" t="s">
        <v>2870</v>
      </c>
      <c r="B973" s="340" t="s">
        <v>1901</v>
      </c>
      <c r="C973" s="341" t="s">
        <v>12</v>
      </c>
      <c r="D973" s="342">
        <v>6.07</v>
      </c>
    </row>
    <row r="974" spans="1:4" hidden="1" outlineLevel="1">
      <c r="A974" s="335" t="s">
        <v>2871</v>
      </c>
      <c r="B974" s="336" t="s">
        <v>1904</v>
      </c>
      <c r="C974" s="337" t="s">
        <v>12</v>
      </c>
      <c r="D974" s="338">
        <v>3.04</v>
      </c>
    </row>
    <row r="975" spans="1:4" hidden="1" outlineLevel="1">
      <c r="A975" s="849" t="s">
        <v>2872</v>
      </c>
      <c r="B975" s="848" t="s">
        <v>1051</v>
      </c>
      <c r="C975" s="847"/>
      <c r="D975" s="846"/>
    </row>
    <row r="976" spans="1:4" hidden="1" outlineLevel="1">
      <c r="A976" s="339" t="s">
        <v>2873</v>
      </c>
      <c r="B976" s="340" t="s">
        <v>1901</v>
      </c>
      <c r="C976" s="341" t="s">
        <v>12</v>
      </c>
      <c r="D976" s="342">
        <v>6.13</v>
      </c>
    </row>
    <row r="977" spans="1:7" hidden="1" outlineLevel="1">
      <c r="A977" s="335" t="s">
        <v>2874</v>
      </c>
      <c r="B977" s="336" t="s">
        <v>1917</v>
      </c>
      <c r="C977" s="337" t="s">
        <v>12</v>
      </c>
      <c r="D977" s="338">
        <v>51.56</v>
      </c>
      <c r="E977" s="7" t="s">
        <v>4270</v>
      </c>
    </row>
    <row r="978" spans="1:7" hidden="1" outlineLevel="1">
      <c r="A978" s="339" t="s">
        <v>2875</v>
      </c>
      <c r="B978" s="340" t="s">
        <v>1902</v>
      </c>
      <c r="C978" s="341" t="s">
        <v>12</v>
      </c>
      <c r="D978" s="342">
        <v>74.430000000000007</v>
      </c>
      <c r="E978" s="7" t="s">
        <v>4270</v>
      </c>
    </row>
    <row r="979" spans="1:7" hidden="1" outlineLevel="1">
      <c r="A979" s="335" t="s">
        <v>2876</v>
      </c>
      <c r="B979" s="336" t="s">
        <v>1918</v>
      </c>
      <c r="C979" s="337" t="s">
        <v>12</v>
      </c>
      <c r="D979" s="338">
        <v>90.15</v>
      </c>
      <c r="E979" s="275" t="s">
        <v>4269</v>
      </c>
    </row>
    <row r="980" spans="1:7" hidden="1" outlineLevel="1">
      <c r="A980" s="339" t="s">
        <v>2877</v>
      </c>
      <c r="B980" s="340" t="s">
        <v>1919</v>
      </c>
      <c r="C980" s="341" t="s">
        <v>12</v>
      </c>
      <c r="D980" s="342">
        <v>39.840000000000003</v>
      </c>
      <c r="E980" s="275" t="s">
        <v>4269</v>
      </c>
    </row>
    <row r="981" spans="1:7" hidden="1" outlineLevel="1">
      <c r="A981" s="335" t="s">
        <v>2878</v>
      </c>
      <c r="B981" s="336" t="s">
        <v>1903</v>
      </c>
      <c r="C981" s="337" t="s">
        <v>12</v>
      </c>
      <c r="D981" s="338">
        <v>2.13</v>
      </c>
      <c r="E981" s="275" t="s">
        <v>4269</v>
      </c>
    </row>
    <row r="982" spans="1:7" hidden="1" outlineLevel="1">
      <c r="A982" s="339" t="s">
        <v>2879</v>
      </c>
      <c r="B982" s="340" t="s">
        <v>1920</v>
      </c>
      <c r="C982" s="341" t="s">
        <v>12</v>
      </c>
      <c r="D982" s="342">
        <v>9.67</v>
      </c>
      <c r="E982" s="275" t="s">
        <v>4268</v>
      </c>
    </row>
    <row r="983" spans="1:7" hidden="1" outlineLevel="1">
      <c r="A983" s="849" t="s">
        <v>2880</v>
      </c>
      <c r="B983" s="848" t="s">
        <v>1050</v>
      </c>
      <c r="C983" s="847"/>
      <c r="D983" s="846"/>
      <c r="F983" s="848" t="s">
        <v>4240</v>
      </c>
      <c r="G983" s="847"/>
    </row>
    <row r="984" spans="1:7" hidden="1" outlineLevel="1">
      <c r="A984" s="335" t="s">
        <v>2881</v>
      </c>
      <c r="B984" s="336" t="s">
        <v>1901</v>
      </c>
      <c r="C984" s="337" t="s">
        <v>12</v>
      </c>
      <c r="D984" s="338">
        <v>6.13</v>
      </c>
      <c r="F984" s="336" t="s">
        <v>1901</v>
      </c>
      <c r="G984" s="337">
        <f>SUMIF(B984:B1045,F984,D984:D1045)</f>
        <v>59.230000000000004</v>
      </c>
    </row>
    <row r="985" spans="1:7" hidden="1" outlineLevel="1">
      <c r="A985" s="339" t="s">
        <v>2882</v>
      </c>
      <c r="B985" s="340" t="s">
        <v>1918</v>
      </c>
      <c r="C985" s="341" t="s">
        <v>12</v>
      </c>
      <c r="D985" s="342">
        <v>28.26</v>
      </c>
      <c r="F985" s="340" t="s">
        <v>1918</v>
      </c>
      <c r="G985" s="341">
        <f t="shared" ref="G985:G989" si="2">SUMIF(B985:B1046,F985,D985:D1046)</f>
        <v>254.11999999999998</v>
      </c>
    </row>
    <row r="986" spans="1:7" hidden="1" outlineLevel="1">
      <c r="A986" s="335" t="s">
        <v>2883</v>
      </c>
      <c r="B986" s="336" t="s">
        <v>1919</v>
      </c>
      <c r="C986" s="337" t="s">
        <v>12</v>
      </c>
      <c r="D986" s="338">
        <v>78.510000000000005</v>
      </c>
      <c r="F986" s="336" t="s">
        <v>1919</v>
      </c>
      <c r="G986" s="337">
        <f t="shared" si="2"/>
        <v>706.86</v>
      </c>
    </row>
    <row r="987" spans="1:7" hidden="1" outlineLevel="1">
      <c r="A987" s="339" t="s">
        <v>2884</v>
      </c>
      <c r="B987" s="340" t="s">
        <v>1903</v>
      </c>
      <c r="C987" s="341" t="s">
        <v>12</v>
      </c>
      <c r="D987" s="342">
        <v>6.91</v>
      </c>
      <c r="F987" s="340" t="s">
        <v>1903</v>
      </c>
      <c r="G987" s="341">
        <f t="shared" si="2"/>
        <v>62.199999999999989</v>
      </c>
    </row>
    <row r="988" spans="1:7" hidden="1" outlineLevel="1">
      <c r="A988" s="335" t="s">
        <v>2885</v>
      </c>
      <c r="B988" s="336" t="s">
        <v>1920</v>
      </c>
      <c r="C988" s="337" t="s">
        <v>12</v>
      </c>
      <c r="D988" s="338">
        <v>16.420000000000002</v>
      </c>
      <c r="F988" s="336" t="s">
        <v>1920</v>
      </c>
      <c r="G988" s="337">
        <f t="shared" si="2"/>
        <v>147.78000000000003</v>
      </c>
    </row>
    <row r="989" spans="1:7" hidden="1" outlineLevel="1">
      <c r="A989" s="339" t="s">
        <v>2886</v>
      </c>
      <c r="B989" s="340" t="s">
        <v>1904</v>
      </c>
      <c r="C989" s="341" t="s">
        <v>12</v>
      </c>
      <c r="D989" s="342">
        <v>6.51</v>
      </c>
      <c r="F989" s="340" t="s">
        <v>1904</v>
      </c>
      <c r="G989" s="341">
        <f t="shared" si="2"/>
        <v>58.589999999999989</v>
      </c>
    </row>
    <row r="990" spans="1:7" hidden="1" outlineLevel="1">
      <c r="A990" s="849" t="s">
        <v>2887</v>
      </c>
      <c r="B990" s="848" t="s">
        <v>1753</v>
      </c>
      <c r="C990" s="847"/>
      <c r="D990" s="846"/>
    </row>
    <row r="991" spans="1:7" hidden="1" outlineLevel="1">
      <c r="A991" s="335" t="s">
        <v>2888</v>
      </c>
      <c r="B991" s="336" t="s">
        <v>1901</v>
      </c>
      <c r="C991" s="337" t="s">
        <v>12</v>
      </c>
      <c r="D991" s="338">
        <v>6.13</v>
      </c>
    </row>
    <row r="992" spans="1:7" hidden="1" outlineLevel="1">
      <c r="A992" s="339" t="s">
        <v>2889</v>
      </c>
      <c r="B992" s="340" t="s">
        <v>1918</v>
      </c>
      <c r="C992" s="341" t="s">
        <v>12</v>
      </c>
      <c r="D992" s="342">
        <v>28.26</v>
      </c>
    </row>
    <row r="993" spans="1:4" hidden="1" outlineLevel="1">
      <c r="A993" s="335" t="s">
        <v>2890</v>
      </c>
      <c r="B993" s="336" t="s">
        <v>1919</v>
      </c>
      <c r="C993" s="337" t="s">
        <v>12</v>
      </c>
      <c r="D993" s="338">
        <v>78.510000000000005</v>
      </c>
    </row>
    <row r="994" spans="1:4" hidden="1" outlineLevel="1">
      <c r="A994" s="339" t="s">
        <v>2891</v>
      </c>
      <c r="B994" s="340" t="s">
        <v>1903</v>
      </c>
      <c r="C994" s="341" t="s">
        <v>12</v>
      </c>
      <c r="D994" s="342">
        <v>6.91</v>
      </c>
    </row>
    <row r="995" spans="1:4" hidden="1" outlineLevel="1">
      <c r="A995" s="335" t="s">
        <v>2892</v>
      </c>
      <c r="B995" s="336" t="s">
        <v>1920</v>
      </c>
      <c r="C995" s="337" t="s">
        <v>12</v>
      </c>
      <c r="D995" s="338">
        <v>16.420000000000002</v>
      </c>
    </row>
    <row r="996" spans="1:4" hidden="1" outlineLevel="1">
      <c r="A996" s="339" t="s">
        <v>2893</v>
      </c>
      <c r="B996" s="340" t="s">
        <v>1904</v>
      </c>
      <c r="C996" s="341" t="s">
        <v>12</v>
      </c>
      <c r="D996" s="342">
        <v>6.51</v>
      </c>
    </row>
    <row r="997" spans="1:4" hidden="1" outlineLevel="1">
      <c r="A997" s="849" t="s">
        <v>2894</v>
      </c>
      <c r="B997" s="848" t="s">
        <v>1754</v>
      </c>
      <c r="C997" s="847"/>
      <c r="D997" s="846"/>
    </row>
    <row r="998" spans="1:4" hidden="1" outlineLevel="1">
      <c r="A998" s="335" t="s">
        <v>2895</v>
      </c>
      <c r="B998" s="336" t="s">
        <v>1901</v>
      </c>
      <c r="C998" s="337" t="s">
        <v>12</v>
      </c>
      <c r="D998" s="338">
        <v>6.13</v>
      </c>
    </row>
    <row r="999" spans="1:4" hidden="1" outlineLevel="1">
      <c r="A999" s="339" t="s">
        <v>2896</v>
      </c>
      <c r="B999" s="340" t="s">
        <v>1918</v>
      </c>
      <c r="C999" s="341" t="s">
        <v>12</v>
      </c>
      <c r="D999" s="342">
        <v>28.26</v>
      </c>
    </row>
    <row r="1000" spans="1:4" hidden="1" outlineLevel="1">
      <c r="A1000" s="335" t="s">
        <v>2897</v>
      </c>
      <c r="B1000" s="336" t="s">
        <v>1919</v>
      </c>
      <c r="C1000" s="337" t="s">
        <v>12</v>
      </c>
      <c r="D1000" s="338">
        <v>78.510000000000005</v>
      </c>
    </row>
    <row r="1001" spans="1:4" hidden="1" outlineLevel="1">
      <c r="A1001" s="339" t="s">
        <v>2898</v>
      </c>
      <c r="B1001" s="340" t="s">
        <v>1903</v>
      </c>
      <c r="C1001" s="341" t="s">
        <v>12</v>
      </c>
      <c r="D1001" s="342">
        <v>6.91</v>
      </c>
    </row>
    <row r="1002" spans="1:4" hidden="1" outlineLevel="1">
      <c r="A1002" s="335" t="s">
        <v>2899</v>
      </c>
      <c r="B1002" s="336" t="s">
        <v>1920</v>
      </c>
      <c r="C1002" s="337" t="s">
        <v>12</v>
      </c>
      <c r="D1002" s="338">
        <v>16.420000000000002</v>
      </c>
    </row>
    <row r="1003" spans="1:4" hidden="1" outlineLevel="1">
      <c r="A1003" s="339" t="s">
        <v>2900</v>
      </c>
      <c r="B1003" s="340" t="s">
        <v>1904</v>
      </c>
      <c r="C1003" s="341" t="s">
        <v>12</v>
      </c>
      <c r="D1003" s="342">
        <v>6.51</v>
      </c>
    </row>
    <row r="1004" spans="1:4" hidden="1" outlineLevel="1">
      <c r="A1004" s="849" t="s">
        <v>2901</v>
      </c>
      <c r="B1004" s="848" t="s">
        <v>1755</v>
      </c>
      <c r="C1004" s="847"/>
      <c r="D1004" s="846"/>
    </row>
    <row r="1005" spans="1:4" hidden="1" outlineLevel="1">
      <c r="A1005" s="335" t="s">
        <v>2902</v>
      </c>
      <c r="B1005" s="336" t="s">
        <v>1901</v>
      </c>
      <c r="C1005" s="337" t="s">
        <v>12</v>
      </c>
      <c r="D1005" s="338">
        <v>6.13</v>
      </c>
    </row>
    <row r="1006" spans="1:4" hidden="1" outlineLevel="1">
      <c r="A1006" s="339" t="s">
        <v>2903</v>
      </c>
      <c r="B1006" s="340" t="s">
        <v>1918</v>
      </c>
      <c r="C1006" s="341" t="s">
        <v>12</v>
      </c>
      <c r="D1006" s="342">
        <v>28.26</v>
      </c>
    </row>
    <row r="1007" spans="1:4" hidden="1" outlineLevel="1">
      <c r="A1007" s="335" t="s">
        <v>2904</v>
      </c>
      <c r="B1007" s="336" t="s">
        <v>1919</v>
      </c>
      <c r="C1007" s="337" t="s">
        <v>12</v>
      </c>
      <c r="D1007" s="338">
        <v>78.510000000000005</v>
      </c>
    </row>
    <row r="1008" spans="1:4" hidden="1" outlineLevel="1">
      <c r="A1008" s="339" t="s">
        <v>2905</v>
      </c>
      <c r="B1008" s="340" t="s">
        <v>1903</v>
      </c>
      <c r="C1008" s="341" t="s">
        <v>12</v>
      </c>
      <c r="D1008" s="342">
        <v>6.91</v>
      </c>
    </row>
    <row r="1009" spans="1:4" hidden="1" outlineLevel="1">
      <c r="A1009" s="335" t="s">
        <v>2906</v>
      </c>
      <c r="B1009" s="336" t="s">
        <v>1920</v>
      </c>
      <c r="C1009" s="337" t="s">
        <v>12</v>
      </c>
      <c r="D1009" s="338">
        <v>16.420000000000002</v>
      </c>
    </row>
    <row r="1010" spans="1:4" hidden="1" outlineLevel="1">
      <c r="A1010" s="339" t="s">
        <v>2907</v>
      </c>
      <c r="B1010" s="340" t="s">
        <v>1904</v>
      </c>
      <c r="C1010" s="341" t="s">
        <v>12</v>
      </c>
      <c r="D1010" s="342">
        <v>6.51</v>
      </c>
    </row>
    <row r="1011" spans="1:4" hidden="1" outlineLevel="1">
      <c r="A1011" s="849" t="s">
        <v>2908</v>
      </c>
      <c r="B1011" s="848" t="s">
        <v>1756</v>
      </c>
      <c r="C1011" s="847"/>
      <c r="D1011" s="846"/>
    </row>
    <row r="1012" spans="1:4" hidden="1" outlineLevel="1">
      <c r="A1012" s="335" t="s">
        <v>2909</v>
      </c>
      <c r="B1012" s="336" t="s">
        <v>1901</v>
      </c>
      <c r="C1012" s="337" t="s">
        <v>12</v>
      </c>
      <c r="D1012" s="338">
        <v>6.13</v>
      </c>
    </row>
    <row r="1013" spans="1:4" hidden="1" outlineLevel="1">
      <c r="A1013" s="339" t="s">
        <v>2910</v>
      </c>
      <c r="B1013" s="340" t="s">
        <v>1918</v>
      </c>
      <c r="C1013" s="341" t="s">
        <v>12</v>
      </c>
      <c r="D1013" s="342">
        <v>28.26</v>
      </c>
    </row>
    <row r="1014" spans="1:4" hidden="1" outlineLevel="1">
      <c r="A1014" s="335" t="s">
        <v>2911</v>
      </c>
      <c r="B1014" s="336" t="s">
        <v>1919</v>
      </c>
      <c r="C1014" s="337" t="s">
        <v>12</v>
      </c>
      <c r="D1014" s="338">
        <v>78.510000000000005</v>
      </c>
    </row>
    <row r="1015" spans="1:4" hidden="1" outlineLevel="1">
      <c r="A1015" s="339" t="s">
        <v>2912</v>
      </c>
      <c r="B1015" s="340" t="s">
        <v>1903</v>
      </c>
      <c r="C1015" s="341" t="s">
        <v>12</v>
      </c>
      <c r="D1015" s="342">
        <v>6.91</v>
      </c>
    </row>
    <row r="1016" spans="1:4" hidden="1" outlineLevel="1">
      <c r="A1016" s="335" t="s">
        <v>2913</v>
      </c>
      <c r="B1016" s="336" t="s">
        <v>1920</v>
      </c>
      <c r="C1016" s="337" t="s">
        <v>12</v>
      </c>
      <c r="D1016" s="338">
        <v>16.420000000000002</v>
      </c>
    </row>
    <row r="1017" spans="1:4" hidden="1" outlineLevel="1">
      <c r="A1017" s="339" t="s">
        <v>2914</v>
      </c>
      <c r="B1017" s="340" t="s">
        <v>1904</v>
      </c>
      <c r="C1017" s="341" t="s">
        <v>12</v>
      </c>
      <c r="D1017" s="342">
        <v>6.51</v>
      </c>
    </row>
    <row r="1018" spans="1:4" hidden="1" outlineLevel="1">
      <c r="A1018" s="849" t="s">
        <v>2915</v>
      </c>
      <c r="B1018" s="848" t="s">
        <v>1757</v>
      </c>
      <c r="C1018" s="847"/>
      <c r="D1018" s="846"/>
    </row>
    <row r="1019" spans="1:4" hidden="1" outlineLevel="1">
      <c r="A1019" s="335" t="s">
        <v>2916</v>
      </c>
      <c r="B1019" s="336" t="s">
        <v>1901</v>
      </c>
      <c r="C1019" s="337" t="s">
        <v>12</v>
      </c>
      <c r="D1019" s="338">
        <v>6.13</v>
      </c>
    </row>
    <row r="1020" spans="1:4" hidden="1" outlineLevel="1">
      <c r="A1020" s="339" t="s">
        <v>2917</v>
      </c>
      <c r="B1020" s="340" t="s">
        <v>1918</v>
      </c>
      <c r="C1020" s="341" t="s">
        <v>12</v>
      </c>
      <c r="D1020" s="342">
        <v>28.26</v>
      </c>
    </row>
    <row r="1021" spans="1:4" hidden="1" outlineLevel="1">
      <c r="A1021" s="335" t="s">
        <v>2918</v>
      </c>
      <c r="B1021" s="336" t="s">
        <v>1919</v>
      </c>
      <c r="C1021" s="337" t="s">
        <v>12</v>
      </c>
      <c r="D1021" s="338">
        <v>78.510000000000005</v>
      </c>
    </row>
    <row r="1022" spans="1:4" hidden="1" outlineLevel="1">
      <c r="A1022" s="339" t="s">
        <v>2919</v>
      </c>
      <c r="B1022" s="340" t="s">
        <v>1903</v>
      </c>
      <c r="C1022" s="341" t="s">
        <v>12</v>
      </c>
      <c r="D1022" s="342">
        <v>6.91</v>
      </c>
    </row>
    <row r="1023" spans="1:4" hidden="1" outlineLevel="1">
      <c r="A1023" s="335" t="s">
        <v>2920</v>
      </c>
      <c r="B1023" s="336" t="s">
        <v>1920</v>
      </c>
      <c r="C1023" s="337" t="s">
        <v>12</v>
      </c>
      <c r="D1023" s="338">
        <v>16.420000000000002</v>
      </c>
    </row>
    <row r="1024" spans="1:4" hidden="1" outlineLevel="1">
      <c r="A1024" s="339" t="s">
        <v>2921</v>
      </c>
      <c r="B1024" s="340" t="s">
        <v>1904</v>
      </c>
      <c r="C1024" s="341" t="s">
        <v>12</v>
      </c>
      <c r="D1024" s="342">
        <v>6.51</v>
      </c>
    </row>
    <row r="1025" spans="1:4" hidden="1" outlineLevel="1">
      <c r="A1025" s="849" t="s">
        <v>2922</v>
      </c>
      <c r="B1025" s="848" t="s">
        <v>1758</v>
      </c>
      <c r="C1025" s="847"/>
      <c r="D1025" s="846"/>
    </row>
    <row r="1026" spans="1:4" hidden="1" outlineLevel="1">
      <c r="A1026" s="335" t="s">
        <v>2923</v>
      </c>
      <c r="B1026" s="336" t="s">
        <v>1901</v>
      </c>
      <c r="C1026" s="337" t="s">
        <v>12</v>
      </c>
      <c r="D1026" s="338">
        <v>6.13</v>
      </c>
    </row>
    <row r="1027" spans="1:4" hidden="1" outlineLevel="1">
      <c r="A1027" s="339" t="s">
        <v>2924</v>
      </c>
      <c r="B1027" s="340" t="s">
        <v>1918</v>
      </c>
      <c r="C1027" s="341" t="s">
        <v>12</v>
      </c>
      <c r="D1027" s="342">
        <v>28.26</v>
      </c>
    </row>
    <row r="1028" spans="1:4" hidden="1" outlineLevel="1">
      <c r="A1028" s="335" t="s">
        <v>2925</v>
      </c>
      <c r="B1028" s="336" t="s">
        <v>1919</v>
      </c>
      <c r="C1028" s="337" t="s">
        <v>12</v>
      </c>
      <c r="D1028" s="338">
        <v>78.510000000000005</v>
      </c>
    </row>
    <row r="1029" spans="1:4" hidden="1" outlineLevel="1">
      <c r="A1029" s="339" t="s">
        <v>2926</v>
      </c>
      <c r="B1029" s="340" t="s">
        <v>1903</v>
      </c>
      <c r="C1029" s="341" t="s">
        <v>12</v>
      </c>
      <c r="D1029" s="342">
        <v>6.91</v>
      </c>
    </row>
    <row r="1030" spans="1:4" hidden="1" outlineLevel="1">
      <c r="A1030" s="335" t="s">
        <v>2927</v>
      </c>
      <c r="B1030" s="336" t="s">
        <v>1920</v>
      </c>
      <c r="C1030" s="337" t="s">
        <v>12</v>
      </c>
      <c r="D1030" s="338">
        <v>16.420000000000002</v>
      </c>
    </row>
    <row r="1031" spans="1:4" hidden="1" outlineLevel="1">
      <c r="A1031" s="339" t="s">
        <v>2928</v>
      </c>
      <c r="B1031" s="340" t="s">
        <v>1904</v>
      </c>
      <c r="C1031" s="341" t="s">
        <v>12</v>
      </c>
      <c r="D1031" s="342">
        <v>6.51</v>
      </c>
    </row>
    <row r="1032" spans="1:4" hidden="1" outlineLevel="1">
      <c r="A1032" s="849" t="s">
        <v>2929</v>
      </c>
      <c r="B1032" s="848" t="s">
        <v>1759</v>
      </c>
      <c r="C1032" s="847"/>
      <c r="D1032" s="846"/>
    </row>
    <row r="1033" spans="1:4" hidden="1" outlineLevel="1">
      <c r="A1033" s="335" t="s">
        <v>2930</v>
      </c>
      <c r="B1033" s="336" t="s">
        <v>1901</v>
      </c>
      <c r="C1033" s="337" t="s">
        <v>12</v>
      </c>
      <c r="D1033" s="338">
        <v>6.13</v>
      </c>
    </row>
    <row r="1034" spans="1:4" hidden="1" outlineLevel="1">
      <c r="A1034" s="339" t="s">
        <v>2931</v>
      </c>
      <c r="B1034" s="340" t="s">
        <v>1918</v>
      </c>
      <c r="C1034" s="341" t="s">
        <v>12</v>
      </c>
      <c r="D1034" s="342">
        <v>28.26</v>
      </c>
    </row>
    <row r="1035" spans="1:4" hidden="1" outlineLevel="1">
      <c r="A1035" s="335" t="s">
        <v>2932</v>
      </c>
      <c r="B1035" s="336" t="s">
        <v>1919</v>
      </c>
      <c r="C1035" s="337" t="s">
        <v>12</v>
      </c>
      <c r="D1035" s="338">
        <v>78.510000000000005</v>
      </c>
    </row>
    <row r="1036" spans="1:4" hidden="1" outlineLevel="1">
      <c r="A1036" s="339" t="s">
        <v>2933</v>
      </c>
      <c r="B1036" s="340" t="s">
        <v>1903</v>
      </c>
      <c r="C1036" s="341" t="s">
        <v>12</v>
      </c>
      <c r="D1036" s="342">
        <v>6.91</v>
      </c>
    </row>
    <row r="1037" spans="1:4" hidden="1" outlineLevel="1">
      <c r="A1037" s="335" t="s">
        <v>2934</v>
      </c>
      <c r="B1037" s="336" t="s">
        <v>1920</v>
      </c>
      <c r="C1037" s="337" t="s">
        <v>12</v>
      </c>
      <c r="D1037" s="338">
        <v>16.420000000000002</v>
      </c>
    </row>
    <row r="1038" spans="1:4" hidden="1" outlineLevel="1">
      <c r="A1038" s="339" t="s">
        <v>2935</v>
      </c>
      <c r="B1038" s="340" t="s">
        <v>1904</v>
      </c>
      <c r="C1038" s="341" t="s">
        <v>12</v>
      </c>
      <c r="D1038" s="342">
        <v>6.51</v>
      </c>
    </row>
    <row r="1039" spans="1:4" hidden="1" outlineLevel="1">
      <c r="A1039" s="849" t="s">
        <v>2936</v>
      </c>
      <c r="B1039" s="848" t="s">
        <v>1049</v>
      </c>
      <c r="C1039" s="847"/>
      <c r="D1039" s="846"/>
    </row>
    <row r="1040" spans="1:4" hidden="1" outlineLevel="1">
      <c r="A1040" s="335" t="s">
        <v>2937</v>
      </c>
      <c r="B1040" s="336" t="s">
        <v>1901</v>
      </c>
      <c r="C1040" s="337" t="s">
        <v>12</v>
      </c>
      <c r="D1040" s="338">
        <v>10.19</v>
      </c>
    </row>
    <row r="1041" spans="1:4" hidden="1" outlineLevel="1">
      <c r="A1041" s="339" t="s">
        <v>2938</v>
      </c>
      <c r="B1041" s="340" t="s">
        <v>1918</v>
      </c>
      <c r="C1041" s="341" t="s">
        <v>12</v>
      </c>
      <c r="D1041" s="342">
        <v>28.04</v>
      </c>
    </row>
    <row r="1042" spans="1:4" hidden="1" outlineLevel="1">
      <c r="A1042" s="335" t="s">
        <v>2939</v>
      </c>
      <c r="B1042" s="336" t="s">
        <v>1919</v>
      </c>
      <c r="C1042" s="337" t="s">
        <v>12</v>
      </c>
      <c r="D1042" s="338">
        <v>78.78</v>
      </c>
    </row>
    <row r="1043" spans="1:4" hidden="1" outlineLevel="1">
      <c r="A1043" s="339" t="s">
        <v>2940</v>
      </c>
      <c r="B1043" s="340" t="s">
        <v>1903</v>
      </c>
      <c r="C1043" s="341" t="s">
        <v>12</v>
      </c>
      <c r="D1043" s="342">
        <v>6.92</v>
      </c>
    </row>
    <row r="1044" spans="1:4" hidden="1" outlineLevel="1">
      <c r="A1044" s="335" t="s">
        <v>2941</v>
      </c>
      <c r="B1044" s="336" t="s">
        <v>1920</v>
      </c>
      <c r="C1044" s="337" t="s">
        <v>12</v>
      </c>
      <c r="D1044" s="338">
        <v>16.420000000000002</v>
      </c>
    </row>
    <row r="1045" spans="1:4" hidden="1" outlineLevel="1">
      <c r="A1045" s="339" t="s">
        <v>2942</v>
      </c>
      <c r="B1045" s="340" t="s">
        <v>1904</v>
      </c>
      <c r="C1045" s="341" t="s">
        <v>12</v>
      </c>
      <c r="D1045" s="342">
        <v>6.51</v>
      </c>
    </row>
    <row r="1046" spans="1:4" hidden="1" outlineLevel="1">
      <c r="A1046" s="849" t="s">
        <v>2943</v>
      </c>
      <c r="B1046" s="848" t="s">
        <v>1048</v>
      </c>
      <c r="C1046" s="847"/>
      <c r="D1046" s="846"/>
    </row>
    <row r="1047" spans="1:4" hidden="1" outlineLevel="1">
      <c r="A1047" s="335" t="s">
        <v>2944</v>
      </c>
      <c r="B1047" s="336" t="s">
        <v>1901</v>
      </c>
      <c r="C1047" s="337" t="s">
        <v>12</v>
      </c>
      <c r="D1047" s="338">
        <v>6.11</v>
      </c>
    </row>
    <row r="1048" spans="1:4" hidden="1" outlineLevel="1">
      <c r="A1048" s="339" t="s">
        <v>2945</v>
      </c>
      <c r="B1048" s="340" t="s">
        <v>1917</v>
      </c>
      <c r="C1048" s="341" t="s">
        <v>12</v>
      </c>
      <c r="D1048" s="342">
        <v>28.75</v>
      </c>
    </row>
    <row r="1049" spans="1:4" hidden="1" outlineLevel="1">
      <c r="A1049" s="335" t="s">
        <v>2946</v>
      </c>
      <c r="B1049" s="336" t="s">
        <v>1902</v>
      </c>
      <c r="C1049" s="337" t="s">
        <v>12</v>
      </c>
      <c r="D1049" s="338">
        <v>41.52</v>
      </c>
    </row>
    <row r="1050" spans="1:4" hidden="1" outlineLevel="1">
      <c r="A1050" s="339" t="s">
        <v>2947</v>
      </c>
      <c r="B1050" s="340" t="s">
        <v>1918</v>
      </c>
      <c r="C1050" s="341" t="s">
        <v>12</v>
      </c>
      <c r="D1050" s="342">
        <v>13.51</v>
      </c>
    </row>
    <row r="1051" spans="1:4" hidden="1" outlineLevel="1">
      <c r="A1051" s="335" t="s">
        <v>2948</v>
      </c>
      <c r="B1051" s="336" t="s">
        <v>1919</v>
      </c>
      <c r="C1051" s="337" t="s">
        <v>12</v>
      </c>
      <c r="D1051" s="338">
        <v>38.6</v>
      </c>
    </row>
    <row r="1052" spans="1:4" hidden="1" outlineLevel="1">
      <c r="A1052" s="339" t="s">
        <v>2949</v>
      </c>
      <c r="B1052" s="340" t="s">
        <v>1903</v>
      </c>
      <c r="C1052" s="341" t="s">
        <v>12</v>
      </c>
      <c r="D1052" s="342">
        <v>4.3600000000000003</v>
      </c>
    </row>
    <row r="1053" spans="1:4" hidden="1" outlineLevel="1">
      <c r="A1053" s="335" t="s">
        <v>2950</v>
      </c>
      <c r="B1053" s="336" t="s">
        <v>1920</v>
      </c>
      <c r="C1053" s="337" t="s">
        <v>12</v>
      </c>
      <c r="D1053" s="338">
        <v>6.73</v>
      </c>
    </row>
    <row r="1054" spans="1:4" hidden="1" outlineLevel="1">
      <c r="A1054" s="339" t="s">
        <v>2951</v>
      </c>
      <c r="B1054" s="340" t="s">
        <v>1904</v>
      </c>
      <c r="C1054" s="341" t="s">
        <v>12</v>
      </c>
      <c r="D1054" s="342">
        <v>6.48</v>
      </c>
    </row>
    <row r="1055" spans="1:4" hidden="1" outlineLevel="1">
      <c r="A1055" s="335" t="s">
        <v>2952</v>
      </c>
      <c r="B1055" s="336" t="s">
        <v>1774</v>
      </c>
      <c r="C1055" s="337" t="s">
        <v>12</v>
      </c>
      <c r="D1055" s="338">
        <v>28.43</v>
      </c>
    </row>
    <row r="1056" spans="1:4" collapsed="1">
      <c r="A1056" s="331" t="s">
        <v>2953</v>
      </c>
      <c r="B1056" s="332" t="s">
        <v>405</v>
      </c>
      <c r="C1056" s="333"/>
      <c r="D1056" s="334"/>
    </row>
    <row r="1057" spans="1:4" hidden="1" outlineLevel="1">
      <c r="A1057" s="849" t="s">
        <v>2954</v>
      </c>
      <c r="B1057" s="848" t="s">
        <v>1056</v>
      </c>
      <c r="C1057" s="847"/>
      <c r="D1057" s="846"/>
    </row>
    <row r="1058" spans="1:4" hidden="1" outlineLevel="1">
      <c r="A1058" s="1006" t="s">
        <v>2955</v>
      </c>
      <c r="B1058" s="1003" t="s">
        <v>2956</v>
      </c>
      <c r="C1058" s="1004" t="s">
        <v>12</v>
      </c>
      <c r="D1058" s="1005">
        <v>2.42</v>
      </c>
    </row>
    <row r="1059" spans="1:4" hidden="1" outlineLevel="1">
      <c r="A1059" s="1006" t="s">
        <v>2957</v>
      </c>
      <c r="B1059" s="1003" t="s">
        <v>2958</v>
      </c>
      <c r="C1059" s="1004" t="s">
        <v>12</v>
      </c>
      <c r="D1059" s="1005">
        <v>8.77</v>
      </c>
    </row>
    <row r="1060" spans="1:4" hidden="1" outlineLevel="1">
      <c r="A1060" s="849" t="s">
        <v>2959</v>
      </c>
      <c r="B1060" s="848" t="s">
        <v>1053</v>
      </c>
      <c r="C1060" s="847"/>
      <c r="D1060" s="846"/>
    </row>
    <row r="1061" spans="1:4" hidden="1" outlineLevel="1">
      <c r="A1061" s="339" t="s">
        <v>2960</v>
      </c>
      <c r="B1061" s="340" t="s">
        <v>253</v>
      </c>
      <c r="C1061" s="341" t="s">
        <v>12</v>
      </c>
      <c r="D1061" s="342"/>
    </row>
    <row r="1062" spans="1:4" hidden="1" outlineLevel="1">
      <c r="A1062" s="1006" t="s">
        <v>2961</v>
      </c>
      <c r="B1062" s="1003" t="s">
        <v>1972</v>
      </c>
      <c r="C1062" s="1004" t="s">
        <v>12</v>
      </c>
      <c r="D1062" s="1005">
        <v>57.38</v>
      </c>
    </row>
    <row r="1063" spans="1:4" hidden="1" outlineLevel="1">
      <c r="A1063" s="849" t="s">
        <v>2962</v>
      </c>
      <c r="B1063" s="848" t="s">
        <v>1052</v>
      </c>
      <c r="C1063" s="847"/>
      <c r="D1063" s="846"/>
    </row>
    <row r="1064" spans="1:4" hidden="1" outlineLevel="1">
      <c r="A1064" s="339" t="s">
        <v>2963</v>
      </c>
      <c r="B1064" s="340" t="s">
        <v>253</v>
      </c>
      <c r="C1064" s="341" t="s">
        <v>12</v>
      </c>
      <c r="D1064" s="342"/>
    </row>
    <row r="1065" spans="1:4" hidden="1" outlineLevel="1">
      <c r="A1065" s="1006" t="s">
        <v>2964</v>
      </c>
      <c r="B1065" s="1003" t="s">
        <v>1972</v>
      </c>
      <c r="C1065" s="1004" t="s">
        <v>12</v>
      </c>
      <c r="D1065" s="1005">
        <v>85.29</v>
      </c>
    </row>
    <row r="1066" spans="1:4" hidden="1" outlineLevel="1">
      <c r="A1066" s="849" t="s">
        <v>2965</v>
      </c>
      <c r="B1066" s="848" t="s">
        <v>1051</v>
      </c>
      <c r="C1066" s="847"/>
      <c r="D1066" s="846"/>
    </row>
    <row r="1067" spans="1:4" hidden="1" outlineLevel="1">
      <c r="A1067" s="339" t="s">
        <v>2966</v>
      </c>
      <c r="B1067" s="340" t="s">
        <v>1921</v>
      </c>
      <c r="C1067" s="341" t="s">
        <v>12</v>
      </c>
      <c r="D1067" s="342">
        <v>16.29</v>
      </c>
    </row>
    <row r="1068" spans="1:4" hidden="1" outlineLevel="1">
      <c r="A1068" s="335" t="s">
        <v>2967</v>
      </c>
      <c r="B1068" s="336" t="s">
        <v>1922</v>
      </c>
      <c r="C1068" s="337" t="s">
        <v>12</v>
      </c>
      <c r="D1068" s="338">
        <v>34.130000000000003</v>
      </c>
    </row>
    <row r="1069" spans="1:4" hidden="1" outlineLevel="1">
      <c r="A1069" s="849" t="s">
        <v>2968</v>
      </c>
      <c r="B1069" s="848" t="s">
        <v>1050</v>
      </c>
      <c r="C1069" s="847"/>
      <c r="D1069" s="846"/>
    </row>
    <row r="1070" spans="1:4" hidden="1" outlineLevel="1">
      <c r="A1070" s="339" t="s">
        <v>2969</v>
      </c>
      <c r="B1070" s="340" t="s">
        <v>1922</v>
      </c>
      <c r="C1070" s="341" t="s">
        <v>12</v>
      </c>
      <c r="D1070" s="342">
        <v>58.2</v>
      </c>
    </row>
    <row r="1071" spans="1:4" hidden="1" outlineLevel="1">
      <c r="A1071" s="849" t="s">
        <v>2970</v>
      </c>
      <c r="B1071" s="848" t="s">
        <v>1753</v>
      </c>
      <c r="C1071" s="847"/>
      <c r="D1071" s="846"/>
    </row>
    <row r="1072" spans="1:4" hidden="1" outlineLevel="1">
      <c r="A1072" s="335" t="s">
        <v>2971</v>
      </c>
      <c r="B1072" s="336" t="s">
        <v>1922</v>
      </c>
      <c r="C1072" s="337" t="s">
        <v>12</v>
      </c>
      <c r="D1072" s="338">
        <v>58.2</v>
      </c>
    </row>
    <row r="1073" spans="1:4" hidden="1" outlineLevel="1">
      <c r="A1073" s="849" t="s">
        <v>2972</v>
      </c>
      <c r="B1073" s="848" t="s">
        <v>1754</v>
      </c>
      <c r="C1073" s="847"/>
      <c r="D1073" s="846"/>
    </row>
    <row r="1074" spans="1:4" hidden="1" outlineLevel="1">
      <c r="A1074" s="339" t="s">
        <v>2973</v>
      </c>
      <c r="B1074" s="340" t="s">
        <v>1922</v>
      </c>
      <c r="C1074" s="341" t="s">
        <v>12</v>
      </c>
      <c r="D1074" s="342">
        <v>58.2</v>
      </c>
    </row>
    <row r="1075" spans="1:4" hidden="1" outlineLevel="1">
      <c r="A1075" s="849" t="s">
        <v>2974</v>
      </c>
      <c r="B1075" s="848" t="s">
        <v>1755</v>
      </c>
      <c r="C1075" s="847"/>
      <c r="D1075" s="846"/>
    </row>
    <row r="1076" spans="1:4" hidden="1" outlineLevel="1">
      <c r="A1076" s="335" t="s">
        <v>2975</v>
      </c>
      <c r="B1076" s="336" t="s">
        <v>1922</v>
      </c>
      <c r="C1076" s="337" t="s">
        <v>12</v>
      </c>
      <c r="D1076" s="338">
        <v>58.2</v>
      </c>
    </row>
    <row r="1077" spans="1:4" hidden="1" outlineLevel="1">
      <c r="A1077" s="849" t="s">
        <v>2976</v>
      </c>
      <c r="B1077" s="848" t="s">
        <v>1756</v>
      </c>
      <c r="C1077" s="847"/>
      <c r="D1077" s="846"/>
    </row>
    <row r="1078" spans="1:4" hidden="1" outlineLevel="1">
      <c r="A1078" s="339" t="s">
        <v>2977</v>
      </c>
      <c r="B1078" s="340" t="s">
        <v>1922</v>
      </c>
      <c r="C1078" s="341" t="s">
        <v>12</v>
      </c>
      <c r="D1078" s="342">
        <v>58.2</v>
      </c>
    </row>
    <row r="1079" spans="1:4" hidden="1" outlineLevel="1">
      <c r="A1079" s="849" t="s">
        <v>2978</v>
      </c>
      <c r="B1079" s="848" t="s">
        <v>1757</v>
      </c>
      <c r="C1079" s="847"/>
      <c r="D1079" s="846"/>
    </row>
    <row r="1080" spans="1:4" hidden="1" outlineLevel="1">
      <c r="A1080" s="335" t="s">
        <v>2979</v>
      </c>
      <c r="B1080" s="336" t="s">
        <v>1922</v>
      </c>
      <c r="C1080" s="337" t="s">
        <v>12</v>
      </c>
      <c r="D1080" s="338">
        <v>58.2</v>
      </c>
    </row>
    <row r="1081" spans="1:4" hidden="1" outlineLevel="1">
      <c r="A1081" s="849" t="s">
        <v>2980</v>
      </c>
      <c r="B1081" s="848" t="s">
        <v>1758</v>
      </c>
      <c r="C1081" s="847"/>
      <c r="D1081" s="846"/>
    </row>
    <row r="1082" spans="1:4" hidden="1" outlineLevel="1">
      <c r="A1082" s="339" t="s">
        <v>2981</v>
      </c>
      <c r="B1082" s="340" t="s">
        <v>1922</v>
      </c>
      <c r="C1082" s="341" t="s">
        <v>12</v>
      </c>
      <c r="D1082" s="342">
        <v>58.2</v>
      </c>
    </row>
    <row r="1083" spans="1:4" hidden="1" outlineLevel="1">
      <c r="A1083" s="849" t="s">
        <v>2982</v>
      </c>
      <c r="B1083" s="848" t="s">
        <v>1759</v>
      </c>
      <c r="C1083" s="847"/>
      <c r="D1083" s="846"/>
    </row>
    <row r="1084" spans="1:4" hidden="1" outlineLevel="1">
      <c r="A1084" s="335" t="s">
        <v>2983</v>
      </c>
      <c r="B1084" s="336" t="s">
        <v>1922</v>
      </c>
      <c r="C1084" s="337" t="s">
        <v>12</v>
      </c>
      <c r="D1084" s="338">
        <v>58.2</v>
      </c>
    </row>
    <row r="1085" spans="1:4" hidden="1" outlineLevel="1">
      <c r="A1085" s="849" t="s">
        <v>2984</v>
      </c>
      <c r="B1085" s="848" t="s">
        <v>1049</v>
      </c>
      <c r="C1085" s="847"/>
      <c r="D1085" s="846"/>
    </row>
    <row r="1086" spans="1:4" hidden="1" outlineLevel="1">
      <c r="A1086" s="339" t="s">
        <v>2985</v>
      </c>
      <c r="B1086" s="340" t="s">
        <v>1922</v>
      </c>
      <c r="C1086" s="341" t="s">
        <v>12</v>
      </c>
      <c r="D1086" s="342">
        <v>58.09</v>
      </c>
    </row>
    <row r="1087" spans="1:4" hidden="1" outlineLevel="1">
      <c r="A1087" s="849" t="s">
        <v>2986</v>
      </c>
      <c r="B1087" s="848" t="s">
        <v>1048</v>
      </c>
      <c r="C1087" s="847"/>
      <c r="D1087" s="846"/>
    </row>
    <row r="1088" spans="1:4" hidden="1" outlineLevel="1">
      <c r="A1088" s="335" t="s">
        <v>2987</v>
      </c>
      <c r="B1088" s="336" t="s">
        <v>1922</v>
      </c>
      <c r="C1088" s="337" t="s">
        <v>12</v>
      </c>
      <c r="D1088" s="338">
        <v>24.05</v>
      </c>
    </row>
    <row r="1089" spans="1:6" collapsed="1">
      <c r="A1089" s="331" t="s">
        <v>2988</v>
      </c>
      <c r="B1089" s="332" t="s">
        <v>2989</v>
      </c>
      <c r="C1089" s="333"/>
      <c r="D1089" s="334"/>
    </row>
    <row r="1090" spans="1:6" hidden="1" outlineLevel="1">
      <c r="A1090" s="849" t="s">
        <v>2990</v>
      </c>
      <c r="B1090" s="848" t="s">
        <v>1056</v>
      </c>
      <c r="C1090" s="847"/>
      <c r="D1090" s="846"/>
    </row>
    <row r="1091" spans="1:6" hidden="1" outlineLevel="1">
      <c r="A1091" s="339" t="s">
        <v>2991</v>
      </c>
      <c r="B1091" s="340" t="s">
        <v>2103</v>
      </c>
      <c r="C1091" s="341" t="s">
        <v>3</v>
      </c>
      <c r="D1091" s="342">
        <v>12.41</v>
      </c>
    </row>
    <row r="1092" spans="1:6" hidden="1" outlineLevel="1">
      <c r="A1092" s="335" t="s">
        <v>2992</v>
      </c>
      <c r="B1092" s="336" t="s">
        <v>2104</v>
      </c>
      <c r="C1092" s="337" t="s">
        <v>3</v>
      </c>
      <c r="D1092" s="338">
        <v>83.73</v>
      </c>
    </row>
    <row r="1093" spans="1:6" hidden="1" outlineLevel="1">
      <c r="A1093" s="1006" t="s">
        <v>2993</v>
      </c>
      <c r="B1093" s="1003" t="s">
        <v>2105</v>
      </c>
      <c r="C1093" s="1004" t="s">
        <v>3</v>
      </c>
      <c r="D1093" s="1005">
        <v>53.51</v>
      </c>
      <c r="E1093" s="7" t="s">
        <v>4274</v>
      </c>
      <c r="F1093" s="7" t="s">
        <v>4276</v>
      </c>
    </row>
    <row r="1094" spans="1:6" hidden="1" outlineLevel="1">
      <c r="A1094" s="1006" t="s">
        <v>2994</v>
      </c>
      <c r="B1094" s="1003" t="s">
        <v>2106</v>
      </c>
      <c r="C1094" s="1004" t="s">
        <v>3</v>
      </c>
      <c r="D1094" s="1005">
        <v>29.46</v>
      </c>
      <c r="E1094" s="7" t="s">
        <v>4275</v>
      </c>
    </row>
    <row r="1095" spans="1:6" hidden="1" outlineLevel="1">
      <c r="A1095" s="1006" t="s">
        <v>2995</v>
      </c>
      <c r="B1095" s="1003" t="s">
        <v>2107</v>
      </c>
      <c r="C1095" s="1004" t="s">
        <v>3</v>
      </c>
      <c r="D1095" s="1005">
        <v>84.12</v>
      </c>
      <c r="E1095" s="7" t="s">
        <v>4276</v>
      </c>
    </row>
    <row r="1096" spans="1:6" hidden="1" outlineLevel="1">
      <c r="A1096" s="849" t="s">
        <v>2996</v>
      </c>
      <c r="B1096" s="848" t="s">
        <v>1053</v>
      </c>
      <c r="C1096" s="847"/>
      <c r="D1096" s="846"/>
    </row>
    <row r="1097" spans="1:6" hidden="1" outlineLevel="1">
      <c r="A1097" s="335" t="s">
        <v>2997</v>
      </c>
      <c r="B1097" s="336" t="s">
        <v>2103</v>
      </c>
      <c r="C1097" s="337" t="s">
        <v>3</v>
      </c>
      <c r="D1097" s="338">
        <v>2.31</v>
      </c>
    </row>
    <row r="1098" spans="1:6" hidden="1" outlineLevel="1">
      <c r="A1098" s="1006" t="s">
        <v>2998</v>
      </c>
      <c r="B1098" s="1003" t="s">
        <v>2105</v>
      </c>
      <c r="C1098" s="1004" t="s">
        <v>3</v>
      </c>
      <c r="D1098" s="1005">
        <v>40.619999999999997</v>
      </c>
    </row>
    <row r="1099" spans="1:6" hidden="1" outlineLevel="1">
      <c r="A1099" s="1006" t="s">
        <v>2999</v>
      </c>
      <c r="B1099" s="1003" t="s">
        <v>2106</v>
      </c>
      <c r="C1099" s="1004" t="s">
        <v>3</v>
      </c>
      <c r="D1099" s="1005">
        <v>16.89</v>
      </c>
    </row>
    <row r="1100" spans="1:6" hidden="1" outlineLevel="1">
      <c r="A1100" s="1006" t="s">
        <v>3000</v>
      </c>
      <c r="B1100" s="1003" t="s">
        <v>2107</v>
      </c>
      <c r="C1100" s="1004" t="s">
        <v>3</v>
      </c>
      <c r="D1100" s="1005">
        <v>102.83</v>
      </c>
    </row>
    <row r="1101" spans="1:6" hidden="1" outlineLevel="1">
      <c r="A1101" s="849" t="s">
        <v>3001</v>
      </c>
      <c r="B1101" s="848" t="s">
        <v>1052</v>
      </c>
      <c r="C1101" s="847"/>
      <c r="D1101" s="846"/>
    </row>
    <row r="1102" spans="1:6" hidden="1" outlineLevel="1">
      <c r="A1102" s="335" t="s">
        <v>3002</v>
      </c>
      <c r="B1102" s="336" t="s">
        <v>2103</v>
      </c>
      <c r="C1102" s="337" t="s">
        <v>3</v>
      </c>
      <c r="D1102" s="338">
        <v>2.3199999999999998</v>
      </c>
    </row>
    <row r="1103" spans="1:6" hidden="1" outlineLevel="1">
      <c r="A1103" s="1006" t="s">
        <v>3003</v>
      </c>
      <c r="B1103" s="1003" t="s">
        <v>2105</v>
      </c>
      <c r="C1103" s="1004" t="s">
        <v>3</v>
      </c>
      <c r="D1103" s="1005">
        <v>5.86</v>
      </c>
    </row>
    <row r="1104" spans="1:6" hidden="1" outlineLevel="1">
      <c r="A1104" s="1006" t="s">
        <v>3004</v>
      </c>
      <c r="B1104" s="1003" t="s">
        <v>2106</v>
      </c>
      <c r="C1104" s="1004" t="s">
        <v>3</v>
      </c>
      <c r="D1104" s="1005">
        <v>18.18</v>
      </c>
    </row>
    <row r="1105" spans="1:7" hidden="1" outlineLevel="1">
      <c r="A1105" s="1006" t="s">
        <v>3005</v>
      </c>
      <c r="B1105" s="1003" t="s">
        <v>2107</v>
      </c>
      <c r="C1105" s="1004" t="s">
        <v>3</v>
      </c>
      <c r="D1105" s="1005">
        <v>106.46</v>
      </c>
    </row>
    <row r="1106" spans="1:7" hidden="1" outlineLevel="1">
      <c r="A1106" s="849" t="s">
        <v>3006</v>
      </c>
      <c r="B1106" s="848" t="s">
        <v>1051</v>
      </c>
      <c r="C1106" s="847"/>
      <c r="D1106" s="846"/>
    </row>
    <row r="1107" spans="1:7" hidden="1" outlineLevel="1">
      <c r="A1107" s="335" t="s">
        <v>3007</v>
      </c>
      <c r="B1107" s="336" t="s">
        <v>2114</v>
      </c>
      <c r="C1107" s="337" t="s">
        <v>3</v>
      </c>
      <c r="D1107" s="338">
        <v>109.19</v>
      </c>
    </row>
    <row r="1108" spans="1:7" hidden="1" outlineLevel="1">
      <c r="A1108" s="339" t="s">
        <v>3008</v>
      </c>
      <c r="B1108" s="340" t="s">
        <v>2103</v>
      </c>
      <c r="C1108" s="341" t="s">
        <v>3</v>
      </c>
      <c r="D1108" s="342">
        <v>58.16</v>
      </c>
      <c r="E1108" s="7" t="s">
        <v>4736</v>
      </c>
    </row>
    <row r="1109" spans="1:7" hidden="1" outlineLevel="1">
      <c r="A1109" s="335" t="s">
        <v>3009</v>
      </c>
      <c r="B1109" s="336" t="s">
        <v>2104</v>
      </c>
      <c r="C1109" s="337" t="s">
        <v>3</v>
      </c>
      <c r="D1109" s="338">
        <v>109.78</v>
      </c>
    </row>
    <row r="1110" spans="1:7" hidden="1" outlineLevel="1">
      <c r="A1110" s="1006" t="s">
        <v>3010</v>
      </c>
      <c r="B1110" s="1003" t="s">
        <v>2105</v>
      </c>
      <c r="C1110" s="1004" t="s">
        <v>3</v>
      </c>
      <c r="D1110" s="1005">
        <v>5.88</v>
      </c>
    </row>
    <row r="1111" spans="1:7" hidden="1" outlineLevel="1">
      <c r="A1111" s="1006" t="s">
        <v>3011</v>
      </c>
      <c r="B1111" s="1003" t="s">
        <v>2106</v>
      </c>
      <c r="C1111" s="1004" t="s">
        <v>3</v>
      </c>
      <c r="D1111" s="1005">
        <v>18.149999999999999</v>
      </c>
    </row>
    <row r="1112" spans="1:7" hidden="1" outlineLevel="1">
      <c r="A1112" s="849" t="s">
        <v>3012</v>
      </c>
      <c r="B1112" s="848" t="s">
        <v>1050</v>
      </c>
      <c r="C1112" s="847"/>
      <c r="D1112" s="846"/>
      <c r="F1112" s="848" t="s">
        <v>4240</v>
      </c>
      <c r="G1112" s="847"/>
    </row>
    <row r="1113" spans="1:7" hidden="1" outlineLevel="1">
      <c r="A1113" s="339" t="s">
        <v>3013</v>
      </c>
      <c r="B1113" s="340" t="s">
        <v>2114</v>
      </c>
      <c r="C1113" s="341" t="s">
        <v>3</v>
      </c>
      <c r="D1113" s="342">
        <v>198.4</v>
      </c>
      <c r="F1113" s="340" t="s">
        <v>2114</v>
      </c>
      <c r="G1113" s="341">
        <f>SUMIF(B1112:B1156,F1113,D1112:D1156)</f>
        <v>1787.0100000000002</v>
      </c>
    </row>
    <row r="1114" spans="1:7" hidden="1" outlineLevel="1">
      <c r="A1114" s="335" t="s">
        <v>3014</v>
      </c>
      <c r="B1114" s="336" t="s">
        <v>2104</v>
      </c>
      <c r="C1114" s="337" t="s">
        <v>3</v>
      </c>
      <c r="D1114" s="338">
        <v>11.28</v>
      </c>
      <c r="F1114" s="336" t="s">
        <v>2104</v>
      </c>
      <c r="G1114" s="337">
        <f t="shared" ref="G1114:G1116" si="3">SUMIF(B1113:B1157,F1114,D1113:D1157)</f>
        <v>101.52</v>
      </c>
    </row>
    <row r="1115" spans="1:7" hidden="1" outlineLevel="1">
      <c r="A1115" s="1006" t="s">
        <v>3015</v>
      </c>
      <c r="B1115" s="1003" t="s">
        <v>2105</v>
      </c>
      <c r="C1115" s="1004" t="s">
        <v>3</v>
      </c>
      <c r="D1115" s="1005">
        <v>5.87</v>
      </c>
      <c r="F1115" s="1003" t="s">
        <v>2105</v>
      </c>
      <c r="G1115" s="1004">
        <f t="shared" si="3"/>
        <v>52.819999999999993</v>
      </c>
    </row>
    <row r="1116" spans="1:7" hidden="1" outlineLevel="1">
      <c r="A1116" s="1006" t="s">
        <v>3016</v>
      </c>
      <c r="B1116" s="1003" t="s">
        <v>2106</v>
      </c>
      <c r="C1116" s="1004" t="s">
        <v>3</v>
      </c>
      <c r="D1116" s="1005">
        <v>15.39</v>
      </c>
      <c r="F1116" s="1003" t="s">
        <v>2106</v>
      </c>
      <c r="G1116" s="1004">
        <f t="shared" si="3"/>
        <v>125.88</v>
      </c>
    </row>
    <row r="1117" spans="1:7" hidden="1" outlineLevel="1">
      <c r="A1117" s="849" t="s">
        <v>3017</v>
      </c>
      <c r="B1117" s="848" t="s">
        <v>1753</v>
      </c>
      <c r="C1117" s="847"/>
      <c r="D1117" s="846"/>
    </row>
    <row r="1118" spans="1:7" hidden="1" outlineLevel="1">
      <c r="A1118" s="339" t="s">
        <v>3018</v>
      </c>
      <c r="B1118" s="340" t="s">
        <v>2114</v>
      </c>
      <c r="C1118" s="341" t="s">
        <v>3</v>
      </c>
      <c r="D1118" s="342">
        <v>198.4</v>
      </c>
    </row>
    <row r="1119" spans="1:7" hidden="1" outlineLevel="1">
      <c r="A1119" s="335" t="s">
        <v>3019</v>
      </c>
      <c r="B1119" s="336" t="s">
        <v>2104</v>
      </c>
      <c r="C1119" s="337" t="s">
        <v>3</v>
      </c>
      <c r="D1119" s="338">
        <v>11.28</v>
      </c>
    </row>
    <row r="1120" spans="1:7" hidden="1" outlineLevel="1">
      <c r="A1120" s="1006" t="s">
        <v>3020</v>
      </c>
      <c r="B1120" s="1003" t="s">
        <v>2105</v>
      </c>
      <c r="C1120" s="1004" t="s">
        <v>3</v>
      </c>
      <c r="D1120" s="1005">
        <v>5.87</v>
      </c>
    </row>
    <row r="1121" spans="1:4" hidden="1" outlineLevel="1">
      <c r="A1121" s="1006" t="s">
        <v>3021</v>
      </c>
      <c r="B1121" s="1003" t="s">
        <v>2106</v>
      </c>
      <c r="C1121" s="1004" t="s">
        <v>3</v>
      </c>
      <c r="D1121" s="1005">
        <v>15.39</v>
      </c>
    </row>
    <row r="1122" spans="1:4" hidden="1" outlineLevel="1">
      <c r="A1122" s="849" t="s">
        <v>3022</v>
      </c>
      <c r="B1122" s="848" t="s">
        <v>1754</v>
      </c>
      <c r="C1122" s="847"/>
      <c r="D1122" s="846"/>
    </row>
    <row r="1123" spans="1:4" hidden="1" outlineLevel="1">
      <c r="A1123" s="339" t="s">
        <v>3023</v>
      </c>
      <c r="B1123" s="340" t="s">
        <v>2114</v>
      </c>
      <c r="C1123" s="341" t="s">
        <v>3</v>
      </c>
      <c r="D1123" s="342">
        <v>198.4</v>
      </c>
    </row>
    <row r="1124" spans="1:4" hidden="1" outlineLevel="1">
      <c r="A1124" s="335" t="s">
        <v>3024</v>
      </c>
      <c r="B1124" s="336" t="s">
        <v>2104</v>
      </c>
      <c r="C1124" s="337" t="s">
        <v>3</v>
      </c>
      <c r="D1124" s="338">
        <v>11.28</v>
      </c>
    </row>
    <row r="1125" spans="1:4" hidden="1" outlineLevel="1">
      <c r="A1125" s="339" t="s">
        <v>3025</v>
      </c>
      <c r="B1125" s="340" t="s">
        <v>2105</v>
      </c>
      <c r="C1125" s="341" t="s">
        <v>3</v>
      </c>
      <c r="D1125" s="342">
        <v>5.87</v>
      </c>
    </row>
    <row r="1126" spans="1:4" hidden="1" outlineLevel="1">
      <c r="A1126" s="335" t="s">
        <v>3026</v>
      </c>
      <c r="B1126" s="336" t="s">
        <v>2106</v>
      </c>
      <c r="C1126" s="337" t="s">
        <v>3</v>
      </c>
      <c r="D1126" s="338">
        <v>15.39</v>
      </c>
    </row>
    <row r="1127" spans="1:4" hidden="1" outlineLevel="1">
      <c r="A1127" s="849" t="s">
        <v>3027</v>
      </c>
      <c r="B1127" s="848" t="s">
        <v>1755</v>
      </c>
      <c r="C1127" s="847"/>
      <c r="D1127" s="846"/>
    </row>
    <row r="1128" spans="1:4" hidden="1" outlineLevel="1">
      <c r="A1128" s="339" t="s">
        <v>3028</v>
      </c>
      <c r="B1128" s="340" t="s">
        <v>2114</v>
      </c>
      <c r="C1128" s="341" t="s">
        <v>3</v>
      </c>
      <c r="D1128" s="342">
        <v>198.4</v>
      </c>
    </row>
    <row r="1129" spans="1:4" hidden="1" outlineLevel="1">
      <c r="A1129" s="335" t="s">
        <v>3029</v>
      </c>
      <c r="B1129" s="336" t="s">
        <v>2104</v>
      </c>
      <c r="C1129" s="337" t="s">
        <v>3</v>
      </c>
      <c r="D1129" s="338">
        <v>11.28</v>
      </c>
    </row>
    <row r="1130" spans="1:4" hidden="1" outlineLevel="1">
      <c r="A1130" s="339" t="s">
        <v>3030</v>
      </c>
      <c r="B1130" s="340" t="s">
        <v>2105</v>
      </c>
      <c r="C1130" s="341" t="s">
        <v>3</v>
      </c>
      <c r="D1130" s="342">
        <v>5.87</v>
      </c>
    </row>
    <row r="1131" spans="1:4" hidden="1" outlineLevel="1">
      <c r="A1131" s="335" t="s">
        <v>3031</v>
      </c>
      <c r="B1131" s="336" t="s">
        <v>2106</v>
      </c>
      <c r="C1131" s="337" t="s">
        <v>3</v>
      </c>
      <c r="D1131" s="338">
        <v>15.39</v>
      </c>
    </row>
    <row r="1132" spans="1:4" hidden="1" outlineLevel="1">
      <c r="A1132" s="849" t="s">
        <v>3032</v>
      </c>
      <c r="B1132" s="848" t="s">
        <v>1756</v>
      </c>
      <c r="C1132" s="847"/>
      <c r="D1132" s="846"/>
    </row>
    <row r="1133" spans="1:4" hidden="1" outlineLevel="1">
      <c r="A1133" s="339" t="s">
        <v>3033</v>
      </c>
      <c r="B1133" s="340" t="s">
        <v>2114</v>
      </c>
      <c r="C1133" s="341" t="s">
        <v>3</v>
      </c>
      <c r="D1133" s="342">
        <v>198.4</v>
      </c>
    </row>
    <row r="1134" spans="1:4" hidden="1" outlineLevel="1">
      <c r="A1134" s="335" t="s">
        <v>3034</v>
      </c>
      <c r="B1134" s="336" t="s">
        <v>2104</v>
      </c>
      <c r="C1134" s="337" t="s">
        <v>3</v>
      </c>
      <c r="D1134" s="338">
        <v>11.28</v>
      </c>
    </row>
    <row r="1135" spans="1:4" hidden="1" outlineLevel="1">
      <c r="A1135" s="339" t="s">
        <v>3035</v>
      </c>
      <c r="B1135" s="340" t="s">
        <v>2105</v>
      </c>
      <c r="C1135" s="341" t="s">
        <v>3</v>
      </c>
      <c r="D1135" s="342">
        <v>5.87</v>
      </c>
    </row>
    <row r="1136" spans="1:4" hidden="1" outlineLevel="1">
      <c r="A1136" s="335" t="s">
        <v>3036</v>
      </c>
      <c r="B1136" s="336" t="s">
        <v>2106</v>
      </c>
      <c r="C1136" s="337" t="s">
        <v>3</v>
      </c>
      <c r="D1136" s="338">
        <v>15.39</v>
      </c>
    </row>
    <row r="1137" spans="1:4" hidden="1" outlineLevel="1">
      <c r="A1137" s="849" t="s">
        <v>3037</v>
      </c>
      <c r="B1137" s="848" t="s">
        <v>1757</v>
      </c>
      <c r="C1137" s="847"/>
      <c r="D1137" s="846"/>
    </row>
    <row r="1138" spans="1:4" hidden="1" outlineLevel="1">
      <c r="A1138" s="339" t="s">
        <v>3038</v>
      </c>
      <c r="B1138" s="340" t="s">
        <v>2114</v>
      </c>
      <c r="C1138" s="341" t="s">
        <v>3</v>
      </c>
      <c r="D1138" s="342">
        <v>198.4</v>
      </c>
    </row>
    <row r="1139" spans="1:4" hidden="1" outlineLevel="1">
      <c r="A1139" s="335" t="s">
        <v>3039</v>
      </c>
      <c r="B1139" s="336" t="s">
        <v>2104</v>
      </c>
      <c r="C1139" s="337" t="s">
        <v>3</v>
      </c>
      <c r="D1139" s="338">
        <v>11.28</v>
      </c>
    </row>
    <row r="1140" spans="1:4" hidden="1" outlineLevel="1">
      <c r="A1140" s="339" t="s">
        <v>3040</v>
      </c>
      <c r="B1140" s="340" t="s">
        <v>2105</v>
      </c>
      <c r="C1140" s="341" t="s">
        <v>3</v>
      </c>
      <c r="D1140" s="342">
        <v>5.87</v>
      </c>
    </row>
    <row r="1141" spans="1:4" hidden="1" outlineLevel="1">
      <c r="A1141" s="335" t="s">
        <v>3041</v>
      </c>
      <c r="B1141" s="336" t="s">
        <v>2106</v>
      </c>
      <c r="C1141" s="337" t="s">
        <v>3</v>
      </c>
      <c r="D1141" s="338">
        <v>15.39</v>
      </c>
    </row>
    <row r="1142" spans="1:4" hidden="1" outlineLevel="1">
      <c r="A1142" s="849" t="s">
        <v>3042</v>
      </c>
      <c r="B1142" s="848" t="s">
        <v>1758</v>
      </c>
      <c r="C1142" s="847"/>
      <c r="D1142" s="846"/>
    </row>
    <row r="1143" spans="1:4" hidden="1" outlineLevel="1">
      <c r="A1143" s="339" t="s">
        <v>3043</v>
      </c>
      <c r="B1143" s="340" t="s">
        <v>2114</v>
      </c>
      <c r="C1143" s="341" t="s">
        <v>3</v>
      </c>
      <c r="D1143" s="342">
        <v>198.4</v>
      </c>
    </row>
    <row r="1144" spans="1:4" hidden="1" outlineLevel="1">
      <c r="A1144" s="335" t="s">
        <v>3044</v>
      </c>
      <c r="B1144" s="336" t="s">
        <v>2104</v>
      </c>
      <c r="C1144" s="337" t="s">
        <v>3</v>
      </c>
      <c r="D1144" s="338">
        <v>11.28</v>
      </c>
    </row>
    <row r="1145" spans="1:4" hidden="1" outlineLevel="1">
      <c r="A1145" s="339" t="s">
        <v>3045</v>
      </c>
      <c r="B1145" s="340" t="s">
        <v>2105</v>
      </c>
      <c r="C1145" s="341" t="s">
        <v>3</v>
      </c>
      <c r="D1145" s="342">
        <v>5.87</v>
      </c>
    </row>
    <row r="1146" spans="1:4" hidden="1" outlineLevel="1">
      <c r="A1146" s="335" t="s">
        <v>3046</v>
      </c>
      <c r="B1146" s="336" t="s">
        <v>2106</v>
      </c>
      <c r="C1146" s="337" t="s">
        <v>3</v>
      </c>
      <c r="D1146" s="338">
        <v>15.39</v>
      </c>
    </row>
    <row r="1147" spans="1:4" hidden="1" outlineLevel="1">
      <c r="A1147" s="849" t="s">
        <v>3047</v>
      </c>
      <c r="B1147" s="848" t="s">
        <v>1759</v>
      </c>
      <c r="C1147" s="847"/>
      <c r="D1147" s="846"/>
    </row>
    <row r="1148" spans="1:4" hidden="1" outlineLevel="1">
      <c r="A1148" s="339" t="s">
        <v>3048</v>
      </c>
      <c r="B1148" s="340" t="s">
        <v>2114</v>
      </c>
      <c r="C1148" s="341" t="s">
        <v>3</v>
      </c>
      <c r="D1148" s="342">
        <v>198.4</v>
      </c>
    </row>
    <row r="1149" spans="1:4" hidden="1" outlineLevel="1">
      <c r="A1149" s="335" t="s">
        <v>3049</v>
      </c>
      <c r="B1149" s="336" t="s">
        <v>2104</v>
      </c>
      <c r="C1149" s="337" t="s">
        <v>3</v>
      </c>
      <c r="D1149" s="338">
        <v>11.28</v>
      </c>
    </row>
    <row r="1150" spans="1:4" hidden="1" outlineLevel="1">
      <c r="A1150" s="339" t="s">
        <v>3050</v>
      </c>
      <c r="B1150" s="340" t="s">
        <v>2105</v>
      </c>
      <c r="C1150" s="341" t="s">
        <v>3</v>
      </c>
      <c r="D1150" s="342">
        <v>5.87</v>
      </c>
    </row>
    <row r="1151" spans="1:4" hidden="1" outlineLevel="1">
      <c r="A1151" s="335" t="s">
        <v>3051</v>
      </c>
      <c r="B1151" s="336" t="s">
        <v>2106</v>
      </c>
      <c r="C1151" s="337" t="s">
        <v>3</v>
      </c>
      <c r="D1151" s="338">
        <v>18.149999999999999</v>
      </c>
    </row>
    <row r="1152" spans="1:4" hidden="1" outlineLevel="1">
      <c r="A1152" s="849" t="s">
        <v>3052</v>
      </c>
      <c r="B1152" s="848" t="s">
        <v>1049</v>
      </c>
      <c r="C1152" s="847"/>
      <c r="D1152" s="846"/>
    </row>
    <row r="1153" spans="1:4" hidden="1" outlineLevel="1">
      <c r="A1153" s="339" t="s">
        <v>3053</v>
      </c>
      <c r="B1153" s="340" t="s">
        <v>2114</v>
      </c>
      <c r="C1153" s="341" t="s">
        <v>3</v>
      </c>
      <c r="D1153" s="342">
        <v>199.81</v>
      </c>
    </row>
    <row r="1154" spans="1:4" hidden="1" outlineLevel="1">
      <c r="A1154" s="335" t="s">
        <v>3054</v>
      </c>
      <c r="B1154" s="336" t="s">
        <v>2104</v>
      </c>
      <c r="C1154" s="337" t="s">
        <v>3</v>
      </c>
      <c r="D1154" s="338">
        <v>11.28</v>
      </c>
    </row>
    <row r="1155" spans="1:4" hidden="1" outlineLevel="1">
      <c r="A1155" s="339" t="s">
        <v>3055</v>
      </c>
      <c r="B1155" s="340" t="s">
        <v>2105</v>
      </c>
      <c r="C1155" s="341" t="s">
        <v>3</v>
      </c>
      <c r="D1155" s="342">
        <v>5.86</v>
      </c>
    </row>
    <row r="1156" spans="1:4" hidden="1" outlineLevel="1">
      <c r="A1156" s="335" t="s">
        <v>3056</v>
      </c>
      <c r="B1156" s="336" t="s">
        <v>4284</v>
      </c>
      <c r="C1156" s="337" t="s">
        <v>3</v>
      </c>
      <c r="D1156" s="338">
        <v>27.63</v>
      </c>
    </row>
    <row r="1157" spans="1:4" hidden="1" outlineLevel="1">
      <c r="A1157" s="849" t="s">
        <v>3057</v>
      </c>
      <c r="B1157" s="848" t="s">
        <v>1048</v>
      </c>
      <c r="C1157" s="847"/>
      <c r="D1157" s="846"/>
    </row>
    <row r="1158" spans="1:4" hidden="1" outlineLevel="1">
      <c r="A1158" s="339" t="s">
        <v>3058</v>
      </c>
      <c r="B1158" s="340" t="s">
        <v>2114</v>
      </c>
      <c r="C1158" s="341" t="s">
        <v>3</v>
      </c>
      <c r="D1158" s="342">
        <v>80.73</v>
      </c>
    </row>
    <row r="1159" spans="1:4" hidden="1" outlineLevel="1">
      <c r="A1159" s="335" t="s">
        <v>3059</v>
      </c>
      <c r="B1159" s="336" t="s">
        <v>2103</v>
      </c>
      <c r="C1159" s="337" t="s">
        <v>3</v>
      </c>
      <c r="D1159" s="338">
        <v>49.28</v>
      </c>
    </row>
    <row r="1160" spans="1:4" hidden="1" outlineLevel="1">
      <c r="A1160" s="339" t="s">
        <v>3060</v>
      </c>
      <c r="B1160" s="340" t="s">
        <v>2104</v>
      </c>
      <c r="C1160" s="341" t="s">
        <v>3</v>
      </c>
      <c r="D1160" s="342">
        <v>26.27</v>
      </c>
    </row>
    <row r="1161" spans="1:4" hidden="1" outlineLevel="1">
      <c r="A1161" s="1006" t="s">
        <v>3061</v>
      </c>
      <c r="B1161" s="1003" t="s">
        <v>2105</v>
      </c>
      <c r="C1161" s="1004" t="s">
        <v>3</v>
      </c>
      <c r="D1161" s="1005">
        <v>5.77</v>
      </c>
    </row>
    <row r="1162" spans="1:4" hidden="1" outlineLevel="1">
      <c r="A1162" s="1006" t="s">
        <v>3062</v>
      </c>
      <c r="B1162" s="1003" t="s">
        <v>2106</v>
      </c>
      <c r="C1162" s="1004" t="s">
        <v>3</v>
      </c>
      <c r="D1162" s="1005">
        <v>21.04</v>
      </c>
    </row>
    <row r="1163" spans="1:4" hidden="1" outlineLevel="1">
      <c r="A1163" s="849" t="s">
        <v>3063</v>
      </c>
      <c r="B1163" s="848" t="s">
        <v>1055</v>
      </c>
      <c r="C1163" s="847"/>
      <c r="D1163" s="846"/>
    </row>
    <row r="1164" spans="1:4" hidden="1" outlineLevel="1">
      <c r="A1164" s="1006" t="s">
        <v>3064</v>
      </c>
      <c r="B1164" s="1003" t="s">
        <v>2105</v>
      </c>
      <c r="C1164" s="1004" t="s">
        <v>3</v>
      </c>
      <c r="D1164" s="1005">
        <v>27.16</v>
      </c>
    </row>
    <row r="1165" spans="1:4" hidden="1" outlineLevel="1">
      <c r="A1165" s="1006" t="s">
        <v>3065</v>
      </c>
      <c r="B1165" s="1003" t="s">
        <v>2106</v>
      </c>
      <c r="C1165" s="1004" t="s">
        <v>3</v>
      </c>
      <c r="D1165" s="1005">
        <v>5.62</v>
      </c>
    </row>
    <row r="1166" spans="1:4" hidden="1" outlineLevel="1">
      <c r="A1166" s="849" t="s">
        <v>3066</v>
      </c>
      <c r="B1166" s="848" t="s">
        <v>1058</v>
      </c>
      <c r="C1166" s="847"/>
      <c r="D1166" s="846"/>
    </row>
    <row r="1167" spans="1:4" hidden="1" outlineLevel="1">
      <c r="A1167" s="1006" t="s">
        <v>3067</v>
      </c>
      <c r="B1167" s="1003" t="s">
        <v>2105</v>
      </c>
      <c r="C1167" s="1004" t="s">
        <v>3</v>
      </c>
      <c r="D1167" s="1005">
        <v>26.35</v>
      </c>
    </row>
    <row r="1168" spans="1:4" collapsed="1">
      <c r="A1168" s="331" t="s">
        <v>3068</v>
      </c>
      <c r="B1168" s="332" t="s">
        <v>3069</v>
      </c>
      <c r="C1168" s="333"/>
      <c r="D1168" s="334"/>
    </row>
    <row r="1169" spans="1:4">
      <c r="A1169" s="849" t="s">
        <v>3070</v>
      </c>
      <c r="B1169" s="848" t="s">
        <v>1056</v>
      </c>
      <c r="C1169" s="847"/>
      <c r="D1169" s="846"/>
    </row>
    <row r="1170" spans="1:4" hidden="1" outlineLevel="1">
      <c r="A1170" s="339" t="s">
        <v>3071</v>
      </c>
      <c r="B1170" s="340" t="s">
        <v>3072</v>
      </c>
      <c r="C1170" s="341" t="s">
        <v>3</v>
      </c>
      <c r="D1170" s="342">
        <v>113.58</v>
      </c>
    </row>
    <row r="1171" spans="1:4" hidden="1" outlineLevel="1">
      <c r="A1171" s="335" t="s">
        <v>3073</v>
      </c>
      <c r="B1171" s="336" t="s">
        <v>3072</v>
      </c>
      <c r="C1171" s="337" t="s">
        <v>12</v>
      </c>
      <c r="D1171" s="338">
        <v>4.8499999999999996</v>
      </c>
    </row>
    <row r="1172" spans="1:4" hidden="1" outlineLevel="1">
      <c r="A1172" s="339" t="s">
        <v>3074</v>
      </c>
      <c r="B1172" s="340" t="s">
        <v>3075</v>
      </c>
      <c r="C1172" s="341" t="s">
        <v>12</v>
      </c>
      <c r="D1172" s="342">
        <v>99.5</v>
      </c>
    </row>
    <row r="1173" spans="1:4" hidden="1" outlineLevel="1">
      <c r="A1173" s="335" t="s">
        <v>3076</v>
      </c>
      <c r="B1173" s="336" t="s">
        <v>3077</v>
      </c>
      <c r="C1173" s="337" t="s">
        <v>12</v>
      </c>
      <c r="D1173" s="338">
        <v>770.45</v>
      </c>
    </row>
    <row r="1174" spans="1:4" hidden="1" outlineLevel="1">
      <c r="A1174" s="339" t="s">
        <v>3078</v>
      </c>
      <c r="B1174" s="340" t="s">
        <v>2582</v>
      </c>
      <c r="C1174" s="341" t="s">
        <v>12</v>
      </c>
      <c r="D1174" s="342">
        <v>71.09</v>
      </c>
    </row>
    <row r="1175" spans="1:4" hidden="1" outlineLevel="1">
      <c r="A1175" s="335" t="s">
        <v>3079</v>
      </c>
      <c r="B1175" s="336" t="s">
        <v>3080</v>
      </c>
      <c r="C1175" s="337" t="s">
        <v>12</v>
      </c>
      <c r="D1175" s="338">
        <v>457.76</v>
      </c>
    </row>
    <row r="1176" spans="1:4" hidden="1" outlineLevel="1">
      <c r="A1176" s="339" t="s">
        <v>3081</v>
      </c>
      <c r="B1176" s="340" t="s">
        <v>3082</v>
      </c>
      <c r="C1176" s="341" t="s">
        <v>12</v>
      </c>
      <c r="D1176" s="342">
        <v>17.54</v>
      </c>
    </row>
    <row r="1177" spans="1:4" hidden="1" outlineLevel="1">
      <c r="A1177" s="335" t="s">
        <v>3083</v>
      </c>
      <c r="B1177" s="336" t="s">
        <v>3084</v>
      </c>
      <c r="C1177" s="337" t="s">
        <v>3</v>
      </c>
      <c r="D1177" s="338">
        <v>12.41</v>
      </c>
    </row>
    <row r="1178" spans="1:4" hidden="1" outlineLevel="1">
      <c r="A1178" s="339" t="s">
        <v>3085</v>
      </c>
      <c r="B1178" s="340" t="s">
        <v>3086</v>
      </c>
      <c r="C1178" s="341" t="s">
        <v>3</v>
      </c>
      <c r="D1178" s="342">
        <v>83.73</v>
      </c>
    </row>
    <row r="1179" spans="1:4" hidden="1" outlineLevel="1">
      <c r="A1179" s="335" t="s">
        <v>3087</v>
      </c>
      <c r="B1179" s="336" t="s">
        <v>3088</v>
      </c>
      <c r="C1179" s="337" t="s">
        <v>3</v>
      </c>
      <c r="D1179" s="338">
        <v>53.51</v>
      </c>
    </row>
    <row r="1180" spans="1:4" hidden="1" outlineLevel="1">
      <c r="A1180" s="849" t="s">
        <v>3089</v>
      </c>
      <c r="B1180" s="848" t="s">
        <v>1053</v>
      </c>
      <c r="C1180" s="847"/>
      <c r="D1180" s="846"/>
    </row>
    <row r="1181" spans="1:4" hidden="1" outlineLevel="1">
      <c r="A1181" s="339" t="s">
        <v>3090</v>
      </c>
      <c r="B1181" s="340" t="s">
        <v>3072</v>
      </c>
      <c r="C1181" s="341" t="s">
        <v>3</v>
      </c>
      <c r="D1181" s="342">
        <v>119.72</v>
      </c>
    </row>
    <row r="1182" spans="1:4" hidden="1" outlineLevel="1">
      <c r="A1182" s="335" t="s">
        <v>3091</v>
      </c>
      <c r="B1182" s="336" t="s">
        <v>3092</v>
      </c>
      <c r="C1182" s="337" t="s">
        <v>12</v>
      </c>
      <c r="D1182" s="338">
        <v>3.04</v>
      </c>
    </row>
    <row r="1183" spans="1:4" hidden="1" outlineLevel="1">
      <c r="A1183" s="339" t="s">
        <v>3093</v>
      </c>
      <c r="B1183" s="340" t="s">
        <v>3075</v>
      </c>
      <c r="C1183" s="341" t="s">
        <v>12</v>
      </c>
      <c r="D1183" s="342">
        <v>16.04</v>
      </c>
    </row>
    <row r="1184" spans="1:4" hidden="1" outlineLevel="1">
      <c r="A1184" s="335" t="s">
        <v>3094</v>
      </c>
      <c r="B1184" s="336" t="s">
        <v>2675</v>
      </c>
      <c r="C1184" s="337" t="s">
        <v>12</v>
      </c>
      <c r="D1184" s="338">
        <v>57.38</v>
      </c>
    </row>
    <row r="1185" spans="1:4" hidden="1" outlineLevel="1">
      <c r="A1185" s="339" t="s">
        <v>3095</v>
      </c>
      <c r="B1185" s="340" t="s">
        <v>3077</v>
      </c>
      <c r="C1185" s="341" t="s">
        <v>12</v>
      </c>
      <c r="D1185" s="342">
        <v>801.96</v>
      </c>
    </row>
    <row r="1186" spans="1:4" hidden="1" outlineLevel="1">
      <c r="A1186" s="335" t="s">
        <v>3096</v>
      </c>
      <c r="B1186" s="336" t="s">
        <v>2582</v>
      </c>
      <c r="C1186" s="337" t="s">
        <v>12</v>
      </c>
      <c r="D1186" s="338">
        <v>3.04</v>
      </c>
    </row>
    <row r="1187" spans="1:4" hidden="1" outlineLevel="1">
      <c r="A1187" s="339" t="s">
        <v>3097</v>
      </c>
      <c r="B1187" s="340" t="s">
        <v>3080</v>
      </c>
      <c r="C1187" s="341" t="s">
        <v>12</v>
      </c>
      <c r="D1187" s="342">
        <v>581.84</v>
      </c>
    </row>
    <row r="1188" spans="1:4" hidden="1" outlineLevel="1">
      <c r="A1188" s="335" t="s">
        <v>3098</v>
      </c>
      <c r="B1188" s="336" t="s">
        <v>3082</v>
      </c>
      <c r="C1188" s="337" t="s">
        <v>12</v>
      </c>
      <c r="D1188" s="338"/>
    </row>
    <row r="1189" spans="1:4" hidden="1" outlineLevel="1">
      <c r="A1189" s="339" t="s">
        <v>3099</v>
      </c>
      <c r="B1189" s="340" t="s">
        <v>3084</v>
      </c>
      <c r="C1189" s="341" t="s">
        <v>3</v>
      </c>
      <c r="D1189" s="342">
        <v>2.31</v>
      </c>
    </row>
    <row r="1190" spans="1:4" hidden="1" outlineLevel="1">
      <c r="A1190" s="335" t="s">
        <v>3100</v>
      </c>
      <c r="B1190" s="336" t="s">
        <v>3088</v>
      </c>
      <c r="C1190" s="337" t="s">
        <v>3</v>
      </c>
      <c r="D1190" s="338">
        <v>40.619999999999997</v>
      </c>
    </row>
    <row r="1191" spans="1:4" hidden="1" outlineLevel="1">
      <c r="A1191" s="849" t="s">
        <v>3101</v>
      </c>
      <c r="B1191" s="848" t="s">
        <v>1052</v>
      </c>
      <c r="C1191" s="847"/>
      <c r="D1191" s="846"/>
    </row>
    <row r="1192" spans="1:4" hidden="1" outlineLevel="1">
      <c r="A1192" s="339" t="s">
        <v>3102</v>
      </c>
      <c r="B1192" s="340" t="s">
        <v>3072</v>
      </c>
      <c r="C1192" s="341" t="s">
        <v>3</v>
      </c>
      <c r="D1192" s="342">
        <v>124.64</v>
      </c>
    </row>
    <row r="1193" spans="1:4" hidden="1" outlineLevel="1">
      <c r="A1193" s="335" t="s">
        <v>3103</v>
      </c>
      <c r="B1193" s="336" t="s">
        <v>3092</v>
      </c>
      <c r="C1193" s="337" t="s">
        <v>12</v>
      </c>
      <c r="D1193" s="338">
        <v>3.04</v>
      </c>
    </row>
    <row r="1194" spans="1:4" hidden="1" outlineLevel="1">
      <c r="A1194" s="339" t="s">
        <v>3104</v>
      </c>
      <c r="B1194" s="340" t="s">
        <v>3075</v>
      </c>
      <c r="C1194" s="341" t="s">
        <v>12</v>
      </c>
      <c r="D1194" s="342">
        <v>51.84</v>
      </c>
    </row>
    <row r="1195" spans="1:4" hidden="1" outlineLevel="1">
      <c r="A1195" s="335" t="s">
        <v>3105</v>
      </c>
      <c r="B1195" s="336" t="s">
        <v>2675</v>
      </c>
      <c r="C1195" s="337" t="s">
        <v>12</v>
      </c>
      <c r="D1195" s="338">
        <v>85.29</v>
      </c>
    </row>
    <row r="1196" spans="1:4" hidden="1" outlineLevel="1">
      <c r="A1196" s="339" t="s">
        <v>3106</v>
      </c>
      <c r="B1196" s="340" t="s">
        <v>3077</v>
      </c>
      <c r="C1196" s="341" t="s">
        <v>12</v>
      </c>
      <c r="D1196" s="342">
        <v>853.81</v>
      </c>
    </row>
    <row r="1197" spans="1:4" hidden="1" outlineLevel="1">
      <c r="A1197" s="335" t="s">
        <v>3107</v>
      </c>
      <c r="B1197" s="336" t="s">
        <v>2582</v>
      </c>
      <c r="C1197" s="337" t="s">
        <v>12</v>
      </c>
      <c r="D1197" s="338">
        <v>3.04</v>
      </c>
    </row>
    <row r="1198" spans="1:4" hidden="1" outlineLevel="1">
      <c r="A1198" s="339" t="s">
        <v>3108</v>
      </c>
      <c r="B1198" s="340" t="s">
        <v>3080</v>
      </c>
      <c r="C1198" s="341" t="s">
        <v>12</v>
      </c>
      <c r="D1198" s="342">
        <v>582.78</v>
      </c>
    </row>
    <row r="1199" spans="1:4" hidden="1" outlineLevel="1">
      <c r="A1199" s="335" t="s">
        <v>3109</v>
      </c>
      <c r="B1199" s="336" t="s">
        <v>3082</v>
      </c>
      <c r="C1199" s="337" t="s">
        <v>12</v>
      </c>
      <c r="D1199" s="338"/>
    </row>
    <row r="1200" spans="1:4" hidden="1" outlineLevel="1">
      <c r="A1200" s="339" t="s">
        <v>3110</v>
      </c>
      <c r="B1200" s="340" t="s">
        <v>3084</v>
      </c>
      <c r="C1200" s="341" t="s">
        <v>3</v>
      </c>
      <c r="D1200" s="342">
        <v>2.3199999999999998</v>
      </c>
    </row>
    <row r="1201" spans="1:4" hidden="1" outlineLevel="1">
      <c r="A1201" s="335" t="s">
        <v>3111</v>
      </c>
      <c r="B1201" s="336" t="s">
        <v>3088</v>
      </c>
      <c r="C1201" s="337" t="s">
        <v>3</v>
      </c>
      <c r="D1201" s="338">
        <v>5.86</v>
      </c>
    </row>
    <row r="1202" spans="1:4" hidden="1" outlineLevel="1">
      <c r="A1202" s="849" t="s">
        <v>3112</v>
      </c>
      <c r="B1202" s="848" t="s">
        <v>1051</v>
      </c>
      <c r="C1202" s="847"/>
      <c r="D1202" s="846"/>
    </row>
    <row r="1203" spans="1:4" hidden="1" outlineLevel="1">
      <c r="A1203" s="339" t="s">
        <v>3113</v>
      </c>
      <c r="B1203" s="340" t="s">
        <v>3072</v>
      </c>
      <c r="C1203" s="341" t="s">
        <v>3</v>
      </c>
      <c r="D1203" s="342">
        <v>18.149999999999999</v>
      </c>
    </row>
    <row r="1204" spans="1:4" hidden="1" outlineLevel="1">
      <c r="A1204" s="335" t="s">
        <v>3114</v>
      </c>
      <c r="B1204" s="336" t="s">
        <v>3115</v>
      </c>
      <c r="C1204" s="337" t="s">
        <v>12</v>
      </c>
      <c r="D1204" s="338">
        <v>164.11</v>
      </c>
    </row>
    <row r="1205" spans="1:4" hidden="1" outlineLevel="1">
      <c r="A1205" s="339" t="s">
        <v>3116</v>
      </c>
      <c r="B1205" s="340" t="s">
        <v>3092</v>
      </c>
      <c r="C1205" s="341" t="s">
        <v>12</v>
      </c>
      <c r="D1205" s="342">
        <v>266.64999999999998</v>
      </c>
    </row>
    <row r="1206" spans="1:4" hidden="1" outlineLevel="1">
      <c r="A1206" s="335" t="s">
        <v>3117</v>
      </c>
      <c r="B1206" s="336" t="s">
        <v>3075</v>
      </c>
      <c r="C1206" s="337" t="s">
        <v>12</v>
      </c>
      <c r="D1206" s="338">
        <v>110.33</v>
      </c>
    </row>
    <row r="1207" spans="1:4" hidden="1" outlineLevel="1">
      <c r="A1207" s="339" t="s">
        <v>3118</v>
      </c>
      <c r="B1207" s="340" t="s">
        <v>3077</v>
      </c>
      <c r="C1207" s="341" t="s">
        <v>12</v>
      </c>
      <c r="D1207" s="342">
        <v>114.55</v>
      </c>
    </row>
    <row r="1208" spans="1:4" hidden="1" outlineLevel="1">
      <c r="A1208" s="335" t="s">
        <v>3119</v>
      </c>
      <c r="B1208" s="336" t="s">
        <v>2582</v>
      </c>
      <c r="C1208" s="337" t="s">
        <v>12</v>
      </c>
      <c r="D1208" s="338">
        <v>267.79000000000002</v>
      </c>
    </row>
    <row r="1209" spans="1:4" hidden="1" outlineLevel="1">
      <c r="A1209" s="339" t="s">
        <v>3120</v>
      </c>
      <c r="B1209" s="340" t="s">
        <v>3121</v>
      </c>
      <c r="C1209" s="341" t="s">
        <v>12</v>
      </c>
      <c r="D1209" s="342">
        <v>50.42</v>
      </c>
    </row>
    <row r="1210" spans="1:4" hidden="1" outlineLevel="1">
      <c r="A1210" s="335" t="s">
        <v>3122</v>
      </c>
      <c r="B1210" s="336" t="s">
        <v>3082</v>
      </c>
      <c r="C1210" s="337" t="s">
        <v>12</v>
      </c>
      <c r="D1210" s="338">
        <v>36.590000000000003</v>
      </c>
    </row>
    <row r="1211" spans="1:4" hidden="1" outlineLevel="1">
      <c r="A1211" s="339" t="s">
        <v>3123</v>
      </c>
      <c r="B1211" s="340" t="s">
        <v>3084</v>
      </c>
      <c r="C1211" s="341" t="s">
        <v>3</v>
      </c>
      <c r="D1211" s="342">
        <v>167.35</v>
      </c>
    </row>
    <row r="1212" spans="1:4" hidden="1" outlineLevel="1">
      <c r="A1212" s="335" t="s">
        <v>3124</v>
      </c>
      <c r="B1212" s="336" t="s">
        <v>3086</v>
      </c>
      <c r="C1212" s="337" t="s">
        <v>3</v>
      </c>
      <c r="D1212" s="338">
        <v>109.78</v>
      </c>
    </row>
    <row r="1213" spans="1:4" hidden="1" outlineLevel="1">
      <c r="A1213" s="339" t="s">
        <v>3125</v>
      </c>
      <c r="B1213" s="340" t="s">
        <v>3088</v>
      </c>
      <c r="C1213" s="341" t="s">
        <v>3</v>
      </c>
      <c r="D1213" s="342">
        <v>5.88</v>
      </c>
    </row>
    <row r="1214" spans="1:4" hidden="1" outlineLevel="1">
      <c r="A1214" s="849" t="s">
        <v>3126</v>
      </c>
      <c r="B1214" s="848" t="s">
        <v>1050</v>
      </c>
      <c r="C1214" s="847"/>
      <c r="D1214" s="846"/>
    </row>
    <row r="1215" spans="1:4" hidden="1" outlineLevel="1">
      <c r="A1215" s="335" t="s">
        <v>3127</v>
      </c>
      <c r="B1215" s="336" t="s">
        <v>3072</v>
      </c>
      <c r="C1215" s="337" t="s">
        <v>3</v>
      </c>
      <c r="D1215" s="338">
        <v>15.39</v>
      </c>
    </row>
    <row r="1216" spans="1:4" hidden="1" outlineLevel="1">
      <c r="A1216" s="339" t="s">
        <v>3128</v>
      </c>
      <c r="B1216" s="340" t="s">
        <v>3115</v>
      </c>
      <c r="C1216" s="341" t="s">
        <v>12</v>
      </c>
      <c r="D1216" s="342">
        <v>169.88</v>
      </c>
    </row>
    <row r="1217" spans="1:4" hidden="1" outlineLevel="1">
      <c r="A1217" s="335" t="s">
        <v>3129</v>
      </c>
      <c r="B1217" s="336" t="s">
        <v>3092</v>
      </c>
      <c r="C1217" s="337" t="s">
        <v>12</v>
      </c>
      <c r="D1217" s="338">
        <v>194.81</v>
      </c>
    </row>
    <row r="1218" spans="1:4" hidden="1" outlineLevel="1">
      <c r="A1218" s="339" t="s">
        <v>3130</v>
      </c>
      <c r="B1218" s="340" t="s">
        <v>3075</v>
      </c>
      <c r="C1218" s="341" t="s">
        <v>12</v>
      </c>
      <c r="D1218" s="342">
        <v>16.170000000000002</v>
      </c>
    </row>
    <row r="1219" spans="1:4" hidden="1" outlineLevel="1">
      <c r="A1219" s="335" t="s">
        <v>3131</v>
      </c>
      <c r="B1219" s="336" t="s">
        <v>3077</v>
      </c>
      <c r="C1219" s="337" t="s">
        <v>12</v>
      </c>
      <c r="D1219" s="338">
        <v>29.08</v>
      </c>
    </row>
    <row r="1220" spans="1:4" hidden="1" outlineLevel="1">
      <c r="A1220" s="339" t="s">
        <v>3132</v>
      </c>
      <c r="B1220" s="340" t="s">
        <v>2582</v>
      </c>
      <c r="C1220" s="341" t="s">
        <v>12</v>
      </c>
      <c r="D1220" s="342">
        <v>136.61000000000001</v>
      </c>
    </row>
    <row r="1221" spans="1:4" hidden="1" outlineLevel="1">
      <c r="A1221" s="335" t="s">
        <v>3133</v>
      </c>
      <c r="B1221" s="336" t="s">
        <v>3121</v>
      </c>
      <c r="C1221" s="337" t="s">
        <v>12</v>
      </c>
      <c r="D1221" s="338">
        <v>58.2</v>
      </c>
    </row>
    <row r="1222" spans="1:4" hidden="1" outlineLevel="1">
      <c r="A1222" s="339" t="s">
        <v>3134</v>
      </c>
      <c r="B1222" s="340" t="s">
        <v>3084</v>
      </c>
      <c r="C1222" s="341" t="s">
        <v>3</v>
      </c>
      <c r="D1222" s="342">
        <v>198.4</v>
      </c>
    </row>
    <row r="1223" spans="1:4" hidden="1" outlineLevel="1">
      <c r="A1223" s="335" t="s">
        <v>3135</v>
      </c>
      <c r="B1223" s="336" t="s">
        <v>3086</v>
      </c>
      <c r="C1223" s="337" t="s">
        <v>3</v>
      </c>
      <c r="D1223" s="338">
        <v>11.28</v>
      </c>
    </row>
    <row r="1224" spans="1:4" hidden="1" outlineLevel="1">
      <c r="A1224" s="339" t="s">
        <v>3136</v>
      </c>
      <c r="B1224" s="340" t="s">
        <v>3088</v>
      </c>
      <c r="C1224" s="341" t="s">
        <v>3</v>
      </c>
      <c r="D1224" s="342">
        <v>5.87</v>
      </c>
    </row>
    <row r="1225" spans="1:4" hidden="1" outlineLevel="1">
      <c r="A1225" s="849" t="s">
        <v>3137</v>
      </c>
      <c r="B1225" s="848" t="s">
        <v>1753</v>
      </c>
      <c r="C1225" s="847"/>
      <c r="D1225" s="846"/>
    </row>
    <row r="1226" spans="1:4" hidden="1" outlineLevel="1">
      <c r="A1226" s="335" t="s">
        <v>3138</v>
      </c>
      <c r="B1226" s="336" t="s">
        <v>3072</v>
      </c>
      <c r="C1226" s="337" t="s">
        <v>3</v>
      </c>
      <c r="D1226" s="338">
        <v>15.39</v>
      </c>
    </row>
    <row r="1227" spans="1:4" hidden="1" outlineLevel="1">
      <c r="A1227" s="339" t="s">
        <v>3139</v>
      </c>
      <c r="B1227" s="340" t="s">
        <v>3115</v>
      </c>
      <c r="C1227" s="341" t="s">
        <v>12</v>
      </c>
      <c r="D1227" s="342">
        <v>169.88</v>
      </c>
    </row>
    <row r="1228" spans="1:4" hidden="1" outlineLevel="1">
      <c r="A1228" s="335" t="s">
        <v>3140</v>
      </c>
      <c r="B1228" s="336" t="s">
        <v>3092</v>
      </c>
      <c r="C1228" s="337" t="s">
        <v>12</v>
      </c>
      <c r="D1228" s="338">
        <v>194.81</v>
      </c>
    </row>
    <row r="1229" spans="1:4" hidden="1" outlineLevel="1">
      <c r="A1229" s="339" t="s">
        <v>3141</v>
      </c>
      <c r="B1229" s="340" t="s">
        <v>3075</v>
      </c>
      <c r="C1229" s="341" t="s">
        <v>12</v>
      </c>
      <c r="D1229" s="342">
        <v>16.170000000000002</v>
      </c>
    </row>
    <row r="1230" spans="1:4" hidden="1" outlineLevel="1">
      <c r="A1230" s="335" t="s">
        <v>3142</v>
      </c>
      <c r="B1230" s="336" t="s">
        <v>3077</v>
      </c>
      <c r="C1230" s="337" t="s">
        <v>12</v>
      </c>
      <c r="D1230" s="338">
        <v>29.08</v>
      </c>
    </row>
    <row r="1231" spans="1:4" hidden="1" outlineLevel="1">
      <c r="A1231" s="339" t="s">
        <v>3143</v>
      </c>
      <c r="B1231" s="340" t="s">
        <v>2582</v>
      </c>
      <c r="C1231" s="341" t="s">
        <v>12</v>
      </c>
      <c r="D1231" s="342">
        <v>136.61000000000001</v>
      </c>
    </row>
    <row r="1232" spans="1:4" hidden="1" outlineLevel="1">
      <c r="A1232" s="335" t="s">
        <v>3144</v>
      </c>
      <c r="B1232" s="336" t="s">
        <v>3121</v>
      </c>
      <c r="C1232" s="337" t="s">
        <v>12</v>
      </c>
      <c r="D1232" s="338">
        <v>58.2</v>
      </c>
    </row>
    <row r="1233" spans="1:4" hidden="1" outlineLevel="1">
      <c r="A1233" s="339" t="s">
        <v>3145</v>
      </c>
      <c r="B1233" s="340" t="s">
        <v>3084</v>
      </c>
      <c r="C1233" s="341" t="s">
        <v>3</v>
      </c>
      <c r="D1233" s="342">
        <v>198.4</v>
      </c>
    </row>
    <row r="1234" spans="1:4" hidden="1" outlineLevel="1">
      <c r="A1234" s="335" t="s">
        <v>3146</v>
      </c>
      <c r="B1234" s="336" t="s">
        <v>3086</v>
      </c>
      <c r="C1234" s="337" t="s">
        <v>3</v>
      </c>
      <c r="D1234" s="338">
        <v>11.28</v>
      </c>
    </row>
    <row r="1235" spans="1:4" hidden="1" outlineLevel="1">
      <c r="A1235" s="339" t="s">
        <v>3147</v>
      </c>
      <c r="B1235" s="340" t="s">
        <v>3088</v>
      </c>
      <c r="C1235" s="341" t="s">
        <v>3</v>
      </c>
      <c r="D1235" s="342">
        <v>5.87</v>
      </c>
    </row>
    <row r="1236" spans="1:4" hidden="1" outlineLevel="1">
      <c r="A1236" s="849" t="s">
        <v>3148</v>
      </c>
      <c r="B1236" s="848" t="s">
        <v>1754</v>
      </c>
      <c r="C1236" s="847"/>
      <c r="D1236" s="846"/>
    </row>
    <row r="1237" spans="1:4" hidden="1" outlineLevel="1">
      <c r="A1237" s="335" t="s">
        <v>3149</v>
      </c>
      <c r="B1237" s="336" t="s">
        <v>3072</v>
      </c>
      <c r="C1237" s="337" t="s">
        <v>3</v>
      </c>
      <c r="D1237" s="338">
        <v>15.39</v>
      </c>
    </row>
    <row r="1238" spans="1:4" hidden="1" outlineLevel="1">
      <c r="A1238" s="339" t="s">
        <v>3150</v>
      </c>
      <c r="B1238" s="340" t="s">
        <v>3115</v>
      </c>
      <c r="C1238" s="341" t="s">
        <v>12</v>
      </c>
      <c r="D1238" s="342">
        <v>169.88</v>
      </c>
    </row>
    <row r="1239" spans="1:4" hidden="1" outlineLevel="1">
      <c r="A1239" s="335" t="s">
        <v>3151</v>
      </c>
      <c r="B1239" s="336" t="s">
        <v>3092</v>
      </c>
      <c r="C1239" s="337" t="s">
        <v>12</v>
      </c>
      <c r="D1239" s="338">
        <v>194.81</v>
      </c>
    </row>
    <row r="1240" spans="1:4" hidden="1" outlineLevel="1">
      <c r="A1240" s="339" t="s">
        <v>3152</v>
      </c>
      <c r="B1240" s="340" t="s">
        <v>3075</v>
      </c>
      <c r="C1240" s="341" t="s">
        <v>12</v>
      </c>
      <c r="D1240" s="342">
        <v>16.170000000000002</v>
      </c>
    </row>
    <row r="1241" spans="1:4" hidden="1" outlineLevel="1">
      <c r="A1241" s="335" t="s">
        <v>3153</v>
      </c>
      <c r="B1241" s="336" t="s">
        <v>3077</v>
      </c>
      <c r="C1241" s="337" t="s">
        <v>12</v>
      </c>
      <c r="D1241" s="338">
        <v>29.08</v>
      </c>
    </row>
    <row r="1242" spans="1:4" hidden="1" outlineLevel="1">
      <c r="A1242" s="339" t="s">
        <v>3154</v>
      </c>
      <c r="B1242" s="340" t="s">
        <v>2582</v>
      </c>
      <c r="C1242" s="341" t="s">
        <v>12</v>
      </c>
      <c r="D1242" s="342">
        <v>136.61000000000001</v>
      </c>
    </row>
    <row r="1243" spans="1:4" hidden="1" outlineLevel="1">
      <c r="A1243" s="335" t="s">
        <v>3155</v>
      </c>
      <c r="B1243" s="336" t="s">
        <v>3121</v>
      </c>
      <c r="C1243" s="337" t="s">
        <v>12</v>
      </c>
      <c r="D1243" s="338">
        <v>58.2</v>
      </c>
    </row>
    <row r="1244" spans="1:4" hidden="1" outlineLevel="1">
      <c r="A1244" s="339" t="s">
        <v>3156</v>
      </c>
      <c r="B1244" s="340" t="s">
        <v>3084</v>
      </c>
      <c r="C1244" s="341" t="s">
        <v>3</v>
      </c>
      <c r="D1244" s="342">
        <v>198.4</v>
      </c>
    </row>
    <row r="1245" spans="1:4" hidden="1" outlineLevel="1">
      <c r="A1245" s="335" t="s">
        <v>3157</v>
      </c>
      <c r="B1245" s="336" t="s">
        <v>3086</v>
      </c>
      <c r="C1245" s="337" t="s">
        <v>3</v>
      </c>
      <c r="D1245" s="338">
        <v>11.28</v>
      </c>
    </row>
    <row r="1246" spans="1:4" hidden="1" outlineLevel="1">
      <c r="A1246" s="339" t="s">
        <v>3158</v>
      </c>
      <c r="B1246" s="340" t="s">
        <v>3088</v>
      </c>
      <c r="C1246" s="341" t="s">
        <v>3</v>
      </c>
      <c r="D1246" s="342">
        <v>5.87</v>
      </c>
    </row>
    <row r="1247" spans="1:4" hidden="1" outlineLevel="1">
      <c r="A1247" s="849" t="s">
        <v>3159</v>
      </c>
      <c r="B1247" s="848" t="s">
        <v>1755</v>
      </c>
      <c r="C1247" s="847"/>
      <c r="D1247" s="846"/>
    </row>
    <row r="1248" spans="1:4" hidden="1" outlineLevel="1">
      <c r="A1248" s="335" t="s">
        <v>3160</v>
      </c>
      <c r="B1248" s="336" t="s">
        <v>3072</v>
      </c>
      <c r="C1248" s="337" t="s">
        <v>3</v>
      </c>
      <c r="D1248" s="338">
        <v>15.39</v>
      </c>
    </row>
    <row r="1249" spans="1:4" hidden="1" outlineLevel="1">
      <c r="A1249" s="339" t="s">
        <v>3161</v>
      </c>
      <c r="B1249" s="340" t="s">
        <v>3115</v>
      </c>
      <c r="C1249" s="341" t="s">
        <v>12</v>
      </c>
      <c r="D1249" s="342">
        <v>169.88</v>
      </c>
    </row>
    <row r="1250" spans="1:4" hidden="1" outlineLevel="1">
      <c r="A1250" s="335" t="s">
        <v>3162</v>
      </c>
      <c r="B1250" s="336" t="s">
        <v>3092</v>
      </c>
      <c r="C1250" s="337" t="s">
        <v>12</v>
      </c>
      <c r="D1250" s="338">
        <v>194.81</v>
      </c>
    </row>
    <row r="1251" spans="1:4" hidden="1" outlineLevel="1">
      <c r="A1251" s="339" t="s">
        <v>3163</v>
      </c>
      <c r="B1251" s="340" t="s">
        <v>3075</v>
      </c>
      <c r="C1251" s="341" t="s">
        <v>12</v>
      </c>
      <c r="D1251" s="342">
        <v>16.170000000000002</v>
      </c>
    </row>
    <row r="1252" spans="1:4" hidden="1" outlineLevel="1">
      <c r="A1252" s="335" t="s">
        <v>3164</v>
      </c>
      <c r="B1252" s="336" t="s">
        <v>3077</v>
      </c>
      <c r="C1252" s="337" t="s">
        <v>12</v>
      </c>
      <c r="D1252" s="338">
        <v>29.08</v>
      </c>
    </row>
    <row r="1253" spans="1:4" hidden="1" outlineLevel="1">
      <c r="A1253" s="339" t="s">
        <v>3165</v>
      </c>
      <c r="B1253" s="340" t="s">
        <v>2582</v>
      </c>
      <c r="C1253" s="341" t="s">
        <v>12</v>
      </c>
      <c r="D1253" s="342">
        <v>136.61000000000001</v>
      </c>
    </row>
    <row r="1254" spans="1:4" hidden="1" outlineLevel="1">
      <c r="A1254" s="335" t="s">
        <v>3166</v>
      </c>
      <c r="B1254" s="336" t="s">
        <v>3121</v>
      </c>
      <c r="C1254" s="337" t="s">
        <v>12</v>
      </c>
      <c r="D1254" s="338">
        <v>58.2</v>
      </c>
    </row>
    <row r="1255" spans="1:4" hidden="1" outlineLevel="1">
      <c r="A1255" s="339" t="s">
        <v>3167</v>
      </c>
      <c r="B1255" s="340" t="s">
        <v>3084</v>
      </c>
      <c r="C1255" s="341" t="s">
        <v>3</v>
      </c>
      <c r="D1255" s="342">
        <v>198.4</v>
      </c>
    </row>
    <row r="1256" spans="1:4" hidden="1" outlineLevel="1">
      <c r="A1256" s="335" t="s">
        <v>3168</v>
      </c>
      <c r="B1256" s="336" t="s">
        <v>3086</v>
      </c>
      <c r="C1256" s="337" t="s">
        <v>3</v>
      </c>
      <c r="D1256" s="338">
        <v>11.28</v>
      </c>
    </row>
    <row r="1257" spans="1:4" hidden="1" outlineLevel="1">
      <c r="A1257" s="339" t="s">
        <v>3169</v>
      </c>
      <c r="B1257" s="340" t="s">
        <v>3088</v>
      </c>
      <c r="C1257" s="341" t="s">
        <v>3</v>
      </c>
      <c r="D1257" s="342">
        <v>5.87</v>
      </c>
    </row>
    <row r="1258" spans="1:4" hidden="1" outlineLevel="1">
      <c r="A1258" s="849" t="s">
        <v>3170</v>
      </c>
      <c r="B1258" s="848" t="s">
        <v>1756</v>
      </c>
      <c r="C1258" s="847"/>
      <c r="D1258" s="846"/>
    </row>
    <row r="1259" spans="1:4" hidden="1" outlineLevel="1">
      <c r="A1259" s="335" t="s">
        <v>3171</v>
      </c>
      <c r="B1259" s="336" t="s">
        <v>3072</v>
      </c>
      <c r="C1259" s="337" t="s">
        <v>3</v>
      </c>
      <c r="D1259" s="338">
        <v>15.39</v>
      </c>
    </row>
    <row r="1260" spans="1:4" hidden="1" outlineLevel="1">
      <c r="A1260" s="339" t="s">
        <v>3172</v>
      </c>
      <c r="B1260" s="340" t="s">
        <v>3115</v>
      </c>
      <c r="C1260" s="341" t="s">
        <v>12</v>
      </c>
      <c r="D1260" s="342">
        <v>169.88</v>
      </c>
    </row>
    <row r="1261" spans="1:4" hidden="1" outlineLevel="1">
      <c r="A1261" s="335" t="s">
        <v>3173</v>
      </c>
      <c r="B1261" s="336" t="s">
        <v>3092</v>
      </c>
      <c r="C1261" s="337" t="s">
        <v>12</v>
      </c>
      <c r="D1261" s="338">
        <v>194.81</v>
      </c>
    </row>
    <row r="1262" spans="1:4" hidden="1" outlineLevel="1">
      <c r="A1262" s="339" t="s">
        <v>3174</v>
      </c>
      <c r="B1262" s="340" t="s">
        <v>3075</v>
      </c>
      <c r="C1262" s="341" t="s">
        <v>12</v>
      </c>
      <c r="D1262" s="342">
        <v>16.170000000000002</v>
      </c>
    </row>
    <row r="1263" spans="1:4" hidden="1" outlineLevel="1">
      <c r="A1263" s="335" t="s">
        <v>3175</v>
      </c>
      <c r="B1263" s="336" t="s">
        <v>3077</v>
      </c>
      <c r="C1263" s="337" t="s">
        <v>12</v>
      </c>
      <c r="D1263" s="338">
        <v>29.08</v>
      </c>
    </row>
    <row r="1264" spans="1:4" hidden="1" outlineLevel="1">
      <c r="A1264" s="339" t="s">
        <v>3176</v>
      </c>
      <c r="B1264" s="340" t="s">
        <v>2582</v>
      </c>
      <c r="C1264" s="341" t="s">
        <v>12</v>
      </c>
      <c r="D1264" s="342">
        <v>136.61000000000001</v>
      </c>
    </row>
    <row r="1265" spans="1:4" hidden="1" outlineLevel="1">
      <c r="A1265" s="335" t="s">
        <v>3177</v>
      </c>
      <c r="B1265" s="336" t="s">
        <v>3121</v>
      </c>
      <c r="C1265" s="337" t="s">
        <v>12</v>
      </c>
      <c r="D1265" s="338">
        <v>58.2</v>
      </c>
    </row>
    <row r="1266" spans="1:4" hidden="1" outlineLevel="1">
      <c r="A1266" s="339" t="s">
        <v>3178</v>
      </c>
      <c r="B1266" s="340" t="s">
        <v>3084</v>
      </c>
      <c r="C1266" s="341" t="s">
        <v>3</v>
      </c>
      <c r="D1266" s="342">
        <v>198.4</v>
      </c>
    </row>
    <row r="1267" spans="1:4" hidden="1" outlineLevel="1">
      <c r="A1267" s="335" t="s">
        <v>3179</v>
      </c>
      <c r="B1267" s="336" t="s">
        <v>3086</v>
      </c>
      <c r="C1267" s="337" t="s">
        <v>3</v>
      </c>
      <c r="D1267" s="338">
        <v>11.28</v>
      </c>
    </row>
    <row r="1268" spans="1:4" hidden="1" outlineLevel="1">
      <c r="A1268" s="339" t="s">
        <v>3180</v>
      </c>
      <c r="B1268" s="340" t="s">
        <v>3088</v>
      </c>
      <c r="C1268" s="341" t="s">
        <v>3</v>
      </c>
      <c r="D1268" s="342">
        <v>5.87</v>
      </c>
    </row>
    <row r="1269" spans="1:4" hidden="1" outlineLevel="1">
      <c r="A1269" s="849" t="s">
        <v>3181</v>
      </c>
      <c r="B1269" s="848" t="s">
        <v>1757</v>
      </c>
      <c r="C1269" s="847"/>
      <c r="D1269" s="846"/>
    </row>
    <row r="1270" spans="1:4" hidden="1" outlineLevel="1">
      <c r="A1270" s="335" t="s">
        <v>3182</v>
      </c>
      <c r="B1270" s="336" t="s">
        <v>3072</v>
      </c>
      <c r="C1270" s="337" t="s">
        <v>3</v>
      </c>
      <c r="D1270" s="338">
        <v>15.39</v>
      </c>
    </row>
    <row r="1271" spans="1:4" hidden="1" outlineLevel="1">
      <c r="A1271" s="339" t="s">
        <v>3183</v>
      </c>
      <c r="B1271" s="340" t="s">
        <v>3115</v>
      </c>
      <c r="C1271" s="341" t="s">
        <v>12</v>
      </c>
      <c r="D1271" s="342">
        <v>169.88</v>
      </c>
    </row>
    <row r="1272" spans="1:4" hidden="1" outlineLevel="1">
      <c r="A1272" s="335" t="s">
        <v>3184</v>
      </c>
      <c r="B1272" s="336" t="s">
        <v>3092</v>
      </c>
      <c r="C1272" s="337" t="s">
        <v>12</v>
      </c>
      <c r="D1272" s="338">
        <v>194.81</v>
      </c>
    </row>
    <row r="1273" spans="1:4" hidden="1" outlineLevel="1">
      <c r="A1273" s="339" t="s">
        <v>3185</v>
      </c>
      <c r="B1273" s="340" t="s">
        <v>3075</v>
      </c>
      <c r="C1273" s="341" t="s">
        <v>12</v>
      </c>
      <c r="D1273" s="342">
        <v>16.170000000000002</v>
      </c>
    </row>
    <row r="1274" spans="1:4" hidden="1" outlineLevel="1">
      <c r="A1274" s="335" t="s">
        <v>3186</v>
      </c>
      <c r="B1274" s="336" t="s">
        <v>3077</v>
      </c>
      <c r="C1274" s="337" t="s">
        <v>12</v>
      </c>
      <c r="D1274" s="338">
        <v>29.08</v>
      </c>
    </row>
    <row r="1275" spans="1:4" hidden="1" outlineLevel="1">
      <c r="A1275" s="339" t="s">
        <v>3187</v>
      </c>
      <c r="B1275" s="340" t="s">
        <v>2582</v>
      </c>
      <c r="C1275" s="341" t="s">
        <v>12</v>
      </c>
      <c r="D1275" s="342">
        <v>136.61000000000001</v>
      </c>
    </row>
    <row r="1276" spans="1:4" hidden="1" outlineLevel="1">
      <c r="A1276" s="335" t="s">
        <v>3188</v>
      </c>
      <c r="B1276" s="336" t="s">
        <v>3121</v>
      </c>
      <c r="C1276" s="337" t="s">
        <v>12</v>
      </c>
      <c r="D1276" s="338">
        <v>58.2</v>
      </c>
    </row>
    <row r="1277" spans="1:4" hidden="1" outlineLevel="1">
      <c r="A1277" s="339" t="s">
        <v>3189</v>
      </c>
      <c r="B1277" s="340" t="s">
        <v>3084</v>
      </c>
      <c r="C1277" s="341" t="s">
        <v>3</v>
      </c>
      <c r="D1277" s="342">
        <v>198.4</v>
      </c>
    </row>
    <row r="1278" spans="1:4" hidden="1" outlineLevel="1">
      <c r="A1278" s="335" t="s">
        <v>3190</v>
      </c>
      <c r="B1278" s="336" t="s">
        <v>3086</v>
      </c>
      <c r="C1278" s="337" t="s">
        <v>3</v>
      </c>
      <c r="D1278" s="338">
        <v>11.28</v>
      </c>
    </row>
    <row r="1279" spans="1:4" hidden="1" outlineLevel="1">
      <c r="A1279" s="339" t="s">
        <v>3191</v>
      </c>
      <c r="B1279" s="340" t="s">
        <v>3088</v>
      </c>
      <c r="C1279" s="341" t="s">
        <v>3</v>
      </c>
      <c r="D1279" s="342">
        <v>5.87</v>
      </c>
    </row>
    <row r="1280" spans="1:4" hidden="1" outlineLevel="1">
      <c r="A1280" s="849" t="s">
        <v>3192</v>
      </c>
      <c r="B1280" s="848" t="s">
        <v>1758</v>
      </c>
      <c r="C1280" s="847"/>
      <c r="D1280" s="846"/>
    </row>
    <row r="1281" spans="1:4" hidden="1" outlineLevel="1">
      <c r="A1281" s="335" t="s">
        <v>3193</v>
      </c>
      <c r="B1281" s="336" t="s">
        <v>3072</v>
      </c>
      <c r="C1281" s="337" t="s">
        <v>3</v>
      </c>
      <c r="D1281" s="338">
        <v>15.39</v>
      </c>
    </row>
    <row r="1282" spans="1:4" hidden="1" outlineLevel="1">
      <c r="A1282" s="339" t="s">
        <v>3194</v>
      </c>
      <c r="B1282" s="340" t="s">
        <v>3115</v>
      </c>
      <c r="C1282" s="341" t="s">
        <v>12</v>
      </c>
      <c r="D1282" s="342">
        <v>169.88</v>
      </c>
    </row>
    <row r="1283" spans="1:4" hidden="1" outlineLevel="1">
      <c r="A1283" s="335" t="s">
        <v>3195</v>
      </c>
      <c r="B1283" s="336" t="s">
        <v>3092</v>
      </c>
      <c r="C1283" s="337" t="s">
        <v>12</v>
      </c>
      <c r="D1283" s="338">
        <v>194.81</v>
      </c>
    </row>
    <row r="1284" spans="1:4" hidden="1" outlineLevel="1">
      <c r="A1284" s="339" t="s">
        <v>3196</v>
      </c>
      <c r="B1284" s="340" t="s">
        <v>3075</v>
      </c>
      <c r="C1284" s="341" t="s">
        <v>12</v>
      </c>
      <c r="D1284" s="342">
        <v>16.170000000000002</v>
      </c>
    </row>
    <row r="1285" spans="1:4" hidden="1" outlineLevel="1">
      <c r="A1285" s="335" t="s">
        <v>3197</v>
      </c>
      <c r="B1285" s="336" t="s">
        <v>3077</v>
      </c>
      <c r="C1285" s="337" t="s">
        <v>12</v>
      </c>
      <c r="D1285" s="338">
        <v>29.08</v>
      </c>
    </row>
    <row r="1286" spans="1:4" hidden="1" outlineLevel="1">
      <c r="A1286" s="339" t="s">
        <v>3198</v>
      </c>
      <c r="B1286" s="340" t="s">
        <v>2582</v>
      </c>
      <c r="C1286" s="341" t="s">
        <v>12</v>
      </c>
      <c r="D1286" s="342">
        <v>136.61000000000001</v>
      </c>
    </row>
    <row r="1287" spans="1:4" hidden="1" outlineLevel="1">
      <c r="A1287" s="335" t="s">
        <v>3199</v>
      </c>
      <c r="B1287" s="336" t="s">
        <v>3121</v>
      </c>
      <c r="C1287" s="337" t="s">
        <v>12</v>
      </c>
      <c r="D1287" s="338">
        <v>58.2</v>
      </c>
    </row>
    <row r="1288" spans="1:4" hidden="1" outlineLevel="1">
      <c r="A1288" s="339" t="s">
        <v>3200</v>
      </c>
      <c r="B1288" s="340" t="s">
        <v>3084</v>
      </c>
      <c r="C1288" s="341" t="s">
        <v>3</v>
      </c>
      <c r="D1288" s="342">
        <v>198.4</v>
      </c>
    </row>
    <row r="1289" spans="1:4" hidden="1" outlineLevel="1">
      <c r="A1289" s="335" t="s">
        <v>3201</v>
      </c>
      <c r="B1289" s="336" t="s">
        <v>3086</v>
      </c>
      <c r="C1289" s="337" t="s">
        <v>3</v>
      </c>
      <c r="D1289" s="338">
        <v>11.28</v>
      </c>
    </row>
    <row r="1290" spans="1:4" hidden="1" outlineLevel="1">
      <c r="A1290" s="339" t="s">
        <v>3202</v>
      </c>
      <c r="B1290" s="340" t="s">
        <v>3088</v>
      </c>
      <c r="C1290" s="341" t="s">
        <v>3</v>
      </c>
      <c r="D1290" s="342">
        <v>5.87</v>
      </c>
    </row>
    <row r="1291" spans="1:4" hidden="1" outlineLevel="1">
      <c r="A1291" s="849" t="s">
        <v>3203</v>
      </c>
      <c r="B1291" s="848" t="s">
        <v>1759</v>
      </c>
      <c r="C1291" s="847"/>
      <c r="D1291" s="846"/>
    </row>
    <row r="1292" spans="1:4" hidden="1" outlineLevel="1">
      <c r="A1292" s="335" t="s">
        <v>3204</v>
      </c>
      <c r="B1292" s="336" t="s">
        <v>3072</v>
      </c>
      <c r="C1292" s="337" t="s">
        <v>3</v>
      </c>
      <c r="D1292" s="338">
        <v>18.149999999999999</v>
      </c>
    </row>
    <row r="1293" spans="1:4" hidden="1" outlineLevel="1">
      <c r="A1293" s="339" t="s">
        <v>3205</v>
      </c>
      <c r="B1293" s="340" t="s">
        <v>3115</v>
      </c>
      <c r="C1293" s="341" t="s">
        <v>12</v>
      </c>
      <c r="D1293" s="342">
        <v>169.88</v>
      </c>
    </row>
    <row r="1294" spans="1:4" hidden="1" outlineLevel="1">
      <c r="A1294" s="335" t="s">
        <v>3206</v>
      </c>
      <c r="B1294" s="336" t="s">
        <v>3092</v>
      </c>
      <c r="C1294" s="337" t="s">
        <v>12</v>
      </c>
      <c r="D1294" s="338">
        <v>194.81</v>
      </c>
    </row>
    <row r="1295" spans="1:4" hidden="1" outlineLevel="1">
      <c r="A1295" s="339" t="s">
        <v>3207</v>
      </c>
      <c r="B1295" s="340" t="s">
        <v>3075</v>
      </c>
      <c r="C1295" s="341" t="s">
        <v>12</v>
      </c>
      <c r="D1295" s="342">
        <v>16.170000000000002</v>
      </c>
    </row>
    <row r="1296" spans="1:4" hidden="1" outlineLevel="1">
      <c r="A1296" s="335" t="s">
        <v>3208</v>
      </c>
      <c r="B1296" s="336" t="s">
        <v>3077</v>
      </c>
      <c r="C1296" s="337" t="s">
        <v>12</v>
      </c>
      <c r="D1296" s="338">
        <v>29.08</v>
      </c>
    </row>
    <row r="1297" spans="1:4" hidden="1" outlineLevel="1">
      <c r="A1297" s="339" t="s">
        <v>3209</v>
      </c>
      <c r="B1297" s="340" t="s">
        <v>2582</v>
      </c>
      <c r="C1297" s="341" t="s">
        <v>12</v>
      </c>
      <c r="D1297" s="342">
        <v>136.61000000000001</v>
      </c>
    </row>
    <row r="1298" spans="1:4" hidden="1" outlineLevel="1">
      <c r="A1298" s="335" t="s">
        <v>3210</v>
      </c>
      <c r="B1298" s="336" t="s">
        <v>3121</v>
      </c>
      <c r="C1298" s="337" t="s">
        <v>12</v>
      </c>
      <c r="D1298" s="338">
        <v>58.2</v>
      </c>
    </row>
    <row r="1299" spans="1:4" hidden="1" outlineLevel="1">
      <c r="A1299" s="339" t="s">
        <v>3211</v>
      </c>
      <c r="B1299" s="340" t="s">
        <v>3084</v>
      </c>
      <c r="C1299" s="341" t="s">
        <v>3</v>
      </c>
      <c r="D1299" s="342">
        <v>198.4</v>
      </c>
    </row>
    <row r="1300" spans="1:4" hidden="1" outlineLevel="1">
      <c r="A1300" s="335" t="s">
        <v>3212</v>
      </c>
      <c r="B1300" s="336" t="s">
        <v>3086</v>
      </c>
      <c r="C1300" s="337" t="s">
        <v>3</v>
      </c>
      <c r="D1300" s="338">
        <v>11.28</v>
      </c>
    </row>
    <row r="1301" spans="1:4" hidden="1" outlineLevel="1">
      <c r="A1301" s="339" t="s">
        <v>3213</v>
      </c>
      <c r="B1301" s="340" t="s">
        <v>3088</v>
      </c>
      <c r="C1301" s="341" t="s">
        <v>3</v>
      </c>
      <c r="D1301" s="342">
        <v>5.87</v>
      </c>
    </row>
    <row r="1302" spans="1:4" hidden="1" outlineLevel="1">
      <c r="A1302" s="849" t="s">
        <v>3214</v>
      </c>
      <c r="B1302" s="848" t="s">
        <v>1049</v>
      </c>
      <c r="C1302" s="847"/>
      <c r="D1302" s="846"/>
    </row>
    <row r="1303" spans="1:4" hidden="1" outlineLevel="1">
      <c r="A1303" s="335" t="s">
        <v>3215</v>
      </c>
      <c r="B1303" s="336" t="s">
        <v>3072</v>
      </c>
      <c r="C1303" s="337" t="s">
        <v>3</v>
      </c>
      <c r="D1303" s="338">
        <v>27.63</v>
      </c>
    </row>
    <row r="1304" spans="1:4" hidden="1" outlineLevel="1">
      <c r="A1304" s="339" t="s">
        <v>3216</v>
      </c>
      <c r="B1304" s="340" t="s">
        <v>3115</v>
      </c>
      <c r="C1304" s="341" t="s">
        <v>12</v>
      </c>
      <c r="D1304" s="342">
        <v>169.83</v>
      </c>
    </row>
    <row r="1305" spans="1:4" hidden="1" outlineLevel="1">
      <c r="A1305" s="335" t="s">
        <v>3217</v>
      </c>
      <c r="B1305" s="336" t="s">
        <v>3092</v>
      </c>
      <c r="C1305" s="337" t="s">
        <v>12</v>
      </c>
      <c r="D1305" s="338">
        <v>194.75</v>
      </c>
    </row>
    <row r="1306" spans="1:4" hidden="1" outlineLevel="1">
      <c r="A1306" s="339" t="s">
        <v>3218</v>
      </c>
      <c r="B1306" s="340" t="s">
        <v>3075</v>
      </c>
      <c r="C1306" s="341" t="s">
        <v>12</v>
      </c>
      <c r="D1306" s="342">
        <v>25.28</v>
      </c>
    </row>
    <row r="1307" spans="1:4" hidden="1" outlineLevel="1">
      <c r="A1307" s="335" t="s">
        <v>3219</v>
      </c>
      <c r="B1307" s="336" t="s">
        <v>3077</v>
      </c>
      <c r="C1307" s="337" t="s">
        <v>12</v>
      </c>
      <c r="D1307" s="338">
        <v>45</v>
      </c>
    </row>
    <row r="1308" spans="1:4" hidden="1" outlineLevel="1">
      <c r="A1308" s="339" t="s">
        <v>3220</v>
      </c>
      <c r="B1308" s="340" t="s">
        <v>2582</v>
      </c>
      <c r="C1308" s="341" t="s">
        <v>12</v>
      </c>
      <c r="D1308" s="342">
        <v>136.66999999999999</v>
      </c>
    </row>
    <row r="1309" spans="1:4" hidden="1" outlineLevel="1">
      <c r="A1309" s="335" t="s">
        <v>3221</v>
      </c>
      <c r="B1309" s="336" t="s">
        <v>3121</v>
      </c>
      <c r="C1309" s="337" t="s">
        <v>12</v>
      </c>
      <c r="D1309" s="338">
        <v>58.09</v>
      </c>
    </row>
    <row r="1310" spans="1:4" hidden="1" outlineLevel="1">
      <c r="A1310" s="339" t="s">
        <v>3222</v>
      </c>
      <c r="B1310" s="340" t="s">
        <v>3084</v>
      </c>
      <c r="C1310" s="341" t="s">
        <v>3</v>
      </c>
      <c r="D1310" s="342">
        <v>199.81</v>
      </c>
    </row>
    <row r="1311" spans="1:4" hidden="1" outlineLevel="1">
      <c r="A1311" s="335" t="s">
        <v>3223</v>
      </c>
      <c r="B1311" s="336" t="s">
        <v>3086</v>
      </c>
      <c r="C1311" s="337" t="s">
        <v>3</v>
      </c>
      <c r="D1311" s="338">
        <v>11.28</v>
      </c>
    </row>
    <row r="1312" spans="1:4" hidden="1" outlineLevel="1">
      <c r="A1312" s="339" t="s">
        <v>3224</v>
      </c>
      <c r="B1312" s="340" t="s">
        <v>3088</v>
      </c>
      <c r="C1312" s="341" t="s">
        <v>3</v>
      </c>
      <c r="D1312" s="342">
        <v>5.86</v>
      </c>
    </row>
    <row r="1313" spans="1:4" hidden="1" outlineLevel="1">
      <c r="A1313" s="849" t="s">
        <v>3225</v>
      </c>
      <c r="B1313" s="848" t="s">
        <v>1048</v>
      </c>
      <c r="C1313" s="847"/>
      <c r="D1313" s="846"/>
    </row>
    <row r="1314" spans="1:4" hidden="1" outlineLevel="1">
      <c r="A1314" s="335" t="s">
        <v>3226</v>
      </c>
      <c r="B1314" s="336" t="s">
        <v>3072</v>
      </c>
      <c r="C1314" s="337" t="s">
        <v>3</v>
      </c>
      <c r="D1314" s="338">
        <v>21.04</v>
      </c>
    </row>
    <row r="1315" spans="1:4" hidden="1" outlineLevel="1">
      <c r="A1315" s="339" t="s">
        <v>3227</v>
      </c>
      <c r="B1315" s="340" t="s">
        <v>3115</v>
      </c>
      <c r="C1315" s="341" t="s">
        <v>12</v>
      </c>
      <c r="D1315" s="342">
        <v>130.03</v>
      </c>
    </row>
    <row r="1316" spans="1:4" hidden="1" outlineLevel="1">
      <c r="A1316" s="335" t="s">
        <v>3228</v>
      </c>
      <c r="B1316" s="336" t="s">
        <v>3092</v>
      </c>
      <c r="C1316" s="337" t="s">
        <v>12</v>
      </c>
      <c r="D1316" s="338">
        <v>147.30000000000001</v>
      </c>
    </row>
    <row r="1317" spans="1:4" hidden="1" outlineLevel="1">
      <c r="A1317" s="339" t="s">
        <v>3229</v>
      </c>
      <c r="B1317" s="340" t="s">
        <v>3075</v>
      </c>
      <c r="C1317" s="341" t="s">
        <v>12</v>
      </c>
      <c r="D1317" s="342">
        <v>65.63</v>
      </c>
    </row>
    <row r="1318" spans="1:4" hidden="1" outlineLevel="1">
      <c r="A1318" s="335" t="s">
        <v>3230</v>
      </c>
      <c r="B1318" s="336" t="s">
        <v>3077</v>
      </c>
      <c r="C1318" s="337" t="s">
        <v>12</v>
      </c>
      <c r="D1318" s="338">
        <v>37.75</v>
      </c>
    </row>
    <row r="1319" spans="1:4" hidden="1" outlineLevel="1">
      <c r="A1319" s="339" t="s">
        <v>3231</v>
      </c>
      <c r="B1319" s="340" t="s">
        <v>2582</v>
      </c>
      <c r="C1319" s="341" t="s">
        <v>12</v>
      </c>
      <c r="D1319" s="342">
        <v>168.38</v>
      </c>
    </row>
    <row r="1320" spans="1:4" hidden="1" outlineLevel="1">
      <c r="A1320" s="335" t="s">
        <v>3232</v>
      </c>
      <c r="B1320" s="336" t="s">
        <v>3121</v>
      </c>
      <c r="C1320" s="337" t="s">
        <v>12</v>
      </c>
      <c r="D1320" s="338">
        <v>24.05</v>
      </c>
    </row>
    <row r="1321" spans="1:4" hidden="1" outlineLevel="1">
      <c r="A1321" s="339" t="s">
        <v>3233</v>
      </c>
      <c r="B1321" s="340" t="s">
        <v>3084</v>
      </c>
      <c r="C1321" s="341" t="s">
        <v>3</v>
      </c>
      <c r="D1321" s="342">
        <v>130.01</v>
      </c>
    </row>
    <row r="1322" spans="1:4" hidden="1" outlineLevel="1">
      <c r="A1322" s="335" t="s">
        <v>3234</v>
      </c>
      <c r="B1322" s="336" t="s">
        <v>3086</v>
      </c>
      <c r="C1322" s="337" t="s">
        <v>3</v>
      </c>
      <c r="D1322" s="338">
        <v>26.27</v>
      </c>
    </row>
    <row r="1323" spans="1:4" hidden="1" outlineLevel="1">
      <c r="A1323" s="339" t="s">
        <v>3235</v>
      </c>
      <c r="B1323" s="340" t="s">
        <v>3088</v>
      </c>
      <c r="C1323" s="341" t="s">
        <v>3</v>
      </c>
      <c r="D1323" s="342">
        <v>5.77</v>
      </c>
    </row>
    <row r="1324" spans="1:4" hidden="1" outlineLevel="1">
      <c r="A1324" s="849" t="s">
        <v>3236</v>
      </c>
      <c r="B1324" s="848" t="s">
        <v>1055</v>
      </c>
      <c r="C1324" s="847"/>
      <c r="D1324" s="846"/>
    </row>
    <row r="1325" spans="1:4" hidden="1" outlineLevel="1">
      <c r="A1325" s="335" t="s">
        <v>3237</v>
      </c>
      <c r="B1325" s="336" t="s">
        <v>3072</v>
      </c>
      <c r="C1325" s="337" t="s">
        <v>3</v>
      </c>
      <c r="D1325" s="338">
        <v>5.62</v>
      </c>
    </row>
    <row r="1326" spans="1:4" hidden="1" outlineLevel="1">
      <c r="A1326" s="339" t="s">
        <v>3238</v>
      </c>
      <c r="B1326" s="340" t="s">
        <v>3075</v>
      </c>
      <c r="C1326" s="341" t="s">
        <v>12</v>
      </c>
      <c r="D1326" s="342">
        <v>20.93</v>
      </c>
    </row>
    <row r="1327" spans="1:4" hidden="1" outlineLevel="1">
      <c r="A1327" s="335" t="s">
        <v>3239</v>
      </c>
      <c r="B1327" s="336" t="s">
        <v>3077</v>
      </c>
      <c r="C1327" s="337" t="s">
        <v>12</v>
      </c>
      <c r="D1327" s="338">
        <v>41.86</v>
      </c>
    </row>
    <row r="1328" spans="1:4" hidden="1" outlineLevel="1">
      <c r="A1328" s="339" t="s">
        <v>3240</v>
      </c>
      <c r="B1328" s="340" t="s">
        <v>3082</v>
      </c>
      <c r="C1328" s="341" t="s">
        <v>12</v>
      </c>
      <c r="D1328" s="342">
        <v>160.38999999999999</v>
      </c>
    </row>
    <row r="1329" spans="1:4" hidden="1" outlineLevel="1">
      <c r="A1329" s="335" t="s">
        <v>3241</v>
      </c>
      <c r="B1329" s="336" t="s">
        <v>3088</v>
      </c>
      <c r="C1329" s="337" t="s">
        <v>3</v>
      </c>
      <c r="D1329" s="338">
        <v>27.16</v>
      </c>
    </row>
    <row r="1330" spans="1:4" hidden="1" outlineLevel="1">
      <c r="A1330" s="849" t="s">
        <v>3242</v>
      </c>
      <c r="B1330" s="848" t="s">
        <v>1058</v>
      </c>
      <c r="C1330" s="847"/>
      <c r="D1330" s="846"/>
    </row>
    <row r="1331" spans="1:4" hidden="1" outlineLevel="1">
      <c r="A1331" s="339" t="s">
        <v>3243</v>
      </c>
      <c r="B1331" s="340" t="s">
        <v>3075</v>
      </c>
      <c r="C1331" s="341" t="s">
        <v>12</v>
      </c>
      <c r="D1331" s="342">
        <v>28.9</v>
      </c>
    </row>
    <row r="1332" spans="1:4" hidden="1" outlineLevel="1">
      <c r="A1332" s="335" t="s">
        <v>3244</v>
      </c>
      <c r="B1332" s="336" t="s">
        <v>3077</v>
      </c>
      <c r="C1332" s="337" t="s">
        <v>12</v>
      </c>
      <c r="D1332" s="338">
        <v>57.81</v>
      </c>
    </row>
    <row r="1333" spans="1:4" hidden="1" outlineLevel="1">
      <c r="A1333" s="339" t="s">
        <v>3245</v>
      </c>
      <c r="B1333" s="340" t="s">
        <v>3088</v>
      </c>
      <c r="C1333" s="341" t="s">
        <v>3</v>
      </c>
      <c r="D1333" s="342">
        <v>26.35</v>
      </c>
    </row>
    <row r="1334" spans="1:4" hidden="1" outlineLevel="1">
      <c r="A1334" s="849" t="s">
        <v>3246</v>
      </c>
      <c r="B1334" s="848" t="s">
        <v>1776</v>
      </c>
      <c r="C1334" s="847"/>
      <c r="D1334" s="846"/>
    </row>
    <row r="1335" spans="1:4" hidden="1" outlineLevel="1">
      <c r="A1335" s="335" t="s">
        <v>3247</v>
      </c>
      <c r="B1335" s="336" t="s">
        <v>3075</v>
      </c>
      <c r="C1335" s="337" t="s">
        <v>12</v>
      </c>
      <c r="D1335" s="338">
        <v>29.34</v>
      </c>
    </row>
    <row r="1336" spans="1:4" hidden="1" outlineLevel="1">
      <c r="A1336" s="339" t="s">
        <v>3248</v>
      </c>
      <c r="B1336" s="340" t="s">
        <v>3077</v>
      </c>
      <c r="C1336" s="341" t="s">
        <v>12</v>
      </c>
      <c r="D1336" s="342">
        <v>58.69</v>
      </c>
    </row>
    <row r="1337" spans="1:4" hidden="1" outlineLevel="1">
      <c r="A1337" s="849" t="s">
        <v>3249</v>
      </c>
      <c r="B1337" s="848" t="s">
        <v>1823</v>
      </c>
      <c r="C1337" s="847"/>
      <c r="D1337" s="846"/>
    </row>
    <row r="1338" spans="1:4" hidden="1" outlineLevel="1">
      <c r="A1338" s="335" t="s">
        <v>3250</v>
      </c>
      <c r="B1338" s="336" t="s">
        <v>3075</v>
      </c>
      <c r="C1338" s="337" t="s">
        <v>12</v>
      </c>
      <c r="D1338" s="338">
        <v>30.09</v>
      </c>
    </row>
    <row r="1339" spans="1:4" hidden="1" outlineLevel="1">
      <c r="A1339" s="339" t="s">
        <v>3251</v>
      </c>
      <c r="B1339" s="340" t="s">
        <v>3077</v>
      </c>
      <c r="C1339" s="341" t="s">
        <v>12</v>
      </c>
      <c r="D1339" s="342">
        <v>60.18</v>
      </c>
    </row>
    <row r="1340" spans="1:4" collapsed="1">
      <c r="A1340" s="331" t="s">
        <v>3252</v>
      </c>
      <c r="B1340" s="332" t="s">
        <v>160</v>
      </c>
      <c r="C1340" s="333"/>
      <c r="D1340" s="334"/>
    </row>
    <row r="1341" spans="1:4" hidden="1" outlineLevel="1">
      <c r="A1341" s="849" t="s">
        <v>3253</v>
      </c>
      <c r="B1341" s="848" t="s">
        <v>1056</v>
      </c>
      <c r="C1341" s="847"/>
      <c r="D1341" s="846"/>
    </row>
    <row r="1342" spans="1:4" hidden="1" outlineLevel="1">
      <c r="A1342" s="335" t="s">
        <v>3254</v>
      </c>
      <c r="B1342" s="336" t="s">
        <v>1897</v>
      </c>
      <c r="C1342" s="337" t="s">
        <v>12</v>
      </c>
      <c r="D1342" s="338">
        <v>13.45</v>
      </c>
    </row>
    <row r="1343" spans="1:4" hidden="1" outlineLevel="1">
      <c r="A1343" s="849" t="s">
        <v>3255</v>
      </c>
      <c r="B1343" s="848" t="s">
        <v>1053</v>
      </c>
      <c r="C1343" s="847"/>
      <c r="D1343" s="846"/>
    </row>
    <row r="1344" spans="1:4" hidden="1" outlineLevel="1">
      <c r="A1344" s="339" t="s">
        <v>3256</v>
      </c>
      <c r="B1344" s="340" t="s">
        <v>1897</v>
      </c>
      <c r="C1344" s="341" t="s">
        <v>12</v>
      </c>
      <c r="D1344" s="342">
        <v>10.94</v>
      </c>
    </row>
    <row r="1345" spans="1:4" hidden="1" outlineLevel="1">
      <c r="A1345" s="849" t="s">
        <v>3257</v>
      </c>
      <c r="B1345" s="848" t="s">
        <v>1052</v>
      </c>
      <c r="C1345" s="847"/>
      <c r="D1345" s="846"/>
    </row>
    <row r="1346" spans="1:4" hidden="1" outlineLevel="1">
      <c r="A1346" s="335" t="s">
        <v>3258</v>
      </c>
      <c r="B1346" s="336" t="s">
        <v>1897</v>
      </c>
      <c r="C1346" s="337" t="s">
        <v>12</v>
      </c>
      <c r="D1346" s="338">
        <v>12.41</v>
      </c>
    </row>
    <row r="1347" spans="1:4" collapsed="1">
      <c r="A1347" s="331" t="s">
        <v>3259</v>
      </c>
      <c r="B1347" s="332" t="s">
        <v>3260</v>
      </c>
      <c r="C1347" s="333"/>
      <c r="D1347" s="334"/>
    </row>
    <row r="1348" spans="1:4">
      <c r="A1348" s="849" t="s">
        <v>3261</v>
      </c>
      <c r="B1348" s="848" t="s">
        <v>1056</v>
      </c>
      <c r="C1348" s="847"/>
      <c r="D1348" s="846"/>
    </row>
    <row r="1349" spans="1:4" hidden="1" outlineLevel="1">
      <c r="A1349" s="339" t="s">
        <v>3262</v>
      </c>
      <c r="B1349" s="1010" t="s">
        <v>1760</v>
      </c>
      <c r="C1349" s="1011" t="s">
        <v>12</v>
      </c>
      <c r="D1349" s="1002">
        <v>18.82</v>
      </c>
    </row>
    <row r="1350" spans="1:4" hidden="1" outlineLevel="1">
      <c r="A1350" s="335" t="s">
        <v>3263</v>
      </c>
      <c r="B1350" s="336" t="s">
        <v>1761</v>
      </c>
      <c r="C1350" s="337" t="s">
        <v>12</v>
      </c>
      <c r="D1350" s="338">
        <v>63.52</v>
      </c>
    </row>
    <row r="1351" spans="1:4" hidden="1" outlineLevel="1">
      <c r="A1351" s="339" t="s">
        <v>3264</v>
      </c>
      <c r="B1351" s="340" t="s">
        <v>3265</v>
      </c>
      <c r="C1351" s="341" t="s">
        <v>12</v>
      </c>
      <c r="D1351" s="342">
        <v>35.299999999999997</v>
      </c>
    </row>
    <row r="1352" spans="1:4" hidden="1" outlineLevel="1">
      <c r="A1352" s="335" t="s">
        <v>3266</v>
      </c>
      <c r="B1352" s="1010" t="s">
        <v>1762</v>
      </c>
      <c r="C1352" s="1011" t="s">
        <v>12</v>
      </c>
      <c r="D1352" s="1002">
        <v>21.36</v>
      </c>
    </row>
    <row r="1353" spans="1:4" hidden="1" outlineLevel="1">
      <c r="A1353" s="339" t="s">
        <v>3267</v>
      </c>
      <c r="B1353" s="340" t="s">
        <v>1763</v>
      </c>
      <c r="C1353" s="341" t="s">
        <v>12</v>
      </c>
      <c r="D1353" s="342">
        <v>28.79</v>
      </c>
    </row>
    <row r="1354" spans="1:4" hidden="1" outlineLevel="1">
      <c r="A1354" s="335" t="s">
        <v>3268</v>
      </c>
      <c r="B1354" s="1007" t="s">
        <v>1766</v>
      </c>
      <c r="C1354" s="1008" t="s">
        <v>12</v>
      </c>
      <c r="D1354" s="1009">
        <v>243.99</v>
      </c>
    </row>
    <row r="1355" spans="1:4" ht="13.5" hidden="1" customHeight="1" outlineLevel="1">
      <c r="A1355" s="339" t="s">
        <v>3269</v>
      </c>
      <c r="B1355" s="1007" t="s">
        <v>1767</v>
      </c>
      <c r="C1355" s="1008" t="s">
        <v>12</v>
      </c>
      <c r="D1355" s="1009">
        <v>379.22</v>
      </c>
    </row>
    <row r="1356" spans="1:4" hidden="1" outlineLevel="1">
      <c r="A1356" s="849" t="s">
        <v>3270</v>
      </c>
      <c r="B1356" s="848" t="s">
        <v>1053</v>
      </c>
      <c r="C1356" s="847"/>
      <c r="D1356" s="846"/>
    </row>
    <row r="1357" spans="1:4" hidden="1" outlineLevel="1">
      <c r="A1357" s="335" t="s">
        <v>3271</v>
      </c>
      <c r="B1357" s="1010" t="s">
        <v>1760</v>
      </c>
      <c r="C1357" s="1011" t="s">
        <v>12</v>
      </c>
      <c r="D1357" s="1002">
        <v>24.05</v>
      </c>
    </row>
    <row r="1358" spans="1:4" hidden="1" outlineLevel="1">
      <c r="A1358" s="339" t="s">
        <v>3272</v>
      </c>
      <c r="B1358" s="340" t="s">
        <v>1761</v>
      </c>
      <c r="C1358" s="341" t="s">
        <v>12</v>
      </c>
      <c r="D1358" s="342">
        <v>60.23</v>
      </c>
    </row>
    <row r="1359" spans="1:4" hidden="1" outlineLevel="1">
      <c r="A1359" s="335" t="s">
        <v>3273</v>
      </c>
      <c r="B1359" s="336" t="s">
        <v>3265</v>
      </c>
      <c r="C1359" s="337" t="s">
        <v>12</v>
      </c>
      <c r="D1359" s="338">
        <v>43.33</v>
      </c>
    </row>
    <row r="1360" spans="1:4" hidden="1" outlineLevel="1">
      <c r="A1360" s="339" t="s">
        <v>3274</v>
      </c>
      <c r="B1360" s="1010" t="s">
        <v>1762</v>
      </c>
      <c r="C1360" s="1011" t="s">
        <v>12</v>
      </c>
      <c r="D1360" s="1002">
        <v>8.98</v>
      </c>
    </row>
    <row r="1361" spans="1:4" hidden="1" outlineLevel="1">
      <c r="A1361" s="335" t="s">
        <v>3275</v>
      </c>
      <c r="B1361" s="1007" t="s">
        <v>1767</v>
      </c>
      <c r="C1361" s="1008" t="s">
        <v>12</v>
      </c>
      <c r="D1361" s="1009">
        <v>420.42</v>
      </c>
    </row>
    <row r="1362" spans="1:4" hidden="1" outlineLevel="1">
      <c r="A1362" s="339" t="s">
        <v>3276</v>
      </c>
      <c r="B1362" s="1007" t="s">
        <v>1768</v>
      </c>
      <c r="C1362" s="1008" t="s">
        <v>12</v>
      </c>
      <c r="D1362" s="1009">
        <v>6.67</v>
      </c>
    </row>
    <row r="1363" spans="1:4" hidden="1" outlineLevel="1">
      <c r="A1363" s="849" t="s">
        <v>3277</v>
      </c>
      <c r="B1363" s="848" t="s">
        <v>1052</v>
      </c>
      <c r="C1363" s="847"/>
      <c r="D1363" s="846"/>
    </row>
    <row r="1364" spans="1:4" hidden="1" outlineLevel="1">
      <c r="A1364" s="335" t="s">
        <v>3278</v>
      </c>
      <c r="B1364" s="1010" t="s">
        <v>1760</v>
      </c>
      <c r="C1364" s="1011" t="s">
        <v>12</v>
      </c>
      <c r="D1364" s="1002">
        <v>23.41</v>
      </c>
    </row>
    <row r="1365" spans="1:4" hidden="1" outlineLevel="1">
      <c r="A1365" s="339" t="s">
        <v>3279</v>
      </c>
      <c r="B1365" s="340" t="s">
        <v>1761</v>
      </c>
      <c r="C1365" s="341" t="s">
        <v>12</v>
      </c>
      <c r="D1365" s="342">
        <v>54.71</v>
      </c>
    </row>
    <row r="1366" spans="1:4" hidden="1" outlineLevel="1">
      <c r="A1366" s="335" t="s">
        <v>3280</v>
      </c>
      <c r="B1366" s="336" t="s">
        <v>3265</v>
      </c>
      <c r="C1366" s="337" t="s">
        <v>12</v>
      </c>
      <c r="D1366" s="338">
        <v>45.32</v>
      </c>
    </row>
    <row r="1367" spans="1:4" hidden="1" outlineLevel="1">
      <c r="A1367" s="339" t="s">
        <v>3281</v>
      </c>
      <c r="B1367" s="1010" t="s">
        <v>1762</v>
      </c>
      <c r="C1367" s="1011" t="s">
        <v>12</v>
      </c>
      <c r="D1367" s="1002">
        <v>21.35</v>
      </c>
    </row>
    <row r="1368" spans="1:4" hidden="1" outlineLevel="1">
      <c r="A1368" s="335" t="s">
        <v>3282</v>
      </c>
      <c r="B1368" s="1007" t="s">
        <v>1766</v>
      </c>
      <c r="C1368" s="1008" t="s">
        <v>12</v>
      </c>
      <c r="D1368" s="1009">
        <v>23.64</v>
      </c>
    </row>
    <row r="1369" spans="1:4" hidden="1" outlineLevel="1">
      <c r="A1369" s="339" t="s">
        <v>3283</v>
      </c>
      <c r="B1369" s="1007" t="s">
        <v>1767</v>
      </c>
      <c r="C1369" s="1008" t="s">
        <v>12</v>
      </c>
      <c r="D1369" s="1009">
        <v>467.32</v>
      </c>
    </row>
    <row r="1370" spans="1:4" hidden="1" outlineLevel="1">
      <c r="A1370" s="335" t="s">
        <v>3284</v>
      </c>
      <c r="B1370" s="1007" t="s">
        <v>1768</v>
      </c>
      <c r="C1370" s="1008" t="s">
        <v>12</v>
      </c>
      <c r="D1370" s="1009">
        <v>7.36</v>
      </c>
    </row>
    <row r="1371" spans="1:4" hidden="1" outlineLevel="1">
      <c r="A1371" s="849" t="s">
        <v>3285</v>
      </c>
      <c r="B1371" s="848" t="s">
        <v>1051</v>
      </c>
      <c r="C1371" s="847"/>
      <c r="D1371" s="846"/>
    </row>
    <row r="1372" spans="1:4" hidden="1" outlineLevel="1">
      <c r="A1372" s="339" t="s">
        <v>3286</v>
      </c>
      <c r="B1372" s="340" t="s">
        <v>1769</v>
      </c>
      <c r="C1372" s="341" t="s">
        <v>12</v>
      </c>
      <c r="D1372" s="342">
        <v>150.4</v>
      </c>
    </row>
    <row r="1373" spans="1:4" hidden="1" outlineLevel="1">
      <c r="A1373" s="335" t="s">
        <v>3287</v>
      </c>
      <c r="B1373" s="336" t="s">
        <v>1770</v>
      </c>
      <c r="C1373" s="337" t="s">
        <v>12</v>
      </c>
      <c r="D1373" s="338">
        <v>208.23</v>
      </c>
    </row>
    <row r="1374" spans="1:4" hidden="1" outlineLevel="1">
      <c r="A1374" s="339" t="s">
        <v>3288</v>
      </c>
      <c r="B1374" s="1010" t="s">
        <v>1760</v>
      </c>
      <c r="C1374" s="1011" t="s">
        <v>12</v>
      </c>
      <c r="D1374" s="1002">
        <v>24.35</v>
      </c>
    </row>
    <row r="1375" spans="1:4" hidden="1" outlineLevel="1">
      <c r="A1375" s="335" t="s">
        <v>3289</v>
      </c>
      <c r="B1375" s="336" t="s">
        <v>1761</v>
      </c>
      <c r="C1375" s="337" t="s">
        <v>12</v>
      </c>
      <c r="D1375" s="338">
        <v>61.84</v>
      </c>
    </row>
    <row r="1376" spans="1:4" hidden="1" outlineLevel="1">
      <c r="A1376" s="339" t="s">
        <v>3290</v>
      </c>
      <c r="B1376" s="1010" t="s">
        <v>1762</v>
      </c>
      <c r="C1376" s="1011" t="s">
        <v>12</v>
      </c>
      <c r="D1376" s="1002">
        <v>21.84</v>
      </c>
    </row>
    <row r="1377" spans="1:7" hidden="1" outlineLevel="1">
      <c r="A1377" s="335" t="s">
        <v>3291</v>
      </c>
      <c r="B1377" s="1007" t="s">
        <v>1766</v>
      </c>
      <c r="C1377" s="1008" t="s">
        <v>12</v>
      </c>
      <c r="D1377" s="1009">
        <v>19.670000000000002</v>
      </c>
      <c r="F1377" s="1387"/>
      <c r="G1377" s="1387"/>
    </row>
    <row r="1378" spans="1:7" hidden="1" outlineLevel="1">
      <c r="A1378" s="849" t="s">
        <v>3292</v>
      </c>
      <c r="B1378" s="848" t="s">
        <v>1050</v>
      </c>
      <c r="C1378" s="847"/>
      <c r="D1378" s="846"/>
      <c r="F1378" s="848" t="s">
        <v>4285</v>
      </c>
      <c r="G1378" s="847"/>
    </row>
    <row r="1379" spans="1:7" hidden="1" outlineLevel="1">
      <c r="A1379" s="339" t="s">
        <v>3293</v>
      </c>
      <c r="B1379" s="340" t="s">
        <v>1770</v>
      </c>
      <c r="C1379" s="341" t="s">
        <v>12</v>
      </c>
      <c r="D1379" s="342">
        <v>337.77</v>
      </c>
      <c r="F1379" s="340" t="s">
        <v>1770</v>
      </c>
      <c r="G1379" s="341">
        <f>SUMIF(B1378:B1431,F1379,D1378:D1431)</f>
        <v>3287.83</v>
      </c>
    </row>
    <row r="1380" spans="1:7" hidden="1" outlineLevel="1">
      <c r="A1380" s="335" t="s">
        <v>3294</v>
      </c>
      <c r="B1380" s="336" t="s">
        <v>1760</v>
      </c>
      <c r="C1380" s="337" t="s">
        <v>12</v>
      </c>
      <c r="D1380" s="338">
        <v>15.9</v>
      </c>
      <c r="F1380" s="1010" t="s">
        <v>1760</v>
      </c>
      <c r="G1380" s="1011">
        <f t="shared" ref="G1380:G1383" si="4">SUMIF(B1379:B1432,F1380,D1379:D1432)</f>
        <v>164.95000000000002</v>
      </c>
    </row>
    <row r="1381" spans="1:7" ht="25.5" hidden="1" outlineLevel="1">
      <c r="A1381" s="339" t="s">
        <v>3295</v>
      </c>
      <c r="B1381" s="340" t="s">
        <v>1761</v>
      </c>
      <c r="C1381" s="341" t="s">
        <v>12</v>
      </c>
      <c r="D1381" s="342">
        <v>62.57</v>
      </c>
      <c r="F1381" s="340" t="s">
        <v>1761</v>
      </c>
      <c r="G1381" s="341">
        <f t="shared" si="4"/>
        <v>603.98</v>
      </c>
    </row>
    <row r="1382" spans="1:7" hidden="1" outlineLevel="1">
      <c r="A1382" s="335" t="s">
        <v>3296</v>
      </c>
      <c r="B1382" s="336" t="s">
        <v>1762</v>
      </c>
      <c r="C1382" s="337" t="s">
        <v>12</v>
      </c>
      <c r="D1382" s="338">
        <v>15.53</v>
      </c>
      <c r="F1382" s="1010" t="s">
        <v>1762</v>
      </c>
      <c r="G1382" s="1011">
        <f t="shared" si="4"/>
        <v>163.57</v>
      </c>
    </row>
    <row r="1383" spans="1:7" hidden="1" outlineLevel="1">
      <c r="A1383" s="339" t="s">
        <v>3297</v>
      </c>
      <c r="B1383" s="340" t="s">
        <v>1773</v>
      </c>
      <c r="C1383" s="341" t="s">
        <v>12</v>
      </c>
      <c r="D1383" s="342">
        <v>27.78</v>
      </c>
      <c r="F1383" s="340" t="s">
        <v>1773</v>
      </c>
      <c r="G1383" s="341">
        <f t="shared" si="4"/>
        <v>279.93</v>
      </c>
    </row>
    <row r="1384" spans="1:7" hidden="1" outlineLevel="1">
      <c r="A1384" s="849" t="s">
        <v>3298</v>
      </c>
      <c r="B1384" s="848" t="s">
        <v>1753</v>
      </c>
      <c r="C1384" s="847"/>
      <c r="D1384" s="846"/>
    </row>
    <row r="1385" spans="1:7" hidden="1" outlineLevel="1">
      <c r="A1385" s="335" t="s">
        <v>3299</v>
      </c>
      <c r="B1385" s="336" t="s">
        <v>1770</v>
      </c>
      <c r="C1385" s="337" t="s">
        <v>12</v>
      </c>
      <c r="D1385" s="338">
        <v>337.77</v>
      </c>
    </row>
    <row r="1386" spans="1:7" hidden="1" outlineLevel="1">
      <c r="A1386" s="339" t="s">
        <v>3300</v>
      </c>
      <c r="B1386" s="340" t="s">
        <v>1760</v>
      </c>
      <c r="C1386" s="341" t="s">
        <v>12</v>
      </c>
      <c r="D1386" s="342">
        <v>15.9</v>
      </c>
    </row>
    <row r="1387" spans="1:7" hidden="1" outlineLevel="1">
      <c r="A1387" s="335" t="s">
        <v>3301</v>
      </c>
      <c r="B1387" s="336" t="s">
        <v>1761</v>
      </c>
      <c r="C1387" s="337" t="s">
        <v>12</v>
      </c>
      <c r="D1387" s="338">
        <v>62.57</v>
      </c>
    </row>
    <row r="1388" spans="1:7" hidden="1" outlineLevel="1">
      <c r="A1388" s="339" t="s">
        <v>3302</v>
      </c>
      <c r="B1388" s="340" t="s">
        <v>1762</v>
      </c>
      <c r="C1388" s="341" t="s">
        <v>12</v>
      </c>
      <c r="D1388" s="342">
        <v>21.35</v>
      </c>
    </row>
    <row r="1389" spans="1:7" hidden="1" outlineLevel="1">
      <c r="A1389" s="335" t="s">
        <v>3303</v>
      </c>
      <c r="B1389" s="336" t="s">
        <v>1773</v>
      </c>
      <c r="C1389" s="337" t="s">
        <v>12</v>
      </c>
      <c r="D1389" s="338">
        <v>27.78</v>
      </c>
    </row>
    <row r="1390" spans="1:7" hidden="1" outlineLevel="1">
      <c r="A1390" s="849" t="s">
        <v>3304</v>
      </c>
      <c r="B1390" s="848" t="s">
        <v>1754</v>
      </c>
      <c r="C1390" s="847"/>
      <c r="D1390" s="846"/>
    </row>
    <row r="1391" spans="1:7" hidden="1" outlineLevel="1">
      <c r="A1391" s="339" t="s">
        <v>3305</v>
      </c>
      <c r="B1391" s="340" t="s">
        <v>1770</v>
      </c>
      <c r="C1391" s="341" t="s">
        <v>12</v>
      </c>
      <c r="D1391" s="342">
        <v>337.77</v>
      </c>
    </row>
    <row r="1392" spans="1:7" hidden="1" outlineLevel="1">
      <c r="A1392" s="335" t="s">
        <v>3306</v>
      </c>
      <c r="B1392" s="336" t="s">
        <v>1760</v>
      </c>
      <c r="C1392" s="337" t="s">
        <v>12</v>
      </c>
      <c r="D1392" s="338">
        <v>15.9</v>
      </c>
    </row>
    <row r="1393" spans="1:4" hidden="1" outlineLevel="1">
      <c r="A1393" s="339" t="s">
        <v>3307</v>
      </c>
      <c r="B1393" s="340" t="s">
        <v>1761</v>
      </c>
      <c r="C1393" s="341" t="s">
        <v>12</v>
      </c>
      <c r="D1393" s="342">
        <v>62.57</v>
      </c>
    </row>
    <row r="1394" spans="1:4" hidden="1" outlineLevel="1">
      <c r="A1394" s="335" t="s">
        <v>3308</v>
      </c>
      <c r="B1394" s="336" t="s">
        <v>1762</v>
      </c>
      <c r="C1394" s="337" t="s">
        <v>12</v>
      </c>
      <c r="D1394" s="338">
        <v>21.35</v>
      </c>
    </row>
    <row r="1395" spans="1:4" hidden="1" outlineLevel="1">
      <c r="A1395" s="339" t="s">
        <v>3309</v>
      </c>
      <c r="B1395" s="340" t="s">
        <v>1773</v>
      </c>
      <c r="C1395" s="341" t="s">
        <v>12</v>
      </c>
      <c r="D1395" s="342">
        <v>27.78</v>
      </c>
    </row>
    <row r="1396" spans="1:4" hidden="1" outlineLevel="1">
      <c r="A1396" s="849" t="s">
        <v>3310</v>
      </c>
      <c r="B1396" s="848" t="s">
        <v>1755</v>
      </c>
      <c r="C1396" s="847"/>
      <c r="D1396" s="846"/>
    </row>
    <row r="1397" spans="1:4" hidden="1" outlineLevel="1">
      <c r="A1397" s="335" t="s">
        <v>3311</v>
      </c>
      <c r="B1397" s="336" t="s">
        <v>1770</v>
      </c>
      <c r="C1397" s="337" t="s">
        <v>12</v>
      </c>
      <c r="D1397" s="338">
        <v>337.77</v>
      </c>
    </row>
    <row r="1398" spans="1:4" hidden="1" outlineLevel="1">
      <c r="A1398" s="339" t="s">
        <v>3312</v>
      </c>
      <c r="B1398" s="340" t="s">
        <v>1760</v>
      </c>
      <c r="C1398" s="341" t="s">
        <v>12</v>
      </c>
      <c r="D1398" s="342">
        <v>15.9</v>
      </c>
    </row>
    <row r="1399" spans="1:4" hidden="1" outlineLevel="1">
      <c r="A1399" s="335" t="s">
        <v>3313</v>
      </c>
      <c r="B1399" s="336" t="s">
        <v>1761</v>
      </c>
      <c r="C1399" s="337" t="s">
        <v>12</v>
      </c>
      <c r="D1399" s="338">
        <v>62.57</v>
      </c>
    </row>
    <row r="1400" spans="1:4" hidden="1" outlineLevel="1">
      <c r="A1400" s="339" t="s">
        <v>3314</v>
      </c>
      <c r="B1400" s="340" t="s">
        <v>1762</v>
      </c>
      <c r="C1400" s="341" t="s">
        <v>12</v>
      </c>
      <c r="D1400" s="342">
        <v>21.35</v>
      </c>
    </row>
    <row r="1401" spans="1:4" hidden="1" outlineLevel="1">
      <c r="A1401" s="335" t="s">
        <v>3315</v>
      </c>
      <c r="B1401" s="336" t="s">
        <v>1773</v>
      </c>
      <c r="C1401" s="337" t="s">
        <v>12</v>
      </c>
      <c r="D1401" s="338">
        <v>27.78</v>
      </c>
    </row>
    <row r="1402" spans="1:4" hidden="1" outlineLevel="1">
      <c r="A1402" s="849" t="s">
        <v>3316</v>
      </c>
      <c r="B1402" s="848" t="s">
        <v>1756</v>
      </c>
      <c r="C1402" s="847"/>
      <c r="D1402" s="846"/>
    </row>
    <row r="1403" spans="1:4" hidden="1" outlineLevel="1">
      <c r="A1403" s="339" t="s">
        <v>3317</v>
      </c>
      <c r="B1403" s="340" t="s">
        <v>1770</v>
      </c>
      <c r="C1403" s="341" t="s">
        <v>12</v>
      </c>
      <c r="D1403" s="342">
        <v>337.77</v>
      </c>
    </row>
    <row r="1404" spans="1:4" hidden="1" outlineLevel="1">
      <c r="A1404" s="335" t="s">
        <v>3318</v>
      </c>
      <c r="B1404" s="336" t="s">
        <v>1760</v>
      </c>
      <c r="C1404" s="337" t="s">
        <v>12</v>
      </c>
      <c r="D1404" s="338">
        <v>15.9</v>
      </c>
    </row>
    <row r="1405" spans="1:4" hidden="1" outlineLevel="1">
      <c r="A1405" s="339" t="s">
        <v>3319</v>
      </c>
      <c r="B1405" s="340" t="s">
        <v>1761</v>
      </c>
      <c r="C1405" s="341" t="s">
        <v>12</v>
      </c>
      <c r="D1405" s="342">
        <v>62.57</v>
      </c>
    </row>
    <row r="1406" spans="1:4" hidden="1" outlineLevel="1">
      <c r="A1406" s="335" t="s">
        <v>3320</v>
      </c>
      <c r="B1406" s="336" t="s">
        <v>1762</v>
      </c>
      <c r="C1406" s="337" t="s">
        <v>12</v>
      </c>
      <c r="D1406" s="338">
        <v>21.35</v>
      </c>
    </row>
    <row r="1407" spans="1:4" hidden="1" outlineLevel="1">
      <c r="A1407" s="339" t="s">
        <v>3321</v>
      </c>
      <c r="B1407" s="340" t="s">
        <v>1773</v>
      </c>
      <c r="C1407" s="341" t="s">
        <v>12</v>
      </c>
      <c r="D1407" s="342">
        <v>27.78</v>
      </c>
    </row>
    <row r="1408" spans="1:4" hidden="1" outlineLevel="1">
      <c r="A1408" s="849" t="s">
        <v>3322</v>
      </c>
      <c r="B1408" s="848" t="s">
        <v>1757</v>
      </c>
      <c r="C1408" s="847"/>
      <c r="D1408" s="846"/>
    </row>
    <row r="1409" spans="1:4" hidden="1" outlineLevel="1">
      <c r="A1409" s="335" t="s">
        <v>3323</v>
      </c>
      <c r="B1409" s="336" t="s">
        <v>1770</v>
      </c>
      <c r="C1409" s="337" t="s">
        <v>12</v>
      </c>
      <c r="D1409" s="338">
        <v>337.77</v>
      </c>
    </row>
    <row r="1410" spans="1:4" hidden="1" outlineLevel="1">
      <c r="A1410" s="339" t="s">
        <v>3324</v>
      </c>
      <c r="B1410" s="340" t="s">
        <v>1760</v>
      </c>
      <c r="C1410" s="341" t="s">
        <v>12</v>
      </c>
      <c r="D1410" s="342">
        <v>15.9</v>
      </c>
    </row>
    <row r="1411" spans="1:4" hidden="1" outlineLevel="1">
      <c r="A1411" s="335" t="s">
        <v>3325</v>
      </c>
      <c r="B1411" s="336" t="s">
        <v>1761</v>
      </c>
      <c r="C1411" s="337" t="s">
        <v>12</v>
      </c>
      <c r="D1411" s="338">
        <v>62.57</v>
      </c>
    </row>
    <row r="1412" spans="1:4" hidden="1" outlineLevel="1">
      <c r="A1412" s="339" t="s">
        <v>3326</v>
      </c>
      <c r="B1412" s="340" t="s">
        <v>1762</v>
      </c>
      <c r="C1412" s="341" t="s">
        <v>12</v>
      </c>
      <c r="D1412" s="342">
        <v>21.35</v>
      </c>
    </row>
    <row r="1413" spans="1:4" hidden="1" outlineLevel="1">
      <c r="A1413" s="335" t="s">
        <v>3327</v>
      </c>
      <c r="B1413" s="336" t="s">
        <v>1773</v>
      </c>
      <c r="C1413" s="337" t="s">
        <v>12</v>
      </c>
      <c r="D1413" s="338">
        <v>27.78</v>
      </c>
    </row>
    <row r="1414" spans="1:4" hidden="1" outlineLevel="1">
      <c r="A1414" s="849" t="s">
        <v>3328</v>
      </c>
      <c r="B1414" s="848" t="s">
        <v>1758</v>
      </c>
      <c r="C1414" s="847"/>
      <c r="D1414" s="846"/>
    </row>
    <row r="1415" spans="1:4" hidden="1" outlineLevel="1">
      <c r="A1415" s="339" t="s">
        <v>3329</v>
      </c>
      <c r="B1415" s="340" t="s">
        <v>1770</v>
      </c>
      <c r="C1415" s="341" t="s">
        <v>12</v>
      </c>
      <c r="D1415" s="342">
        <v>337.77</v>
      </c>
    </row>
    <row r="1416" spans="1:4" hidden="1" outlineLevel="1">
      <c r="A1416" s="335" t="s">
        <v>3330</v>
      </c>
      <c r="B1416" s="336" t="s">
        <v>1760</v>
      </c>
      <c r="C1416" s="337" t="s">
        <v>12</v>
      </c>
      <c r="D1416" s="338">
        <v>15.9</v>
      </c>
    </row>
    <row r="1417" spans="1:4" hidden="1" outlineLevel="1">
      <c r="A1417" s="339" t="s">
        <v>3331</v>
      </c>
      <c r="B1417" s="340" t="s">
        <v>1761</v>
      </c>
      <c r="C1417" s="341" t="s">
        <v>12</v>
      </c>
      <c r="D1417" s="342">
        <v>62.57</v>
      </c>
    </row>
    <row r="1418" spans="1:4" hidden="1" outlineLevel="1">
      <c r="A1418" s="335" t="s">
        <v>3332</v>
      </c>
      <c r="B1418" s="336" t="s">
        <v>1762</v>
      </c>
      <c r="C1418" s="337" t="s">
        <v>12</v>
      </c>
      <c r="D1418" s="338">
        <v>21.35</v>
      </c>
    </row>
    <row r="1419" spans="1:4" hidden="1" outlineLevel="1">
      <c r="A1419" s="339" t="s">
        <v>3333</v>
      </c>
      <c r="B1419" s="340" t="s">
        <v>1773</v>
      </c>
      <c r="C1419" s="341" t="s">
        <v>12</v>
      </c>
      <c r="D1419" s="342">
        <v>27.78</v>
      </c>
    </row>
    <row r="1420" spans="1:4" hidden="1" outlineLevel="1">
      <c r="A1420" s="849" t="s">
        <v>3334</v>
      </c>
      <c r="B1420" s="848" t="s">
        <v>1759</v>
      </c>
      <c r="C1420" s="847"/>
      <c r="D1420" s="846"/>
    </row>
    <row r="1421" spans="1:4" hidden="1" outlineLevel="1">
      <c r="A1421" s="335" t="s">
        <v>3335</v>
      </c>
      <c r="B1421" s="336" t="s">
        <v>1770</v>
      </c>
      <c r="C1421" s="337" t="s">
        <v>12</v>
      </c>
      <c r="D1421" s="338">
        <v>337.77</v>
      </c>
    </row>
    <row r="1422" spans="1:4" hidden="1" outlineLevel="1">
      <c r="A1422" s="339" t="s">
        <v>3336</v>
      </c>
      <c r="B1422" s="340" t="s">
        <v>1760</v>
      </c>
      <c r="C1422" s="341" t="s">
        <v>12</v>
      </c>
      <c r="D1422" s="342">
        <v>15.93</v>
      </c>
    </row>
    <row r="1423" spans="1:4" hidden="1" outlineLevel="1">
      <c r="A1423" s="335" t="s">
        <v>3337</v>
      </c>
      <c r="B1423" s="336" t="s">
        <v>1761</v>
      </c>
      <c r="C1423" s="337" t="s">
        <v>12</v>
      </c>
      <c r="D1423" s="338">
        <v>62.57</v>
      </c>
    </row>
    <row r="1424" spans="1:4" hidden="1" outlineLevel="1">
      <c r="A1424" s="339" t="s">
        <v>3338</v>
      </c>
      <c r="B1424" s="340" t="s">
        <v>1762</v>
      </c>
      <c r="C1424" s="341" t="s">
        <v>12</v>
      </c>
      <c r="D1424" s="342">
        <v>14.17</v>
      </c>
    </row>
    <row r="1425" spans="1:4" hidden="1" outlineLevel="1">
      <c r="A1425" s="335" t="s">
        <v>3339</v>
      </c>
      <c r="B1425" s="336" t="s">
        <v>1773</v>
      </c>
      <c r="C1425" s="337" t="s">
        <v>12</v>
      </c>
      <c r="D1425" s="338">
        <v>27.78</v>
      </c>
    </row>
    <row r="1426" spans="1:4" hidden="1" outlineLevel="1">
      <c r="A1426" s="849" t="s">
        <v>3340</v>
      </c>
      <c r="B1426" s="848" t="s">
        <v>1049</v>
      </c>
      <c r="C1426" s="847"/>
      <c r="D1426" s="846"/>
    </row>
    <row r="1427" spans="1:4" hidden="1" outlineLevel="1">
      <c r="A1427" s="339" t="s">
        <v>3341</v>
      </c>
      <c r="B1427" s="340" t="s">
        <v>1770</v>
      </c>
      <c r="C1427" s="341" t="s">
        <v>12</v>
      </c>
      <c r="D1427" s="342">
        <v>585.66999999999996</v>
      </c>
    </row>
    <row r="1428" spans="1:4" hidden="1" outlineLevel="1">
      <c r="A1428" s="335" t="s">
        <v>3342</v>
      </c>
      <c r="B1428" s="336" t="s">
        <v>1760</v>
      </c>
      <c r="C1428" s="337" t="s">
        <v>12</v>
      </c>
      <c r="D1428" s="338">
        <v>37.72</v>
      </c>
    </row>
    <row r="1429" spans="1:4" hidden="1" outlineLevel="1">
      <c r="A1429" s="339" t="s">
        <v>3343</v>
      </c>
      <c r="B1429" s="340" t="s">
        <v>1761</v>
      </c>
      <c r="C1429" s="341" t="s">
        <v>12</v>
      </c>
      <c r="D1429" s="342">
        <v>103.42</v>
      </c>
    </row>
    <row r="1430" spans="1:4" hidden="1" outlineLevel="1">
      <c r="A1430" s="335" t="s">
        <v>3344</v>
      </c>
      <c r="B1430" s="336" t="s">
        <v>1762</v>
      </c>
      <c r="C1430" s="337" t="s">
        <v>12</v>
      </c>
      <c r="D1430" s="338">
        <v>5.77</v>
      </c>
    </row>
    <row r="1431" spans="1:4" hidden="1" outlineLevel="1">
      <c r="A1431" s="339" t="s">
        <v>3345</v>
      </c>
      <c r="B1431" s="340" t="s">
        <v>1773</v>
      </c>
      <c r="C1431" s="341" t="s">
        <v>12</v>
      </c>
      <c r="D1431" s="342">
        <v>57.69</v>
      </c>
    </row>
    <row r="1432" spans="1:4" hidden="1" outlineLevel="1">
      <c r="A1432" s="849" t="s">
        <v>3346</v>
      </c>
      <c r="B1432" s="848" t="s">
        <v>1048</v>
      </c>
      <c r="C1432" s="847"/>
      <c r="D1432" s="846"/>
    </row>
    <row r="1433" spans="1:4" hidden="1" outlineLevel="1">
      <c r="A1433" s="335" t="s">
        <v>3347</v>
      </c>
      <c r="B1433" s="336" t="s">
        <v>1770</v>
      </c>
      <c r="C1433" s="337" t="s">
        <v>12</v>
      </c>
      <c r="D1433" s="338">
        <v>131.84</v>
      </c>
    </row>
    <row r="1434" spans="1:4" hidden="1" outlineLevel="1">
      <c r="A1434" s="339" t="s">
        <v>3348</v>
      </c>
      <c r="B1434" s="1010" t="s">
        <v>1760</v>
      </c>
      <c r="C1434" s="1011" t="s">
        <v>12</v>
      </c>
      <c r="D1434" s="1002">
        <v>21.17</v>
      </c>
    </row>
    <row r="1435" spans="1:4" hidden="1" outlineLevel="1">
      <c r="A1435" s="335" t="s">
        <v>3349</v>
      </c>
      <c r="B1435" s="336" t="s">
        <v>1761</v>
      </c>
      <c r="C1435" s="337" t="s">
        <v>12</v>
      </c>
      <c r="D1435" s="338">
        <f>D1423</f>
        <v>62.57</v>
      </c>
    </row>
    <row r="1436" spans="1:4" hidden="1" outlineLevel="1">
      <c r="A1436" s="339" t="s">
        <v>3350</v>
      </c>
      <c r="B1436" s="1010" t="s">
        <v>1762</v>
      </c>
      <c r="C1436" s="1011" t="s">
        <v>12</v>
      </c>
      <c r="D1436" s="1002">
        <v>3.92</v>
      </c>
    </row>
    <row r="1437" spans="1:4" hidden="1" outlineLevel="1">
      <c r="A1437" s="335" t="s">
        <v>3351</v>
      </c>
      <c r="B1437" s="336" t="s">
        <v>1773</v>
      </c>
      <c r="C1437" s="337" t="s">
        <v>12</v>
      </c>
      <c r="D1437" s="338">
        <v>21.86</v>
      </c>
    </row>
    <row r="1438" spans="1:4" hidden="1" outlineLevel="1">
      <c r="A1438" s="849" t="s">
        <v>3352</v>
      </c>
      <c r="B1438" s="848" t="s">
        <v>1055</v>
      </c>
      <c r="C1438" s="847"/>
      <c r="D1438" s="846"/>
    </row>
    <row r="1439" spans="1:4" hidden="1" outlineLevel="1">
      <c r="A1439" s="339" t="s">
        <v>3353</v>
      </c>
      <c r="B1439" s="340" t="s">
        <v>1775</v>
      </c>
      <c r="C1439" s="341" t="s">
        <v>12</v>
      </c>
      <c r="D1439" s="342">
        <v>42</v>
      </c>
    </row>
    <row r="1440" spans="1:4" hidden="1" outlineLevel="1">
      <c r="A1440" s="335" t="s">
        <v>3354</v>
      </c>
      <c r="B1440" s="1010" t="s">
        <v>1760</v>
      </c>
      <c r="C1440" s="1011" t="s">
        <v>12</v>
      </c>
      <c r="D1440" s="1002">
        <v>19.93</v>
      </c>
    </row>
    <row r="1441" spans="1:4" hidden="1" outlineLevel="1">
      <c r="A1441" s="339" t="s">
        <v>3355</v>
      </c>
      <c r="B1441" s="340" t="s">
        <v>1761</v>
      </c>
      <c r="C1441" s="341" t="s">
        <v>12</v>
      </c>
      <c r="D1441" s="342">
        <v>66.849999999999994</v>
      </c>
    </row>
    <row r="1442" spans="1:4" hidden="1" outlineLevel="1">
      <c r="A1442" s="335" t="s">
        <v>3356</v>
      </c>
      <c r="B1442" s="336" t="s">
        <v>1762</v>
      </c>
      <c r="C1442" s="337" t="s">
        <v>12</v>
      </c>
      <c r="D1442" s="338">
        <v>8.17</v>
      </c>
    </row>
    <row r="1443" spans="1:4" hidden="1" outlineLevel="1">
      <c r="A1443" s="849" t="s">
        <v>3357</v>
      </c>
      <c r="B1443" s="848" t="s">
        <v>1058</v>
      </c>
      <c r="C1443" s="847"/>
      <c r="D1443" s="846"/>
    </row>
    <row r="1444" spans="1:4" hidden="1" outlineLevel="1">
      <c r="A1444" s="339" t="s">
        <v>3358</v>
      </c>
      <c r="B1444" s="340" t="s">
        <v>1775</v>
      </c>
      <c r="C1444" s="341" t="s">
        <v>12</v>
      </c>
      <c r="D1444" s="342">
        <v>50</v>
      </c>
    </row>
    <row r="1445" spans="1:4" hidden="1" outlineLevel="1">
      <c r="A1445" s="335" t="s">
        <v>3359</v>
      </c>
      <c r="B1445" s="1010" t="s">
        <v>1762</v>
      </c>
      <c r="C1445" s="1011" t="s">
        <v>12</v>
      </c>
      <c r="D1445" s="1002">
        <v>5.53</v>
      </c>
    </row>
    <row r="1446" spans="1:4" hidden="1" outlineLevel="1">
      <c r="A1446" s="849" t="s">
        <v>3360</v>
      </c>
      <c r="B1446" s="848" t="s">
        <v>1776</v>
      </c>
      <c r="C1446" s="847"/>
      <c r="D1446" s="846"/>
    </row>
    <row r="1447" spans="1:4" hidden="1" outlineLevel="1">
      <c r="A1447" s="339" t="s">
        <v>3361</v>
      </c>
      <c r="B1447" s="340" t="s">
        <v>1775</v>
      </c>
      <c r="C1447" s="341" t="s">
        <v>12</v>
      </c>
      <c r="D1447" s="342">
        <v>60.01</v>
      </c>
    </row>
    <row r="1448" spans="1:4" hidden="1" outlineLevel="1">
      <c r="A1448" s="335" t="s">
        <v>3362</v>
      </c>
      <c r="B1448" s="1010" t="s">
        <v>1762</v>
      </c>
      <c r="C1448" s="1011" t="s">
        <v>12</v>
      </c>
      <c r="D1448" s="1002">
        <v>6.97</v>
      </c>
    </row>
    <row r="1449" spans="1:4" collapsed="1">
      <c r="A1449" s="331" t="s">
        <v>3363</v>
      </c>
      <c r="B1449" s="332" t="s">
        <v>3364</v>
      </c>
      <c r="C1449" s="333"/>
      <c r="D1449" s="334"/>
    </row>
    <row r="1450" spans="1:4" hidden="1" outlineLevel="1">
      <c r="A1450" s="849" t="s">
        <v>3365</v>
      </c>
      <c r="B1450" s="848" t="s">
        <v>1056</v>
      </c>
      <c r="C1450" s="847"/>
      <c r="D1450" s="846"/>
    </row>
    <row r="1451" spans="1:4" hidden="1" outlineLevel="1">
      <c r="A1451" s="339" t="s">
        <v>3366</v>
      </c>
      <c r="B1451" s="340" t="s">
        <v>3367</v>
      </c>
      <c r="C1451" s="341" t="s">
        <v>12</v>
      </c>
      <c r="D1451" s="342">
        <v>74.36</v>
      </c>
    </row>
    <row r="1452" spans="1:4" hidden="1" outlineLevel="1">
      <c r="A1452" s="335" t="s">
        <v>3368</v>
      </c>
      <c r="B1452" s="336" t="s">
        <v>3369</v>
      </c>
      <c r="C1452" s="337" t="s">
        <v>12</v>
      </c>
      <c r="D1452" s="338">
        <v>243.29</v>
      </c>
    </row>
    <row r="1453" spans="1:4" hidden="1" outlineLevel="1">
      <c r="A1453" s="849" t="s">
        <v>3370</v>
      </c>
      <c r="B1453" s="848" t="s">
        <v>1053</v>
      </c>
      <c r="C1453" s="847"/>
      <c r="D1453" s="846"/>
    </row>
    <row r="1454" spans="1:4" hidden="1" outlineLevel="1">
      <c r="A1454" s="339" t="s">
        <v>3371</v>
      </c>
      <c r="B1454" s="340" t="s">
        <v>3367</v>
      </c>
      <c r="C1454" s="341" t="s">
        <v>12</v>
      </c>
      <c r="D1454" s="342">
        <v>46.93</v>
      </c>
    </row>
    <row r="1455" spans="1:4" hidden="1" outlineLevel="1">
      <c r="A1455" s="335" t="s">
        <v>3372</v>
      </c>
      <c r="B1455" s="336" t="s">
        <v>3369</v>
      </c>
      <c r="C1455" s="337" t="s">
        <v>12</v>
      </c>
      <c r="D1455" s="338">
        <v>293.27999999999997</v>
      </c>
    </row>
    <row r="1456" spans="1:4" hidden="1" outlineLevel="1">
      <c r="A1456" s="849" t="s">
        <v>3373</v>
      </c>
      <c r="B1456" s="848" t="s">
        <v>1052</v>
      </c>
      <c r="C1456" s="847"/>
      <c r="D1456" s="846"/>
    </row>
    <row r="1457" spans="1:7" hidden="1" outlineLevel="1">
      <c r="A1457" s="339" t="s">
        <v>3374</v>
      </c>
      <c r="B1457" s="340" t="s">
        <v>3367</v>
      </c>
      <c r="C1457" s="341" t="s">
        <v>12</v>
      </c>
      <c r="D1457" s="342">
        <v>51.09</v>
      </c>
    </row>
    <row r="1458" spans="1:7" hidden="1" outlineLevel="1">
      <c r="A1458" s="335" t="s">
        <v>3375</v>
      </c>
      <c r="B1458" s="336" t="s">
        <v>3369</v>
      </c>
      <c r="C1458" s="337" t="s">
        <v>12</v>
      </c>
      <c r="D1458" s="338">
        <v>374.91</v>
      </c>
    </row>
    <row r="1459" spans="1:7" hidden="1" outlineLevel="1">
      <c r="A1459" s="849" t="s">
        <v>3376</v>
      </c>
      <c r="B1459" s="848" t="s">
        <v>1051</v>
      </c>
      <c r="C1459" s="847"/>
      <c r="D1459" s="846"/>
    </row>
    <row r="1460" spans="1:7" hidden="1" outlineLevel="1">
      <c r="A1460" s="339" t="s">
        <v>3377</v>
      </c>
      <c r="B1460" s="340" t="s">
        <v>3367</v>
      </c>
      <c r="C1460" s="341" t="s">
        <v>12</v>
      </c>
      <c r="D1460" s="342">
        <v>195.76</v>
      </c>
    </row>
    <row r="1461" spans="1:7" hidden="1" outlineLevel="1">
      <c r="A1461" s="335" t="s">
        <v>3378</v>
      </c>
      <c r="B1461" s="336" t="s">
        <v>3369</v>
      </c>
      <c r="C1461" s="337" t="s">
        <v>12</v>
      </c>
      <c r="D1461" s="338">
        <v>4.4000000000000004</v>
      </c>
    </row>
    <row r="1462" spans="1:7" hidden="1" outlineLevel="1">
      <c r="A1462" s="849" t="s">
        <v>3379</v>
      </c>
      <c r="B1462" s="848" t="s">
        <v>1050</v>
      </c>
      <c r="C1462" s="847"/>
      <c r="D1462" s="846"/>
      <c r="F1462" s="1380" t="s">
        <v>4293</v>
      </c>
      <c r="G1462" s="1381"/>
    </row>
    <row r="1463" spans="1:7" hidden="1" outlineLevel="1">
      <c r="A1463" s="339" t="s">
        <v>3380</v>
      </c>
      <c r="B1463" s="340" t="s">
        <v>3367</v>
      </c>
      <c r="C1463" s="341" t="s">
        <v>12</v>
      </c>
      <c r="D1463" s="342">
        <v>194.32</v>
      </c>
      <c r="F1463" s="340" t="s">
        <v>3367</v>
      </c>
      <c r="G1463" s="341">
        <f>SUMIF(B1462:B1488,F1463,D1462:D1488)</f>
        <v>1748.8899999999996</v>
      </c>
    </row>
    <row r="1464" spans="1:7" hidden="1" outlineLevel="1">
      <c r="A1464" s="335" t="s">
        <v>3381</v>
      </c>
      <c r="B1464" s="336" t="s">
        <v>3369</v>
      </c>
      <c r="C1464" s="337" t="s">
        <v>12</v>
      </c>
      <c r="D1464" s="338">
        <v>4.4000000000000004</v>
      </c>
      <c r="F1464" s="336" t="s">
        <v>3369</v>
      </c>
      <c r="G1464" s="337">
        <f>SUMIF(B1463:B1489,F1464,D1463:D1489)</f>
        <v>39.539999999999992</v>
      </c>
    </row>
    <row r="1465" spans="1:7" hidden="1" outlineLevel="1">
      <c r="A1465" s="849" t="s">
        <v>3382</v>
      </c>
      <c r="B1465" s="848" t="s">
        <v>1753</v>
      </c>
      <c r="C1465" s="847"/>
      <c r="D1465" s="846"/>
    </row>
    <row r="1466" spans="1:7" hidden="1" outlineLevel="1">
      <c r="A1466" s="339" t="s">
        <v>3383</v>
      </c>
      <c r="B1466" s="340" t="s">
        <v>3367</v>
      </c>
      <c r="C1466" s="341" t="s">
        <v>12</v>
      </c>
      <c r="D1466" s="342">
        <v>194.32</v>
      </c>
    </row>
    <row r="1467" spans="1:7" hidden="1" outlineLevel="1">
      <c r="A1467" s="335" t="s">
        <v>3384</v>
      </c>
      <c r="B1467" s="336" t="s">
        <v>3369</v>
      </c>
      <c r="C1467" s="337" t="s">
        <v>12</v>
      </c>
      <c r="D1467" s="338">
        <v>4.4000000000000004</v>
      </c>
    </row>
    <row r="1468" spans="1:7" hidden="1" outlineLevel="1">
      <c r="A1468" s="849" t="s">
        <v>3385</v>
      </c>
      <c r="B1468" s="848" t="s">
        <v>1754</v>
      </c>
      <c r="C1468" s="847"/>
      <c r="D1468" s="846"/>
    </row>
    <row r="1469" spans="1:7" hidden="1" outlineLevel="1">
      <c r="A1469" s="339" t="s">
        <v>3386</v>
      </c>
      <c r="B1469" s="340" t="s">
        <v>3367</v>
      </c>
      <c r="C1469" s="341" t="s">
        <v>12</v>
      </c>
      <c r="D1469" s="342">
        <v>194.32</v>
      </c>
    </row>
    <row r="1470" spans="1:7" hidden="1" outlineLevel="1">
      <c r="A1470" s="335" t="s">
        <v>3387</v>
      </c>
      <c r="B1470" s="336" t="s">
        <v>3369</v>
      </c>
      <c r="C1470" s="337" t="s">
        <v>12</v>
      </c>
      <c r="D1470" s="338">
        <v>4.4000000000000004</v>
      </c>
    </row>
    <row r="1471" spans="1:7" hidden="1" outlineLevel="1">
      <c r="A1471" s="849" t="s">
        <v>3388</v>
      </c>
      <c r="B1471" s="848" t="s">
        <v>1755</v>
      </c>
      <c r="C1471" s="847"/>
      <c r="D1471" s="846"/>
    </row>
    <row r="1472" spans="1:7" hidden="1" outlineLevel="1">
      <c r="A1472" s="339" t="s">
        <v>3389</v>
      </c>
      <c r="B1472" s="340" t="s">
        <v>3367</v>
      </c>
      <c r="C1472" s="341" t="s">
        <v>12</v>
      </c>
      <c r="D1472" s="342">
        <v>194.32</v>
      </c>
    </row>
    <row r="1473" spans="1:4" hidden="1" outlineLevel="1">
      <c r="A1473" s="335" t="s">
        <v>3390</v>
      </c>
      <c r="B1473" s="336" t="s">
        <v>3369</v>
      </c>
      <c r="C1473" s="337" t="s">
        <v>12</v>
      </c>
      <c r="D1473" s="338">
        <v>4.4000000000000004</v>
      </c>
    </row>
    <row r="1474" spans="1:4" hidden="1" outlineLevel="1">
      <c r="A1474" s="849" t="s">
        <v>3391</v>
      </c>
      <c r="B1474" s="848" t="s">
        <v>1756</v>
      </c>
      <c r="C1474" s="847"/>
      <c r="D1474" s="846"/>
    </row>
    <row r="1475" spans="1:4" hidden="1" outlineLevel="1">
      <c r="A1475" s="339" t="s">
        <v>3392</v>
      </c>
      <c r="B1475" s="340" t="s">
        <v>3367</v>
      </c>
      <c r="C1475" s="341" t="s">
        <v>12</v>
      </c>
      <c r="D1475" s="342">
        <v>194.32</v>
      </c>
    </row>
    <row r="1476" spans="1:4" hidden="1" outlineLevel="1">
      <c r="A1476" s="335" t="s">
        <v>3393</v>
      </c>
      <c r="B1476" s="336" t="s">
        <v>3369</v>
      </c>
      <c r="C1476" s="337" t="s">
        <v>12</v>
      </c>
      <c r="D1476" s="338">
        <v>4.4000000000000004</v>
      </c>
    </row>
    <row r="1477" spans="1:4" hidden="1" outlineLevel="1">
      <c r="A1477" s="849" t="s">
        <v>3394</v>
      </c>
      <c r="B1477" s="848" t="s">
        <v>1757</v>
      </c>
      <c r="C1477" s="847"/>
      <c r="D1477" s="846"/>
    </row>
    <row r="1478" spans="1:4" hidden="1" outlineLevel="1">
      <c r="A1478" s="339" t="s">
        <v>3395</v>
      </c>
      <c r="B1478" s="340" t="s">
        <v>3367</v>
      </c>
      <c r="C1478" s="341" t="s">
        <v>12</v>
      </c>
      <c r="D1478" s="342">
        <v>194.32</v>
      </c>
    </row>
    <row r="1479" spans="1:4" hidden="1" outlineLevel="1">
      <c r="A1479" s="335" t="s">
        <v>3396</v>
      </c>
      <c r="B1479" s="336" t="s">
        <v>3369</v>
      </c>
      <c r="C1479" s="337" t="s">
        <v>12</v>
      </c>
      <c r="D1479" s="338">
        <v>4.4000000000000004</v>
      </c>
    </row>
    <row r="1480" spans="1:4" hidden="1" outlineLevel="1">
      <c r="A1480" s="849" t="s">
        <v>3397</v>
      </c>
      <c r="B1480" s="848" t="s">
        <v>1758</v>
      </c>
      <c r="C1480" s="847"/>
      <c r="D1480" s="846"/>
    </row>
    <row r="1481" spans="1:4" hidden="1" outlineLevel="1">
      <c r="A1481" s="339" t="s">
        <v>3398</v>
      </c>
      <c r="B1481" s="340" t="s">
        <v>3367</v>
      </c>
      <c r="C1481" s="341" t="s">
        <v>12</v>
      </c>
      <c r="D1481" s="342">
        <v>194.32</v>
      </c>
    </row>
    <row r="1482" spans="1:4" hidden="1" outlineLevel="1">
      <c r="A1482" s="335" t="s">
        <v>3399</v>
      </c>
      <c r="B1482" s="336" t="s">
        <v>3369</v>
      </c>
      <c r="C1482" s="337" t="s">
        <v>12</v>
      </c>
      <c r="D1482" s="338">
        <v>4.4000000000000004</v>
      </c>
    </row>
    <row r="1483" spans="1:4" hidden="1" outlineLevel="1">
      <c r="A1483" s="849" t="s">
        <v>3400</v>
      </c>
      <c r="B1483" s="848" t="s">
        <v>1759</v>
      </c>
      <c r="C1483" s="847"/>
      <c r="D1483" s="846"/>
    </row>
    <row r="1484" spans="1:4" hidden="1" outlineLevel="1">
      <c r="A1484" s="339" t="s">
        <v>3401</v>
      </c>
      <c r="B1484" s="340" t="s">
        <v>3367</v>
      </c>
      <c r="C1484" s="341" t="s">
        <v>12</v>
      </c>
      <c r="D1484" s="342">
        <v>194.32</v>
      </c>
    </row>
    <row r="1485" spans="1:4" hidden="1" outlineLevel="1">
      <c r="A1485" s="335" t="s">
        <v>3402</v>
      </c>
      <c r="B1485" s="336" t="s">
        <v>3369</v>
      </c>
      <c r="C1485" s="337" t="s">
        <v>12</v>
      </c>
      <c r="D1485" s="338">
        <v>4.4000000000000004</v>
      </c>
    </row>
    <row r="1486" spans="1:4" hidden="1" outlineLevel="1">
      <c r="A1486" s="849" t="s">
        <v>3403</v>
      </c>
      <c r="B1486" s="848" t="s">
        <v>1049</v>
      </c>
      <c r="C1486" s="847"/>
      <c r="D1486" s="846"/>
    </row>
    <row r="1487" spans="1:4" hidden="1" outlineLevel="1">
      <c r="A1487" s="339" t="s">
        <v>3404</v>
      </c>
      <c r="B1487" s="340" t="s">
        <v>3367</v>
      </c>
      <c r="C1487" s="341" t="s">
        <v>12</v>
      </c>
      <c r="D1487" s="342">
        <v>194.33</v>
      </c>
    </row>
    <row r="1488" spans="1:4" hidden="1" outlineLevel="1">
      <c r="A1488" s="335" t="s">
        <v>3405</v>
      </c>
      <c r="B1488" s="336" t="s">
        <v>3369</v>
      </c>
      <c r="C1488" s="337" t="s">
        <v>12</v>
      </c>
      <c r="D1488" s="338">
        <v>4.34</v>
      </c>
    </row>
    <row r="1489" spans="1:4" hidden="1" outlineLevel="1">
      <c r="A1489" s="849" t="s">
        <v>3406</v>
      </c>
      <c r="B1489" s="848" t="s">
        <v>1048</v>
      </c>
      <c r="C1489" s="847"/>
      <c r="D1489" s="846"/>
    </row>
    <row r="1490" spans="1:4" hidden="1" outlineLevel="1">
      <c r="A1490" s="339" t="s">
        <v>3407</v>
      </c>
      <c r="B1490" s="340" t="s">
        <v>3367</v>
      </c>
      <c r="C1490" s="341" t="s">
        <v>12</v>
      </c>
      <c r="D1490" s="342">
        <v>162.25</v>
      </c>
    </row>
    <row r="1491" spans="1:4" hidden="1" outlineLevel="1">
      <c r="A1491" s="335" t="s">
        <v>3408</v>
      </c>
      <c r="B1491" s="336" t="s">
        <v>3369</v>
      </c>
      <c r="C1491" s="337" t="s">
        <v>12</v>
      </c>
      <c r="D1491" s="338">
        <v>7.96</v>
      </c>
    </row>
    <row r="1492" spans="1:4" hidden="1" outlineLevel="1">
      <c r="A1492" s="849" t="s">
        <v>3409</v>
      </c>
      <c r="B1492" s="848" t="s">
        <v>1055</v>
      </c>
      <c r="C1492" s="847"/>
      <c r="D1492" s="846"/>
    </row>
    <row r="1493" spans="1:4" hidden="1" outlineLevel="1">
      <c r="A1493" s="339" t="s">
        <v>3410</v>
      </c>
      <c r="B1493" s="340" t="s">
        <v>3367</v>
      </c>
      <c r="C1493" s="341" t="s">
        <v>12</v>
      </c>
      <c r="D1493" s="342">
        <v>11.01</v>
      </c>
    </row>
    <row r="1494" spans="1:4" hidden="1" outlineLevel="1">
      <c r="A1494" s="335" t="s">
        <v>3411</v>
      </c>
      <c r="B1494" s="336" t="s">
        <v>3369</v>
      </c>
      <c r="C1494" s="337" t="s">
        <v>12</v>
      </c>
      <c r="D1494" s="338">
        <v>15.22</v>
      </c>
    </row>
    <row r="1495" spans="1:4" hidden="1" outlineLevel="1">
      <c r="A1495" s="849" t="s">
        <v>3412</v>
      </c>
      <c r="B1495" s="848" t="s">
        <v>1058</v>
      </c>
      <c r="C1495" s="847"/>
      <c r="D1495" s="846"/>
    </row>
    <row r="1496" spans="1:4" hidden="1" outlineLevel="1">
      <c r="A1496" s="339" t="s">
        <v>3413</v>
      </c>
      <c r="B1496" s="340" t="s">
        <v>3369</v>
      </c>
      <c r="C1496" s="341" t="s">
        <v>12</v>
      </c>
      <c r="D1496" s="342">
        <v>28.82</v>
      </c>
    </row>
    <row r="1497" spans="1:4" hidden="1" outlineLevel="1">
      <c r="A1497" s="849" t="s">
        <v>3414</v>
      </c>
      <c r="B1497" s="848" t="s">
        <v>1776</v>
      </c>
      <c r="C1497" s="847"/>
      <c r="D1497" s="846"/>
    </row>
    <row r="1498" spans="1:4" hidden="1" outlineLevel="1">
      <c r="A1498" s="335" t="s">
        <v>3415</v>
      </c>
      <c r="B1498" s="336" t="s">
        <v>3369</v>
      </c>
      <c r="C1498" s="337" t="s">
        <v>12</v>
      </c>
      <c r="D1498" s="338">
        <v>28.82</v>
      </c>
    </row>
    <row r="1499" spans="1:4" collapsed="1">
      <c r="A1499" s="331" t="s">
        <v>3416</v>
      </c>
      <c r="B1499" s="332" t="s">
        <v>3417</v>
      </c>
      <c r="C1499" s="333"/>
      <c r="D1499" s="334"/>
    </row>
    <row r="1500" spans="1:4" hidden="1" outlineLevel="1">
      <c r="A1500" s="849" t="s">
        <v>3418</v>
      </c>
      <c r="B1500" s="848" t="s">
        <v>1056</v>
      </c>
      <c r="C1500" s="847"/>
      <c r="D1500" s="846"/>
    </row>
    <row r="1501" spans="1:4" hidden="1" outlineLevel="1">
      <c r="A1501" s="339" t="s">
        <v>3419</v>
      </c>
      <c r="B1501" s="340" t="s">
        <v>3420</v>
      </c>
      <c r="C1501" s="341" t="s">
        <v>12</v>
      </c>
      <c r="D1501" s="342">
        <v>13.45</v>
      </c>
    </row>
    <row r="1502" spans="1:4" hidden="1" outlineLevel="1">
      <c r="A1502" s="335" t="s">
        <v>3421</v>
      </c>
      <c r="B1502" s="336" t="s">
        <v>3422</v>
      </c>
      <c r="C1502" s="337" t="s">
        <v>12</v>
      </c>
      <c r="D1502" s="338">
        <v>167.79</v>
      </c>
    </row>
    <row r="1503" spans="1:4" hidden="1" outlineLevel="1">
      <c r="A1503" s="339" t="s">
        <v>3423</v>
      </c>
      <c r="B1503" s="340" t="s">
        <v>3424</v>
      </c>
      <c r="C1503" s="341" t="s">
        <v>12</v>
      </c>
      <c r="D1503" s="342">
        <v>623.21</v>
      </c>
    </row>
    <row r="1504" spans="1:4" hidden="1" outlineLevel="1">
      <c r="A1504" s="335" t="s">
        <v>3425</v>
      </c>
      <c r="B1504" s="336" t="s">
        <v>3426</v>
      </c>
      <c r="C1504" s="337" t="s">
        <v>12</v>
      </c>
      <c r="D1504" s="338">
        <v>74.36</v>
      </c>
    </row>
    <row r="1505" spans="1:4" hidden="1" outlineLevel="1">
      <c r="A1505" s="339" t="s">
        <v>3427</v>
      </c>
      <c r="B1505" s="340" t="s">
        <v>3428</v>
      </c>
      <c r="C1505" s="341" t="s">
        <v>12</v>
      </c>
      <c r="D1505" s="342">
        <v>243.29</v>
      </c>
    </row>
    <row r="1506" spans="1:4" hidden="1" outlineLevel="1">
      <c r="A1506" s="849" t="s">
        <v>3429</v>
      </c>
      <c r="B1506" s="848" t="s">
        <v>1053</v>
      </c>
      <c r="C1506" s="847"/>
      <c r="D1506" s="846"/>
    </row>
    <row r="1507" spans="1:4" hidden="1" outlineLevel="1">
      <c r="A1507" s="335" t="s">
        <v>3430</v>
      </c>
      <c r="B1507" s="336" t="s">
        <v>3420</v>
      </c>
      <c r="C1507" s="337" t="s">
        <v>12</v>
      </c>
      <c r="D1507" s="338">
        <v>10.94</v>
      </c>
    </row>
    <row r="1508" spans="1:4" hidden="1" outlineLevel="1">
      <c r="A1508" s="339" t="s">
        <v>3431</v>
      </c>
      <c r="B1508" s="340" t="s">
        <v>3422</v>
      </c>
      <c r="C1508" s="341" t="s">
        <v>12</v>
      </c>
      <c r="D1508" s="342">
        <v>136.58000000000001</v>
      </c>
    </row>
    <row r="1509" spans="1:4" hidden="1" outlineLevel="1">
      <c r="A1509" s="335" t="s">
        <v>3432</v>
      </c>
      <c r="B1509" s="336" t="s">
        <v>3424</v>
      </c>
      <c r="C1509" s="337" t="s">
        <v>12</v>
      </c>
      <c r="D1509" s="338">
        <v>427.1</v>
      </c>
    </row>
    <row r="1510" spans="1:4" hidden="1" outlineLevel="1">
      <c r="A1510" s="339" t="s">
        <v>3433</v>
      </c>
      <c r="B1510" s="340" t="s">
        <v>3426</v>
      </c>
      <c r="C1510" s="341" t="s">
        <v>12</v>
      </c>
      <c r="D1510" s="342">
        <v>46.93</v>
      </c>
    </row>
    <row r="1511" spans="1:4" hidden="1" outlineLevel="1">
      <c r="A1511" s="335" t="s">
        <v>3434</v>
      </c>
      <c r="B1511" s="336" t="s">
        <v>3428</v>
      </c>
      <c r="C1511" s="337" t="s">
        <v>12</v>
      </c>
      <c r="D1511" s="338">
        <v>293.27999999999997</v>
      </c>
    </row>
    <row r="1512" spans="1:4" hidden="1" outlineLevel="1">
      <c r="A1512" s="849" t="s">
        <v>3435</v>
      </c>
      <c r="B1512" s="848" t="s">
        <v>1052</v>
      </c>
      <c r="C1512" s="847"/>
      <c r="D1512" s="846"/>
    </row>
    <row r="1513" spans="1:4" hidden="1" outlineLevel="1">
      <c r="A1513" s="339" t="s">
        <v>3436</v>
      </c>
      <c r="B1513" s="340" t="s">
        <v>3420</v>
      </c>
      <c r="C1513" s="341" t="s">
        <v>12</v>
      </c>
      <c r="D1513" s="342">
        <v>12.41</v>
      </c>
    </row>
    <row r="1514" spans="1:4" hidden="1" outlineLevel="1">
      <c r="A1514" s="335" t="s">
        <v>3437</v>
      </c>
      <c r="B1514" s="336" t="s">
        <v>3422</v>
      </c>
      <c r="C1514" s="337" t="s">
        <v>12</v>
      </c>
      <c r="D1514" s="338">
        <v>144.79</v>
      </c>
    </row>
    <row r="1515" spans="1:4" hidden="1" outlineLevel="1">
      <c r="A1515" s="339" t="s">
        <v>3438</v>
      </c>
      <c r="B1515" s="340" t="s">
        <v>3424</v>
      </c>
      <c r="C1515" s="341" t="s">
        <v>12</v>
      </c>
      <c r="D1515" s="342">
        <v>498.32</v>
      </c>
    </row>
    <row r="1516" spans="1:4" hidden="1" outlineLevel="1">
      <c r="A1516" s="335" t="s">
        <v>3439</v>
      </c>
      <c r="B1516" s="336" t="s">
        <v>3426</v>
      </c>
      <c r="C1516" s="337" t="s">
        <v>12</v>
      </c>
      <c r="D1516" s="338">
        <v>51.09</v>
      </c>
    </row>
    <row r="1517" spans="1:4" hidden="1" outlineLevel="1">
      <c r="A1517" s="339" t="s">
        <v>3440</v>
      </c>
      <c r="B1517" s="340" t="s">
        <v>3428</v>
      </c>
      <c r="C1517" s="341" t="s">
        <v>12</v>
      </c>
      <c r="D1517" s="342">
        <v>374.91</v>
      </c>
    </row>
    <row r="1518" spans="1:4" hidden="1" outlineLevel="1">
      <c r="A1518" s="849" t="s">
        <v>3441</v>
      </c>
      <c r="B1518" s="848" t="s">
        <v>1051</v>
      </c>
      <c r="C1518" s="847"/>
      <c r="D1518" s="846"/>
    </row>
    <row r="1519" spans="1:4" hidden="1" outlineLevel="1">
      <c r="A1519" s="335" t="s">
        <v>3442</v>
      </c>
      <c r="B1519" s="336" t="s">
        <v>3422</v>
      </c>
      <c r="C1519" s="337" t="s">
        <v>12</v>
      </c>
      <c r="D1519" s="338">
        <v>466.67</v>
      </c>
    </row>
    <row r="1520" spans="1:4" hidden="1" outlineLevel="1">
      <c r="A1520" s="339" t="s">
        <v>3443</v>
      </c>
      <c r="B1520" s="340" t="s">
        <v>3424</v>
      </c>
      <c r="C1520" s="341" t="s">
        <v>12</v>
      </c>
      <c r="D1520" s="342">
        <v>19.670000000000002</v>
      </c>
    </row>
    <row r="1521" spans="1:4" hidden="1" outlineLevel="1">
      <c r="A1521" s="335" t="s">
        <v>3444</v>
      </c>
      <c r="B1521" s="336" t="s">
        <v>3426</v>
      </c>
      <c r="C1521" s="337" t="s">
        <v>12</v>
      </c>
      <c r="D1521" s="338">
        <v>195.76</v>
      </c>
    </row>
    <row r="1522" spans="1:4" hidden="1" outlineLevel="1">
      <c r="A1522" s="339" t="s">
        <v>3445</v>
      </c>
      <c r="B1522" s="340" t="s">
        <v>3428</v>
      </c>
      <c r="C1522" s="341" t="s">
        <v>12</v>
      </c>
      <c r="D1522" s="342">
        <v>4.4000000000000004</v>
      </c>
    </row>
    <row r="1523" spans="1:4" hidden="1" outlineLevel="1">
      <c r="A1523" s="849" t="s">
        <v>3446</v>
      </c>
      <c r="B1523" s="848" t="s">
        <v>1050</v>
      </c>
      <c r="C1523" s="847"/>
      <c r="D1523" s="846"/>
    </row>
    <row r="1524" spans="1:4" hidden="1" outlineLevel="1">
      <c r="A1524" s="335" t="s">
        <v>3447</v>
      </c>
      <c r="B1524" s="336" t="s">
        <v>3422</v>
      </c>
      <c r="C1524" s="337" t="s">
        <v>12</v>
      </c>
      <c r="D1524" s="338">
        <v>459.55</v>
      </c>
    </row>
    <row r="1525" spans="1:4" hidden="1" outlineLevel="1">
      <c r="A1525" s="339" t="s">
        <v>3448</v>
      </c>
      <c r="B1525" s="340" t="s">
        <v>3426</v>
      </c>
      <c r="C1525" s="341" t="s">
        <v>12</v>
      </c>
      <c r="D1525" s="342">
        <v>194.32</v>
      </c>
    </row>
    <row r="1526" spans="1:4" hidden="1" outlineLevel="1">
      <c r="A1526" s="335" t="s">
        <v>3449</v>
      </c>
      <c r="B1526" s="336" t="s">
        <v>3428</v>
      </c>
      <c r="C1526" s="337" t="s">
        <v>12</v>
      </c>
      <c r="D1526" s="338">
        <v>4.4000000000000004</v>
      </c>
    </row>
    <row r="1527" spans="1:4" hidden="1" outlineLevel="1">
      <c r="A1527" s="849" t="s">
        <v>3450</v>
      </c>
      <c r="B1527" s="848" t="s">
        <v>1753</v>
      </c>
      <c r="C1527" s="847"/>
      <c r="D1527" s="846"/>
    </row>
    <row r="1528" spans="1:4" hidden="1" outlineLevel="1">
      <c r="A1528" s="339" t="s">
        <v>3451</v>
      </c>
      <c r="B1528" s="340" t="s">
        <v>3422</v>
      </c>
      <c r="C1528" s="341" t="s">
        <v>12</v>
      </c>
      <c r="D1528" s="342">
        <v>465.36</v>
      </c>
    </row>
    <row r="1529" spans="1:4" hidden="1" outlineLevel="1">
      <c r="A1529" s="335" t="s">
        <v>3452</v>
      </c>
      <c r="B1529" s="336" t="s">
        <v>3426</v>
      </c>
      <c r="C1529" s="337" t="s">
        <v>12</v>
      </c>
      <c r="D1529" s="338">
        <v>194.32</v>
      </c>
    </row>
    <row r="1530" spans="1:4" hidden="1" outlineLevel="1">
      <c r="A1530" s="339" t="s">
        <v>3453</v>
      </c>
      <c r="B1530" s="340" t="s">
        <v>3428</v>
      </c>
      <c r="C1530" s="341" t="s">
        <v>12</v>
      </c>
      <c r="D1530" s="342">
        <v>4.4000000000000004</v>
      </c>
    </row>
    <row r="1531" spans="1:4" hidden="1" outlineLevel="1">
      <c r="A1531" s="849" t="s">
        <v>3454</v>
      </c>
      <c r="B1531" s="848" t="s">
        <v>1754</v>
      </c>
      <c r="C1531" s="847"/>
      <c r="D1531" s="846"/>
    </row>
    <row r="1532" spans="1:4" hidden="1" outlineLevel="1">
      <c r="A1532" s="335" t="s">
        <v>3455</v>
      </c>
      <c r="B1532" s="336" t="s">
        <v>3422</v>
      </c>
      <c r="C1532" s="337" t="s">
        <v>12</v>
      </c>
      <c r="D1532" s="338">
        <v>465.36</v>
      </c>
    </row>
    <row r="1533" spans="1:4" hidden="1" outlineLevel="1">
      <c r="A1533" s="339" t="s">
        <v>3456</v>
      </c>
      <c r="B1533" s="340" t="s">
        <v>3426</v>
      </c>
      <c r="C1533" s="341" t="s">
        <v>12</v>
      </c>
      <c r="D1533" s="342">
        <v>194.32</v>
      </c>
    </row>
    <row r="1534" spans="1:4" hidden="1" outlineLevel="1">
      <c r="A1534" s="335" t="s">
        <v>3457</v>
      </c>
      <c r="B1534" s="336" t="s">
        <v>3428</v>
      </c>
      <c r="C1534" s="337" t="s">
        <v>12</v>
      </c>
      <c r="D1534" s="338">
        <v>4.4000000000000004</v>
      </c>
    </row>
    <row r="1535" spans="1:4" hidden="1" outlineLevel="1">
      <c r="A1535" s="849" t="s">
        <v>3458</v>
      </c>
      <c r="B1535" s="848" t="s">
        <v>1755</v>
      </c>
      <c r="C1535" s="847"/>
      <c r="D1535" s="846"/>
    </row>
    <row r="1536" spans="1:4" hidden="1" outlineLevel="1">
      <c r="A1536" s="339" t="s">
        <v>3459</v>
      </c>
      <c r="B1536" s="340" t="s">
        <v>3422</v>
      </c>
      <c r="C1536" s="341" t="s">
        <v>12</v>
      </c>
      <c r="D1536" s="342">
        <v>465.36</v>
      </c>
    </row>
    <row r="1537" spans="1:4" hidden="1" outlineLevel="1">
      <c r="A1537" s="335" t="s">
        <v>3460</v>
      </c>
      <c r="B1537" s="336" t="s">
        <v>3426</v>
      </c>
      <c r="C1537" s="337" t="s">
        <v>12</v>
      </c>
      <c r="D1537" s="338">
        <v>194.32</v>
      </c>
    </row>
    <row r="1538" spans="1:4" hidden="1" outlineLevel="1">
      <c r="A1538" s="339" t="s">
        <v>3461</v>
      </c>
      <c r="B1538" s="340" t="s">
        <v>3428</v>
      </c>
      <c r="C1538" s="341" t="s">
        <v>12</v>
      </c>
      <c r="D1538" s="342">
        <v>4.4000000000000004</v>
      </c>
    </row>
    <row r="1539" spans="1:4" hidden="1" outlineLevel="1">
      <c r="A1539" s="849" t="s">
        <v>3462</v>
      </c>
      <c r="B1539" s="848" t="s">
        <v>1756</v>
      </c>
      <c r="C1539" s="847"/>
      <c r="D1539" s="846"/>
    </row>
    <row r="1540" spans="1:4" hidden="1" outlineLevel="1">
      <c r="A1540" s="335" t="s">
        <v>3463</v>
      </c>
      <c r="B1540" s="336" t="s">
        <v>3422</v>
      </c>
      <c r="C1540" s="337" t="s">
        <v>12</v>
      </c>
      <c r="D1540" s="338">
        <v>465.36</v>
      </c>
    </row>
    <row r="1541" spans="1:4" hidden="1" outlineLevel="1">
      <c r="A1541" s="339" t="s">
        <v>3464</v>
      </c>
      <c r="B1541" s="340" t="s">
        <v>3426</v>
      </c>
      <c r="C1541" s="341" t="s">
        <v>12</v>
      </c>
      <c r="D1541" s="342">
        <v>194.32</v>
      </c>
    </row>
    <row r="1542" spans="1:4" hidden="1" outlineLevel="1">
      <c r="A1542" s="335" t="s">
        <v>3465</v>
      </c>
      <c r="B1542" s="336" t="s">
        <v>3428</v>
      </c>
      <c r="C1542" s="337" t="s">
        <v>12</v>
      </c>
      <c r="D1542" s="338">
        <v>4.4000000000000004</v>
      </c>
    </row>
    <row r="1543" spans="1:4" hidden="1" outlineLevel="1">
      <c r="A1543" s="849" t="s">
        <v>3466</v>
      </c>
      <c r="B1543" s="848" t="s">
        <v>1757</v>
      </c>
      <c r="C1543" s="847"/>
      <c r="D1543" s="846"/>
    </row>
    <row r="1544" spans="1:4" hidden="1" outlineLevel="1">
      <c r="A1544" s="339" t="s">
        <v>3467</v>
      </c>
      <c r="B1544" s="340" t="s">
        <v>3422</v>
      </c>
      <c r="C1544" s="341" t="s">
        <v>12</v>
      </c>
      <c r="D1544" s="342">
        <v>465.36</v>
      </c>
    </row>
    <row r="1545" spans="1:4" hidden="1" outlineLevel="1">
      <c r="A1545" s="335" t="s">
        <v>3468</v>
      </c>
      <c r="B1545" s="336" t="s">
        <v>3426</v>
      </c>
      <c r="C1545" s="337" t="s">
        <v>12</v>
      </c>
      <c r="D1545" s="338">
        <v>194.32</v>
      </c>
    </row>
    <row r="1546" spans="1:4" hidden="1" outlineLevel="1">
      <c r="A1546" s="339" t="s">
        <v>3469</v>
      </c>
      <c r="B1546" s="340" t="s">
        <v>3428</v>
      </c>
      <c r="C1546" s="341" t="s">
        <v>12</v>
      </c>
      <c r="D1546" s="342">
        <v>4.4000000000000004</v>
      </c>
    </row>
    <row r="1547" spans="1:4" hidden="1" outlineLevel="1">
      <c r="A1547" s="849" t="s">
        <v>3470</v>
      </c>
      <c r="B1547" s="848" t="s">
        <v>1758</v>
      </c>
      <c r="C1547" s="847"/>
      <c r="D1547" s="846"/>
    </row>
    <row r="1548" spans="1:4" hidden="1" outlineLevel="1">
      <c r="A1548" s="335" t="s">
        <v>3471</v>
      </c>
      <c r="B1548" s="336" t="s">
        <v>3422</v>
      </c>
      <c r="C1548" s="337" t="s">
        <v>12</v>
      </c>
      <c r="D1548" s="338">
        <v>465.36</v>
      </c>
    </row>
    <row r="1549" spans="1:4" hidden="1" outlineLevel="1">
      <c r="A1549" s="339" t="s">
        <v>3472</v>
      </c>
      <c r="B1549" s="340" t="s">
        <v>3426</v>
      </c>
      <c r="C1549" s="341" t="s">
        <v>12</v>
      </c>
      <c r="D1549" s="342">
        <v>194.32</v>
      </c>
    </row>
    <row r="1550" spans="1:4" hidden="1" outlineLevel="1">
      <c r="A1550" s="335" t="s">
        <v>3473</v>
      </c>
      <c r="B1550" s="336" t="s">
        <v>3428</v>
      </c>
      <c r="C1550" s="337" t="s">
        <v>12</v>
      </c>
      <c r="D1550" s="338">
        <v>4.4000000000000004</v>
      </c>
    </row>
    <row r="1551" spans="1:4" hidden="1" outlineLevel="1">
      <c r="A1551" s="849" t="s">
        <v>3474</v>
      </c>
      <c r="B1551" s="848" t="s">
        <v>1759</v>
      </c>
      <c r="C1551" s="847"/>
      <c r="D1551" s="846"/>
    </row>
    <row r="1552" spans="1:4" hidden="1" outlineLevel="1">
      <c r="A1552" s="339" t="s">
        <v>3475</v>
      </c>
      <c r="B1552" s="340" t="s">
        <v>3422</v>
      </c>
      <c r="C1552" s="341" t="s">
        <v>12</v>
      </c>
      <c r="D1552" s="342">
        <v>458.22</v>
      </c>
    </row>
    <row r="1553" spans="1:4" hidden="1" outlineLevel="1">
      <c r="A1553" s="335" t="s">
        <v>3476</v>
      </c>
      <c r="B1553" s="336" t="s">
        <v>3426</v>
      </c>
      <c r="C1553" s="337" t="s">
        <v>12</v>
      </c>
      <c r="D1553" s="338">
        <v>194.32</v>
      </c>
    </row>
    <row r="1554" spans="1:4" hidden="1" outlineLevel="1">
      <c r="A1554" s="339" t="s">
        <v>3477</v>
      </c>
      <c r="B1554" s="340" t="s">
        <v>3428</v>
      </c>
      <c r="C1554" s="341" t="s">
        <v>12</v>
      </c>
      <c r="D1554" s="342">
        <v>4.4000000000000004</v>
      </c>
    </row>
    <row r="1555" spans="1:4" hidden="1" outlineLevel="1">
      <c r="A1555" s="849" t="s">
        <v>3478</v>
      </c>
      <c r="B1555" s="848" t="s">
        <v>1049</v>
      </c>
      <c r="C1555" s="847"/>
      <c r="D1555" s="846"/>
    </row>
    <row r="1556" spans="1:4" hidden="1" outlineLevel="1">
      <c r="A1556" s="335" t="s">
        <v>3479</v>
      </c>
      <c r="B1556" s="336" t="s">
        <v>3422</v>
      </c>
      <c r="C1556" s="337" t="s">
        <v>12</v>
      </c>
      <c r="D1556" s="338">
        <v>790.27</v>
      </c>
    </row>
    <row r="1557" spans="1:4" hidden="1" outlineLevel="1">
      <c r="A1557" s="339" t="s">
        <v>3480</v>
      </c>
      <c r="B1557" s="340" t="s">
        <v>3426</v>
      </c>
      <c r="C1557" s="341" t="s">
        <v>12</v>
      </c>
      <c r="D1557" s="342">
        <v>194.33</v>
      </c>
    </row>
    <row r="1558" spans="1:4" hidden="1" outlineLevel="1">
      <c r="A1558" s="335" t="s">
        <v>3481</v>
      </c>
      <c r="B1558" s="336" t="s">
        <v>3428</v>
      </c>
      <c r="C1558" s="337" t="s">
        <v>12</v>
      </c>
      <c r="D1558" s="338">
        <v>4.34</v>
      </c>
    </row>
    <row r="1559" spans="1:4" hidden="1" outlineLevel="1">
      <c r="A1559" s="849" t="s">
        <v>3482</v>
      </c>
      <c r="B1559" s="848" t="s">
        <v>1048</v>
      </c>
      <c r="C1559" s="847"/>
      <c r="D1559" s="846"/>
    </row>
    <row r="1560" spans="1:4" hidden="1" outlineLevel="1">
      <c r="A1560" s="339" t="s">
        <v>3483</v>
      </c>
      <c r="B1560" s="340" t="s">
        <v>3422</v>
      </c>
      <c r="C1560" s="341" t="s">
        <v>12</v>
      </c>
      <c r="D1560" s="342">
        <v>241.61</v>
      </c>
    </row>
    <row r="1561" spans="1:4" hidden="1" outlineLevel="1">
      <c r="A1561" s="335" t="s">
        <v>3484</v>
      </c>
      <c r="B1561" s="336" t="s">
        <v>3426</v>
      </c>
      <c r="C1561" s="337" t="s">
        <v>12</v>
      </c>
      <c r="D1561" s="338">
        <v>162.25</v>
      </c>
    </row>
    <row r="1562" spans="1:4" hidden="1" outlineLevel="1">
      <c r="A1562" s="339" t="s">
        <v>3485</v>
      </c>
      <c r="B1562" s="340" t="s">
        <v>3428</v>
      </c>
      <c r="C1562" s="341" t="s">
        <v>12</v>
      </c>
      <c r="D1562" s="342">
        <v>7.96</v>
      </c>
    </row>
    <row r="1563" spans="1:4" hidden="1" outlineLevel="1">
      <c r="A1563" s="849" t="s">
        <v>3486</v>
      </c>
      <c r="B1563" s="848" t="s">
        <v>1055</v>
      </c>
      <c r="C1563" s="847"/>
      <c r="D1563" s="846"/>
    </row>
    <row r="1564" spans="1:4" hidden="1" outlineLevel="1">
      <c r="A1564" s="335" t="s">
        <v>3487</v>
      </c>
      <c r="B1564" s="336" t="s">
        <v>3422</v>
      </c>
      <c r="C1564" s="337" t="s">
        <v>12</v>
      </c>
      <c r="D1564" s="338">
        <v>136.96</v>
      </c>
    </row>
    <row r="1565" spans="1:4" hidden="1" outlineLevel="1">
      <c r="A1565" s="339" t="s">
        <v>3488</v>
      </c>
      <c r="B1565" s="340" t="s">
        <v>3426</v>
      </c>
      <c r="C1565" s="341" t="s">
        <v>12</v>
      </c>
      <c r="D1565" s="342">
        <v>11.01</v>
      </c>
    </row>
    <row r="1566" spans="1:4" hidden="1" outlineLevel="1">
      <c r="A1566" s="335" t="s">
        <v>3489</v>
      </c>
      <c r="B1566" s="336" t="s">
        <v>3428</v>
      </c>
      <c r="C1566" s="337" t="s">
        <v>12</v>
      </c>
      <c r="D1566" s="338">
        <v>15.22</v>
      </c>
    </row>
    <row r="1567" spans="1:4" hidden="1" outlineLevel="1">
      <c r="A1567" s="849" t="s">
        <v>3490</v>
      </c>
      <c r="B1567" s="848" t="s">
        <v>1058</v>
      </c>
      <c r="C1567" s="847"/>
      <c r="D1567" s="846"/>
    </row>
    <row r="1568" spans="1:4" hidden="1" outlineLevel="1">
      <c r="A1568" s="339" t="s">
        <v>3491</v>
      </c>
      <c r="B1568" s="340" t="s">
        <v>3422</v>
      </c>
      <c r="C1568" s="341" t="s">
        <v>12</v>
      </c>
      <c r="D1568" s="342">
        <v>55.53</v>
      </c>
    </row>
    <row r="1569" spans="1:4" hidden="1" outlineLevel="1">
      <c r="A1569" s="335" t="s">
        <v>3492</v>
      </c>
      <c r="B1569" s="336" t="s">
        <v>3428</v>
      </c>
      <c r="C1569" s="337" t="s">
        <v>12</v>
      </c>
      <c r="D1569" s="338">
        <v>28.82</v>
      </c>
    </row>
    <row r="1570" spans="1:4" hidden="1" outlineLevel="1">
      <c r="A1570" s="849" t="s">
        <v>3493</v>
      </c>
      <c r="B1570" s="848" t="s">
        <v>1776</v>
      </c>
      <c r="C1570" s="847"/>
      <c r="D1570" s="846"/>
    </row>
    <row r="1571" spans="1:4" hidden="1" outlineLevel="1">
      <c r="A1571" s="339" t="s">
        <v>3494</v>
      </c>
      <c r="B1571" s="340" t="s">
        <v>3422</v>
      </c>
      <c r="C1571" s="341" t="s">
        <v>12</v>
      </c>
      <c r="D1571" s="342">
        <v>66.98</v>
      </c>
    </row>
    <row r="1572" spans="1:4" hidden="1" outlineLevel="1">
      <c r="A1572" s="335" t="s">
        <v>3495</v>
      </c>
      <c r="B1572" s="336" t="s">
        <v>3428</v>
      </c>
      <c r="C1572" s="337" t="s">
        <v>12</v>
      </c>
      <c r="D1572" s="338">
        <v>28.82</v>
      </c>
    </row>
    <row r="1573" spans="1:4" collapsed="1">
      <c r="A1573" s="331" t="s">
        <v>3496</v>
      </c>
      <c r="B1573" s="332" t="s">
        <v>165</v>
      </c>
      <c r="C1573" s="333"/>
      <c r="D1573" s="334"/>
    </row>
    <row r="1574" spans="1:4" hidden="1" outlineLevel="1">
      <c r="A1574" s="849" t="s">
        <v>3497</v>
      </c>
      <c r="B1574" s="848" t="s">
        <v>1056</v>
      </c>
      <c r="C1574" s="847"/>
      <c r="D1574" s="846"/>
    </row>
    <row r="1575" spans="1:4" hidden="1" outlineLevel="1">
      <c r="A1575" s="992" t="s">
        <v>3498</v>
      </c>
      <c r="B1575" s="993" t="s">
        <v>1777</v>
      </c>
      <c r="C1575" s="994"/>
      <c r="D1575" s="995"/>
    </row>
    <row r="1576" spans="1:4" hidden="1" outlineLevel="1">
      <c r="A1576" s="339" t="s">
        <v>3499</v>
      </c>
      <c r="B1576" s="340" t="s">
        <v>1778</v>
      </c>
      <c r="C1576" s="341" t="s">
        <v>12</v>
      </c>
      <c r="D1576" s="342">
        <v>1.88</v>
      </c>
    </row>
    <row r="1577" spans="1:4" hidden="1" outlineLevel="1">
      <c r="A1577" s="335" t="s">
        <v>3500</v>
      </c>
      <c r="B1577" s="336" t="s">
        <v>1779</v>
      </c>
      <c r="C1577" s="337" t="s">
        <v>12</v>
      </c>
      <c r="D1577" s="338">
        <v>0.9</v>
      </c>
    </row>
    <row r="1578" spans="1:4" hidden="1" outlineLevel="1">
      <c r="A1578" s="339" t="s">
        <v>3501</v>
      </c>
      <c r="B1578" s="340" t="s">
        <v>1780</v>
      </c>
      <c r="C1578" s="341" t="s">
        <v>12</v>
      </c>
      <c r="D1578" s="342">
        <v>0.9</v>
      </c>
    </row>
    <row r="1579" spans="1:4" hidden="1" outlineLevel="1">
      <c r="A1579" s="335" t="s">
        <v>3502</v>
      </c>
      <c r="B1579" s="336" t="s">
        <v>1781</v>
      </c>
      <c r="C1579" s="337" t="s">
        <v>12</v>
      </c>
      <c r="D1579" s="338">
        <v>3.82</v>
      </c>
    </row>
    <row r="1580" spans="1:4" hidden="1" outlineLevel="1">
      <c r="A1580" s="339" t="s">
        <v>3503</v>
      </c>
      <c r="B1580" s="340" t="s">
        <v>1782</v>
      </c>
      <c r="C1580" s="341" t="s">
        <v>12</v>
      </c>
      <c r="D1580" s="342">
        <v>2.99</v>
      </c>
    </row>
    <row r="1581" spans="1:4" hidden="1" outlineLevel="1">
      <c r="A1581" s="992" t="s">
        <v>3504</v>
      </c>
      <c r="B1581" s="993" t="s">
        <v>1783</v>
      </c>
      <c r="C1581" s="994"/>
      <c r="D1581" s="995"/>
    </row>
    <row r="1582" spans="1:4" hidden="1" outlineLevel="1">
      <c r="A1582" s="335" t="s">
        <v>3505</v>
      </c>
      <c r="B1582" s="336" t="s">
        <v>1784</v>
      </c>
      <c r="C1582" s="337" t="s">
        <v>12</v>
      </c>
      <c r="D1582" s="338">
        <v>2.94</v>
      </c>
    </row>
    <row r="1583" spans="1:4" hidden="1" outlineLevel="1">
      <c r="A1583" s="339" t="s">
        <v>3506</v>
      </c>
      <c r="B1583" s="340" t="s">
        <v>1785</v>
      </c>
      <c r="C1583" s="341" t="s">
        <v>12</v>
      </c>
      <c r="D1583" s="342">
        <v>2.04</v>
      </c>
    </row>
    <row r="1584" spans="1:4" hidden="1" outlineLevel="1">
      <c r="A1584" s="335" t="s">
        <v>3507</v>
      </c>
      <c r="B1584" s="336" t="s">
        <v>1786</v>
      </c>
      <c r="C1584" s="337" t="s">
        <v>12</v>
      </c>
      <c r="D1584" s="338">
        <v>19.350000000000001</v>
      </c>
    </row>
    <row r="1585" spans="1:4" hidden="1" outlineLevel="1">
      <c r="A1585" s="339" t="s">
        <v>3508</v>
      </c>
      <c r="B1585" s="340" t="s">
        <v>1787</v>
      </c>
      <c r="C1585" s="341" t="s">
        <v>12</v>
      </c>
      <c r="D1585" s="342">
        <v>1.43</v>
      </c>
    </row>
    <row r="1586" spans="1:4" hidden="1" outlineLevel="1">
      <c r="A1586" s="335" t="s">
        <v>3509</v>
      </c>
      <c r="B1586" s="336" t="s">
        <v>1788</v>
      </c>
      <c r="C1586" s="337" t="s">
        <v>12</v>
      </c>
      <c r="D1586" s="338">
        <v>1.36</v>
      </c>
    </row>
    <row r="1587" spans="1:4" hidden="1" outlineLevel="1">
      <c r="A1587" s="339" t="s">
        <v>3510</v>
      </c>
      <c r="B1587" s="340" t="s">
        <v>1789</v>
      </c>
      <c r="C1587" s="341" t="s">
        <v>12</v>
      </c>
      <c r="D1587" s="342">
        <v>1.44</v>
      </c>
    </row>
    <row r="1588" spans="1:4" hidden="1" outlineLevel="1">
      <c r="A1588" s="335" t="s">
        <v>3511</v>
      </c>
      <c r="B1588" s="336" t="s">
        <v>1790</v>
      </c>
      <c r="C1588" s="337" t="s">
        <v>12</v>
      </c>
      <c r="D1588" s="338">
        <v>2.23</v>
      </c>
    </row>
    <row r="1589" spans="1:4" hidden="1" outlineLevel="1">
      <c r="A1589" s="339" t="s">
        <v>3512</v>
      </c>
      <c r="B1589" s="340" t="s">
        <v>1791</v>
      </c>
      <c r="C1589" s="341" t="s">
        <v>12</v>
      </c>
      <c r="D1589" s="342">
        <v>6.61</v>
      </c>
    </row>
    <row r="1590" spans="1:4" hidden="1" outlineLevel="1">
      <c r="A1590" s="335" t="s">
        <v>3513</v>
      </c>
      <c r="B1590" s="336" t="s">
        <v>1792</v>
      </c>
      <c r="C1590" s="337" t="s">
        <v>12</v>
      </c>
      <c r="D1590" s="338">
        <v>4.62</v>
      </c>
    </row>
    <row r="1591" spans="1:4" hidden="1" outlineLevel="1">
      <c r="A1591" s="849" t="s">
        <v>3514</v>
      </c>
      <c r="B1591" s="848" t="s">
        <v>1053</v>
      </c>
      <c r="C1591" s="847"/>
      <c r="D1591" s="846"/>
    </row>
    <row r="1592" spans="1:4" hidden="1" outlineLevel="1">
      <c r="A1592" s="992" t="s">
        <v>3515</v>
      </c>
      <c r="B1592" s="993" t="s">
        <v>3516</v>
      </c>
      <c r="C1592" s="994"/>
      <c r="D1592" s="995"/>
    </row>
    <row r="1593" spans="1:4" hidden="1" outlineLevel="1">
      <c r="A1593" s="339" t="s">
        <v>3517</v>
      </c>
      <c r="B1593" s="1003" t="s">
        <v>1826</v>
      </c>
      <c r="C1593" s="1004" t="s">
        <v>3</v>
      </c>
      <c r="D1593" s="1005">
        <v>22.24</v>
      </c>
    </row>
    <row r="1594" spans="1:4" hidden="1" outlineLevel="1">
      <c r="A1594" s="992" t="s">
        <v>3518</v>
      </c>
      <c r="B1594" s="993" t="s">
        <v>1777</v>
      </c>
      <c r="C1594" s="994"/>
      <c r="D1594" s="995"/>
    </row>
    <row r="1595" spans="1:4" hidden="1" outlineLevel="1">
      <c r="A1595" s="335" t="s">
        <v>3519</v>
      </c>
      <c r="B1595" s="336" t="s">
        <v>1779</v>
      </c>
      <c r="C1595" s="337" t="s">
        <v>12</v>
      </c>
      <c r="D1595" s="338">
        <v>0.9</v>
      </c>
    </row>
    <row r="1596" spans="1:4" hidden="1" outlineLevel="1">
      <c r="A1596" s="339" t="s">
        <v>3520</v>
      </c>
      <c r="B1596" s="340" t="s">
        <v>1780</v>
      </c>
      <c r="C1596" s="341" t="s">
        <v>12</v>
      </c>
      <c r="D1596" s="342">
        <v>0.9</v>
      </c>
    </row>
    <row r="1597" spans="1:4" hidden="1" outlineLevel="1">
      <c r="A1597" s="992" t="s">
        <v>3521</v>
      </c>
      <c r="B1597" s="993" t="s">
        <v>1783</v>
      </c>
      <c r="C1597" s="994"/>
      <c r="D1597" s="995"/>
    </row>
    <row r="1598" spans="1:4" hidden="1" outlineLevel="1">
      <c r="A1598" s="335" t="s">
        <v>3522</v>
      </c>
      <c r="B1598" s="336" t="s">
        <v>1787</v>
      </c>
      <c r="C1598" s="337" t="s">
        <v>12</v>
      </c>
      <c r="D1598" s="338">
        <v>0.72</v>
      </c>
    </row>
    <row r="1599" spans="1:4" hidden="1" outlineLevel="1">
      <c r="A1599" s="339" t="s">
        <v>3523</v>
      </c>
      <c r="B1599" s="340" t="s">
        <v>1788</v>
      </c>
      <c r="C1599" s="341" t="s">
        <v>12</v>
      </c>
      <c r="D1599" s="342">
        <v>2.72</v>
      </c>
    </row>
    <row r="1600" spans="1:4" hidden="1" outlineLevel="1">
      <c r="A1600" s="849" t="s">
        <v>3524</v>
      </c>
      <c r="B1600" s="848" t="s">
        <v>1052</v>
      </c>
      <c r="C1600" s="847"/>
      <c r="D1600" s="846"/>
    </row>
    <row r="1601" spans="1:4" hidden="1" outlineLevel="1">
      <c r="A1601" s="992" t="s">
        <v>3525</v>
      </c>
      <c r="B1601" s="993" t="s">
        <v>3516</v>
      </c>
      <c r="C1601" s="994"/>
      <c r="D1601" s="995"/>
    </row>
    <row r="1602" spans="1:4" hidden="1" outlineLevel="1">
      <c r="A1602" s="335" t="s">
        <v>3526</v>
      </c>
      <c r="B1602" s="1003" t="s">
        <v>1827</v>
      </c>
      <c r="C1602" s="1004" t="s">
        <v>3</v>
      </c>
      <c r="D1602" s="1005">
        <v>22.24</v>
      </c>
    </row>
    <row r="1603" spans="1:4" hidden="1" outlineLevel="1">
      <c r="A1603" s="992" t="s">
        <v>3527</v>
      </c>
      <c r="B1603" s="993" t="s">
        <v>1777</v>
      </c>
      <c r="C1603" s="994"/>
      <c r="D1603" s="995"/>
    </row>
    <row r="1604" spans="1:4" hidden="1" outlineLevel="1">
      <c r="A1604" s="339" t="s">
        <v>3528</v>
      </c>
      <c r="B1604" s="340" t="s">
        <v>1779</v>
      </c>
      <c r="C1604" s="341" t="s">
        <v>12</v>
      </c>
      <c r="D1604" s="342">
        <v>0.9</v>
      </c>
    </row>
    <row r="1605" spans="1:4" hidden="1" outlineLevel="1">
      <c r="A1605" s="335" t="s">
        <v>3529</v>
      </c>
      <c r="B1605" s="336" t="s">
        <v>1780</v>
      </c>
      <c r="C1605" s="337" t="s">
        <v>12</v>
      </c>
      <c r="D1605" s="338">
        <v>0.9</v>
      </c>
    </row>
    <row r="1606" spans="1:4" hidden="1" outlineLevel="1">
      <c r="A1606" s="992" t="s">
        <v>3530</v>
      </c>
      <c r="B1606" s="993" t="s">
        <v>1783</v>
      </c>
      <c r="C1606" s="994"/>
      <c r="D1606" s="995"/>
    </row>
    <row r="1607" spans="1:4" hidden="1" outlineLevel="1">
      <c r="A1607" s="339" t="s">
        <v>3531</v>
      </c>
      <c r="B1607" s="340" t="s">
        <v>1787</v>
      </c>
      <c r="C1607" s="341" t="s">
        <v>12</v>
      </c>
      <c r="D1607" s="342">
        <v>0.72</v>
      </c>
    </row>
    <row r="1608" spans="1:4" hidden="1" outlineLevel="1">
      <c r="A1608" s="335" t="s">
        <v>3532</v>
      </c>
      <c r="B1608" s="336" t="s">
        <v>1788</v>
      </c>
      <c r="C1608" s="337" t="s">
        <v>12</v>
      </c>
      <c r="D1608" s="338">
        <v>2.72</v>
      </c>
    </row>
    <row r="1609" spans="1:4" hidden="1" outlineLevel="1">
      <c r="A1609" s="849" t="s">
        <v>3533</v>
      </c>
      <c r="B1609" s="848" t="s">
        <v>1051</v>
      </c>
      <c r="C1609" s="847"/>
      <c r="D1609" s="846"/>
    </row>
    <row r="1610" spans="1:4" hidden="1" outlineLevel="1">
      <c r="A1610" s="992" t="s">
        <v>3534</v>
      </c>
      <c r="B1610" s="993" t="s">
        <v>3516</v>
      </c>
      <c r="C1610" s="994"/>
      <c r="D1610" s="995"/>
    </row>
    <row r="1611" spans="1:4" hidden="1" outlineLevel="1">
      <c r="A1611" s="339" t="s">
        <v>3535</v>
      </c>
      <c r="B1611" s="340" t="s">
        <v>3536</v>
      </c>
      <c r="C1611" s="341" t="s">
        <v>3</v>
      </c>
      <c r="D1611" s="342">
        <v>17.899999999999999</v>
      </c>
    </row>
    <row r="1612" spans="1:4" hidden="1" outlineLevel="1">
      <c r="A1612" s="992" t="s">
        <v>3537</v>
      </c>
      <c r="B1612" s="993" t="s">
        <v>1777</v>
      </c>
      <c r="C1612" s="994"/>
      <c r="D1612" s="995"/>
    </row>
    <row r="1613" spans="1:4" hidden="1" outlineLevel="1">
      <c r="A1613" s="335" t="s">
        <v>3538</v>
      </c>
      <c r="B1613" s="336" t="s">
        <v>3539</v>
      </c>
      <c r="C1613" s="337" t="s">
        <v>12</v>
      </c>
      <c r="D1613" s="338">
        <v>0.04</v>
      </c>
    </row>
    <row r="1614" spans="1:4" hidden="1" outlineLevel="1">
      <c r="A1614" s="339" t="s">
        <v>3540</v>
      </c>
      <c r="B1614" s="340" t="s">
        <v>1779</v>
      </c>
      <c r="C1614" s="341" t="s">
        <v>12</v>
      </c>
      <c r="D1614" s="342">
        <v>0.9</v>
      </c>
    </row>
    <row r="1615" spans="1:4" hidden="1" outlineLevel="1">
      <c r="A1615" s="335" t="s">
        <v>3541</v>
      </c>
      <c r="B1615" s="336" t="s">
        <v>1780</v>
      </c>
      <c r="C1615" s="337" t="s">
        <v>12</v>
      </c>
      <c r="D1615" s="338">
        <v>0.9</v>
      </c>
    </row>
    <row r="1616" spans="1:4" ht="25.5" hidden="1" outlineLevel="1">
      <c r="A1616" s="339" t="s">
        <v>3542</v>
      </c>
      <c r="B1616" s="340" t="s">
        <v>1793</v>
      </c>
      <c r="C1616" s="341" t="s">
        <v>12</v>
      </c>
      <c r="D1616" s="342">
        <v>5.29</v>
      </c>
    </row>
    <row r="1617" spans="1:4" ht="25.5" hidden="1" outlineLevel="1">
      <c r="A1617" s="335" t="s">
        <v>3543</v>
      </c>
      <c r="B1617" s="336" t="s">
        <v>1794</v>
      </c>
      <c r="C1617" s="337" t="s">
        <v>12</v>
      </c>
      <c r="D1617" s="338">
        <v>16.61</v>
      </c>
    </row>
    <row r="1618" spans="1:4" hidden="1" outlineLevel="1">
      <c r="A1618" s="339" t="s">
        <v>3544</v>
      </c>
      <c r="B1618" s="340" t="s">
        <v>1795</v>
      </c>
      <c r="C1618" s="341" t="s">
        <v>12</v>
      </c>
      <c r="D1618" s="342">
        <v>4.03</v>
      </c>
    </row>
    <row r="1619" spans="1:4" hidden="1" outlineLevel="1">
      <c r="A1619" s="335" t="s">
        <v>3545</v>
      </c>
      <c r="B1619" s="336" t="s">
        <v>1796</v>
      </c>
      <c r="C1619" s="337" t="s">
        <v>12</v>
      </c>
      <c r="D1619" s="338">
        <v>2.04</v>
      </c>
    </row>
    <row r="1620" spans="1:4" hidden="1" outlineLevel="1">
      <c r="A1620" s="339" t="s">
        <v>3546</v>
      </c>
      <c r="B1620" s="340" t="s">
        <v>1797</v>
      </c>
      <c r="C1620" s="341" t="s">
        <v>12</v>
      </c>
      <c r="D1620" s="342">
        <v>1.6</v>
      </c>
    </row>
    <row r="1621" spans="1:4" hidden="1" outlineLevel="1">
      <c r="A1621" s="335" t="s">
        <v>3547</v>
      </c>
      <c r="B1621" s="336" t="s">
        <v>1798</v>
      </c>
      <c r="C1621" s="337" t="s">
        <v>12</v>
      </c>
      <c r="D1621" s="338">
        <v>9.89</v>
      </c>
    </row>
    <row r="1622" spans="1:4" hidden="1" outlineLevel="1">
      <c r="A1622" s="339" t="s">
        <v>3548</v>
      </c>
      <c r="B1622" s="340" t="s">
        <v>1799</v>
      </c>
      <c r="C1622" s="341" t="s">
        <v>12</v>
      </c>
      <c r="D1622" s="342">
        <v>5.0599999999999996</v>
      </c>
    </row>
    <row r="1623" spans="1:4" hidden="1" outlineLevel="1">
      <c r="A1623" s="992" t="s">
        <v>3549</v>
      </c>
      <c r="B1623" s="993" t="s">
        <v>1783</v>
      </c>
      <c r="C1623" s="994"/>
      <c r="D1623" s="995"/>
    </row>
    <row r="1624" spans="1:4" hidden="1" outlineLevel="1">
      <c r="A1624" s="335" t="s">
        <v>3550</v>
      </c>
      <c r="B1624" s="336" t="s">
        <v>1800</v>
      </c>
      <c r="C1624" s="337" t="s">
        <v>12</v>
      </c>
      <c r="D1624" s="338">
        <v>6.9</v>
      </c>
    </row>
    <row r="1625" spans="1:4" hidden="1" outlineLevel="1">
      <c r="A1625" s="339" t="s">
        <v>3551</v>
      </c>
      <c r="B1625" s="340" t="s">
        <v>1801</v>
      </c>
      <c r="C1625" s="341" t="s">
        <v>12</v>
      </c>
      <c r="D1625" s="342">
        <v>9.2200000000000006</v>
      </c>
    </row>
    <row r="1626" spans="1:4" hidden="1" outlineLevel="1">
      <c r="A1626" s="335" t="s">
        <v>3552</v>
      </c>
      <c r="B1626" s="336" t="s">
        <v>1802</v>
      </c>
      <c r="C1626" s="337" t="s">
        <v>12</v>
      </c>
      <c r="D1626" s="338">
        <v>1.47</v>
      </c>
    </row>
    <row r="1627" spans="1:4" hidden="1" outlineLevel="1">
      <c r="A1627" s="339" t="s">
        <v>3553</v>
      </c>
      <c r="B1627" s="340" t="s">
        <v>1803</v>
      </c>
      <c r="C1627" s="341" t="s">
        <v>12</v>
      </c>
      <c r="D1627" s="342">
        <v>2.9</v>
      </c>
    </row>
    <row r="1628" spans="1:4" hidden="1" outlineLevel="1">
      <c r="A1628" s="335" t="s">
        <v>3554</v>
      </c>
      <c r="B1628" s="336" t="s">
        <v>1804</v>
      </c>
      <c r="C1628" s="337" t="s">
        <v>12</v>
      </c>
      <c r="D1628" s="338">
        <v>2.9</v>
      </c>
    </row>
    <row r="1629" spans="1:4" hidden="1" outlineLevel="1">
      <c r="A1629" s="339" t="s">
        <v>3555</v>
      </c>
      <c r="B1629" s="340" t="s">
        <v>1787</v>
      </c>
      <c r="C1629" s="341" t="s">
        <v>12</v>
      </c>
      <c r="D1629" s="342">
        <v>0.72</v>
      </c>
    </row>
    <row r="1630" spans="1:4" hidden="1" outlineLevel="1">
      <c r="A1630" s="335" t="s">
        <v>3556</v>
      </c>
      <c r="B1630" s="336" t="s">
        <v>1788</v>
      </c>
      <c r="C1630" s="337" t="s">
        <v>12</v>
      </c>
      <c r="D1630" s="338">
        <v>2.72</v>
      </c>
    </row>
    <row r="1631" spans="1:4" hidden="1" outlineLevel="1">
      <c r="A1631" s="339" t="s">
        <v>3557</v>
      </c>
      <c r="B1631" s="340" t="s">
        <v>1805</v>
      </c>
      <c r="C1631" s="341" t="s">
        <v>12</v>
      </c>
      <c r="D1631" s="342">
        <v>5.55</v>
      </c>
    </row>
    <row r="1632" spans="1:4" hidden="1" outlineLevel="1">
      <c r="A1632" s="849" t="s">
        <v>3558</v>
      </c>
      <c r="B1632" s="848" t="s">
        <v>1050</v>
      </c>
      <c r="C1632" s="847"/>
      <c r="D1632" s="846"/>
    </row>
    <row r="1633" spans="1:7" hidden="1" outlineLevel="1">
      <c r="A1633" s="992" t="s">
        <v>3559</v>
      </c>
      <c r="B1633" s="993" t="s">
        <v>3516</v>
      </c>
      <c r="C1633" s="994"/>
      <c r="D1633" s="995"/>
    </row>
    <row r="1634" spans="1:7" hidden="1" outlineLevel="1">
      <c r="A1634" s="335" t="s">
        <v>3560</v>
      </c>
      <c r="B1634" s="336" t="s">
        <v>3561</v>
      </c>
      <c r="C1634" s="337" t="s">
        <v>3</v>
      </c>
      <c r="D1634" s="338">
        <v>8.59</v>
      </c>
    </row>
    <row r="1635" spans="1:7" hidden="1" outlineLevel="1">
      <c r="A1635" s="339" t="s">
        <v>3562</v>
      </c>
      <c r="B1635" s="340" t="s">
        <v>3563</v>
      </c>
      <c r="C1635" s="341" t="s">
        <v>3</v>
      </c>
      <c r="D1635" s="342">
        <v>10.95</v>
      </c>
    </row>
    <row r="1636" spans="1:7" hidden="1" outlineLevel="1">
      <c r="A1636" s="335" t="s">
        <v>3564</v>
      </c>
      <c r="B1636" s="336" t="s">
        <v>3565</v>
      </c>
      <c r="C1636" s="337" t="s">
        <v>3</v>
      </c>
      <c r="D1636" s="338">
        <v>7.89</v>
      </c>
      <c r="F1636" s="993"/>
      <c r="G1636" s="994"/>
    </row>
    <row r="1637" spans="1:7" hidden="1" outlineLevel="1">
      <c r="A1637" s="992" t="s">
        <v>3566</v>
      </c>
      <c r="B1637" s="993" t="s">
        <v>1777</v>
      </c>
      <c r="C1637" s="994"/>
      <c r="D1637" s="995"/>
      <c r="F1637" s="340" t="s">
        <v>3561</v>
      </c>
      <c r="G1637" s="341">
        <f>SUMIF(B1633:B1827,F1637,D1633:D1827)</f>
        <v>77.280000000000015</v>
      </c>
    </row>
    <row r="1638" spans="1:7" hidden="1" outlineLevel="1">
      <c r="A1638" s="339" t="s">
        <v>3567</v>
      </c>
      <c r="B1638" s="340" t="s">
        <v>3539</v>
      </c>
      <c r="C1638" s="341" t="s">
        <v>12</v>
      </c>
      <c r="D1638" s="342">
        <v>0.04</v>
      </c>
      <c r="F1638" s="336" t="s">
        <v>3563</v>
      </c>
      <c r="G1638" s="337">
        <f t="shared" ref="G1638:G1639" si="5">SUMIF(B1634:B1828,F1638,D1634:D1828)</f>
        <v>98.550000000000011</v>
      </c>
    </row>
    <row r="1639" spans="1:7" hidden="1" outlineLevel="1">
      <c r="A1639" s="335" t="s">
        <v>3568</v>
      </c>
      <c r="B1639" s="336" t="s">
        <v>1779</v>
      </c>
      <c r="C1639" s="337" t="s">
        <v>12</v>
      </c>
      <c r="D1639" s="338">
        <v>0.9</v>
      </c>
      <c r="F1639" s="340" t="s">
        <v>3565</v>
      </c>
      <c r="G1639" s="341">
        <f t="shared" si="5"/>
        <v>71.009999999999991</v>
      </c>
    </row>
    <row r="1640" spans="1:7" hidden="1" outlineLevel="1">
      <c r="A1640" s="339" t="s">
        <v>3569</v>
      </c>
      <c r="B1640" s="340" t="s">
        <v>1780</v>
      </c>
      <c r="C1640" s="341" t="s">
        <v>12</v>
      </c>
      <c r="D1640" s="342">
        <v>0.9</v>
      </c>
      <c r="F1640" s="340" t="s">
        <v>3539</v>
      </c>
      <c r="G1640" s="1012">
        <f>SUMIF(B1636:B1830,F1640,D1636:D1830)</f>
        <v>0.36</v>
      </c>
    </row>
    <row r="1641" spans="1:7" hidden="1" outlineLevel="1">
      <c r="A1641" s="335" t="s">
        <v>3570</v>
      </c>
      <c r="B1641" s="336" t="s">
        <v>1806</v>
      </c>
      <c r="C1641" s="337" t="s">
        <v>12</v>
      </c>
      <c r="D1641" s="338">
        <v>0.59</v>
      </c>
      <c r="F1641" s="340" t="s">
        <v>4305</v>
      </c>
      <c r="G1641" s="341">
        <f>SUM(D1639:D1647,D1661:D1669,D1683:D1691,D1705:D1713,D1727:D1735,D1749:D1757,D1771:D1779,D1793:D1801,D1815:D1822)</f>
        <v>265.44000000000005</v>
      </c>
    </row>
    <row r="1642" spans="1:7" hidden="1" outlineLevel="1">
      <c r="A1642" s="339" t="s">
        <v>3571</v>
      </c>
      <c r="B1642" s="340" t="s">
        <v>1795</v>
      </c>
      <c r="C1642" s="341" t="s">
        <v>12</v>
      </c>
      <c r="D1642" s="342">
        <v>6.05</v>
      </c>
      <c r="F1642" s="336" t="s">
        <v>4306</v>
      </c>
      <c r="G1642" s="337">
        <f>SUM(D1649:D1653,D1671:D1675,D1693:D1697,D1715:D1719,D1737:D1741,D1759:D1763,D1781:D1785,D1803:D1807,D1824:D1827)</f>
        <v>198.75</v>
      </c>
    </row>
    <row r="1643" spans="1:7" hidden="1" outlineLevel="1">
      <c r="A1643" s="335" t="s">
        <v>3572</v>
      </c>
      <c r="B1643" s="336" t="s">
        <v>1796</v>
      </c>
      <c r="C1643" s="337" t="s">
        <v>12</v>
      </c>
      <c r="D1643" s="338">
        <v>3.39</v>
      </c>
    </row>
    <row r="1644" spans="1:7" hidden="1" outlineLevel="1">
      <c r="A1644" s="339" t="s">
        <v>3573</v>
      </c>
      <c r="B1644" s="340" t="s">
        <v>1797</v>
      </c>
      <c r="C1644" s="341" t="s">
        <v>12</v>
      </c>
      <c r="D1644" s="342">
        <v>3.2</v>
      </c>
    </row>
    <row r="1645" spans="1:7" hidden="1" outlineLevel="1">
      <c r="A1645" s="335" t="s">
        <v>3574</v>
      </c>
      <c r="B1645" s="336" t="s">
        <v>1807</v>
      </c>
      <c r="C1645" s="337" t="s">
        <v>12</v>
      </c>
      <c r="D1645" s="338">
        <v>1.95</v>
      </c>
    </row>
    <row r="1646" spans="1:7" ht="25.5" hidden="1" outlineLevel="1">
      <c r="A1646" s="339" t="s">
        <v>3575</v>
      </c>
      <c r="B1646" s="340" t="s">
        <v>1808</v>
      </c>
      <c r="C1646" s="341" t="s">
        <v>12</v>
      </c>
      <c r="D1646" s="342">
        <v>6.74</v>
      </c>
    </row>
    <row r="1647" spans="1:7" hidden="1" outlineLevel="1">
      <c r="A1647" s="335" t="s">
        <v>3576</v>
      </c>
      <c r="B1647" s="336" t="s">
        <v>1809</v>
      </c>
      <c r="C1647" s="337" t="s">
        <v>12</v>
      </c>
      <c r="D1647" s="338">
        <v>5.43</v>
      </c>
    </row>
    <row r="1648" spans="1:7" hidden="1" outlineLevel="1">
      <c r="A1648" s="992" t="s">
        <v>3577</v>
      </c>
      <c r="B1648" s="993" t="s">
        <v>1783</v>
      </c>
      <c r="C1648" s="994"/>
      <c r="D1648" s="995"/>
    </row>
    <row r="1649" spans="1:4" hidden="1" outlineLevel="1">
      <c r="A1649" s="339" t="s">
        <v>3578</v>
      </c>
      <c r="B1649" s="340" t="s">
        <v>1810</v>
      </c>
      <c r="C1649" s="341" t="s">
        <v>12</v>
      </c>
      <c r="D1649" s="342">
        <v>8.08</v>
      </c>
    </row>
    <row r="1650" spans="1:4" hidden="1" outlineLevel="1">
      <c r="A1650" s="335" t="s">
        <v>3579</v>
      </c>
      <c r="B1650" s="336" t="s">
        <v>1801</v>
      </c>
      <c r="C1650" s="337" t="s">
        <v>12</v>
      </c>
      <c r="D1650" s="338">
        <v>9.2200000000000006</v>
      </c>
    </row>
    <row r="1651" spans="1:4" hidden="1" outlineLevel="1">
      <c r="A1651" s="339" t="s">
        <v>3580</v>
      </c>
      <c r="B1651" s="340" t="s">
        <v>1802</v>
      </c>
      <c r="C1651" s="341" t="s">
        <v>12</v>
      </c>
      <c r="D1651" s="342">
        <v>1.47</v>
      </c>
    </row>
    <row r="1652" spans="1:4" hidden="1" outlineLevel="1">
      <c r="A1652" s="335" t="s">
        <v>3581</v>
      </c>
      <c r="B1652" s="336" t="s">
        <v>1787</v>
      </c>
      <c r="C1652" s="337" t="s">
        <v>12</v>
      </c>
      <c r="D1652" s="338">
        <v>0.72</v>
      </c>
    </row>
    <row r="1653" spans="1:4" hidden="1" outlineLevel="1">
      <c r="A1653" s="339" t="s">
        <v>3582</v>
      </c>
      <c r="B1653" s="340" t="s">
        <v>1788</v>
      </c>
      <c r="C1653" s="341" t="s">
        <v>12</v>
      </c>
      <c r="D1653" s="342">
        <v>2.72</v>
      </c>
    </row>
    <row r="1654" spans="1:4" hidden="1" outlineLevel="1">
      <c r="A1654" s="849" t="s">
        <v>3583</v>
      </c>
      <c r="B1654" s="848" t="s">
        <v>1753</v>
      </c>
      <c r="C1654" s="847"/>
      <c r="D1654" s="846"/>
    </row>
    <row r="1655" spans="1:4" hidden="1" outlineLevel="1">
      <c r="A1655" s="992" t="s">
        <v>3584</v>
      </c>
      <c r="B1655" s="993" t="s">
        <v>3516</v>
      </c>
      <c r="C1655" s="994"/>
      <c r="D1655" s="995"/>
    </row>
    <row r="1656" spans="1:4" hidden="1" outlineLevel="1">
      <c r="A1656" s="335" t="s">
        <v>3585</v>
      </c>
      <c r="B1656" s="336" t="s">
        <v>3561</v>
      </c>
      <c r="C1656" s="337" t="s">
        <v>3</v>
      </c>
      <c r="D1656" s="338">
        <v>8.59</v>
      </c>
    </row>
    <row r="1657" spans="1:4" hidden="1" outlineLevel="1">
      <c r="A1657" s="339" t="s">
        <v>3586</v>
      </c>
      <c r="B1657" s="340" t="s">
        <v>3563</v>
      </c>
      <c r="C1657" s="341" t="s">
        <v>3</v>
      </c>
      <c r="D1657" s="342">
        <v>10.95</v>
      </c>
    </row>
    <row r="1658" spans="1:4" hidden="1" outlineLevel="1">
      <c r="A1658" s="335" t="s">
        <v>3587</v>
      </c>
      <c r="B1658" s="336" t="s">
        <v>3565</v>
      </c>
      <c r="C1658" s="337" t="s">
        <v>3</v>
      </c>
      <c r="D1658" s="338">
        <v>7.89</v>
      </c>
    </row>
    <row r="1659" spans="1:4" hidden="1" outlineLevel="1">
      <c r="A1659" s="992" t="s">
        <v>3588</v>
      </c>
      <c r="B1659" s="993" t="s">
        <v>1777</v>
      </c>
      <c r="C1659" s="994"/>
      <c r="D1659" s="995"/>
    </row>
    <row r="1660" spans="1:4" hidden="1" outlineLevel="1">
      <c r="A1660" s="339" t="s">
        <v>3589</v>
      </c>
      <c r="B1660" s="340" t="s">
        <v>3539</v>
      </c>
      <c r="C1660" s="341" t="s">
        <v>12</v>
      </c>
      <c r="D1660" s="342">
        <v>0.04</v>
      </c>
    </row>
    <row r="1661" spans="1:4" hidden="1" outlineLevel="1">
      <c r="A1661" s="335" t="s">
        <v>3590</v>
      </c>
      <c r="B1661" s="336" t="s">
        <v>1779</v>
      </c>
      <c r="C1661" s="337" t="s">
        <v>12</v>
      </c>
      <c r="D1661" s="338">
        <v>0.9</v>
      </c>
    </row>
    <row r="1662" spans="1:4" hidden="1" outlineLevel="1">
      <c r="A1662" s="339" t="s">
        <v>3591</v>
      </c>
      <c r="B1662" s="340" t="s">
        <v>1780</v>
      </c>
      <c r="C1662" s="341" t="s">
        <v>12</v>
      </c>
      <c r="D1662" s="342">
        <v>0.9</v>
      </c>
    </row>
    <row r="1663" spans="1:4" hidden="1" outlineLevel="1">
      <c r="A1663" s="335" t="s">
        <v>3592</v>
      </c>
      <c r="B1663" s="336" t="s">
        <v>1806</v>
      </c>
      <c r="C1663" s="337" t="s">
        <v>12</v>
      </c>
      <c r="D1663" s="338">
        <v>0.59</v>
      </c>
    </row>
    <row r="1664" spans="1:4" hidden="1" outlineLevel="1">
      <c r="A1664" s="339" t="s">
        <v>3593</v>
      </c>
      <c r="B1664" s="340" t="s">
        <v>1795</v>
      </c>
      <c r="C1664" s="341" t="s">
        <v>12</v>
      </c>
      <c r="D1664" s="342">
        <v>6.05</v>
      </c>
    </row>
    <row r="1665" spans="1:4" hidden="1" outlineLevel="1">
      <c r="A1665" s="335" t="s">
        <v>3594</v>
      </c>
      <c r="B1665" s="336" t="s">
        <v>1796</v>
      </c>
      <c r="C1665" s="337" t="s">
        <v>12</v>
      </c>
      <c r="D1665" s="338">
        <v>3.39</v>
      </c>
    </row>
    <row r="1666" spans="1:4" hidden="1" outlineLevel="1">
      <c r="A1666" s="339" t="s">
        <v>3595</v>
      </c>
      <c r="B1666" s="340" t="s">
        <v>1797</v>
      </c>
      <c r="C1666" s="341" t="s">
        <v>12</v>
      </c>
      <c r="D1666" s="342">
        <v>3.2</v>
      </c>
    </row>
    <row r="1667" spans="1:4" hidden="1" outlineLevel="1">
      <c r="A1667" s="335" t="s">
        <v>3596</v>
      </c>
      <c r="B1667" s="336" t="s">
        <v>1807</v>
      </c>
      <c r="C1667" s="337" t="s">
        <v>12</v>
      </c>
      <c r="D1667" s="338">
        <v>1.95</v>
      </c>
    </row>
    <row r="1668" spans="1:4" ht="25.5" hidden="1" outlineLevel="1">
      <c r="A1668" s="339" t="s">
        <v>3597</v>
      </c>
      <c r="B1668" s="340" t="s">
        <v>1808</v>
      </c>
      <c r="C1668" s="341" t="s">
        <v>12</v>
      </c>
      <c r="D1668" s="342">
        <v>6.74</v>
      </c>
    </row>
    <row r="1669" spans="1:4" hidden="1" outlineLevel="1">
      <c r="A1669" s="335" t="s">
        <v>3598</v>
      </c>
      <c r="B1669" s="336" t="s">
        <v>1809</v>
      </c>
      <c r="C1669" s="337" t="s">
        <v>12</v>
      </c>
      <c r="D1669" s="338">
        <v>5.43</v>
      </c>
    </row>
    <row r="1670" spans="1:4" hidden="1" outlineLevel="1">
      <c r="A1670" s="992" t="s">
        <v>3599</v>
      </c>
      <c r="B1670" s="993" t="s">
        <v>1783</v>
      </c>
      <c r="C1670" s="994"/>
      <c r="D1670" s="995"/>
    </row>
    <row r="1671" spans="1:4" hidden="1" outlineLevel="1">
      <c r="A1671" s="339" t="s">
        <v>3600</v>
      </c>
      <c r="B1671" s="340" t="s">
        <v>1810</v>
      </c>
      <c r="C1671" s="341" t="s">
        <v>12</v>
      </c>
      <c r="D1671" s="342">
        <v>8.08</v>
      </c>
    </row>
    <row r="1672" spans="1:4" hidden="1" outlineLevel="1">
      <c r="A1672" s="335" t="s">
        <v>3601</v>
      </c>
      <c r="B1672" s="336" t="s">
        <v>1801</v>
      </c>
      <c r="C1672" s="337" t="s">
        <v>12</v>
      </c>
      <c r="D1672" s="338">
        <v>9.2200000000000006</v>
      </c>
    </row>
    <row r="1673" spans="1:4" hidden="1" outlineLevel="1">
      <c r="A1673" s="339" t="s">
        <v>3602</v>
      </c>
      <c r="B1673" s="340" t="s">
        <v>1802</v>
      </c>
      <c r="C1673" s="341" t="s">
        <v>12</v>
      </c>
      <c r="D1673" s="342">
        <v>1.47</v>
      </c>
    </row>
    <row r="1674" spans="1:4" hidden="1" outlineLevel="1">
      <c r="A1674" s="335" t="s">
        <v>3603</v>
      </c>
      <c r="B1674" s="336" t="s">
        <v>1787</v>
      </c>
      <c r="C1674" s="337" t="s">
        <v>12</v>
      </c>
      <c r="D1674" s="338">
        <v>0.72</v>
      </c>
    </row>
    <row r="1675" spans="1:4" hidden="1" outlineLevel="1">
      <c r="A1675" s="339" t="s">
        <v>3604</v>
      </c>
      <c r="B1675" s="340" t="s">
        <v>1788</v>
      </c>
      <c r="C1675" s="341" t="s">
        <v>12</v>
      </c>
      <c r="D1675" s="342">
        <v>2.72</v>
      </c>
    </row>
    <row r="1676" spans="1:4" hidden="1" outlineLevel="1">
      <c r="A1676" s="849" t="s">
        <v>3605</v>
      </c>
      <c r="B1676" s="848" t="s">
        <v>1754</v>
      </c>
      <c r="C1676" s="847"/>
      <c r="D1676" s="846"/>
    </row>
    <row r="1677" spans="1:4" hidden="1" outlineLevel="1">
      <c r="A1677" s="992" t="s">
        <v>3606</v>
      </c>
      <c r="B1677" s="993" t="s">
        <v>3516</v>
      </c>
      <c r="C1677" s="994"/>
      <c r="D1677" s="995"/>
    </row>
    <row r="1678" spans="1:4" hidden="1" outlineLevel="1">
      <c r="A1678" s="335" t="s">
        <v>3607</v>
      </c>
      <c r="B1678" s="336" t="s">
        <v>3561</v>
      </c>
      <c r="C1678" s="337" t="s">
        <v>3</v>
      </c>
      <c r="D1678" s="338">
        <v>8.59</v>
      </c>
    </row>
    <row r="1679" spans="1:4" hidden="1" outlineLevel="1">
      <c r="A1679" s="339" t="s">
        <v>3608</v>
      </c>
      <c r="B1679" s="340" t="s">
        <v>3563</v>
      </c>
      <c r="C1679" s="341" t="s">
        <v>3</v>
      </c>
      <c r="D1679" s="342">
        <v>10.95</v>
      </c>
    </row>
    <row r="1680" spans="1:4" hidden="1" outlineLevel="1">
      <c r="A1680" s="335" t="s">
        <v>3609</v>
      </c>
      <c r="B1680" s="336" t="s">
        <v>3565</v>
      </c>
      <c r="C1680" s="337" t="s">
        <v>3</v>
      </c>
      <c r="D1680" s="338">
        <v>7.89</v>
      </c>
    </row>
    <row r="1681" spans="1:4" hidden="1" outlineLevel="1">
      <c r="A1681" s="992" t="s">
        <v>3610</v>
      </c>
      <c r="B1681" s="993" t="s">
        <v>1777</v>
      </c>
      <c r="C1681" s="994"/>
      <c r="D1681" s="995"/>
    </row>
    <row r="1682" spans="1:4" hidden="1" outlineLevel="1">
      <c r="A1682" s="339" t="s">
        <v>3611</v>
      </c>
      <c r="B1682" s="340" t="s">
        <v>3539</v>
      </c>
      <c r="C1682" s="341" t="s">
        <v>12</v>
      </c>
      <c r="D1682" s="342">
        <v>0.04</v>
      </c>
    </row>
    <row r="1683" spans="1:4" hidden="1" outlineLevel="1">
      <c r="A1683" s="335" t="s">
        <v>3612</v>
      </c>
      <c r="B1683" s="336" t="s">
        <v>1779</v>
      </c>
      <c r="C1683" s="337" t="s">
        <v>12</v>
      </c>
      <c r="D1683" s="338">
        <v>0.9</v>
      </c>
    </row>
    <row r="1684" spans="1:4" hidden="1" outlineLevel="1">
      <c r="A1684" s="339" t="s">
        <v>3613</v>
      </c>
      <c r="B1684" s="340" t="s">
        <v>1780</v>
      </c>
      <c r="C1684" s="341" t="s">
        <v>12</v>
      </c>
      <c r="D1684" s="342">
        <v>0.9</v>
      </c>
    </row>
    <row r="1685" spans="1:4" hidden="1" outlineLevel="1">
      <c r="A1685" s="335" t="s">
        <v>3614</v>
      </c>
      <c r="B1685" s="336" t="s">
        <v>1806</v>
      </c>
      <c r="C1685" s="337" t="s">
        <v>12</v>
      </c>
      <c r="D1685" s="338">
        <v>0.59</v>
      </c>
    </row>
    <row r="1686" spans="1:4" hidden="1" outlineLevel="1">
      <c r="A1686" s="339" t="s">
        <v>3615</v>
      </c>
      <c r="B1686" s="340" t="s">
        <v>1795</v>
      </c>
      <c r="C1686" s="341" t="s">
        <v>12</v>
      </c>
      <c r="D1686" s="342">
        <v>6.05</v>
      </c>
    </row>
    <row r="1687" spans="1:4" hidden="1" outlineLevel="1">
      <c r="A1687" s="335" t="s">
        <v>3616</v>
      </c>
      <c r="B1687" s="336" t="s">
        <v>1796</v>
      </c>
      <c r="C1687" s="337" t="s">
        <v>12</v>
      </c>
      <c r="D1687" s="338">
        <v>3.39</v>
      </c>
    </row>
    <row r="1688" spans="1:4" hidden="1" outlineLevel="1">
      <c r="A1688" s="339" t="s">
        <v>3617</v>
      </c>
      <c r="B1688" s="340" t="s">
        <v>1797</v>
      </c>
      <c r="C1688" s="341" t="s">
        <v>12</v>
      </c>
      <c r="D1688" s="342">
        <v>3.2</v>
      </c>
    </row>
    <row r="1689" spans="1:4" hidden="1" outlineLevel="1">
      <c r="A1689" s="335" t="s">
        <v>3618</v>
      </c>
      <c r="B1689" s="336" t="s">
        <v>1807</v>
      </c>
      <c r="C1689" s="337" t="s">
        <v>12</v>
      </c>
      <c r="D1689" s="338">
        <v>1.95</v>
      </c>
    </row>
    <row r="1690" spans="1:4" ht="25.5" hidden="1" outlineLevel="1">
      <c r="A1690" s="339" t="s">
        <v>3619</v>
      </c>
      <c r="B1690" s="340" t="s">
        <v>1808</v>
      </c>
      <c r="C1690" s="341" t="s">
        <v>12</v>
      </c>
      <c r="D1690" s="342">
        <v>6.74</v>
      </c>
    </row>
    <row r="1691" spans="1:4" hidden="1" outlineLevel="1">
      <c r="A1691" s="335" t="s">
        <v>3620</v>
      </c>
      <c r="B1691" s="336" t="s">
        <v>1809</v>
      </c>
      <c r="C1691" s="337" t="s">
        <v>12</v>
      </c>
      <c r="D1691" s="338">
        <v>5.43</v>
      </c>
    </row>
    <row r="1692" spans="1:4" hidden="1" outlineLevel="1">
      <c r="A1692" s="992" t="s">
        <v>3621</v>
      </c>
      <c r="B1692" s="993" t="s">
        <v>1783</v>
      </c>
      <c r="C1692" s="994"/>
      <c r="D1692" s="995"/>
    </row>
    <row r="1693" spans="1:4" hidden="1" outlineLevel="1">
      <c r="A1693" s="339" t="s">
        <v>3622</v>
      </c>
      <c r="B1693" s="340" t="s">
        <v>1810</v>
      </c>
      <c r="C1693" s="341" t="s">
        <v>12</v>
      </c>
      <c r="D1693" s="342">
        <v>8.08</v>
      </c>
    </row>
    <row r="1694" spans="1:4" hidden="1" outlineLevel="1">
      <c r="A1694" s="335" t="s">
        <v>3623</v>
      </c>
      <c r="B1694" s="336" t="s">
        <v>1801</v>
      </c>
      <c r="C1694" s="337" t="s">
        <v>12</v>
      </c>
      <c r="D1694" s="338">
        <v>9.2200000000000006</v>
      </c>
    </row>
    <row r="1695" spans="1:4" hidden="1" outlineLevel="1">
      <c r="A1695" s="339" t="s">
        <v>3624</v>
      </c>
      <c r="B1695" s="340" t="s">
        <v>1802</v>
      </c>
      <c r="C1695" s="341" t="s">
        <v>12</v>
      </c>
      <c r="D1695" s="342">
        <v>1.47</v>
      </c>
    </row>
    <row r="1696" spans="1:4" hidden="1" outlineLevel="1">
      <c r="A1696" s="335" t="s">
        <v>3625</v>
      </c>
      <c r="B1696" s="336" t="s">
        <v>1787</v>
      </c>
      <c r="C1696" s="337" t="s">
        <v>12</v>
      </c>
      <c r="D1696" s="338">
        <v>0.72</v>
      </c>
    </row>
    <row r="1697" spans="1:4" hidden="1" outlineLevel="1">
      <c r="A1697" s="339" t="s">
        <v>3626</v>
      </c>
      <c r="B1697" s="340" t="s">
        <v>1788</v>
      </c>
      <c r="C1697" s="341" t="s">
        <v>12</v>
      </c>
      <c r="D1697" s="342">
        <v>2.72</v>
      </c>
    </row>
    <row r="1698" spans="1:4" hidden="1" outlineLevel="1">
      <c r="A1698" s="849" t="s">
        <v>3627</v>
      </c>
      <c r="B1698" s="848" t="s">
        <v>1755</v>
      </c>
      <c r="C1698" s="847"/>
      <c r="D1698" s="846"/>
    </row>
    <row r="1699" spans="1:4" hidden="1" outlineLevel="1">
      <c r="A1699" s="992" t="s">
        <v>3628</v>
      </c>
      <c r="B1699" s="993" t="s">
        <v>3516</v>
      </c>
      <c r="C1699" s="994"/>
      <c r="D1699" s="995"/>
    </row>
    <row r="1700" spans="1:4" hidden="1" outlineLevel="1">
      <c r="A1700" s="335" t="s">
        <v>3629</v>
      </c>
      <c r="B1700" s="336" t="s">
        <v>3561</v>
      </c>
      <c r="C1700" s="337" t="s">
        <v>3</v>
      </c>
      <c r="D1700" s="338">
        <v>8.59</v>
      </c>
    </row>
    <row r="1701" spans="1:4" hidden="1" outlineLevel="1">
      <c r="A1701" s="339" t="s">
        <v>3630</v>
      </c>
      <c r="B1701" s="340" t="s">
        <v>3563</v>
      </c>
      <c r="C1701" s="341" t="s">
        <v>3</v>
      </c>
      <c r="D1701" s="342">
        <v>10.95</v>
      </c>
    </row>
    <row r="1702" spans="1:4" hidden="1" outlineLevel="1">
      <c r="A1702" s="335" t="s">
        <v>3631</v>
      </c>
      <c r="B1702" s="336" t="s">
        <v>3565</v>
      </c>
      <c r="C1702" s="337" t="s">
        <v>3</v>
      </c>
      <c r="D1702" s="338">
        <v>7.89</v>
      </c>
    </row>
    <row r="1703" spans="1:4" hidden="1" outlineLevel="1">
      <c r="A1703" s="992" t="s">
        <v>3632</v>
      </c>
      <c r="B1703" s="993" t="s">
        <v>1777</v>
      </c>
      <c r="C1703" s="994"/>
      <c r="D1703" s="995"/>
    </row>
    <row r="1704" spans="1:4" hidden="1" outlineLevel="1">
      <c r="A1704" s="339" t="s">
        <v>3633</v>
      </c>
      <c r="B1704" s="340" t="s">
        <v>3539</v>
      </c>
      <c r="C1704" s="341" t="s">
        <v>12</v>
      </c>
      <c r="D1704" s="342">
        <v>0.04</v>
      </c>
    </row>
    <row r="1705" spans="1:4" hidden="1" outlineLevel="1">
      <c r="A1705" s="335" t="s">
        <v>3634</v>
      </c>
      <c r="B1705" s="336" t="s">
        <v>1779</v>
      </c>
      <c r="C1705" s="337" t="s">
        <v>12</v>
      </c>
      <c r="D1705" s="338">
        <v>0.9</v>
      </c>
    </row>
    <row r="1706" spans="1:4" hidden="1" outlineLevel="1">
      <c r="A1706" s="339" t="s">
        <v>3635</v>
      </c>
      <c r="B1706" s="340" t="s">
        <v>1780</v>
      </c>
      <c r="C1706" s="341" t="s">
        <v>12</v>
      </c>
      <c r="D1706" s="342">
        <v>0.9</v>
      </c>
    </row>
    <row r="1707" spans="1:4" hidden="1" outlineLevel="1">
      <c r="A1707" s="335" t="s">
        <v>3636</v>
      </c>
      <c r="B1707" s="336" t="s">
        <v>1806</v>
      </c>
      <c r="C1707" s="337" t="s">
        <v>12</v>
      </c>
      <c r="D1707" s="338">
        <v>0.59</v>
      </c>
    </row>
    <row r="1708" spans="1:4" hidden="1" outlineLevel="1">
      <c r="A1708" s="339" t="s">
        <v>3637</v>
      </c>
      <c r="B1708" s="340" t="s">
        <v>1795</v>
      </c>
      <c r="C1708" s="341" t="s">
        <v>12</v>
      </c>
      <c r="D1708" s="342">
        <v>6.05</v>
      </c>
    </row>
    <row r="1709" spans="1:4" hidden="1" outlineLevel="1">
      <c r="A1709" s="335" t="s">
        <v>3638</v>
      </c>
      <c r="B1709" s="336" t="s">
        <v>1796</v>
      </c>
      <c r="C1709" s="337" t="s">
        <v>12</v>
      </c>
      <c r="D1709" s="338">
        <v>3.39</v>
      </c>
    </row>
    <row r="1710" spans="1:4" hidden="1" outlineLevel="1">
      <c r="A1710" s="339" t="s">
        <v>3639</v>
      </c>
      <c r="B1710" s="340" t="s">
        <v>1797</v>
      </c>
      <c r="C1710" s="341" t="s">
        <v>12</v>
      </c>
      <c r="D1710" s="342">
        <v>3.2</v>
      </c>
    </row>
    <row r="1711" spans="1:4" hidden="1" outlineLevel="1">
      <c r="A1711" s="335" t="s">
        <v>3640</v>
      </c>
      <c r="B1711" s="336" t="s">
        <v>1807</v>
      </c>
      <c r="C1711" s="337" t="s">
        <v>12</v>
      </c>
      <c r="D1711" s="338">
        <v>1.95</v>
      </c>
    </row>
    <row r="1712" spans="1:4" ht="25.5" hidden="1" outlineLevel="1">
      <c r="A1712" s="339" t="s">
        <v>3641</v>
      </c>
      <c r="B1712" s="340" t="s">
        <v>1808</v>
      </c>
      <c r="C1712" s="341" t="s">
        <v>12</v>
      </c>
      <c r="D1712" s="342">
        <v>6.74</v>
      </c>
    </row>
    <row r="1713" spans="1:4" hidden="1" outlineLevel="1">
      <c r="A1713" s="335" t="s">
        <v>3642</v>
      </c>
      <c r="B1713" s="336" t="s">
        <v>1809</v>
      </c>
      <c r="C1713" s="337" t="s">
        <v>12</v>
      </c>
      <c r="D1713" s="338">
        <v>5.43</v>
      </c>
    </row>
    <row r="1714" spans="1:4" hidden="1" outlineLevel="1">
      <c r="A1714" s="992" t="s">
        <v>3643</v>
      </c>
      <c r="B1714" s="993" t="s">
        <v>1783</v>
      </c>
      <c r="C1714" s="994"/>
      <c r="D1714" s="995"/>
    </row>
    <row r="1715" spans="1:4" hidden="1" outlineLevel="1">
      <c r="A1715" s="339" t="s">
        <v>3644</v>
      </c>
      <c r="B1715" s="340" t="s">
        <v>1810</v>
      </c>
      <c r="C1715" s="341" t="s">
        <v>12</v>
      </c>
      <c r="D1715" s="342">
        <v>8.08</v>
      </c>
    </row>
    <row r="1716" spans="1:4" hidden="1" outlineLevel="1">
      <c r="A1716" s="335" t="s">
        <v>3645</v>
      </c>
      <c r="B1716" s="336" t="s">
        <v>1801</v>
      </c>
      <c r="C1716" s="337" t="s">
        <v>12</v>
      </c>
      <c r="D1716" s="338">
        <v>9.2200000000000006</v>
      </c>
    </row>
    <row r="1717" spans="1:4" hidden="1" outlineLevel="1">
      <c r="A1717" s="339" t="s">
        <v>3646</v>
      </c>
      <c r="B1717" s="340" t="s">
        <v>1802</v>
      </c>
      <c r="C1717" s="341" t="s">
        <v>12</v>
      </c>
      <c r="D1717" s="342">
        <v>1.47</v>
      </c>
    </row>
    <row r="1718" spans="1:4" hidden="1" outlineLevel="1">
      <c r="A1718" s="335" t="s">
        <v>3647</v>
      </c>
      <c r="B1718" s="336" t="s">
        <v>1787</v>
      </c>
      <c r="C1718" s="337" t="s">
        <v>12</v>
      </c>
      <c r="D1718" s="338">
        <v>0.72</v>
      </c>
    </row>
    <row r="1719" spans="1:4" hidden="1" outlineLevel="1">
      <c r="A1719" s="339" t="s">
        <v>3648</v>
      </c>
      <c r="B1719" s="340" t="s">
        <v>1788</v>
      </c>
      <c r="C1719" s="341" t="s">
        <v>12</v>
      </c>
      <c r="D1719" s="342">
        <v>2.72</v>
      </c>
    </row>
    <row r="1720" spans="1:4" hidden="1" outlineLevel="1">
      <c r="A1720" s="849" t="s">
        <v>3649</v>
      </c>
      <c r="B1720" s="848" t="s">
        <v>1756</v>
      </c>
      <c r="C1720" s="847"/>
      <c r="D1720" s="846"/>
    </row>
    <row r="1721" spans="1:4" hidden="1" outlineLevel="1">
      <c r="A1721" s="992" t="s">
        <v>3650</v>
      </c>
      <c r="B1721" s="993" t="s">
        <v>3516</v>
      </c>
      <c r="C1721" s="994"/>
      <c r="D1721" s="995"/>
    </row>
    <row r="1722" spans="1:4" hidden="1" outlineLevel="1">
      <c r="A1722" s="335" t="s">
        <v>3651</v>
      </c>
      <c r="B1722" s="336" t="s">
        <v>3561</v>
      </c>
      <c r="C1722" s="337" t="s">
        <v>3</v>
      </c>
      <c r="D1722" s="338">
        <v>8.59</v>
      </c>
    </row>
    <row r="1723" spans="1:4" hidden="1" outlineLevel="1">
      <c r="A1723" s="339" t="s">
        <v>3652</v>
      </c>
      <c r="B1723" s="340" t="s">
        <v>3563</v>
      </c>
      <c r="C1723" s="341" t="s">
        <v>3</v>
      </c>
      <c r="D1723" s="342">
        <v>10.95</v>
      </c>
    </row>
    <row r="1724" spans="1:4" hidden="1" outlineLevel="1">
      <c r="A1724" s="335" t="s">
        <v>3653</v>
      </c>
      <c r="B1724" s="336" t="s">
        <v>3565</v>
      </c>
      <c r="C1724" s="337" t="s">
        <v>3</v>
      </c>
      <c r="D1724" s="338">
        <v>7.89</v>
      </c>
    </row>
    <row r="1725" spans="1:4" hidden="1" outlineLevel="1">
      <c r="A1725" s="992" t="s">
        <v>3654</v>
      </c>
      <c r="B1725" s="993" t="s">
        <v>1777</v>
      </c>
      <c r="C1725" s="994"/>
      <c r="D1725" s="995"/>
    </row>
    <row r="1726" spans="1:4" hidden="1" outlineLevel="1">
      <c r="A1726" s="339" t="s">
        <v>3655</v>
      </c>
      <c r="B1726" s="340" t="s">
        <v>3539</v>
      </c>
      <c r="C1726" s="341" t="s">
        <v>12</v>
      </c>
      <c r="D1726" s="342">
        <v>0.04</v>
      </c>
    </row>
    <row r="1727" spans="1:4" hidden="1" outlineLevel="1">
      <c r="A1727" s="335" t="s">
        <v>3656</v>
      </c>
      <c r="B1727" s="336" t="s">
        <v>1779</v>
      </c>
      <c r="C1727" s="337" t="s">
        <v>12</v>
      </c>
      <c r="D1727" s="338">
        <v>0.9</v>
      </c>
    </row>
    <row r="1728" spans="1:4" hidden="1" outlineLevel="1">
      <c r="A1728" s="339" t="s">
        <v>3657</v>
      </c>
      <c r="B1728" s="340" t="s">
        <v>1780</v>
      </c>
      <c r="C1728" s="341" t="s">
        <v>12</v>
      </c>
      <c r="D1728" s="342">
        <v>0.9</v>
      </c>
    </row>
    <row r="1729" spans="1:4" hidden="1" outlineLevel="1">
      <c r="A1729" s="335" t="s">
        <v>3658</v>
      </c>
      <c r="B1729" s="336" t="s">
        <v>1806</v>
      </c>
      <c r="C1729" s="337" t="s">
        <v>12</v>
      </c>
      <c r="D1729" s="338">
        <v>0.59</v>
      </c>
    </row>
    <row r="1730" spans="1:4" hidden="1" outlineLevel="1">
      <c r="A1730" s="339" t="s">
        <v>3659</v>
      </c>
      <c r="B1730" s="340" t="s">
        <v>1795</v>
      </c>
      <c r="C1730" s="341" t="s">
        <v>12</v>
      </c>
      <c r="D1730" s="342">
        <v>6.05</v>
      </c>
    </row>
    <row r="1731" spans="1:4" hidden="1" outlineLevel="1">
      <c r="A1731" s="335" t="s">
        <v>3660</v>
      </c>
      <c r="B1731" s="336" t="s">
        <v>1796</v>
      </c>
      <c r="C1731" s="337" t="s">
        <v>12</v>
      </c>
      <c r="D1731" s="338">
        <v>3.39</v>
      </c>
    </row>
    <row r="1732" spans="1:4" hidden="1" outlineLevel="1">
      <c r="A1732" s="339" t="s">
        <v>3661</v>
      </c>
      <c r="B1732" s="340" t="s">
        <v>1797</v>
      </c>
      <c r="C1732" s="341" t="s">
        <v>12</v>
      </c>
      <c r="D1732" s="342">
        <v>3.2</v>
      </c>
    </row>
    <row r="1733" spans="1:4" hidden="1" outlineLevel="1">
      <c r="A1733" s="335" t="s">
        <v>3662</v>
      </c>
      <c r="B1733" s="336" t="s">
        <v>1807</v>
      </c>
      <c r="C1733" s="337" t="s">
        <v>12</v>
      </c>
      <c r="D1733" s="338">
        <v>1.95</v>
      </c>
    </row>
    <row r="1734" spans="1:4" ht="25.5" hidden="1" outlineLevel="1">
      <c r="A1734" s="339" t="s">
        <v>3663</v>
      </c>
      <c r="B1734" s="340" t="s">
        <v>1808</v>
      </c>
      <c r="C1734" s="341" t="s">
        <v>12</v>
      </c>
      <c r="D1734" s="342">
        <v>6.74</v>
      </c>
    </row>
    <row r="1735" spans="1:4" hidden="1" outlineLevel="1">
      <c r="A1735" s="335" t="s">
        <v>3664</v>
      </c>
      <c r="B1735" s="336" t="s">
        <v>1809</v>
      </c>
      <c r="C1735" s="337" t="s">
        <v>12</v>
      </c>
      <c r="D1735" s="338">
        <v>5.43</v>
      </c>
    </row>
    <row r="1736" spans="1:4" hidden="1" outlineLevel="1">
      <c r="A1736" s="992" t="s">
        <v>3665</v>
      </c>
      <c r="B1736" s="993" t="s">
        <v>1783</v>
      </c>
      <c r="C1736" s="994"/>
      <c r="D1736" s="995"/>
    </row>
    <row r="1737" spans="1:4" hidden="1" outlineLevel="1">
      <c r="A1737" s="339" t="s">
        <v>3666</v>
      </c>
      <c r="B1737" s="340" t="s">
        <v>1810</v>
      </c>
      <c r="C1737" s="341" t="s">
        <v>12</v>
      </c>
      <c r="D1737" s="342">
        <v>8.08</v>
      </c>
    </row>
    <row r="1738" spans="1:4" hidden="1" outlineLevel="1">
      <c r="A1738" s="335" t="s">
        <v>3667</v>
      </c>
      <c r="B1738" s="336" t="s">
        <v>1801</v>
      </c>
      <c r="C1738" s="337" t="s">
        <v>12</v>
      </c>
      <c r="D1738" s="338">
        <v>9.2200000000000006</v>
      </c>
    </row>
    <row r="1739" spans="1:4" hidden="1" outlineLevel="1">
      <c r="A1739" s="339" t="s">
        <v>3668</v>
      </c>
      <c r="B1739" s="340" t="s">
        <v>1802</v>
      </c>
      <c r="C1739" s="341" t="s">
        <v>12</v>
      </c>
      <c r="D1739" s="342">
        <v>1.47</v>
      </c>
    </row>
    <row r="1740" spans="1:4" hidden="1" outlineLevel="1">
      <c r="A1740" s="335" t="s">
        <v>3669</v>
      </c>
      <c r="B1740" s="336" t="s">
        <v>1787</v>
      </c>
      <c r="C1740" s="337" t="s">
        <v>12</v>
      </c>
      <c r="D1740" s="338">
        <v>0.72</v>
      </c>
    </row>
    <row r="1741" spans="1:4" hidden="1" outlineLevel="1">
      <c r="A1741" s="339" t="s">
        <v>3670</v>
      </c>
      <c r="B1741" s="340" t="s">
        <v>1788</v>
      </c>
      <c r="C1741" s="341" t="s">
        <v>12</v>
      </c>
      <c r="D1741" s="342">
        <v>2.72</v>
      </c>
    </row>
    <row r="1742" spans="1:4" hidden="1" outlineLevel="1">
      <c r="A1742" s="849" t="s">
        <v>3671</v>
      </c>
      <c r="B1742" s="848" t="s">
        <v>1757</v>
      </c>
      <c r="C1742" s="847"/>
      <c r="D1742" s="846"/>
    </row>
    <row r="1743" spans="1:4" hidden="1" outlineLevel="1">
      <c r="A1743" s="992" t="s">
        <v>3672</v>
      </c>
      <c r="B1743" s="993" t="s">
        <v>3516</v>
      </c>
      <c r="C1743" s="994"/>
      <c r="D1743" s="995"/>
    </row>
    <row r="1744" spans="1:4" hidden="1" outlineLevel="1">
      <c r="A1744" s="335" t="s">
        <v>3673</v>
      </c>
      <c r="B1744" s="336" t="s">
        <v>3561</v>
      </c>
      <c r="C1744" s="337" t="s">
        <v>3</v>
      </c>
      <c r="D1744" s="338">
        <v>8.59</v>
      </c>
    </row>
    <row r="1745" spans="1:4" hidden="1" outlineLevel="1">
      <c r="A1745" s="339" t="s">
        <v>3674</v>
      </c>
      <c r="B1745" s="340" t="s">
        <v>3563</v>
      </c>
      <c r="C1745" s="341" t="s">
        <v>3</v>
      </c>
      <c r="D1745" s="342">
        <v>10.95</v>
      </c>
    </row>
    <row r="1746" spans="1:4" hidden="1" outlineLevel="1">
      <c r="A1746" s="335" t="s">
        <v>3675</v>
      </c>
      <c r="B1746" s="336" t="s">
        <v>3565</v>
      </c>
      <c r="C1746" s="337" t="s">
        <v>3</v>
      </c>
      <c r="D1746" s="338">
        <v>7.89</v>
      </c>
    </row>
    <row r="1747" spans="1:4" hidden="1" outlineLevel="1">
      <c r="A1747" s="992" t="s">
        <v>3676</v>
      </c>
      <c r="B1747" s="993" t="s">
        <v>1777</v>
      </c>
      <c r="C1747" s="994"/>
      <c r="D1747" s="995"/>
    </row>
    <row r="1748" spans="1:4" hidden="1" outlineLevel="1">
      <c r="A1748" s="339" t="s">
        <v>3677</v>
      </c>
      <c r="B1748" s="340" t="s">
        <v>3539</v>
      </c>
      <c r="C1748" s="341" t="s">
        <v>12</v>
      </c>
      <c r="D1748" s="342">
        <v>0.04</v>
      </c>
    </row>
    <row r="1749" spans="1:4" hidden="1" outlineLevel="1">
      <c r="A1749" s="335" t="s">
        <v>3678</v>
      </c>
      <c r="B1749" s="336" t="s">
        <v>1779</v>
      </c>
      <c r="C1749" s="337" t="s">
        <v>12</v>
      </c>
      <c r="D1749" s="338">
        <v>0.9</v>
      </c>
    </row>
    <row r="1750" spans="1:4" hidden="1" outlineLevel="1">
      <c r="A1750" s="339" t="s">
        <v>3679</v>
      </c>
      <c r="B1750" s="340" t="s">
        <v>1780</v>
      </c>
      <c r="C1750" s="341" t="s">
        <v>12</v>
      </c>
      <c r="D1750" s="342">
        <v>0.9</v>
      </c>
    </row>
    <row r="1751" spans="1:4" hidden="1" outlineLevel="1">
      <c r="A1751" s="335" t="s">
        <v>3680</v>
      </c>
      <c r="B1751" s="336" t="s">
        <v>1806</v>
      </c>
      <c r="C1751" s="337" t="s">
        <v>12</v>
      </c>
      <c r="D1751" s="338">
        <v>0.59</v>
      </c>
    </row>
    <row r="1752" spans="1:4" hidden="1" outlineLevel="1">
      <c r="A1752" s="339" t="s">
        <v>3681</v>
      </c>
      <c r="B1752" s="340" t="s">
        <v>1795</v>
      </c>
      <c r="C1752" s="341" t="s">
        <v>12</v>
      </c>
      <c r="D1752" s="342">
        <v>6.05</v>
      </c>
    </row>
    <row r="1753" spans="1:4" hidden="1" outlineLevel="1">
      <c r="A1753" s="335" t="s">
        <v>3682</v>
      </c>
      <c r="B1753" s="336" t="s">
        <v>1796</v>
      </c>
      <c r="C1753" s="337" t="s">
        <v>12</v>
      </c>
      <c r="D1753" s="338">
        <v>3.39</v>
      </c>
    </row>
    <row r="1754" spans="1:4" hidden="1" outlineLevel="1">
      <c r="A1754" s="339" t="s">
        <v>3683</v>
      </c>
      <c r="B1754" s="340" t="s">
        <v>1797</v>
      </c>
      <c r="C1754" s="341" t="s">
        <v>12</v>
      </c>
      <c r="D1754" s="342">
        <v>3.2</v>
      </c>
    </row>
    <row r="1755" spans="1:4" hidden="1" outlineLevel="1">
      <c r="A1755" s="335" t="s">
        <v>3684</v>
      </c>
      <c r="B1755" s="336" t="s">
        <v>1807</v>
      </c>
      <c r="C1755" s="337" t="s">
        <v>12</v>
      </c>
      <c r="D1755" s="338">
        <v>1.95</v>
      </c>
    </row>
    <row r="1756" spans="1:4" ht="25.5" hidden="1" outlineLevel="1">
      <c r="A1756" s="339" t="s">
        <v>3685</v>
      </c>
      <c r="B1756" s="340" t="s">
        <v>1808</v>
      </c>
      <c r="C1756" s="341" t="s">
        <v>12</v>
      </c>
      <c r="D1756" s="342">
        <v>6.74</v>
      </c>
    </row>
    <row r="1757" spans="1:4" hidden="1" outlineLevel="1">
      <c r="A1757" s="335" t="s">
        <v>3686</v>
      </c>
      <c r="B1757" s="336" t="s">
        <v>1809</v>
      </c>
      <c r="C1757" s="337" t="s">
        <v>12</v>
      </c>
      <c r="D1757" s="338">
        <v>5.43</v>
      </c>
    </row>
    <row r="1758" spans="1:4" hidden="1" outlineLevel="1">
      <c r="A1758" s="992" t="s">
        <v>3687</v>
      </c>
      <c r="B1758" s="993" t="s">
        <v>1783</v>
      </c>
      <c r="C1758" s="994"/>
      <c r="D1758" s="995"/>
    </row>
    <row r="1759" spans="1:4" hidden="1" outlineLevel="1">
      <c r="A1759" s="339" t="s">
        <v>3688</v>
      </c>
      <c r="B1759" s="340" t="s">
        <v>1810</v>
      </c>
      <c r="C1759" s="341" t="s">
        <v>12</v>
      </c>
      <c r="D1759" s="342">
        <v>8.08</v>
      </c>
    </row>
    <row r="1760" spans="1:4" hidden="1" outlineLevel="1">
      <c r="A1760" s="335" t="s">
        <v>3689</v>
      </c>
      <c r="B1760" s="336" t="s">
        <v>1801</v>
      </c>
      <c r="C1760" s="337" t="s">
        <v>12</v>
      </c>
      <c r="D1760" s="338">
        <v>9.2200000000000006</v>
      </c>
    </row>
    <row r="1761" spans="1:4" hidden="1" outlineLevel="1">
      <c r="A1761" s="339" t="s">
        <v>3690</v>
      </c>
      <c r="B1761" s="340" t="s">
        <v>1802</v>
      </c>
      <c r="C1761" s="341" t="s">
        <v>12</v>
      </c>
      <c r="D1761" s="342">
        <v>1.47</v>
      </c>
    </row>
    <row r="1762" spans="1:4" hidden="1" outlineLevel="1">
      <c r="A1762" s="335" t="s">
        <v>3691</v>
      </c>
      <c r="B1762" s="336" t="s">
        <v>1787</v>
      </c>
      <c r="C1762" s="337" t="s">
        <v>12</v>
      </c>
      <c r="D1762" s="338">
        <v>0.72</v>
      </c>
    </row>
    <row r="1763" spans="1:4" hidden="1" outlineLevel="1">
      <c r="A1763" s="339" t="s">
        <v>3692</v>
      </c>
      <c r="B1763" s="340" t="s">
        <v>1788</v>
      </c>
      <c r="C1763" s="341" t="s">
        <v>12</v>
      </c>
      <c r="D1763" s="342">
        <v>2.72</v>
      </c>
    </row>
    <row r="1764" spans="1:4" hidden="1" outlineLevel="1">
      <c r="A1764" s="849" t="s">
        <v>3693</v>
      </c>
      <c r="B1764" s="848" t="s">
        <v>1758</v>
      </c>
      <c r="C1764" s="847"/>
      <c r="D1764" s="846"/>
    </row>
    <row r="1765" spans="1:4" hidden="1" outlineLevel="1">
      <c r="A1765" s="992" t="s">
        <v>3694</v>
      </c>
      <c r="B1765" s="993" t="s">
        <v>3516</v>
      </c>
      <c r="C1765" s="994"/>
      <c r="D1765" s="995"/>
    </row>
    <row r="1766" spans="1:4" hidden="1" outlineLevel="1">
      <c r="A1766" s="335" t="s">
        <v>3695</v>
      </c>
      <c r="B1766" s="336" t="s">
        <v>3561</v>
      </c>
      <c r="C1766" s="337" t="s">
        <v>3</v>
      </c>
      <c r="D1766" s="338">
        <v>8.59</v>
      </c>
    </row>
    <row r="1767" spans="1:4" hidden="1" outlineLevel="1">
      <c r="A1767" s="339" t="s">
        <v>3696</v>
      </c>
      <c r="B1767" s="340" t="s">
        <v>3563</v>
      </c>
      <c r="C1767" s="341" t="s">
        <v>3</v>
      </c>
      <c r="D1767" s="342">
        <v>10.95</v>
      </c>
    </row>
    <row r="1768" spans="1:4" hidden="1" outlineLevel="1">
      <c r="A1768" s="335" t="s">
        <v>3697</v>
      </c>
      <c r="B1768" s="336" t="s">
        <v>3565</v>
      </c>
      <c r="C1768" s="337" t="s">
        <v>3</v>
      </c>
      <c r="D1768" s="338">
        <v>7.89</v>
      </c>
    </row>
    <row r="1769" spans="1:4" hidden="1" outlineLevel="1">
      <c r="A1769" s="992" t="s">
        <v>3698</v>
      </c>
      <c r="B1769" s="993" t="s">
        <v>1777</v>
      </c>
      <c r="C1769" s="994"/>
      <c r="D1769" s="995"/>
    </row>
    <row r="1770" spans="1:4" hidden="1" outlineLevel="1">
      <c r="A1770" s="339" t="s">
        <v>3699</v>
      </c>
      <c r="B1770" s="340" t="s">
        <v>3539</v>
      </c>
      <c r="C1770" s="341" t="s">
        <v>12</v>
      </c>
      <c r="D1770" s="342">
        <v>0.04</v>
      </c>
    </row>
    <row r="1771" spans="1:4" hidden="1" outlineLevel="1">
      <c r="A1771" s="335" t="s">
        <v>3700</v>
      </c>
      <c r="B1771" s="336" t="s">
        <v>1779</v>
      </c>
      <c r="C1771" s="337" t="s">
        <v>12</v>
      </c>
      <c r="D1771" s="338">
        <v>0.9</v>
      </c>
    </row>
    <row r="1772" spans="1:4" hidden="1" outlineLevel="1">
      <c r="A1772" s="339" t="s">
        <v>3701</v>
      </c>
      <c r="B1772" s="340" t="s">
        <v>1780</v>
      </c>
      <c r="C1772" s="341" t="s">
        <v>12</v>
      </c>
      <c r="D1772" s="342">
        <v>0.9</v>
      </c>
    </row>
    <row r="1773" spans="1:4" hidden="1" outlineLevel="1">
      <c r="A1773" s="335" t="s">
        <v>3702</v>
      </c>
      <c r="B1773" s="336" t="s">
        <v>1806</v>
      </c>
      <c r="C1773" s="337" t="s">
        <v>12</v>
      </c>
      <c r="D1773" s="338">
        <v>0.59</v>
      </c>
    </row>
    <row r="1774" spans="1:4" hidden="1" outlineLevel="1">
      <c r="A1774" s="339" t="s">
        <v>3703</v>
      </c>
      <c r="B1774" s="340" t="s">
        <v>1795</v>
      </c>
      <c r="C1774" s="341" t="s">
        <v>12</v>
      </c>
      <c r="D1774" s="342">
        <v>6.05</v>
      </c>
    </row>
    <row r="1775" spans="1:4" hidden="1" outlineLevel="1">
      <c r="A1775" s="335" t="s">
        <v>3704</v>
      </c>
      <c r="B1775" s="336" t="s">
        <v>1796</v>
      </c>
      <c r="C1775" s="337" t="s">
        <v>12</v>
      </c>
      <c r="D1775" s="338">
        <v>3.39</v>
      </c>
    </row>
    <row r="1776" spans="1:4" hidden="1" outlineLevel="1">
      <c r="A1776" s="339" t="s">
        <v>3705</v>
      </c>
      <c r="B1776" s="340" t="s">
        <v>1797</v>
      </c>
      <c r="C1776" s="341" t="s">
        <v>12</v>
      </c>
      <c r="D1776" s="342">
        <v>3.2</v>
      </c>
    </row>
    <row r="1777" spans="1:4" hidden="1" outlineLevel="1">
      <c r="A1777" s="335" t="s">
        <v>3706</v>
      </c>
      <c r="B1777" s="336" t="s">
        <v>1807</v>
      </c>
      <c r="C1777" s="337" t="s">
        <v>12</v>
      </c>
      <c r="D1777" s="338">
        <v>1.95</v>
      </c>
    </row>
    <row r="1778" spans="1:4" ht="25.5" hidden="1" outlineLevel="1">
      <c r="A1778" s="339" t="s">
        <v>3707</v>
      </c>
      <c r="B1778" s="340" t="s">
        <v>1808</v>
      </c>
      <c r="C1778" s="341" t="s">
        <v>12</v>
      </c>
      <c r="D1778" s="342">
        <v>6.74</v>
      </c>
    </row>
    <row r="1779" spans="1:4" hidden="1" outlineLevel="1">
      <c r="A1779" s="335" t="s">
        <v>3708</v>
      </c>
      <c r="B1779" s="336" t="s">
        <v>1809</v>
      </c>
      <c r="C1779" s="337" t="s">
        <v>12</v>
      </c>
      <c r="D1779" s="338">
        <v>5.43</v>
      </c>
    </row>
    <row r="1780" spans="1:4" hidden="1" outlineLevel="1">
      <c r="A1780" s="992" t="s">
        <v>3709</v>
      </c>
      <c r="B1780" s="993" t="s">
        <v>1783</v>
      </c>
      <c r="C1780" s="994"/>
      <c r="D1780" s="995"/>
    </row>
    <row r="1781" spans="1:4" hidden="1" outlineLevel="1">
      <c r="A1781" s="339" t="s">
        <v>3710</v>
      </c>
      <c r="B1781" s="340" t="s">
        <v>1810</v>
      </c>
      <c r="C1781" s="341" t="s">
        <v>12</v>
      </c>
      <c r="D1781" s="342">
        <v>8.08</v>
      </c>
    </row>
    <row r="1782" spans="1:4" hidden="1" outlineLevel="1">
      <c r="A1782" s="335" t="s">
        <v>3711</v>
      </c>
      <c r="B1782" s="336" t="s">
        <v>1801</v>
      </c>
      <c r="C1782" s="337" t="s">
        <v>12</v>
      </c>
      <c r="D1782" s="338">
        <v>9.2200000000000006</v>
      </c>
    </row>
    <row r="1783" spans="1:4" hidden="1" outlineLevel="1">
      <c r="A1783" s="339" t="s">
        <v>3712</v>
      </c>
      <c r="B1783" s="340" t="s">
        <v>1802</v>
      </c>
      <c r="C1783" s="341" t="s">
        <v>12</v>
      </c>
      <c r="D1783" s="342">
        <v>1.47</v>
      </c>
    </row>
    <row r="1784" spans="1:4" hidden="1" outlineLevel="1">
      <c r="A1784" s="335" t="s">
        <v>3713</v>
      </c>
      <c r="B1784" s="336" t="s">
        <v>1787</v>
      </c>
      <c r="C1784" s="337" t="s">
        <v>12</v>
      </c>
      <c r="D1784" s="338">
        <v>0.72</v>
      </c>
    </row>
    <row r="1785" spans="1:4" hidden="1" outlineLevel="1">
      <c r="A1785" s="339" t="s">
        <v>3714</v>
      </c>
      <c r="B1785" s="340" t="s">
        <v>1788</v>
      </c>
      <c r="C1785" s="341" t="s">
        <v>12</v>
      </c>
      <c r="D1785" s="342">
        <v>2.72</v>
      </c>
    </row>
    <row r="1786" spans="1:4" hidden="1" outlineLevel="1">
      <c r="A1786" s="849" t="s">
        <v>3715</v>
      </c>
      <c r="B1786" s="848" t="s">
        <v>1759</v>
      </c>
      <c r="C1786" s="847"/>
      <c r="D1786" s="846"/>
    </row>
    <row r="1787" spans="1:4" hidden="1" outlineLevel="1">
      <c r="A1787" s="992" t="s">
        <v>3716</v>
      </c>
      <c r="B1787" s="993" t="s">
        <v>3516</v>
      </c>
      <c r="C1787" s="994"/>
      <c r="D1787" s="995"/>
    </row>
    <row r="1788" spans="1:4" hidden="1" outlineLevel="1">
      <c r="A1788" s="335" t="s">
        <v>3717</v>
      </c>
      <c r="B1788" s="336" t="s">
        <v>3561</v>
      </c>
      <c r="C1788" s="337" t="s">
        <v>3</v>
      </c>
      <c r="D1788" s="338">
        <v>8.59</v>
      </c>
    </row>
    <row r="1789" spans="1:4" hidden="1" outlineLevel="1">
      <c r="A1789" s="339" t="s">
        <v>3718</v>
      </c>
      <c r="B1789" s="340" t="s">
        <v>3563</v>
      </c>
      <c r="C1789" s="341" t="s">
        <v>3</v>
      </c>
      <c r="D1789" s="342">
        <v>10.95</v>
      </c>
    </row>
    <row r="1790" spans="1:4" hidden="1" outlineLevel="1">
      <c r="A1790" s="335" t="s">
        <v>3719</v>
      </c>
      <c r="B1790" s="336" t="s">
        <v>3565</v>
      </c>
      <c r="C1790" s="337" t="s">
        <v>3</v>
      </c>
      <c r="D1790" s="338">
        <v>7.89</v>
      </c>
    </row>
    <row r="1791" spans="1:4" hidden="1" outlineLevel="1">
      <c r="A1791" s="992" t="s">
        <v>3720</v>
      </c>
      <c r="B1791" s="993" t="s">
        <v>1777</v>
      </c>
      <c r="C1791" s="994"/>
      <c r="D1791" s="995"/>
    </row>
    <row r="1792" spans="1:4" hidden="1" outlineLevel="1">
      <c r="A1792" s="339" t="s">
        <v>3721</v>
      </c>
      <c r="B1792" s="340" t="s">
        <v>3539</v>
      </c>
      <c r="C1792" s="341" t="s">
        <v>12</v>
      </c>
      <c r="D1792" s="342">
        <v>0.04</v>
      </c>
    </row>
    <row r="1793" spans="1:4" hidden="1" outlineLevel="1">
      <c r="A1793" s="335" t="s">
        <v>3722</v>
      </c>
      <c r="B1793" s="336" t="s">
        <v>1779</v>
      </c>
      <c r="C1793" s="337" t="s">
        <v>12</v>
      </c>
      <c r="D1793" s="338">
        <v>0.9</v>
      </c>
    </row>
    <row r="1794" spans="1:4" hidden="1" outlineLevel="1">
      <c r="A1794" s="339" t="s">
        <v>3723</v>
      </c>
      <c r="B1794" s="340" t="s">
        <v>1780</v>
      </c>
      <c r="C1794" s="341" t="s">
        <v>12</v>
      </c>
      <c r="D1794" s="342">
        <v>0.9</v>
      </c>
    </row>
    <row r="1795" spans="1:4" hidden="1" outlineLevel="1">
      <c r="A1795" s="335" t="s">
        <v>3724</v>
      </c>
      <c r="B1795" s="336" t="s">
        <v>1806</v>
      </c>
      <c r="C1795" s="337" t="s">
        <v>12</v>
      </c>
      <c r="D1795" s="338">
        <v>0.59</v>
      </c>
    </row>
    <row r="1796" spans="1:4" hidden="1" outlineLevel="1">
      <c r="A1796" s="339" t="s">
        <v>3725</v>
      </c>
      <c r="B1796" s="340" t="s">
        <v>1795</v>
      </c>
      <c r="C1796" s="341" t="s">
        <v>12</v>
      </c>
      <c r="D1796" s="342">
        <v>6.05</v>
      </c>
    </row>
    <row r="1797" spans="1:4" hidden="1" outlineLevel="1">
      <c r="A1797" s="335" t="s">
        <v>3726</v>
      </c>
      <c r="B1797" s="336" t="s">
        <v>1796</v>
      </c>
      <c r="C1797" s="337" t="s">
        <v>12</v>
      </c>
      <c r="D1797" s="338">
        <v>3.39</v>
      </c>
    </row>
    <row r="1798" spans="1:4" hidden="1" outlineLevel="1">
      <c r="A1798" s="339" t="s">
        <v>3727</v>
      </c>
      <c r="B1798" s="340" t="s">
        <v>1797</v>
      </c>
      <c r="C1798" s="341" t="s">
        <v>12</v>
      </c>
      <c r="D1798" s="342">
        <v>3.2</v>
      </c>
    </row>
    <row r="1799" spans="1:4" hidden="1" outlineLevel="1">
      <c r="A1799" s="335" t="s">
        <v>3728</v>
      </c>
      <c r="B1799" s="336" t="s">
        <v>1807</v>
      </c>
      <c r="C1799" s="337" t="s">
        <v>12</v>
      </c>
      <c r="D1799" s="338">
        <v>1.95</v>
      </c>
    </row>
    <row r="1800" spans="1:4" ht="25.5" hidden="1" outlineLevel="1">
      <c r="A1800" s="339" t="s">
        <v>3729</v>
      </c>
      <c r="B1800" s="340" t="s">
        <v>1808</v>
      </c>
      <c r="C1800" s="341" t="s">
        <v>12</v>
      </c>
      <c r="D1800" s="342">
        <v>6.74</v>
      </c>
    </row>
    <row r="1801" spans="1:4" hidden="1" outlineLevel="1">
      <c r="A1801" s="335" t="s">
        <v>3730</v>
      </c>
      <c r="B1801" s="336" t="s">
        <v>1809</v>
      </c>
      <c r="C1801" s="337" t="s">
        <v>12</v>
      </c>
      <c r="D1801" s="338">
        <v>5.43</v>
      </c>
    </row>
    <row r="1802" spans="1:4" hidden="1" outlineLevel="1">
      <c r="A1802" s="992" t="s">
        <v>3731</v>
      </c>
      <c r="B1802" s="993" t="s">
        <v>1783</v>
      </c>
      <c r="C1802" s="994"/>
      <c r="D1802" s="995"/>
    </row>
    <row r="1803" spans="1:4" hidden="1" outlineLevel="1">
      <c r="A1803" s="339" t="s">
        <v>3732</v>
      </c>
      <c r="B1803" s="340" t="s">
        <v>1810</v>
      </c>
      <c r="C1803" s="341" t="s">
        <v>12</v>
      </c>
      <c r="D1803" s="342">
        <v>8.08</v>
      </c>
    </row>
    <row r="1804" spans="1:4" hidden="1" outlineLevel="1">
      <c r="A1804" s="335" t="s">
        <v>3733</v>
      </c>
      <c r="B1804" s="336" t="s">
        <v>1801</v>
      </c>
      <c r="C1804" s="337" t="s">
        <v>12</v>
      </c>
      <c r="D1804" s="338">
        <v>9.2200000000000006</v>
      </c>
    </row>
    <row r="1805" spans="1:4" hidden="1" outlineLevel="1">
      <c r="A1805" s="339" t="s">
        <v>3734</v>
      </c>
      <c r="B1805" s="340" t="s">
        <v>1802</v>
      </c>
      <c r="C1805" s="341" t="s">
        <v>12</v>
      </c>
      <c r="D1805" s="342">
        <v>1.47</v>
      </c>
    </row>
    <row r="1806" spans="1:4" hidden="1" outlineLevel="1">
      <c r="A1806" s="335" t="s">
        <v>3735</v>
      </c>
      <c r="B1806" s="336" t="s">
        <v>1787</v>
      </c>
      <c r="C1806" s="337" t="s">
        <v>12</v>
      </c>
      <c r="D1806" s="338">
        <v>0.72</v>
      </c>
    </row>
    <row r="1807" spans="1:4" hidden="1" outlineLevel="1">
      <c r="A1807" s="339" t="s">
        <v>3736</v>
      </c>
      <c r="B1807" s="340" t="s">
        <v>1788</v>
      </c>
      <c r="C1807" s="341" t="s">
        <v>12</v>
      </c>
      <c r="D1807" s="342">
        <v>2.72</v>
      </c>
    </row>
    <row r="1808" spans="1:4" hidden="1" outlineLevel="1">
      <c r="A1808" s="849" t="s">
        <v>3737</v>
      </c>
      <c r="B1808" s="848" t="s">
        <v>1049</v>
      </c>
      <c r="C1808" s="847"/>
      <c r="D1808" s="846"/>
    </row>
    <row r="1809" spans="1:4" hidden="1" outlineLevel="1">
      <c r="A1809" s="992" t="s">
        <v>3738</v>
      </c>
      <c r="B1809" s="993" t="s">
        <v>3516</v>
      </c>
      <c r="C1809" s="994"/>
      <c r="D1809" s="995"/>
    </row>
    <row r="1810" spans="1:4" hidden="1" outlineLevel="1">
      <c r="A1810" s="335" t="s">
        <v>3739</v>
      </c>
      <c r="B1810" s="336" t="s">
        <v>3561</v>
      </c>
      <c r="C1810" s="337" t="s">
        <v>3</v>
      </c>
      <c r="D1810" s="338">
        <v>8.56</v>
      </c>
    </row>
    <row r="1811" spans="1:4" hidden="1" outlineLevel="1">
      <c r="A1811" s="339" t="s">
        <v>3740</v>
      </c>
      <c r="B1811" s="340" t="s">
        <v>3563</v>
      </c>
      <c r="C1811" s="341" t="s">
        <v>3</v>
      </c>
      <c r="D1811" s="342">
        <v>10.95</v>
      </c>
    </row>
    <row r="1812" spans="1:4" hidden="1" outlineLevel="1">
      <c r="A1812" s="335" t="s">
        <v>3741</v>
      </c>
      <c r="B1812" s="336" t="s">
        <v>3565</v>
      </c>
      <c r="C1812" s="337" t="s">
        <v>3</v>
      </c>
      <c r="D1812" s="338">
        <v>7.89</v>
      </c>
    </row>
    <row r="1813" spans="1:4" hidden="1" outlineLevel="1">
      <c r="A1813" s="992" t="s">
        <v>3742</v>
      </c>
      <c r="B1813" s="993" t="s">
        <v>1777</v>
      </c>
      <c r="C1813" s="994"/>
      <c r="D1813" s="995"/>
    </row>
    <row r="1814" spans="1:4" hidden="1" outlineLevel="1">
      <c r="A1814" s="339" t="s">
        <v>3743</v>
      </c>
      <c r="B1814" s="340" t="s">
        <v>3539</v>
      </c>
      <c r="C1814" s="341" t="s">
        <v>12</v>
      </c>
      <c r="D1814" s="342">
        <v>0.04</v>
      </c>
    </row>
    <row r="1815" spans="1:4" hidden="1" outlineLevel="1">
      <c r="A1815" s="335" t="s">
        <v>3744</v>
      </c>
      <c r="B1815" s="336" t="s">
        <v>1779</v>
      </c>
      <c r="C1815" s="337" t="s">
        <v>12</v>
      </c>
      <c r="D1815" s="338">
        <v>0.9</v>
      </c>
    </row>
    <row r="1816" spans="1:4" hidden="1" outlineLevel="1">
      <c r="A1816" s="339" t="s">
        <v>3745</v>
      </c>
      <c r="B1816" s="340" t="s">
        <v>1780</v>
      </c>
      <c r="C1816" s="341" t="s">
        <v>12</v>
      </c>
      <c r="D1816" s="342">
        <v>0.9</v>
      </c>
    </row>
    <row r="1817" spans="1:4" hidden="1" outlineLevel="1">
      <c r="A1817" s="335" t="s">
        <v>3746</v>
      </c>
      <c r="B1817" s="336" t="s">
        <v>1795</v>
      </c>
      <c r="C1817" s="337" t="s">
        <v>12</v>
      </c>
      <c r="D1817" s="338">
        <v>4.03</v>
      </c>
    </row>
    <row r="1818" spans="1:4" hidden="1" outlineLevel="1">
      <c r="A1818" s="339" t="s">
        <v>3747</v>
      </c>
      <c r="B1818" s="340" t="s">
        <v>1796</v>
      </c>
      <c r="C1818" s="341" t="s">
        <v>12</v>
      </c>
      <c r="D1818" s="342">
        <v>2.72</v>
      </c>
    </row>
    <row r="1819" spans="1:4" hidden="1" outlineLevel="1">
      <c r="A1819" s="335" t="s">
        <v>3748</v>
      </c>
      <c r="B1819" s="336" t="s">
        <v>1797</v>
      </c>
      <c r="C1819" s="337" t="s">
        <v>12</v>
      </c>
      <c r="D1819" s="338">
        <v>3.2</v>
      </c>
    </row>
    <row r="1820" spans="1:4" hidden="1" outlineLevel="1">
      <c r="A1820" s="339" t="s">
        <v>3749</v>
      </c>
      <c r="B1820" s="340" t="s">
        <v>1807</v>
      </c>
      <c r="C1820" s="341" t="s">
        <v>12</v>
      </c>
      <c r="D1820" s="342">
        <v>1.95</v>
      </c>
    </row>
    <row r="1821" spans="1:4" ht="25.5" hidden="1" outlineLevel="1">
      <c r="A1821" s="335" t="s">
        <v>3750</v>
      </c>
      <c r="B1821" s="336" t="s">
        <v>1808</v>
      </c>
      <c r="C1821" s="337" t="s">
        <v>12</v>
      </c>
      <c r="D1821" s="338">
        <v>13.48</v>
      </c>
    </row>
    <row r="1822" spans="1:4" hidden="1" outlineLevel="1">
      <c r="A1822" s="339" t="s">
        <v>3751</v>
      </c>
      <c r="B1822" s="340" t="s">
        <v>1799</v>
      </c>
      <c r="C1822" s="341" t="s">
        <v>12</v>
      </c>
      <c r="D1822" s="342">
        <v>5.0599999999999996</v>
      </c>
    </row>
    <row r="1823" spans="1:4" hidden="1" outlineLevel="1">
      <c r="A1823" s="992" t="s">
        <v>3752</v>
      </c>
      <c r="B1823" s="993" t="s">
        <v>1783</v>
      </c>
      <c r="C1823" s="994"/>
      <c r="D1823" s="995"/>
    </row>
    <row r="1824" spans="1:4" hidden="1" outlineLevel="1">
      <c r="A1824" s="335" t="s">
        <v>3753</v>
      </c>
      <c r="B1824" s="336" t="s">
        <v>1810</v>
      </c>
      <c r="C1824" s="337" t="s">
        <v>12</v>
      </c>
      <c r="D1824" s="338">
        <v>16.16</v>
      </c>
    </row>
    <row r="1825" spans="1:4" hidden="1" outlineLevel="1">
      <c r="A1825" s="339" t="s">
        <v>3754</v>
      </c>
      <c r="B1825" s="340" t="s">
        <v>1802</v>
      </c>
      <c r="C1825" s="341" t="s">
        <v>12</v>
      </c>
      <c r="D1825" s="342">
        <v>1.47</v>
      </c>
    </row>
    <row r="1826" spans="1:4" hidden="1" outlineLevel="1">
      <c r="A1826" s="335" t="s">
        <v>3755</v>
      </c>
      <c r="B1826" s="336" t="s">
        <v>1787</v>
      </c>
      <c r="C1826" s="337" t="s">
        <v>12</v>
      </c>
      <c r="D1826" s="338">
        <v>0.72</v>
      </c>
    </row>
    <row r="1827" spans="1:4" hidden="1" outlineLevel="1">
      <c r="A1827" s="339" t="s">
        <v>3756</v>
      </c>
      <c r="B1827" s="340" t="s">
        <v>1788</v>
      </c>
      <c r="C1827" s="341" t="s">
        <v>12</v>
      </c>
      <c r="D1827" s="342">
        <v>2.72</v>
      </c>
    </row>
    <row r="1828" spans="1:4" hidden="1" outlineLevel="1">
      <c r="A1828" s="849" t="s">
        <v>3757</v>
      </c>
      <c r="B1828" s="848" t="s">
        <v>1048</v>
      </c>
      <c r="C1828" s="847"/>
      <c r="D1828" s="846"/>
    </row>
    <row r="1829" spans="1:4" hidden="1" outlineLevel="1">
      <c r="A1829" s="992" t="s">
        <v>3758</v>
      </c>
      <c r="B1829" s="993" t="s">
        <v>3516</v>
      </c>
      <c r="C1829" s="994"/>
      <c r="D1829" s="995"/>
    </row>
    <row r="1830" spans="1:4" hidden="1" outlineLevel="1">
      <c r="A1830" s="335" t="s">
        <v>3759</v>
      </c>
      <c r="B1830" s="336" t="s">
        <v>3561</v>
      </c>
      <c r="C1830" s="337" t="s">
        <v>3</v>
      </c>
      <c r="D1830" s="338">
        <v>6.27</v>
      </c>
    </row>
    <row r="1831" spans="1:4" hidden="1" outlineLevel="1">
      <c r="A1831" s="339" t="s">
        <v>3760</v>
      </c>
      <c r="B1831" s="340" t="s">
        <v>3761</v>
      </c>
      <c r="C1831" s="341" t="s">
        <v>3</v>
      </c>
      <c r="D1831" s="342">
        <v>6.89</v>
      </c>
    </row>
    <row r="1832" spans="1:4" hidden="1" outlineLevel="1">
      <c r="A1832" s="335" t="s">
        <v>3762</v>
      </c>
      <c r="B1832" s="336" t="s">
        <v>3763</v>
      </c>
      <c r="C1832" s="337" t="s">
        <v>3</v>
      </c>
      <c r="D1832" s="338">
        <v>7.68</v>
      </c>
    </row>
    <row r="1833" spans="1:4" hidden="1" outlineLevel="1">
      <c r="A1833" s="339" t="s">
        <v>3764</v>
      </c>
      <c r="B1833" s="340" t="s">
        <v>3563</v>
      </c>
      <c r="C1833" s="341" t="s">
        <v>3</v>
      </c>
      <c r="D1833" s="342">
        <v>8.3800000000000008</v>
      </c>
    </row>
    <row r="1834" spans="1:4" hidden="1" outlineLevel="1">
      <c r="A1834" s="335" t="s">
        <v>3765</v>
      </c>
      <c r="B1834" s="336" t="s">
        <v>3565</v>
      </c>
      <c r="C1834" s="337" t="s">
        <v>3</v>
      </c>
      <c r="D1834" s="338">
        <v>5.51</v>
      </c>
    </row>
    <row r="1835" spans="1:4" hidden="1" outlineLevel="1">
      <c r="A1835" s="992" t="s">
        <v>3766</v>
      </c>
      <c r="B1835" s="993" t="s">
        <v>1777</v>
      </c>
      <c r="C1835" s="994"/>
      <c r="D1835" s="995"/>
    </row>
    <row r="1836" spans="1:4" hidden="1" outlineLevel="1">
      <c r="A1836" s="339" t="s">
        <v>3767</v>
      </c>
      <c r="B1836" s="340" t="s">
        <v>3768</v>
      </c>
      <c r="C1836" s="341" t="s">
        <v>12</v>
      </c>
      <c r="D1836" s="342">
        <v>0.02</v>
      </c>
    </row>
    <row r="1837" spans="1:4" hidden="1" outlineLevel="1">
      <c r="A1837" s="335" t="s">
        <v>3769</v>
      </c>
      <c r="B1837" s="336" t="s">
        <v>3539</v>
      </c>
      <c r="C1837" s="337" t="s">
        <v>12</v>
      </c>
      <c r="D1837" s="338">
        <v>0.04</v>
      </c>
    </row>
    <row r="1838" spans="1:4" hidden="1" outlineLevel="1">
      <c r="A1838" s="339" t="s">
        <v>3770</v>
      </c>
      <c r="B1838" s="340" t="s">
        <v>1779</v>
      </c>
      <c r="C1838" s="341" t="s">
        <v>12</v>
      </c>
      <c r="D1838" s="342">
        <v>0.9</v>
      </c>
    </row>
    <row r="1839" spans="1:4" hidden="1" outlineLevel="1">
      <c r="A1839" s="335" t="s">
        <v>3771</v>
      </c>
      <c r="B1839" s="336" t="s">
        <v>1780</v>
      </c>
      <c r="C1839" s="337" t="s">
        <v>12</v>
      </c>
      <c r="D1839" s="338">
        <v>0.9</v>
      </c>
    </row>
    <row r="1840" spans="1:4" hidden="1" outlineLevel="1">
      <c r="A1840" s="339" t="s">
        <v>3772</v>
      </c>
      <c r="B1840" s="340" t="s">
        <v>3773</v>
      </c>
      <c r="C1840" s="341" t="s">
        <v>12</v>
      </c>
      <c r="D1840" s="342">
        <v>15.05</v>
      </c>
    </row>
    <row r="1841" spans="1:4" hidden="1" outlineLevel="1">
      <c r="A1841" s="335" t="s">
        <v>3774</v>
      </c>
      <c r="B1841" s="336" t="s">
        <v>1806</v>
      </c>
      <c r="C1841" s="337" t="s">
        <v>12</v>
      </c>
      <c r="D1841" s="338">
        <v>0.59</v>
      </c>
    </row>
    <row r="1842" spans="1:4" hidden="1" outlineLevel="1">
      <c r="A1842" s="339" t="s">
        <v>3775</v>
      </c>
      <c r="B1842" s="340" t="s">
        <v>1795</v>
      </c>
      <c r="C1842" s="341" t="s">
        <v>12</v>
      </c>
      <c r="D1842" s="342">
        <v>2.02</v>
      </c>
    </row>
    <row r="1843" spans="1:4" hidden="1" outlineLevel="1">
      <c r="A1843" s="335" t="s">
        <v>3776</v>
      </c>
      <c r="B1843" s="336" t="s">
        <v>1796</v>
      </c>
      <c r="C1843" s="337" t="s">
        <v>12</v>
      </c>
      <c r="D1843" s="338">
        <v>1.36</v>
      </c>
    </row>
    <row r="1844" spans="1:4" hidden="1" outlineLevel="1">
      <c r="A1844" s="339" t="s">
        <v>3777</v>
      </c>
      <c r="B1844" s="340" t="s">
        <v>1797</v>
      </c>
      <c r="C1844" s="341" t="s">
        <v>12</v>
      </c>
      <c r="D1844" s="342">
        <v>1.6</v>
      </c>
    </row>
    <row r="1845" spans="1:4" hidden="1" outlineLevel="1">
      <c r="A1845" s="335" t="s">
        <v>3778</v>
      </c>
      <c r="B1845" s="336" t="s">
        <v>1807</v>
      </c>
      <c r="C1845" s="337" t="s">
        <v>12</v>
      </c>
      <c r="D1845" s="338">
        <v>1.95</v>
      </c>
    </row>
    <row r="1846" spans="1:4" ht="25.5" hidden="1" outlineLevel="1">
      <c r="A1846" s="339" t="s">
        <v>3779</v>
      </c>
      <c r="B1846" s="340" t="s">
        <v>1817</v>
      </c>
      <c r="C1846" s="341" t="s">
        <v>12</v>
      </c>
      <c r="D1846" s="342">
        <v>22.9</v>
      </c>
    </row>
    <row r="1847" spans="1:4" hidden="1" outlineLevel="1">
      <c r="A1847" s="335" t="s">
        <v>3780</v>
      </c>
      <c r="B1847" s="336" t="s">
        <v>1799</v>
      </c>
      <c r="C1847" s="337" t="s">
        <v>12</v>
      </c>
      <c r="D1847" s="338">
        <v>5.0599999999999996</v>
      </c>
    </row>
    <row r="1848" spans="1:4" hidden="1" outlineLevel="1">
      <c r="A1848" s="339" t="s">
        <v>3781</v>
      </c>
      <c r="B1848" s="340" t="s">
        <v>1818</v>
      </c>
      <c r="C1848" s="341" t="s">
        <v>12</v>
      </c>
      <c r="D1848" s="342">
        <v>9.0399999999999991</v>
      </c>
    </row>
    <row r="1849" spans="1:4" hidden="1" outlineLevel="1">
      <c r="A1849" s="992" t="s">
        <v>3782</v>
      </c>
      <c r="B1849" s="993" t="s">
        <v>1783</v>
      </c>
      <c r="C1849" s="994"/>
      <c r="D1849" s="995"/>
    </row>
    <row r="1850" spans="1:4" hidden="1" outlineLevel="1">
      <c r="A1850" s="335" t="s">
        <v>3783</v>
      </c>
      <c r="B1850" s="336" t="s">
        <v>1810</v>
      </c>
      <c r="C1850" s="337" t="s">
        <v>12</v>
      </c>
      <c r="D1850" s="338">
        <v>8.08</v>
      </c>
    </row>
    <row r="1851" spans="1:4" hidden="1" outlineLevel="1">
      <c r="A1851" s="339" t="s">
        <v>3784</v>
      </c>
      <c r="B1851" s="340" t="s">
        <v>1802</v>
      </c>
      <c r="C1851" s="341" t="s">
        <v>12</v>
      </c>
      <c r="D1851" s="342">
        <v>1.47</v>
      </c>
    </row>
    <row r="1852" spans="1:4" hidden="1" outlineLevel="1">
      <c r="A1852" s="335" t="s">
        <v>3785</v>
      </c>
      <c r="B1852" s="336" t="s">
        <v>1819</v>
      </c>
      <c r="C1852" s="337" t="s">
        <v>12</v>
      </c>
      <c r="D1852" s="338">
        <v>3.78</v>
      </c>
    </row>
    <row r="1853" spans="1:4" hidden="1" outlineLevel="1">
      <c r="A1853" s="339" t="s">
        <v>3786</v>
      </c>
      <c r="B1853" s="340" t="s">
        <v>1820</v>
      </c>
      <c r="C1853" s="341" t="s">
        <v>12</v>
      </c>
      <c r="D1853" s="342">
        <v>1.08</v>
      </c>
    </row>
    <row r="1854" spans="1:4" hidden="1" outlineLevel="1">
      <c r="A1854" s="335" t="s">
        <v>3787</v>
      </c>
      <c r="B1854" s="336" t="s">
        <v>1787</v>
      </c>
      <c r="C1854" s="337" t="s">
        <v>12</v>
      </c>
      <c r="D1854" s="338">
        <v>0.72</v>
      </c>
    </row>
    <row r="1855" spans="1:4" hidden="1" outlineLevel="1">
      <c r="A1855" s="339" t="s">
        <v>3788</v>
      </c>
      <c r="B1855" s="340" t="s">
        <v>1788</v>
      </c>
      <c r="C1855" s="341" t="s">
        <v>12</v>
      </c>
      <c r="D1855" s="342">
        <v>2.72</v>
      </c>
    </row>
    <row r="1856" spans="1:4" hidden="1" outlineLevel="1">
      <c r="A1856" s="849" t="s">
        <v>3789</v>
      </c>
      <c r="B1856" s="848" t="s">
        <v>1055</v>
      </c>
      <c r="C1856" s="847"/>
      <c r="D1856" s="846"/>
    </row>
    <row r="1857" spans="1:4" hidden="1" outlineLevel="1">
      <c r="A1857" s="992" t="s">
        <v>3790</v>
      </c>
      <c r="B1857" s="993" t="s">
        <v>1783</v>
      </c>
      <c r="C1857" s="994"/>
      <c r="D1857" s="995"/>
    </row>
    <row r="1858" spans="1:4" hidden="1" outlineLevel="1">
      <c r="A1858" s="335" t="s">
        <v>3791</v>
      </c>
      <c r="B1858" s="336" t="s">
        <v>1787</v>
      </c>
      <c r="C1858" s="337" t="s">
        <v>12</v>
      </c>
      <c r="D1858" s="338">
        <v>0.72</v>
      </c>
    </row>
    <row r="1859" spans="1:4" hidden="1" outlineLevel="1">
      <c r="A1859" s="339" t="s">
        <v>3792</v>
      </c>
      <c r="B1859" s="340" t="s">
        <v>1788</v>
      </c>
      <c r="C1859" s="341" t="s">
        <v>12</v>
      </c>
      <c r="D1859" s="342">
        <v>2.72</v>
      </c>
    </row>
    <row r="1860" spans="1:4" hidden="1" outlineLevel="1">
      <c r="A1860" s="849" t="s">
        <v>3793</v>
      </c>
      <c r="B1860" s="848" t="s">
        <v>1823</v>
      </c>
      <c r="C1860" s="847"/>
      <c r="D1860" s="846"/>
    </row>
    <row r="1861" spans="1:4" hidden="1" outlineLevel="1">
      <c r="A1861" s="992" t="s">
        <v>3794</v>
      </c>
      <c r="B1861" s="993" t="s">
        <v>1783</v>
      </c>
      <c r="C1861" s="994"/>
      <c r="D1861" s="995"/>
    </row>
    <row r="1862" spans="1:4" hidden="1" outlineLevel="1">
      <c r="A1862" s="335" t="s">
        <v>3795</v>
      </c>
      <c r="B1862" s="336" t="s">
        <v>1824</v>
      </c>
      <c r="C1862" s="337" t="s">
        <v>12</v>
      </c>
      <c r="D1862" s="338">
        <v>0.19</v>
      </c>
    </row>
    <row r="1863" spans="1:4" collapsed="1">
      <c r="A1863" s="331" t="s">
        <v>3796</v>
      </c>
      <c r="B1863" s="332" t="s">
        <v>168</v>
      </c>
      <c r="C1863" s="333"/>
      <c r="D1863" s="334"/>
    </row>
    <row r="1864" spans="1:4" hidden="1" outlineLevel="1">
      <c r="A1864" s="849" t="s">
        <v>3797</v>
      </c>
      <c r="B1864" s="848" t="s">
        <v>1056</v>
      </c>
      <c r="C1864" s="847"/>
      <c r="D1864" s="846"/>
    </row>
    <row r="1865" spans="1:4" hidden="1" outlineLevel="1">
      <c r="A1865" s="992" t="s">
        <v>3798</v>
      </c>
      <c r="B1865" s="993" t="s">
        <v>3516</v>
      </c>
      <c r="C1865" s="994"/>
      <c r="D1865" s="995"/>
    </row>
    <row r="1866" spans="1:4" hidden="1" outlineLevel="1">
      <c r="A1866" s="339" t="s">
        <v>3799</v>
      </c>
      <c r="B1866" s="1003" t="s">
        <v>3800</v>
      </c>
      <c r="C1866" s="1004" t="s">
        <v>3</v>
      </c>
      <c r="D1866" s="1005">
        <v>4.55</v>
      </c>
    </row>
    <row r="1867" spans="1:4" hidden="1" outlineLevel="1">
      <c r="A1867" s="335" t="s">
        <v>3801</v>
      </c>
      <c r="B1867" s="336" t="s">
        <v>3802</v>
      </c>
      <c r="C1867" s="337" t="s">
        <v>3</v>
      </c>
      <c r="D1867" s="338">
        <v>16.309999999999999</v>
      </c>
    </row>
    <row r="1868" spans="1:4" hidden="1" outlineLevel="1">
      <c r="A1868" s="992" t="s">
        <v>3803</v>
      </c>
      <c r="B1868" s="993" t="s">
        <v>1783</v>
      </c>
      <c r="C1868" s="994"/>
      <c r="D1868" s="995"/>
    </row>
    <row r="1869" spans="1:4" hidden="1" outlineLevel="1">
      <c r="A1869" s="339" t="s">
        <v>3804</v>
      </c>
      <c r="B1869" s="340" t="s">
        <v>1825</v>
      </c>
      <c r="C1869" s="341" t="s">
        <v>2</v>
      </c>
      <c r="D1869" s="342">
        <v>2</v>
      </c>
    </row>
    <row r="1870" spans="1:4" hidden="1" outlineLevel="1">
      <c r="A1870" s="849" t="s">
        <v>3805</v>
      </c>
      <c r="B1870" s="848" t="s">
        <v>1053</v>
      </c>
      <c r="C1870" s="847"/>
      <c r="D1870" s="846"/>
    </row>
    <row r="1871" spans="1:4" hidden="1" outlineLevel="1">
      <c r="A1871" s="992" t="s">
        <v>3806</v>
      </c>
      <c r="B1871" s="993" t="s">
        <v>3516</v>
      </c>
      <c r="C1871" s="994"/>
      <c r="D1871" s="995"/>
    </row>
    <row r="1872" spans="1:4" hidden="1" outlineLevel="1">
      <c r="A1872" s="335" t="s">
        <v>3807</v>
      </c>
      <c r="B1872" s="336" t="s">
        <v>3802</v>
      </c>
      <c r="C1872" s="337" t="s">
        <v>3</v>
      </c>
      <c r="D1872" s="338">
        <v>15.63</v>
      </c>
    </row>
    <row r="1873" spans="1:7" hidden="1" outlineLevel="1">
      <c r="A1873" s="849" t="s">
        <v>3808</v>
      </c>
      <c r="B1873" s="848" t="s">
        <v>1052</v>
      </c>
      <c r="C1873" s="847"/>
      <c r="D1873" s="846"/>
    </row>
    <row r="1874" spans="1:7" hidden="1" outlineLevel="1">
      <c r="A1874" s="992" t="s">
        <v>3809</v>
      </c>
      <c r="B1874" s="993" t="s">
        <v>3516</v>
      </c>
      <c r="C1874" s="994"/>
      <c r="D1874" s="995"/>
    </row>
    <row r="1875" spans="1:7" hidden="1" outlineLevel="1">
      <c r="A1875" s="339" t="s">
        <v>3810</v>
      </c>
      <c r="B1875" s="340" t="s">
        <v>3802</v>
      </c>
      <c r="C1875" s="341" t="s">
        <v>3</v>
      </c>
      <c r="D1875" s="342">
        <v>16.309999999999999</v>
      </c>
    </row>
    <row r="1876" spans="1:7" hidden="1" outlineLevel="1">
      <c r="A1876" s="849" t="s">
        <v>3811</v>
      </c>
      <c r="B1876" s="848" t="s">
        <v>1051</v>
      </c>
      <c r="C1876" s="847"/>
      <c r="D1876" s="846"/>
    </row>
    <row r="1877" spans="1:7" hidden="1" outlineLevel="1">
      <c r="A1877" s="992" t="s">
        <v>3812</v>
      </c>
      <c r="B1877" s="993" t="s">
        <v>3516</v>
      </c>
      <c r="C1877" s="994"/>
      <c r="D1877" s="995"/>
    </row>
    <row r="1878" spans="1:7" hidden="1" outlineLevel="1">
      <c r="A1878" s="335" t="s">
        <v>3813</v>
      </c>
      <c r="B1878" s="336" t="s">
        <v>3802</v>
      </c>
      <c r="C1878" s="337" t="s">
        <v>3</v>
      </c>
      <c r="D1878" s="338">
        <v>16.37</v>
      </c>
    </row>
    <row r="1879" spans="1:7" hidden="1" outlineLevel="1">
      <c r="A1879" s="992" t="s">
        <v>3814</v>
      </c>
      <c r="B1879" s="993" t="s">
        <v>1783</v>
      </c>
      <c r="C1879" s="994"/>
      <c r="D1879" s="995"/>
      <c r="E1879" s="7" t="s">
        <v>4283</v>
      </c>
    </row>
    <row r="1880" spans="1:7" hidden="1" outlineLevel="1">
      <c r="A1880" s="339" t="s">
        <v>3815</v>
      </c>
      <c r="B1880" s="340" t="s">
        <v>1828</v>
      </c>
      <c r="C1880" s="341" t="s">
        <v>2</v>
      </c>
      <c r="D1880" s="342">
        <v>1</v>
      </c>
    </row>
    <row r="1881" spans="1:7" hidden="1" outlineLevel="1">
      <c r="A1881" s="335" t="s">
        <v>3816</v>
      </c>
      <c r="B1881" s="336" t="s">
        <v>1829</v>
      </c>
      <c r="C1881" s="337" t="s">
        <v>2</v>
      </c>
      <c r="D1881" s="338">
        <v>4</v>
      </c>
    </row>
    <row r="1882" spans="1:7" hidden="1" outlineLevel="1">
      <c r="A1882" s="339" t="s">
        <v>3817</v>
      </c>
      <c r="B1882" s="340" t="s">
        <v>1830</v>
      </c>
      <c r="C1882" s="341" t="s">
        <v>2</v>
      </c>
      <c r="D1882" s="342">
        <v>4</v>
      </c>
    </row>
    <row r="1883" spans="1:7" hidden="1" outlineLevel="1">
      <c r="A1883" s="335" t="s">
        <v>3818</v>
      </c>
      <c r="B1883" s="336" t="s">
        <v>1831</v>
      </c>
      <c r="C1883" s="337" t="s">
        <v>2</v>
      </c>
      <c r="D1883" s="338">
        <v>1</v>
      </c>
    </row>
    <row r="1884" spans="1:7" hidden="1" outlineLevel="1">
      <c r="A1884" s="339" t="s">
        <v>3819</v>
      </c>
      <c r="B1884" s="340" t="s">
        <v>1825</v>
      </c>
      <c r="C1884" s="341" t="s">
        <v>2</v>
      </c>
      <c r="D1884" s="342">
        <v>1</v>
      </c>
    </row>
    <row r="1885" spans="1:7" hidden="1" outlineLevel="1">
      <c r="A1885" s="849" t="s">
        <v>3820</v>
      </c>
      <c r="B1885" s="848" t="s">
        <v>1050</v>
      </c>
      <c r="C1885" s="847"/>
      <c r="D1885" s="846"/>
    </row>
    <row r="1886" spans="1:7" hidden="1" outlineLevel="1">
      <c r="A1886" s="992" t="s">
        <v>3821</v>
      </c>
      <c r="B1886" s="993" t="s">
        <v>3516</v>
      </c>
      <c r="C1886" s="994"/>
      <c r="D1886" s="995"/>
      <c r="F1886" s="1382" t="s">
        <v>4240</v>
      </c>
      <c r="G1886" s="1383"/>
    </row>
    <row r="1887" spans="1:7" hidden="1" outlineLevel="1">
      <c r="A1887" s="335" t="s">
        <v>3822</v>
      </c>
      <c r="B1887" s="336" t="s">
        <v>3802</v>
      </c>
      <c r="C1887" s="337" t="s">
        <v>3</v>
      </c>
      <c r="D1887" s="338">
        <v>16.37</v>
      </c>
      <c r="F1887" s="340" t="s">
        <v>3802</v>
      </c>
      <c r="G1887" s="341">
        <f>SUMIF(B1885:B1956,F1887,D1885:D1956)</f>
        <v>162.66</v>
      </c>
    </row>
    <row r="1888" spans="1:7" hidden="1" outlineLevel="1">
      <c r="A1888" s="992" t="s">
        <v>3823</v>
      </c>
      <c r="B1888" s="993" t="s">
        <v>1783</v>
      </c>
      <c r="C1888" s="994"/>
      <c r="D1888" s="995"/>
      <c r="F1888" s="336" t="s">
        <v>1828</v>
      </c>
      <c r="G1888" s="341">
        <f t="shared" ref="G1888:G1891" si="6">SUMIF(B1886:B1957,F1888,D1886:D1957)</f>
        <v>18</v>
      </c>
    </row>
    <row r="1889" spans="1:7" hidden="1" outlineLevel="1">
      <c r="A1889" s="339" t="s">
        <v>3824</v>
      </c>
      <c r="B1889" s="340" t="s">
        <v>1828</v>
      </c>
      <c r="C1889" s="341" t="s">
        <v>2</v>
      </c>
      <c r="D1889" s="342">
        <v>2</v>
      </c>
      <c r="F1889" s="340" t="s">
        <v>1829</v>
      </c>
      <c r="G1889" s="341">
        <f t="shared" si="6"/>
        <v>63</v>
      </c>
    </row>
    <row r="1890" spans="1:7" hidden="1" outlineLevel="1">
      <c r="A1890" s="335" t="s">
        <v>3825</v>
      </c>
      <c r="B1890" s="336" t="s">
        <v>1829</v>
      </c>
      <c r="C1890" s="337" t="s">
        <v>2</v>
      </c>
      <c r="D1890" s="338">
        <v>7</v>
      </c>
      <c r="F1890" s="336" t="s">
        <v>1830</v>
      </c>
      <c r="G1890" s="341">
        <f t="shared" si="6"/>
        <v>54</v>
      </c>
    </row>
    <row r="1891" spans="1:7" hidden="1" outlineLevel="1">
      <c r="A1891" s="339" t="s">
        <v>3826</v>
      </c>
      <c r="B1891" s="340" t="s">
        <v>1830</v>
      </c>
      <c r="C1891" s="341" t="s">
        <v>2</v>
      </c>
      <c r="D1891" s="342">
        <v>6</v>
      </c>
      <c r="F1891" s="336" t="s">
        <v>1831</v>
      </c>
      <c r="G1891" s="341">
        <f t="shared" si="6"/>
        <v>9</v>
      </c>
    </row>
    <row r="1892" spans="1:7" hidden="1" outlineLevel="1">
      <c r="A1892" s="335" t="s">
        <v>3827</v>
      </c>
      <c r="B1892" s="336" t="s">
        <v>1831</v>
      </c>
      <c r="C1892" s="337" t="s">
        <v>2</v>
      </c>
      <c r="D1892" s="338">
        <v>1</v>
      </c>
    </row>
    <row r="1893" spans="1:7" hidden="1" outlineLevel="1">
      <c r="A1893" s="849" t="s">
        <v>3828</v>
      </c>
      <c r="B1893" s="848" t="s">
        <v>1753</v>
      </c>
      <c r="C1893" s="847"/>
      <c r="D1893" s="846"/>
    </row>
    <row r="1894" spans="1:7" hidden="1" outlineLevel="1">
      <c r="A1894" s="992" t="s">
        <v>3829</v>
      </c>
      <c r="B1894" s="993" t="s">
        <v>3516</v>
      </c>
      <c r="C1894" s="994"/>
      <c r="D1894" s="995"/>
    </row>
    <row r="1895" spans="1:7" hidden="1" outlineLevel="1">
      <c r="A1895" s="339" t="s">
        <v>3830</v>
      </c>
      <c r="B1895" s="340" t="s">
        <v>3802</v>
      </c>
      <c r="C1895" s="341" t="s">
        <v>3</v>
      </c>
      <c r="D1895" s="342">
        <v>16.37</v>
      </c>
    </row>
    <row r="1896" spans="1:7" hidden="1" outlineLevel="1">
      <c r="A1896" s="992" t="s">
        <v>3831</v>
      </c>
      <c r="B1896" s="993" t="s">
        <v>1783</v>
      </c>
      <c r="C1896" s="994"/>
      <c r="D1896" s="995"/>
    </row>
    <row r="1897" spans="1:7" hidden="1" outlineLevel="1">
      <c r="A1897" s="335" t="s">
        <v>3832</v>
      </c>
      <c r="B1897" s="336" t="s">
        <v>1828</v>
      </c>
      <c r="C1897" s="337" t="s">
        <v>2</v>
      </c>
      <c r="D1897" s="338">
        <v>2</v>
      </c>
    </row>
    <row r="1898" spans="1:7" hidden="1" outlineLevel="1">
      <c r="A1898" s="339" t="s">
        <v>3833</v>
      </c>
      <c r="B1898" s="340" t="s">
        <v>1829</v>
      </c>
      <c r="C1898" s="341" t="s">
        <v>2</v>
      </c>
      <c r="D1898" s="342">
        <v>7</v>
      </c>
    </row>
    <row r="1899" spans="1:7" hidden="1" outlineLevel="1">
      <c r="A1899" s="335" t="s">
        <v>3834</v>
      </c>
      <c r="B1899" s="336" t="s">
        <v>1830</v>
      </c>
      <c r="C1899" s="337" t="s">
        <v>2</v>
      </c>
      <c r="D1899" s="338">
        <v>6</v>
      </c>
    </row>
    <row r="1900" spans="1:7" hidden="1" outlineLevel="1">
      <c r="A1900" s="339" t="s">
        <v>3835</v>
      </c>
      <c r="B1900" s="340" t="s">
        <v>1831</v>
      </c>
      <c r="C1900" s="341" t="s">
        <v>2</v>
      </c>
      <c r="D1900" s="342">
        <v>1</v>
      </c>
    </row>
    <row r="1901" spans="1:7" hidden="1" outlineLevel="1">
      <c r="A1901" s="849" t="s">
        <v>3836</v>
      </c>
      <c r="B1901" s="848" t="s">
        <v>1754</v>
      </c>
      <c r="C1901" s="847"/>
      <c r="D1901" s="846"/>
    </row>
    <row r="1902" spans="1:7" hidden="1" outlineLevel="1">
      <c r="A1902" s="992" t="s">
        <v>3837</v>
      </c>
      <c r="B1902" s="993" t="s">
        <v>3516</v>
      </c>
      <c r="C1902" s="994"/>
      <c r="D1902" s="995"/>
    </row>
    <row r="1903" spans="1:7" hidden="1" outlineLevel="1">
      <c r="A1903" s="335" t="s">
        <v>3838</v>
      </c>
      <c r="B1903" s="336" t="s">
        <v>3802</v>
      </c>
      <c r="C1903" s="337" t="s">
        <v>3</v>
      </c>
      <c r="D1903" s="338">
        <v>16.37</v>
      </c>
    </row>
    <row r="1904" spans="1:7" hidden="1" outlineLevel="1">
      <c r="A1904" s="992" t="s">
        <v>3839</v>
      </c>
      <c r="B1904" s="993" t="s">
        <v>1783</v>
      </c>
      <c r="C1904" s="994"/>
      <c r="D1904" s="995"/>
    </row>
    <row r="1905" spans="1:4" hidden="1" outlineLevel="1">
      <c r="A1905" s="339" t="s">
        <v>3840</v>
      </c>
      <c r="B1905" s="340" t="s">
        <v>1828</v>
      </c>
      <c r="C1905" s="341" t="s">
        <v>2</v>
      </c>
      <c r="D1905" s="342">
        <v>2</v>
      </c>
    </row>
    <row r="1906" spans="1:4" hidden="1" outlineLevel="1">
      <c r="A1906" s="335" t="s">
        <v>3841</v>
      </c>
      <c r="B1906" s="336" t="s">
        <v>1829</v>
      </c>
      <c r="C1906" s="337" t="s">
        <v>2</v>
      </c>
      <c r="D1906" s="338">
        <v>7</v>
      </c>
    </row>
    <row r="1907" spans="1:4" hidden="1" outlineLevel="1">
      <c r="A1907" s="339" t="s">
        <v>3842</v>
      </c>
      <c r="B1907" s="340" t="s">
        <v>1830</v>
      </c>
      <c r="C1907" s="341" t="s">
        <v>2</v>
      </c>
      <c r="D1907" s="342">
        <v>6</v>
      </c>
    </row>
    <row r="1908" spans="1:4" hidden="1" outlineLevel="1">
      <c r="A1908" s="335" t="s">
        <v>3843</v>
      </c>
      <c r="B1908" s="336" t="s">
        <v>1831</v>
      </c>
      <c r="C1908" s="337" t="s">
        <v>2</v>
      </c>
      <c r="D1908" s="338">
        <v>1</v>
      </c>
    </row>
    <row r="1909" spans="1:4" hidden="1" outlineLevel="1">
      <c r="A1909" s="849" t="s">
        <v>3844</v>
      </c>
      <c r="B1909" s="848" t="s">
        <v>1755</v>
      </c>
      <c r="C1909" s="847"/>
      <c r="D1909" s="846"/>
    </row>
    <row r="1910" spans="1:4" hidden="1" outlineLevel="1">
      <c r="A1910" s="992" t="s">
        <v>3845</v>
      </c>
      <c r="B1910" s="993" t="s">
        <v>3516</v>
      </c>
      <c r="C1910" s="994"/>
      <c r="D1910" s="995"/>
    </row>
    <row r="1911" spans="1:4" hidden="1" outlineLevel="1">
      <c r="A1911" s="339" t="s">
        <v>3846</v>
      </c>
      <c r="B1911" s="340" t="s">
        <v>3802</v>
      </c>
      <c r="C1911" s="341" t="s">
        <v>3</v>
      </c>
      <c r="D1911" s="342">
        <v>16.37</v>
      </c>
    </row>
    <row r="1912" spans="1:4" hidden="1" outlineLevel="1">
      <c r="A1912" s="992" t="s">
        <v>3847</v>
      </c>
      <c r="B1912" s="993" t="s">
        <v>1783</v>
      </c>
      <c r="C1912" s="994"/>
      <c r="D1912" s="995"/>
    </row>
    <row r="1913" spans="1:4" hidden="1" outlineLevel="1">
      <c r="A1913" s="335" t="s">
        <v>3848</v>
      </c>
      <c r="B1913" s="336" t="s">
        <v>1828</v>
      </c>
      <c r="C1913" s="337" t="s">
        <v>2</v>
      </c>
      <c r="D1913" s="338">
        <v>2</v>
      </c>
    </row>
    <row r="1914" spans="1:4" hidden="1" outlineLevel="1">
      <c r="A1914" s="339" t="s">
        <v>3849</v>
      </c>
      <c r="B1914" s="340" t="s">
        <v>1829</v>
      </c>
      <c r="C1914" s="341" t="s">
        <v>2</v>
      </c>
      <c r="D1914" s="342">
        <v>7</v>
      </c>
    </row>
    <row r="1915" spans="1:4" hidden="1" outlineLevel="1">
      <c r="A1915" s="335" t="s">
        <v>3850</v>
      </c>
      <c r="B1915" s="336" t="s">
        <v>1830</v>
      </c>
      <c r="C1915" s="337" t="s">
        <v>2</v>
      </c>
      <c r="D1915" s="338">
        <v>6</v>
      </c>
    </row>
    <row r="1916" spans="1:4" hidden="1" outlineLevel="1">
      <c r="A1916" s="339" t="s">
        <v>3851</v>
      </c>
      <c r="B1916" s="340" t="s">
        <v>1831</v>
      </c>
      <c r="C1916" s="341" t="s">
        <v>2</v>
      </c>
      <c r="D1916" s="342">
        <v>1</v>
      </c>
    </row>
    <row r="1917" spans="1:4" hidden="1" outlineLevel="1">
      <c r="A1917" s="849" t="s">
        <v>3852</v>
      </c>
      <c r="B1917" s="848" t="s">
        <v>1756</v>
      </c>
      <c r="C1917" s="847"/>
      <c r="D1917" s="846"/>
    </row>
    <row r="1918" spans="1:4" hidden="1" outlineLevel="1">
      <c r="A1918" s="992" t="s">
        <v>3853</v>
      </c>
      <c r="B1918" s="993" t="s">
        <v>3516</v>
      </c>
      <c r="C1918" s="994"/>
      <c r="D1918" s="995"/>
    </row>
    <row r="1919" spans="1:4" hidden="1" outlineLevel="1">
      <c r="A1919" s="335" t="s">
        <v>3854</v>
      </c>
      <c r="B1919" s="336" t="s">
        <v>3802</v>
      </c>
      <c r="C1919" s="337" t="s">
        <v>3</v>
      </c>
      <c r="D1919" s="338">
        <v>16.37</v>
      </c>
    </row>
    <row r="1920" spans="1:4" hidden="1" outlineLevel="1">
      <c r="A1920" s="992" t="s">
        <v>3855</v>
      </c>
      <c r="B1920" s="993" t="s">
        <v>1783</v>
      </c>
      <c r="C1920" s="994"/>
      <c r="D1920" s="995"/>
    </row>
    <row r="1921" spans="1:4" hidden="1" outlineLevel="1">
      <c r="A1921" s="339" t="s">
        <v>3856</v>
      </c>
      <c r="B1921" s="340" t="s">
        <v>1828</v>
      </c>
      <c r="C1921" s="341" t="s">
        <v>2</v>
      </c>
      <c r="D1921" s="342">
        <v>2</v>
      </c>
    </row>
    <row r="1922" spans="1:4" hidden="1" outlineLevel="1">
      <c r="A1922" s="335" t="s">
        <v>3857</v>
      </c>
      <c r="B1922" s="336" t="s">
        <v>1829</v>
      </c>
      <c r="C1922" s="337" t="s">
        <v>2</v>
      </c>
      <c r="D1922" s="338">
        <v>7</v>
      </c>
    </row>
    <row r="1923" spans="1:4" hidden="1" outlineLevel="1">
      <c r="A1923" s="339" t="s">
        <v>3858</v>
      </c>
      <c r="B1923" s="340" t="s">
        <v>1830</v>
      </c>
      <c r="C1923" s="341" t="s">
        <v>2</v>
      </c>
      <c r="D1923" s="342">
        <v>6</v>
      </c>
    </row>
    <row r="1924" spans="1:4" hidden="1" outlineLevel="1">
      <c r="A1924" s="335" t="s">
        <v>3859</v>
      </c>
      <c r="B1924" s="336" t="s">
        <v>1831</v>
      </c>
      <c r="C1924" s="337" t="s">
        <v>2</v>
      </c>
      <c r="D1924" s="338">
        <v>1</v>
      </c>
    </row>
    <row r="1925" spans="1:4" hidden="1" outlineLevel="1">
      <c r="A1925" s="849" t="s">
        <v>3860</v>
      </c>
      <c r="B1925" s="848" t="s">
        <v>1757</v>
      </c>
      <c r="C1925" s="847"/>
      <c r="D1925" s="846"/>
    </row>
    <row r="1926" spans="1:4" hidden="1" outlineLevel="1">
      <c r="A1926" s="992" t="s">
        <v>3861</v>
      </c>
      <c r="B1926" s="993" t="s">
        <v>3516</v>
      </c>
      <c r="C1926" s="994"/>
      <c r="D1926" s="995"/>
    </row>
    <row r="1927" spans="1:4" hidden="1" outlineLevel="1">
      <c r="A1927" s="339" t="s">
        <v>3862</v>
      </c>
      <c r="B1927" s="340" t="s">
        <v>3802</v>
      </c>
      <c r="C1927" s="341" t="s">
        <v>3</v>
      </c>
      <c r="D1927" s="342">
        <v>16.37</v>
      </c>
    </row>
    <row r="1928" spans="1:4" hidden="1" outlineLevel="1">
      <c r="A1928" s="992" t="s">
        <v>3863</v>
      </c>
      <c r="B1928" s="993" t="s">
        <v>1783</v>
      </c>
      <c r="C1928" s="994"/>
      <c r="D1928" s="995"/>
    </row>
    <row r="1929" spans="1:4" hidden="1" outlineLevel="1">
      <c r="A1929" s="335" t="s">
        <v>3864</v>
      </c>
      <c r="B1929" s="336" t="s">
        <v>1828</v>
      </c>
      <c r="C1929" s="337" t="s">
        <v>2</v>
      </c>
      <c r="D1929" s="338">
        <v>2</v>
      </c>
    </row>
    <row r="1930" spans="1:4" hidden="1" outlineLevel="1">
      <c r="A1930" s="339" t="s">
        <v>3865</v>
      </c>
      <c r="B1930" s="340" t="s">
        <v>1829</v>
      </c>
      <c r="C1930" s="341" t="s">
        <v>2</v>
      </c>
      <c r="D1930" s="342">
        <v>7</v>
      </c>
    </row>
    <row r="1931" spans="1:4" hidden="1" outlineLevel="1">
      <c r="A1931" s="335" t="s">
        <v>3866</v>
      </c>
      <c r="B1931" s="336" t="s">
        <v>1830</v>
      </c>
      <c r="C1931" s="337" t="s">
        <v>2</v>
      </c>
      <c r="D1931" s="338">
        <v>6</v>
      </c>
    </row>
    <row r="1932" spans="1:4" hidden="1" outlineLevel="1">
      <c r="A1932" s="339" t="s">
        <v>3867</v>
      </c>
      <c r="B1932" s="340" t="s">
        <v>1831</v>
      </c>
      <c r="C1932" s="341" t="s">
        <v>2</v>
      </c>
      <c r="D1932" s="342">
        <v>1</v>
      </c>
    </row>
    <row r="1933" spans="1:4" hidden="1" outlineLevel="1">
      <c r="A1933" s="849" t="s">
        <v>3868</v>
      </c>
      <c r="B1933" s="848" t="s">
        <v>1758</v>
      </c>
      <c r="C1933" s="847"/>
      <c r="D1933" s="846"/>
    </row>
    <row r="1934" spans="1:4" hidden="1" outlineLevel="1">
      <c r="A1934" s="992" t="s">
        <v>3869</v>
      </c>
      <c r="B1934" s="993" t="s">
        <v>3516</v>
      </c>
      <c r="C1934" s="994"/>
      <c r="D1934" s="995"/>
    </row>
    <row r="1935" spans="1:4" hidden="1" outlineLevel="1">
      <c r="A1935" s="335" t="s">
        <v>3870</v>
      </c>
      <c r="B1935" s="336" t="s">
        <v>3802</v>
      </c>
      <c r="C1935" s="337" t="s">
        <v>3</v>
      </c>
      <c r="D1935" s="338">
        <v>16.37</v>
      </c>
    </row>
    <row r="1936" spans="1:4" hidden="1" outlineLevel="1">
      <c r="A1936" s="992" t="s">
        <v>3871</v>
      </c>
      <c r="B1936" s="993" t="s">
        <v>1783</v>
      </c>
      <c r="C1936" s="994"/>
      <c r="D1936" s="995"/>
    </row>
    <row r="1937" spans="1:4" hidden="1" outlineLevel="1">
      <c r="A1937" s="339" t="s">
        <v>3872</v>
      </c>
      <c r="B1937" s="340" t="s">
        <v>1828</v>
      </c>
      <c r="C1937" s="341" t="s">
        <v>2</v>
      </c>
      <c r="D1937" s="342">
        <v>2</v>
      </c>
    </row>
    <row r="1938" spans="1:4" hidden="1" outlineLevel="1">
      <c r="A1938" s="335" t="s">
        <v>3873</v>
      </c>
      <c r="B1938" s="336" t="s">
        <v>1829</v>
      </c>
      <c r="C1938" s="337" t="s">
        <v>2</v>
      </c>
      <c r="D1938" s="338">
        <v>7</v>
      </c>
    </row>
    <row r="1939" spans="1:4" hidden="1" outlineLevel="1">
      <c r="A1939" s="339" t="s">
        <v>3874</v>
      </c>
      <c r="B1939" s="340" t="s">
        <v>1830</v>
      </c>
      <c r="C1939" s="341" t="s">
        <v>2</v>
      </c>
      <c r="D1939" s="342">
        <v>6</v>
      </c>
    </row>
    <row r="1940" spans="1:4" hidden="1" outlineLevel="1">
      <c r="A1940" s="335" t="s">
        <v>3875</v>
      </c>
      <c r="B1940" s="336" t="s">
        <v>1831</v>
      </c>
      <c r="C1940" s="337" t="s">
        <v>2</v>
      </c>
      <c r="D1940" s="338">
        <v>1</v>
      </c>
    </row>
    <row r="1941" spans="1:4" hidden="1" outlineLevel="1">
      <c r="A1941" s="849" t="s">
        <v>3876</v>
      </c>
      <c r="B1941" s="848" t="s">
        <v>1759</v>
      </c>
      <c r="C1941" s="847"/>
      <c r="D1941" s="846"/>
    </row>
    <row r="1942" spans="1:4" hidden="1" outlineLevel="1">
      <c r="A1942" s="992" t="s">
        <v>3877</v>
      </c>
      <c r="B1942" s="993" t="s">
        <v>3516</v>
      </c>
      <c r="C1942" s="994"/>
      <c r="D1942" s="995"/>
    </row>
    <row r="1943" spans="1:4" hidden="1" outlineLevel="1">
      <c r="A1943" s="339" t="s">
        <v>3878</v>
      </c>
      <c r="B1943" s="340" t="s">
        <v>3802</v>
      </c>
      <c r="C1943" s="341" t="s">
        <v>3</v>
      </c>
      <c r="D1943" s="342">
        <v>16.37</v>
      </c>
    </row>
    <row r="1944" spans="1:4" hidden="1" outlineLevel="1">
      <c r="A1944" s="992" t="s">
        <v>3879</v>
      </c>
      <c r="B1944" s="993" t="s">
        <v>1783</v>
      </c>
      <c r="C1944" s="994"/>
      <c r="D1944" s="995"/>
    </row>
    <row r="1945" spans="1:4" hidden="1" outlineLevel="1">
      <c r="A1945" s="335" t="s">
        <v>3880</v>
      </c>
      <c r="B1945" s="336" t="s">
        <v>1828</v>
      </c>
      <c r="C1945" s="337" t="s">
        <v>2</v>
      </c>
      <c r="D1945" s="338">
        <v>2</v>
      </c>
    </row>
    <row r="1946" spans="1:4" hidden="1" outlineLevel="1">
      <c r="A1946" s="339" t="s">
        <v>3881</v>
      </c>
      <c r="B1946" s="340" t="s">
        <v>1829</v>
      </c>
      <c r="C1946" s="341" t="s">
        <v>2</v>
      </c>
      <c r="D1946" s="342">
        <v>7</v>
      </c>
    </row>
    <row r="1947" spans="1:4" hidden="1" outlineLevel="1">
      <c r="A1947" s="335" t="s">
        <v>3882</v>
      </c>
      <c r="B1947" s="336" t="s">
        <v>1830</v>
      </c>
      <c r="C1947" s="337" t="s">
        <v>2</v>
      </c>
      <c r="D1947" s="338">
        <v>6</v>
      </c>
    </row>
    <row r="1948" spans="1:4" hidden="1" outlineLevel="1">
      <c r="A1948" s="339" t="s">
        <v>3883</v>
      </c>
      <c r="B1948" s="340" t="s">
        <v>1831</v>
      </c>
      <c r="C1948" s="341" t="s">
        <v>2</v>
      </c>
      <c r="D1948" s="342">
        <v>1</v>
      </c>
    </row>
    <row r="1949" spans="1:4" hidden="1" outlineLevel="1">
      <c r="A1949" s="849" t="s">
        <v>3884</v>
      </c>
      <c r="B1949" s="848" t="s">
        <v>1049</v>
      </c>
      <c r="C1949" s="847"/>
      <c r="D1949" s="846"/>
    </row>
    <row r="1950" spans="1:4" hidden="1" outlineLevel="1">
      <c r="A1950" s="992" t="s">
        <v>3885</v>
      </c>
      <c r="B1950" s="993" t="s">
        <v>3516</v>
      </c>
      <c r="C1950" s="994"/>
      <c r="D1950" s="995"/>
    </row>
    <row r="1951" spans="1:4" hidden="1" outlineLevel="1">
      <c r="A1951" s="335" t="s">
        <v>3886</v>
      </c>
      <c r="B1951" s="336" t="s">
        <v>3802</v>
      </c>
      <c r="C1951" s="337" t="s">
        <v>3</v>
      </c>
      <c r="D1951" s="338">
        <v>31.7</v>
      </c>
    </row>
    <row r="1952" spans="1:4" hidden="1" outlineLevel="1">
      <c r="A1952" s="992" t="s">
        <v>3887</v>
      </c>
      <c r="B1952" s="993" t="s">
        <v>1783</v>
      </c>
      <c r="C1952" s="994"/>
      <c r="D1952" s="995"/>
    </row>
    <row r="1953" spans="1:7" hidden="1" outlineLevel="1">
      <c r="A1953" s="339" t="s">
        <v>3888</v>
      </c>
      <c r="B1953" s="340" t="s">
        <v>1828</v>
      </c>
      <c r="C1953" s="341" t="s">
        <v>2</v>
      </c>
      <c r="D1953" s="342">
        <v>2</v>
      </c>
    </row>
    <row r="1954" spans="1:7" hidden="1" outlineLevel="1">
      <c r="A1954" s="335" t="s">
        <v>3889</v>
      </c>
      <c r="B1954" s="336" t="s">
        <v>1829</v>
      </c>
      <c r="C1954" s="337" t="s">
        <v>2</v>
      </c>
      <c r="D1954" s="338">
        <v>7</v>
      </c>
    </row>
    <row r="1955" spans="1:7" hidden="1" outlineLevel="1">
      <c r="A1955" s="339" t="s">
        <v>3890</v>
      </c>
      <c r="B1955" s="340" t="s">
        <v>1830</v>
      </c>
      <c r="C1955" s="341" t="s">
        <v>2</v>
      </c>
      <c r="D1955" s="342">
        <v>6</v>
      </c>
    </row>
    <row r="1956" spans="1:7" hidden="1" outlineLevel="1">
      <c r="A1956" s="335" t="s">
        <v>3891</v>
      </c>
      <c r="B1956" s="336" t="s">
        <v>1831</v>
      </c>
      <c r="C1956" s="337" t="s">
        <v>2</v>
      </c>
      <c r="D1956" s="338">
        <v>1</v>
      </c>
    </row>
    <row r="1957" spans="1:7" hidden="1" outlineLevel="1">
      <c r="A1957" s="849" t="s">
        <v>3892</v>
      </c>
      <c r="B1957" s="848" t="s">
        <v>1048</v>
      </c>
      <c r="C1957" s="847"/>
      <c r="D1957" s="846"/>
    </row>
    <row r="1958" spans="1:7" hidden="1" outlineLevel="1">
      <c r="A1958" s="992" t="s">
        <v>3893</v>
      </c>
      <c r="B1958" s="993" t="s">
        <v>3516</v>
      </c>
      <c r="C1958" s="994"/>
      <c r="D1958" s="995"/>
    </row>
    <row r="1959" spans="1:7" hidden="1" outlineLevel="1">
      <c r="A1959" s="339" t="s">
        <v>3894</v>
      </c>
      <c r="B1959" s="340" t="s">
        <v>3802</v>
      </c>
      <c r="C1959" s="341" t="s">
        <v>3</v>
      </c>
      <c r="D1959" s="342">
        <v>16.350000000000001</v>
      </c>
    </row>
    <row r="1960" spans="1:7" hidden="1" outlineLevel="1">
      <c r="A1960" s="992" t="s">
        <v>3895</v>
      </c>
      <c r="B1960" s="993" t="s">
        <v>1783</v>
      </c>
      <c r="C1960" s="994"/>
      <c r="D1960" s="995"/>
    </row>
    <row r="1961" spans="1:7" hidden="1" outlineLevel="1">
      <c r="A1961" s="335" t="s">
        <v>3896</v>
      </c>
      <c r="B1961" s="336" t="s">
        <v>1828</v>
      </c>
      <c r="C1961" s="337" t="s">
        <v>2</v>
      </c>
      <c r="D1961" s="338">
        <v>1</v>
      </c>
    </row>
    <row r="1962" spans="1:7" hidden="1" outlineLevel="1">
      <c r="A1962" s="339" t="s">
        <v>3897</v>
      </c>
      <c r="B1962" s="340" t="s">
        <v>1829</v>
      </c>
      <c r="C1962" s="341" t="s">
        <v>2</v>
      </c>
      <c r="D1962" s="342">
        <v>3</v>
      </c>
    </row>
    <row r="1963" spans="1:7" hidden="1" outlineLevel="1">
      <c r="A1963" s="335" t="s">
        <v>3898</v>
      </c>
      <c r="B1963" s="336" t="s">
        <v>1830</v>
      </c>
      <c r="C1963" s="337" t="s">
        <v>2</v>
      </c>
      <c r="D1963" s="338">
        <v>3</v>
      </c>
    </row>
    <row r="1964" spans="1:7" collapsed="1">
      <c r="A1964" s="331" t="s">
        <v>3899</v>
      </c>
      <c r="B1964" s="332" t="s">
        <v>3900</v>
      </c>
      <c r="C1964" s="333"/>
      <c r="D1964" s="334"/>
    </row>
    <row r="1965" spans="1:7" hidden="1" outlineLevel="1">
      <c r="A1965" s="849" t="s">
        <v>3901</v>
      </c>
      <c r="B1965" s="848" t="s">
        <v>1056</v>
      </c>
      <c r="C1965" s="847"/>
      <c r="D1965" s="846"/>
      <c r="F1965" s="1380" t="s">
        <v>4312</v>
      </c>
      <c r="G1965" s="1381"/>
    </row>
    <row r="1966" spans="1:7" hidden="1" outlineLevel="1">
      <c r="A1966" s="339" t="s">
        <v>3902</v>
      </c>
      <c r="B1966" s="340" t="s">
        <v>3903</v>
      </c>
      <c r="C1966" s="341" t="s">
        <v>12</v>
      </c>
      <c r="D1966" s="342">
        <v>208.78</v>
      </c>
      <c r="F1966" s="340" t="s">
        <v>3903</v>
      </c>
      <c r="G1966" s="341">
        <f>SUMIF(B1966:B2016,F1966,D1966:D2016)</f>
        <v>2001.9799999999998</v>
      </c>
    </row>
    <row r="1967" spans="1:7" hidden="1" outlineLevel="1">
      <c r="A1967" s="335" t="s">
        <v>3904</v>
      </c>
      <c r="B1967" s="336" t="s">
        <v>3905</v>
      </c>
      <c r="C1967" s="337" t="s">
        <v>12</v>
      </c>
      <c r="D1967" s="338">
        <v>60.85</v>
      </c>
      <c r="F1967" s="336" t="s">
        <v>3905</v>
      </c>
      <c r="G1967" s="337">
        <f>SUMIF(B1967:B2017,F1967,D1967:D2017)</f>
        <v>1257.1099999999999</v>
      </c>
    </row>
    <row r="1968" spans="1:7" hidden="1" outlineLevel="1">
      <c r="A1968" s="849" t="s">
        <v>3906</v>
      </c>
      <c r="B1968" s="848" t="s">
        <v>1053</v>
      </c>
      <c r="C1968" s="847"/>
      <c r="D1968" s="846"/>
    </row>
    <row r="1969" spans="1:4" hidden="1" outlineLevel="1">
      <c r="A1969" s="339" t="s">
        <v>3907</v>
      </c>
      <c r="B1969" s="340" t="s">
        <v>3903</v>
      </c>
      <c r="C1969" s="341" t="s">
        <v>12</v>
      </c>
      <c r="D1969" s="342">
        <v>176.44</v>
      </c>
    </row>
    <row r="1970" spans="1:4" hidden="1" outlineLevel="1">
      <c r="A1970" s="335" t="s">
        <v>3908</v>
      </c>
      <c r="B1970" s="336" t="s">
        <v>3905</v>
      </c>
      <c r="C1970" s="337" t="s">
        <v>12</v>
      </c>
      <c r="D1970" s="338">
        <v>90.41</v>
      </c>
    </row>
    <row r="1971" spans="1:4" hidden="1" outlineLevel="1">
      <c r="A1971" s="849" t="s">
        <v>3909</v>
      </c>
      <c r="B1971" s="848" t="s">
        <v>1052</v>
      </c>
      <c r="C1971" s="847"/>
      <c r="D1971" s="846"/>
    </row>
    <row r="1972" spans="1:4" hidden="1" outlineLevel="1">
      <c r="A1972" s="339" t="s">
        <v>3910</v>
      </c>
      <c r="B1972" s="340" t="s">
        <v>3903</v>
      </c>
      <c r="C1972" s="341" t="s">
        <v>12</v>
      </c>
      <c r="D1972" s="342">
        <v>134.66999999999999</v>
      </c>
    </row>
    <row r="1973" spans="1:4" hidden="1" outlineLevel="1">
      <c r="A1973" s="335" t="s">
        <v>3911</v>
      </c>
      <c r="B1973" s="336" t="s">
        <v>3905</v>
      </c>
      <c r="C1973" s="337" t="s">
        <v>12</v>
      </c>
      <c r="D1973" s="338">
        <v>112.61</v>
      </c>
    </row>
    <row r="1974" spans="1:4" hidden="1" outlineLevel="1">
      <c r="A1974" s="849" t="s">
        <v>3912</v>
      </c>
      <c r="B1974" s="848" t="s">
        <v>1051</v>
      </c>
      <c r="C1974" s="847"/>
      <c r="D1974" s="846"/>
    </row>
    <row r="1975" spans="1:4" hidden="1" outlineLevel="1">
      <c r="A1975" s="339" t="s">
        <v>3913</v>
      </c>
      <c r="B1975" s="340" t="s">
        <v>3903</v>
      </c>
      <c r="C1975" s="341" t="s">
        <v>12</v>
      </c>
      <c r="D1975" s="342">
        <v>187</v>
      </c>
    </row>
    <row r="1976" spans="1:4" hidden="1" outlineLevel="1">
      <c r="A1976" s="335" t="s">
        <v>3914</v>
      </c>
      <c r="B1976" s="336" t="s">
        <v>3905</v>
      </c>
      <c r="C1976" s="337" t="s">
        <v>12</v>
      </c>
      <c r="D1976" s="338">
        <v>104.05</v>
      </c>
    </row>
    <row r="1977" spans="1:4" hidden="1" outlineLevel="1">
      <c r="A1977" s="849" t="s">
        <v>3915</v>
      </c>
      <c r="B1977" s="848" t="s">
        <v>1050</v>
      </c>
      <c r="C1977" s="847"/>
      <c r="D1977" s="846"/>
    </row>
    <row r="1978" spans="1:4" hidden="1" outlineLevel="1">
      <c r="A1978" s="339" t="s">
        <v>3916</v>
      </c>
      <c r="B1978" s="340" t="s">
        <v>3903</v>
      </c>
      <c r="C1978" s="341" t="s">
        <v>12</v>
      </c>
      <c r="D1978" s="342">
        <v>110.12</v>
      </c>
    </row>
    <row r="1979" spans="1:4" hidden="1" outlineLevel="1">
      <c r="A1979" s="335" t="s">
        <v>3917</v>
      </c>
      <c r="B1979" s="336" t="s">
        <v>3905</v>
      </c>
      <c r="C1979" s="337" t="s">
        <v>12</v>
      </c>
      <c r="D1979" s="338">
        <v>70.150000000000006</v>
      </c>
    </row>
    <row r="1980" spans="1:4" hidden="1" outlineLevel="1">
      <c r="A1980" s="849" t="s">
        <v>3918</v>
      </c>
      <c r="B1980" s="848" t="s">
        <v>1753</v>
      </c>
      <c r="C1980" s="847"/>
      <c r="D1980" s="846"/>
    </row>
    <row r="1981" spans="1:4" hidden="1" outlineLevel="1">
      <c r="A1981" s="339" t="s">
        <v>3919</v>
      </c>
      <c r="B1981" s="340" t="s">
        <v>3903</v>
      </c>
      <c r="C1981" s="341" t="s">
        <v>12</v>
      </c>
      <c r="D1981" s="342">
        <v>110.12</v>
      </c>
    </row>
    <row r="1982" spans="1:4" hidden="1" outlineLevel="1">
      <c r="A1982" s="335" t="s">
        <v>3920</v>
      </c>
      <c r="B1982" s="336" t="s">
        <v>3905</v>
      </c>
      <c r="C1982" s="337" t="s">
        <v>12</v>
      </c>
      <c r="D1982" s="338">
        <v>70.150000000000006</v>
      </c>
    </row>
    <row r="1983" spans="1:4" hidden="1" outlineLevel="1">
      <c r="A1983" s="849" t="s">
        <v>3921</v>
      </c>
      <c r="B1983" s="848" t="s">
        <v>1754</v>
      </c>
      <c r="C1983" s="847"/>
      <c r="D1983" s="846"/>
    </row>
    <row r="1984" spans="1:4" hidden="1" outlineLevel="1">
      <c r="A1984" s="339" t="s">
        <v>3922</v>
      </c>
      <c r="B1984" s="340" t="s">
        <v>3903</v>
      </c>
      <c r="C1984" s="341" t="s">
        <v>12</v>
      </c>
      <c r="D1984" s="342">
        <v>110.12</v>
      </c>
    </row>
    <row r="1985" spans="1:4" hidden="1" outlineLevel="1">
      <c r="A1985" s="335" t="s">
        <v>3923</v>
      </c>
      <c r="B1985" s="336" t="s">
        <v>3905</v>
      </c>
      <c r="C1985" s="337" t="s">
        <v>12</v>
      </c>
      <c r="D1985" s="338">
        <v>70.150000000000006</v>
      </c>
    </row>
    <row r="1986" spans="1:4" hidden="1" outlineLevel="1">
      <c r="A1986" s="849" t="s">
        <v>3924</v>
      </c>
      <c r="B1986" s="848" t="s">
        <v>1755</v>
      </c>
      <c r="C1986" s="847"/>
      <c r="D1986" s="846"/>
    </row>
    <row r="1987" spans="1:4" hidden="1" outlineLevel="1">
      <c r="A1987" s="339" t="s">
        <v>3925</v>
      </c>
      <c r="B1987" s="340" t="s">
        <v>3903</v>
      </c>
      <c r="C1987" s="341" t="s">
        <v>12</v>
      </c>
      <c r="D1987" s="342">
        <v>110.12</v>
      </c>
    </row>
    <row r="1988" spans="1:4" hidden="1" outlineLevel="1">
      <c r="A1988" s="335" t="s">
        <v>3926</v>
      </c>
      <c r="B1988" s="336" t="s">
        <v>3905</v>
      </c>
      <c r="C1988" s="337" t="s">
        <v>12</v>
      </c>
      <c r="D1988" s="338">
        <v>70.150000000000006</v>
      </c>
    </row>
    <row r="1989" spans="1:4" hidden="1" outlineLevel="1">
      <c r="A1989" s="849" t="s">
        <v>3927</v>
      </c>
      <c r="B1989" s="848" t="s">
        <v>1756</v>
      </c>
      <c r="C1989" s="847"/>
      <c r="D1989" s="846"/>
    </row>
    <row r="1990" spans="1:4" hidden="1" outlineLevel="1">
      <c r="A1990" s="339" t="s">
        <v>3928</v>
      </c>
      <c r="B1990" s="340" t="s">
        <v>3903</v>
      </c>
      <c r="C1990" s="341" t="s">
        <v>12</v>
      </c>
      <c r="D1990" s="342">
        <v>110.12</v>
      </c>
    </row>
    <row r="1991" spans="1:4" hidden="1" outlineLevel="1">
      <c r="A1991" s="335" t="s">
        <v>3929</v>
      </c>
      <c r="B1991" s="336" t="s">
        <v>3905</v>
      </c>
      <c r="C1991" s="337" t="s">
        <v>12</v>
      </c>
      <c r="D1991" s="338">
        <v>70.150000000000006</v>
      </c>
    </row>
    <row r="1992" spans="1:4" hidden="1" outlineLevel="1">
      <c r="A1992" s="849" t="s">
        <v>3930</v>
      </c>
      <c r="B1992" s="848" t="s">
        <v>1757</v>
      </c>
      <c r="C1992" s="847"/>
      <c r="D1992" s="846"/>
    </row>
    <row r="1993" spans="1:4" hidden="1" outlineLevel="1">
      <c r="A1993" s="339" t="s">
        <v>3931</v>
      </c>
      <c r="B1993" s="340" t="s">
        <v>3903</v>
      </c>
      <c r="C1993" s="341" t="s">
        <v>12</v>
      </c>
      <c r="D1993" s="342">
        <v>110.12</v>
      </c>
    </row>
    <row r="1994" spans="1:4" hidden="1" outlineLevel="1">
      <c r="A1994" s="335" t="s">
        <v>3932</v>
      </c>
      <c r="B1994" s="336" t="s">
        <v>3905</v>
      </c>
      <c r="C1994" s="337" t="s">
        <v>12</v>
      </c>
      <c r="D1994" s="338">
        <v>70.150000000000006</v>
      </c>
    </row>
    <row r="1995" spans="1:4" hidden="1" outlineLevel="1">
      <c r="A1995" s="849" t="s">
        <v>3933</v>
      </c>
      <c r="B1995" s="848" t="s">
        <v>1758</v>
      </c>
      <c r="C1995" s="847"/>
      <c r="D1995" s="846"/>
    </row>
    <row r="1996" spans="1:4" hidden="1" outlineLevel="1">
      <c r="A1996" s="339" t="s">
        <v>3934</v>
      </c>
      <c r="B1996" s="340" t="s">
        <v>3903</v>
      </c>
      <c r="C1996" s="341" t="s">
        <v>12</v>
      </c>
      <c r="D1996" s="342">
        <v>110.12</v>
      </c>
    </row>
    <row r="1997" spans="1:4" hidden="1" outlineLevel="1">
      <c r="A1997" s="335" t="s">
        <v>3935</v>
      </c>
      <c r="B1997" s="336" t="s">
        <v>3905</v>
      </c>
      <c r="C1997" s="337" t="s">
        <v>12</v>
      </c>
      <c r="D1997" s="338">
        <v>70.150000000000006</v>
      </c>
    </row>
    <row r="1998" spans="1:4" hidden="1" outlineLevel="1">
      <c r="A1998" s="849" t="s">
        <v>3936</v>
      </c>
      <c r="B1998" s="848" t="s">
        <v>1759</v>
      </c>
      <c r="C1998" s="847"/>
      <c r="D1998" s="846"/>
    </row>
    <row r="1999" spans="1:4" hidden="1" outlineLevel="1">
      <c r="A1999" s="339" t="s">
        <v>3937</v>
      </c>
      <c r="B1999" s="340" t="s">
        <v>3903</v>
      </c>
      <c r="C1999" s="341" t="s">
        <v>12</v>
      </c>
      <c r="D1999" s="342">
        <v>110.12</v>
      </c>
    </row>
    <row r="2000" spans="1:4" hidden="1" outlineLevel="1">
      <c r="A2000" s="335" t="s">
        <v>3938</v>
      </c>
      <c r="B2000" s="336" t="s">
        <v>3905</v>
      </c>
      <c r="C2000" s="337" t="s">
        <v>12</v>
      </c>
      <c r="D2000" s="338">
        <v>70.11</v>
      </c>
    </row>
    <row r="2001" spans="1:4" hidden="1" outlineLevel="1">
      <c r="A2001" s="849" t="s">
        <v>3939</v>
      </c>
      <c r="B2001" s="848" t="s">
        <v>1049</v>
      </c>
      <c r="C2001" s="847"/>
      <c r="D2001" s="846"/>
    </row>
    <row r="2002" spans="1:4" hidden="1" outlineLevel="1">
      <c r="A2002" s="339" t="s">
        <v>3940</v>
      </c>
      <c r="B2002" s="340" t="s">
        <v>3903</v>
      </c>
      <c r="C2002" s="341" t="s">
        <v>12</v>
      </c>
      <c r="D2002" s="342">
        <v>170.36</v>
      </c>
    </row>
    <row r="2003" spans="1:4" hidden="1" outlineLevel="1">
      <c r="A2003" s="335" t="s">
        <v>3941</v>
      </c>
      <c r="B2003" s="336" t="s">
        <v>3905</v>
      </c>
      <c r="C2003" s="337" t="s">
        <v>12</v>
      </c>
      <c r="D2003" s="338">
        <v>120.04</v>
      </c>
    </row>
    <row r="2004" spans="1:4" hidden="1" outlineLevel="1">
      <c r="A2004" s="849" t="s">
        <v>3942</v>
      </c>
      <c r="B2004" s="848" t="s">
        <v>1048</v>
      </c>
      <c r="C2004" s="847"/>
      <c r="D2004" s="846"/>
    </row>
    <row r="2005" spans="1:4" hidden="1" outlineLevel="1">
      <c r="A2005" s="339" t="s">
        <v>3943</v>
      </c>
      <c r="B2005" s="340" t="s">
        <v>3903</v>
      </c>
      <c r="C2005" s="341" t="s">
        <v>12</v>
      </c>
      <c r="D2005" s="342">
        <v>93.38</v>
      </c>
    </row>
    <row r="2006" spans="1:4" hidden="1" outlineLevel="1">
      <c r="A2006" s="335" t="s">
        <v>3944</v>
      </c>
      <c r="B2006" s="336" t="s">
        <v>3905</v>
      </c>
      <c r="C2006" s="337" t="s">
        <v>12</v>
      </c>
      <c r="D2006" s="338">
        <v>60.87</v>
      </c>
    </row>
    <row r="2007" spans="1:4" hidden="1" outlineLevel="1">
      <c r="A2007" s="849" t="s">
        <v>3945</v>
      </c>
      <c r="B2007" s="848" t="s">
        <v>1055</v>
      </c>
      <c r="C2007" s="847"/>
      <c r="D2007" s="846"/>
    </row>
    <row r="2008" spans="1:4" hidden="1" outlineLevel="1">
      <c r="A2008" s="339" t="s">
        <v>3946</v>
      </c>
      <c r="B2008" s="340" t="s">
        <v>3903</v>
      </c>
      <c r="C2008" s="341" t="s">
        <v>12</v>
      </c>
      <c r="D2008" s="342">
        <v>129.11000000000001</v>
      </c>
    </row>
    <row r="2009" spans="1:4" hidden="1" outlineLevel="1">
      <c r="A2009" s="335" t="s">
        <v>3947</v>
      </c>
      <c r="B2009" s="336" t="s">
        <v>3905</v>
      </c>
      <c r="C2009" s="337" t="s">
        <v>12</v>
      </c>
      <c r="D2009" s="338">
        <v>62.45</v>
      </c>
    </row>
    <row r="2010" spans="1:4" hidden="1" outlineLevel="1">
      <c r="A2010" s="849" t="s">
        <v>3948</v>
      </c>
      <c r="B2010" s="848" t="s">
        <v>1058</v>
      </c>
      <c r="C2010" s="847"/>
      <c r="D2010" s="846"/>
    </row>
    <row r="2011" spans="1:4" hidden="1" outlineLevel="1">
      <c r="A2011" s="339" t="s">
        <v>3949</v>
      </c>
      <c r="B2011" s="340" t="s">
        <v>3903</v>
      </c>
      <c r="C2011" s="341" t="s">
        <v>12</v>
      </c>
      <c r="D2011" s="342">
        <v>21.28</v>
      </c>
    </row>
    <row r="2012" spans="1:4" hidden="1" outlineLevel="1">
      <c r="A2012" s="335" t="s">
        <v>3950</v>
      </c>
      <c r="B2012" s="336" t="s">
        <v>3905</v>
      </c>
      <c r="C2012" s="337" t="s">
        <v>12</v>
      </c>
      <c r="D2012" s="338">
        <v>25.7</v>
      </c>
    </row>
    <row r="2013" spans="1:4" hidden="1" outlineLevel="1">
      <c r="A2013" s="849" t="s">
        <v>3951</v>
      </c>
      <c r="B2013" s="848" t="s">
        <v>1776</v>
      </c>
      <c r="C2013" s="847"/>
      <c r="D2013" s="846"/>
    </row>
    <row r="2014" spans="1:4" hidden="1" outlineLevel="1">
      <c r="A2014" s="339" t="s">
        <v>3952</v>
      </c>
      <c r="B2014" s="340" t="s">
        <v>3905</v>
      </c>
      <c r="C2014" s="341" t="s">
        <v>12</v>
      </c>
      <c r="D2014" s="342">
        <v>48.9</v>
      </c>
    </row>
    <row r="2015" spans="1:4" hidden="1" outlineLevel="1">
      <c r="A2015" s="849" t="s">
        <v>3953</v>
      </c>
      <c r="B2015" s="848" t="s">
        <v>1823</v>
      </c>
      <c r="C2015" s="847"/>
      <c r="D2015" s="846"/>
    </row>
    <row r="2016" spans="1:4" hidden="1" outlineLevel="1">
      <c r="A2016" s="335" t="s">
        <v>3954</v>
      </c>
      <c r="B2016" s="336" t="s">
        <v>3905</v>
      </c>
      <c r="C2016" s="337" t="s">
        <v>12</v>
      </c>
      <c r="D2016" s="338">
        <v>10.07</v>
      </c>
    </row>
    <row r="2017" spans="1:7" collapsed="1">
      <c r="A2017" s="331" t="s">
        <v>3955</v>
      </c>
      <c r="B2017" s="332" t="s">
        <v>3956</v>
      </c>
      <c r="C2017" s="333"/>
      <c r="D2017" s="334"/>
    </row>
    <row r="2018" spans="1:7" hidden="1" outlineLevel="1">
      <c r="A2018" s="849" t="s">
        <v>3957</v>
      </c>
      <c r="B2018" s="848" t="s">
        <v>1056</v>
      </c>
      <c r="C2018" s="847"/>
      <c r="D2018" s="846"/>
      <c r="F2018" s="1380" t="s">
        <v>4312</v>
      </c>
      <c r="G2018" s="1381"/>
    </row>
    <row r="2019" spans="1:7" hidden="1" outlineLevel="1">
      <c r="A2019" s="339" t="s">
        <v>3958</v>
      </c>
      <c r="B2019" s="340" t="s">
        <v>3959</v>
      </c>
      <c r="C2019" s="341" t="s">
        <v>12</v>
      </c>
      <c r="D2019" s="342">
        <v>269.63</v>
      </c>
      <c r="F2019" s="340" t="s">
        <v>3959</v>
      </c>
      <c r="G2019" s="341">
        <f>SUM(D2019:D2053)</f>
        <v>3259.08</v>
      </c>
    </row>
    <row r="2020" spans="1:7" hidden="1" outlineLevel="1">
      <c r="A2020" s="849" t="s">
        <v>3960</v>
      </c>
      <c r="B2020" s="848" t="s">
        <v>1053</v>
      </c>
      <c r="C2020" s="847"/>
      <c r="D2020" s="846"/>
    </row>
    <row r="2021" spans="1:7" hidden="1" outlineLevel="1">
      <c r="A2021" s="335" t="s">
        <v>3961</v>
      </c>
      <c r="B2021" s="336" t="s">
        <v>3959</v>
      </c>
      <c r="C2021" s="337" t="s">
        <v>12</v>
      </c>
      <c r="D2021" s="338">
        <v>266.85000000000002</v>
      </c>
    </row>
    <row r="2022" spans="1:7" hidden="1" outlineLevel="1">
      <c r="A2022" s="849" t="s">
        <v>3962</v>
      </c>
      <c r="B2022" s="848" t="s">
        <v>1052</v>
      </c>
      <c r="C2022" s="847"/>
      <c r="D2022" s="846"/>
    </row>
    <row r="2023" spans="1:7" hidden="1" outlineLevel="1">
      <c r="A2023" s="339" t="s">
        <v>3963</v>
      </c>
      <c r="B2023" s="340" t="s">
        <v>3959</v>
      </c>
      <c r="C2023" s="341" t="s">
        <v>12</v>
      </c>
      <c r="D2023" s="342">
        <v>247.28</v>
      </c>
    </row>
    <row r="2024" spans="1:7" hidden="1" outlineLevel="1">
      <c r="A2024" s="849" t="s">
        <v>3964</v>
      </c>
      <c r="B2024" s="848" t="s">
        <v>1051</v>
      </c>
      <c r="C2024" s="847"/>
      <c r="D2024" s="846"/>
    </row>
    <row r="2025" spans="1:7" hidden="1" outlineLevel="1">
      <c r="A2025" s="335" t="s">
        <v>3965</v>
      </c>
      <c r="B2025" s="336" t="s">
        <v>3959</v>
      </c>
      <c r="C2025" s="337" t="s">
        <v>12</v>
      </c>
      <c r="D2025" s="338">
        <v>291.05</v>
      </c>
    </row>
    <row r="2026" spans="1:7" hidden="1" outlineLevel="1">
      <c r="A2026" s="849" t="s">
        <v>3966</v>
      </c>
      <c r="B2026" s="848" t="s">
        <v>1050</v>
      </c>
      <c r="C2026" s="847"/>
      <c r="D2026" s="846"/>
    </row>
    <row r="2027" spans="1:7" hidden="1" outlineLevel="1">
      <c r="A2027" s="339" t="s">
        <v>3967</v>
      </c>
      <c r="B2027" s="340" t="s">
        <v>3959</v>
      </c>
      <c r="C2027" s="341" t="s">
        <v>12</v>
      </c>
      <c r="D2027" s="342">
        <v>180.27</v>
      </c>
    </row>
    <row r="2028" spans="1:7" hidden="1" outlineLevel="1">
      <c r="A2028" s="849" t="s">
        <v>3968</v>
      </c>
      <c r="B2028" s="848" t="s">
        <v>1753</v>
      </c>
      <c r="C2028" s="847"/>
      <c r="D2028" s="846"/>
    </row>
    <row r="2029" spans="1:7" hidden="1" outlineLevel="1">
      <c r="A2029" s="335" t="s">
        <v>3969</v>
      </c>
      <c r="B2029" s="336" t="s">
        <v>3959</v>
      </c>
      <c r="C2029" s="337" t="s">
        <v>12</v>
      </c>
      <c r="D2029" s="338">
        <v>180.27</v>
      </c>
    </row>
    <row r="2030" spans="1:7" hidden="1" outlineLevel="1">
      <c r="A2030" s="849" t="s">
        <v>3970</v>
      </c>
      <c r="B2030" s="848" t="s">
        <v>1754</v>
      </c>
      <c r="C2030" s="847"/>
      <c r="D2030" s="846"/>
    </row>
    <row r="2031" spans="1:7" hidden="1" outlineLevel="1">
      <c r="A2031" s="339" t="s">
        <v>3971</v>
      </c>
      <c r="B2031" s="340" t="s">
        <v>3959</v>
      </c>
      <c r="C2031" s="341" t="s">
        <v>12</v>
      </c>
      <c r="D2031" s="342">
        <v>180.27</v>
      </c>
    </row>
    <row r="2032" spans="1:7" hidden="1" outlineLevel="1">
      <c r="A2032" s="849" t="s">
        <v>3972</v>
      </c>
      <c r="B2032" s="848" t="s">
        <v>1755</v>
      </c>
      <c r="C2032" s="847"/>
      <c r="D2032" s="846"/>
    </row>
    <row r="2033" spans="1:4" hidden="1" outlineLevel="1">
      <c r="A2033" s="335" t="s">
        <v>3973</v>
      </c>
      <c r="B2033" s="336" t="s">
        <v>3959</v>
      </c>
      <c r="C2033" s="337" t="s">
        <v>12</v>
      </c>
      <c r="D2033" s="338">
        <v>180.27</v>
      </c>
    </row>
    <row r="2034" spans="1:4" hidden="1" outlineLevel="1">
      <c r="A2034" s="849" t="s">
        <v>3974</v>
      </c>
      <c r="B2034" s="848" t="s">
        <v>1756</v>
      </c>
      <c r="C2034" s="847"/>
      <c r="D2034" s="846"/>
    </row>
    <row r="2035" spans="1:4" hidden="1" outlineLevel="1">
      <c r="A2035" s="339" t="s">
        <v>3975</v>
      </c>
      <c r="B2035" s="340" t="s">
        <v>3959</v>
      </c>
      <c r="C2035" s="341" t="s">
        <v>12</v>
      </c>
      <c r="D2035" s="342">
        <v>180.27</v>
      </c>
    </row>
    <row r="2036" spans="1:4" hidden="1" outlineLevel="1">
      <c r="A2036" s="849" t="s">
        <v>3976</v>
      </c>
      <c r="B2036" s="848" t="s">
        <v>1757</v>
      </c>
      <c r="C2036" s="847"/>
      <c r="D2036" s="846"/>
    </row>
    <row r="2037" spans="1:4" hidden="1" outlineLevel="1">
      <c r="A2037" s="335" t="s">
        <v>3977</v>
      </c>
      <c r="B2037" s="336" t="s">
        <v>3959</v>
      </c>
      <c r="C2037" s="337" t="s">
        <v>12</v>
      </c>
      <c r="D2037" s="338">
        <v>180.27</v>
      </c>
    </row>
    <row r="2038" spans="1:4" hidden="1" outlineLevel="1">
      <c r="A2038" s="849" t="s">
        <v>3978</v>
      </c>
      <c r="B2038" s="848" t="s">
        <v>1758</v>
      </c>
      <c r="C2038" s="847"/>
      <c r="D2038" s="846"/>
    </row>
    <row r="2039" spans="1:4" hidden="1" outlineLevel="1">
      <c r="A2039" s="339" t="s">
        <v>3979</v>
      </c>
      <c r="B2039" s="340" t="s">
        <v>3959</v>
      </c>
      <c r="C2039" s="341" t="s">
        <v>12</v>
      </c>
      <c r="D2039" s="342">
        <v>180.27</v>
      </c>
    </row>
    <row r="2040" spans="1:4" hidden="1" outlineLevel="1">
      <c r="A2040" s="849" t="s">
        <v>3980</v>
      </c>
      <c r="B2040" s="848" t="s">
        <v>1759</v>
      </c>
      <c r="C2040" s="847"/>
      <c r="D2040" s="846"/>
    </row>
    <row r="2041" spans="1:4" hidden="1" outlineLevel="1">
      <c r="A2041" s="335" t="s">
        <v>3981</v>
      </c>
      <c r="B2041" s="336" t="s">
        <v>3959</v>
      </c>
      <c r="C2041" s="337" t="s">
        <v>12</v>
      </c>
      <c r="D2041" s="338">
        <v>180.23</v>
      </c>
    </row>
    <row r="2042" spans="1:4" hidden="1" outlineLevel="1">
      <c r="A2042" s="849" t="s">
        <v>3982</v>
      </c>
      <c r="B2042" s="848" t="s">
        <v>1049</v>
      </c>
      <c r="C2042" s="847"/>
      <c r="D2042" s="846"/>
    </row>
    <row r="2043" spans="1:4" hidden="1" outlineLevel="1">
      <c r="A2043" s="339" t="s">
        <v>3983</v>
      </c>
      <c r="B2043" s="340" t="s">
        <v>3959</v>
      </c>
      <c r="C2043" s="341" t="s">
        <v>12</v>
      </c>
      <c r="D2043" s="342">
        <v>290.39</v>
      </c>
    </row>
    <row r="2044" spans="1:4" hidden="1" outlineLevel="1">
      <c r="A2044" s="849" t="s">
        <v>3984</v>
      </c>
      <c r="B2044" s="848" t="s">
        <v>1048</v>
      </c>
      <c r="C2044" s="847"/>
      <c r="D2044" s="846"/>
    </row>
    <row r="2045" spans="1:4" hidden="1" outlineLevel="1">
      <c r="A2045" s="335" t="s">
        <v>3985</v>
      </c>
      <c r="B2045" s="336" t="s">
        <v>3959</v>
      </c>
      <c r="C2045" s="337" t="s">
        <v>12</v>
      </c>
      <c r="D2045" s="338">
        <v>154.25</v>
      </c>
    </row>
    <row r="2046" spans="1:4" hidden="1" outlineLevel="1">
      <c r="A2046" s="849" t="s">
        <v>3986</v>
      </c>
      <c r="B2046" s="848" t="s">
        <v>1055</v>
      </c>
      <c r="C2046" s="847"/>
      <c r="D2046" s="846"/>
    </row>
    <row r="2047" spans="1:4" hidden="1" outlineLevel="1">
      <c r="A2047" s="339" t="s">
        <v>3987</v>
      </c>
      <c r="B2047" s="340" t="s">
        <v>3959</v>
      </c>
      <c r="C2047" s="341" t="s">
        <v>12</v>
      </c>
      <c r="D2047" s="342">
        <v>191.56</v>
      </c>
    </row>
    <row r="2048" spans="1:4" hidden="1" outlineLevel="1">
      <c r="A2048" s="849" t="s">
        <v>3988</v>
      </c>
      <c r="B2048" s="848" t="s">
        <v>1058</v>
      </c>
      <c r="C2048" s="847"/>
      <c r="D2048" s="846"/>
    </row>
    <row r="2049" spans="1:7" hidden="1" outlineLevel="1">
      <c r="A2049" s="335" t="s">
        <v>3989</v>
      </c>
      <c r="B2049" s="336" t="s">
        <v>3959</v>
      </c>
      <c r="C2049" s="337" t="s">
        <v>12</v>
      </c>
      <c r="D2049" s="338">
        <v>46.98</v>
      </c>
    </row>
    <row r="2050" spans="1:7" hidden="1" outlineLevel="1">
      <c r="A2050" s="849" t="s">
        <v>3990</v>
      </c>
      <c r="B2050" s="848" t="s">
        <v>1776</v>
      </c>
      <c r="C2050" s="847"/>
      <c r="D2050" s="846"/>
    </row>
    <row r="2051" spans="1:7" hidden="1" outlineLevel="1">
      <c r="A2051" s="339" t="s">
        <v>3991</v>
      </c>
      <c r="B2051" s="340" t="s">
        <v>3959</v>
      </c>
      <c r="C2051" s="341" t="s">
        <v>12</v>
      </c>
      <c r="D2051" s="342">
        <v>48.9</v>
      </c>
    </row>
    <row r="2052" spans="1:7" hidden="1" outlineLevel="1">
      <c r="A2052" s="849" t="s">
        <v>3992</v>
      </c>
      <c r="B2052" s="848" t="s">
        <v>1823</v>
      </c>
      <c r="C2052" s="847"/>
      <c r="D2052" s="846"/>
    </row>
    <row r="2053" spans="1:7" hidden="1" outlineLevel="1">
      <c r="A2053" s="335" t="s">
        <v>3993</v>
      </c>
      <c r="B2053" s="336" t="s">
        <v>3959</v>
      </c>
      <c r="C2053" s="337" t="s">
        <v>12</v>
      </c>
      <c r="D2053" s="338">
        <v>10.07</v>
      </c>
    </row>
    <row r="2054" spans="1:7" collapsed="1">
      <c r="A2054" s="331" t="s">
        <v>3994</v>
      </c>
      <c r="B2054" s="332" t="s">
        <v>192</v>
      </c>
      <c r="C2054" s="333"/>
      <c r="D2054" s="334"/>
    </row>
    <row r="2055" spans="1:7" hidden="1" outlineLevel="1">
      <c r="A2055" s="849" t="s">
        <v>3995</v>
      </c>
      <c r="B2055" s="848" t="s">
        <v>1051</v>
      </c>
      <c r="C2055" s="847"/>
      <c r="D2055" s="846"/>
      <c r="F2055" s="848"/>
      <c r="G2055" s="847"/>
    </row>
    <row r="2056" spans="1:7" ht="25.5" hidden="1" outlineLevel="1">
      <c r="A2056" s="339" t="s">
        <v>3996</v>
      </c>
      <c r="B2056" s="340" t="s">
        <v>2157</v>
      </c>
      <c r="C2056" s="341" t="s">
        <v>12</v>
      </c>
      <c r="D2056" s="342">
        <v>2.85</v>
      </c>
      <c r="F2056" s="336" t="s">
        <v>2157</v>
      </c>
      <c r="G2056" s="337">
        <f>SUMIF(B2056:B2085,F2056,D2056:D2085)</f>
        <v>2.85</v>
      </c>
    </row>
    <row r="2057" spans="1:7" ht="25.5" hidden="1" outlineLevel="1">
      <c r="A2057" s="335" t="s">
        <v>3997</v>
      </c>
      <c r="B2057" s="336" t="s">
        <v>2160</v>
      </c>
      <c r="C2057" s="337" t="s">
        <v>12</v>
      </c>
      <c r="D2057" s="338">
        <v>4.07</v>
      </c>
      <c r="F2057" s="340" t="s">
        <v>2160</v>
      </c>
      <c r="G2057" s="341">
        <f t="shared" ref="G2057:G2062" si="7">SUMIF(B2057:B2086,F2057,D2057:D2086)</f>
        <v>85.999999999999986</v>
      </c>
    </row>
    <row r="2058" spans="1:7" hidden="1" outlineLevel="1">
      <c r="A2058" s="849" t="s">
        <v>3998</v>
      </c>
      <c r="B2058" s="848" t="s">
        <v>1050</v>
      </c>
      <c r="C2058" s="847"/>
      <c r="D2058" s="846"/>
      <c r="F2058" s="336" t="s">
        <v>2188</v>
      </c>
      <c r="G2058" s="337">
        <f t="shared" si="7"/>
        <v>8.44</v>
      </c>
    </row>
    <row r="2059" spans="1:7" hidden="1" outlineLevel="1">
      <c r="A2059" s="339" t="s">
        <v>3999</v>
      </c>
      <c r="B2059" s="340" t="s">
        <v>2160</v>
      </c>
      <c r="C2059" s="341" t="s">
        <v>12</v>
      </c>
      <c r="D2059" s="342">
        <v>9.1</v>
      </c>
      <c r="F2059" s="340" t="s">
        <v>4019</v>
      </c>
      <c r="G2059" s="341">
        <f t="shared" si="7"/>
        <v>5.6099999999999994</v>
      </c>
    </row>
    <row r="2060" spans="1:7" ht="25.5" hidden="1" outlineLevel="1">
      <c r="A2060" s="849" t="s">
        <v>4000</v>
      </c>
      <c r="B2060" s="848" t="s">
        <v>1753</v>
      </c>
      <c r="C2060" s="847"/>
      <c r="D2060" s="846"/>
      <c r="F2060" s="336" t="s">
        <v>2189</v>
      </c>
      <c r="G2060" s="337">
        <f t="shared" si="7"/>
        <v>0.57999999999999996</v>
      </c>
    </row>
    <row r="2061" spans="1:7" ht="25.5" hidden="1" outlineLevel="1">
      <c r="A2061" s="335" t="s">
        <v>4001</v>
      </c>
      <c r="B2061" s="336" t="s">
        <v>2160</v>
      </c>
      <c r="C2061" s="337" t="s">
        <v>12</v>
      </c>
      <c r="D2061" s="338">
        <v>9.1</v>
      </c>
      <c r="F2061" s="336" t="s">
        <v>2190</v>
      </c>
      <c r="G2061" s="337">
        <f t="shared" si="7"/>
        <v>5.21</v>
      </c>
    </row>
    <row r="2062" spans="1:7" ht="25.5" hidden="1" outlineLevel="1">
      <c r="A2062" s="849" t="s">
        <v>4002</v>
      </c>
      <c r="B2062" s="848" t="s">
        <v>1754</v>
      </c>
      <c r="C2062" s="847"/>
      <c r="D2062" s="846"/>
      <c r="F2062" s="336" t="s">
        <v>2191</v>
      </c>
      <c r="G2062" s="337">
        <f t="shared" si="7"/>
        <v>4.84</v>
      </c>
    </row>
    <row r="2063" spans="1:7" hidden="1" outlineLevel="1">
      <c r="A2063" s="339" t="s">
        <v>4003</v>
      </c>
      <c r="B2063" s="340" t="s">
        <v>2160</v>
      </c>
      <c r="C2063" s="341" t="s">
        <v>12</v>
      </c>
      <c r="D2063" s="342">
        <v>9.1</v>
      </c>
    </row>
    <row r="2064" spans="1:7" hidden="1" outlineLevel="1">
      <c r="A2064" s="849" t="s">
        <v>4004</v>
      </c>
      <c r="B2064" s="848" t="s">
        <v>1755</v>
      </c>
      <c r="C2064" s="847"/>
      <c r="D2064" s="846"/>
    </row>
    <row r="2065" spans="1:7" hidden="1" outlineLevel="1">
      <c r="A2065" s="335" t="s">
        <v>4005</v>
      </c>
      <c r="B2065" s="336" t="s">
        <v>2160</v>
      </c>
      <c r="C2065" s="337" t="s">
        <v>12</v>
      </c>
      <c r="D2065" s="338">
        <v>9.1</v>
      </c>
    </row>
    <row r="2066" spans="1:7" hidden="1" outlineLevel="1">
      <c r="A2066" s="849" t="s">
        <v>4006</v>
      </c>
      <c r="B2066" s="848" t="s">
        <v>1756</v>
      </c>
      <c r="C2066" s="847"/>
      <c r="D2066" s="846"/>
    </row>
    <row r="2067" spans="1:7" hidden="1" outlineLevel="1">
      <c r="A2067" s="339" t="s">
        <v>4007</v>
      </c>
      <c r="B2067" s="340" t="s">
        <v>2160</v>
      </c>
      <c r="C2067" s="341" t="s">
        <v>12</v>
      </c>
      <c r="D2067" s="342">
        <v>9.1</v>
      </c>
      <c r="F2067" s="7" t="s">
        <v>4313</v>
      </c>
      <c r="G2067" s="10">
        <f>SUM(D2056:D2085)</f>
        <v>113.53</v>
      </c>
    </row>
    <row r="2068" spans="1:7" hidden="1" outlineLevel="1">
      <c r="A2068" s="849" t="s">
        <v>4008</v>
      </c>
      <c r="B2068" s="848" t="s">
        <v>1757</v>
      </c>
      <c r="C2068" s="847"/>
      <c r="D2068" s="846"/>
      <c r="F2068" s="7" t="s">
        <v>4314</v>
      </c>
      <c r="G2068" s="10">
        <f>SUM(G2088:G2096)</f>
        <v>3167.5499999999997</v>
      </c>
    </row>
    <row r="2069" spans="1:7" hidden="1" outlineLevel="1">
      <c r="A2069" s="335" t="s">
        <v>4009</v>
      </c>
      <c r="B2069" s="336" t="s">
        <v>2160</v>
      </c>
      <c r="C2069" s="337" t="s">
        <v>12</v>
      </c>
      <c r="D2069" s="338">
        <v>9.1</v>
      </c>
      <c r="F2069" s="7" t="s">
        <v>4315</v>
      </c>
      <c r="G2069" s="10">
        <f>SUM(D2019:D2053)</f>
        <v>3259.08</v>
      </c>
    </row>
    <row r="2070" spans="1:7" hidden="1" outlineLevel="1">
      <c r="A2070" s="849" t="s">
        <v>4010</v>
      </c>
      <c r="B2070" s="848" t="s">
        <v>1758</v>
      </c>
      <c r="C2070" s="847"/>
      <c r="D2070" s="846"/>
      <c r="G2070" s="10">
        <f>G2069-G2068-G2067</f>
        <v>-21.999999999999801</v>
      </c>
    </row>
    <row r="2071" spans="1:7" hidden="1" outlineLevel="1">
      <c r="A2071" s="339" t="s">
        <v>4011</v>
      </c>
      <c r="B2071" s="340" t="s">
        <v>2160</v>
      </c>
      <c r="C2071" s="341" t="s">
        <v>12</v>
      </c>
      <c r="D2071" s="342">
        <v>9.1</v>
      </c>
    </row>
    <row r="2072" spans="1:7" hidden="1" outlineLevel="1">
      <c r="A2072" s="849" t="s">
        <v>4012</v>
      </c>
      <c r="B2072" s="848" t="s">
        <v>1759</v>
      </c>
      <c r="C2072" s="847"/>
      <c r="D2072" s="846"/>
    </row>
    <row r="2073" spans="1:7" hidden="1" outlineLevel="1">
      <c r="A2073" s="335" t="s">
        <v>4013</v>
      </c>
      <c r="B2073" s="336" t="s">
        <v>2160</v>
      </c>
      <c r="C2073" s="337" t="s">
        <v>12</v>
      </c>
      <c r="D2073" s="338">
        <v>9.1</v>
      </c>
    </row>
    <row r="2074" spans="1:7" hidden="1" outlineLevel="1">
      <c r="A2074" s="849" t="s">
        <v>4014</v>
      </c>
      <c r="B2074" s="848" t="s">
        <v>1049</v>
      </c>
      <c r="C2074" s="847"/>
      <c r="D2074" s="846"/>
    </row>
    <row r="2075" spans="1:7" hidden="1" outlineLevel="1">
      <c r="A2075" s="339" t="s">
        <v>4015</v>
      </c>
      <c r="B2075" s="340" t="s">
        <v>2160</v>
      </c>
      <c r="C2075" s="341" t="s">
        <v>12</v>
      </c>
      <c r="D2075" s="342">
        <v>9.1300000000000008</v>
      </c>
    </row>
    <row r="2076" spans="1:7" hidden="1" outlineLevel="1">
      <c r="A2076" s="849" t="s">
        <v>4016</v>
      </c>
      <c r="B2076" s="848" t="s">
        <v>1048</v>
      </c>
      <c r="C2076" s="847"/>
      <c r="D2076" s="846"/>
    </row>
    <row r="2077" spans="1:7" hidden="1" outlineLevel="1">
      <c r="A2077" s="335" t="s">
        <v>4017</v>
      </c>
      <c r="B2077" s="336" t="s">
        <v>2188</v>
      </c>
      <c r="C2077" s="337" t="s">
        <v>12</v>
      </c>
      <c r="D2077" s="338">
        <v>7.51</v>
      </c>
    </row>
    <row r="2078" spans="1:7" hidden="1" outlineLevel="1">
      <c r="A2078" s="339" t="s">
        <v>4018</v>
      </c>
      <c r="B2078" s="340" t="s">
        <v>4019</v>
      </c>
      <c r="C2078" s="341" t="s">
        <v>12</v>
      </c>
      <c r="D2078" s="342">
        <v>3.92</v>
      </c>
    </row>
    <row r="2079" spans="1:7" ht="25.5" hidden="1" outlineLevel="1">
      <c r="A2079" s="335" t="s">
        <v>4020</v>
      </c>
      <c r="B2079" s="336" t="s">
        <v>2189</v>
      </c>
      <c r="C2079" s="337" t="s">
        <v>12</v>
      </c>
      <c r="D2079" s="338">
        <v>0.57999999999999996</v>
      </c>
    </row>
    <row r="2080" spans="1:7" ht="25.5" hidden="1" outlineLevel="1">
      <c r="A2080" s="339" t="s">
        <v>4021</v>
      </c>
      <c r="B2080" s="340" t="s">
        <v>2190</v>
      </c>
      <c r="C2080" s="341" t="s">
        <v>12</v>
      </c>
      <c r="D2080" s="342">
        <v>4.08</v>
      </c>
    </row>
    <row r="2081" spans="1:7" ht="25.5" hidden="1" outlineLevel="1">
      <c r="A2081" s="335" t="s">
        <v>4022</v>
      </c>
      <c r="B2081" s="336" t="s">
        <v>2191</v>
      </c>
      <c r="C2081" s="337" t="s">
        <v>12</v>
      </c>
      <c r="D2081" s="338">
        <v>4.84</v>
      </c>
    </row>
    <row r="2082" spans="1:7" hidden="1" outlineLevel="1">
      <c r="A2082" s="849" t="s">
        <v>4023</v>
      </c>
      <c r="B2082" s="848" t="s">
        <v>1055</v>
      </c>
      <c r="C2082" s="847"/>
      <c r="D2082" s="846"/>
    </row>
    <row r="2083" spans="1:7" hidden="1" outlineLevel="1">
      <c r="A2083" s="339" t="s">
        <v>4024</v>
      </c>
      <c r="B2083" s="340" t="s">
        <v>2188</v>
      </c>
      <c r="C2083" s="341" t="s">
        <v>12</v>
      </c>
      <c r="D2083" s="342">
        <v>0.93</v>
      </c>
    </row>
    <row r="2084" spans="1:7" hidden="1" outlineLevel="1">
      <c r="A2084" s="335" t="s">
        <v>4025</v>
      </c>
      <c r="B2084" s="336" t="s">
        <v>4019</v>
      </c>
      <c r="C2084" s="337" t="s">
        <v>12</v>
      </c>
      <c r="D2084" s="338">
        <v>1.69</v>
      </c>
    </row>
    <row r="2085" spans="1:7" ht="25.5" hidden="1" outlineLevel="1">
      <c r="A2085" s="339" t="s">
        <v>4026</v>
      </c>
      <c r="B2085" s="340" t="s">
        <v>2190</v>
      </c>
      <c r="C2085" s="341" t="s">
        <v>12</v>
      </c>
      <c r="D2085" s="342">
        <v>1.1299999999999999</v>
      </c>
    </row>
    <row r="2086" spans="1:7" collapsed="1">
      <c r="A2086" s="331" t="s">
        <v>4027</v>
      </c>
      <c r="B2086" s="332" t="s">
        <v>190</v>
      </c>
      <c r="C2086" s="333"/>
      <c r="D2086" s="334"/>
    </row>
    <row r="2087" spans="1:7" hidden="1" outlineLevel="1">
      <c r="A2087" s="849" t="s">
        <v>4028</v>
      </c>
      <c r="B2087" s="848" t="s">
        <v>1056</v>
      </c>
      <c r="C2087" s="847"/>
      <c r="D2087" s="846"/>
      <c r="F2087" s="848"/>
      <c r="G2087" s="847"/>
    </row>
    <row r="2088" spans="1:7" ht="25.5" hidden="1" outlineLevel="1">
      <c r="A2088" s="335" t="s">
        <v>4029</v>
      </c>
      <c r="B2088" s="336" t="s">
        <v>2142</v>
      </c>
      <c r="C2088" s="337" t="s">
        <v>12</v>
      </c>
      <c r="D2088" s="338">
        <v>9</v>
      </c>
      <c r="F2088" s="336" t="s">
        <v>2142</v>
      </c>
      <c r="G2088" s="338">
        <f>SUMIF(B2086:B2172,F2088,D2086:D2172)</f>
        <v>471.34999999999997</v>
      </c>
    </row>
    <row r="2089" spans="1:7" ht="25.5" hidden="1" outlineLevel="1">
      <c r="A2089" s="339" t="s">
        <v>4030</v>
      </c>
      <c r="B2089" s="340" t="s">
        <v>2144</v>
      </c>
      <c r="C2089" s="341" t="s">
        <v>12</v>
      </c>
      <c r="D2089" s="342">
        <v>76.319999999999993</v>
      </c>
      <c r="F2089" s="340" t="s">
        <v>2144</v>
      </c>
      <c r="G2089" s="342">
        <f t="shared" ref="G2089:G2096" si="8">SUMIF(B2087:B2173,F2089,D2087:D2173)</f>
        <v>719.07</v>
      </c>
    </row>
    <row r="2090" spans="1:7" hidden="1" outlineLevel="1">
      <c r="A2090" s="335" t="s">
        <v>4031</v>
      </c>
      <c r="B2090" s="336" t="s">
        <v>2145</v>
      </c>
      <c r="C2090" s="337" t="s">
        <v>12</v>
      </c>
      <c r="D2090" s="338">
        <v>0.41</v>
      </c>
      <c r="F2090" s="336" t="s">
        <v>2145</v>
      </c>
      <c r="G2090" s="338">
        <f t="shared" si="8"/>
        <v>1019.3599999999999</v>
      </c>
    </row>
    <row r="2091" spans="1:7" ht="25.5" hidden="1" outlineLevel="1">
      <c r="A2091" s="339" t="s">
        <v>4032</v>
      </c>
      <c r="B2091" s="340" t="s">
        <v>2146</v>
      </c>
      <c r="C2091" s="341" t="s">
        <v>12</v>
      </c>
      <c r="D2091" s="342">
        <v>183.91</v>
      </c>
      <c r="F2091" s="340" t="s">
        <v>2146</v>
      </c>
      <c r="G2091" s="342">
        <f t="shared" si="8"/>
        <v>649.59</v>
      </c>
    </row>
    <row r="2092" spans="1:7" ht="25.5" hidden="1" outlineLevel="1">
      <c r="A2092" s="849" t="s">
        <v>4033</v>
      </c>
      <c r="B2092" s="848" t="s">
        <v>1053</v>
      </c>
      <c r="C2092" s="847"/>
      <c r="D2092" s="846"/>
      <c r="F2092" s="340" t="s">
        <v>2151</v>
      </c>
      <c r="G2092" s="342">
        <f t="shared" si="8"/>
        <v>233.02000000000004</v>
      </c>
    </row>
    <row r="2093" spans="1:7" ht="25.5" hidden="1" outlineLevel="1">
      <c r="A2093" s="335" t="s">
        <v>4034</v>
      </c>
      <c r="B2093" s="336" t="s">
        <v>2142</v>
      </c>
      <c r="C2093" s="337" t="s">
        <v>12</v>
      </c>
      <c r="D2093" s="338">
        <v>12.26</v>
      </c>
      <c r="F2093" s="336" t="s">
        <v>2159</v>
      </c>
      <c r="G2093" s="338">
        <f t="shared" si="8"/>
        <v>3.45</v>
      </c>
    </row>
    <row r="2094" spans="1:7" ht="25.5" hidden="1" outlineLevel="1">
      <c r="A2094" s="339" t="s">
        <v>4035</v>
      </c>
      <c r="B2094" s="340" t="s">
        <v>2144</v>
      </c>
      <c r="C2094" s="341" t="s">
        <v>12</v>
      </c>
      <c r="D2094" s="342">
        <v>61.16</v>
      </c>
      <c r="F2094" s="340" t="s">
        <v>2161</v>
      </c>
      <c r="G2094" s="342">
        <f t="shared" si="8"/>
        <v>42.07</v>
      </c>
    </row>
    <row r="2095" spans="1:7" ht="25.5" hidden="1" outlineLevel="1">
      <c r="A2095" s="335" t="s">
        <v>4036</v>
      </c>
      <c r="B2095" s="336" t="s">
        <v>2151</v>
      </c>
      <c r="C2095" s="337" t="s">
        <v>12</v>
      </c>
      <c r="D2095" s="338">
        <v>25.51</v>
      </c>
      <c r="F2095" s="336" t="s">
        <v>2192</v>
      </c>
      <c r="G2095" s="338">
        <f t="shared" si="8"/>
        <v>17.64</v>
      </c>
    </row>
    <row r="2096" spans="1:7" ht="25.5" hidden="1" outlineLevel="1">
      <c r="A2096" s="339" t="s">
        <v>4037</v>
      </c>
      <c r="B2096" s="340" t="s">
        <v>2146</v>
      </c>
      <c r="C2096" s="341" t="s">
        <v>12</v>
      </c>
      <c r="D2096" s="342">
        <v>167.92</v>
      </c>
      <c r="F2096" s="336" t="s">
        <v>2187</v>
      </c>
      <c r="G2096" s="338">
        <f t="shared" si="8"/>
        <v>12</v>
      </c>
    </row>
    <row r="2097" spans="1:6" hidden="1" outlineLevel="1">
      <c r="A2097" s="849" t="s">
        <v>4038</v>
      </c>
      <c r="B2097" s="848" t="s">
        <v>1052</v>
      </c>
      <c r="C2097" s="847"/>
      <c r="D2097" s="846"/>
      <c r="F2097" s="10">
        <f>SUM(D2088:D2172)</f>
        <v>3167.5500000000011</v>
      </c>
    </row>
    <row r="2098" spans="1:6" hidden="1" outlineLevel="1">
      <c r="A2098" s="335" t="s">
        <v>4039</v>
      </c>
      <c r="B2098" s="336" t="s">
        <v>2142</v>
      </c>
      <c r="C2098" s="337" t="s">
        <v>12</v>
      </c>
      <c r="D2098" s="338">
        <v>11.22</v>
      </c>
      <c r="F2098" s="10">
        <f>SUM(G2088:G2096)</f>
        <v>3167.5499999999997</v>
      </c>
    </row>
    <row r="2099" spans="1:6" hidden="1" outlineLevel="1">
      <c r="A2099" s="339" t="s">
        <v>4040</v>
      </c>
      <c r="B2099" s="340" t="s">
        <v>2144</v>
      </c>
      <c r="C2099" s="341" t="s">
        <v>12</v>
      </c>
      <c r="D2099" s="342">
        <v>2.42</v>
      </c>
      <c r="F2099" s="10">
        <f>F2097-F2098</f>
        <v>0</v>
      </c>
    </row>
    <row r="2100" spans="1:6" hidden="1" outlineLevel="1">
      <c r="A2100" s="335" t="s">
        <v>4041</v>
      </c>
      <c r="B2100" s="336" t="s">
        <v>2145</v>
      </c>
      <c r="C2100" s="337" t="s">
        <v>12</v>
      </c>
      <c r="D2100" s="338">
        <v>2.63</v>
      </c>
    </row>
    <row r="2101" spans="1:6" ht="25.5" hidden="1" outlineLevel="1">
      <c r="A2101" s="339" t="s">
        <v>4042</v>
      </c>
      <c r="B2101" s="340" t="s">
        <v>2151</v>
      </c>
      <c r="C2101" s="341" t="s">
        <v>12</v>
      </c>
      <c r="D2101" s="342">
        <v>51.21</v>
      </c>
    </row>
    <row r="2102" spans="1:6" hidden="1" outlineLevel="1">
      <c r="A2102" s="335" t="s">
        <v>4043</v>
      </c>
      <c r="B2102" s="336" t="s">
        <v>2146</v>
      </c>
      <c r="C2102" s="337" t="s">
        <v>12</v>
      </c>
      <c r="D2102" s="338">
        <v>179.81</v>
      </c>
    </row>
    <row r="2103" spans="1:6" hidden="1" outlineLevel="1">
      <c r="A2103" s="849" t="s">
        <v>4044</v>
      </c>
      <c r="B2103" s="848" t="s">
        <v>1051</v>
      </c>
      <c r="C2103" s="847"/>
      <c r="D2103" s="846"/>
    </row>
    <row r="2104" spans="1:6" hidden="1" outlineLevel="1">
      <c r="A2104" s="339" t="s">
        <v>4045</v>
      </c>
      <c r="B2104" s="340" t="s">
        <v>2142</v>
      </c>
      <c r="C2104" s="341" t="s">
        <v>12</v>
      </c>
      <c r="D2104" s="342">
        <v>29.5</v>
      </c>
    </row>
    <row r="2105" spans="1:6" hidden="1" outlineLevel="1">
      <c r="A2105" s="335" t="s">
        <v>4046</v>
      </c>
      <c r="B2105" s="336" t="s">
        <v>2159</v>
      </c>
      <c r="C2105" s="337" t="s">
        <v>12</v>
      </c>
      <c r="D2105" s="338">
        <v>3.45</v>
      </c>
    </row>
    <row r="2106" spans="1:6" hidden="1" outlineLevel="1">
      <c r="A2106" s="339" t="s">
        <v>4047</v>
      </c>
      <c r="B2106" s="340" t="s">
        <v>2144</v>
      </c>
      <c r="C2106" s="341" t="s">
        <v>12</v>
      </c>
      <c r="D2106" s="342">
        <v>40.869999999999997</v>
      </c>
    </row>
    <row r="2107" spans="1:6" hidden="1" outlineLevel="1">
      <c r="A2107" s="335" t="s">
        <v>4048</v>
      </c>
      <c r="B2107" s="336" t="s">
        <v>2145</v>
      </c>
      <c r="C2107" s="337" t="s">
        <v>12</v>
      </c>
      <c r="D2107" s="338">
        <v>30.85</v>
      </c>
    </row>
    <row r="2108" spans="1:6" ht="25.5" hidden="1" outlineLevel="1">
      <c r="A2108" s="339" t="s">
        <v>4049</v>
      </c>
      <c r="B2108" s="340" t="s">
        <v>2151</v>
      </c>
      <c r="C2108" s="341" t="s">
        <v>12</v>
      </c>
      <c r="D2108" s="342">
        <v>19.45</v>
      </c>
    </row>
    <row r="2109" spans="1:6" hidden="1" outlineLevel="1">
      <c r="A2109" s="335" t="s">
        <v>4050</v>
      </c>
      <c r="B2109" s="336" t="s">
        <v>2146</v>
      </c>
      <c r="C2109" s="337" t="s">
        <v>12</v>
      </c>
      <c r="D2109" s="338">
        <v>117.95</v>
      </c>
    </row>
    <row r="2110" spans="1:6" hidden="1" outlineLevel="1">
      <c r="A2110" s="339" t="s">
        <v>4051</v>
      </c>
      <c r="B2110" s="340" t="s">
        <v>2161</v>
      </c>
      <c r="C2110" s="341" t="s">
        <v>12</v>
      </c>
      <c r="D2110" s="342">
        <v>42.07</v>
      </c>
    </row>
    <row r="2111" spans="1:6" hidden="1" outlineLevel="1">
      <c r="A2111" s="849" t="s">
        <v>4052</v>
      </c>
      <c r="B2111" s="848" t="s">
        <v>1050</v>
      </c>
      <c r="C2111" s="847"/>
      <c r="D2111" s="846"/>
    </row>
    <row r="2112" spans="1:6" hidden="1" outlineLevel="1">
      <c r="A2112" s="335" t="s">
        <v>4053</v>
      </c>
      <c r="B2112" s="336" t="s">
        <v>2142</v>
      </c>
      <c r="C2112" s="337" t="s">
        <v>12</v>
      </c>
      <c r="D2112" s="338">
        <v>42.15</v>
      </c>
    </row>
    <row r="2113" spans="1:4" hidden="1" outlineLevel="1">
      <c r="A2113" s="339" t="s">
        <v>4054</v>
      </c>
      <c r="B2113" s="340" t="s">
        <v>2144</v>
      </c>
      <c r="C2113" s="341" t="s">
        <v>12</v>
      </c>
      <c r="D2113" s="342">
        <v>36.18</v>
      </c>
    </row>
    <row r="2114" spans="1:4" hidden="1" outlineLevel="1">
      <c r="A2114" s="335" t="s">
        <v>4055</v>
      </c>
      <c r="B2114" s="336" t="s">
        <v>2145</v>
      </c>
      <c r="C2114" s="337" t="s">
        <v>12</v>
      </c>
      <c r="D2114" s="338">
        <v>79.33</v>
      </c>
    </row>
    <row r="2115" spans="1:4" ht="25.5" hidden="1" outlineLevel="1">
      <c r="A2115" s="339" t="s">
        <v>4056</v>
      </c>
      <c r="B2115" s="340" t="s">
        <v>2151</v>
      </c>
      <c r="C2115" s="341" t="s">
        <v>12</v>
      </c>
      <c r="D2115" s="342">
        <v>15.3</v>
      </c>
    </row>
    <row r="2116" spans="1:4" hidden="1" outlineLevel="1">
      <c r="A2116" s="849" t="s">
        <v>4057</v>
      </c>
      <c r="B2116" s="848" t="s">
        <v>1753</v>
      </c>
      <c r="C2116" s="847"/>
      <c r="D2116" s="846"/>
    </row>
    <row r="2117" spans="1:4" hidden="1" outlineLevel="1">
      <c r="A2117" s="335" t="s">
        <v>4058</v>
      </c>
      <c r="B2117" s="336" t="s">
        <v>2142</v>
      </c>
      <c r="C2117" s="337" t="s">
        <v>12</v>
      </c>
      <c r="D2117" s="338">
        <v>42.15</v>
      </c>
    </row>
    <row r="2118" spans="1:4" hidden="1" outlineLevel="1">
      <c r="A2118" s="339" t="s">
        <v>4059</v>
      </c>
      <c r="B2118" s="340" t="s">
        <v>2144</v>
      </c>
      <c r="C2118" s="341" t="s">
        <v>12</v>
      </c>
      <c r="D2118" s="342">
        <v>36.18</v>
      </c>
    </row>
    <row r="2119" spans="1:4" hidden="1" outlineLevel="1">
      <c r="A2119" s="335" t="s">
        <v>4060</v>
      </c>
      <c r="B2119" s="336" t="s">
        <v>2145</v>
      </c>
      <c r="C2119" s="337" t="s">
        <v>12</v>
      </c>
      <c r="D2119" s="338">
        <v>79.33</v>
      </c>
    </row>
    <row r="2120" spans="1:4" ht="25.5" hidden="1" outlineLevel="1">
      <c r="A2120" s="339" t="s">
        <v>4061</v>
      </c>
      <c r="B2120" s="340" t="s">
        <v>2151</v>
      </c>
      <c r="C2120" s="341" t="s">
        <v>12</v>
      </c>
      <c r="D2120" s="342">
        <v>15.3</v>
      </c>
    </row>
    <row r="2121" spans="1:4" hidden="1" outlineLevel="1">
      <c r="A2121" s="849" t="s">
        <v>4062</v>
      </c>
      <c r="B2121" s="848" t="s">
        <v>1754</v>
      </c>
      <c r="C2121" s="847"/>
      <c r="D2121" s="846"/>
    </row>
    <row r="2122" spans="1:4" hidden="1" outlineLevel="1">
      <c r="A2122" s="335" t="s">
        <v>4063</v>
      </c>
      <c r="B2122" s="336" t="s">
        <v>2142</v>
      </c>
      <c r="C2122" s="337" t="s">
        <v>12</v>
      </c>
      <c r="D2122" s="338">
        <v>42.15</v>
      </c>
    </row>
    <row r="2123" spans="1:4" hidden="1" outlineLevel="1">
      <c r="A2123" s="339" t="s">
        <v>4064</v>
      </c>
      <c r="B2123" s="340" t="s">
        <v>2144</v>
      </c>
      <c r="C2123" s="341" t="s">
        <v>12</v>
      </c>
      <c r="D2123" s="342">
        <v>36.18</v>
      </c>
    </row>
    <row r="2124" spans="1:4" hidden="1" outlineLevel="1">
      <c r="A2124" s="335" t="s">
        <v>4065</v>
      </c>
      <c r="B2124" s="336" t="s">
        <v>2145</v>
      </c>
      <c r="C2124" s="337" t="s">
        <v>12</v>
      </c>
      <c r="D2124" s="338">
        <v>79.33</v>
      </c>
    </row>
    <row r="2125" spans="1:4" ht="25.5" hidden="1" outlineLevel="1">
      <c r="A2125" s="339" t="s">
        <v>4066</v>
      </c>
      <c r="B2125" s="340" t="s">
        <v>2151</v>
      </c>
      <c r="C2125" s="341" t="s">
        <v>12</v>
      </c>
      <c r="D2125" s="342">
        <v>15.3</v>
      </c>
    </row>
    <row r="2126" spans="1:4" hidden="1" outlineLevel="1">
      <c r="A2126" s="849" t="s">
        <v>4067</v>
      </c>
      <c r="B2126" s="848" t="s">
        <v>1755</v>
      </c>
      <c r="C2126" s="847"/>
      <c r="D2126" s="846"/>
    </row>
    <row r="2127" spans="1:4" hidden="1" outlineLevel="1">
      <c r="A2127" s="335" t="s">
        <v>4068</v>
      </c>
      <c r="B2127" s="336" t="s">
        <v>2142</v>
      </c>
      <c r="C2127" s="337" t="s">
        <v>12</v>
      </c>
      <c r="D2127" s="338">
        <v>42.15</v>
      </c>
    </row>
    <row r="2128" spans="1:4" hidden="1" outlineLevel="1">
      <c r="A2128" s="339" t="s">
        <v>4069</v>
      </c>
      <c r="B2128" s="340" t="s">
        <v>2144</v>
      </c>
      <c r="C2128" s="341" t="s">
        <v>12</v>
      </c>
      <c r="D2128" s="342">
        <v>36.18</v>
      </c>
    </row>
    <row r="2129" spans="1:4" hidden="1" outlineLevel="1">
      <c r="A2129" s="335" t="s">
        <v>4070</v>
      </c>
      <c r="B2129" s="336" t="s">
        <v>2145</v>
      </c>
      <c r="C2129" s="337" t="s">
        <v>12</v>
      </c>
      <c r="D2129" s="338">
        <v>79.33</v>
      </c>
    </row>
    <row r="2130" spans="1:4" ht="25.5" hidden="1" outlineLevel="1">
      <c r="A2130" s="339" t="s">
        <v>4071</v>
      </c>
      <c r="B2130" s="340" t="s">
        <v>2151</v>
      </c>
      <c r="C2130" s="341" t="s">
        <v>12</v>
      </c>
      <c r="D2130" s="342">
        <v>15.3</v>
      </c>
    </row>
    <row r="2131" spans="1:4" hidden="1" outlineLevel="1">
      <c r="A2131" s="849" t="s">
        <v>4072</v>
      </c>
      <c r="B2131" s="848" t="s">
        <v>1756</v>
      </c>
      <c r="C2131" s="847"/>
      <c r="D2131" s="846"/>
    </row>
    <row r="2132" spans="1:4" hidden="1" outlineLevel="1">
      <c r="A2132" s="335" t="s">
        <v>4073</v>
      </c>
      <c r="B2132" s="336" t="s">
        <v>2142</v>
      </c>
      <c r="C2132" s="337" t="s">
        <v>12</v>
      </c>
      <c r="D2132" s="338">
        <v>42.15</v>
      </c>
    </row>
    <row r="2133" spans="1:4" hidden="1" outlineLevel="1">
      <c r="A2133" s="339" t="s">
        <v>4074</v>
      </c>
      <c r="B2133" s="340" t="s">
        <v>2144</v>
      </c>
      <c r="C2133" s="341" t="s">
        <v>12</v>
      </c>
      <c r="D2133" s="342">
        <v>36.18</v>
      </c>
    </row>
    <row r="2134" spans="1:4" hidden="1" outlineLevel="1">
      <c r="A2134" s="335" t="s">
        <v>4075</v>
      </c>
      <c r="B2134" s="336" t="s">
        <v>2145</v>
      </c>
      <c r="C2134" s="337" t="s">
        <v>12</v>
      </c>
      <c r="D2134" s="338">
        <v>79.33</v>
      </c>
    </row>
    <row r="2135" spans="1:4" ht="25.5" hidden="1" outlineLevel="1">
      <c r="A2135" s="339" t="s">
        <v>4076</v>
      </c>
      <c r="B2135" s="340" t="s">
        <v>2151</v>
      </c>
      <c r="C2135" s="341" t="s">
        <v>12</v>
      </c>
      <c r="D2135" s="342">
        <v>15.3</v>
      </c>
    </row>
    <row r="2136" spans="1:4" hidden="1" outlineLevel="1">
      <c r="A2136" s="849" t="s">
        <v>4077</v>
      </c>
      <c r="B2136" s="848" t="s">
        <v>1757</v>
      </c>
      <c r="C2136" s="847"/>
      <c r="D2136" s="846"/>
    </row>
    <row r="2137" spans="1:4" hidden="1" outlineLevel="1">
      <c r="A2137" s="335" t="s">
        <v>4078</v>
      </c>
      <c r="B2137" s="336" t="s">
        <v>2142</v>
      </c>
      <c r="C2137" s="337" t="s">
        <v>12</v>
      </c>
      <c r="D2137" s="338">
        <v>42.15</v>
      </c>
    </row>
    <row r="2138" spans="1:4" hidden="1" outlineLevel="1">
      <c r="A2138" s="339" t="s">
        <v>4079</v>
      </c>
      <c r="B2138" s="340" t="s">
        <v>2144</v>
      </c>
      <c r="C2138" s="341" t="s">
        <v>12</v>
      </c>
      <c r="D2138" s="342">
        <v>36.18</v>
      </c>
    </row>
    <row r="2139" spans="1:4" hidden="1" outlineLevel="1">
      <c r="A2139" s="335" t="s">
        <v>4080</v>
      </c>
      <c r="B2139" s="336" t="s">
        <v>2145</v>
      </c>
      <c r="C2139" s="337" t="s">
        <v>12</v>
      </c>
      <c r="D2139" s="338">
        <v>79.33</v>
      </c>
    </row>
    <row r="2140" spans="1:4" ht="25.5" hidden="1" outlineLevel="1">
      <c r="A2140" s="339" t="s">
        <v>4081</v>
      </c>
      <c r="B2140" s="340" t="s">
        <v>2151</v>
      </c>
      <c r="C2140" s="341" t="s">
        <v>12</v>
      </c>
      <c r="D2140" s="342">
        <v>15.3</v>
      </c>
    </row>
    <row r="2141" spans="1:4" hidden="1" outlineLevel="1">
      <c r="A2141" s="849" t="s">
        <v>4082</v>
      </c>
      <c r="B2141" s="848" t="s">
        <v>1758</v>
      </c>
      <c r="C2141" s="847"/>
      <c r="D2141" s="846"/>
    </row>
    <row r="2142" spans="1:4" hidden="1" outlineLevel="1">
      <c r="A2142" s="335" t="s">
        <v>4083</v>
      </c>
      <c r="B2142" s="336" t="s">
        <v>2142</v>
      </c>
      <c r="C2142" s="337" t="s">
        <v>12</v>
      </c>
      <c r="D2142" s="338">
        <v>42.15</v>
      </c>
    </row>
    <row r="2143" spans="1:4" hidden="1" outlineLevel="1">
      <c r="A2143" s="339" t="s">
        <v>4084</v>
      </c>
      <c r="B2143" s="340" t="s">
        <v>2144</v>
      </c>
      <c r="C2143" s="341" t="s">
        <v>12</v>
      </c>
      <c r="D2143" s="342">
        <v>36.18</v>
      </c>
    </row>
    <row r="2144" spans="1:4" hidden="1" outlineLevel="1">
      <c r="A2144" s="335" t="s">
        <v>4085</v>
      </c>
      <c r="B2144" s="336" t="s">
        <v>2145</v>
      </c>
      <c r="C2144" s="337" t="s">
        <v>12</v>
      </c>
      <c r="D2144" s="338">
        <v>79.33</v>
      </c>
    </row>
    <row r="2145" spans="1:4" ht="25.5" hidden="1" outlineLevel="1">
      <c r="A2145" s="339" t="s">
        <v>4086</v>
      </c>
      <c r="B2145" s="340" t="s">
        <v>2151</v>
      </c>
      <c r="C2145" s="341" t="s">
        <v>12</v>
      </c>
      <c r="D2145" s="342">
        <v>15.3</v>
      </c>
    </row>
    <row r="2146" spans="1:4" hidden="1" outlineLevel="1">
      <c r="A2146" s="849" t="s">
        <v>4087</v>
      </c>
      <c r="B2146" s="848" t="s">
        <v>1759</v>
      </c>
      <c r="C2146" s="847"/>
      <c r="D2146" s="846"/>
    </row>
    <row r="2147" spans="1:4" hidden="1" outlineLevel="1">
      <c r="A2147" s="335" t="s">
        <v>4088</v>
      </c>
      <c r="B2147" s="336" t="s">
        <v>2142</v>
      </c>
      <c r="C2147" s="337" t="s">
        <v>12</v>
      </c>
      <c r="D2147" s="338">
        <v>42.15</v>
      </c>
    </row>
    <row r="2148" spans="1:4" hidden="1" outlineLevel="1">
      <c r="A2148" s="339" t="s">
        <v>4089</v>
      </c>
      <c r="B2148" s="340" t="s">
        <v>2144</v>
      </c>
      <c r="C2148" s="341" t="s">
        <v>12</v>
      </c>
      <c r="D2148" s="342">
        <v>36.14</v>
      </c>
    </row>
    <row r="2149" spans="1:4" hidden="1" outlineLevel="1">
      <c r="A2149" s="335" t="s">
        <v>4090</v>
      </c>
      <c r="B2149" s="336" t="s">
        <v>2145</v>
      </c>
      <c r="C2149" s="337" t="s">
        <v>12</v>
      </c>
      <c r="D2149" s="338">
        <v>79.33</v>
      </c>
    </row>
    <row r="2150" spans="1:4" ht="25.5" hidden="1" outlineLevel="1">
      <c r="A2150" s="339" t="s">
        <v>4091</v>
      </c>
      <c r="B2150" s="340" t="s">
        <v>2151</v>
      </c>
      <c r="C2150" s="341" t="s">
        <v>12</v>
      </c>
      <c r="D2150" s="342">
        <v>15.3</v>
      </c>
    </row>
    <row r="2151" spans="1:4" hidden="1" outlineLevel="1">
      <c r="A2151" s="849" t="s">
        <v>4092</v>
      </c>
      <c r="B2151" s="848" t="s">
        <v>1049</v>
      </c>
      <c r="C2151" s="847"/>
      <c r="D2151" s="846"/>
    </row>
    <row r="2152" spans="1:4" hidden="1" outlineLevel="1">
      <c r="A2152" s="335" t="s">
        <v>4093</v>
      </c>
      <c r="B2152" s="336" t="s">
        <v>2187</v>
      </c>
      <c r="C2152" s="337" t="s">
        <v>12</v>
      </c>
      <c r="D2152" s="338">
        <v>12</v>
      </c>
    </row>
    <row r="2153" spans="1:4" hidden="1" outlineLevel="1">
      <c r="A2153" s="339" t="s">
        <v>4094</v>
      </c>
      <c r="B2153" s="340" t="s">
        <v>2142</v>
      </c>
      <c r="C2153" s="341" t="s">
        <v>12</v>
      </c>
      <c r="D2153" s="342">
        <v>64.63</v>
      </c>
    </row>
    <row r="2154" spans="1:4" hidden="1" outlineLevel="1">
      <c r="A2154" s="335" t="s">
        <v>4095</v>
      </c>
      <c r="B2154" s="336" t="s">
        <v>2144</v>
      </c>
      <c r="C2154" s="337" t="s">
        <v>12</v>
      </c>
      <c r="D2154" s="338">
        <v>85.95</v>
      </c>
    </row>
    <row r="2155" spans="1:4" hidden="1" outlineLevel="1">
      <c r="A2155" s="339" t="s">
        <v>4096</v>
      </c>
      <c r="B2155" s="340" t="s">
        <v>2145</v>
      </c>
      <c r="C2155" s="341" t="s">
        <v>12</v>
      </c>
      <c r="D2155" s="342">
        <v>110.41</v>
      </c>
    </row>
    <row r="2156" spans="1:4" ht="25.5" hidden="1" outlineLevel="1">
      <c r="A2156" s="335" t="s">
        <v>4097</v>
      </c>
      <c r="B2156" s="336" t="s">
        <v>2151</v>
      </c>
      <c r="C2156" s="337" t="s">
        <v>12</v>
      </c>
      <c r="D2156" s="338">
        <v>14.45</v>
      </c>
    </row>
    <row r="2157" spans="1:4" hidden="1" outlineLevel="1">
      <c r="A2157" s="849" t="s">
        <v>4098</v>
      </c>
      <c r="B2157" s="848" t="s">
        <v>1048</v>
      </c>
      <c r="C2157" s="847"/>
      <c r="D2157" s="846"/>
    </row>
    <row r="2158" spans="1:4" hidden="1" outlineLevel="1">
      <c r="A2158" s="339" t="s">
        <v>4099</v>
      </c>
      <c r="B2158" s="340" t="s">
        <v>2142</v>
      </c>
      <c r="C2158" s="341" t="s">
        <v>12</v>
      </c>
      <c r="D2158" s="342">
        <v>3.05</v>
      </c>
    </row>
    <row r="2159" spans="1:4" hidden="1" outlineLevel="1">
      <c r="A2159" s="335" t="s">
        <v>4100</v>
      </c>
      <c r="B2159" s="336" t="s">
        <v>2144</v>
      </c>
      <c r="C2159" s="337" t="s">
        <v>12</v>
      </c>
      <c r="D2159" s="338">
        <v>107.86</v>
      </c>
    </row>
    <row r="2160" spans="1:4" hidden="1" outlineLevel="1">
      <c r="A2160" s="339" t="s">
        <v>4101</v>
      </c>
      <c r="B2160" s="340" t="s">
        <v>2145</v>
      </c>
      <c r="C2160" s="341" t="s">
        <v>12</v>
      </c>
      <c r="D2160" s="342">
        <v>23.06</v>
      </c>
    </row>
    <row r="2161" spans="1:6" hidden="1" outlineLevel="1">
      <c r="A2161" s="335" t="s">
        <v>4102</v>
      </c>
      <c r="B2161" s="336" t="s">
        <v>2192</v>
      </c>
      <c r="C2161" s="337" t="s">
        <v>12</v>
      </c>
      <c r="D2161" s="338">
        <v>0.82</v>
      </c>
    </row>
    <row r="2162" spans="1:6" hidden="1" outlineLevel="1">
      <c r="A2162" s="849" t="s">
        <v>4103</v>
      </c>
      <c r="B2162" s="848" t="s">
        <v>1055</v>
      </c>
      <c r="C2162" s="847"/>
      <c r="D2162" s="846"/>
    </row>
    <row r="2163" spans="1:6" hidden="1" outlineLevel="1">
      <c r="A2163" s="339" t="s">
        <v>4104</v>
      </c>
      <c r="B2163" s="340" t="s">
        <v>2142</v>
      </c>
      <c r="C2163" s="341" t="s">
        <v>12</v>
      </c>
      <c r="D2163" s="342">
        <v>4.49</v>
      </c>
    </row>
    <row r="2164" spans="1:6" hidden="1" outlineLevel="1">
      <c r="A2164" s="335" t="s">
        <v>4105</v>
      </c>
      <c r="B2164" s="336" t="s">
        <v>2144</v>
      </c>
      <c r="C2164" s="337" t="s">
        <v>12</v>
      </c>
      <c r="D2164" s="338">
        <v>55.09</v>
      </c>
    </row>
    <row r="2165" spans="1:6" hidden="1" outlineLevel="1">
      <c r="A2165" s="339" t="s">
        <v>4106</v>
      </c>
      <c r="B2165" s="340" t="s">
        <v>2145</v>
      </c>
      <c r="C2165" s="341" t="s">
        <v>12</v>
      </c>
      <c r="D2165" s="342">
        <v>111.41</v>
      </c>
    </row>
    <row r="2166" spans="1:6" hidden="1" outlineLevel="1">
      <c r="A2166" s="335" t="s">
        <v>4107</v>
      </c>
      <c r="B2166" s="336" t="s">
        <v>2192</v>
      </c>
      <c r="C2166" s="337" t="s">
        <v>12</v>
      </c>
      <c r="D2166" s="338">
        <v>16.82</v>
      </c>
    </row>
    <row r="2167" spans="1:6" hidden="1" outlineLevel="1">
      <c r="A2167" s="849" t="s">
        <v>4108</v>
      </c>
      <c r="B2167" s="848" t="s">
        <v>1058</v>
      </c>
      <c r="C2167" s="847"/>
      <c r="D2167" s="846"/>
    </row>
    <row r="2168" spans="1:6" hidden="1" outlineLevel="1">
      <c r="A2168" s="339" t="s">
        <v>4109</v>
      </c>
      <c r="B2168" s="340" t="s">
        <v>2145</v>
      </c>
      <c r="C2168" s="341" t="s">
        <v>12</v>
      </c>
      <c r="D2168" s="342">
        <v>46.98</v>
      </c>
    </row>
    <row r="2169" spans="1:6" hidden="1" outlineLevel="1">
      <c r="A2169" s="849" t="s">
        <v>4110</v>
      </c>
      <c r="B2169" s="848" t="s">
        <v>1776</v>
      </c>
      <c r="C2169" s="847"/>
      <c r="D2169" s="846"/>
    </row>
    <row r="2170" spans="1:6" hidden="1" outlineLevel="1">
      <c r="A2170" s="335" t="s">
        <v>4111</v>
      </c>
      <c r="B2170" s="336" t="s">
        <v>2145</v>
      </c>
      <c r="C2170" s="337" t="s">
        <v>12</v>
      </c>
      <c r="D2170" s="338">
        <v>48.9</v>
      </c>
    </row>
    <row r="2171" spans="1:6" hidden="1" outlineLevel="1">
      <c r="A2171" s="849" t="s">
        <v>4112</v>
      </c>
      <c r="B2171" s="848" t="s">
        <v>1823</v>
      </c>
      <c r="C2171" s="847"/>
      <c r="D2171" s="846"/>
    </row>
    <row r="2172" spans="1:6" hidden="1" outlineLevel="1">
      <c r="A2172" s="339" t="s">
        <v>4113</v>
      </c>
      <c r="B2172" s="340" t="s">
        <v>2145</v>
      </c>
      <c r="C2172" s="341" t="s">
        <v>12</v>
      </c>
      <c r="D2172" s="342">
        <v>10.07</v>
      </c>
    </row>
    <row r="2173" spans="1:6" collapsed="1">
      <c r="A2173" s="331" t="s">
        <v>4114</v>
      </c>
      <c r="B2173" s="332" t="s">
        <v>4115</v>
      </c>
      <c r="C2173" s="333"/>
      <c r="D2173" s="334"/>
    </row>
    <row r="2174" spans="1:6" hidden="1" outlineLevel="1">
      <c r="A2174" s="849" t="s">
        <v>4116</v>
      </c>
      <c r="B2174" s="848" t="s">
        <v>1056</v>
      </c>
      <c r="C2174" s="847"/>
      <c r="D2174" s="846"/>
    </row>
    <row r="2175" spans="1:6" hidden="1" outlineLevel="1">
      <c r="A2175" s="335" t="s">
        <v>4117</v>
      </c>
      <c r="B2175" s="336" t="s">
        <v>4118</v>
      </c>
      <c r="C2175" s="337" t="s">
        <v>12</v>
      </c>
      <c r="D2175" s="338">
        <v>208.78</v>
      </c>
      <c r="F2175" s="10">
        <f>SUM(D2175:D2279)</f>
        <v>9799.2199999999993</v>
      </c>
    </row>
    <row r="2176" spans="1:6" hidden="1" outlineLevel="1">
      <c r="A2176" s="339" t="s">
        <v>4119</v>
      </c>
      <c r="B2176" s="340" t="s">
        <v>4120</v>
      </c>
      <c r="C2176" s="341" t="s">
        <v>12</v>
      </c>
      <c r="D2176" s="342">
        <v>60.85</v>
      </c>
      <c r="F2176" s="10">
        <f>SUM(D1966:D2172)</f>
        <v>9799.2499999999982</v>
      </c>
    </row>
    <row r="2177" spans="1:4" hidden="1" outlineLevel="1">
      <c r="A2177" s="335" t="s">
        <v>4121</v>
      </c>
      <c r="B2177" s="336" t="s">
        <v>4122</v>
      </c>
      <c r="C2177" s="337" t="s">
        <v>12</v>
      </c>
      <c r="D2177" s="338">
        <v>269.63</v>
      </c>
    </row>
    <row r="2178" spans="1:4" hidden="1" outlineLevel="1">
      <c r="A2178" s="339" t="s">
        <v>4123</v>
      </c>
      <c r="B2178" s="340" t="s">
        <v>4124</v>
      </c>
      <c r="C2178" s="341" t="s">
        <v>12</v>
      </c>
      <c r="D2178" s="342">
        <v>269.63</v>
      </c>
    </row>
    <row r="2179" spans="1:4" hidden="1" outlineLevel="1">
      <c r="A2179" s="849" t="s">
        <v>4125</v>
      </c>
      <c r="B2179" s="848" t="s">
        <v>1053</v>
      </c>
      <c r="C2179" s="847"/>
      <c r="D2179" s="846"/>
    </row>
    <row r="2180" spans="1:4" hidden="1" outlineLevel="1">
      <c r="A2180" s="335" t="s">
        <v>4126</v>
      </c>
      <c r="B2180" s="336" t="s">
        <v>4118</v>
      </c>
      <c r="C2180" s="337" t="s">
        <v>12</v>
      </c>
      <c r="D2180" s="338">
        <v>176.44</v>
      </c>
    </row>
    <row r="2181" spans="1:4" hidden="1" outlineLevel="1">
      <c r="A2181" s="339" t="s">
        <v>4127</v>
      </c>
      <c r="B2181" s="340" t="s">
        <v>4120</v>
      </c>
      <c r="C2181" s="341" t="s">
        <v>12</v>
      </c>
      <c r="D2181" s="342">
        <v>90.41</v>
      </c>
    </row>
    <row r="2182" spans="1:4" hidden="1" outlineLevel="1">
      <c r="A2182" s="335" t="s">
        <v>4128</v>
      </c>
      <c r="B2182" s="336" t="s">
        <v>4122</v>
      </c>
      <c r="C2182" s="337" t="s">
        <v>12</v>
      </c>
      <c r="D2182" s="338">
        <v>266.85000000000002</v>
      </c>
    </row>
    <row r="2183" spans="1:4" hidden="1" outlineLevel="1">
      <c r="A2183" s="339" t="s">
        <v>4129</v>
      </c>
      <c r="B2183" s="340" t="s">
        <v>4124</v>
      </c>
      <c r="C2183" s="341" t="s">
        <v>12</v>
      </c>
      <c r="D2183" s="342">
        <v>266.85000000000002</v>
      </c>
    </row>
    <row r="2184" spans="1:4" hidden="1" outlineLevel="1">
      <c r="A2184" s="849" t="s">
        <v>4130</v>
      </c>
      <c r="B2184" s="848" t="s">
        <v>1052</v>
      </c>
      <c r="C2184" s="847"/>
      <c r="D2184" s="846"/>
    </row>
    <row r="2185" spans="1:4" hidden="1" outlineLevel="1">
      <c r="A2185" s="335" t="s">
        <v>4131</v>
      </c>
      <c r="B2185" s="336" t="s">
        <v>4118</v>
      </c>
      <c r="C2185" s="337" t="s">
        <v>12</v>
      </c>
      <c r="D2185" s="338">
        <v>134.66999999999999</v>
      </c>
    </row>
    <row r="2186" spans="1:4" hidden="1" outlineLevel="1">
      <c r="A2186" s="339" t="s">
        <v>4132</v>
      </c>
      <c r="B2186" s="340" t="s">
        <v>4120</v>
      </c>
      <c r="C2186" s="341" t="s">
        <v>12</v>
      </c>
      <c r="D2186" s="342">
        <v>112.61</v>
      </c>
    </row>
    <row r="2187" spans="1:4" hidden="1" outlineLevel="1">
      <c r="A2187" s="335" t="s">
        <v>4133</v>
      </c>
      <c r="B2187" s="336" t="s">
        <v>4122</v>
      </c>
      <c r="C2187" s="337" t="s">
        <v>12</v>
      </c>
      <c r="D2187" s="338">
        <v>247.28</v>
      </c>
    </row>
    <row r="2188" spans="1:4" hidden="1" outlineLevel="1">
      <c r="A2188" s="339" t="s">
        <v>4134</v>
      </c>
      <c r="B2188" s="340" t="s">
        <v>4124</v>
      </c>
      <c r="C2188" s="341" t="s">
        <v>12</v>
      </c>
      <c r="D2188" s="342">
        <v>247.28</v>
      </c>
    </row>
    <row r="2189" spans="1:4" hidden="1" outlineLevel="1">
      <c r="A2189" s="849" t="s">
        <v>4135</v>
      </c>
      <c r="B2189" s="848" t="s">
        <v>1051</v>
      </c>
      <c r="C2189" s="847"/>
      <c r="D2189" s="846"/>
    </row>
    <row r="2190" spans="1:4" hidden="1" outlineLevel="1">
      <c r="A2190" s="335" t="s">
        <v>4136</v>
      </c>
      <c r="B2190" s="336" t="s">
        <v>4118</v>
      </c>
      <c r="C2190" s="337" t="s">
        <v>12</v>
      </c>
      <c r="D2190" s="338">
        <v>187</v>
      </c>
    </row>
    <row r="2191" spans="1:4" hidden="1" outlineLevel="1">
      <c r="A2191" s="339" t="s">
        <v>4137</v>
      </c>
      <c r="B2191" s="340" t="s">
        <v>4120</v>
      </c>
      <c r="C2191" s="341" t="s">
        <v>12</v>
      </c>
      <c r="D2191" s="342">
        <v>104.05</v>
      </c>
    </row>
    <row r="2192" spans="1:4" hidden="1" outlineLevel="1">
      <c r="A2192" s="335" t="s">
        <v>4138</v>
      </c>
      <c r="B2192" s="336" t="s">
        <v>4139</v>
      </c>
      <c r="C2192" s="337" t="s">
        <v>12</v>
      </c>
      <c r="D2192" s="338">
        <v>2.85</v>
      </c>
    </row>
    <row r="2193" spans="1:4" hidden="1" outlineLevel="1">
      <c r="A2193" s="339" t="s">
        <v>4140</v>
      </c>
      <c r="B2193" s="340" t="s">
        <v>4122</v>
      </c>
      <c r="C2193" s="341" t="s">
        <v>12</v>
      </c>
      <c r="D2193" s="342">
        <v>242.06</v>
      </c>
    </row>
    <row r="2194" spans="1:4" hidden="1" outlineLevel="1">
      <c r="A2194" s="335" t="s">
        <v>4141</v>
      </c>
      <c r="B2194" s="336" t="s">
        <v>4142</v>
      </c>
      <c r="C2194" s="337" t="s">
        <v>12</v>
      </c>
      <c r="D2194" s="338">
        <v>42.07</v>
      </c>
    </row>
    <row r="2195" spans="1:4" hidden="1" outlineLevel="1">
      <c r="A2195" s="339" t="s">
        <v>4143</v>
      </c>
      <c r="B2195" s="340" t="s">
        <v>4124</v>
      </c>
      <c r="C2195" s="341" t="s">
        <v>12</v>
      </c>
      <c r="D2195" s="342">
        <v>291.05</v>
      </c>
    </row>
    <row r="2196" spans="1:4" hidden="1" outlineLevel="1">
      <c r="A2196" s="335" t="s">
        <v>4144</v>
      </c>
      <c r="B2196" s="336" t="s">
        <v>4145</v>
      </c>
      <c r="C2196" s="337" t="s">
        <v>12</v>
      </c>
      <c r="D2196" s="338">
        <v>4.07</v>
      </c>
    </row>
    <row r="2197" spans="1:4" hidden="1" outlineLevel="1">
      <c r="A2197" s="849" t="s">
        <v>4146</v>
      </c>
      <c r="B2197" s="848" t="s">
        <v>1050</v>
      </c>
      <c r="C2197" s="847"/>
      <c r="D2197" s="846"/>
    </row>
    <row r="2198" spans="1:4" hidden="1" outlineLevel="1">
      <c r="A2198" s="339" t="s">
        <v>4147</v>
      </c>
      <c r="B2198" s="340" t="s">
        <v>4118</v>
      </c>
      <c r="C2198" s="341" t="s">
        <v>12</v>
      </c>
      <c r="D2198" s="342">
        <v>110.12</v>
      </c>
    </row>
    <row r="2199" spans="1:4" hidden="1" outlineLevel="1">
      <c r="A2199" s="335" t="s">
        <v>4148</v>
      </c>
      <c r="B2199" s="336" t="s">
        <v>4120</v>
      </c>
      <c r="C2199" s="337" t="s">
        <v>12</v>
      </c>
      <c r="D2199" s="338">
        <v>70.150000000000006</v>
      </c>
    </row>
    <row r="2200" spans="1:4" hidden="1" outlineLevel="1">
      <c r="A2200" s="339" t="s">
        <v>4149</v>
      </c>
      <c r="B2200" s="340" t="s">
        <v>4122</v>
      </c>
      <c r="C2200" s="341" t="s">
        <v>12</v>
      </c>
      <c r="D2200" s="342">
        <v>172.96</v>
      </c>
    </row>
    <row r="2201" spans="1:4" hidden="1" outlineLevel="1">
      <c r="A2201" s="335" t="s">
        <v>4150</v>
      </c>
      <c r="B2201" s="336" t="s">
        <v>4124</v>
      </c>
      <c r="C2201" s="337" t="s">
        <v>12</v>
      </c>
      <c r="D2201" s="338">
        <v>180.27</v>
      </c>
    </row>
    <row r="2202" spans="1:4" hidden="1" outlineLevel="1">
      <c r="A2202" s="339" t="s">
        <v>4151</v>
      </c>
      <c r="B2202" s="340" t="s">
        <v>4145</v>
      </c>
      <c r="C2202" s="341" t="s">
        <v>12</v>
      </c>
      <c r="D2202" s="342">
        <v>9.1</v>
      </c>
    </row>
    <row r="2203" spans="1:4" hidden="1" outlineLevel="1">
      <c r="A2203" s="849" t="s">
        <v>4152</v>
      </c>
      <c r="B2203" s="848" t="s">
        <v>1753</v>
      </c>
      <c r="C2203" s="847"/>
      <c r="D2203" s="846"/>
    </row>
    <row r="2204" spans="1:4" hidden="1" outlineLevel="1">
      <c r="A2204" s="335" t="s">
        <v>4153</v>
      </c>
      <c r="B2204" s="336" t="s">
        <v>4118</v>
      </c>
      <c r="C2204" s="337" t="s">
        <v>12</v>
      </c>
      <c r="D2204" s="338">
        <v>110.12</v>
      </c>
    </row>
    <row r="2205" spans="1:4" hidden="1" outlineLevel="1">
      <c r="A2205" s="339" t="s">
        <v>4154</v>
      </c>
      <c r="B2205" s="340" t="s">
        <v>4120</v>
      </c>
      <c r="C2205" s="341" t="s">
        <v>12</v>
      </c>
      <c r="D2205" s="342">
        <v>70.150000000000006</v>
      </c>
    </row>
    <row r="2206" spans="1:4" hidden="1" outlineLevel="1">
      <c r="A2206" s="335" t="s">
        <v>4155</v>
      </c>
      <c r="B2206" s="336" t="s">
        <v>4122</v>
      </c>
      <c r="C2206" s="337" t="s">
        <v>12</v>
      </c>
      <c r="D2206" s="338">
        <v>172.96</v>
      </c>
    </row>
    <row r="2207" spans="1:4" hidden="1" outlineLevel="1">
      <c r="A2207" s="339" t="s">
        <v>4156</v>
      </c>
      <c r="B2207" s="340" t="s">
        <v>4124</v>
      </c>
      <c r="C2207" s="341" t="s">
        <v>12</v>
      </c>
      <c r="D2207" s="342">
        <v>180.27</v>
      </c>
    </row>
    <row r="2208" spans="1:4" hidden="1" outlineLevel="1">
      <c r="A2208" s="335" t="s">
        <v>4157</v>
      </c>
      <c r="B2208" s="336" t="s">
        <v>4145</v>
      </c>
      <c r="C2208" s="337" t="s">
        <v>12</v>
      </c>
      <c r="D2208" s="338">
        <v>9.1</v>
      </c>
    </row>
    <row r="2209" spans="1:4" hidden="1" outlineLevel="1">
      <c r="A2209" s="849" t="s">
        <v>4158</v>
      </c>
      <c r="B2209" s="848" t="s">
        <v>1754</v>
      </c>
      <c r="C2209" s="847"/>
      <c r="D2209" s="846"/>
    </row>
    <row r="2210" spans="1:4" hidden="1" outlineLevel="1">
      <c r="A2210" s="339" t="s">
        <v>4159</v>
      </c>
      <c r="B2210" s="340" t="s">
        <v>4118</v>
      </c>
      <c r="C2210" s="341" t="s">
        <v>12</v>
      </c>
      <c r="D2210" s="342">
        <v>110.12</v>
      </c>
    </row>
    <row r="2211" spans="1:4" hidden="1" outlineLevel="1">
      <c r="A2211" s="335" t="s">
        <v>4160</v>
      </c>
      <c r="B2211" s="336" t="s">
        <v>4120</v>
      </c>
      <c r="C2211" s="337" t="s">
        <v>12</v>
      </c>
      <c r="D2211" s="338">
        <v>70.150000000000006</v>
      </c>
    </row>
    <row r="2212" spans="1:4" hidden="1" outlineLevel="1">
      <c r="A2212" s="339" t="s">
        <v>4161</v>
      </c>
      <c r="B2212" s="340" t="s">
        <v>4122</v>
      </c>
      <c r="C2212" s="341" t="s">
        <v>12</v>
      </c>
      <c r="D2212" s="342">
        <v>172.96</v>
      </c>
    </row>
    <row r="2213" spans="1:4" hidden="1" outlineLevel="1">
      <c r="A2213" s="335" t="s">
        <v>4162</v>
      </c>
      <c r="B2213" s="336" t="s">
        <v>4124</v>
      </c>
      <c r="C2213" s="337" t="s">
        <v>12</v>
      </c>
      <c r="D2213" s="338">
        <v>180.27</v>
      </c>
    </row>
    <row r="2214" spans="1:4" hidden="1" outlineLevel="1">
      <c r="A2214" s="339" t="s">
        <v>4163</v>
      </c>
      <c r="B2214" s="340" t="s">
        <v>4145</v>
      </c>
      <c r="C2214" s="341" t="s">
        <v>12</v>
      </c>
      <c r="D2214" s="342">
        <v>9.1</v>
      </c>
    </row>
    <row r="2215" spans="1:4" hidden="1" outlineLevel="1">
      <c r="A2215" s="849" t="s">
        <v>4164</v>
      </c>
      <c r="B2215" s="848" t="s">
        <v>1755</v>
      </c>
      <c r="C2215" s="847"/>
      <c r="D2215" s="846"/>
    </row>
    <row r="2216" spans="1:4" hidden="1" outlineLevel="1">
      <c r="A2216" s="335" t="s">
        <v>4165</v>
      </c>
      <c r="B2216" s="336" t="s">
        <v>4118</v>
      </c>
      <c r="C2216" s="337" t="s">
        <v>12</v>
      </c>
      <c r="D2216" s="338">
        <v>110.12</v>
      </c>
    </row>
    <row r="2217" spans="1:4" hidden="1" outlineLevel="1">
      <c r="A2217" s="339" t="s">
        <v>4166</v>
      </c>
      <c r="B2217" s="340" t="s">
        <v>4120</v>
      </c>
      <c r="C2217" s="341" t="s">
        <v>12</v>
      </c>
      <c r="D2217" s="342">
        <v>70.150000000000006</v>
      </c>
    </row>
    <row r="2218" spans="1:4" hidden="1" outlineLevel="1">
      <c r="A2218" s="335" t="s">
        <v>4167</v>
      </c>
      <c r="B2218" s="336" t="s">
        <v>4122</v>
      </c>
      <c r="C2218" s="337" t="s">
        <v>12</v>
      </c>
      <c r="D2218" s="338">
        <v>172.96</v>
      </c>
    </row>
    <row r="2219" spans="1:4" hidden="1" outlineLevel="1">
      <c r="A2219" s="339" t="s">
        <v>4168</v>
      </c>
      <c r="B2219" s="340" t="s">
        <v>4124</v>
      </c>
      <c r="C2219" s="341" t="s">
        <v>12</v>
      </c>
      <c r="D2219" s="342">
        <v>180.27</v>
      </c>
    </row>
    <row r="2220" spans="1:4" hidden="1" outlineLevel="1">
      <c r="A2220" s="335" t="s">
        <v>4169</v>
      </c>
      <c r="B2220" s="336" t="s">
        <v>4145</v>
      </c>
      <c r="C2220" s="337" t="s">
        <v>12</v>
      </c>
      <c r="D2220" s="338">
        <v>9.1</v>
      </c>
    </row>
    <row r="2221" spans="1:4" hidden="1" outlineLevel="1">
      <c r="A2221" s="849" t="s">
        <v>4170</v>
      </c>
      <c r="B2221" s="848" t="s">
        <v>1756</v>
      </c>
      <c r="C2221" s="847"/>
      <c r="D2221" s="846"/>
    </row>
    <row r="2222" spans="1:4" hidden="1" outlineLevel="1">
      <c r="A2222" s="339" t="s">
        <v>4171</v>
      </c>
      <c r="B2222" s="340" t="s">
        <v>4118</v>
      </c>
      <c r="C2222" s="341" t="s">
        <v>12</v>
      </c>
      <c r="D2222" s="342">
        <v>110.12</v>
      </c>
    </row>
    <row r="2223" spans="1:4" hidden="1" outlineLevel="1">
      <c r="A2223" s="335" t="s">
        <v>4172</v>
      </c>
      <c r="B2223" s="336" t="s">
        <v>4120</v>
      </c>
      <c r="C2223" s="337" t="s">
        <v>12</v>
      </c>
      <c r="D2223" s="338">
        <v>70.150000000000006</v>
      </c>
    </row>
    <row r="2224" spans="1:4" hidden="1" outlineLevel="1">
      <c r="A2224" s="339" t="s">
        <v>4173</v>
      </c>
      <c r="B2224" s="340" t="s">
        <v>4122</v>
      </c>
      <c r="C2224" s="341" t="s">
        <v>12</v>
      </c>
      <c r="D2224" s="342">
        <v>172.96</v>
      </c>
    </row>
    <row r="2225" spans="1:4" hidden="1" outlineLevel="1">
      <c r="A2225" s="335" t="s">
        <v>4174</v>
      </c>
      <c r="B2225" s="336" t="s">
        <v>4124</v>
      </c>
      <c r="C2225" s="337" t="s">
        <v>12</v>
      </c>
      <c r="D2225" s="338">
        <v>180.27</v>
      </c>
    </row>
    <row r="2226" spans="1:4" hidden="1" outlineLevel="1">
      <c r="A2226" s="339" t="s">
        <v>4175</v>
      </c>
      <c r="B2226" s="340" t="s">
        <v>4145</v>
      </c>
      <c r="C2226" s="341" t="s">
        <v>12</v>
      </c>
      <c r="D2226" s="342">
        <v>9.1</v>
      </c>
    </row>
    <row r="2227" spans="1:4" hidden="1" outlineLevel="1">
      <c r="A2227" s="849" t="s">
        <v>4176</v>
      </c>
      <c r="B2227" s="848" t="s">
        <v>1757</v>
      </c>
      <c r="C2227" s="847"/>
      <c r="D2227" s="846"/>
    </row>
    <row r="2228" spans="1:4" hidden="1" outlineLevel="1">
      <c r="A2228" s="335" t="s">
        <v>4177</v>
      </c>
      <c r="B2228" s="336" t="s">
        <v>4118</v>
      </c>
      <c r="C2228" s="337" t="s">
        <v>12</v>
      </c>
      <c r="D2228" s="338">
        <v>110.12</v>
      </c>
    </row>
    <row r="2229" spans="1:4" hidden="1" outlineLevel="1">
      <c r="A2229" s="339" t="s">
        <v>4178</v>
      </c>
      <c r="B2229" s="340" t="s">
        <v>4120</v>
      </c>
      <c r="C2229" s="341" t="s">
        <v>12</v>
      </c>
      <c r="D2229" s="342">
        <v>70.150000000000006</v>
      </c>
    </row>
    <row r="2230" spans="1:4" hidden="1" outlineLevel="1">
      <c r="A2230" s="335" t="s">
        <v>4179</v>
      </c>
      <c r="B2230" s="336" t="s">
        <v>4122</v>
      </c>
      <c r="C2230" s="337" t="s">
        <v>12</v>
      </c>
      <c r="D2230" s="338">
        <v>172.96</v>
      </c>
    </row>
    <row r="2231" spans="1:4" hidden="1" outlineLevel="1">
      <c r="A2231" s="339" t="s">
        <v>4180</v>
      </c>
      <c r="B2231" s="340" t="s">
        <v>4124</v>
      </c>
      <c r="C2231" s="341" t="s">
        <v>12</v>
      </c>
      <c r="D2231" s="342">
        <v>180.27</v>
      </c>
    </row>
    <row r="2232" spans="1:4" hidden="1" outlineLevel="1">
      <c r="A2232" s="335" t="s">
        <v>4181</v>
      </c>
      <c r="B2232" s="336" t="s">
        <v>4145</v>
      </c>
      <c r="C2232" s="337" t="s">
        <v>12</v>
      </c>
      <c r="D2232" s="338">
        <v>9.1</v>
      </c>
    </row>
    <row r="2233" spans="1:4" hidden="1" outlineLevel="1">
      <c r="A2233" s="849" t="s">
        <v>4182</v>
      </c>
      <c r="B2233" s="848" t="s">
        <v>1758</v>
      </c>
      <c r="C2233" s="847"/>
      <c r="D2233" s="846"/>
    </row>
    <row r="2234" spans="1:4" hidden="1" outlineLevel="1">
      <c r="A2234" s="339" t="s">
        <v>4183</v>
      </c>
      <c r="B2234" s="340" t="s">
        <v>4118</v>
      </c>
      <c r="C2234" s="341" t="s">
        <v>12</v>
      </c>
      <c r="D2234" s="342">
        <v>110.12</v>
      </c>
    </row>
    <row r="2235" spans="1:4" hidden="1" outlineLevel="1">
      <c r="A2235" s="335" t="s">
        <v>4184</v>
      </c>
      <c r="B2235" s="336" t="s">
        <v>4120</v>
      </c>
      <c r="C2235" s="337" t="s">
        <v>12</v>
      </c>
      <c r="D2235" s="338">
        <v>70.150000000000006</v>
      </c>
    </row>
    <row r="2236" spans="1:4" hidden="1" outlineLevel="1">
      <c r="A2236" s="339" t="s">
        <v>4185</v>
      </c>
      <c r="B2236" s="340" t="s">
        <v>4122</v>
      </c>
      <c r="C2236" s="341" t="s">
        <v>12</v>
      </c>
      <c r="D2236" s="342">
        <v>172.96</v>
      </c>
    </row>
    <row r="2237" spans="1:4" hidden="1" outlineLevel="1">
      <c r="A2237" s="335" t="s">
        <v>4186</v>
      </c>
      <c r="B2237" s="336" t="s">
        <v>4124</v>
      </c>
      <c r="C2237" s="337" t="s">
        <v>12</v>
      </c>
      <c r="D2237" s="338">
        <v>180.27</v>
      </c>
    </row>
    <row r="2238" spans="1:4" hidden="1" outlineLevel="1">
      <c r="A2238" s="339" t="s">
        <v>4187</v>
      </c>
      <c r="B2238" s="340" t="s">
        <v>4145</v>
      </c>
      <c r="C2238" s="341" t="s">
        <v>12</v>
      </c>
      <c r="D2238" s="342">
        <v>9.1</v>
      </c>
    </row>
    <row r="2239" spans="1:4" hidden="1" outlineLevel="1">
      <c r="A2239" s="849" t="s">
        <v>4188</v>
      </c>
      <c r="B2239" s="848" t="s">
        <v>1759</v>
      </c>
      <c r="C2239" s="847"/>
      <c r="D2239" s="846"/>
    </row>
    <row r="2240" spans="1:4" hidden="1" outlineLevel="1">
      <c r="A2240" s="335" t="s">
        <v>4189</v>
      </c>
      <c r="B2240" s="336" t="s">
        <v>4118</v>
      </c>
      <c r="C2240" s="337" t="s">
        <v>12</v>
      </c>
      <c r="D2240" s="338">
        <v>110.12</v>
      </c>
    </row>
    <row r="2241" spans="1:4" hidden="1" outlineLevel="1">
      <c r="A2241" s="339" t="s">
        <v>4190</v>
      </c>
      <c r="B2241" s="340" t="s">
        <v>4120</v>
      </c>
      <c r="C2241" s="341" t="s">
        <v>12</v>
      </c>
      <c r="D2241" s="342">
        <v>70.11</v>
      </c>
    </row>
    <row r="2242" spans="1:4" hidden="1" outlineLevel="1">
      <c r="A2242" s="335" t="s">
        <v>4191</v>
      </c>
      <c r="B2242" s="336" t="s">
        <v>4122</v>
      </c>
      <c r="C2242" s="337" t="s">
        <v>12</v>
      </c>
      <c r="D2242" s="338">
        <v>172.92</v>
      </c>
    </row>
    <row r="2243" spans="1:4" hidden="1" outlineLevel="1">
      <c r="A2243" s="339" t="s">
        <v>4192</v>
      </c>
      <c r="B2243" s="340" t="s">
        <v>4124</v>
      </c>
      <c r="C2243" s="341" t="s">
        <v>12</v>
      </c>
      <c r="D2243" s="342">
        <v>180.23</v>
      </c>
    </row>
    <row r="2244" spans="1:4" hidden="1" outlineLevel="1">
      <c r="A2244" s="335" t="s">
        <v>4193</v>
      </c>
      <c r="B2244" s="336" t="s">
        <v>4145</v>
      </c>
      <c r="C2244" s="337" t="s">
        <v>12</v>
      </c>
      <c r="D2244" s="338">
        <v>9.1</v>
      </c>
    </row>
    <row r="2245" spans="1:4" hidden="1" outlineLevel="1">
      <c r="A2245" s="849" t="s">
        <v>4194</v>
      </c>
      <c r="B2245" s="848" t="s">
        <v>1049</v>
      </c>
      <c r="C2245" s="847"/>
      <c r="D2245" s="846"/>
    </row>
    <row r="2246" spans="1:4" hidden="1" outlineLevel="1">
      <c r="A2246" s="339" t="s">
        <v>4195</v>
      </c>
      <c r="B2246" s="340" t="s">
        <v>4118</v>
      </c>
      <c r="C2246" s="341" t="s">
        <v>12</v>
      </c>
      <c r="D2246" s="342">
        <v>170.36</v>
      </c>
    </row>
    <row r="2247" spans="1:4" hidden="1" outlineLevel="1">
      <c r="A2247" s="335" t="s">
        <v>4196</v>
      </c>
      <c r="B2247" s="336" t="s">
        <v>4120</v>
      </c>
      <c r="C2247" s="337" t="s">
        <v>12</v>
      </c>
      <c r="D2247" s="338">
        <v>120.04</v>
      </c>
    </row>
    <row r="2248" spans="1:4" hidden="1" outlineLevel="1">
      <c r="A2248" s="339" t="s">
        <v>4197</v>
      </c>
      <c r="B2248" s="340" t="s">
        <v>4122</v>
      </c>
      <c r="C2248" s="341" t="s">
        <v>12</v>
      </c>
      <c r="D2248" s="342">
        <v>287.43</v>
      </c>
    </row>
    <row r="2249" spans="1:4" hidden="1" outlineLevel="1">
      <c r="A2249" s="335" t="s">
        <v>4198</v>
      </c>
      <c r="B2249" s="336" t="s">
        <v>4124</v>
      </c>
      <c r="C2249" s="337" t="s">
        <v>12</v>
      </c>
      <c r="D2249" s="338">
        <v>290.39</v>
      </c>
    </row>
    <row r="2250" spans="1:4" hidden="1" outlineLevel="1">
      <c r="A2250" s="339" t="s">
        <v>4199</v>
      </c>
      <c r="B2250" s="340" t="s">
        <v>4145</v>
      </c>
      <c r="C2250" s="341" t="s">
        <v>12</v>
      </c>
      <c r="D2250" s="342">
        <v>9.1300000000000008</v>
      </c>
    </row>
    <row r="2251" spans="1:4" hidden="1" outlineLevel="1">
      <c r="A2251" s="849" t="s">
        <v>4200</v>
      </c>
      <c r="B2251" s="848" t="s">
        <v>1048</v>
      </c>
      <c r="C2251" s="847"/>
      <c r="D2251" s="846"/>
    </row>
    <row r="2252" spans="1:4" hidden="1" outlineLevel="1">
      <c r="A2252" s="335" t="s">
        <v>4201</v>
      </c>
      <c r="B2252" s="336" t="s">
        <v>4118</v>
      </c>
      <c r="C2252" s="337" t="s">
        <v>12</v>
      </c>
      <c r="D2252" s="338">
        <v>93.38</v>
      </c>
    </row>
    <row r="2253" spans="1:4" hidden="1" outlineLevel="1">
      <c r="A2253" s="339" t="s">
        <v>4202</v>
      </c>
      <c r="B2253" s="340" t="s">
        <v>4120</v>
      </c>
      <c r="C2253" s="341" t="s">
        <v>12</v>
      </c>
      <c r="D2253" s="342">
        <v>60.87</v>
      </c>
    </row>
    <row r="2254" spans="1:4" hidden="1" outlineLevel="1">
      <c r="A2254" s="335" t="s">
        <v>4203</v>
      </c>
      <c r="B2254" s="336" t="s">
        <v>4122</v>
      </c>
      <c r="C2254" s="337" t="s">
        <v>12</v>
      </c>
      <c r="D2254" s="338">
        <v>133.97999999999999</v>
      </c>
    </row>
    <row r="2255" spans="1:4" hidden="1" outlineLevel="1">
      <c r="A2255" s="339" t="s">
        <v>4204</v>
      </c>
      <c r="B2255" s="340" t="s">
        <v>4142</v>
      </c>
      <c r="C2255" s="341" t="s">
        <v>12</v>
      </c>
      <c r="D2255" s="342">
        <v>0.82</v>
      </c>
    </row>
    <row r="2256" spans="1:4" hidden="1" outlineLevel="1">
      <c r="A2256" s="335" t="s">
        <v>4205</v>
      </c>
      <c r="B2256" s="336" t="s">
        <v>4124</v>
      </c>
      <c r="C2256" s="337" t="s">
        <v>12</v>
      </c>
      <c r="D2256" s="338">
        <v>154.25</v>
      </c>
    </row>
    <row r="2257" spans="1:4" hidden="1" outlineLevel="1">
      <c r="A2257" s="339" t="s">
        <v>4206</v>
      </c>
      <c r="B2257" s="340" t="s">
        <v>4145</v>
      </c>
      <c r="C2257" s="341" t="s">
        <v>12</v>
      </c>
      <c r="D2257" s="342">
        <v>9.5</v>
      </c>
    </row>
    <row r="2258" spans="1:4" hidden="1" outlineLevel="1">
      <c r="A2258" s="335" t="s">
        <v>4207</v>
      </c>
      <c r="B2258" s="336" t="s">
        <v>4208</v>
      </c>
      <c r="C2258" s="337" t="s">
        <v>12</v>
      </c>
      <c r="D2258" s="338">
        <v>11.43</v>
      </c>
    </row>
    <row r="2259" spans="1:4" hidden="1" outlineLevel="1">
      <c r="A2259" s="849" t="s">
        <v>4209</v>
      </c>
      <c r="B2259" s="848" t="s">
        <v>1055</v>
      </c>
      <c r="C2259" s="847"/>
      <c r="D2259" s="846"/>
    </row>
    <row r="2260" spans="1:4" hidden="1" outlineLevel="1">
      <c r="A2260" s="339" t="s">
        <v>4210</v>
      </c>
      <c r="B2260" s="340" t="s">
        <v>4118</v>
      </c>
      <c r="C2260" s="341" t="s">
        <v>12</v>
      </c>
      <c r="D2260" s="342">
        <v>129.11000000000001</v>
      </c>
    </row>
    <row r="2261" spans="1:4" hidden="1" outlineLevel="1">
      <c r="A2261" s="335" t="s">
        <v>4211</v>
      </c>
      <c r="B2261" s="336" t="s">
        <v>4120</v>
      </c>
      <c r="C2261" s="337" t="s">
        <v>12</v>
      </c>
      <c r="D2261" s="338">
        <v>62.45</v>
      </c>
    </row>
    <row r="2262" spans="1:4" hidden="1" outlineLevel="1">
      <c r="A2262" s="339" t="s">
        <v>4212</v>
      </c>
      <c r="B2262" s="340" t="s">
        <v>4122</v>
      </c>
      <c r="C2262" s="341" t="s">
        <v>12</v>
      </c>
      <c r="D2262" s="342">
        <v>170.99</v>
      </c>
    </row>
    <row r="2263" spans="1:4" hidden="1" outlineLevel="1">
      <c r="A2263" s="335" t="s">
        <v>4213</v>
      </c>
      <c r="B2263" s="336" t="s">
        <v>4142</v>
      </c>
      <c r="C2263" s="337" t="s">
        <v>12</v>
      </c>
      <c r="D2263" s="338">
        <v>16.82</v>
      </c>
    </row>
    <row r="2264" spans="1:4" hidden="1" outlineLevel="1">
      <c r="A2264" s="339" t="s">
        <v>4214</v>
      </c>
      <c r="B2264" s="340" t="s">
        <v>4124</v>
      </c>
      <c r="C2264" s="341" t="s">
        <v>12</v>
      </c>
      <c r="D2264" s="342">
        <v>191.56</v>
      </c>
    </row>
    <row r="2265" spans="1:4" hidden="1" outlineLevel="1">
      <c r="A2265" s="335" t="s">
        <v>4215</v>
      </c>
      <c r="B2265" s="336" t="s">
        <v>4145</v>
      </c>
      <c r="C2265" s="337" t="s">
        <v>12</v>
      </c>
      <c r="D2265" s="338">
        <v>1.1299999999999999</v>
      </c>
    </row>
    <row r="2266" spans="1:4" hidden="1" outlineLevel="1">
      <c r="A2266" s="339" t="s">
        <v>4216</v>
      </c>
      <c r="B2266" s="340" t="s">
        <v>4208</v>
      </c>
      <c r="C2266" s="341" t="s">
        <v>12</v>
      </c>
      <c r="D2266" s="342">
        <v>2.62</v>
      </c>
    </row>
    <row r="2267" spans="1:4" hidden="1" outlineLevel="1">
      <c r="A2267" s="849" t="s">
        <v>4217</v>
      </c>
      <c r="B2267" s="848" t="s">
        <v>1058</v>
      </c>
      <c r="C2267" s="847"/>
      <c r="D2267" s="846"/>
    </row>
    <row r="2268" spans="1:4" hidden="1" outlineLevel="1">
      <c r="A2268" s="335" t="s">
        <v>4218</v>
      </c>
      <c r="B2268" s="336" t="s">
        <v>4118</v>
      </c>
      <c r="C2268" s="337" t="s">
        <v>12</v>
      </c>
      <c r="D2268" s="338">
        <v>21.28</v>
      </c>
    </row>
    <row r="2269" spans="1:4" hidden="1" outlineLevel="1">
      <c r="A2269" s="339" t="s">
        <v>4219</v>
      </c>
      <c r="B2269" s="340" t="s">
        <v>4120</v>
      </c>
      <c r="C2269" s="341" t="s">
        <v>12</v>
      </c>
      <c r="D2269" s="342">
        <v>25.7</v>
      </c>
    </row>
    <row r="2270" spans="1:4" hidden="1" outlineLevel="1">
      <c r="A2270" s="335" t="s">
        <v>4220</v>
      </c>
      <c r="B2270" s="336" t="s">
        <v>4122</v>
      </c>
      <c r="C2270" s="337" t="s">
        <v>12</v>
      </c>
      <c r="D2270" s="338">
        <v>46.98</v>
      </c>
    </row>
    <row r="2271" spans="1:4" hidden="1" outlineLevel="1">
      <c r="A2271" s="339" t="s">
        <v>4221</v>
      </c>
      <c r="B2271" s="340" t="s">
        <v>4124</v>
      </c>
      <c r="C2271" s="341" t="s">
        <v>12</v>
      </c>
      <c r="D2271" s="342">
        <v>46.98</v>
      </c>
    </row>
    <row r="2272" spans="1:4" hidden="1" outlineLevel="1">
      <c r="A2272" s="849" t="s">
        <v>4222</v>
      </c>
      <c r="B2272" s="848" t="s">
        <v>1776</v>
      </c>
      <c r="C2272" s="847"/>
      <c r="D2272" s="846"/>
    </row>
    <row r="2273" spans="1:4" hidden="1" outlineLevel="1">
      <c r="A2273" s="335" t="s">
        <v>4223</v>
      </c>
      <c r="B2273" s="336" t="s">
        <v>4120</v>
      </c>
      <c r="C2273" s="337" t="s">
        <v>12</v>
      </c>
      <c r="D2273" s="338">
        <v>48.9</v>
      </c>
    </row>
    <row r="2274" spans="1:4" hidden="1" outlineLevel="1">
      <c r="A2274" s="339" t="s">
        <v>4224</v>
      </c>
      <c r="B2274" s="340" t="s">
        <v>4122</v>
      </c>
      <c r="C2274" s="341" t="s">
        <v>12</v>
      </c>
      <c r="D2274" s="342">
        <v>48.9</v>
      </c>
    </row>
    <row r="2275" spans="1:4" hidden="1" outlineLevel="1">
      <c r="A2275" s="335" t="s">
        <v>4225</v>
      </c>
      <c r="B2275" s="336" t="s">
        <v>4124</v>
      </c>
      <c r="C2275" s="337" t="s">
        <v>12</v>
      </c>
      <c r="D2275" s="338">
        <v>48.9</v>
      </c>
    </row>
    <row r="2276" spans="1:4" hidden="1" outlineLevel="1">
      <c r="A2276" s="849" t="s">
        <v>4226</v>
      </c>
      <c r="B2276" s="848" t="s">
        <v>1823</v>
      </c>
      <c r="C2276" s="847"/>
      <c r="D2276" s="846"/>
    </row>
    <row r="2277" spans="1:4" hidden="1" outlineLevel="1">
      <c r="A2277" s="339" t="s">
        <v>4227</v>
      </c>
      <c r="B2277" s="340" t="s">
        <v>4120</v>
      </c>
      <c r="C2277" s="341" t="s">
        <v>12</v>
      </c>
      <c r="D2277" s="342">
        <v>10.07</v>
      </c>
    </row>
    <row r="2278" spans="1:4" hidden="1" outlineLevel="1">
      <c r="A2278" s="335" t="s">
        <v>4228</v>
      </c>
      <c r="B2278" s="336" t="s">
        <v>4122</v>
      </c>
      <c r="C2278" s="337" t="s">
        <v>12</v>
      </c>
      <c r="D2278" s="338">
        <v>10.07</v>
      </c>
    </row>
    <row r="2279" spans="1:4" hidden="1" outlineLevel="1">
      <c r="A2279" s="339" t="s">
        <v>4229</v>
      </c>
      <c r="B2279" s="340" t="s">
        <v>4124</v>
      </c>
      <c r="C2279" s="341" t="s">
        <v>12</v>
      </c>
      <c r="D2279" s="342">
        <v>10.07</v>
      </c>
    </row>
    <row r="2280" spans="1:4" collapsed="1">
      <c r="A2280" s="1088" t="s">
        <v>366</v>
      </c>
      <c r="B2280" s="1089" t="s">
        <v>4449</v>
      </c>
      <c r="C2280" s="1090"/>
      <c r="D2280" s="1091"/>
    </row>
    <row r="2281" spans="1:4" hidden="1" outlineLevel="1">
      <c r="A2281" s="1092" t="s">
        <v>367</v>
      </c>
      <c r="B2281" s="1093" t="s">
        <v>1056</v>
      </c>
      <c r="C2281" s="1094"/>
      <c r="D2281" s="1095"/>
    </row>
    <row r="2282" spans="1:4" hidden="1" outlineLevel="1">
      <c r="A2282" s="1096" t="s">
        <v>4450</v>
      </c>
      <c r="B2282" s="1097" t="s">
        <v>1783</v>
      </c>
      <c r="C2282" s="1098"/>
      <c r="D2282" s="1099"/>
    </row>
    <row r="2283" spans="1:4" hidden="1" outlineLevel="1">
      <c r="A2283" s="1100" t="s">
        <v>4451</v>
      </c>
      <c r="B2283" s="1101" t="s">
        <v>4452</v>
      </c>
      <c r="C2283" s="1102" t="s">
        <v>2</v>
      </c>
      <c r="D2283" s="1103">
        <v>2</v>
      </c>
    </row>
    <row r="2284" spans="1:4" hidden="1" outlineLevel="1">
      <c r="A2284" s="1092" t="s">
        <v>369</v>
      </c>
      <c r="B2284" s="1093" t="s">
        <v>1053</v>
      </c>
      <c r="C2284" s="1094"/>
      <c r="D2284" s="1095"/>
    </row>
    <row r="2285" spans="1:4" hidden="1" outlineLevel="1">
      <c r="A2285" s="1096" t="s">
        <v>4453</v>
      </c>
      <c r="B2285" s="1097" t="s">
        <v>1783</v>
      </c>
      <c r="C2285" s="1098"/>
      <c r="D2285" s="1099"/>
    </row>
    <row r="2286" spans="1:4" hidden="1" outlineLevel="1">
      <c r="A2286" s="1104" t="s">
        <v>4454</v>
      </c>
      <c r="B2286" s="1105" t="s">
        <v>4452</v>
      </c>
      <c r="C2286" s="1106" t="s">
        <v>2</v>
      </c>
      <c r="D2286" s="1107">
        <v>2</v>
      </c>
    </row>
    <row r="2287" spans="1:4" hidden="1" outlineLevel="1">
      <c r="A2287" s="1092" t="s">
        <v>371</v>
      </c>
      <c r="B2287" s="1093" t="s">
        <v>1052</v>
      </c>
      <c r="C2287" s="1094"/>
      <c r="D2287" s="1095"/>
    </row>
    <row r="2288" spans="1:4" hidden="1" outlineLevel="1">
      <c r="A2288" s="1096" t="s">
        <v>4455</v>
      </c>
      <c r="B2288" s="1097" t="s">
        <v>1783</v>
      </c>
      <c r="C2288" s="1098"/>
      <c r="D2288" s="1099"/>
    </row>
    <row r="2289" spans="1:4" hidden="1" outlineLevel="1">
      <c r="A2289" s="1100" t="s">
        <v>4456</v>
      </c>
      <c r="B2289" s="1101" t="s">
        <v>4452</v>
      </c>
      <c r="C2289" s="1102" t="s">
        <v>2</v>
      </c>
      <c r="D2289" s="1103">
        <v>2</v>
      </c>
    </row>
    <row r="2290" spans="1:4" hidden="1" outlineLevel="1">
      <c r="A2290" s="1092" t="s">
        <v>373</v>
      </c>
      <c r="B2290" s="1093" t="s">
        <v>1051</v>
      </c>
      <c r="C2290" s="1094"/>
      <c r="D2290" s="1095"/>
    </row>
    <row r="2291" spans="1:4" hidden="1" outlineLevel="1">
      <c r="A2291" s="1096" t="s">
        <v>4457</v>
      </c>
      <c r="B2291" s="1097" t="s">
        <v>1783</v>
      </c>
      <c r="C2291" s="1098"/>
      <c r="D2291" s="1099"/>
    </row>
    <row r="2292" spans="1:4" hidden="1" outlineLevel="1">
      <c r="A2292" s="1104" t="s">
        <v>4458</v>
      </c>
      <c r="B2292" s="1105" t="s">
        <v>4452</v>
      </c>
      <c r="C2292" s="1106" t="s">
        <v>2</v>
      </c>
      <c r="D2292" s="1107">
        <v>2</v>
      </c>
    </row>
    <row r="2293" spans="1:4" hidden="1" outlineLevel="1">
      <c r="A2293" s="1092" t="s">
        <v>375</v>
      </c>
      <c r="B2293" s="1093" t="s">
        <v>1050</v>
      </c>
      <c r="C2293" s="1094"/>
      <c r="D2293" s="1095"/>
    </row>
    <row r="2294" spans="1:4" hidden="1" outlineLevel="1">
      <c r="A2294" s="1096" t="s">
        <v>4459</v>
      </c>
      <c r="B2294" s="1097" t="s">
        <v>1783</v>
      </c>
      <c r="C2294" s="1098"/>
      <c r="D2294" s="1099"/>
    </row>
    <row r="2295" spans="1:4" hidden="1" outlineLevel="1">
      <c r="A2295" s="1100" t="s">
        <v>4460</v>
      </c>
      <c r="B2295" s="1101" t="s">
        <v>4452</v>
      </c>
      <c r="C2295" s="1102" t="s">
        <v>2</v>
      </c>
      <c r="D2295" s="1103">
        <v>2</v>
      </c>
    </row>
    <row r="2296" spans="1:4" hidden="1" outlineLevel="1">
      <c r="A2296" s="1092" t="s">
        <v>377</v>
      </c>
      <c r="B2296" s="1093" t="s">
        <v>1753</v>
      </c>
      <c r="C2296" s="1094"/>
      <c r="D2296" s="1095"/>
    </row>
    <row r="2297" spans="1:4" hidden="1" outlineLevel="1">
      <c r="A2297" s="1096" t="s">
        <v>4461</v>
      </c>
      <c r="B2297" s="1097" t="s">
        <v>1783</v>
      </c>
      <c r="C2297" s="1098"/>
      <c r="D2297" s="1099"/>
    </row>
    <row r="2298" spans="1:4" hidden="1" outlineLevel="1">
      <c r="A2298" s="1104" t="s">
        <v>4462</v>
      </c>
      <c r="B2298" s="1105" t="s">
        <v>4452</v>
      </c>
      <c r="C2298" s="1106" t="s">
        <v>2</v>
      </c>
      <c r="D2298" s="1107">
        <v>2</v>
      </c>
    </row>
    <row r="2299" spans="1:4" hidden="1" outlineLevel="1">
      <c r="A2299" s="1092" t="s">
        <v>379</v>
      </c>
      <c r="B2299" s="1093" t="s">
        <v>1754</v>
      </c>
      <c r="C2299" s="1094"/>
      <c r="D2299" s="1095"/>
    </row>
    <row r="2300" spans="1:4" hidden="1" outlineLevel="1">
      <c r="A2300" s="1096" t="s">
        <v>4463</v>
      </c>
      <c r="B2300" s="1097" t="s">
        <v>1783</v>
      </c>
      <c r="C2300" s="1098"/>
      <c r="D2300" s="1099"/>
    </row>
    <row r="2301" spans="1:4" hidden="1" outlineLevel="1">
      <c r="A2301" s="1100" t="s">
        <v>4464</v>
      </c>
      <c r="B2301" s="1101" t="s">
        <v>4452</v>
      </c>
      <c r="C2301" s="1102" t="s">
        <v>2</v>
      </c>
      <c r="D2301" s="1103">
        <v>2</v>
      </c>
    </row>
    <row r="2302" spans="1:4" hidden="1" outlineLevel="1">
      <c r="A2302" s="1092" t="s">
        <v>381</v>
      </c>
      <c r="B2302" s="1093" t="s">
        <v>1755</v>
      </c>
      <c r="C2302" s="1094"/>
      <c r="D2302" s="1095"/>
    </row>
    <row r="2303" spans="1:4" hidden="1" outlineLevel="1">
      <c r="A2303" s="1096" t="s">
        <v>4465</v>
      </c>
      <c r="B2303" s="1097" t="s">
        <v>1783</v>
      </c>
      <c r="C2303" s="1098"/>
      <c r="D2303" s="1099"/>
    </row>
    <row r="2304" spans="1:4" hidden="1" outlineLevel="1">
      <c r="A2304" s="1104" t="s">
        <v>4466</v>
      </c>
      <c r="B2304" s="1105" t="s">
        <v>4452</v>
      </c>
      <c r="C2304" s="1106" t="s">
        <v>2</v>
      </c>
      <c r="D2304" s="1107">
        <v>2</v>
      </c>
    </row>
    <row r="2305" spans="1:4" hidden="1" outlineLevel="1">
      <c r="A2305" s="1092" t="s">
        <v>1840</v>
      </c>
      <c r="B2305" s="1093" t="s">
        <v>1756</v>
      </c>
      <c r="C2305" s="1094"/>
      <c r="D2305" s="1095"/>
    </row>
    <row r="2306" spans="1:4" hidden="1" outlineLevel="1">
      <c r="A2306" s="1096" t="s">
        <v>4467</v>
      </c>
      <c r="B2306" s="1097" t="s">
        <v>1783</v>
      </c>
      <c r="C2306" s="1098"/>
      <c r="D2306" s="1099"/>
    </row>
    <row r="2307" spans="1:4" hidden="1" outlineLevel="1">
      <c r="A2307" s="1100" t="s">
        <v>4468</v>
      </c>
      <c r="B2307" s="1101" t="s">
        <v>4452</v>
      </c>
      <c r="C2307" s="1102" t="s">
        <v>2</v>
      </c>
      <c r="D2307" s="1103">
        <v>2</v>
      </c>
    </row>
    <row r="2308" spans="1:4" hidden="1" outlineLevel="1">
      <c r="A2308" s="1092" t="s">
        <v>1841</v>
      </c>
      <c r="B2308" s="1093" t="s">
        <v>1757</v>
      </c>
      <c r="C2308" s="1094"/>
      <c r="D2308" s="1095"/>
    </row>
    <row r="2309" spans="1:4" hidden="1" outlineLevel="1">
      <c r="A2309" s="1096" t="s">
        <v>4469</v>
      </c>
      <c r="B2309" s="1097" t="s">
        <v>1783</v>
      </c>
      <c r="C2309" s="1098"/>
      <c r="D2309" s="1099"/>
    </row>
    <row r="2310" spans="1:4" hidden="1" outlineLevel="1">
      <c r="A2310" s="1104" t="s">
        <v>4470</v>
      </c>
      <c r="B2310" s="1105" t="s">
        <v>4452</v>
      </c>
      <c r="C2310" s="1106" t="s">
        <v>2</v>
      </c>
      <c r="D2310" s="1107">
        <v>2</v>
      </c>
    </row>
    <row r="2311" spans="1:4" hidden="1" outlineLevel="1">
      <c r="A2311" s="1092" t="s">
        <v>1842</v>
      </c>
      <c r="B2311" s="1093" t="s">
        <v>1758</v>
      </c>
      <c r="C2311" s="1094"/>
      <c r="D2311" s="1095"/>
    </row>
    <row r="2312" spans="1:4" hidden="1" outlineLevel="1">
      <c r="A2312" s="1096" t="s">
        <v>4471</v>
      </c>
      <c r="B2312" s="1097" t="s">
        <v>1783</v>
      </c>
      <c r="C2312" s="1098"/>
      <c r="D2312" s="1099"/>
    </row>
    <row r="2313" spans="1:4" hidden="1" outlineLevel="1">
      <c r="A2313" s="1100" t="s">
        <v>4472</v>
      </c>
      <c r="B2313" s="1101" t="s">
        <v>4452</v>
      </c>
      <c r="C2313" s="1102" t="s">
        <v>2</v>
      </c>
      <c r="D2313" s="1103">
        <v>2</v>
      </c>
    </row>
    <row r="2314" spans="1:4" hidden="1" outlineLevel="1">
      <c r="A2314" s="1092" t="s">
        <v>1843</v>
      </c>
      <c r="B2314" s="1093" t="s">
        <v>1759</v>
      </c>
      <c r="C2314" s="1094"/>
      <c r="D2314" s="1095"/>
    </row>
    <row r="2315" spans="1:4" hidden="1" outlineLevel="1">
      <c r="A2315" s="1096" t="s">
        <v>4473</v>
      </c>
      <c r="B2315" s="1097" t="s">
        <v>1783</v>
      </c>
      <c r="C2315" s="1098"/>
      <c r="D2315" s="1099"/>
    </row>
    <row r="2316" spans="1:4" hidden="1" outlineLevel="1">
      <c r="A2316" s="1104" t="s">
        <v>4474</v>
      </c>
      <c r="B2316" s="1105" t="s">
        <v>4452</v>
      </c>
      <c r="C2316" s="1106" t="s">
        <v>2</v>
      </c>
      <c r="D2316" s="1107">
        <v>2</v>
      </c>
    </row>
    <row r="2317" spans="1:4" hidden="1" outlineLevel="1">
      <c r="A2317" s="1092" t="s">
        <v>1844</v>
      </c>
      <c r="B2317" s="1093" t="s">
        <v>1049</v>
      </c>
      <c r="C2317" s="1094"/>
      <c r="D2317" s="1095"/>
    </row>
    <row r="2318" spans="1:4" hidden="1" outlineLevel="1">
      <c r="A2318" s="1096" t="s">
        <v>4475</v>
      </c>
      <c r="B2318" s="1097" t="s">
        <v>1783</v>
      </c>
      <c r="C2318" s="1098"/>
      <c r="D2318" s="1099"/>
    </row>
    <row r="2319" spans="1:4" hidden="1" outlineLevel="1">
      <c r="A2319" s="1100" t="s">
        <v>4476</v>
      </c>
      <c r="B2319" s="1101" t="s">
        <v>4452</v>
      </c>
      <c r="C2319" s="1102" t="s">
        <v>2</v>
      </c>
      <c r="D2319" s="1103">
        <v>2</v>
      </c>
    </row>
    <row r="2320" spans="1:4" hidden="1" outlineLevel="1">
      <c r="A2320" s="1092" t="s">
        <v>1845</v>
      </c>
      <c r="B2320" s="1093" t="s">
        <v>1048</v>
      </c>
      <c r="C2320" s="1094"/>
      <c r="D2320" s="1095"/>
    </row>
    <row r="2321" spans="1:4" hidden="1" outlineLevel="1">
      <c r="A2321" s="1096" t="s">
        <v>4477</v>
      </c>
      <c r="B2321" s="1097" t="s">
        <v>1783</v>
      </c>
      <c r="C2321" s="1098"/>
      <c r="D2321" s="1099"/>
    </row>
    <row r="2322" spans="1:4" hidden="1" outlineLevel="1">
      <c r="A2322" s="1104" t="s">
        <v>4478</v>
      </c>
      <c r="B2322" s="1105" t="s">
        <v>4452</v>
      </c>
      <c r="C2322" s="1106" t="s">
        <v>2</v>
      </c>
      <c r="D2322" s="1107">
        <v>2</v>
      </c>
    </row>
    <row r="2323" spans="1:4" hidden="1" outlineLevel="1">
      <c r="A2323" s="1092" t="s">
        <v>1846</v>
      </c>
      <c r="B2323" s="1093" t="s">
        <v>1055</v>
      </c>
      <c r="C2323" s="1094"/>
      <c r="D2323" s="1095"/>
    </row>
    <row r="2324" spans="1:4" hidden="1" outlineLevel="1">
      <c r="A2324" s="1096" t="s">
        <v>4479</v>
      </c>
      <c r="B2324" s="1097" t="s">
        <v>1783</v>
      </c>
      <c r="C2324" s="1098"/>
      <c r="D2324" s="1099"/>
    </row>
    <row r="2325" spans="1:4" hidden="1" outlineLevel="1">
      <c r="A2325" s="1100" t="s">
        <v>4480</v>
      </c>
      <c r="B2325" s="1101" t="s">
        <v>4452</v>
      </c>
      <c r="C2325" s="1102" t="s">
        <v>2</v>
      </c>
      <c r="D2325" s="1103">
        <v>4</v>
      </c>
    </row>
    <row r="2326" spans="1:4" hidden="1" outlineLevel="1">
      <c r="A2326" s="1092" t="s">
        <v>4481</v>
      </c>
      <c r="B2326" s="1093" t="s">
        <v>1058</v>
      </c>
      <c r="C2326" s="1094"/>
      <c r="D2326" s="1095"/>
    </row>
    <row r="2327" spans="1:4" hidden="1" outlineLevel="1">
      <c r="A2327" s="1104" t="s">
        <v>4482</v>
      </c>
      <c r="B2327" s="1105" t="s">
        <v>4483</v>
      </c>
      <c r="C2327" s="1106" t="s">
        <v>2</v>
      </c>
      <c r="D2327" s="1107">
        <v>2</v>
      </c>
    </row>
    <row r="2328" spans="1:4" collapsed="1">
      <c r="A2328" s="1088" t="s">
        <v>1959</v>
      </c>
      <c r="B2328" s="1089" t="s">
        <v>4484</v>
      </c>
      <c r="C2328" s="1090"/>
      <c r="D2328" s="1091"/>
    </row>
    <row r="2329" spans="1:4" hidden="1">
      <c r="A2329" s="1092" t="s">
        <v>1960</v>
      </c>
      <c r="B2329" s="1093" t="s">
        <v>1051</v>
      </c>
      <c r="C2329" s="1094"/>
      <c r="D2329" s="1095"/>
    </row>
    <row r="2330" spans="1:4" hidden="1">
      <c r="A2330" s="1096" t="s">
        <v>4485</v>
      </c>
      <c r="B2330" s="1097" t="s">
        <v>589</v>
      </c>
      <c r="C2330" s="1098"/>
      <c r="D2330" s="1099"/>
    </row>
    <row r="2331" spans="1:4" hidden="1">
      <c r="A2331" s="1104" t="s">
        <v>4486</v>
      </c>
      <c r="B2331" s="1105" t="s">
        <v>4487</v>
      </c>
      <c r="C2331" s="1106" t="s">
        <v>12</v>
      </c>
      <c r="D2331" s="1107">
        <v>34.65</v>
      </c>
    </row>
    <row r="2332" spans="1:4" hidden="1">
      <c r="A2332" s="1092" t="s">
        <v>1961</v>
      </c>
      <c r="B2332" s="1093" t="s">
        <v>1055</v>
      </c>
      <c r="C2332" s="1094"/>
      <c r="D2332" s="1095"/>
    </row>
    <row r="2333" spans="1:4" hidden="1">
      <c r="A2333" s="1096" t="s">
        <v>4488</v>
      </c>
      <c r="B2333" s="1097" t="s">
        <v>589</v>
      </c>
      <c r="C2333" s="1098"/>
      <c r="D2333" s="1099"/>
    </row>
    <row r="2334" spans="1:4" hidden="1">
      <c r="A2334" s="1100" t="s">
        <v>4489</v>
      </c>
      <c r="B2334" s="1101" t="s">
        <v>4487</v>
      </c>
      <c r="C2334" s="1102" t="s">
        <v>12</v>
      </c>
      <c r="D2334" s="1103">
        <v>127.36</v>
      </c>
    </row>
    <row r="2335" spans="1:4" hidden="1">
      <c r="A2335" s="1088" t="s">
        <v>1962</v>
      </c>
      <c r="B2335" s="1089" t="s">
        <v>4490</v>
      </c>
      <c r="C2335" s="1090"/>
      <c r="D2335" s="1091"/>
    </row>
    <row r="2336" spans="1:4" hidden="1">
      <c r="A2336" s="1092" t="s">
        <v>1963</v>
      </c>
      <c r="B2336" s="1093" t="s">
        <v>1056</v>
      </c>
      <c r="C2336" s="1094"/>
      <c r="D2336" s="1095"/>
    </row>
    <row r="2337" spans="1:5" hidden="1">
      <c r="A2337" s="1104" t="s">
        <v>1964</v>
      </c>
      <c r="B2337" s="1105" t="s">
        <v>4491</v>
      </c>
      <c r="C2337" s="1106" t="s">
        <v>3</v>
      </c>
      <c r="D2337" s="1107">
        <v>6.2</v>
      </c>
      <c r="E2337" s="7" t="s">
        <v>4493</v>
      </c>
    </row>
    <row r="2338" spans="1:5" hidden="1">
      <c r="A2338" s="1092" t="s">
        <v>1965</v>
      </c>
      <c r="B2338" s="1093" t="s">
        <v>1051</v>
      </c>
      <c r="C2338" s="1094"/>
      <c r="D2338" s="1095"/>
    </row>
    <row r="2339" spans="1:5" hidden="1">
      <c r="A2339" s="1100" t="s">
        <v>1966</v>
      </c>
      <c r="B2339" s="1101" t="s">
        <v>4491</v>
      </c>
      <c r="C2339" s="1102" t="s">
        <v>3</v>
      </c>
      <c r="D2339" s="1103">
        <v>66.52</v>
      </c>
      <c r="E2339" s="7" t="s">
        <v>4493</v>
      </c>
    </row>
    <row r="2340" spans="1:5" hidden="1">
      <c r="A2340" s="1092" t="s">
        <v>1967</v>
      </c>
      <c r="B2340" s="1093" t="s">
        <v>1055</v>
      </c>
      <c r="C2340" s="1094"/>
      <c r="D2340" s="1095"/>
    </row>
    <row r="2341" spans="1:5" hidden="1">
      <c r="A2341" s="1104" t="s">
        <v>1968</v>
      </c>
      <c r="B2341" s="1105" t="s">
        <v>4491</v>
      </c>
      <c r="C2341" s="1106" t="s">
        <v>3</v>
      </c>
      <c r="D2341" s="1107">
        <v>65.040000000000006</v>
      </c>
      <c r="E2341" s="7" t="s">
        <v>4494</v>
      </c>
    </row>
    <row r="2342" spans="1:5">
      <c r="A2342" s="1088" t="s">
        <v>2076</v>
      </c>
      <c r="B2342" s="1089" t="s">
        <v>4492</v>
      </c>
      <c r="C2342" s="1090"/>
      <c r="D2342" s="1091"/>
    </row>
    <row r="2343" spans="1:5" hidden="1" outlineLevel="1">
      <c r="A2343" s="1092" t="s">
        <v>2077</v>
      </c>
      <c r="B2343" s="1093" t="s">
        <v>1051</v>
      </c>
      <c r="C2343" s="1094"/>
      <c r="D2343" s="1095"/>
    </row>
    <row r="2344" spans="1:5" hidden="1" outlineLevel="1">
      <c r="A2344" s="1100" t="s">
        <v>2078</v>
      </c>
      <c r="B2344" s="1101" t="s">
        <v>2079</v>
      </c>
      <c r="C2344" s="1102" t="s">
        <v>12</v>
      </c>
      <c r="D2344" s="1103">
        <v>7.31</v>
      </c>
    </row>
    <row r="2345" spans="1:5" hidden="1" outlineLevel="1">
      <c r="A2345" s="1092" t="s">
        <v>2080</v>
      </c>
      <c r="B2345" s="1093" t="s">
        <v>1050</v>
      </c>
      <c r="C2345" s="1094"/>
      <c r="D2345" s="1095"/>
    </row>
    <row r="2346" spans="1:5" hidden="1" outlineLevel="1">
      <c r="A2346" s="1104" t="s">
        <v>2081</v>
      </c>
      <c r="B2346" s="1105" t="s">
        <v>2079</v>
      </c>
      <c r="C2346" s="1106" t="s">
        <v>12</v>
      </c>
      <c r="D2346" s="1107">
        <v>7.57</v>
      </c>
    </row>
    <row r="2347" spans="1:5" hidden="1" outlineLevel="1">
      <c r="A2347" s="1092" t="s">
        <v>2082</v>
      </c>
      <c r="B2347" s="1093" t="s">
        <v>1753</v>
      </c>
      <c r="C2347" s="1094"/>
      <c r="D2347" s="1095"/>
    </row>
    <row r="2348" spans="1:5" hidden="1" outlineLevel="1">
      <c r="A2348" s="1100" t="s">
        <v>2083</v>
      </c>
      <c r="B2348" s="1101" t="s">
        <v>2079</v>
      </c>
      <c r="C2348" s="1102" t="s">
        <v>12</v>
      </c>
      <c r="D2348" s="1103">
        <v>7.57</v>
      </c>
    </row>
    <row r="2349" spans="1:5" hidden="1" outlineLevel="1">
      <c r="A2349" s="1092" t="s">
        <v>2084</v>
      </c>
      <c r="B2349" s="1093" t="s">
        <v>1754</v>
      </c>
      <c r="C2349" s="1094"/>
      <c r="D2349" s="1095"/>
    </row>
    <row r="2350" spans="1:5" hidden="1" outlineLevel="1">
      <c r="A2350" s="1104" t="s">
        <v>2085</v>
      </c>
      <c r="B2350" s="1105" t="s">
        <v>2079</v>
      </c>
      <c r="C2350" s="1106" t="s">
        <v>12</v>
      </c>
      <c r="D2350" s="1107">
        <v>7.57</v>
      </c>
    </row>
    <row r="2351" spans="1:5" hidden="1" outlineLevel="1">
      <c r="A2351" s="1092" t="s">
        <v>2086</v>
      </c>
      <c r="B2351" s="1093" t="s">
        <v>1755</v>
      </c>
      <c r="C2351" s="1094"/>
      <c r="D2351" s="1095"/>
    </row>
    <row r="2352" spans="1:5" hidden="1" outlineLevel="1">
      <c r="A2352" s="1100" t="s">
        <v>2087</v>
      </c>
      <c r="B2352" s="1101" t="s">
        <v>2079</v>
      </c>
      <c r="C2352" s="1102" t="s">
        <v>12</v>
      </c>
      <c r="D2352" s="1103">
        <v>7.57</v>
      </c>
    </row>
    <row r="2353" spans="1:4" hidden="1" outlineLevel="1">
      <c r="A2353" s="1092" t="s">
        <v>2088</v>
      </c>
      <c r="B2353" s="1093" t="s">
        <v>1756</v>
      </c>
      <c r="C2353" s="1094"/>
      <c r="D2353" s="1095"/>
    </row>
    <row r="2354" spans="1:4" hidden="1" outlineLevel="1">
      <c r="A2354" s="1104" t="s">
        <v>2089</v>
      </c>
      <c r="B2354" s="1105" t="s">
        <v>2079</v>
      </c>
      <c r="C2354" s="1106" t="s">
        <v>12</v>
      </c>
      <c r="D2354" s="1107">
        <v>7.57</v>
      </c>
    </row>
    <row r="2355" spans="1:4" hidden="1" outlineLevel="1">
      <c r="A2355" s="1092" t="s">
        <v>2090</v>
      </c>
      <c r="B2355" s="1093" t="s">
        <v>1757</v>
      </c>
      <c r="C2355" s="1094"/>
      <c r="D2355" s="1095"/>
    </row>
    <row r="2356" spans="1:4" hidden="1" outlineLevel="1">
      <c r="A2356" s="1100" t="s">
        <v>2091</v>
      </c>
      <c r="B2356" s="1101" t="s">
        <v>2079</v>
      </c>
      <c r="C2356" s="1102" t="s">
        <v>12</v>
      </c>
      <c r="D2356" s="1103">
        <v>7.57</v>
      </c>
    </row>
    <row r="2357" spans="1:4" hidden="1" outlineLevel="1">
      <c r="A2357" s="1092" t="s">
        <v>2092</v>
      </c>
      <c r="B2357" s="1093" t="s">
        <v>1758</v>
      </c>
      <c r="C2357" s="1094"/>
      <c r="D2357" s="1095"/>
    </row>
    <row r="2358" spans="1:4" hidden="1" outlineLevel="1">
      <c r="A2358" s="1104" t="s">
        <v>2093</v>
      </c>
      <c r="B2358" s="1105" t="s">
        <v>2079</v>
      </c>
      <c r="C2358" s="1106" t="s">
        <v>12</v>
      </c>
      <c r="D2358" s="1107">
        <v>7.57</v>
      </c>
    </row>
    <row r="2359" spans="1:4" hidden="1" outlineLevel="1">
      <c r="A2359" s="1092" t="s">
        <v>2094</v>
      </c>
      <c r="B2359" s="1093" t="s">
        <v>1759</v>
      </c>
      <c r="C2359" s="1094"/>
      <c r="D2359" s="1095"/>
    </row>
    <row r="2360" spans="1:4" hidden="1" outlineLevel="1">
      <c r="A2360" s="1100" t="s">
        <v>2095</v>
      </c>
      <c r="B2360" s="1101" t="s">
        <v>2079</v>
      </c>
      <c r="C2360" s="1102" t="s">
        <v>12</v>
      </c>
      <c r="D2360" s="1103">
        <v>7.57</v>
      </c>
    </row>
    <row r="2361" spans="1:4" hidden="1" outlineLevel="1">
      <c r="A2361" s="1092" t="s">
        <v>2096</v>
      </c>
      <c r="B2361" s="1093" t="s">
        <v>1049</v>
      </c>
      <c r="C2361" s="1094"/>
      <c r="D2361" s="1095"/>
    </row>
    <row r="2362" spans="1:4" hidden="1" outlineLevel="1">
      <c r="A2362" s="1104" t="s">
        <v>2097</v>
      </c>
      <c r="B2362" s="1105" t="s">
        <v>2079</v>
      </c>
      <c r="C2362" s="1106" t="s">
        <v>12</v>
      </c>
      <c r="D2362" s="1107">
        <v>7.12</v>
      </c>
    </row>
    <row r="2363" spans="1:4" hidden="1" outlineLevel="1">
      <c r="A2363" s="1092" t="s">
        <v>2098</v>
      </c>
      <c r="B2363" s="1093" t="s">
        <v>1048</v>
      </c>
      <c r="C2363" s="1094"/>
      <c r="D2363" s="1095"/>
    </row>
    <row r="2364" spans="1:4" hidden="1" outlineLevel="1">
      <c r="A2364" s="1100" t="s">
        <v>2099</v>
      </c>
      <c r="B2364" s="1101" t="s">
        <v>2079</v>
      </c>
      <c r="C2364" s="1102" t="s">
        <v>12</v>
      </c>
      <c r="D2364" s="1103">
        <v>9.33</v>
      </c>
    </row>
    <row r="2365" spans="1:4" collapsed="1">
      <c r="A2365" s="1092" t="s">
        <v>2739</v>
      </c>
      <c r="B2365" s="1093" t="s">
        <v>164</v>
      </c>
      <c r="C2365" s="1094"/>
      <c r="D2365" s="1095"/>
    </row>
    <row r="2366" spans="1:4" hidden="1" outlineLevel="1">
      <c r="A2366" s="1108" t="s">
        <v>2740</v>
      </c>
      <c r="B2366" s="1109" t="s">
        <v>1056</v>
      </c>
      <c r="C2366" s="1110"/>
      <c r="D2366" s="1111"/>
    </row>
    <row r="2367" spans="1:4" hidden="1" outlineLevel="1">
      <c r="A2367" s="1096" t="s">
        <v>4507</v>
      </c>
      <c r="B2367" s="1097" t="s">
        <v>1777</v>
      </c>
      <c r="C2367" s="1098"/>
      <c r="D2367" s="1099"/>
    </row>
    <row r="2368" spans="1:4" hidden="1" outlineLevel="1">
      <c r="A2368" s="1104" t="s">
        <v>4508</v>
      </c>
      <c r="B2368" s="1105" t="s">
        <v>1778</v>
      </c>
      <c r="C2368" s="1106" t="s">
        <v>3</v>
      </c>
      <c r="D2368" s="1107">
        <v>5.52</v>
      </c>
    </row>
    <row r="2369" spans="1:4" hidden="1" outlineLevel="1">
      <c r="A2369" s="1100" t="s">
        <v>4509</v>
      </c>
      <c r="B2369" s="1101" t="s">
        <v>1779</v>
      </c>
      <c r="C2369" s="1102" t="s">
        <v>3</v>
      </c>
      <c r="D2369" s="1103">
        <v>3.82</v>
      </c>
    </row>
    <row r="2370" spans="1:4" hidden="1" outlineLevel="1">
      <c r="A2370" s="1104" t="s">
        <v>4510</v>
      </c>
      <c r="B2370" s="1105" t="s">
        <v>1780</v>
      </c>
      <c r="C2370" s="1106" t="s">
        <v>3</v>
      </c>
      <c r="D2370" s="1107">
        <v>3.82</v>
      </c>
    </row>
    <row r="2371" spans="1:4" hidden="1" outlineLevel="1">
      <c r="A2371" s="1100" t="s">
        <v>4511</v>
      </c>
      <c r="B2371" s="1101" t="s">
        <v>1781</v>
      </c>
      <c r="C2371" s="1102" t="s">
        <v>3</v>
      </c>
      <c r="D2371" s="1103">
        <v>12.52</v>
      </c>
    </row>
    <row r="2372" spans="1:4" hidden="1" outlineLevel="1">
      <c r="A2372" s="1104" t="s">
        <v>4512</v>
      </c>
      <c r="B2372" s="1105" t="s">
        <v>1782</v>
      </c>
      <c r="C2372" s="1106" t="s">
        <v>3</v>
      </c>
      <c r="D2372" s="1107">
        <v>7.2</v>
      </c>
    </row>
    <row r="2373" spans="1:4" hidden="1" outlineLevel="1">
      <c r="A2373" s="1096" t="s">
        <v>4513</v>
      </c>
      <c r="B2373" s="1097" t="s">
        <v>1783</v>
      </c>
      <c r="C2373" s="1098"/>
      <c r="D2373" s="1099"/>
    </row>
    <row r="2374" spans="1:4" hidden="1" outlineLevel="1">
      <c r="A2374" s="1100" t="s">
        <v>4514</v>
      </c>
      <c r="B2374" s="1101" t="s">
        <v>1784</v>
      </c>
      <c r="C2374" s="1102" t="s">
        <v>3</v>
      </c>
      <c r="D2374" s="1103">
        <v>7.12</v>
      </c>
    </row>
    <row r="2375" spans="1:4" hidden="1" outlineLevel="1">
      <c r="A2375" s="1104" t="s">
        <v>4515</v>
      </c>
      <c r="B2375" s="1105" t="s">
        <v>1785</v>
      </c>
      <c r="C2375" s="1106" t="s">
        <v>3</v>
      </c>
      <c r="D2375" s="1107">
        <v>6.32</v>
      </c>
    </row>
    <row r="2376" spans="1:4" hidden="1" outlineLevel="1">
      <c r="A2376" s="1100" t="s">
        <v>4516</v>
      </c>
      <c r="B2376" s="1101" t="s">
        <v>1786</v>
      </c>
      <c r="C2376" s="1102" t="s">
        <v>3</v>
      </c>
      <c r="D2376" s="1103">
        <v>87.4</v>
      </c>
    </row>
    <row r="2377" spans="1:4" hidden="1" outlineLevel="1">
      <c r="A2377" s="1104" t="s">
        <v>4517</v>
      </c>
      <c r="B2377" s="1105" t="s">
        <v>1787</v>
      </c>
      <c r="C2377" s="1106" t="s">
        <v>3</v>
      </c>
      <c r="D2377" s="1107">
        <v>8.8000000000000007</v>
      </c>
    </row>
    <row r="2378" spans="1:4" hidden="1" outlineLevel="1">
      <c r="A2378" s="1100" t="s">
        <v>4518</v>
      </c>
      <c r="B2378" s="1101" t="s">
        <v>1788</v>
      </c>
      <c r="C2378" s="1102" t="s">
        <v>3</v>
      </c>
      <c r="D2378" s="1103">
        <v>5</v>
      </c>
    </row>
    <row r="2379" spans="1:4" hidden="1" outlineLevel="1">
      <c r="A2379" s="1104" t="s">
        <v>4519</v>
      </c>
      <c r="B2379" s="1105" t="s">
        <v>1789</v>
      </c>
      <c r="C2379" s="1106" t="s">
        <v>3</v>
      </c>
      <c r="D2379" s="1107">
        <v>5.2</v>
      </c>
    </row>
    <row r="2380" spans="1:4" hidden="1" outlineLevel="1">
      <c r="A2380" s="1108" t="s">
        <v>2745</v>
      </c>
      <c r="B2380" s="1109" t="s">
        <v>1053</v>
      </c>
      <c r="C2380" s="1110"/>
      <c r="D2380" s="1111"/>
    </row>
    <row r="2381" spans="1:4" hidden="1" outlineLevel="1">
      <c r="A2381" s="1096" t="s">
        <v>4520</v>
      </c>
      <c r="B2381" s="1097" t="s">
        <v>1777</v>
      </c>
      <c r="C2381" s="1098"/>
      <c r="D2381" s="1099"/>
    </row>
    <row r="2382" spans="1:4" hidden="1" outlineLevel="1">
      <c r="A2382" s="1100" t="s">
        <v>4521</v>
      </c>
      <c r="B2382" s="1101" t="s">
        <v>1779</v>
      </c>
      <c r="C2382" s="1102" t="s">
        <v>3</v>
      </c>
      <c r="D2382" s="1103">
        <v>3.82</v>
      </c>
    </row>
    <row r="2383" spans="1:4" hidden="1" outlineLevel="1">
      <c r="A2383" s="1104" t="s">
        <v>4522</v>
      </c>
      <c r="B2383" s="1105" t="s">
        <v>1780</v>
      </c>
      <c r="C2383" s="1106" t="s">
        <v>3</v>
      </c>
      <c r="D2383" s="1107">
        <v>3.82</v>
      </c>
    </row>
    <row r="2384" spans="1:4" hidden="1" outlineLevel="1">
      <c r="A2384" s="1096" t="s">
        <v>4523</v>
      </c>
      <c r="B2384" s="1097" t="s">
        <v>1783</v>
      </c>
      <c r="C2384" s="1098"/>
      <c r="D2384" s="1099"/>
    </row>
    <row r="2385" spans="1:4" hidden="1" outlineLevel="1">
      <c r="A2385" s="1100" t="s">
        <v>4524</v>
      </c>
      <c r="B2385" s="1101" t="s">
        <v>1787</v>
      </c>
      <c r="C2385" s="1102" t="s">
        <v>3</v>
      </c>
      <c r="D2385" s="1103">
        <v>4.4000000000000004</v>
      </c>
    </row>
    <row r="2386" spans="1:4" hidden="1" outlineLevel="1">
      <c r="A2386" s="1104" t="s">
        <v>4525</v>
      </c>
      <c r="B2386" s="1105" t="s">
        <v>1788</v>
      </c>
      <c r="C2386" s="1106" t="s">
        <v>3</v>
      </c>
      <c r="D2386" s="1107">
        <v>10</v>
      </c>
    </row>
    <row r="2387" spans="1:4" hidden="1" outlineLevel="1">
      <c r="A2387" s="1108" t="s">
        <v>2748</v>
      </c>
      <c r="B2387" s="1109" t="s">
        <v>1052</v>
      </c>
      <c r="C2387" s="1110"/>
      <c r="D2387" s="1111"/>
    </row>
    <row r="2388" spans="1:4" hidden="1" outlineLevel="1">
      <c r="A2388" s="1096" t="s">
        <v>4526</v>
      </c>
      <c r="B2388" s="1097" t="s">
        <v>1777</v>
      </c>
      <c r="C2388" s="1098"/>
      <c r="D2388" s="1099"/>
    </row>
    <row r="2389" spans="1:4" hidden="1" outlineLevel="1">
      <c r="A2389" s="1100" t="s">
        <v>4527</v>
      </c>
      <c r="B2389" s="1101" t="s">
        <v>1779</v>
      </c>
      <c r="C2389" s="1102" t="s">
        <v>3</v>
      </c>
      <c r="D2389" s="1103">
        <v>3.82</v>
      </c>
    </row>
    <row r="2390" spans="1:4" hidden="1" outlineLevel="1">
      <c r="A2390" s="1104" t="s">
        <v>4528</v>
      </c>
      <c r="B2390" s="1105" t="s">
        <v>1780</v>
      </c>
      <c r="C2390" s="1106" t="s">
        <v>3</v>
      </c>
      <c r="D2390" s="1107">
        <v>3.82</v>
      </c>
    </row>
    <row r="2391" spans="1:4" hidden="1" outlineLevel="1">
      <c r="A2391" s="1096" t="s">
        <v>4529</v>
      </c>
      <c r="B2391" s="1097" t="s">
        <v>1783</v>
      </c>
      <c r="C2391" s="1098"/>
      <c r="D2391" s="1099"/>
    </row>
    <row r="2392" spans="1:4" hidden="1" outlineLevel="1">
      <c r="A2392" s="1100" t="s">
        <v>4530</v>
      </c>
      <c r="B2392" s="1101" t="s">
        <v>1787</v>
      </c>
      <c r="C2392" s="1102" t="s">
        <v>3</v>
      </c>
      <c r="D2392" s="1103">
        <v>4.4000000000000004</v>
      </c>
    </row>
    <row r="2393" spans="1:4" hidden="1" outlineLevel="1">
      <c r="A2393" s="1104" t="s">
        <v>4531</v>
      </c>
      <c r="B2393" s="1105" t="s">
        <v>1788</v>
      </c>
      <c r="C2393" s="1106" t="s">
        <v>3</v>
      </c>
      <c r="D2393" s="1107">
        <v>10</v>
      </c>
    </row>
    <row r="2394" spans="1:4" hidden="1" outlineLevel="1">
      <c r="A2394" s="1108" t="s">
        <v>2752</v>
      </c>
      <c r="B2394" s="1109" t="s">
        <v>1051</v>
      </c>
      <c r="C2394" s="1110"/>
      <c r="D2394" s="1111"/>
    </row>
    <row r="2395" spans="1:4" hidden="1" outlineLevel="1">
      <c r="A2395" s="1096" t="s">
        <v>4532</v>
      </c>
      <c r="B2395" s="1097" t="s">
        <v>1777</v>
      </c>
      <c r="C2395" s="1098"/>
      <c r="D2395" s="1099"/>
    </row>
    <row r="2396" spans="1:4" hidden="1" outlineLevel="1">
      <c r="A2396" s="1100" t="s">
        <v>4533</v>
      </c>
      <c r="B2396" s="1101" t="s">
        <v>3539</v>
      </c>
      <c r="C2396" s="1102" t="s">
        <v>3</v>
      </c>
      <c r="D2396" s="1103">
        <v>4.4000000000000004</v>
      </c>
    </row>
    <row r="2397" spans="1:4" hidden="1" outlineLevel="1">
      <c r="A2397" s="1104" t="s">
        <v>4534</v>
      </c>
      <c r="B2397" s="1105" t="s">
        <v>1779</v>
      </c>
      <c r="C2397" s="1106" t="s">
        <v>3</v>
      </c>
      <c r="D2397" s="1107">
        <v>3.82</v>
      </c>
    </row>
    <row r="2398" spans="1:4" hidden="1" outlineLevel="1">
      <c r="A2398" s="1100" t="s">
        <v>4535</v>
      </c>
      <c r="B2398" s="1101" t="s">
        <v>1780</v>
      </c>
      <c r="C2398" s="1102" t="s">
        <v>3</v>
      </c>
      <c r="D2398" s="1103">
        <v>3.82</v>
      </c>
    </row>
    <row r="2399" spans="1:4" ht="25.5" hidden="1" outlineLevel="1">
      <c r="A2399" s="1104" t="s">
        <v>4536</v>
      </c>
      <c r="B2399" s="1105" t="s">
        <v>1793</v>
      </c>
      <c r="C2399" s="1106" t="s">
        <v>3</v>
      </c>
      <c r="D2399" s="1107">
        <v>9.1999999999999993</v>
      </c>
    </row>
    <row r="2400" spans="1:4" ht="25.5" hidden="1" outlineLevel="1">
      <c r="A2400" s="1100" t="s">
        <v>4537</v>
      </c>
      <c r="B2400" s="1101" t="s">
        <v>1794</v>
      </c>
      <c r="C2400" s="1102" t="s">
        <v>3</v>
      </c>
      <c r="D2400" s="1103">
        <v>20.66</v>
      </c>
    </row>
    <row r="2401" spans="1:4" hidden="1" outlineLevel="1">
      <c r="A2401" s="1104" t="s">
        <v>4538</v>
      </c>
      <c r="B2401" s="1105" t="s">
        <v>1795</v>
      </c>
      <c r="C2401" s="1106" t="s">
        <v>3</v>
      </c>
      <c r="D2401" s="1107">
        <v>11.44</v>
      </c>
    </row>
    <row r="2402" spans="1:4" hidden="1" outlineLevel="1">
      <c r="A2402" s="1100" t="s">
        <v>4539</v>
      </c>
      <c r="B2402" s="1101" t="s">
        <v>1796</v>
      </c>
      <c r="C2402" s="1102" t="s">
        <v>3</v>
      </c>
      <c r="D2402" s="1103">
        <v>9.9600000000000009</v>
      </c>
    </row>
    <row r="2403" spans="1:4" hidden="1" outlineLevel="1">
      <c r="A2403" s="1104" t="s">
        <v>4540</v>
      </c>
      <c r="B2403" s="1105" t="s">
        <v>1797</v>
      </c>
      <c r="C2403" s="1106" t="s">
        <v>3</v>
      </c>
      <c r="D2403" s="1107">
        <v>5.6</v>
      </c>
    </row>
    <row r="2404" spans="1:4" hidden="1" outlineLevel="1">
      <c r="A2404" s="1100" t="s">
        <v>4541</v>
      </c>
      <c r="B2404" s="1101" t="s">
        <v>1798</v>
      </c>
      <c r="C2404" s="1102" t="s">
        <v>3</v>
      </c>
      <c r="D2404" s="1103">
        <v>13.2</v>
      </c>
    </row>
    <row r="2405" spans="1:4" hidden="1" outlineLevel="1">
      <c r="A2405" s="1104" t="s">
        <v>4542</v>
      </c>
      <c r="B2405" s="1105" t="s">
        <v>1799</v>
      </c>
      <c r="C2405" s="1106" t="s">
        <v>3</v>
      </c>
      <c r="D2405" s="1107">
        <v>9</v>
      </c>
    </row>
    <row r="2406" spans="1:4" hidden="1" outlineLevel="1">
      <c r="A2406" s="1096" t="s">
        <v>4543</v>
      </c>
      <c r="B2406" s="1097" t="s">
        <v>1783</v>
      </c>
      <c r="C2406" s="1098"/>
      <c r="D2406" s="1099"/>
    </row>
    <row r="2407" spans="1:4" hidden="1" outlineLevel="1">
      <c r="A2407" s="1100" t="s">
        <v>4544</v>
      </c>
      <c r="B2407" s="1101" t="s">
        <v>1800</v>
      </c>
      <c r="C2407" s="1102" t="s">
        <v>3</v>
      </c>
      <c r="D2407" s="1103">
        <v>19.8</v>
      </c>
    </row>
    <row r="2408" spans="1:4" hidden="1" outlineLevel="1">
      <c r="A2408" s="1104" t="s">
        <v>4545</v>
      </c>
      <c r="B2408" s="1105" t="s">
        <v>1801</v>
      </c>
      <c r="C2408" s="1106" t="s">
        <v>3</v>
      </c>
      <c r="D2408" s="1107">
        <v>12.72</v>
      </c>
    </row>
    <row r="2409" spans="1:4" hidden="1" outlineLevel="1">
      <c r="A2409" s="1100" t="s">
        <v>4546</v>
      </c>
      <c r="B2409" s="1101" t="s">
        <v>1802</v>
      </c>
      <c r="C2409" s="1102" t="s">
        <v>3</v>
      </c>
      <c r="D2409" s="1103">
        <v>5.6</v>
      </c>
    </row>
    <row r="2410" spans="1:4" hidden="1" outlineLevel="1">
      <c r="A2410" s="1104" t="s">
        <v>4547</v>
      </c>
      <c r="B2410" s="1105" t="s">
        <v>1803</v>
      </c>
      <c r="C2410" s="1106" t="s">
        <v>3</v>
      </c>
      <c r="D2410" s="1107">
        <v>7.22</v>
      </c>
    </row>
    <row r="2411" spans="1:4" hidden="1" outlineLevel="1">
      <c r="A2411" s="1100" t="s">
        <v>4548</v>
      </c>
      <c r="B2411" s="1101" t="s">
        <v>1804</v>
      </c>
      <c r="C2411" s="1102" t="s">
        <v>3</v>
      </c>
      <c r="D2411" s="1103">
        <v>7.22</v>
      </c>
    </row>
    <row r="2412" spans="1:4" hidden="1" outlineLevel="1">
      <c r="A2412" s="1104" t="s">
        <v>4549</v>
      </c>
      <c r="B2412" s="1105" t="s">
        <v>1787</v>
      </c>
      <c r="C2412" s="1106" t="s">
        <v>3</v>
      </c>
      <c r="D2412" s="1107">
        <v>4.4000000000000004</v>
      </c>
    </row>
    <row r="2413" spans="1:4" hidden="1" outlineLevel="1">
      <c r="A2413" s="1100" t="s">
        <v>4550</v>
      </c>
      <c r="B2413" s="1101" t="s">
        <v>1788</v>
      </c>
      <c r="C2413" s="1102" t="s">
        <v>3</v>
      </c>
      <c r="D2413" s="1103">
        <v>10</v>
      </c>
    </row>
    <row r="2414" spans="1:4" hidden="1" outlineLevel="1">
      <c r="A2414" s="1104" t="s">
        <v>4551</v>
      </c>
      <c r="B2414" s="1105" t="s">
        <v>1805</v>
      </c>
      <c r="C2414" s="1106" t="s">
        <v>3</v>
      </c>
      <c r="D2414" s="1107">
        <v>9.52</v>
      </c>
    </row>
    <row r="2415" spans="1:4" hidden="1" outlineLevel="1">
      <c r="A2415" s="1108" t="s">
        <v>2758</v>
      </c>
      <c r="B2415" s="1109" t="s">
        <v>1050</v>
      </c>
      <c r="C2415" s="1110"/>
      <c r="D2415" s="1111"/>
    </row>
    <row r="2416" spans="1:4" hidden="1" outlineLevel="1">
      <c r="A2416" s="1096" t="s">
        <v>4552</v>
      </c>
      <c r="B2416" s="1097" t="s">
        <v>1777</v>
      </c>
      <c r="C2416" s="1098"/>
      <c r="D2416" s="1099"/>
    </row>
    <row r="2417" spans="1:4" hidden="1" outlineLevel="1">
      <c r="A2417" s="1100" t="s">
        <v>4553</v>
      </c>
      <c r="B2417" s="1101" t="s">
        <v>3539</v>
      </c>
      <c r="C2417" s="1102" t="s">
        <v>3</v>
      </c>
      <c r="D2417" s="1103">
        <v>4.4000000000000004</v>
      </c>
    </row>
    <row r="2418" spans="1:4" hidden="1" outlineLevel="1">
      <c r="A2418" s="1104" t="s">
        <v>4554</v>
      </c>
      <c r="B2418" s="1105" t="s">
        <v>1779</v>
      </c>
      <c r="C2418" s="1106" t="s">
        <v>3</v>
      </c>
      <c r="D2418" s="1107">
        <v>3.82</v>
      </c>
    </row>
    <row r="2419" spans="1:4" hidden="1" outlineLevel="1">
      <c r="A2419" s="1100" t="s">
        <v>4555</v>
      </c>
      <c r="B2419" s="1101" t="s">
        <v>1780</v>
      </c>
      <c r="C2419" s="1102" t="s">
        <v>3</v>
      </c>
      <c r="D2419" s="1103">
        <v>3.82</v>
      </c>
    </row>
    <row r="2420" spans="1:4" hidden="1" outlineLevel="1">
      <c r="A2420" s="1104" t="s">
        <v>4556</v>
      </c>
      <c r="B2420" s="1105" t="s">
        <v>1806</v>
      </c>
      <c r="C2420" s="1106" t="s">
        <v>3</v>
      </c>
      <c r="D2420" s="1107">
        <v>3.12</v>
      </c>
    </row>
    <row r="2421" spans="1:4" hidden="1" outlineLevel="1">
      <c r="A2421" s="1100" t="s">
        <v>4557</v>
      </c>
      <c r="B2421" s="1101" t="s">
        <v>1795</v>
      </c>
      <c r="C2421" s="1102" t="s">
        <v>3</v>
      </c>
      <c r="D2421" s="1103">
        <v>17.16</v>
      </c>
    </row>
    <row r="2422" spans="1:4" hidden="1" outlineLevel="1">
      <c r="A2422" s="1104" t="s">
        <v>4558</v>
      </c>
      <c r="B2422" s="1105" t="s">
        <v>1796</v>
      </c>
      <c r="C2422" s="1106" t="s">
        <v>3</v>
      </c>
      <c r="D2422" s="1107">
        <v>16.600000000000001</v>
      </c>
    </row>
    <row r="2423" spans="1:4" hidden="1" outlineLevel="1">
      <c r="A2423" s="1100" t="s">
        <v>4559</v>
      </c>
      <c r="B2423" s="1101" t="s">
        <v>1797</v>
      </c>
      <c r="C2423" s="1102" t="s">
        <v>3</v>
      </c>
      <c r="D2423" s="1103">
        <v>11.2</v>
      </c>
    </row>
    <row r="2424" spans="1:4" hidden="1" outlineLevel="1">
      <c r="A2424" s="1104" t="s">
        <v>4560</v>
      </c>
      <c r="B2424" s="1105" t="s">
        <v>1807</v>
      </c>
      <c r="C2424" s="1106" t="s">
        <v>3</v>
      </c>
      <c r="D2424" s="1107">
        <v>5.6</v>
      </c>
    </row>
    <row r="2425" spans="1:4" ht="25.5" hidden="1" outlineLevel="1">
      <c r="A2425" s="1100" t="s">
        <v>4561</v>
      </c>
      <c r="B2425" s="1101" t="s">
        <v>1808</v>
      </c>
      <c r="C2425" s="1102" t="s">
        <v>3</v>
      </c>
      <c r="D2425" s="1103">
        <v>15.24</v>
      </c>
    </row>
    <row r="2426" spans="1:4" hidden="1" outlineLevel="1">
      <c r="A2426" s="1104" t="s">
        <v>4562</v>
      </c>
      <c r="B2426" s="1105" t="s">
        <v>1809</v>
      </c>
      <c r="C2426" s="1106" t="s">
        <v>3</v>
      </c>
      <c r="D2426" s="1107">
        <v>9.32</v>
      </c>
    </row>
    <row r="2427" spans="1:4" hidden="1" outlineLevel="1">
      <c r="A2427" s="1096" t="s">
        <v>4563</v>
      </c>
      <c r="B2427" s="1097" t="s">
        <v>1783</v>
      </c>
      <c r="C2427" s="1098"/>
      <c r="D2427" s="1099"/>
    </row>
    <row r="2428" spans="1:4" hidden="1" outlineLevel="1">
      <c r="A2428" s="1100" t="s">
        <v>4564</v>
      </c>
      <c r="B2428" s="1101" t="s">
        <v>1810</v>
      </c>
      <c r="C2428" s="1102" t="s">
        <v>3</v>
      </c>
      <c r="D2428" s="1103">
        <v>11.72</v>
      </c>
    </row>
    <row r="2429" spans="1:4" hidden="1" outlineLevel="1">
      <c r="A2429" s="1104" t="s">
        <v>4565</v>
      </c>
      <c r="B2429" s="1105" t="s">
        <v>1801</v>
      </c>
      <c r="C2429" s="1106" t="s">
        <v>3</v>
      </c>
      <c r="D2429" s="1107">
        <v>12.72</v>
      </c>
    </row>
    <row r="2430" spans="1:4" hidden="1" outlineLevel="1">
      <c r="A2430" s="1100" t="s">
        <v>4566</v>
      </c>
      <c r="B2430" s="1101" t="s">
        <v>1802</v>
      </c>
      <c r="C2430" s="1102" t="s">
        <v>3</v>
      </c>
      <c r="D2430" s="1103">
        <v>5.6</v>
      </c>
    </row>
    <row r="2431" spans="1:4" hidden="1" outlineLevel="1">
      <c r="A2431" s="1104" t="s">
        <v>4567</v>
      </c>
      <c r="B2431" s="1105" t="s">
        <v>1787</v>
      </c>
      <c r="C2431" s="1106" t="s">
        <v>3</v>
      </c>
      <c r="D2431" s="1107">
        <v>4.4000000000000004</v>
      </c>
    </row>
    <row r="2432" spans="1:4" hidden="1" outlineLevel="1">
      <c r="A2432" s="1100" t="s">
        <v>4568</v>
      </c>
      <c r="B2432" s="1101" t="s">
        <v>1788</v>
      </c>
      <c r="C2432" s="1102" t="s">
        <v>3</v>
      </c>
      <c r="D2432" s="1103">
        <v>10</v>
      </c>
    </row>
    <row r="2433" spans="1:4" hidden="1" outlineLevel="1">
      <c r="A2433" s="1108" t="s">
        <v>2762</v>
      </c>
      <c r="B2433" s="1109" t="s">
        <v>1753</v>
      </c>
      <c r="C2433" s="1110"/>
      <c r="D2433" s="1111"/>
    </row>
    <row r="2434" spans="1:4" hidden="1" outlineLevel="1">
      <c r="A2434" s="1096" t="s">
        <v>4569</v>
      </c>
      <c r="B2434" s="1097" t="s">
        <v>1777</v>
      </c>
      <c r="C2434" s="1098"/>
      <c r="D2434" s="1099"/>
    </row>
    <row r="2435" spans="1:4" hidden="1" outlineLevel="1">
      <c r="A2435" s="1104" t="s">
        <v>4570</v>
      </c>
      <c r="B2435" s="1105" t="s">
        <v>3539</v>
      </c>
      <c r="C2435" s="1106" t="s">
        <v>3</v>
      </c>
      <c r="D2435" s="1107">
        <v>4.4000000000000004</v>
      </c>
    </row>
    <row r="2436" spans="1:4" hidden="1" outlineLevel="1">
      <c r="A2436" s="1100" t="s">
        <v>4571</v>
      </c>
      <c r="B2436" s="1101" t="s">
        <v>1779</v>
      </c>
      <c r="C2436" s="1102" t="s">
        <v>3</v>
      </c>
      <c r="D2436" s="1103">
        <v>3.82</v>
      </c>
    </row>
    <row r="2437" spans="1:4" hidden="1" outlineLevel="1">
      <c r="A2437" s="1104" t="s">
        <v>4572</v>
      </c>
      <c r="B2437" s="1105" t="s">
        <v>1780</v>
      </c>
      <c r="C2437" s="1106" t="s">
        <v>3</v>
      </c>
      <c r="D2437" s="1107">
        <v>3.82</v>
      </c>
    </row>
    <row r="2438" spans="1:4" hidden="1" outlineLevel="1">
      <c r="A2438" s="1100" t="s">
        <v>4573</v>
      </c>
      <c r="B2438" s="1101" t="s">
        <v>1806</v>
      </c>
      <c r="C2438" s="1102" t="s">
        <v>3</v>
      </c>
      <c r="D2438" s="1103">
        <v>3.12</v>
      </c>
    </row>
    <row r="2439" spans="1:4" hidden="1" outlineLevel="1">
      <c r="A2439" s="1104" t="s">
        <v>4574</v>
      </c>
      <c r="B2439" s="1105" t="s">
        <v>1795</v>
      </c>
      <c r="C2439" s="1106" t="s">
        <v>3</v>
      </c>
      <c r="D2439" s="1107">
        <v>17.16</v>
      </c>
    </row>
    <row r="2440" spans="1:4" hidden="1" outlineLevel="1">
      <c r="A2440" s="1100" t="s">
        <v>4575</v>
      </c>
      <c r="B2440" s="1101" t="s">
        <v>1796</v>
      </c>
      <c r="C2440" s="1102" t="s">
        <v>3</v>
      </c>
      <c r="D2440" s="1103">
        <v>16.600000000000001</v>
      </c>
    </row>
    <row r="2441" spans="1:4" hidden="1" outlineLevel="1">
      <c r="A2441" s="1104" t="s">
        <v>4576</v>
      </c>
      <c r="B2441" s="1105" t="s">
        <v>1797</v>
      </c>
      <c r="C2441" s="1106" t="s">
        <v>3</v>
      </c>
      <c r="D2441" s="1107">
        <v>11.2</v>
      </c>
    </row>
    <row r="2442" spans="1:4" hidden="1" outlineLevel="1">
      <c r="A2442" s="1100" t="s">
        <v>4577</v>
      </c>
      <c r="B2442" s="1101" t="s">
        <v>1807</v>
      </c>
      <c r="C2442" s="1102" t="s">
        <v>3</v>
      </c>
      <c r="D2442" s="1103">
        <v>5.6</v>
      </c>
    </row>
    <row r="2443" spans="1:4" ht="25.5" hidden="1" outlineLevel="1">
      <c r="A2443" s="1104" t="s">
        <v>4578</v>
      </c>
      <c r="B2443" s="1105" t="s">
        <v>1808</v>
      </c>
      <c r="C2443" s="1106" t="s">
        <v>3</v>
      </c>
      <c r="D2443" s="1107">
        <v>15.24</v>
      </c>
    </row>
    <row r="2444" spans="1:4" hidden="1" outlineLevel="1">
      <c r="A2444" s="1100" t="s">
        <v>4579</v>
      </c>
      <c r="B2444" s="1101" t="s">
        <v>1809</v>
      </c>
      <c r="C2444" s="1102" t="s">
        <v>3</v>
      </c>
      <c r="D2444" s="1103">
        <v>9.32</v>
      </c>
    </row>
    <row r="2445" spans="1:4" hidden="1" outlineLevel="1">
      <c r="A2445" s="1096" t="s">
        <v>4580</v>
      </c>
      <c r="B2445" s="1097" t="s">
        <v>1783</v>
      </c>
      <c r="C2445" s="1098"/>
      <c r="D2445" s="1099"/>
    </row>
    <row r="2446" spans="1:4" hidden="1" outlineLevel="1">
      <c r="A2446" s="1104" t="s">
        <v>4581</v>
      </c>
      <c r="B2446" s="1105" t="s">
        <v>1810</v>
      </c>
      <c r="C2446" s="1106" t="s">
        <v>3</v>
      </c>
      <c r="D2446" s="1107">
        <v>11.72</v>
      </c>
    </row>
    <row r="2447" spans="1:4" hidden="1" outlineLevel="1">
      <c r="A2447" s="1100" t="s">
        <v>4582</v>
      </c>
      <c r="B2447" s="1101" t="s">
        <v>1801</v>
      </c>
      <c r="C2447" s="1102" t="s">
        <v>3</v>
      </c>
      <c r="D2447" s="1103">
        <v>12.72</v>
      </c>
    </row>
    <row r="2448" spans="1:4" hidden="1" outlineLevel="1">
      <c r="A2448" s="1104" t="s">
        <v>4583</v>
      </c>
      <c r="B2448" s="1105" t="s">
        <v>1802</v>
      </c>
      <c r="C2448" s="1106" t="s">
        <v>3</v>
      </c>
      <c r="D2448" s="1107">
        <v>5.6</v>
      </c>
    </row>
    <row r="2449" spans="1:4" hidden="1" outlineLevel="1">
      <c r="A2449" s="1100" t="s">
        <v>4584</v>
      </c>
      <c r="B2449" s="1101" t="s">
        <v>1787</v>
      </c>
      <c r="C2449" s="1102" t="s">
        <v>3</v>
      </c>
      <c r="D2449" s="1103">
        <v>4.4000000000000004</v>
      </c>
    </row>
    <row r="2450" spans="1:4" hidden="1" outlineLevel="1">
      <c r="A2450" s="1104" t="s">
        <v>4585</v>
      </c>
      <c r="B2450" s="1105" t="s">
        <v>1788</v>
      </c>
      <c r="C2450" s="1106" t="s">
        <v>3</v>
      </c>
      <c r="D2450" s="1107">
        <v>10</v>
      </c>
    </row>
    <row r="2451" spans="1:4" hidden="1" outlineLevel="1">
      <c r="A2451" s="1108" t="s">
        <v>2766</v>
      </c>
      <c r="B2451" s="1109" t="s">
        <v>1754</v>
      </c>
      <c r="C2451" s="1110"/>
      <c r="D2451" s="1111"/>
    </row>
    <row r="2452" spans="1:4" hidden="1" outlineLevel="1">
      <c r="A2452" s="1096" t="s">
        <v>4586</v>
      </c>
      <c r="B2452" s="1097" t="s">
        <v>1777</v>
      </c>
      <c r="C2452" s="1098"/>
      <c r="D2452" s="1099"/>
    </row>
    <row r="2453" spans="1:4" hidden="1" outlineLevel="1">
      <c r="A2453" s="1100" t="s">
        <v>4587</v>
      </c>
      <c r="B2453" s="1101" t="s">
        <v>3539</v>
      </c>
      <c r="C2453" s="1102" t="s">
        <v>3</v>
      </c>
      <c r="D2453" s="1103">
        <v>4.4000000000000004</v>
      </c>
    </row>
    <row r="2454" spans="1:4" hidden="1" outlineLevel="1">
      <c r="A2454" s="1104" t="s">
        <v>4588</v>
      </c>
      <c r="B2454" s="1105" t="s">
        <v>1779</v>
      </c>
      <c r="C2454" s="1106" t="s">
        <v>3</v>
      </c>
      <c r="D2454" s="1107">
        <v>3.82</v>
      </c>
    </row>
    <row r="2455" spans="1:4" hidden="1" outlineLevel="1">
      <c r="A2455" s="1100" t="s">
        <v>4589</v>
      </c>
      <c r="B2455" s="1101" t="s">
        <v>1780</v>
      </c>
      <c r="C2455" s="1102" t="s">
        <v>3</v>
      </c>
      <c r="D2455" s="1103">
        <v>3.82</v>
      </c>
    </row>
    <row r="2456" spans="1:4" hidden="1" outlineLevel="1">
      <c r="A2456" s="1104" t="s">
        <v>4590</v>
      </c>
      <c r="B2456" s="1105" t="s">
        <v>1806</v>
      </c>
      <c r="C2456" s="1106" t="s">
        <v>3</v>
      </c>
      <c r="D2456" s="1107">
        <v>3.12</v>
      </c>
    </row>
    <row r="2457" spans="1:4" hidden="1" outlineLevel="1">
      <c r="A2457" s="1100" t="s">
        <v>4591</v>
      </c>
      <c r="B2457" s="1101" t="s">
        <v>1795</v>
      </c>
      <c r="C2457" s="1102" t="s">
        <v>3</v>
      </c>
      <c r="D2457" s="1103">
        <v>17.16</v>
      </c>
    </row>
    <row r="2458" spans="1:4" hidden="1" outlineLevel="1">
      <c r="A2458" s="1104" t="s">
        <v>4592</v>
      </c>
      <c r="B2458" s="1105" t="s">
        <v>1796</v>
      </c>
      <c r="C2458" s="1106" t="s">
        <v>3</v>
      </c>
      <c r="D2458" s="1107">
        <v>16.600000000000001</v>
      </c>
    </row>
    <row r="2459" spans="1:4" hidden="1" outlineLevel="1">
      <c r="A2459" s="1100" t="s">
        <v>4593</v>
      </c>
      <c r="B2459" s="1101" t="s">
        <v>1797</v>
      </c>
      <c r="C2459" s="1102" t="s">
        <v>3</v>
      </c>
      <c r="D2459" s="1103">
        <v>11.2</v>
      </c>
    </row>
    <row r="2460" spans="1:4" hidden="1" outlineLevel="1">
      <c r="A2460" s="1104" t="s">
        <v>4594</v>
      </c>
      <c r="B2460" s="1105" t="s">
        <v>1807</v>
      </c>
      <c r="C2460" s="1106" t="s">
        <v>3</v>
      </c>
      <c r="D2460" s="1107">
        <v>5.6</v>
      </c>
    </row>
    <row r="2461" spans="1:4" ht="25.5" hidden="1" outlineLevel="1">
      <c r="A2461" s="1100" t="s">
        <v>4595</v>
      </c>
      <c r="B2461" s="1101" t="s">
        <v>1808</v>
      </c>
      <c r="C2461" s="1102" t="s">
        <v>3</v>
      </c>
      <c r="D2461" s="1103">
        <v>15.24</v>
      </c>
    </row>
    <row r="2462" spans="1:4" hidden="1" outlineLevel="1">
      <c r="A2462" s="1104" t="s">
        <v>4596</v>
      </c>
      <c r="B2462" s="1105" t="s">
        <v>1809</v>
      </c>
      <c r="C2462" s="1106" t="s">
        <v>3</v>
      </c>
      <c r="D2462" s="1107">
        <v>9.32</v>
      </c>
    </row>
    <row r="2463" spans="1:4" hidden="1" outlineLevel="1">
      <c r="A2463" s="1096" t="s">
        <v>4597</v>
      </c>
      <c r="B2463" s="1097" t="s">
        <v>1783</v>
      </c>
      <c r="C2463" s="1098"/>
      <c r="D2463" s="1099"/>
    </row>
    <row r="2464" spans="1:4" hidden="1" outlineLevel="1">
      <c r="A2464" s="1100" t="s">
        <v>4598</v>
      </c>
      <c r="B2464" s="1101" t="s">
        <v>1810</v>
      </c>
      <c r="C2464" s="1102" t="s">
        <v>3</v>
      </c>
      <c r="D2464" s="1103">
        <v>11.72</v>
      </c>
    </row>
    <row r="2465" spans="1:4" hidden="1" outlineLevel="1">
      <c r="A2465" s="1104" t="s">
        <v>4599</v>
      </c>
      <c r="B2465" s="1105" t="s">
        <v>1801</v>
      </c>
      <c r="C2465" s="1106" t="s">
        <v>3</v>
      </c>
      <c r="D2465" s="1107">
        <v>12.72</v>
      </c>
    </row>
    <row r="2466" spans="1:4" hidden="1" outlineLevel="1">
      <c r="A2466" s="1100" t="s">
        <v>4600</v>
      </c>
      <c r="B2466" s="1101" t="s">
        <v>1802</v>
      </c>
      <c r="C2466" s="1102" t="s">
        <v>3</v>
      </c>
      <c r="D2466" s="1103">
        <v>5.6</v>
      </c>
    </row>
    <row r="2467" spans="1:4" hidden="1" outlineLevel="1">
      <c r="A2467" s="1104" t="s">
        <v>4601</v>
      </c>
      <c r="B2467" s="1105" t="s">
        <v>1787</v>
      </c>
      <c r="C2467" s="1106" t="s">
        <v>3</v>
      </c>
      <c r="D2467" s="1107">
        <v>4.4000000000000004</v>
      </c>
    </row>
    <row r="2468" spans="1:4" hidden="1" outlineLevel="1">
      <c r="A2468" s="1100" t="s">
        <v>4602</v>
      </c>
      <c r="B2468" s="1101" t="s">
        <v>1788</v>
      </c>
      <c r="C2468" s="1102" t="s">
        <v>3</v>
      </c>
      <c r="D2468" s="1103">
        <v>10</v>
      </c>
    </row>
    <row r="2469" spans="1:4" hidden="1" outlineLevel="1">
      <c r="A2469" s="1108" t="s">
        <v>2770</v>
      </c>
      <c r="B2469" s="1109" t="s">
        <v>1755</v>
      </c>
      <c r="C2469" s="1110"/>
      <c r="D2469" s="1111"/>
    </row>
    <row r="2470" spans="1:4" hidden="1" outlineLevel="1">
      <c r="A2470" s="1096" t="s">
        <v>4603</v>
      </c>
      <c r="B2470" s="1097" t="s">
        <v>1777</v>
      </c>
      <c r="C2470" s="1098"/>
      <c r="D2470" s="1099"/>
    </row>
    <row r="2471" spans="1:4" hidden="1" outlineLevel="1">
      <c r="A2471" s="1104" t="s">
        <v>4604</v>
      </c>
      <c r="B2471" s="1105" t="s">
        <v>3539</v>
      </c>
      <c r="C2471" s="1106" t="s">
        <v>3</v>
      </c>
      <c r="D2471" s="1107">
        <v>4.4000000000000004</v>
      </c>
    </row>
    <row r="2472" spans="1:4" hidden="1" outlineLevel="1">
      <c r="A2472" s="1100" t="s">
        <v>4605</v>
      </c>
      <c r="B2472" s="1101" t="s">
        <v>1779</v>
      </c>
      <c r="C2472" s="1102" t="s">
        <v>3</v>
      </c>
      <c r="D2472" s="1103">
        <v>3.82</v>
      </c>
    </row>
    <row r="2473" spans="1:4" hidden="1" outlineLevel="1">
      <c r="A2473" s="1104" t="s">
        <v>4606</v>
      </c>
      <c r="B2473" s="1105" t="s">
        <v>1780</v>
      </c>
      <c r="C2473" s="1106" t="s">
        <v>3</v>
      </c>
      <c r="D2473" s="1107">
        <v>3.82</v>
      </c>
    </row>
    <row r="2474" spans="1:4" hidden="1" outlineLevel="1">
      <c r="A2474" s="1100" t="s">
        <v>4607</v>
      </c>
      <c r="B2474" s="1101" t="s">
        <v>1806</v>
      </c>
      <c r="C2474" s="1102" t="s">
        <v>3</v>
      </c>
      <c r="D2474" s="1103">
        <v>3.12</v>
      </c>
    </row>
    <row r="2475" spans="1:4" hidden="1" outlineLevel="1">
      <c r="A2475" s="1104" t="s">
        <v>4608</v>
      </c>
      <c r="B2475" s="1105" t="s">
        <v>1795</v>
      </c>
      <c r="C2475" s="1106" t="s">
        <v>3</v>
      </c>
      <c r="D2475" s="1107">
        <v>17.16</v>
      </c>
    </row>
    <row r="2476" spans="1:4" hidden="1" outlineLevel="1">
      <c r="A2476" s="1100" t="s">
        <v>4609</v>
      </c>
      <c r="B2476" s="1101" t="s">
        <v>1796</v>
      </c>
      <c r="C2476" s="1102" t="s">
        <v>3</v>
      </c>
      <c r="D2476" s="1103">
        <v>16.600000000000001</v>
      </c>
    </row>
    <row r="2477" spans="1:4" hidden="1" outlineLevel="1">
      <c r="A2477" s="1104" t="s">
        <v>4610</v>
      </c>
      <c r="B2477" s="1105" t="s">
        <v>1797</v>
      </c>
      <c r="C2477" s="1106" t="s">
        <v>3</v>
      </c>
      <c r="D2477" s="1107">
        <v>11.2</v>
      </c>
    </row>
    <row r="2478" spans="1:4" hidden="1" outlineLevel="1">
      <c r="A2478" s="1100" t="s">
        <v>4611</v>
      </c>
      <c r="B2478" s="1101" t="s">
        <v>1807</v>
      </c>
      <c r="C2478" s="1102" t="s">
        <v>3</v>
      </c>
      <c r="D2478" s="1103">
        <v>5.6</v>
      </c>
    </row>
    <row r="2479" spans="1:4" ht="25.5" hidden="1" outlineLevel="1">
      <c r="A2479" s="1104" t="s">
        <v>4612</v>
      </c>
      <c r="B2479" s="1105" t="s">
        <v>1808</v>
      </c>
      <c r="C2479" s="1106" t="s">
        <v>3</v>
      </c>
      <c r="D2479" s="1107">
        <v>15.24</v>
      </c>
    </row>
    <row r="2480" spans="1:4" hidden="1" outlineLevel="1">
      <c r="A2480" s="1100" t="s">
        <v>4613</v>
      </c>
      <c r="B2480" s="1101" t="s">
        <v>1809</v>
      </c>
      <c r="C2480" s="1102" t="s">
        <v>3</v>
      </c>
      <c r="D2480" s="1103">
        <v>9.32</v>
      </c>
    </row>
    <row r="2481" spans="1:4" hidden="1" outlineLevel="1">
      <c r="A2481" s="1096" t="s">
        <v>4614</v>
      </c>
      <c r="B2481" s="1097" t="s">
        <v>1783</v>
      </c>
      <c r="C2481" s="1098"/>
      <c r="D2481" s="1099"/>
    </row>
    <row r="2482" spans="1:4" hidden="1" outlineLevel="1">
      <c r="A2482" s="1104" t="s">
        <v>4615</v>
      </c>
      <c r="B2482" s="1105" t="s">
        <v>1810</v>
      </c>
      <c r="C2482" s="1106" t="s">
        <v>3</v>
      </c>
      <c r="D2482" s="1107">
        <v>11.72</v>
      </c>
    </row>
    <row r="2483" spans="1:4" hidden="1" outlineLevel="1">
      <c r="A2483" s="1100" t="s">
        <v>4616</v>
      </c>
      <c r="B2483" s="1101" t="s">
        <v>1801</v>
      </c>
      <c r="C2483" s="1102" t="s">
        <v>3</v>
      </c>
      <c r="D2483" s="1103">
        <v>12.72</v>
      </c>
    </row>
    <row r="2484" spans="1:4" hidden="1" outlineLevel="1">
      <c r="A2484" s="1104" t="s">
        <v>4617</v>
      </c>
      <c r="B2484" s="1105" t="s">
        <v>1802</v>
      </c>
      <c r="C2484" s="1106" t="s">
        <v>3</v>
      </c>
      <c r="D2484" s="1107">
        <v>5.6</v>
      </c>
    </row>
    <row r="2485" spans="1:4" hidden="1" outlineLevel="1">
      <c r="A2485" s="1100" t="s">
        <v>4618</v>
      </c>
      <c r="B2485" s="1101" t="s">
        <v>1787</v>
      </c>
      <c r="C2485" s="1102" t="s">
        <v>3</v>
      </c>
      <c r="D2485" s="1103">
        <v>4.4000000000000004</v>
      </c>
    </row>
    <row r="2486" spans="1:4" hidden="1" outlineLevel="1">
      <c r="A2486" s="1104" t="s">
        <v>4619</v>
      </c>
      <c r="B2486" s="1105" t="s">
        <v>1788</v>
      </c>
      <c r="C2486" s="1106" t="s">
        <v>3</v>
      </c>
      <c r="D2486" s="1107">
        <v>10</v>
      </c>
    </row>
    <row r="2487" spans="1:4" hidden="1" outlineLevel="1">
      <c r="A2487" s="1108" t="s">
        <v>2774</v>
      </c>
      <c r="B2487" s="1109" t="s">
        <v>1756</v>
      </c>
      <c r="C2487" s="1110"/>
      <c r="D2487" s="1111"/>
    </row>
    <row r="2488" spans="1:4" hidden="1" outlineLevel="1">
      <c r="A2488" s="1096" t="s">
        <v>4620</v>
      </c>
      <c r="B2488" s="1097" t="s">
        <v>1777</v>
      </c>
      <c r="C2488" s="1098"/>
      <c r="D2488" s="1099"/>
    </row>
    <row r="2489" spans="1:4" hidden="1" outlineLevel="1">
      <c r="A2489" s="1100" t="s">
        <v>4621</v>
      </c>
      <c r="B2489" s="1101" t="s">
        <v>3539</v>
      </c>
      <c r="C2489" s="1102" t="s">
        <v>3</v>
      </c>
      <c r="D2489" s="1103">
        <v>4.4000000000000004</v>
      </c>
    </row>
    <row r="2490" spans="1:4" hidden="1" outlineLevel="1">
      <c r="A2490" s="1104" t="s">
        <v>4622</v>
      </c>
      <c r="B2490" s="1105" t="s">
        <v>1779</v>
      </c>
      <c r="C2490" s="1106" t="s">
        <v>3</v>
      </c>
      <c r="D2490" s="1107">
        <v>3.82</v>
      </c>
    </row>
    <row r="2491" spans="1:4" hidden="1" outlineLevel="1">
      <c r="A2491" s="1100" t="s">
        <v>4623</v>
      </c>
      <c r="B2491" s="1101" t="s">
        <v>1780</v>
      </c>
      <c r="C2491" s="1102" t="s">
        <v>3</v>
      </c>
      <c r="D2491" s="1103">
        <v>3.82</v>
      </c>
    </row>
    <row r="2492" spans="1:4" hidden="1" outlineLevel="1">
      <c r="A2492" s="1104" t="s">
        <v>4624</v>
      </c>
      <c r="B2492" s="1105" t="s">
        <v>1806</v>
      </c>
      <c r="C2492" s="1106" t="s">
        <v>3</v>
      </c>
      <c r="D2492" s="1107">
        <v>3.12</v>
      </c>
    </row>
    <row r="2493" spans="1:4" hidden="1" outlineLevel="1">
      <c r="A2493" s="1100" t="s">
        <v>4625</v>
      </c>
      <c r="B2493" s="1101" t="s">
        <v>1795</v>
      </c>
      <c r="C2493" s="1102" t="s">
        <v>3</v>
      </c>
      <c r="D2493" s="1103">
        <v>17.16</v>
      </c>
    </row>
    <row r="2494" spans="1:4" hidden="1" outlineLevel="1">
      <c r="A2494" s="1104" t="s">
        <v>4626</v>
      </c>
      <c r="B2494" s="1105" t="s">
        <v>1796</v>
      </c>
      <c r="C2494" s="1106" t="s">
        <v>3</v>
      </c>
      <c r="D2494" s="1107">
        <v>16.600000000000001</v>
      </c>
    </row>
    <row r="2495" spans="1:4" hidden="1" outlineLevel="1">
      <c r="A2495" s="1100" t="s">
        <v>4627</v>
      </c>
      <c r="B2495" s="1101" t="s">
        <v>1797</v>
      </c>
      <c r="C2495" s="1102" t="s">
        <v>3</v>
      </c>
      <c r="D2495" s="1103">
        <v>11.2</v>
      </c>
    </row>
    <row r="2496" spans="1:4" hidden="1" outlineLevel="1">
      <c r="A2496" s="1104" t="s">
        <v>4628</v>
      </c>
      <c r="B2496" s="1105" t="s">
        <v>1807</v>
      </c>
      <c r="C2496" s="1106" t="s">
        <v>3</v>
      </c>
      <c r="D2496" s="1107">
        <v>5.6</v>
      </c>
    </row>
    <row r="2497" spans="1:4" ht="25.5" hidden="1" outlineLevel="1">
      <c r="A2497" s="1100" t="s">
        <v>4629</v>
      </c>
      <c r="B2497" s="1101" t="s">
        <v>1808</v>
      </c>
      <c r="C2497" s="1102" t="s">
        <v>3</v>
      </c>
      <c r="D2497" s="1103">
        <v>15.24</v>
      </c>
    </row>
    <row r="2498" spans="1:4" hidden="1" outlineLevel="1">
      <c r="A2498" s="1104" t="s">
        <v>4630</v>
      </c>
      <c r="B2498" s="1105" t="s">
        <v>1809</v>
      </c>
      <c r="C2498" s="1106" t="s">
        <v>3</v>
      </c>
      <c r="D2498" s="1107">
        <v>9.32</v>
      </c>
    </row>
    <row r="2499" spans="1:4" hidden="1" outlineLevel="1">
      <c r="A2499" s="1096" t="s">
        <v>4631</v>
      </c>
      <c r="B2499" s="1097" t="s">
        <v>1783</v>
      </c>
      <c r="C2499" s="1098"/>
      <c r="D2499" s="1099"/>
    </row>
    <row r="2500" spans="1:4" hidden="1" outlineLevel="1">
      <c r="A2500" s="1100" t="s">
        <v>4632</v>
      </c>
      <c r="B2500" s="1101" t="s">
        <v>1810</v>
      </c>
      <c r="C2500" s="1102" t="s">
        <v>3</v>
      </c>
      <c r="D2500" s="1103">
        <v>11.72</v>
      </c>
    </row>
    <row r="2501" spans="1:4" hidden="1" outlineLevel="1">
      <c r="A2501" s="1104" t="s">
        <v>4633</v>
      </c>
      <c r="B2501" s="1105" t="s">
        <v>1801</v>
      </c>
      <c r="C2501" s="1106" t="s">
        <v>3</v>
      </c>
      <c r="D2501" s="1107">
        <v>12.72</v>
      </c>
    </row>
    <row r="2502" spans="1:4" hidden="1" outlineLevel="1">
      <c r="A2502" s="1100" t="s">
        <v>4634</v>
      </c>
      <c r="B2502" s="1101" t="s">
        <v>1802</v>
      </c>
      <c r="C2502" s="1102" t="s">
        <v>3</v>
      </c>
      <c r="D2502" s="1103">
        <v>5.6</v>
      </c>
    </row>
    <row r="2503" spans="1:4" hidden="1" outlineLevel="1">
      <c r="A2503" s="1104" t="s">
        <v>4635</v>
      </c>
      <c r="B2503" s="1105" t="s">
        <v>1787</v>
      </c>
      <c r="C2503" s="1106" t="s">
        <v>3</v>
      </c>
      <c r="D2503" s="1107">
        <v>4.4000000000000004</v>
      </c>
    </row>
    <row r="2504" spans="1:4" hidden="1" outlineLevel="1">
      <c r="A2504" s="1100" t="s">
        <v>4636</v>
      </c>
      <c r="B2504" s="1101" t="s">
        <v>1788</v>
      </c>
      <c r="C2504" s="1102" t="s">
        <v>3</v>
      </c>
      <c r="D2504" s="1103">
        <v>10</v>
      </c>
    </row>
    <row r="2505" spans="1:4" hidden="1" outlineLevel="1">
      <c r="A2505" s="1108" t="s">
        <v>2778</v>
      </c>
      <c r="B2505" s="1109" t="s">
        <v>1757</v>
      </c>
      <c r="C2505" s="1110"/>
      <c r="D2505" s="1111"/>
    </row>
    <row r="2506" spans="1:4" hidden="1" outlineLevel="1">
      <c r="A2506" s="1096" t="s">
        <v>4637</v>
      </c>
      <c r="B2506" s="1097" t="s">
        <v>1777</v>
      </c>
      <c r="C2506" s="1098"/>
      <c r="D2506" s="1099"/>
    </row>
    <row r="2507" spans="1:4" hidden="1" outlineLevel="1">
      <c r="A2507" s="1104" t="s">
        <v>4638</v>
      </c>
      <c r="B2507" s="1105" t="s">
        <v>3539</v>
      </c>
      <c r="C2507" s="1106" t="s">
        <v>3</v>
      </c>
      <c r="D2507" s="1107">
        <v>4.4000000000000004</v>
      </c>
    </row>
    <row r="2508" spans="1:4" hidden="1" outlineLevel="1">
      <c r="A2508" s="1100" t="s">
        <v>4639</v>
      </c>
      <c r="B2508" s="1101" t="s">
        <v>1779</v>
      </c>
      <c r="C2508" s="1102" t="s">
        <v>3</v>
      </c>
      <c r="D2508" s="1103">
        <v>3.82</v>
      </c>
    </row>
    <row r="2509" spans="1:4" hidden="1" outlineLevel="1">
      <c r="A2509" s="1104" t="s">
        <v>4640</v>
      </c>
      <c r="B2509" s="1105" t="s">
        <v>1780</v>
      </c>
      <c r="C2509" s="1106" t="s">
        <v>3</v>
      </c>
      <c r="D2509" s="1107">
        <v>3.82</v>
      </c>
    </row>
    <row r="2510" spans="1:4" hidden="1" outlineLevel="1">
      <c r="A2510" s="1100" t="s">
        <v>4641</v>
      </c>
      <c r="B2510" s="1101" t="s">
        <v>1806</v>
      </c>
      <c r="C2510" s="1102" t="s">
        <v>3</v>
      </c>
      <c r="D2510" s="1103">
        <v>3.12</v>
      </c>
    </row>
    <row r="2511" spans="1:4" hidden="1" outlineLevel="1">
      <c r="A2511" s="1104" t="s">
        <v>4642</v>
      </c>
      <c r="B2511" s="1105" t="s">
        <v>1795</v>
      </c>
      <c r="C2511" s="1106" t="s">
        <v>3</v>
      </c>
      <c r="D2511" s="1107">
        <v>17.16</v>
      </c>
    </row>
    <row r="2512" spans="1:4" hidden="1" outlineLevel="1">
      <c r="A2512" s="1100" t="s">
        <v>4643</v>
      </c>
      <c r="B2512" s="1101" t="s">
        <v>1796</v>
      </c>
      <c r="C2512" s="1102" t="s">
        <v>3</v>
      </c>
      <c r="D2512" s="1103">
        <v>16.600000000000001</v>
      </c>
    </row>
    <row r="2513" spans="1:4" hidden="1" outlineLevel="1">
      <c r="A2513" s="1104" t="s">
        <v>4644</v>
      </c>
      <c r="B2513" s="1105" t="s">
        <v>1797</v>
      </c>
      <c r="C2513" s="1106" t="s">
        <v>3</v>
      </c>
      <c r="D2513" s="1107">
        <v>11.2</v>
      </c>
    </row>
    <row r="2514" spans="1:4" hidden="1" outlineLevel="1">
      <c r="A2514" s="1100" t="s">
        <v>4645</v>
      </c>
      <c r="B2514" s="1101" t="s">
        <v>1807</v>
      </c>
      <c r="C2514" s="1102" t="s">
        <v>3</v>
      </c>
      <c r="D2514" s="1103">
        <v>5.6</v>
      </c>
    </row>
    <row r="2515" spans="1:4" ht="25.5" hidden="1" outlineLevel="1">
      <c r="A2515" s="1104" t="s">
        <v>4646</v>
      </c>
      <c r="B2515" s="1105" t="s">
        <v>1808</v>
      </c>
      <c r="C2515" s="1106" t="s">
        <v>3</v>
      </c>
      <c r="D2515" s="1107">
        <v>15.24</v>
      </c>
    </row>
    <row r="2516" spans="1:4" hidden="1" outlineLevel="1">
      <c r="A2516" s="1100" t="s">
        <v>4647</v>
      </c>
      <c r="B2516" s="1101" t="s">
        <v>1809</v>
      </c>
      <c r="C2516" s="1102" t="s">
        <v>3</v>
      </c>
      <c r="D2516" s="1103">
        <v>9.32</v>
      </c>
    </row>
    <row r="2517" spans="1:4" hidden="1" outlineLevel="1">
      <c r="A2517" s="1096" t="s">
        <v>4648</v>
      </c>
      <c r="B2517" s="1097" t="s">
        <v>1783</v>
      </c>
      <c r="C2517" s="1098"/>
      <c r="D2517" s="1099"/>
    </row>
    <row r="2518" spans="1:4" hidden="1" outlineLevel="1">
      <c r="A2518" s="1104" t="s">
        <v>4649</v>
      </c>
      <c r="B2518" s="1105" t="s">
        <v>1810</v>
      </c>
      <c r="C2518" s="1106" t="s">
        <v>3</v>
      </c>
      <c r="D2518" s="1107">
        <v>11.72</v>
      </c>
    </row>
    <row r="2519" spans="1:4" hidden="1" outlineLevel="1">
      <c r="A2519" s="1100" t="s">
        <v>4650</v>
      </c>
      <c r="B2519" s="1101" t="s">
        <v>1801</v>
      </c>
      <c r="C2519" s="1102" t="s">
        <v>3</v>
      </c>
      <c r="D2519" s="1103">
        <v>12.72</v>
      </c>
    </row>
    <row r="2520" spans="1:4" hidden="1" outlineLevel="1">
      <c r="A2520" s="1104" t="s">
        <v>4651</v>
      </c>
      <c r="B2520" s="1105" t="s">
        <v>1802</v>
      </c>
      <c r="C2520" s="1106" t="s">
        <v>3</v>
      </c>
      <c r="D2520" s="1107">
        <v>5.6</v>
      </c>
    </row>
    <row r="2521" spans="1:4" hidden="1" outlineLevel="1">
      <c r="A2521" s="1100" t="s">
        <v>4652</v>
      </c>
      <c r="B2521" s="1101" t="s">
        <v>1787</v>
      </c>
      <c r="C2521" s="1102" t="s">
        <v>3</v>
      </c>
      <c r="D2521" s="1103">
        <v>4.4000000000000004</v>
      </c>
    </row>
    <row r="2522" spans="1:4" hidden="1" outlineLevel="1">
      <c r="A2522" s="1104" t="s">
        <v>4653</v>
      </c>
      <c r="B2522" s="1105" t="s">
        <v>1788</v>
      </c>
      <c r="C2522" s="1106" t="s">
        <v>3</v>
      </c>
      <c r="D2522" s="1107">
        <v>10</v>
      </c>
    </row>
    <row r="2523" spans="1:4" hidden="1" outlineLevel="1">
      <c r="A2523" s="1108" t="s">
        <v>2782</v>
      </c>
      <c r="B2523" s="1109" t="s">
        <v>1758</v>
      </c>
      <c r="C2523" s="1110"/>
      <c r="D2523" s="1111"/>
    </row>
    <row r="2524" spans="1:4" hidden="1" outlineLevel="1">
      <c r="A2524" s="1096" t="s">
        <v>4654</v>
      </c>
      <c r="B2524" s="1097" t="s">
        <v>1777</v>
      </c>
      <c r="C2524" s="1098"/>
      <c r="D2524" s="1099"/>
    </row>
    <row r="2525" spans="1:4" hidden="1" outlineLevel="1">
      <c r="A2525" s="1100" t="s">
        <v>4655</v>
      </c>
      <c r="B2525" s="1101" t="s">
        <v>3539</v>
      </c>
      <c r="C2525" s="1102" t="s">
        <v>3</v>
      </c>
      <c r="D2525" s="1103">
        <v>4.4000000000000004</v>
      </c>
    </row>
    <row r="2526" spans="1:4" hidden="1" outlineLevel="1">
      <c r="A2526" s="1104" t="s">
        <v>4656</v>
      </c>
      <c r="B2526" s="1105" t="s">
        <v>1779</v>
      </c>
      <c r="C2526" s="1106" t="s">
        <v>3</v>
      </c>
      <c r="D2526" s="1107">
        <v>3.82</v>
      </c>
    </row>
    <row r="2527" spans="1:4" hidden="1" outlineLevel="1">
      <c r="A2527" s="1100" t="s">
        <v>4657</v>
      </c>
      <c r="B2527" s="1101" t="s">
        <v>1780</v>
      </c>
      <c r="C2527" s="1102" t="s">
        <v>3</v>
      </c>
      <c r="D2527" s="1103">
        <v>3.82</v>
      </c>
    </row>
    <row r="2528" spans="1:4" hidden="1" outlineLevel="1">
      <c r="A2528" s="1104" t="s">
        <v>4658</v>
      </c>
      <c r="B2528" s="1105" t="s">
        <v>1806</v>
      </c>
      <c r="C2528" s="1106" t="s">
        <v>3</v>
      </c>
      <c r="D2528" s="1107">
        <v>3.12</v>
      </c>
    </row>
    <row r="2529" spans="1:4" hidden="1" outlineLevel="1">
      <c r="A2529" s="1100" t="s">
        <v>4659</v>
      </c>
      <c r="B2529" s="1101" t="s">
        <v>1795</v>
      </c>
      <c r="C2529" s="1102" t="s">
        <v>3</v>
      </c>
      <c r="D2529" s="1103">
        <v>17.16</v>
      </c>
    </row>
    <row r="2530" spans="1:4" hidden="1" outlineLevel="1">
      <c r="A2530" s="1104" t="s">
        <v>4660</v>
      </c>
      <c r="B2530" s="1105" t="s">
        <v>1796</v>
      </c>
      <c r="C2530" s="1106" t="s">
        <v>3</v>
      </c>
      <c r="D2530" s="1107">
        <v>16.600000000000001</v>
      </c>
    </row>
    <row r="2531" spans="1:4" hidden="1" outlineLevel="1">
      <c r="A2531" s="1100" t="s">
        <v>4661</v>
      </c>
      <c r="B2531" s="1101" t="s">
        <v>1797</v>
      </c>
      <c r="C2531" s="1102" t="s">
        <v>3</v>
      </c>
      <c r="D2531" s="1103">
        <v>11.2</v>
      </c>
    </row>
    <row r="2532" spans="1:4" hidden="1" outlineLevel="1">
      <c r="A2532" s="1104" t="s">
        <v>4662</v>
      </c>
      <c r="B2532" s="1105" t="s">
        <v>1807</v>
      </c>
      <c r="C2532" s="1106" t="s">
        <v>3</v>
      </c>
      <c r="D2532" s="1107">
        <v>5.6</v>
      </c>
    </row>
    <row r="2533" spans="1:4" ht="25.5" hidden="1" outlineLevel="1">
      <c r="A2533" s="1100" t="s">
        <v>4663</v>
      </c>
      <c r="B2533" s="1101" t="s">
        <v>1808</v>
      </c>
      <c r="C2533" s="1102" t="s">
        <v>3</v>
      </c>
      <c r="D2533" s="1103">
        <v>15.24</v>
      </c>
    </row>
    <row r="2534" spans="1:4" hidden="1" outlineLevel="1">
      <c r="A2534" s="1104" t="s">
        <v>4664</v>
      </c>
      <c r="B2534" s="1105" t="s">
        <v>1809</v>
      </c>
      <c r="C2534" s="1106" t="s">
        <v>3</v>
      </c>
      <c r="D2534" s="1107">
        <v>9.32</v>
      </c>
    </row>
    <row r="2535" spans="1:4" hidden="1" outlineLevel="1">
      <c r="A2535" s="1096" t="s">
        <v>4665</v>
      </c>
      <c r="B2535" s="1097" t="s">
        <v>1783</v>
      </c>
      <c r="C2535" s="1098"/>
      <c r="D2535" s="1099"/>
    </row>
    <row r="2536" spans="1:4" hidden="1" outlineLevel="1">
      <c r="A2536" s="1100" t="s">
        <v>4666</v>
      </c>
      <c r="B2536" s="1101" t="s">
        <v>1810</v>
      </c>
      <c r="C2536" s="1102" t="s">
        <v>3</v>
      </c>
      <c r="D2536" s="1103">
        <v>11.72</v>
      </c>
    </row>
    <row r="2537" spans="1:4" hidden="1" outlineLevel="1">
      <c r="A2537" s="1104" t="s">
        <v>4667</v>
      </c>
      <c r="B2537" s="1105" t="s">
        <v>1801</v>
      </c>
      <c r="C2537" s="1106" t="s">
        <v>3</v>
      </c>
      <c r="D2537" s="1107">
        <v>12.72</v>
      </c>
    </row>
    <row r="2538" spans="1:4" hidden="1" outlineLevel="1">
      <c r="A2538" s="1100" t="s">
        <v>4668</v>
      </c>
      <c r="B2538" s="1101" t="s">
        <v>1802</v>
      </c>
      <c r="C2538" s="1102" t="s">
        <v>3</v>
      </c>
      <c r="D2538" s="1103">
        <v>5.6</v>
      </c>
    </row>
    <row r="2539" spans="1:4" hidden="1" outlineLevel="1">
      <c r="A2539" s="1104" t="s">
        <v>4669</v>
      </c>
      <c r="B2539" s="1105" t="s">
        <v>1787</v>
      </c>
      <c r="C2539" s="1106" t="s">
        <v>3</v>
      </c>
      <c r="D2539" s="1107">
        <v>4.4000000000000004</v>
      </c>
    </row>
    <row r="2540" spans="1:4" hidden="1" outlineLevel="1">
      <c r="A2540" s="1100" t="s">
        <v>4670</v>
      </c>
      <c r="B2540" s="1101" t="s">
        <v>1788</v>
      </c>
      <c r="C2540" s="1102" t="s">
        <v>3</v>
      </c>
      <c r="D2540" s="1103">
        <v>10</v>
      </c>
    </row>
    <row r="2541" spans="1:4" hidden="1" outlineLevel="1">
      <c r="A2541" s="1108" t="s">
        <v>2786</v>
      </c>
      <c r="B2541" s="1109" t="s">
        <v>1759</v>
      </c>
      <c r="C2541" s="1110"/>
      <c r="D2541" s="1111"/>
    </row>
    <row r="2542" spans="1:4" hidden="1" outlineLevel="1">
      <c r="A2542" s="1096" t="s">
        <v>4671</v>
      </c>
      <c r="B2542" s="1097" t="s">
        <v>1777</v>
      </c>
      <c r="C2542" s="1098"/>
      <c r="D2542" s="1099"/>
    </row>
    <row r="2543" spans="1:4" hidden="1" outlineLevel="1">
      <c r="A2543" s="1104" t="s">
        <v>4672</v>
      </c>
      <c r="B2543" s="1105" t="s">
        <v>3539</v>
      </c>
      <c r="C2543" s="1106" t="s">
        <v>3</v>
      </c>
      <c r="D2543" s="1107">
        <v>4.4000000000000004</v>
      </c>
    </row>
    <row r="2544" spans="1:4" hidden="1" outlineLevel="1">
      <c r="A2544" s="1100" t="s">
        <v>4673</v>
      </c>
      <c r="B2544" s="1101" t="s">
        <v>1779</v>
      </c>
      <c r="C2544" s="1102" t="s">
        <v>3</v>
      </c>
      <c r="D2544" s="1103">
        <v>3.82</v>
      </c>
    </row>
    <row r="2545" spans="1:4" hidden="1" outlineLevel="1">
      <c r="A2545" s="1104" t="s">
        <v>4674</v>
      </c>
      <c r="B2545" s="1105" t="s">
        <v>1780</v>
      </c>
      <c r="C2545" s="1106" t="s">
        <v>3</v>
      </c>
      <c r="D2545" s="1107">
        <v>3.82</v>
      </c>
    </row>
    <row r="2546" spans="1:4" hidden="1" outlineLevel="1">
      <c r="A2546" s="1100" t="s">
        <v>4675</v>
      </c>
      <c r="B2546" s="1101" t="s">
        <v>1806</v>
      </c>
      <c r="C2546" s="1102" t="s">
        <v>3</v>
      </c>
      <c r="D2546" s="1103">
        <v>3.12</v>
      </c>
    </row>
    <row r="2547" spans="1:4" hidden="1" outlineLevel="1">
      <c r="A2547" s="1104" t="s">
        <v>4676</v>
      </c>
      <c r="B2547" s="1105" t="s">
        <v>1795</v>
      </c>
      <c r="C2547" s="1106" t="s">
        <v>3</v>
      </c>
      <c r="D2547" s="1107">
        <v>17.16</v>
      </c>
    </row>
    <row r="2548" spans="1:4" hidden="1" outlineLevel="1">
      <c r="A2548" s="1100" t="s">
        <v>4677</v>
      </c>
      <c r="B2548" s="1101" t="s">
        <v>1796</v>
      </c>
      <c r="C2548" s="1102" t="s">
        <v>3</v>
      </c>
      <c r="D2548" s="1103">
        <v>16.600000000000001</v>
      </c>
    </row>
    <row r="2549" spans="1:4" hidden="1" outlineLevel="1">
      <c r="A2549" s="1104" t="s">
        <v>4678</v>
      </c>
      <c r="B2549" s="1105" t="s">
        <v>1797</v>
      </c>
      <c r="C2549" s="1106" t="s">
        <v>3</v>
      </c>
      <c r="D2549" s="1107">
        <v>11.2</v>
      </c>
    </row>
    <row r="2550" spans="1:4" hidden="1" outlineLevel="1">
      <c r="A2550" s="1100" t="s">
        <v>4679</v>
      </c>
      <c r="B2550" s="1101" t="s">
        <v>1807</v>
      </c>
      <c r="C2550" s="1102" t="s">
        <v>3</v>
      </c>
      <c r="D2550" s="1103">
        <v>5.6</v>
      </c>
    </row>
    <row r="2551" spans="1:4" ht="25.5" hidden="1" outlineLevel="1">
      <c r="A2551" s="1104" t="s">
        <v>4680</v>
      </c>
      <c r="B2551" s="1105" t="s">
        <v>1808</v>
      </c>
      <c r="C2551" s="1106" t="s">
        <v>3</v>
      </c>
      <c r="D2551" s="1107">
        <v>15.24</v>
      </c>
    </row>
    <row r="2552" spans="1:4" hidden="1" outlineLevel="1">
      <c r="A2552" s="1100" t="s">
        <v>4681</v>
      </c>
      <c r="B2552" s="1101" t="s">
        <v>1809</v>
      </c>
      <c r="C2552" s="1102" t="s">
        <v>3</v>
      </c>
      <c r="D2552" s="1103">
        <v>9.32</v>
      </c>
    </row>
    <row r="2553" spans="1:4" hidden="1" outlineLevel="1">
      <c r="A2553" s="1096" t="s">
        <v>4682</v>
      </c>
      <c r="B2553" s="1097" t="s">
        <v>1783</v>
      </c>
      <c r="C2553" s="1098"/>
      <c r="D2553" s="1099"/>
    </row>
    <row r="2554" spans="1:4" hidden="1" outlineLevel="1">
      <c r="A2554" s="1104" t="s">
        <v>4683</v>
      </c>
      <c r="B2554" s="1105" t="s">
        <v>1810</v>
      </c>
      <c r="C2554" s="1106" t="s">
        <v>3</v>
      </c>
      <c r="D2554" s="1107">
        <v>11.72</v>
      </c>
    </row>
    <row r="2555" spans="1:4" hidden="1" outlineLevel="1">
      <c r="A2555" s="1100" t="s">
        <v>4684</v>
      </c>
      <c r="B2555" s="1101" t="s">
        <v>1801</v>
      </c>
      <c r="C2555" s="1102" t="s">
        <v>3</v>
      </c>
      <c r="D2555" s="1103">
        <v>12.72</v>
      </c>
    </row>
    <row r="2556" spans="1:4" hidden="1" outlineLevel="1">
      <c r="A2556" s="1104" t="s">
        <v>4685</v>
      </c>
      <c r="B2556" s="1105" t="s">
        <v>1802</v>
      </c>
      <c r="C2556" s="1106" t="s">
        <v>3</v>
      </c>
      <c r="D2556" s="1107">
        <v>5.6</v>
      </c>
    </row>
    <row r="2557" spans="1:4" hidden="1" outlineLevel="1">
      <c r="A2557" s="1100" t="s">
        <v>4686</v>
      </c>
      <c r="B2557" s="1101" t="s">
        <v>1787</v>
      </c>
      <c r="C2557" s="1102" t="s">
        <v>3</v>
      </c>
      <c r="D2557" s="1103">
        <v>4.4000000000000004</v>
      </c>
    </row>
    <row r="2558" spans="1:4" hidden="1" outlineLevel="1">
      <c r="A2558" s="1104" t="s">
        <v>4687</v>
      </c>
      <c r="B2558" s="1105" t="s">
        <v>1788</v>
      </c>
      <c r="C2558" s="1106" t="s">
        <v>3</v>
      </c>
      <c r="D2558" s="1107">
        <v>10</v>
      </c>
    </row>
    <row r="2559" spans="1:4" hidden="1" outlineLevel="1">
      <c r="A2559" s="1108" t="s">
        <v>2790</v>
      </c>
      <c r="B2559" s="1109" t="s">
        <v>1049</v>
      </c>
      <c r="C2559" s="1110"/>
      <c r="D2559" s="1111"/>
    </row>
    <row r="2560" spans="1:4" hidden="1" outlineLevel="1">
      <c r="A2560" s="1096" t="s">
        <v>4688</v>
      </c>
      <c r="B2560" s="1097" t="s">
        <v>1777</v>
      </c>
      <c r="C2560" s="1098"/>
      <c r="D2560" s="1099"/>
    </row>
    <row r="2561" spans="1:4" hidden="1" outlineLevel="1">
      <c r="A2561" s="1100" t="s">
        <v>4689</v>
      </c>
      <c r="B2561" s="1101" t="s">
        <v>3539</v>
      </c>
      <c r="C2561" s="1102" t="s">
        <v>3</v>
      </c>
      <c r="D2561" s="1103">
        <v>4.4000000000000004</v>
      </c>
    </row>
    <row r="2562" spans="1:4" hidden="1" outlineLevel="1">
      <c r="A2562" s="1104" t="s">
        <v>4690</v>
      </c>
      <c r="B2562" s="1105" t="s">
        <v>1779</v>
      </c>
      <c r="C2562" s="1106" t="s">
        <v>3</v>
      </c>
      <c r="D2562" s="1107">
        <v>3.82</v>
      </c>
    </row>
    <row r="2563" spans="1:4" hidden="1" outlineLevel="1">
      <c r="A2563" s="1100" t="s">
        <v>4691</v>
      </c>
      <c r="B2563" s="1101" t="s">
        <v>1780</v>
      </c>
      <c r="C2563" s="1102" t="s">
        <v>3</v>
      </c>
      <c r="D2563" s="1103">
        <v>3.82</v>
      </c>
    </row>
    <row r="2564" spans="1:4" hidden="1" outlineLevel="1">
      <c r="A2564" s="1104" t="s">
        <v>4692</v>
      </c>
      <c r="B2564" s="1105" t="s">
        <v>1795</v>
      </c>
      <c r="C2564" s="1106" t="s">
        <v>3</v>
      </c>
      <c r="D2564" s="1107">
        <v>11.44</v>
      </c>
    </row>
    <row r="2565" spans="1:4" hidden="1" outlineLevel="1">
      <c r="A2565" s="1100" t="s">
        <v>4693</v>
      </c>
      <c r="B2565" s="1101" t="s">
        <v>1796</v>
      </c>
      <c r="C2565" s="1102" t="s">
        <v>3</v>
      </c>
      <c r="D2565" s="1103">
        <v>13.28</v>
      </c>
    </row>
    <row r="2566" spans="1:4" hidden="1" outlineLevel="1">
      <c r="A2566" s="1104" t="s">
        <v>4694</v>
      </c>
      <c r="B2566" s="1105" t="s">
        <v>1797</v>
      </c>
      <c r="C2566" s="1106" t="s">
        <v>3</v>
      </c>
      <c r="D2566" s="1107">
        <v>11.2</v>
      </c>
    </row>
    <row r="2567" spans="1:4" hidden="1" outlineLevel="1">
      <c r="A2567" s="1100" t="s">
        <v>4695</v>
      </c>
      <c r="B2567" s="1101" t="s">
        <v>1807</v>
      </c>
      <c r="C2567" s="1102" t="s">
        <v>3</v>
      </c>
      <c r="D2567" s="1103">
        <v>5.6</v>
      </c>
    </row>
    <row r="2568" spans="1:4" ht="25.5" hidden="1" outlineLevel="1">
      <c r="A2568" s="1104" t="s">
        <v>4696</v>
      </c>
      <c r="B2568" s="1105" t="s">
        <v>1808</v>
      </c>
      <c r="C2568" s="1106" t="s">
        <v>3</v>
      </c>
      <c r="D2568" s="1107">
        <v>30.48</v>
      </c>
    </row>
    <row r="2569" spans="1:4" hidden="1" outlineLevel="1">
      <c r="A2569" s="1100" t="s">
        <v>4697</v>
      </c>
      <c r="B2569" s="1101" t="s">
        <v>1799</v>
      </c>
      <c r="C2569" s="1102" t="s">
        <v>3</v>
      </c>
      <c r="D2569" s="1103">
        <v>9</v>
      </c>
    </row>
    <row r="2570" spans="1:4" hidden="1" outlineLevel="1">
      <c r="A2570" s="1096" t="s">
        <v>4698</v>
      </c>
      <c r="B2570" s="1097" t="s">
        <v>1783</v>
      </c>
      <c r="C2570" s="1098"/>
      <c r="D2570" s="1099"/>
    </row>
    <row r="2571" spans="1:4" hidden="1" outlineLevel="1">
      <c r="A2571" s="1104" t="s">
        <v>4699</v>
      </c>
      <c r="B2571" s="1105" t="s">
        <v>1810</v>
      </c>
      <c r="C2571" s="1106" t="s">
        <v>3</v>
      </c>
      <c r="D2571" s="1107">
        <v>23.44</v>
      </c>
    </row>
    <row r="2572" spans="1:4" hidden="1" outlineLevel="1">
      <c r="A2572" s="1100" t="s">
        <v>4700</v>
      </c>
      <c r="B2572" s="1101" t="s">
        <v>1802</v>
      </c>
      <c r="C2572" s="1102" t="s">
        <v>3</v>
      </c>
      <c r="D2572" s="1103">
        <v>5.6</v>
      </c>
    </row>
    <row r="2573" spans="1:4" hidden="1" outlineLevel="1">
      <c r="A2573" s="1104" t="s">
        <v>4701</v>
      </c>
      <c r="B2573" s="1105" t="s">
        <v>1787</v>
      </c>
      <c r="C2573" s="1106" t="s">
        <v>3</v>
      </c>
      <c r="D2573" s="1107">
        <v>4.4000000000000004</v>
      </c>
    </row>
    <row r="2574" spans="1:4" hidden="1" outlineLevel="1">
      <c r="A2574" s="1100" t="s">
        <v>4702</v>
      </c>
      <c r="B2574" s="1101" t="s">
        <v>1788</v>
      </c>
      <c r="C2574" s="1102" t="s">
        <v>3</v>
      </c>
      <c r="D2574" s="1103">
        <v>10</v>
      </c>
    </row>
    <row r="2575" spans="1:4" hidden="1" outlineLevel="1">
      <c r="A2575" s="1108" t="s">
        <v>2794</v>
      </c>
      <c r="B2575" s="1109" t="s">
        <v>1048</v>
      </c>
      <c r="C2575" s="1110"/>
      <c r="D2575" s="1111"/>
    </row>
    <row r="2576" spans="1:4" hidden="1" outlineLevel="1">
      <c r="A2576" s="1096" t="s">
        <v>4703</v>
      </c>
      <c r="B2576" s="1097" t="s">
        <v>1777</v>
      </c>
      <c r="C2576" s="1098"/>
      <c r="D2576" s="1099"/>
    </row>
    <row r="2577" spans="1:4" hidden="1" outlineLevel="1">
      <c r="A2577" s="1104" t="s">
        <v>4704</v>
      </c>
      <c r="B2577" s="1105" t="s">
        <v>3768</v>
      </c>
      <c r="C2577" s="1106" t="s">
        <v>3</v>
      </c>
      <c r="D2577" s="1107">
        <v>2.1</v>
      </c>
    </row>
    <row r="2578" spans="1:4" hidden="1" outlineLevel="1">
      <c r="A2578" s="1100" t="s">
        <v>4705</v>
      </c>
      <c r="B2578" s="1101" t="s">
        <v>3539</v>
      </c>
      <c r="C2578" s="1102" t="s">
        <v>3</v>
      </c>
      <c r="D2578" s="1103">
        <v>4.4000000000000004</v>
      </c>
    </row>
    <row r="2579" spans="1:4" hidden="1" outlineLevel="1">
      <c r="A2579" s="1104" t="s">
        <v>4706</v>
      </c>
      <c r="B2579" s="1105" t="s">
        <v>1779</v>
      </c>
      <c r="C2579" s="1106" t="s">
        <v>3</v>
      </c>
      <c r="D2579" s="1107">
        <v>3.82</v>
      </c>
    </row>
    <row r="2580" spans="1:4" hidden="1" outlineLevel="1">
      <c r="A2580" s="1100" t="s">
        <v>4707</v>
      </c>
      <c r="B2580" s="1101" t="s">
        <v>1780</v>
      </c>
      <c r="C2580" s="1102" t="s">
        <v>3</v>
      </c>
      <c r="D2580" s="1103">
        <v>3.82</v>
      </c>
    </row>
    <row r="2581" spans="1:4" hidden="1" outlineLevel="1">
      <c r="A2581" s="1104" t="s">
        <v>4708</v>
      </c>
      <c r="B2581" s="1105" t="s">
        <v>3773</v>
      </c>
      <c r="C2581" s="1106" t="s">
        <v>3</v>
      </c>
      <c r="D2581" s="1107">
        <v>17.02</v>
      </c>
    </row>
    <row r="2582" spans="1:4" hidden="1" outlineLevel="1">
      <c r="A2582" s="1100" t="s">
        <v>4709</v>
      </c>
      <c r="B2582" s="1101" t="s">
        <v>1806</v>
      </c>
      <c r="C2582" s="1102" t="s">
        <v>3</v>
      </c>
      <c r="D2582" s="1103">
        <v>3.12</v>
      </c>
    </row>
    <row r="2583" spans="1:4" hidden="1" outlineLevel="1">
      <c r="A2583" s="1104" t="s">
        <v>4710</v>
      </c>
      <c r="B2583" s="1105" t="s">
        <v>1795</v>
      </c>
      <c r="C2583" s="1106" t="s">
        <v>3</v>
      </c>
      <c r="D2583" s="1107">
        <v>5.72</v>
      </c>
    </row>
    <row r="2584" spans="1:4" hidden="1" outlineLevel="1">
      <c r="A2584" s="1100" t="s">
        <v>4711</v>
      </c>
      <c r="B2584" s="1101" t="s">
        <v>1796</v>
      </c>
      <c r="C2584" s="1102" t="s">
        <v>3</v>
      </c>
      <c r="D2584" s="1103">
        <v>6.64</v>
      </c>
    </row>
    <row r="2585" spans="1:4" hidden="1" outlineLevel="1">
      <c r="A2585" s="1104" t="s">
        <v>4712</v>
      </c>
      <c r="B2585" s="1105" t="s">
        <v>1797</v>
      </c>
      <c r="C2585" s="1106" t="s">
        <v>3</v>
      </c>
      <c r="D2585" s="1107">
        <v>5.6</v>
      </c>
    </row>
    <row r="2586" spans="1:4" hidden="1" outlineLevel="1">
      <c r="A2586" s="1100" t="s">
        <v>4713</v>
      </c>
      <c r="B2586" s="1101" t="s">
        <v>1807</v>
      </c>
      <c r="C2586" s="1102" t="s">
        <v>3</v>
      </c>
      <c r="D2586" s="1103">
        <v>5.6</v>
      </c>
    </row>
    <row r="2587" spans="1:4" ht="25.5" hidden="1" outlineLevel="1">
      <c r="A2587" s="1104" t="s">
        <v>4714</v>
      </c>
      <c r="B2587" s="1105" t="s">
        <v>1817</v>
      </c>
      <c r="C2587" s="1106" t="s">
        <v>3</v>
      </c>
      <c r="D2587" s="1107">
        <v>23.56</v>
      </c>
    </row>
    <row r="2588" spans="1:4" hidden="1" outlineLevel="1">
      <c r="A2588" s="1100" t="s">
        <v>4715</v>
      </c>
      <c r="B2588" s="1101" t="s">
        <v>1799</v>
      </c>
      <c r="C2588" s="1102" t="s">
        <v>3</v>
      </c>
      <c r="D2588" s="1103">
        <v>9</v>
      </c>
    </row>
    <row r="2589" spans="1:4" hidden="1" outlineLevel="1">
      <c r="A2589" s="1104" t="s">
        <v>4716</v>
      </c>
      <c r="B2589" s="1105" t="s">
        <v>1818</v>
      </c>
      <c r="C2589" s="1106" t="s">
        <v>3</v>
      </c>
      <c r="D2589" s="1107">
        <v>12.52</v>
      </c>
    </row>
    <row r="2590" spans="1:4" hidden="1" outlineLevel="1">
      <c r="A2590" s="1096" t="s">
        <v>4717</v>
      </c>
      <c r="B2590" s="1097" t="s">
        <v>1783</v>
      </c>
      <c r="C2590" s="1098"/>
      <c r="D2590" s="1099"/>
    </row>
    <row r="2591" spans="1:4" hidden="1" outlineLevel="1">
      <c r="A2591" s="1100" t="s">
        <v>4718</v>
      </c>
      <c r="B2591" s="1101" t="s">
        <v>1810</v>
      </c>
      <c r="C2591" s="1102" t="s">
        <v>3</v>
      </c>
      <c r="D2591" s="1103">
        <v>11.72</v>
      </c>
    </row>
    <row r="2592" spans="1:4" hidden="1" outlineLevel="1">
      <c r="A2592" s="1104" t="s">
        <v>4719</v>
      </c>
      <c r="B2592" s="1105" t="s">
        <v>1802</v>
      </c>
      <c r="C2592" s="1106" t="s">
        <v>3</v>
      </c>
      <c r="D2592" s="1107">
        <v>5.6</v>
      </c>
    </row>
    <row r="2593" spans="1:4" hidden="1" outlineLevel="1">
      <c r="A2593" s="1100" t="s">
        <v>4720</v>
      </c>
      <c r="B2593" s="1101" t="s">
        <v>1819</v>
      </c>
      <c r="C2593" s="1102" t="s">
        <v>3</v>
      </c>
      <c r="D2593" s="1103">
        <v>12</v>
      </c>
    </row>
    <row r="2594" spans="1:4" hidden="1" outlineLevel="1">
      <c r="A2594" s="1104" t="s">
        <v>4721</v>
      </c>
      <c r="B2594" s="1105" t="s">
        <v>1820</v>
      </c>
      <c r="C2594" s="1106" t="s">
        <v>3</v>
      </c>
      <c r="D2594" s="1107">
        <v>4.2</v>
      </c>
    </row>
    <row r="2595" spans="1:4" hidden="1" outlineLevel="1">
      <c r="A2595" s="1100" t="s">
        <v>4722</v>
      </c>
      <c r="B2595" s="1101" t="s">
        <v>1787</v>
      </c>
      <c r="C2595" s="1102" t="s">
        <v>3</v>
      </c>
      <c r="D2595" s="1103">
        <v>4.4000000000000004</v>
      </c>
    </row>
    <row r="2596" spans="1:4" hidden="1" outlineLevel="1">
      <c r="A2596" s="1104" t="s">
        <v>4723</v>
      </c>
      <c r="B2596" s="1105" t="s">
        <v>1788</v>
      </c>
      <c r="C2596" s="1106" t="s">
        <v>3</v>
      </c>
      <c r="D2596" s="1107">
        <v>10</v>
      </c>
    </row>
    <row r="2597" spans="1:4" hidden="1" outlineLevel="1">
      <c r="A2597" s="1108" t="s">
        <v>2800</v>
      </c>
      <c r="B2597" s="1109" t="s">
        <v>1055</v>
      </c>
      <c r="C2597" s="1110"/>
      <c r="D2597" s="1111"/>
    </row>
    <row r="2598" spans="1:4" hidden="1" outlineLevel="1">
      <c r="A2598" s="1096" t="s">
        <v>4724</v>
      </c>
      <c r="B2598" s="1097" t="s">
        <v>1783</v>
      </c>
      <c r="C2598" s="1098"/>
      <c r="D2598" s="1099"/>
    </row>
    <row r="2599" spans="1:4" hidden="1" outlineLevel="1">
      <c r="A2599" s="1100" t="s">
        <v>4725</v>
      </c>
      <c r="B2599" s="1101" t="s">
        <v>1787</v>
      </c>
      <c r="C2599" s="1102" t="s">
        <v>3</v>
      </c>
      <c r="D2599" s="1103">
        <v>4.4000000000000004</v>
      </c>
    </row>
    <row r="2600" spans="1:4" hidden="1" outlineLevel="1">
      <c r="A2600" s="1104" t="s">
        <v>4726</v>
      </c>
      <c r="B2600" s="1105" t="s">
        <v>1788</v>
      </c>
      <c r="C2600" s="1106" t="s">
        <v>3</v>
      </c>
      <c r="D2600" s="1107">
        <v>10</v>
      </c>
    </row>
    <row r="2601" spans="1:4" collapsed="1"/>
  </sheetData>
  <mergeCells count="16">
    <mergeCell ref="F1965:G1965"/>
    <mergeCell ref="F2018:G2018"/>
    <mergeCell ref="F1886:G1886"/>
    <mergeCell ref="F306:G306"/>
    <mergeCell ref="F447:G447"/>
    <mergeCell ref="F495:G495"/>
    <mergeCell ref="F863:G863"/>
    <mergeCell ref="F1377:G1377"/>
    <mergeCell ref="F1462:G1462"/>
    <mergeCell ref="A1:D1"/>
    <mergeCell ref="A8:D8"/>
    <mergeCell ref="A9:D9"/>
    <mergeCell ref="A10:A11"/>
    <mergeCell ref="B10:B11"/>
    <mergeCell ref="C10:C11"/>
    <mergeCell ref="D10:D11"/>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01715-EDC0-445A-B0DF-72A0CCA29E9E}">
  <sheetPr>
    <tabColor theme="4"/>
    <pageSetUpPr fitToPage="1"/>
  </sheetPr>
  <dimension ref="A1:G2142"/>
  <sheetViews>
    <sheetView showGridLines="0" topLeftCell="A832" zoomScale="85" zoomScaleNormal="85" zoomScalePageLayoutView="55" workbookViewId="0">
      <selection activeCell="E852" sqref="E852"/>
    </sheetView>
  </sheetViews>
  <sheetFormatPr defaultColWidth="11.5703125" defaultRowHeight="12.75" outlineLevelRow="1"/>
  <cols>
    <col min="1" max="1" width="12.28515625" style="7" customWidth="1"/>
    <col min="2" max="2" width="76.42578125" style="7" customWidth="1"/>
    <col min="3" max="3" width="8.140625" style="9" customWidth="1"/>
    <col min="4" max="4" width="11.7109375" style="56" customWidth="1"/>
    <col min="5" max="5" width="11.5703125" style="7"/>
    <col min="6" max="6" width="56.7109375" style="7" customWidth="1"/>
    <col min="7" max="16384" width="11.5703125" style="7"/>
  </cols>
  <sheetData>
    <row r="1" spans="1:7" ht="18" customHeight="1">
      <c r="A1" s="1316" t="s">
        <v>298</v>
      </c>
      <c r="B1" s="1317"/>
      <c r="C1" s="1317"/>
      <c r="D1" s="1317"/>
    </row>
    <row r="2" spans="1:7">
      <c r="A2" s="318" t="s">
        <v>299</v>
      </c>
      <c r="B2" s="319" t="s">
        <v>300</v>
      </c>
      <c r="C2" s="320"/>
      <c r="D2" s="321"/>
    </row>
    <row r="3" spans="1:7">
      <c r="A3" s="318" t="s">
        <v>122</v>
      </c>
      <c r="B3" s="319" t="s">
        <v>253</v>
      </c>
      <c r="C3" s="322"/>
      <c r="D3" s="323"/>
    </row>
    <row r="4" spans="1:7">
      <c r="A4" s="318" t="s">
        <v>252</v>
      </c>
      <c r="B4" s="319" t="s">
        <v>253</v>
      </c>
      <c r="C4" s="324"/>
      <c r="D4" s="325"/>
    </row>
    <row r="5" spans="1:7">
      <c r="A5" s="318" t="s">
        <v>301</v>
      </c>
      <c r="B5" s="319" t="s">
        <v>253</v>
      </c>
      <c r="C5" s="324"/>
      <c r="D5" s="325"/>
    </row>
    <row r="6" spans="1:7">
      <c r="A6" s="318" t="s">
        <v>302</v>
      </c>
      <c r="B6" s="319" t="s">
        <v>253</v>
      </c>
      <c r="C6" s="326"/>
      <c r="D6" s="327"/>
    </row>
    <row r="7" spans="1:7">
      <c r="A7" s="318" t="s">
        <v>0</v>
      </c>
      <c r="B7" s="319" t="s">
        <v>253</v>
      </c>
      <c r="C7" s="328"/>
      <c r="D7" s="329"/>
      <c r="G7" s="330"/>
    </row>
    <row r="8" spans="1:7">
      <c r="A8" s="1321"/>
      <c r="B8" s="1322"/>
      <c r="C8" s="1322"/>
      <c r="D8" s="1323"/>
    </row>
    <row r="9" spans="1:7" ht="18" customHeight="1">
      <c r="A9" s="1319" t="s">
        <v>303</v>
      </c>
      <c r="B9" s="1320"/>
      <c r="C9" s="1320"/>
      <c r="D9" s="1320"/>
    </row>
    <row r="10" spans="1:7" ht="21.75" customHeight="1">
      <c r="A10" s="1318" t="s">
        <v>16</v>
      </c>
      <c r="B10" s="1318" t="s">
        <v>0</v>
      </c>
      <c r="C10" s="1318" t="s">
        <v>304</v>
      </c>
      <c r="D10" s="1318" t="s">
        <v>65</v>
      </c>
    </row>
    <row r="11" spans="1:7" ht="17.25" customHeight="1">
      <c r="A11" s="1318"/>
      <c r="B11" s="1318"/>
      <c r="C11" s="1318"/>
      <c r="D11" s="1318"/>
    </row>
    <row r="12" spans="1:7">
      <c r="A12" s="331" t="s">
        <v>305</v>
      </c>
      <c r="B12" s="332" t="s">
        <v>2231</v>
      </c>
      <c r="C12" s="333"/>
      <c r="D12" s="334"/>
    </row>
    <row r="13" spans="1:7" outlineLevel="1">
      <c r="A13" s="849" t="s">
        <v>306</v>
      </c>
      <c r="B13" s="848" t="s">
        <v>1056</v>
      </c>
      <c r="C13" s="847"/>
      <c r="D13" s="846"/>
    </row>
    <row r="14" spans="1:7" outlineLevel="1">
      <c r="A14" s="335" t="s">
        <v>307</v>
      </c>
      <c r="B14" s="336" t="s">
        <v>2232</v>
      </c>
      <c r="C14" s="337" t="s">
        <v>3</v>
      </c>
      <c r="D14" s="338">
        <v>1.28</v>
      </c>
    </row>
    <row r="15" spans="1:7" outlineLevel="1">
      <c r="A15" s="849" t="s">
        <v>308</v>
      </c>
      <c r="B15" s="848" t="s">
        <v>1051</v>
      </c>
      <c r="C15" s="847"/>
      <c r="D15" s="846"/>
    </row>
    <row r="16" spans="1:7" outlineLevel="1">
      <c r="A16" s="339" t="s">
        <v>309</v>
      </c>
      <c r="B16" s="340" t="s">
        <v>2232</v>
      </c>
      <c r="C16" s="341" t="s">
        <v>3</v>
      </c>
      <c r="D16" s="342">
        <v>7.72</v>
      </c>
    </row>
    <row r="17" spans="1:4" outlineLevel="1">
      <c r="A17" s="849" t="s">
        <v>311</v>
      </c>
      <c r="B17" s="848" t="s">
        <v>1055</v>
      </c>
      <c r="C17" s="847"/>
      <c r="D17" s="846"/>
    </row>
    <row r="18" spans="1:4" outlineLevel="1">
      <c r="A18" s="335" t="s">
        <v>312</v>
      </c>
      <c r="B18" s="336" t="s">
        <v>2232</v>
      </c>
      <c r="C18" s="337" t="s">
        <v>3</v>
      </c>
      <c r="D18" s="338">
        <v>18.8</v>
      </c>
    </row>
    <row r="19" spans="1:4">
      <c r="A19" s="331" t="s">
        <v>325</v>
      </c>
      <c r="B19" s="332" t="s">
        <v>2233</v>
      </c>
      <c r="C19" s="333"/>
      <c r="D19" s="334"/>
    </row>
    <row r="20" spans="1:4">
      <c r="A20" s="849" t="s">
        <v>326</v>
      </c>
      <c r="B20" s="848" t="s">
        <v>1051</v>
      </c>
      <c r="C20" s="847"/>
      <c r="D20" s="846"/>
    </row>
    <row r="21" spans="1:4">
      <c r="A21" s="992" t="s">
        <v>2234</v>
      </c>
      <c r="B21" s="993" t="s">
        <v>2235</v>
      </c>
      <c r="C21" s="994"/>
      <c r="D21" s="995"/>
    </row>
    <row r="22" spans="1:4">
      <c r="A22" s="339" t="s">
        <v>2236</v>
      </c>
      <c r="B22" s="340" t="s">
        <v>4802</v>
      </c>
      <c r="C22" s="341" t="s">
        <v>12</v>
      </c>
      <c r="D22" s="342">
        <v>1.76</v>
      </c>
    </row>
    <row r="23" spans="1:4">
      <c r="A23" s="331" t="s">
        <v>332</v>
      </c>
      <c r="B23" s="332" t="s">
        <v>152</v>
      </c>
      <c r="C23" s="333"/>
      <c r="D23" s="334"/>
    </row>
    <row r="24" spans="1:4" outlineLevel="1">
      <c r="A24" s="849" t="s">
        <v>333</v>
      </c>
      <c r="B24" s="848" t="s">
        <v>1056</v>
      </c>
      <c r="C24" s="847"/>
      <c r="D24" s="846"/>
    </row>
    <row r="25" spans="1:4" outlineLevel="1">
      <c r="A25" s="335" t="s">
        <v>334</v>
      </c>
      <c r="B25" s="336" t="s">
        <v>4803</v>
      </c>
      <c r="C25" s="337" t="s">
        <v>12</v>
      </c>
      <c r="D25" s="1107">
        <v>10.199999999999999</v>
      </c>
    </row>
    <row r="26" spans="1:4" outlineLevel="1">
      <c r="A26" s="339" t="s">
        <v>2238</v>
      </c>
      <c r="B26" s="340" t="s">
        <v>310</v>
      </c>
      <c r="C26" s="341" t="s">
        <v>12</v>
      </c>
      <c r="D26" s="1103">
        <v>393.22</v>
      </c>
    </row>
    <row r="27" spans="1:4" outlineLevel="1">
      <c r="A27" s="335" t="s">
        <v>4804</v>
      </c>
      <c r="B27" s="336" t="s">
        <v>1061</v>
      </c>
      <c r="C27" s="337" t="s">
        <v>12</v>
      </c>
      <c r="D27" s="1107">
        <v>9.35</v>
      </c>
    </row>
    <row r="28" spans="1:4" outlineLevel="1">
      <c r="A28" s="849" t="s">
        <v>335</v>
      </c>
      <c r="B28" s="848" t="s">
        <v>1053</v>
      </c>
      <c r="C28" s="847"/>
      <c r="D28" s="1111"/>
    </row>
    <row r="29" spans="1:4" outlineLevel="1">
      <c r="A29" s="339" t="s">
        <v>336</v>
      </c>
      <c r="B29" s="340" t="s">
        <v>4803</v>
      </c>
      <c r="C29" s="341" t="s">
        <v>12</v>
      </c>
      <c r="D29" s="1103">
        <v>9.6</v>
      </c>
    </row>
    <row r="30" spans="1:4" outlineLevel="1">
      <c r="A30" s="335" t="s">
        <v>2239</v>
      </c>
      <c r="B30" s="336" t="s">
        <v>310</v>
      </c>
      <c r="C30" s="337" t="s">
        <v>12</v>
      </c>
      <c r="D30" s="1107">
        <v>176.72</v>
      </c>
    </row>
    <row r="31" spans="1:4" outlineLevel="1">
      <c r="A31" s="339" t="s">
        <v>4805</v>
      </c>
      <c r="B31" s="340" t="s">
        <v>1061</v>
      </c>
      <c r="C31" s="341" t="s">
        <v>12</v>
      </c>
      <c r="D31" s="1103">
        <v>12.32</v>
      </c>
    </row>
    <row r="32" spans="1:4" outlineLevel="1">
      <c r="A32" s="849" t="s">
        <v>337</v>
      </c>
      <c r="B32" s="848" t="s">
        <v>1052</v>
      </c>
      <c r="C32" s="847"/>
      <c r="D32" s="1111"/>
    </row>
    <row r="33" spans="1:7" outlineLevel="1">
      <c r="A33" s="335" t="s">
        <v>338</v>
      </c>
      <c r="B33" s="336" t="s">
        <v>4803</v>
      </c>
      <c r="C33" s="337" t="s">
        <v>12</v>
      </c>
      <c r="D33" s="1107">
        <v>10.199999999999999</v>
      </c>
    </row>
    <row r="34" spans="1:7" outlineLevel="1">
      <c r="A34" s="339" t="s">
        <v>2240</v>
      </c>
      <c r="B34" s="340" t="s">
        <v>310</v>
      </c>
      <c r="C34" s="341" t="s">
        <v>12</v>
      </c>
      <c r="D34" s="1103">
        <v>175.52</v>
      </c>
    </row>
    <row r="35" spans="1:7" outlineLevel="1">
      <c r="A35" s="335" t="s">
        <v>4806</v>
      </c>
      <c r="B35" s="336" t="s">
        <v>1061</v>
      </c>
      <c r="C35" s="337" t="s">
        <v>12</v>
      </c>
      <c r="D35" s="1107">
        <v>13.42</v>
      </c>
    </row>
    <row r="36" spans="1:7" outlineLevel="1">
      <c r="A36" s="849" t="s">
        <v>565</v>
      </c>
      <c r="B36" s="848" t="s">
        <v>1051</v>
      </c>
      <c r="C36" s="847"/>
      <c r="D36" s="1111"/>
    </row>
    <row r="37" spans="1:7" outlineLevel="1">
      <c r="A37" s="339" t="s">
        <v>566</v>
      </c>
      <c r="B37" s="340" t="s">
        <v>4803</v>
      </c>
      <c r="C37" s="341" t="s">
        <v>12</v>
      </c>
      <c r="D37" s="1103">
        <v>9.5299999999999994</v>
      </c>
    </row>
    <row r="38" spans="1:7" outlineLevel="1">
      <c r="A38" s="335" t="s">
        <v>2241</v>
      </c>
      <c r="B38" s="336" t="s">
        <v>310</v>
      </c>
      <c r="C38" s="337" t="s">
        <v>12</v>
      </c>
      <c r="D38" s="1107">
        <v>167.61</v>
      </c>
    </row>
    <row r="39" spans="1:7" outlineLevel="1">
      <c r="A39" s="339" t="s">
        <v>4807</v>
      </c>
      <c r="B39" s="340" t="s">
        <v>1061</v>
      </c>
      <c r="C39" s="341" t="s">
        <v>12</v>
      </c>
      <c r="D39" s="1103">
        <v>257.49</v>
      </c>
    </row>
    <row r="40" spans="1:7" outlineLevel="1">
      <c r="A40" s="849" t="s">
        <v>567</v>
      </c>
      <c r="B40" s="848" t="s">
        <v>1050</v>
      </c>
      <c r="C40" s="847"/>
      <c r="D40" s="1111"/>
      <c r="F40" s="1380" t="s">
        <v>5496</v>
      </c>
      <c r="G40" s="1381"/>
    </row>
    <row r="41" spans="1:7" outlineLevel="1">
      <c r="A41" s="335" t="s">
        <v>568</v>
      </c>
      <c r="B41" s="336" t="s">
        <v>4803</v>
      </c>
      <c r="C41" s="337" t="s">
        <v>12</v>
      </c>
      <c r="D41" s="1107">
        <v>10.199999999999999</v>
      </c>
      <c r="F41" s="336" t="s">
        <v>4803</v>
      </c>
      <c r="G41" s="336">
        <f>SUMIF(B40:B75,F41,D40:D75)</f>
        <v>91.800000000000011</v>
      </c>
    </row>
    <row r="42" spans="1:7" outlineLevel="1">
      <c r="A42" s="339" t="s">
        <v>2242</v>
      </c>
      <c r="B42" s="340" t="s">
        <v>310</v>
      </c>
      <c r="C42" s="341" t="s">
        <v>12</v>
      </c>
      <c r="D42" s="1103">
        <v>176.86</v>
      </c>
      <c r="F42" s="340" t="s">
        <v>310</v>
      </c>
      <c r="G42" s="336">
        <f>SUMIF(B40:B75,F42,D40:D75)</f>
        <v>1702.47</v>
      </c>
    </row>
    <row r="43" spans="1:7" outlineLevel="1">
      <c r="A43" s="335" t="s">
        <v>4808</v>
      </c>
      <c r="B43" s="336" t="s">
        <v>1061</v>
      </c>
      <c r="C43" s="337" t="s">
        <v>12</v>
      </c>
      <c r="D43" s="1107">
        <v>129.16</v>
      </c>
      <c r="F43" s="336" t="s">
        <v>1061</v>
      </c>
      <c r="G43" s="336">
        <f>SUMIF(B40:B75,F43,D40:D75)</f>
        <v>1243.98</v>
      </c>
    </row>
    <row r="44" spans="1:7" outlineLevel="1">
      <c r="A44" s="849" t="s">
        <v>569</v>
      </c>
      <c r="B44" s="848" t="s">
        <v>1753</v>
      </c>
      <c r="C44" s="847"/>
      <c r="D44" s="1111"/>
    </row>
    <row r="45" spans="1:7" outlineLevel="1">
      <c r="A45" s="339" t="s">
        <v>570</v>
      </c>
      <c r="B45" s="340" t="s">
        <v>4803</v>
      </c>
      <c r="C45" s="341" t="s">
        <v>12</v>
      </c>
      <c r="D45" s="1103">
        <v>10.199999999999999</v>
      </c>
    </row>
    <row r="46" spans="1:7" outlineLevel="1">
      <c r="A46" s="335" t="s">
        <v>2243</v>
      </c>
      <c r="B46" s="336" t="s">
        <v>310</v>
      </c>
      <c r="C46" s="337" t="s">
        <v>12</v>
      </c>
      <c r="D46" s="1107">
        <v>176.86</v>
      </c>
    </row>
    <row r="47" spans="1:7" outlineLevel="1">
      <c r="A47" s="339" t="s">
        <v>4809</v>
      </c>
      <c r="B47" s="340" t="s">
        <v>1061</v>
      </c>
      <c r="C47" s="341" t="s">
        <v>12</v>
      </c>
      <c r="D47" s="1103">
        <v>129.16</v>
      </c>
    </row>
    <row r="48" spans="1:7" outlineLevel="1">
      <c r="A48" s="849" t="s">
        <v>571</v>
      </c>
      <c r="B48" s="848" t="s">
        <v>1754</v>
      </c>
      <c r="C48" s="847"/>
      <c r="D48" s="1111"/>
    </row>
    <row r="49" spans="1:4" outlineLevel="1">
      <c r="A49" s="335" t="s">
        <v>572</v>
      </c>
      <c r="B49" s="336" t="s">
        <v>4803</v>
      </c>
      <c r="C49" s="337" t="s">
        <v>12</v>
      </c>
      <c r="D49" s="1107">
        <v>10.199999999999999</v>
      </c>
    </row>
    <row r="50" spans="1:4" outlineLevel="1">
      <c r="A50" s="339" t="s">
        <v>2244</v>
      </c>
      <c r="B50" s="340" t="s">
        <v>310</v>
      </c>
      <c r="C50" s="341" t="s">
        <v>12</v>
      </c>
      <c r="D50" s="1103">
        <v>176.86</v>
      </c>
    </row>
    <row r="51" spans="1:4" outlineLevel="1">
      <c r="A51" s="335" t="s">
        <v>4810</v>
      </c>
      <c r="B51" s="336" t="s">
        <v>1061</v>
      </c>
      <c r="C51" s="337" t="s">
        <v>12</v>
      </c>
      <c r="D51" s="1107">
        <v>129.16</v>
      </c>
    </row>
    <row r="52" spans="1:4" outlineLevel="1">
      <c r="A52" s="849" t="s">
        <v>573</v>
      </c>
      <c r="B52" s="848" t="s">
        <v>1755</v>
      </c>
      <c r="C52" s="847"/>
      <c r="D52" s="1111"/>
    </row>
    <row r="53" spans="1:4" outlineLevel="1">
      <c r="A53" s="339" t="s">
        <v>574</v>
      </c>
      <c r="B53" s="340" t="s">
        <v>4803</v>
      </c>
      <c r="C53" s="341" t="s">
        <v>12</v>
      </c>
      <c r="D53" s="1103">
        <v>10.199999999999999</v>
      </c>
    </row>
    <row r="54" spans="1:4" outlineLevel="1">
      <c r="A54" s="335" t="s">
        <v>2245</v>
      </c>
      <c r="B54" s="336" t="s">
        <v>310</v>
      </c>
      <c r="C54" s="337" t="s">
        <v>12</v>
      </c>
      <c r="D54" s="1107">
        <v>176.86</v>
      </c>
    </row>
    <row r="55" spans="1:4" outlineLevel="1">
      <c r="A55" s="339" t="s">
        <v>4811</v>
      </c>
      <c r="B55" s="340" t="s">
        <v>1061</v>
      </c>
      <c r="C55" s="341" t="s">
        <v>12</v>
      </c>
      <c r="D55" s="1103">
        <v>129.16</v>
      </c>
    </row>
    <row r="56" spans="1:4" outlineLevel="1">
      <c r="A56" s="849" t="s">
        <v>1811</v>
      </c>
      <c r="B56" s="848" t="s">
        <v>1756</v>
      </c>
      <c r="C56" s="847"/>
      <c r="D56" s="1111"/>
    </row>
    <row r="57" spans="1:4" outlineLevel="1">
      <c r="A57" s="335" t="s">
        <v>2246</v>
      </c>
      <c r="B57" s="336" t="s">
        <v>4803</v>
      </c>
      <c r="C57" s="337" t="s">
        <v>12</v>
      </c>
      <c r="D57" s="1107">
        <v>10.199999999999999</v>
      </c>
    </row>
    <row r="58" spans="1:4" outlineLevel="1">
      <c r="A58" s="339" t="s">
        <v>2247</v>
      </c>
      <c r="B58" s="340" t="s">
        <v>310</v>
      </c>
      <c r="C58" s="341" t="s">
        <v>12</v>
      </c>
      <c r="D58" s="1103">
        <v>176.86</v>
      </c>
    </row>
    <row r="59" spans="1:4" outlineLevel="1">
      <c r="A59" s="335" t="s">
        <v>4812</v>
      </c>
      <c r="B59" s="336" t="s">
        <v>1061</v>
      </c>
      <c r="C59" s="337" t="s">
        <v>12</v>
      </c>
      <c r="D59" s="1107">
        <v>129.16</v>
      </c>
    </row>
    <row r="60" spans="1:4" outlineLevel="1">
      <c r="A60" s="849" t="s">
        <v>1812</v>
      </c>
      <c r="B60" s="848" t="s">
        <v>1757</v>
      </c>
      <c r="C60" s="847"/>
      <c r="D60" s="1111"/>
    </row>
    <row r="61" spans="1:4" outlineLevel="1">
      <c r="A61" s="339" t="s">
        <v>2248</v>
      </c>
      <c r="B61" s="340" t="s">
        <v>4803</v>
      </c>
      <c r="C61" s="341" t="s">
        <v>12</v>
      </c>
      <c r="D61" s="1103">
        <v>10.199999999999999</v>
      </c>
    </row>
    <row r="62" spans="1:4" outlineLevel="1">
      <c r="A62" s="335" t="s">
        <v>2249</v>
      </c>
      <c r="B62" s="336" t="s">
        <v>310</v>
      </c>
      <c r="C62" s="337" t="s">
        <v>12</v>
      </c>
      <c r="D62" s="1107">
        <v>176.86</v>
      </c>
    </row>
    <row r="63" spans="1:4" outlineLevel="1">
      <c r="A63" s="339" t="s">
        <v>4813</v>
      </c>
      <c r="B63" s="340" t="s">
        <v>1061</v>
      </c>
      <c r="C63" s="341" t="s">
        <v>12</v>
      </c>
      <c r="D63" s="1103">
        <v>129.16</v>
      </c>
    </row>
    <row r="64" spans="1:4" outlineLevel="1">
      <c r="A64" s="849" t="s">
        <v>1813</v>
      </c>
      <c r="B64" s="848" t="s">
        <v>1758</v>
      </c>
      <c r="C64" s="847"/>
      <c r="D64" s="1111"/>
    </row>
    <row r="65" spans="1:4" outlineLevel="1">
      <c r="A65" s="335" t="s">
        <v>2250</v>
      </c>
      <c r="B65" s="336" t="s">
        <v>4803</v>
      </c>
      <c r="C65" s="337" t="s">
        <v>12</v>
      </c>
      <c r="D65" s="1107">
        <v>10.199999999999999</v>
      </c>
    </row>
    <row r="66" spans="1:4" outlineLevel="1">
      <c r="A66" s="339" t="s">
        <v>2251</v>
      </c>
      <c r="B66" s="340" t="s">
        <v>310</v>
      </c>
      <c r="C66" s="341" t="s">
        <v>12</v>
      </c>
      <c r="D66" s="1103">
        <v>176.86</v>
      </c>
    </row>
    <row r="67" spans="1:4" outlineLevel="1">
      <c r="A67" s="335" t="s">
        <v>4814</v>
      </c>
      <c r="B67" s="336" t="s">
        <v>1061</v>
      </c>
      <c r="C67" s="337" t="s">
        <v>12</v>
      </c>
      <c r="D67" s="1107">
        <v>129.16</v>
      </c>
    </row>
    <row r="68" spans="1:4" outlineLevel="1">
      <c r="A68" s="849" t="s">
        <v>1814</v>
      </c>
      <c r="B68" s="848" t="s">
        <v>1759</v>
      </c>
      <c r="C68" s="847"/>
      <c r="D68" s="1111"/>
    </row>
    <row r="69" spans="1:4" outlineLevel="1">
      <c r="A69" s="339" t="s">
        <v>2252</v>
      </c>
      <c r="B69" s="340" t="s">
        <v>4803</v>
      </c>
      <c r="C69" s="341" t="s">
        <v>12</v>
      </c>
      <c r="D69" s="1103">
        <v>10.199999999999999</v>
      </c>
    </row>
    <row r="70" spans="1:4" outlineLevel="1">
      <c r="A70" s="335" t="s">
        <v>2253</v>
      </c>
      <c r="B70" s="336" t="s">
        <v>310</v>
      </c>
      <c r="C70" s="337" t="s">
        <v>12</v>
      </c>
      <c r="D70" s="1107">
        <v>176.86</v>
      </c>
    </row>
    <row r="71" spans="1:4" outlineLevel="1">
      <c r="A71" s="339" t="s">
        <v>4815</v>
      </c>
      <c r="B71" s="340" t="s">
        <v>1061</v>
      </c>
      <c r="C71" s="341" t="s">
        <v>12</v>
      </c>
      <c r="D71" s="1103">
        <v>129.16</v>
      </c>
    </row>
    <row r="72" spans="1:4" outlineLevel="1">
      <c r="A72" s="849" t="s">
        <v>1815</v>
      </c>
      <c r="B72" s="848" t="s">
        <v>1049</v>
      </c>
      <c r="C72" s="847"/>
      <c r="D72" s="1111"/>
    </row>
    <row r="73" spans="1:4" outlineLevel="1">
      <c r="A73" s="335" t="s">
        <v>2254</v>
      </c>
      <c r="B73" s="336" t="s">
        <v>4803</v>
      </c>
      <c r="C73" s="337" t="s">
        <v>12</v>
      </c>
      <c r="D73" s="1107">
        <f>D69</f>
        <v>10.199999999999999</v>
      </c>
    </row>
    <row r="74" spans="1:4" outlineLevel="1">
      <c r="A74" s="339" t="s">
        <v>2255</v>
      </c>
      <c r="B74" s="340" t="s">
        <v>310</v>
      </c>
      <c r="C74" s="341" t="s">
        <v>12</v>
      </c>
      <c r="D74" s="1103">
        <v>287.58999999999997</v>
      </c>
    </row>
    <row r="75" spans="1:4" outlineLevel="1">
      <c r="A75" s="335" t="s">
        <v>4816</v>
      </c>
      <c r="B75" s="336" t="s">
        <v>1061</v>
      </c>
      <c r="C75" s="337" t="s">
        <v>12</v>
      </c>
      <c r="D75" s="1107">
        <v>210.7</v>
      </c>
    </row>
    <row r="76" spans="1:4" outlineLevel="1">
      <c r="A76" s="849" t="s">
        <v>1816</v>
      </c>
      <c r="B76" s="848" t="s">
        <v>1048</v>
      </c>
      <c r="C76" s="847"/>
      <c r="D76" s="1111"/>
    </row>
    <row r="77" spans="1:4" outlineLevel="1">
      <c r="A77" s="339" t="s">
        <v>2256</v>
      </c>
      <c r="B77" s="340" t="s">
        <v>4803</v>
      </c>
      <c r="C77" s="341" t="s">
        <v>12</v>
      </c>
      <c r="D77" s="1103">
        <v>10.199999999999999</v>
      </c>
    </row>
    <row r="78" spans="1:4" outlineLevel="1">
      <c r="A78" s="335" t="s">
        <v>2257</v>
      </c>
      <c r="B78" s="336" t="s">
        <v>310</v>
      </c>
      <c r="C78" s="337" t="s">
        <v>12</v>
      </c>
      <c r="D78" s="1107">
        <v>122.99</v>
      </c>
    </row>
    <row r="79" spans="1:4" outlineLevel="1">
      <c r="A79" s="339" t="s">
        <v>4817</v>
      </c>
      <c r="B79" s="340" t="s">
        <v>1061</v>
      </c>
      <c r="C79" s="341" t="s">
        <v>12</v>
      </c>
      <c r="D79" s="1103">
        <v>116.66</v>
      </c>
    </row>
    <row r="80" spans="1:4" outlineLevel="1">
      <c r="A80" s="849" t="s">
        <v>1821</v>
      </c>
      <c r="B80" s="848" t="s">
        <v>1055</v>
      </c>
      <c r="C80" s="847"/>
      <c r="D80" s="1111"/>
    </row>
    <row r="81" spans="1:4" outlineLevel="1">
      <c r="A81" s="335" t="s">
        <v>2258</v>
      </c>
      <c r="B81" s="336" t="s">
        <v>4803</v>
      </c>
      <c r="C81" s="337" t="s">
        <v>12</v>
      </c>
      <c r="D81" s="1107">
        <v>9.6</v>
      </c>
    </row>
    <row r="82" spans="1:4" outlineLevel="1">
      <c r="A82" s="339" t="s">
        <v>2259</v>
      </c>
      <c r="B82" s="340" t="s">
        <v>310</v>
      </c>
      <c r="C82" s="341" t="s">
        <v>12</v>
      </c>
      <c r="D82" s="1103">
        <v>93.55</v>
      </c>
    </row>
    <row r="83" spans="1:4" outlineLevel="1">
      <c r="A83" s="335" t="s">
        <v>4818</v>
      </c>
      <c r="B83" s="336" t="s">
        <v>1061</v>
      </c>
      <c r="C83" s="337" t="s">
        <v>12</v>
      </c>
      <c r="D83" s="1107">
        <v>7.54</v>
      </c>
    </row>
    <row r="84" spans="1:4" outlineLevel="1">
      <c r="A84" s="849" t="s">
        <v>1822</v>
      </c>
      <c r="B84" s="848" t="s">
        <v>1058</v>
      </c>
      <c r="C84" s="847"/>
      <c r="D84" s="1111"/>
    </row>
    <row r="85" spans="1:4" outlineLevel="1">
      <c r="A85" s="339" t="s">
        <v>2260</v>
      </c>
      <c r="B85" s="340" t="s">
        <v>310</v>
      </c>
      <c r="C85" s="341" t="s">
        <v>12</v>
      </c>
      <c r="D85" s="1103">
        <v>24.02</v>
      </c>
    </row>
    <row r="86" spans="1:4">
      <c r="A86" s="331" t="s">
        <v>339</v>
      </c>
      <c r="B86" s="332" t="s">
        <v>563</v>
      </c>
      <c r="C86" s="333"/>
      <c r="D86" s="334"/>
    </row>
    <row r="87" spans="1:4">
      <c r="A87" s="849" t="s">
        <v>343</v>
      </c>
      <c r="B87" s="848" t="s">
        <v>1052</v>
      </c>
      <c r="C87" s="847"/>
      <c r="D87" s="846"/>
    </row>
    <row r="88" spans="1:4">
      <c r="A88" s="339" t="s">
        <v>344</v>
      </c>
      <c r="B88" s="340" t="s">
        <v>1060</v>
      </c>
      <c r="C88" s="341" t="s">
        <v>12</v>
      </c>
      <c r="D88" s="342">
        <v>24.1</v>
      </c>
    </row>
    <row r="89" spans="1:4">
      <c r="A89" s="849" t="s">
        <v>346</v>
      </c>
      <c r="B89" s="848" t="s">
        <v>1051</v>
      </c>
      <c r="C89" s="847"/>
      <c r="D89" s="846"/>
    </row>
    <row r="90" spans="1:4">
      <c r="A90" s="339" t="s">
        <v>347</v>
      </c>
      <c r="B90" s="340" t="s">
        <v>1060</v>
      </c>
      <c r="C90" s="341" t="s">
        <v>12</v>
      </c>
      <c r="D90" s="342">
        <v>7.69</v>
      </c>
    </row>
    <row r="91" spans="1:4">
      <c r="A91" s="849" t="s">
        <v>1838</v>
      </c>
      <c r="B91" s="848" t="s">
        <v>1048</v>
      </c>
      <c r="C91" s="847"/>
      <c r="D91" s="846"/>
    </row>
    <row r="92" spans="1:4">
      <c r="A92" s="339" t="s">
        <v>1839</v>
      </c>
      <c r="B92" s="340" t="s">
        <v>1060</v>
      </c>
      <c r="C92" s="341" t="s">
        <v>12</v>
      </c>
      <c r="D92" s="342">
        <v>0.89</v>
      </c>
    </row>
    <row r="93" spans="1:4">
      <c r="A93" s="331" t="s">
        <v>366</v>
      </c>
      <c r="B93" s="332" t="s">
        <v>408</v>
      </c>
      <c r="C93" s="333"/>
      <c r="D93" s="334"/>
    </row>
    <row r="94" spans="1:4" outlineLevel="1">
      <c r="A94" s="849" t="s">
        <v>367</v>
      </c>
      <c r="B94" s="848" t="s">
        <v>1056</v>
      </c>
      <c r="C94" s="847"/>
      <c r="D94" s="846"/>
    </row>
    <row r="95" spans="1:4" outlineLevel="1">
      <c r="A95" s="335" t="s">
        <v>368</v>
      </c>
      <c r="B95" s="336" t="s">
        <v>564</v>
      </c>
      <c r="C95" s="337" t="s">
        <v>12</v>
      </c>
      <c r="D95" s="338">
        <v>30.73</v>
      </c>
    </row>
    <row r="96" spans="1:4" outlineLevel="1">
      <c r="A96" s="849" t="s">
        <v>369</v>
      </c>
      <c r="B96" s="848" t="s">
        <v>1053</v>
      </c>
      <c r="C96" s="847"/>
      <c r="D96" s="846"/>
    </row>
    <row r="97" spans="1:4" outlineLevel="1">
      <c r="A97" s="339" t="s">
        <v>370</v>
      </c>
      <c r="B97" s="340" t="s">
        <v>564</v>
      </c>
      <c r="C97" s="341" t="s">
        <v>12</v>
      </c>
      <c r="D97" s="342">
        <v>35.590000000000003</v>
      </c>
    </row>
    <row r="98" spans="1:4" outlineLevel="1">
      <c r="A98" s="849" t="s">
        <v>371</v>
      </c>
      <c r="B98" s="848" t="s">
        <v>1052</v>
      </c>
      <c r="C98" s="847"/>
      <c r="D98" s="846"/>
    </row>
    <row r="99" spans="1:4" outlineLevel="1">
      <c r="A99" s="335" t="s">
        <v>372</v>
      </c>
      <c r="B99" s="336" t="s">
        <v>564</v>
      </c>
      <c r="C99" s="337" t="s">
        <v>12</v>
      </c>
      <c r="D99" s="338">
        <v>38.61</v>
      </c>
    </row>
    <row r="100" spans="1:4" outlineLevel="1">
      <c r="A100" s="849" t="s">
        <v>373</v>
      </c>
      <c r="B100" s="848" t="s">
        <v>1051</v>
      </c>
      <c r="C100" s="847"/>
      <c r="D100" s="846"/>
    </row>
    <row r="101" spans="1:4" outlineLevel="1">
      <c r="A101" s="339" t="s">
        <v>374</v>
      </c>
      <c r="B101" s="340" t="s">
        <v>564</v>
      </c>
      <c r="C101" s="341" t="s">
        <v>12</v>
      </c>
      <c r="D101" s="342">
        <v>45.61</v>
      </c>
    </row>
    <row r="102" spans="1:4" outlineLevel="1">
      <c r="A102" s="849" t="s">
        <v>375</v>
      </c>
      <c r="B102" s="848" t="s">
        <v>1050</v>
      </c>
      <c r="C102" s="847"/>
      <c r="D102" s="846"/>
    </row>
    <row r="103" spans="1:4" outlineLevel="1">
      <c r="A103" s="335" t="s">
        <v>376</v>
      </c>
      <c r="B103" s="336" t="s">
        <v>564</v>
      </c>
      <c r="C103" s="337" t="s">
        <v>12</v>
      </c>
      <c r="D103" s="338">
        <v>38.42</v>
      </c>
    </row>
    <row r="104" spans="1:4" outlineLevel="1">
      <c r="A104" s="849" t="s">
        <v>377</v>
      </c>
      <c r="B104" s="848" t="s">
        <v>1753</v>
      </c>
      <c r="C104" s="847"/>
      <c r="D104" s="846"/>
    </row>
    <row r="105" spans="1:4" outlineLevel="1">
      <c r="A105" s="339" t="s">
        <v>378</v>
      </c>
      <c r="B105" s="340" t="s">
        <v>564</v>
      </c>
      <c r="C105" s="341" t="s">
        <v>12</v>
      </c>
      <c r="D105" s="342">
        <v>38.42</v>
      </c>
    </row>
    <row r="106" spans="1:4" outlineLevel="1">
      <c r="A106" s="849" t="s">
        <v>379</v>
      </c>
      <c r="B106" s="848" t="s">
        <v>1754</v>
      </c>
      <c r="C106" s="847"/>
      <c r="D106" s="846"/>
    </row>
    <row r="107" spans="1:4" outlineLevel="1">
      <c r="A107" s="335" t="s">
        <v>380</v>
      </c>
      <c r="B107" s="336" t="s">
        <v>564</v>
      </c>
      <c r="C107" s="337" t="s">
        <v>12</v>
      </c>
      <c r="D107" s="338">
        <v>38.42</v>
      </c>
    </row>
    <row r="108" spans="1:4" outlineLevel="1">
      <c r="A108" s="849" t="s">
        <v>381</v>
      </c>
      <c r="B108" s="848" t="s">
        <v>1755</v>
      </c>
      <c r="C108" s="847"/>
      <c r="D108" s="846"/>
    </row>
    <row r="109" spans="1:4" outlineLevel="1">
      <c r="A109" s="339" t="s">
        <v>382</v>
      </c>
      <c r="B109" s="340" t="s">
        <v>564</v>
      </c>
      <c r="C109" s="341" t="s">
        <v>12</v>
      </c>
      <c r="D109" s="342">
        <v>38.42</v>
      </c>
    </row>
    <row r="110" spans="1:4" outlineLevel="1">
      <c r="A110" s="849" t="s">
        <v>1840</v>
      </c>
      <c r="B110" s="848" t="s">
        <v>1756</v>
      </c>
      <c r="C110" s="847"/>
      <c r="D110" s="846"/>
    </row>
    <row r="111" spans="1:4" outlineLevel="1">
      <c r="A111" s="335" t="s">
        <v>2262</v>
      </c>
      <c r="B111" s="336" t="s">
        <v>564</v>
      </c>
      <c r="C111" s="337" t="s">
        <v>12</v>
      </c>
      <c r="D111" s="338">
        <v>38.42</v>
      </c>
    </row>
    <row r="112" spans="1:4" outlineLevel="1">
      <c r="A112" s="849" t="s">
        <v>1841</v>
      </c>
      <c r="B112" s="848" t="s">
        <v>1757</v>
      </c>
      <c r="C112" s="847"/>
      <c r="D112" s="846"/>
    </row>
    <row r="113" spans="1:4" outlineLevel="1">
      <c r="A113" s="339" t="s">
        <v>2263</v>
      </c>
      <c r="B113" s="340" t="s">
        <v>564</v>
      </c>
      <c r="C113" s="341" t="s">
        <v>12</v>
      </c>
      <c r="D113" s="342">
        <v>38.42</v>
      </c>
    </row>
    <row r="114" spans="1:4" outlineLevel="1">
      <c r="A114" s="849" t="s">
        <v>1842</v>
      </c>
      <c r="B114" s="848" t="s">
        <v>1758</v>
      </c>
      <c r="C114" s="847"/>
      <c r="D114" s="846"/>
    </row>
    <row r="115" spans="1:4" outlineLevel="1">
      <c r="A115" s="335" t="s">
        <v>2264</v>
      </c>
      <c r="B115" s="336" t="s">
        <v>564</v>
      </c>
      <c r="C115" s="337" t="s">
        <v>12</v>
      </c>
      <c r="D115" s="338">
        <v>38.42</v>
      </c>
    </row>
    <row r="116" spans="1:4" outlineLevel="1">
      <c r="A116" s="849" t="s">
        <v>1843</v>
      </c>
      <c r="B116" s="848" t="s">
        <v>1759</v>
      </c>
      <c r="C116" s="847"/>
      <c r="D116" s="846"/>
    </row>
    <row r="117" spans="1:4" outlineLevel="1">
      <c r="A117" s="339" t="s">
        <v>2265</v>
      </c>
      <c r="B117" s="340" t="s">
        <v>564</v>
      </c>
      <c r="C117" s="341" t="s">
        <v>12</v>
      </c>
      <c r="D117" s="342">
        <v>38.42</v>
      </c>
    </row>
    <row r="118" spans="1:4" outlineLevel="1">
      <c r="A118" s="849" t="s">
        <v>1844</v>
      </c>
      <c r="B118" s="848" t="s">
        <v>1049</v>
      </c>
      <c r="C118" s="847"/>
      <c r="D118" s="846"/>
    </row>
    <row r="119" spans="1:4" outlineLevel="1">
      <c r="A119" s="335" t="s">
        <v>2266</v>
      </c>
      <c r="B119" s="336" t="s">
        <v>564</v>
      </c>
      <c r="C119" s="337" t="s">
        <v>12</v>
      </c>
      <c r="D119" s="338">
        <v>63.57</v>
      </c>
    </row>
    <row r="120" spans="1:4" outlineLevel="1">
      <c r="A120" s="849" t="s">
        <v>1845</v>
      </c>
      <c r="B120" s="848" t="s">
        <v>1048</v>
      </c>
      <c r="C120" s="847"/>
      <c r="D120" s="846"/>
    </row>
    <row r="121" spans="1:4" outlineLevel="1">
      <c r="A121" s="339" t="s">
        <v>2267</v>
      </c>
      <c r="B121" s="340" t="s">
        <v>564</v>
      </c>
      <c r="C121" s="341" t="s">
        <v>12</v>
      </c>
      <c r="D121" s="342">
        <v>37.72</v>
      </c>
    </row>
    <row r="122" spans="1:4" outlineLevel="1">
      <c r="A122" s="849" t="s">
        <v>1846</v>
      </c>
      <c r="B122" s="848" t="s">
        <v>1055</v>
      </c>
      <c r="C122" s="847"/>
      <c r="D122" s="846"/>
    </row>
    <row r="123" spans="1:4" outlineLevel="1">
      <c r="A123" s="335" t="s">
        <v>2268</v>
      </c>
      <c r="B123" s="336" t="s">
        <v>564</v>
      </c>
      <c r="C123" s="337" t="s">
        <v>12</v>
      </c>
      <c r="D123" s="338">
        <v>33.47</v>
      </c>
    </row>
    <row r="124" spans="1:4">
      <c r="A124" s="331" t="s">
        <v>1847</v>
      </c>
      <c r="B124" s="332" t="s">
        <v>407</v>
      </c>
      <c r="C124" s="333"/>
      <c r="D124" s="334"/>
    </row>
    <row r="125" spans="1:4" outlineLevel="1">
      <c r="A125" s="849" t="s">
        <v>1848</v>
      </c>
      <c r="B125" s="848" t="s">
        <v>1056</v>
      </c>
      <c r="C125" s="847"/>
      <c r="D125" s="846"/>
    </row>
    <row r="126" spans="1:4" outlineLevel="1">
      <c r="A126" s="339" t="s">
        <v>1849</v>
      </c>
      <c r="B126" s="340" t="s">
        <v>406</v>
      </c>
      <c r="C126" s="341" t="s">
        <v>3</v>
      </c>
      <c r="D126" s="342">
        <v>197.56</v>
      </c>
    </row>
    <row r="127" spans="1:4" outlineLevel="1">
      <c r="A127" s="849" t="s">
        <v>1850</v>
      </c>
      <c r="B127" s="848" t="s">
        <v>1053</v>
      </c>
      <c r="C127" s="847"/>
      <c r="D127" s="846"/>
    </row>
    <row r="128" spans="1:4" outlineLevel="1">
      <c r="A128" s="335" t="s">
        <v>1851</v>
      </c>
      <c r="B128" s="336" t="s">
        <v>406</v>
      </c>
      <c r="C128" s="337" t="s">
        <v>3</v>
      </c>
      <c r="D128" s="338">
        <v>114.24</v>
      </c>
    </row>
    <row r="129" spans="1:4" outlineLevel="1">
      <c r="A129" s="849" t="s">
        <v>1852</v>
      </c>
      <c r="B129" s="848" t="s">
        <v>1052</v>
      </c>
      <c r="C129" s="847"/>
      <c r="D129" s="846"/>
    </row>
    <row r="130" spans="1:4" outlineLevel="1">
      <c r="A130" s="339" t="s">
        <v>1853</v>
      </c>
      <c r="B130" s="340" t="s">
        <v>406</v>
      </c>
      <c r="C130" s="341" t="s">
        <v>3</v>
      </c>
      <c r="D130" s="342">
        <v>147.24</v>
      </c>
    </row>
    <row r="131" spans="1:4" outlineLevel="1">
      <c r="A131" s="849" t="s">
        <v>2269</v>
      </c>
      <c r="B131" s="848" t="s">
        <v>1051</v>
      </c>
      <c r="C131" s="847"/>
      <c r="D131" s="846"/>
    </row>
    <row r="132" spans="1:4" outlineLevel="1">
      <c r="A132" s="335" t="s">
        <v>2270</v>
      </c>
      <c r="B132" s="336" t="s">
        <v>406</v>
      </c>
      <c r="C132" s="337" t="s">
        <v>3</v>
      </c>
      <c r="D132" s="338">
        <v>286.79000000000002</v>
      </c>
    </row>
    <row r="133" spans="1:4" outlineLevel="1">
      <c r="A133" s="849" t="s">
        <v>2271</v>
      </c>
      <c r="B133" s="848" t="s">
        <v>1050</v>
      </c>
      <c r="C133" s="847"/>
      <c r="D133" s="846"/>
    </row>
    <row r="134" spans="1:4" outlineLevel="1">
      <c r="A134" s="339" t="s">
        <v>2272</v>
      </c>
      <c r="B134" s="340" t="s">
        <v>406</v>
      </c>
      <c r="C134" s="341" t="s">
        <v>3</v>
      </c>
      <c r="D134" s="342">
        <v>188.56</v>
      </c>
    </row>
    <row r="135" spans="1:4" outlineLevel="1">
      <c r="A135" s="849" t="s">
        <v>2273</v>
      </c>
      <c r="B135" s="848" t="s">
        <v>1753</v>
      </c>
      <c r="C135" s="847"/>
      <c r="D135" s="846"/>
    </row>
    <row r="136" spans="1:4" outlineLevel="1">
      <c r="A136" s="335" t="s">
        <v>2274</v>
      </c>
      <c r="B136" s="336" t="s">
        <v>406</v>
      </c>
      <c r="C136" s="337" t="s">
        <v>3</v>
      </c>
      <c r="D136" s="338">
        <v>188.56</v>
      </c>
    </row>
    <row r="137" spans="1:4" outlineLevel="1">
      <c r="A137" s="849" t="s">
        <v>2275</v>
      </c>
      <c r="B137" s="848" t="s">
        <v>1754</v>
      </c>
      <c r="C137" s="847"/>
      <c r="D137" s="846"/>
    </row>
    <row r="138" spans="1:4" outlineLevel="1">
      <c r="A138" s="339" t="s">
        <v>2276</v>
      </c>
      <c r="B138" s="340" t="s">
        <v>406</v>
      </c>
      <c r="C138" s="341" t="s">
        <v>3</v>
      </c>
      <c r="D138" s="342">
        <v>188.56</v>
      </c>
    </row>
    <row r="139" spans="1:4" outlineLevel="1">
      <c r="A139" s="849" t="s">
        <v>2277</v>
      </c>
      <c r="B139" s="848" t="s">
        <v>1755</v>
      </c>
      <c r="C139" s="847"/>
      <c r="D139" s="846"/>
    </row>
    <row r="140" spans="1:4" outlineLevel="1">
      <c r="A140" s="335" t="s">
        <v>2278</v>
      </c>
      <c r="B140" s="336" t="s">
        <v>406</v>
      </c>
      <c r="C140" s="337" t="s">
        <v>3</v>
      </c>
      <c r="D140" s="338">
        <v>188.56</v>
      </c>
    </row>
    <row r="141" spans="1:4" outlineLevel="1">
      <c r="A141" s="849" t="s">
        <v>2279</v>
      </c>
      <c r="B141" s="848" t="s">
        <v>1756</v>
      </c>
      <c r="C141" s="847"/>
      <c r="D141" s="846"/>
    </row>
    <row r="142" spans="1:4" outlineLevel="1">
      <c r="A142" s="339" t="s">
        <v>2280</v>
      </c>
      <c r="B142" s="340" t="s">
        <v>406</v>
      </c>
      <c r="C142" s="341" t="s">
        <v>3</v>
      </c>
      <c r="D142" s="342">
        <v>188.56</v>
      </c>
    </row>
    <row r="143" spans="1:4" outlineLevel="1">
      <c r="A143" s="849" t="s">
        <v>2281</v>
      </c>
      <c r="B143" s="848" t="s">
        <v>1757</v>
      </c>
      <c r="C143" s="847"/>
      <c r="D143" s="846"/>
    </row>
    <row r="144" spans="1:4" outlineLevel="1">
      <c r="A144" s="335" t="s">
        <v>2282</v>
      </c>
      <c r="B144" s="336" t="s">
        <v>406</v>
      </c>
      <c r="C144" s="337" t="s">
        <v>3</v>
      </c>
      <c r="D144" s="338">
        <v>188.56</v>
      </c>
    </row>
    <row r="145" spans="1:4" outlineLevel="1">
      <c r="A145" s="849" t="s">
        <v>2283</v>
      </c>
      <c r="B145" s="848" t="s">
        <v>1758</v>
      </c>
      <c r="C145" s="847"/>
      <c r="D145" s="846"/>
    </row>
    <row r="146" spans="1:4" outlineLevel="1">
      <c r="A146" s="339" t="s">
        <v>2284</v>
      </c>
      <c r="B146" s="340" t="s">
        <v>406</v>
      </c>
      <c r="C146" s="341" t="s">
        <v>3</v>
      </c>
      <c r="D146" s="342">
        <v>188.56</v>
      </c>
    </row>
    <row r="147" spans="1:4" outlineLevel="1">
      <c r="A147" s="849" t="s">
        <v>2285</v>
      </c>
      <c r="B147" s="848" t="s">
        <v>1759</v>
      </c>
      <c r="C147" s="847"/>
      <c r="D147" s="846"/>
    </row>
    <row r="148" spans="1:4" outlineLevel="1">
      <c r="A148" s="335" t="s">
        <v>2286</v>
      </c>
      <c r="B148" s="336" t="s">
        <v>406</v>
      </c>
      <c r="C148" s="337" t="s">
        <v>3</v>
      </c>
      <c r="D148" s="338">
        <v>188.56</v>
      </c>
    </row>
    <row r="149" spans="1:4" outlineLevel="1">
      <c r="A149" s="849" t="s">
        <v>2287</v>
      </c>
      <c r="B149" s="848" t="s">
        <v>1049</v>
      </c>
      <c r="C149" s="847"/>
      <c r="D149" s="846"/>
    </row>
    <row r="150" spans="1:4" outlineLevel="1">
      <c r="A150" s="339" t="s">
        <v>2288</v>
      </c>
      <c r="B150" s="340" t="s">
        <v>406</v>
      </c>
      <c r="C150" s="341" t="s">
        <v>3</v>
      </c>
      <c r="D150" s="342">
        <v>234.73</v>
      </c>
    </row>
    <row r="151" spans="1:4" outlineLevel="1">
      <c r="A151" s="849" t="s">
        <v>2289</v>
      </c>
      <c r="B151" s="848" t="s">
        <v>1048</v>
      </c>
      <c r="C151" s="847"/>
      <c r="D151" s="846"/>
    </row>
    <row r="152" spans="1:4" outlineLevel="1">
      <c r="A152" s="335" t="s">
        <v>2290</v>
      </c>
      <c r="B152" s="336" t="s">
        <v>406</v>
      </c>
      <c r="C152" s="337" t="s">
        <v>3</v>
      </c>
      <c r="D152" s="338">
        <v>170.08</v>
      </c>
    </row>
    <row r="153" spans="1:4" outlineLevel="1">
      <c r="A153" s="849" t="s">
        <v>2291</v>
      </c>
      <c r="B153" s="848" t="s">
        <v>1055</v>
      </c>
      <c r="C153" s="847"/>
      <c r="D153" s="846"/>
    </row>
    <row r="154" spans="1:4" outlineLevel="1">
      <c r="A154" s="339" t="s">
        <v>2292</v>
      </c>
      <c r="B154" s="340" t="s">
        <v>406</v>
      </c>
      <c r="C154" s="341" t="s">
        <v>3</v>
      </c>
      <c r="D154" s="342">
        <v>128.08000000000001</v>
      </c>
    </row>
    <row r="155" spans="1:4" outlineLevel="1">
      <c r="A155" s="849" t="s">
        <v>2293</v>
      </c>
      <c r="B155" s="848" t="s">
        <v>1058</v>
      </c>
      <c r="C155" s="847"/>
      <c r="D155" s="846"/>
    </row>
    <row r="156" spans="1:4" outlineLevel="1">
      <c r="A156" s="335" t="s">
        <v>2294</v>
      </c>
      <c r="B156" s="336" t="s">
        <v>406</v>
      </c>
      <c r="C156" s="337" t="s">
        <v>3</v>
      </c>
      <c r="D156" s="338">
        <v>21.83</v>
      </c>
    </row>
    <row r="157" spans="1:4">
      <c r="A157" s="331" t="s">
        <v>1854</v>
      </c>
      <c r="B157" s="332" t="s">
        <v>1057</v>
      </c>
      <c r="C157" s="333"/>
      <c r="D157" s="334"/>
    </row>
    <row r="158" spans="1:4" outlineLevel="1">
      <c r="A158" s="849" t="s">
        <v>1855</v>
      </c>
      <c r="B158" s="848" t="s">
        <v>1056</v>
      </c>
      <c r="C158" s="847"/>
      <c r="D158" s="846"/>
    </row>
    <row r="159" spans="1:4" outlineLevel="1">
      <c r="A159" s="339" t="s">
        <v>1856</v>
      </c>
      <c r="B159" s="340" t="s">
        <v>1054</v>
      </c>
      <c r="C159" s="341" t="s">
        <v>12</v>
      </c>
      <c r="D159" s="342">
        <v>17.09</v>
      </c>
    </row>
    <row r="160" spans="1:4" outlineLevel="1">
      <c r="A160" s="849" t="s">
        <v>1862</v>
      </c>
      <c r="B160" s="848" t="s">
        <v>1053</v>
      </c>
      <c r="C160" s="847"/>
      <c r="D160" s="846"/>
    </row>
    <row r="161" spans="1:4" outlineLevel="1">
      <c r="A161" s="335" t="s">
        <v>1863</v>
      </c>
      <c r="B161" s="336" t="s">
        <v>1054</v>
      </c>
      <c r="C161" s="337" t="s">
        <v>12</v>
      </c>
      <c r="D161" s="338">
        <v>11.06</v>
      </c>
    </row>
    <row r="162" spans="1:4" outlineLevel="1">
      <c r="A162" s="849" t="s">
        <v>1865</v>
      </c>
      <c r="B162" s="848" t="s">
        <v>1052</v>
      </c>
      <c r="C162" s="847"/>
      <c r="D162" s="846"/>
    </row>
    <row r="163" spans="1:4" outlineLevel="1">
      <c r="A163" s="339" t="s">
        <v>1866</v>
      </c>
      <c r="B163" s="340" t="s">
        <v>1054</v>
      </c>
      <c r="C163" s="341" t="s">
        <v>12</v>
      </c>
      <c r="D163" s="342">
        <v>12.38</v>
      </c>
    </row>
    <row r="164" spans="1:4" outlineLevel="1">
      <c r="A164" s="849" t="s">
        <v>1867</v>
      </c>
      <c r="B164" s="848" t="s">
        <v>1051</v>
      </c>
      <c r="C164" s="847"/>
      <c r="D164" s="846"/>
    </row>
    <row r="165" spans="1:4" outlineLevel="1">
      <c r="A165" s="335" t="s">
        <v>1868</v>
      </c>
      <c r="B165" s="336" t="s">
        <v>1054</v>
      </c>
      <c r="C165" s="337" t="s">
        <v>12</v>
      </c>
      <c r="D165" s="338">
        <v>38.43</v>
      </c>
    </row>
    <row r="166" spans="1:4" outlineLevel="1">
      <c r="A166" s="849" t="s">
        <v>1870</v>
      </c>
      <c r="B166" s="848" t="s">
        <v>1050</v>
      </c>
      <c r="C166" s="847"/>
      <c r="D166" s="846"/>
    </row>
    <row r="167" spans="1:4" outlineLevel="1">
      <c r="A167" s="339" t="s">
        <v>1871</v>
      </c>
      <c r="B167" s="340" t="s">
        <v>1054</v>
      </c>
      <c r="C167" s="341" t="s">
        <v>12</v>
      </c>
      <c r="D167" s="342">
        <v>47.01</v>
      </c>
    </row>
    <row r="168" spans="1:4" outlineLevel="1">
      <c r="A168" s="849" t="s">
        <v>1872</v>
      </c>
      <c r="B168" s="848" t="s">
        <v>1753</v>
      </c>
      <c r="C168" s="847"/>
      <c r="D168" s="846"/>
    </row>
    <row r="169" spans="1:4" outlineLevel="1">
      <c r="A169" s="335" t="s">
        <v>1873</v>
      </c>
      <c r="B169" s="336" t="s">
        <v>1054</v>
      </c>
      <c r="C169" s="337" t="s">
        <v>12</v>
      </c>
      <c r="D169" s="338">
        <v>47.01</v>
      </c>
    </row>
    <row r="170" spans="1:4" outlineLevel="1">
      <c r="A170" s="849" t="s">
        <v>1874</v>
      </c>
      <c r="B170" s="848" t="s">
        <v>1754</v>
      </c>
      <c r="C170" s="847"/>
      <c r="D170" s="846"/>
    </row>
    <row r="171" spans="1:4" outlineLevel="1">
      <c r="A171" s="339" t="s">
        <v>1875</v>
      </c>
      <c r="B171" s="340" t="s">
        <v>1054</v>
      </c>
      <c r="C171" s="341" t="s">
        <v>12</v>
      </c>
      <c r="D171" s="342">
        <v>47.01</v>
      </c>
    </row>
    <row r="172" spans="1:4" outlineLevel="1">
      <c r="A172" s="849" t="s">
        <v>1876</v>
      </c>
      <c r="B172" s="848" t="s">
        <v>1755</v>
      </c>
      <c r="C172" s="847"/>
      <c r="D172" s="846"/>
    </row>
    <row r="173" spans="1:4" outlineLevel="1">
      <c r="A173" s="335" t="s">
        <v>1877</v>
      </c>
      <c r="B173" s="336" t="s">
        <v>1054</v>
      </c>
      <c r="C173" s="337" t="s">
        <v>12</v>
      </c>
      <c r="D173" s="338">
        <v>47.01</v>
      </c>
    </row>
    <row r="174" spans="1:4" outlineLevel="1">
      <c r="A174" s="849" t="s">
        <v>1878</v>
      </c>
      <c r="B174" s="848" t="s">
        <v>1756</v>
      </c>
      <c r="C174" s="847"/>
      <c r="D174" s="846"/>
    </row>
    <row r="175" spans="1:4" outlineLevel="1">
      <c r="A175" s="339" t="s">
        <v>1879</v>
      </c>
      <c r="B175" s="340" t="s">
        <v>1054</v>
      </c>
      <c r="C175" s="341" t="s">
        <v>12</v>
      </c>
      <c r="D175" s="342">
        <v>47.01</v>
      </c>
    </row>
    <row r="176" spans="1:4" outlineLevel="1">
      <c r="A176" s="849" t="s">
        <v>1880</v>
      </c>
      <c r="B176" s="848" t="s">
        <v>1757</v>
      </c>
      <c r="C176" s="847"/>
      <c r="D176" s="846"/>
    </row>
    <row r="177" spans="1:4" outlineLevel="1">
      <c r="A177" s="335" t="s">
        <v>1881</v>
      </c>
      <c r="B177" s="336" t="s">
        <v>1054</v>
      </c>
      <c r="C177" s="337" t="s">
        <v>12</v>
      </c>
      <c r="D177" s="338">
        <v>47.01</v>
      </c>
    </row>
    <row r="178" spans="1:4" outlineLevel="1">
      <c r="A178" s="849" t="s">
        <v>1882</v>
      </c>
      <c r="B178" s="848" t="s">
        <v>1758</v>
      </c>
      <c r="C178" s="847"/>
      <c r="D178" s="846"/>
    </row>
    <row r="179" spans="1:4" outlineLevel="1">
      <c r="A179" s="339" t="s">
        <v>1883</v>
      </c>
      <c r="B179" s="340" t="s">
        <v>1054</v>
      </c>
      <c r="C179" s="341" t="s">
        <v>12</v>
      </c>
      <c r="D179" s="342">
        <v>47.01</v>
      </c>
    </row>
    <row r="180" spans="1:4" outlineLevel="1">
      <c r="A180" s="849" t="s">
        <v>1884</v>
      </c>
      <c r="B180" s="848" t="s">
        <v>1759</v>
      </c>
      <c r="C180" s="847"/>
      <c r="D180" s="846"/>
    </row>
    <row r="181" spans="1:4" outlineLevel="1">
      <c r="A181" s="335" t="s">
        <v>1885</v>
      </c>
      <c r="B181" s="336" t="s">
        <v>1054</v>
      </c>
      <c r="C181" s="337" t="s">
        <v>12</v>
      </c>
      <c r="D181" s="338">
        <v>47.01</v>
      </c>
    </row>
    <row r="182" spans="1:4" outlineLevel="1">
      <c r="A182" s="849" t="s">
        <v>1886</v>
      </c>
      <c r="B182" s="848" t="s">
        <v>1049</v>
      </c>
      <c r="C182" s="847"/>
      <c r="D182" s="846"/>
    </row>
    <row r="183" spans="1:4" outlineLevel="1">
      <c r="A183" s="339" t="s">
        <v>1887</v>
      </c>
      <c r="B183" s="340" t="s">
        <v>1054</v>
      </c>
      <c r="C183" s="341" t="s">
        <v>12</v>
      </c>
      <c r="D183" s="342">
        <v>66.540000000000006</v>
      </c>
    </row>
    <row r="184" spans="1:4" outlineLevel="1">
      <c r="A184" s="849" t="s">
        <v>1888</v>
      </c>
      <c r="B184" s="848" t="s">
        <v>1048</v>
      </c>
      <c r="C184" s="847"/>
      <c r="D184" s="846"/>
    </row>
    <row r="185" spans="1:4" outlineLevel="1">
      <c r="A185" s="335" t="s">
        <v>1889</v>
      </c>
      <c r="B185" s="336" t="s">
        <v>1054</v>
      </c>
      <c r="C185" s="337" t="s">
        <v>12</v>
      </c>
      <c r="D185" s="338">
        <v>29.56</v>
      </c>
    </row>
    <row r="186" spans="1:4" outlineLevel="1">
      <c r="A186" s="849" t="s">
        <v>1891</v>
      </c>
      <c r="B186" s="848" t="s">
        <v>1055</v>
      </c>
      <c r="C186" s="847"/>
      <c r="D186" s="846"/>
    </row>
    <row r="187" spans="1:4" outlineLevel="1">
      <c r="A187" s="339" t="s">
        <v>1892</v>
      </c>
      <c r="B187" s="340" t="s">
        <v>1054</v>
      </c>
      <c r="C187" s="341" t="s">
        <v>12</v>
      </c>
      <c r="D187" s="342">
        <v>6.44</v>
      </c>
    </row>
    <row r="188" spans="1:4">
      <c r="A188" s="331" t="s">
        <v>1894</v>
      </c>
      <c r="B188" s="332" t="s">
        <v>2295</v>
      </c>
      <c r="C188" s="333"/>
      <c r="D188" s="334"/>
    </row>
    <row r="189" spans="1:4" outlineLevel="1">
      <c r="A189" s="849" t="s">
        <v>1895</v>
      </c>
      <c r="B189" s="848" t="s">
        <v>1056</v>
      </c>
      <c r="C189" s="847"/>
      <c r="D189" s="846"/>
    </row>
    <row r="190" spans="1:4" outlineLevel="1">
      <c r="A190" s="335" t="s">
        <v>1896</v>
      </c>
      <c r="B190" s="336" t="s">
        <v>2296</v>
      </c>
      <c r="C190" s="337" t="s">
        <v>12</v>
      </c>
      <c r="D190" s="338">
        <v>30.73</v>
      </c>
    </row>
    <row r="191" spans="1:4" outlineLevel="1">
      <c r="A191" s="339" t="s">
        <v>1898</v>
      </c>
      <c r="B191" s="340" t="s">
        <v>2297</v>
      </c>
      <c r="C191" s="341" t="s">
        <v>12</v>
      </c>
      <c r="D191" s="342">
        <v>412.77</v>
      </c>
    </row>
    <row r="192" spans="1:4" outlineLevel="1">
      <c r="A192" s="849" t="s">
        <v>1906</v>
      </c>
      <c r="B192" s="848" t="s">
        <v>1053</v>
      </c>
      <c r="C192" s="847"/>
      <c r="D192" s="846"/>
    </row>
    <row r="193" spans="1:4" outlineLevel="1">
      <c r="A193" s="335" t="s">
        <v>1907</v>
      </c>
      <c r="B193" s="336" t="s">
        <v>2296</v>
      </c>
      <c r="C193" s="337" t="s">
        <v>12</v>
      </c>
      <c r="D193" s="338">
        <v>35.590000000000003</v>
      </c>
    </row>
    <row r="194" spans="1:4" outlineLevel="1">
      <c r="A194" s="339" t="s">
        <v>1908</v>
      </c>
      <c r="B194" s="340" t="s">
        <v>2297</v>
      </c>
      <c r="C194" s="341" t="s">
        <v>12</v>
      </c>
      <c r="D194" s="342">
        <v>198.64</v>
      </c>
    </row>
    <row r="195" spans="1:4" outlineLevel="1">
      <c r="A195" s="849" t="s">
        <v>1909</v>
      </c>
      <c r="B195" s="848" t="s">
        <v>1052</v>
      </c>
      <c r="C195" s="847"/>
      <c r="D195" s="846"/>
    </row>
    <row r="196" spans="1:4" outlineLevel="1">
      <c r="A196" s="335" t="s">
        <v>1910</v>
      </c>
      <c r="B196" s="336" t="s">
        <v>2296</v>
      </c>
      <c r="C196" s="337" t="s">
        <v>12</v>
      </c>
      <c r="D196" s="338">
        <v>38.61</v>
      </c>
    </row>
    <row r="197" spans="1:4" outlineLevel="1">
      <c r="A197" s="339" t="s">
        <v>1911</v>
      </c>
      <c r="B197" s="340" t="s">
        <v>2297</v>
      </c>
      <c r="C197" s="341" t="s">
        <v>12</v>
      </c>
      <c r="D197" s="342">
        <v>199.14</v>
      </c>
    </row>
    <row r="198" spans="1:4" outlineLevel="1">
      <c r="A198" s="335" t="s">
        <v>1912</v>
      </c>
      <c r="B198" s="336" t="s">
        <v>2298</v>
      </c>
      <c r="C198" s="337" t="s">
        <v>12</v>
      </c>
      <c r="D198" s="338">
        <v>24.1</v>
      </c>
    </row>
    <row r="199" spans="1:4" outlineLevel="1">
      <c r="A199" s="849" t="s">
        <v>1913</v>
      </c>
      <c r="B199" s="848" t="s">
        <v>1051</v>
      </c>
      <c r="C199" s="847"/>
      <c r="D199" s="846"/>
    </row>
    <row r="200" spans="1:4" outlineLevel="1">
      <c r="A200" s="339" t="s">
        <v>1914</v>
      </c>
      <c r="B200" s="340" t="s">
        <v>2296</v>
      </c>
      <c r="C200" s="341" t="s">
        <v>12</v>
      </c>
      <c r="D200" s="342">
        <v>45.61</v>
      </c>
    </row>
    <row r="201" spans="1:4" outlineLevel="1">
      <c r="A201" s="335" t="s">
        <v>1915</v>
      </c>
      <c r="B201" s="336" t="s">
        <v>2297</v>
      </c>
      <c r="C201" s="337" t="s">
        <v>12</v>
      </c>
      <c r="D201" s="338">
        <v>434.63</v>
      </c>
    </row>
    <row r="202" spans="1:4" outlineLevel="1">
      <c r="A202" s="339" t="s">
        <v>1916</v>
      </c>
      <c r="B202" s="340" t="s">
        <v>2298</v>
      </c>
      <c r="C202" s="341" t="s">
        <v>12</v>
      </c>
      <c r="D202" s="342">
        <v>7.69</v>
      </c>
    </row>
    <row r="203" spans="1:4" outlineLevel="1">
      <c r="A203" s="335" t="s">
        <v>4819</v>
      </c>
      <c r="B203" s="336" t="s">
        <v>4820</v>
      </c>
      <c r="C203" s="337" t="s">
        <v>12</v>
      </c>
      <c r="D203" s="338">
        <v>2.04</v>
      </c>
    </row>
    <row r="204" spans="1:4" outlineLevel="1">
      <c r="A204" s="849" t="s">
        <v>1923</v>
      </c>
      <c r="B204" s="848" t="s">
        <v>1050</v>
      </c>
      <c r="C204" s="847"/>
      <c r="D204" s="846"/>
    </row>
    <row r="205" spans="1:4" outlineLevel="1">
      <c r="A205" s="339" t="s">
        <v>1924</v>
      </c>
      <c r="B205" s="340" t="s">
        <v>2296</v>
      </c>
      <c r="C205" s="341" t="s">
        <v>12</v>
      </c>
      <c r="D205" s="342">
        <v>38.42</v>
      </c>
    </row>
    <row r="206" spans="1:4" outlineLevel="1">
      <c r="A206" s="335" t="s">
        <v>1925</v>
      </c>
      <c r="B206" s="336" t="s">
        <v>2297</v>
      </c>
      <c r="C206" s="337" t="s">
        <v>12</v>
      </c>
      <c r="D206" s="338">
        <v>316.22000000000003</v>
      </c>
    </row>
    <row r="207" spans="1:4" outlineLevel="1">
      <c r="A207" s="339" t="s">
        <v>4821</v>
      </c>
      <c r="B207" s="340" t="s">
        <v>4820</v>
      </c>
      <c r="C207" s="341" t="s">
        <v>12</v>
      </c>
      <c r="D207" s="342">
        <v>2</v>
      </c>
    </row>
    <row r="208" spans="1:4" outlineLevel="1">
      <c r="A208" s="849" t="s">
        <v>1926</v>
      </c>
      <c r="B208" s="848" t="s">
        <v>1753</v>
      </c>
      <c r="C208" s="847"/>
      <c r="D208" s="846"/>
    </row>
    <row r="209" spans="1:4" outlineLevel="1">
      <c r="A209" s="335" t="s">
        <v>1927</v>
      </c>
      <c r="B209" s="336" t="s">
        <v>2296</v>
      </c>
      <c r="C209" s="337" t="s">
        <v>12</v>
      </c>
      <c r="D209" s="338">
        <v>38.42</v>
      </c>
    </row>
    <row r="210" spans="1:4" outlineLevel="1">
      <c r="A210" s="339" t="s">
        <v>1928</v>
      </c>
      <c r="B210" s="340" t="s">
        <v>2297</v>
      </c>
      <c r="C210" s="341" t="s">
        <v>12</v>
      </c>
      <c r="D210" s="342">
        <v>316.22000000000003</v>
      </c>
    </row>
    <row r="211" spans="1:4" outlineLevel="1">
      <c r="A211" s="335" t="s">
        <v>4822</v>
      </c>
      <c r="B211" s="336" t="s">
        <v>4820</v>
      </c>
      <c r="C211" s="337" t="s">
        <v>12</v>
      </c>
      <c r="D211" s="338">
        <v>2</v>
      </c>
    </row>
    <row r="212" spans="1:4" outlineLevel="1">
      <c r="A212" s="849" t="s">
        <v>1929</v>
      </c>
      <c r="B212" s="848" t="s">
        <v>1754</v>
      </c>
      <c r="C212" s="847"/>
      <c r="D212" s="846"/>
    </row>
    <row r="213" spans="1:4" outlineLevel="1">
      <c r="A213" s="339" t="s">
        <v>1930</v>
      </c>
      <c r="B213" s="340" t="s">
        <v>2296</v>
      </c>
      <c r="C213" s="341" t="s">
        <v>12</v>
      </c>
      <c r="D213" s="342">
        <v>38.42</v>
      </c>
    </row>
    <row r="214" spans="1:4" outlineLevel="1">
      <c r="A214" s="335" t="s">
        <v>1931</v>
      </c>
      <c r="B214" s="336" t="s">
        <v>2297</v>
      </c>
      <c r="C214" s="337" t="s">
        <v>12</v>
      </c>
      <c r="D214" s="338">
        <v>316.22000000000003</v>
      </c>
    </row>
    <row r="215" spans="1:4" outlineLevel="1">
      <c r="A215" s="339" t="s">
        <v>4823</v>
      </c>
      <c r="B215" s="340" t="s">
        <v>4820</v>
      </c>
      <c r="C215" s="341" t="s">
        <v>12</v>
      </c>
      <c r="D215" s="342">
        <v>2</v>
      </c>
    </row>
    <row r="216" spans="1:4" outlineLevel="1">
      <c r="A216" s="849" t="s">
        <v>1932</v>
      </c>
      <c r="B216" s="848" t="s">
        <v>1755</v>
      </c>
      <c r="C216" s="847"/>
      <c r="D216" s="846"/>
    </row>
    <row r="217" spans="1:4" outlineLevel="1">
      <c r="A217" s="335" t="s">
        <v>1933</v>
      </c>
      <c r="B217" s="336" t="s">
        <v>2296</v>
      </c>
      <c r="C217" s="337" t="s">
        <v>12</v>
      </c>
      <c r="D217" s="338">
        <v>38.42</v>
      </c>
    </row>
    <row r="218" spans="1:4" outlineLevel="1">
      <c r="A218" s="339" t="s">
        <v>1934</v>
      </c>
      <c r="B218" s="340" t="s">
        <v>2297</v>
      </c>
      <c r="C218" s="341" t="s">
        <v>12</v>
      </c>
      <c r="D218" s="342">
        <v>316.22000000000003</v>
      </c>
    </row>
    <row r="219" spans="1:4" outlineLevel="1">
      <c r="A219" s="335" t="s">
        <v>4824</v>
      </c>
      <c r="B219" s="336" t="s">
        <v>4820</v>
      </c>
      <c r="C219" s="337" t="s">
        <v>12</v>
      </c>
      <c r="D219" s="338">
        <v>2</v>
      </c>
    </row>
    <row r="220" spans="1:4" outlineLevel="1">
      <c r="A220" s="849" t="s">
        <v>1935</v>
      </c>
      <c r="B220" s="848" t="s">
        <v>1756</v>
      </c>
      <c r="C220" s="847"/>
      <c r="D220" s="846"/>
    </row>
    <row r="221" spans="1:4" outlineLevel="1">
      <c r="A221" s="339" t="s">
        <v>1936</v>
      </c>
      <c r="B221" s="340" t="s">
        <v>2296</v>
      </c>
      <c r="C221" s="341" t="s">
        <v>12</v>
      </c>
      <c r="D221" s="342">
        <v>38.42</v>
      </c>
    </row>
    <row r="222" spans="1:4" outlineLevel="1">
      <c r="A222" s="335" t="s">
        <v>1937</v>
      </c>
      <c r="B222" s="336" t="s">
        <v>2297</v>
      </c>
      <c r="C222" s="337" t="s">
        <v>12</v>
      </c>
      <c r="D222" s="338">
        <v>316.22000000000003</v>
      </c>
    </row>
    <row r="223" spans="1:4" outlineLevel="1">
      <c r="A223" s="339" t="s">
        <v>4825</v>
      </c>
      <c r="B223" s="340" t="s">
        <v>4820</v>
      </c>
      <c r="C223" s="341" t="s">
        <v>12</v>
      </c>
      <c r="D223" s="342">
        <v>2</v>
      </c>
    </row>
    <row r="224" spans="1:4" outlineLevel="1">
      <c r="A224" s="849" t="s">
        <v>1938</v>
      </c>
      <c r="B224" s="848" t="s">
        <v>1757</v>
      </c>
      <c r="C224" s="847"/>
      <c r="D224" s="846"/>
    </row>
    <row r="225" spans="1:4" outlineLevel="1">
      <c r="A225" s="335" t="s">
        <v>1939</v>
      </c>
      <c r="B225" s="336" t="s">
        <v>2296</v>
      </c>
      <c r="C225" s="337" t="s">
        <v>12</v>
      </c>
      <c r="D225" s="338">
        <v>38.42</v>
      </c>
    </row>
    <row r="226" spans="1:4" outlineLevel="1">
      <c r="A226" s="339" t="s">
        <v>1940</v>
      </c>
      <c r="B226" s="340" t="s">
        <v>2297</v>
      </c>
      <c r="C226" s="341" t="s">
        <v>12</v>
      </c>
      <c r="D226" s="342">
        <v>316.22000000000003</v>
      </c>
    </row>
    <row r="227" spans="1:4" outlineLevel="1">
      <c r="A227" s="335" t="s">
        <v>4826</v>
      </c>
      <c r="B227" s="336" t="s">
        <v>4820</v>
      </c>
      <c r="C227" s="337" t="s">
        <v>12</v>
      </c>
      <c r="D227" s="338">
        <v>2</v>
      </c>
    </row>
    <row r="228" spans="1:4" outlineLevel="1">
      <c r="A228" s="849" t="s">
        <v>1941</v>
      </c>
      <c r="B228" s="848" t="s">
        <v>1758</v>
      </c>
      <c r="C228" s="847"/>
      <c r="D228" s="846"/>
    </row>
    <row r="229" spans="1:4" outlineLevel="1">
      <c r="A229" s="339" t="s">
        <v>1942</v>
      </c>
      <c r="B229" s="340" t="s">
        <v>2296</v>
      </c>
      <c r="C229" s="341" t="s">
        <v>12</v>
      </c>
      <c r="D229" s="342">
        <v>38.42</v>
      </c>
    </row>
    <row r="230" spans="1:4" outlineLevel="1">
      <c r="A230" s="335" t="s">
        <v>1943</v>
      </c>
      <c r="B230" s="336" t="s">
        <v>2297</v>
      </c>
      <c r="C230" s="337" t="s">
        <v>12</v>
      </c>
      <c r="D230" s="338">
        <v>316.22000000000003</v>
      </c>
    </row>
    <row r="231" spans="1:4" outlineLevel="1">
      <c r="A231" s="339" t="s">
        <v>4827</v>
      </c>
      <c r="B231" s="340" t="s">
        <v>4820</v>
      </c>
      <c r="C231" s="341" t="s">
        <v>12</v>
      </c>
      <c r="D231" s="342">
        <v>2</v>
      </c>
    </row>
    <row r="232" spans="1:4" outlineLevel="1">
      <c r="A232" s="849" t="s">
        <v>1944</v>
      </c>
      <c r="B232" s="848" t="s">
        <v>1759</v>
      </c>
      <c r="C232" s="847"/>
      <c r="D232" s="846"/>
    </row>
    <row r="233" spans="1:4" outlineLevel="1">
      <c r="A233" s="335" t="s">
        <v>1945</v>
      </c>
      <c r="B233" s="336" t="s">
        <v>2296</v>
      </c>
      <c r="C233" s="337" t="s">
        <v>12</v>
      </c>
      <c r="D233" s="338">
        <v>38.42</v>
      </c>
    </row>
    <row r="234" spans="1:4" outlineLevel="1">
      <c r="A234" s="339" t="s">
        <v>1946</v>
      </c>
      <c r="B234" s="340" t="s">
        <v>2297</v>
      </c>
      <c r="C234" s="341" t="s">
        <v>12</v>
      </c>
      <c r="D234" s="342">
        <v>316.22000000000003</v>
      </c>
    </row>
    <row r="235" spans="1:4" outlineLevel="1">
      <c r="A235" s="335" t="s">
        <v>4828</v>
      </c>
      <c r="B235" s="336" t="s">
        <v>4820</v>
      </c>
      <c r="C235" s="337" t="s">
        <v>12</v>
      </c>
      <c r="D235" s="338">
        <v>2</v>
      </c>
    </row>
    <row r="236" spans="1:4" outlineLevel="1">
      <c r="A236" s="849" t="s">
        <v>1947</v>
      </c>
      <c r="B236" s="848" t="s">
        <v>1049</v>
      </c>
      <c r="C236" s="847"/>
      <c r="D236" s="846"/>
    </row>
    <row r="237" spans="1:4" outlineLevel="1">
      <c r="A237" s="339" t="s">
        <v>1948</v>
      </c>
      <c r="B237" s="340" t="s">
        <v>2296</v>
      </c>
      <c r="C237" s="341" t="s">
        <v>12</v>
      </c>
      <c r="D237" s="342">
        <v>63.57</v>
      </c>
    </row>
    <row r="238" spans="1:4" outlineLevel="1">
      <c r="A238" s="335" t="s">
        <v>1949</v>
      </c>
      <c r="B238" s="336" t="s">
        <v>2297</v>
      </c>
      <c r="C238" s="337" t="s">
        <v>12</v>
      </c>
      <c r="D238" s="338">
        <v>515.07000000000005</v>
      </c>
    </row>
    <row r="239" spans="1:4" outlineLevel="1">
      <c r="A239" s="339" t="s">
        <v>4829</v>
      </c>
      <c r="B239" s="340" t="s">
        <v>4820</v>
      </c>
      <c r="C239" s="341" t="s">
        <v>12</v>
      </c>
      <c r="D239" s="342">
        <v>2.0099999999999998</v>
      </c>
    </row>
    <row r="240" spans="1:4" outlineLevel="1">
      <c r="A240" s="849" t="s">
        <v>1950</v>
      </c>
      <c r="B240" s="848" t="s">
        <v>1048</v>
      </c>
      <c r="C240" s="847"/>
      <c r="D240" s="846"/>
    </row>
    <row r="241" spans="1:4" outlineLevel="1">
      <c r="A241" s="335" t="s">
        <v>1951</v>
      </c>
      <c r="B241" s="336" t="s">
        <v>2296</v>
      </c>
      <c r="C241" s="337" t="s">
        <v>12</v>
      </c>
      <c r="D241" s="338">
        <v>37.72</v>
      </c>
    </row>
    <row r="242" spans="1:4" outlineLevel="1">
      <c r="A242" s="339" t="s">
        <v>1952</v>
      </c>
      <c r="B242" s="340" t="s">
        <v>2297</v>
      </c>
      <c r="C242" s="341" t="s">
        <v>12</v>
      </c>
      <c r="D242" s="342">
        <v>249.85</v>
      </c>
    </row>
    <row r="243" spans="1:4" outlineLevel="1">
      <c r="A243" s="335" t="s">
        <v>1953</v>
      </c>
      <c r="B243" s="336" t="s">
        <v>2298</v>
      </c>
      <c r="C243" s="337" t="s">
        <v>12</v>
      </c>
      <c r="D243" s="338">
        <v>0.89</v>
      </c>
    </row>
    <row r="244" spans="1:4" outlineLevel="1">
      <c r="A244" s="339" t="s">
        <v>4830</v>
      </c>
      <c r="B244" s="340" t="s">
        <v>4820</v>
      </c>
      <c r="C244" s="341" t="s">
        <v>12</v>
      </c>
      <c r="D244" s="342">
        <v>1.68</v>
      </c>
    </row>
    <row r="245" spans="1:4" outlineLevel="1">
      <c r="A245" s="849" t="s">
        <v>1954</v>
      </c>
      <c r="B245" s="848" t="s">
        <v>1055</v>
      </c>
      <c r="C245" s="847"/>
      <c r="D245" s="846"/>
    </row>
    <row r="246" spans="1:4" outlineLevel="1">
      <c r="A246" s="335" t="s">
        <v>1955</v>
      </c>
      <c r="B246" s="336" t="s">
        <v>2296</v>
      </c>
      <c r="C246" s="337" t="s">
        <v>12</v>
      </c>
      <c r="D246" s="338">
        <v>33.47</v>
      </c>
    </row>
    <row r="247" spans="1:4" outlineLevel="1">
      <c r="A247" s="339" t="s">
        <v>1956</v>
      </c>
      <c r="B247" s="340" t="s">
        <v>2297</v>
      </c>
      <c r="C247" s="341" t="s">
        <v>12</v>
      </c>
      <c r="D247" s="342">
        <v>110.7</v>
      </c>
    </row>
    <row r="248" spans="1:4" outlineLevel="1">
      <c r="A248" s="849" t="s">
        <v>1957</v>
      </c>
      <c r="B248" s="848" t="s">
        <v>1058</v>
      </c>
      <c r="C248" s="847"/>
      <c r="D248" s="846"/>
    </row>
    <row r="249" spans="1:4" outlineLevel="1">
      <c r="A249" s="335" t="s">
        <v>1958</v>
      </c>
      <c r="B249" s="336" t="s">
        <v>2297</v>
      </c>
      <c r="C249" s="337" t="s">
        <v>12</v>
      </c>
      <c r="D249" s="338">
        <v>24.02</v>
      </c>
    </row>
    <row r="250" spans="1:4">
      <c r="A250" s="331" t="s">
        <v>1959</v>
      </c>
      <c r="B250" s="332" t="s">
        <v>155</v>
      </c>
      <c r="C250" s="333"/>
      <c r="D250" s="334"/>
    </row>
    <row r="251" spans="1:4">
      <c r="A251" s="849" t="s">
        <v>1960</v>
      </c>
      <c r="B251" s="848" t="s">
        <v>1056</v>
      </c>
      <c r="C251" s="847"/>
      <c r="D251" s="846"/>
    </row>
    <row r="252" spans="1:4">
      <c r="A252" s="339" t="s">
        <v>2299</v>
      </c>
      <c r="B252" s="340" t="s">
        <v>2300</v>
      </c>
      <c r="C252" s="341" t="s">
        <v>12</v>
      </c>
      <c r="D252" s="342">
        <v>10.44</v>
      </c>
    </row>
    <row r="253" spans="1:4">
      <c r="A253" s="335" t="s">
        <v>2301</v>
      </c>
      <c r="B253" s="336" t="s">
        <v>2302</v>
      </c>
      <c r="C253" s="337" t="s">
        <v>12</v>
      </c>
      <c r="D253" s="338">
        <v>3.68</v>
      </c>
    </row>
    <row r="254" spans="1:4">
      <c r="A254" s="849" t="s">
        <v>1961</v>
      </c>
      <c r="B254" s="848" t="s">
        <v>1053</v>
      </c>
      <c r="C254" s="847"/>
      <c r="D254" s="846"/>
    </row>
    <row r="255" spans="1:4">
      <c r="A255" s="339" t="s">
        <v>2303</v>
      </c>
      <c r="B255" s="340" t="s">
        <v>2300</v>
      </c>
      <c r="C255" s="341" t="s">
        <v>12</v>
      </c>
      <c r="D255" s="342">
        <v>8.35</v>
      </c>
    </row>
    <row r="256" spans="1:4">
      <c r="A256" s="849" t="s">
        <v>2304</v>
      </c>
      <c r="B256" s="848" t="s">
        <v>1052</v>
      </c>
      <c r="C256" s="847"/>
      <c r="D256" s="846"/>
    </row>
    <row r="257" spans="1:4">
      <c r="A257" s="335" t="s">
        <v>2305</v>
      </c>
      <c r="B257" s="336" t="s">
        <v>2300</v>
      </c>
      <c r="C257" s="337" t="s">
        <v>12</v>
      </c>
      <c r="D257" s="338">
        <v>36.01</v>
      </c>
    </row>
    <row r="258" spans="1:4">
      <c r="A258" s="849" t="s">
        <v>2306</v>
      </c>
      <c r="B258" s="848" t="s">
        <v>1051</v>
      </c>
      <c r="C258" s="847"/>
      <c r="D258" s="846"/>
    </row>
    <row r="259" spans="1:4">
      <c r="A259" s="339" t="s">
        <v>2307</v>
      </c>
      <c r="B259" s="340" t="s">
        <v>2300</v>
      </c>
      <c r="C259" s="341" t="s">
        <v>12</v>
      </c>
      <c r="D259" s="342">
        <v>173.11</v>
      </c>
    </row>
    <row r="260" spans="1:4">
      <c r="A260" s="335" t="s">
        <v>2308</v>
      </c>
      <c r="B260" s="336" t="s">
        <v>2302</v>
      </c>
      <c r="C260" s="337" t="s">
        <v>12</v>
      </c>
      <c r="D260" s="338">
        <v>40.51</v>
      </c>
    </row>
    <row r="261" spans="1:4">
      <c r="A261" s="849" t="s">
        <v>2309</v>
      </c>
      <c r="B261" s="848" t="s">
        <v>1050</v>
      </c>
      <c r="C261" s="847"/>
      <c r="D261" s="846"/>
    </row>
    <row r="262" spans="1:4">
      <c r="A262" s="339" t="s">
        <v>2310</v>
      </c>
      <c r="B262" s="340" t="s">
        <v>2302</v>
      </c>
      <c r="C262" s="341" t="s">
        <v>12</v>
      </c>
      <c r="D262" s="342">
        <v>75.91</v>
      </c>
    </row>
    <row r="263" spans="1:4">
      <c r="A263" s="849" t="s">
        <v>2311</v>
      </c>
      <c r="B263" s="848" t="s">
        <v>1753</v>
      </c>
      <c r="C263" s="847"/>
      <c r="D263" s="846"/>
    </row>
    <row r="264" spans="1:4">
      <c r="A264" s="335" t="s">
        <v>2312</v>
      </c>
      <c r="B264" s="336" t="s">
        <v>2302</v>
      </c>
      <c r="C264" s="337" t="s">
        <v>12</v>
      </c>
      <c r="D264" s="338">
        <v>75.91</v>
      </c>
    </row>
    <row r="265" spans="1:4">
      <c r="A265" s="849" t="s">
        <v>2313</v>
      </c>
      <c r="B265" s="848" t="s">
        <v>1754</v>
      </c>
      <c r="C265" s="847"/>
      <c r="D265" s="846"/>
    </row>
    <row r="266" spans="1:4">
      <c r="A266" s="339" t="s">
        <v>2314</v>
      </c>
      <c r="B266" s="340" t="s">
        <v>2302</v>
      </c>
      <c r="C266" s="341" t="s">
        <v>12</v>
      </c>
      <c r="D266" s="342">
        <v>75.91</v>
      </c>
    </row>
    <row r="267" spans="1:4">
      <c r="A267" s="849" t="s">
        <v>2315</v>
      </c>
      <c r="B267" s="848" t="s">
        <v>1755</v>
      </c>
      <c r="C267" s="847"/>
      <c r="D267" s="846"/>
    </row>
    <row r="268" spans="1:4">
      <c r="A268" s="335" t="s">
        <v>2316</v>
      </c>
      <c r="B268" s="336" t="s">
        <v>2302</v>
      </c>
      <c r="C268" s="337" t="s">
        <v>12</v>
      </c>
      <c r="D268" s="338">
        <v>75.91</v>
      </c>
    </row>
    <row r="269" spans="1:4">
      <c r="A269" s="849" t="s">
        <v>2317</v>
      </c>
      <c r="B269" s="848" t="s">
        <v>1756</v>
      </c>
      <c r="C269" s="847"/>
      <c r="D269" s="846"/>
    </row>
    <row r="270" spans="1:4">
      <c r="A270" s="339" t="s">
        <v>2318</v>
      </c>
      <c r="B270" s="340" t="s">
        <v>2302</v>
      </c>
      <c r="C270" s="341" t="s">
        <v>12</v>
      </c>
      <c r="D270" s="342">
        <v>75.91</v>
      </c>
    </row>
    <row r="271" spans="1:4">
      <c r="A271" s="849" t="s">
        <v>2319</v>
      </c>
      <c r="B271" s="848" t="s">
        <v>1757</v>
      </c>
      <c r="C271" s="847"/>
      <c r="D271" s="846"/>
    </row>
    <row r="272" spans="1:4">
      <c r="A272" s="335" t="s">
        <v>2320</v>
      </c>
      <c r="B272" s="336" t="s">
        <v>2302</v>
      </c>
      <c r="C272" s="337" t="s">
        <v>12</v>
      </c>
      <c r="D272" s="338">
        <v>75.91</v>
      </c>
    </row>
    <row r="273" spans="1:4">
      <c r="A273" s="849" t="s">
        <v>2321</v>
      </c>
      <c r="B273" s="848" t="s">
        <v>1758</v>
      </c>
      <c r="C273" s="847"/>
      <c r="D273" s="846"/>
    </row>
    <row r="274" spans="1:4">
      <c r="A274" s="339" t="s">
        <v>2322</v>
      </c>
      <c r="B274" s="340" t="s">
        <v>2302</v>
      </c>
      <c r="C274" s="341" t="s">
        <v>12</v>
      </c>
      <c r="D274" s="342">
        <v>75.91</v>
      </c>
    </row>
    <row r="275" spans="1:4">
      <c r="A275" s="849" t="s">
        <v>2323</v>
      </c>
      <c r="B275" s="848" t="s">
        <v>1759</v>
      </c>
      <c r="C275" s="847"/>
      <c r="D275" s="846"/>
    </row>
    <row r="276" spans="1:4">
      <c r="A276" s="335" t="s">
        <v>2324</v>
      </c>
      <c r="B276" s="336" t="s">
        <v>2302</v>
      </c>
      <c r="C276" s="337" t="s">
        <v>12</v>
      </c>
      <c r="D276" s="338">
        <v>75.91</v>
      </c>
    </row>
    <row r="277" spans="1:4">
      <c r="A277" s="849" t="s">
        <v>2325</v>
      </c>
      <c r="B277" s="848" t="s">
        <v>1049</v>
      </c>
      <c r="C277" s="847"/>
      <c r="D277" s="846"/>
    </row>
    <row r="278" spans="1:4">
      <c r="A278" s="339" t="s">
        <v>2326</v>
      </c>
      <c r="B278" s="340" t="s">
        <v>2302</v>
      </c>
      <c r="C278" s="341" t="s">
        <v>12</v>
      </c>
      <c r="D278" s="342">
        <f>D276</f>
        <v>75.91</v>
      </c>
    </row>
    <row r="279" spans="1:4">
      <c r="A279" s="849" t="s">
        <v>2327</v>
      </c>
      <c r="B279" s="848" t="s">
        <v>1048</v>
      </c>
      <c r="C279" s="847"/>
      <c r="D279" s="846"/>
    </row>
    <row r="280" spans="1:4">
      <c r="A280" s="335" t="s">
        <v>2328</v>
      </c>
      <c r="B280" s="336" t="s">
        <v>2300</v>
      </c>
      <c r="C280" s="337" t="s">
        <v>12</v>
      </c>
      <c r="D280" s="338">
        <v>53.28</v>
      </c>
    </row>
    <row r="281" spans="1:4">
      <c r="A281" s="339" t="s">
        <v>2329</v>
      </c>
      <c r="B281" s="340" t="s">
        <v>2302</v>
      </c>
      <c r="C281" s="341" t="s">
        <v>12</v>
      </c>
      <c r="D281" s="342">
        <v>53.39</v>
      </c>
    </row>
    <row r="282" spans="1:4">
      <c r="A282" s="849" t="s">
        <v>2330</v>
      </c>
      <c r="B282" s="848" t="s">
        <v>1055</v>
      </c>
      <c r="C282" s="847"/>
      <c r="D282" s="846"/>
    </row>
    <row r="283" spans="1:4">
      <c r="A283" s="335" t="s">
        <v>2331</v>
      </c>
      <c r="B283" s="336" t="s">
        <v>2300</v>
      </c>
      <c r="C283" s="337" t="s">
        <v>12</v>
      </c>
      <c r="D283" s="338">
        <v>31.45</v>
      </c>
    </row>
    <row r="284" spans="1:4">
      <c r="A284" s="849" t="s">
        <v>2332</v>
      </c>
      <c r="B284" s="848" t="s">
        <v>1776</v>
      </c>
      <c r="C284" s="847"/>
      <c r="D284" s="846"/>
    </row>
    <row r="285" spans="1:4">
      <c r="A285" s="339" t="s">
        <v>2333</v>
      </c>
      <c r="B285" s="340" t="s">
        <v>2302</v>
      </c>
      <c r="C285" s="341" t="s">
        <v>12</v>
      </c>
      <c r="D285" s="342">
        <v>27.39</v>
      </c>
    </row>
    <row r="286" spans="1:4">
      <c r="A286" s="849" t="s">
        <v>2334</v>
      </c>
      <c r="B286" s="848" t="s">
        <v>1823</v>
      </c>
      <c r="C286" s="847"/>
      <c r="D286" s="846"/>
    </row>
    <row r="287" spans="1:4">
      <c r="A287" s="335" t="s">
        <v>2335</v>
      </c>
      <c r="B287" s="336" t="s">
        <v>2300</v>
      </c>
      <c r="C287" s="337" t="s">
        <v>12</v>
      </c>
      <c r="D287" s="338">
        <v>30.56</v>
      </c>
    </row>
    <row r="288" spans="1:4">
      <c r="A288" s="339" t="s">
        <v>4831</v>
      </c>
      <c r="B288" s="340" t="s">
        <v>2302</v>
      </c>
      <c r="C288" s="341" t="s">
        <v>12</v>
      </c>
      <c r="D288" s="342">
        <v>27.39</v>
      </c>
    </row>
    <row r="289" spans="1:4">
      <c r="A289" s="331" t="s">
        <v>1962</v>
      </c>
      <c r="B289" s="332" t="s">
        <v>2336</v>
      </c>
      <c r="C289" s="333"/>
      <c r="D289" s="334"/>
    </row>
    <row r="290" spans="1:4">
      <c r="A290" s="849" t="s">
        <v>1963</v>
      </c>
      <c r="B290" s="848" t="s">
        <v>1056</v>
      </c>
      <c r="C290" s="847"/>
      <c r="D290" s="846"/>
    </row>
    <row r="291" spans="1:4">
      <c r="A291" s="335" t="s">
        <v>1964</v>
      </c>
      <c r="B291" s="336" t="s">
        <v>2015</v>
      </c>
      <c r="C291" s="337" t="s">
        <v>12</v>
      </c>
      <c r="D291" s="338">
        <v>7.56</v>
      </c>
    </row>
    <row r="292" spans="1:4">
      <c r="A292" s="339" t="s">
        <v>2337</v>
      </c>
      <c r="B292" s="340" t="s">
        <v>2017</v>
      </c>
      <c r="C292" s="341" t="s">
        <v>12</v>
      </c>
      <c r="D292" s="342">
        <v>95.92</v>
      </c>
    </row>
    <row r="293" spans="1:4">
      <c r="A293" s="335" t="s">
        <v>2338</v>
      </c>
      <c r="B293" s="336" t="s">
        <v>2018</v>
      </c>
      <c r="C293" s="337" t="s">
        <v>12</v>
      </c>
      <c r="D293" s="338">
        <v>16.34</v>
      </c>
    </row>
    <row r="294" spans="1:4">
      <c r="A294" s="339" t="s">
        <v>2339</v>
      </c>
      <c r="B294" s="340" t="s">
        <v>2019</v>
      </c>
      <c r="C294" s="341" t="s">
        <v>12</v>
      </c>
      <c r="D294" s="342">
        <v>6.74</v>
      </c>
    </row>
    <row r="295" spans="1:4">
      <c r="A295" s="335" t="s">
        <v>2340</v>
      </c>
      <c r="B295" s="336" t="s">
        <v>2020</v>
      </c>
      <c r="C295" s="337" t="s">
        <v>12</v>
      </c>
      <c r="D295" s="338">
        <v>341.18</v>
      </c>
    </row>
    <row r="296" spans="1:4">
      <c r="A296" s="849" t="s">
        <v>1965</v>
      </c>
      <c r="B296" s="848" t="s">
        <v>1053</v>
      </c>
      <c r="C296" s="847"/>
      <c r="D296" s="846"/>
    </row>
    <row r="297" spans="1:4">
      <c r="A297" s="339" t="s">
        <v>1966</v>
      </c>
      <c r="B297" s="340" t="s">
        <v>2019</v>
      </c>
      <c r="C297" s="341" t="s">
        <v>12</v>
      </c>
      <c r="D297" s="342">
        <v>10.85</v>
      </c>
    </row>
    <row r="298" spans="1:4">
      <c r="A298" s="849" t="s">
        <v>1967</v>
      </c>
      <c r="B298" s="848" t="s">
        <v>1052</v>
      </c>
      <c r="C298" s="847"/>
      <c r="D298" s="846"/>
    </row>
    <row r="299" spans="1:4">
      <c r="A299" s="335" t="s">
        <v>1968</v>
      </c>
      <c r="B299" s="336" t="s">
        <v>2025</v>
      </c>
      <c r="C299" s="337" t="s">
        <v>12</v>
      </c>
      <c r="D299" s="338">
        <v>124.06</v>
      </c>
    </row>
    <row r="300" spans="1:4">
      <c r="A300" s="849" t="s">
        <v>2341</v>
      </c>
      <c r="B300" s="848" t="s">
        <v>1051</v>
      </c>
      <c r="C300" s="847"/>
      <c r="D300" s="846"/>
    </row>
    <row r="301" spans="1:4">
      <c r="A301" s="339" t="s">
        <v>2342</v>
      </c>
      <c r="B301" s="340" t="s">
        <v>2028</v>
      </c>
      <c r="C301" s="341" t="s">
        <v>12</v>
      </c>
      <c r="D301" s="342">
        <v>6.68</v>
      </c>
    </row>
    <row r="302" spans="1:4">
      <c r="A302" s="335" t="s">
        <v>2343</v>
      </c>
      <c r="B302" s="336" t="s">
        <v>2030</v>
      </c>
      <c r="C302" s="337" t="s">
        <v>12</v>
      </c>
      <c r="D302" s="338">
        <v>4.1399999999999997</v>
      </c>
    </row>
    <row r="303" spans="1:4">
      <c r="A303" s="339" t="s">
        <v>2344</v>
      </c>
      <c r="B303" s="340" t="s">
        <v>2031</v>
      </c>
      <c r="C303" s="341" t="s">
        <v>12</v>
      </c>
      <c r="D303" s="342">
        <v>24.34</v>
      </c>
    </row>
    <row r="304" spans="1:4">
      <c r="A304" s="335" t="s">
        <v>2345</v>
      </c>
      <c r="B304" s="336" t="s">
        <v>2032</v>
      </c>
      <c r="C304" s="337" t="s">
        <v>12</v>
      </c>
      <c r="D304" s="338">
        <v>20.329999999999998</v>
      </c>
    </row>
    <row r="305" spans="1:7">
      <c r="A305" s="339" t="s">
        <v>2346</v>
      </c>
      <c r="B305" s="340" t="s">
        <v>2033</v>
      </c>
      <c r="C305" s="341" t="s">
        <v>12</v>
      </c>
      <c r="D305" s="342">
        <v>7.12</v>
      </c>
    </row>
    <row r="306" spans="1:7">
      <c r="A306" s="335" t="s">
        <v>2347</v>
      </c>
      <c r="B306" s="336" t="s">
        <v>2034</v>
      </c>
      <c r="C306" s="337" t="s">
        <v>12</v>
      </c>
      <c r="D306" s="338">
        <v>9.7100000000000009</v>
      </c>
    </row>
    <row r="307" spans="1:7">
      <c r="A307" s="339" t="s">
        <v>2348</v>
      </c>
      <c r="B307" s="340" t="s">
        <v>2025</v>
      </c>
      <c r="C307" s="341" t="s">
        <v>12</v>
      </c>
      <c r="D307" s="342">
        <v>38.86</v>
      </c>
    </row>
    <row r="308" spans="1:7">
      <c r="A308" s="335" t="s">
        <v>2349</v>
      </c>
      <c r="B308" s="336" t="s">
        <v>2035</v>
      </c>
      <c r="C308" s="337" t="s">
        <v>12</v>
      </c>
      <c r="D308" s="338">
        <v>15.13</v>
      </c>
    </row>
    <row r="309" spans="1:7">
      <c r="A309" s="339" t="s">
        <v>2350</v>
      </c>
      <c r="B309" s="340" t="s">
        <v>2019</v>
      </c>
      <c r="C309" s="341" t="s">
        <v>12</v>
      </c>
      <c r="D309" s="342">
        <v>199.16</v>
      </c>
    </row>
    <row r="310" spans="1:7">
      <c r="A310" s="849" t="s">
        <v>2351</v>
      </c>
      <c r="B310" s="848" t="s">
        <v>1050</v>
      </c>
      <c r="C310" s="847"/>
      <c r="D310" s="846"/>
      <c r="F310" s="848" t="s">
        <v>5528</v>
      </c>
      <c r="G310" s="848"/>
    </row>
    <row r="311" spans="1:7">
      <c r="A311" s="335" t="s">
        <v>2352</v>
      </c>
      <c r="B311" s="336" t="s">
        <v>2028</v>
      </c>
      <c r="C311" s="337" t="s">
        <v>12</v>
      </c>
      <c r="D311" s="338">
        <v>15.47</v>
      </c>
      <c r="F311" s="336" t="s">
        <v>2028</v>
      </c>
      <c r="G311" s="336">
        <f>SUMIF($B$311:$B$381,F311,$D$311:$D$381)</f>
        <v>139.28</v>
      </c>
    </row>
    <row r="312" spans="1:7">
      <c r="A312" s="339" t="s">
        <v>2353</v>
      </c>
      <c r="B312" s="340" t="s">
        <v>2030</v>
      </c>
      <c r="C312" s="341" t="s">
        <v>12</v>
      </c>
      <c r="D312" s="342">
        <v>10.119999999999999</v>
      </c>
      <c r="F312" s="340" t="s">
        <v>2030</v>
      </c>
      <c r="G312" s="340">
        <f t="shared" ref="G312:G316" si="0">SUMIF($B$311:$B$381,F312,$D$311:$D$381)</f>
        <v>91.089999999999989</v>
      </c>
    </row>
    <row r="313" spans="1:7">
      <c r="A313" s="335" t="s">
        <v>2354</v>
      </c>
      <c r="B313" s="336" t="s">
        <v>2031</v>
      </c>
      <c r="C313" s="337" t="s">
        <v>12</v>
      </c>
      <c r="D313" s="338">
        <v>25.31</v>
      </c>
      <c r="F313" s="336" t="s">
        <v>2031</v>
      </c>
      <c r="G313" s="336">
        <f t="shared" si="0"/>
        <v>227.83999999999997</v>
      </c>
    </row>
    <row r="314" spans="1:7">
      <c r="A314" s="339" t="s">
        <v>2355</v>
      </c>
      <c r="B314" s="340" t="s">
        <v>2032</v>
      </c>
      <c r="C314" s="341" t="s">
        <v>12</v>
      </c>
      <c r="D314" s="342">
        <v>35.69</v>
      </c>
      <c r="F314" s="340" t="s">
        <v>2032</v>
      </c>
      <c r="G314" s="340">
        <f t="shared" si="0"/>
        <v>321.06</v>
      </c>
    </row>
    <row r="315" spans="1:7">
      <c r="A315" s="335" t="s">
        <v>2356</v>
      </c>
      <c r="B315" s="336" t="s">
        <v>2033</v>
      </c>
      <c r="C315" s="337" t="s">
        <v>12</v>
      </c>
      <c r="D315" s="338">
        <v>9.4499999999999993</v>
      </c>
      <c r="F315" s="336" t="s">
        <v>2033</v>
      </c>
      <c r="G315" s="336">
        <f t="shared" si="0"/>
        <v>85.050000000000011</v>
      </c>
    </row>
    <row r="316" spans="1:7">
      <c r="A316" s="339" t="s">
        <v>2357</v>
      </c>
      <c r="B316" s="340" t="s">
        <v>2034</v>
      </c>
      <c r="C316" s="341" t="s">
        <v>12</v>
      </c>
      <c r="D316" s="342">
        <v>12.01</v>
      </c>
      <c r="F316" s="340" t="s">
        <v>2034</v>
      </c>
      <c r="G316" s="340">
        <f t="shared" si="0"/>
        <v>107.96000000000001</v>
      </c>
    </row>
    <row r="317" spans="1:7">
      <c r="A317" s="335" t="s">
        <v>2358</v>
      </c>
      <c r="B317" s="336" t="s">
        <v>2035</v>
      </c>
      <c r="C317" s="337" t="s">
        <v>12</v>
      </c>
      <c r="D317" s="338">
        <v>40.31</v>
      </c>
      <c r="F317" s="336" t="s">
        <v>2035</v>
      </c>
      <c r="G317" s="336">
        <f>SUMIF($B$311:$B$381,F317,$D$311:$D$381)</f>
        <v>362.75</v>
      </c>
    </row>
    <row r="318" spans="1:7">
      <c r="A318" s="849" t="s">
        <v>2359</v>
      </c>
      <c r="B318" s="848" t="s">
        <v>1753</v>
      </c>
      <c r="C318" s="847"/>
      <c r="D318" s="846"/>
    </row>
    <row r="319" spans="1:7">
      <c r="A319" s="339" t="s">
        <v>2360</v>
      </c>
      <c r="B319" s="340" t="s">
        <v>2028</v>
      </c>
      <c r="C319" s="341" t="s">
        <v>12</v>
      </c>
      <c r="D319" s="342">
        <v>15.47</v>
      </c>
    </row>
    <row r="320" spans="1:7">
      <c r="A320" s="335" t="s">
        <v>2361</v>
      </c>
      <c r="B320" s="336" t="s">
        <v>2030</v>
      </c>
      <c r="C320" s="337" t="s">
        <v>12</v>
      </c>
      <c r="D320" s="338">
        <v>10.119999999999999</v>
      </c>
    </row>
    <row r="321" spans="1:4">
      <c r="A321" s="339" t="s">
        <v>2362</v>
      </c>
      <c r="B321" s="340" t="s">
        <v>2031</v>
      </c>
      <c r="C321" s="341" t="s">
        <v>12</v>
      </c>
      <c r="D321" s="342">
        <v>25.31</v>
      </c>
    </row>
    <row r="322" spans="1:4">
      <c r="A322" s="335" t="s">
        <v>2363</v>
      </c>
      <c r="B322" s="336" t="s">
        <v>2032</v>
      </c>
      <c r="C322" s="337" t="s">
        <v>12</v>
      </c>
      <c r="D322" s="338">
        <v>35.69</v>
      </c>
    </row>
    <row r="323" spans="1:4">
      <c r="A323" s="339" t="s">
        <v>2364</v>
      </c>
      <c r="B323" s="340" t="s">
        <v>2033</v>
      </c>
      <c r="C323" s="341" t="s">
        <v>12</v>
      </c>
      <c r="D323" s="342">
        <v>9.4499999999999993</v>
      </c>
    </row>
    <row r="324" spans="1:4">
      <c r="A324" s="335" t="s">
        <v>2365</v>
      </c>
      <c r="B324" s="336" t="s">
        <v>2034</v>
      </c>
      <c r="C324" s="337" t="s">
        <v>12</v>
      </c>
      <c r="D324" s="338">
        <v>12.01</v>
      </c>
    </row>
    <row r="325" spans="1:4">
      <c r="A325" s="339" t="s">
        <v>2366</v>
      </c>
      <c r="B325" s="340" t="s">
        <v>2035</v>
      </c>
      <c r="C325" s="341" t="s">
        <v>12</v>
      </c>
      <c r="D325" s="342">
        <v>40.31</v>
      </c>
    </row>
    <row r="326" spans="1:4">
      <c r="A326" s="849" t="s">
        <v>2367</v>
      </c>
      <c r="B326" s="848" t="s">
        <v>1754</v>
      </c>
      <c r="C326" s="847"/>
      <c r="D326" s="846"/>
    </row>
    <row r="327" spans="1:4">
      <c r="A327" s="335" t="s">
        <v>2368</v>
      </c>
      <c r="B327" s="336" t="s">
        <v>2028</v>
      </c>
      <c r="C327" s="337" t="s">
        <v>12</v>
      </c>
      <c r="D327" s="338">
        <v>15.47</v>
      </c>
    </row>
    <row r="328" spans="1:4">
      <c r="A328" s="339" t="s">
        <v>2369</v>
      </c>
      <c r="B328" s="340" t="s">
        <v>2030</v>
      </c>
      <c r="C328" s="341" t="s">
        <v>12</v>
      </c>
      <c r="D328" s="342">
        <v>10.119999999999999</v>
      </c>
    </row>
    <row r="329" spans="1:4">
      <c r="A329" s="335" t="s">
        <v>2370</v>
      </c>
      <c r="B329" s="336" t="s">
        <v>2031</v>
      </c>
      <c r="C329" s="337" t="s">
        <v>12</v>
      </c>
      <c r="D329" s="338">
        <v>25.31</v>
      </c>
    </row>
    <row r="330" spans="1:4">
      <c r="A330" s="339" t="s">
        <v>2371</v>
      </c>
      <c r="B330" s="340" t="s">
        <v>2032</v>
      </c>
      <c r="C330" s="341" t="s">
        <v>12</v>
      </c>
      <c r="D330" s="342">
        <v>35.69</v>
      </c>
    </row>
    <row r="331" spans="1:4">
      <c r="A331" s="335" t="s">
        <v>2372</v>
      </c>
      <c r="B331" s="336" t="s">
        <v>2033</v>
      </c>
      <c r="C331" s="337" t="s">
        <v>12</v>
      </c>
      <c r="D331" s="338">
        <v>9.4499999999999993</v>
      </c>
    </row>
    <row r="332" spans="1:4">
      <c r="A332" s="339" t="s">
        <v>2373</v>
      </c>
      <c r="B332" s="340" t="s">
        <v>2034</v>
      </c>
      <c r="C332" s="341" t="s">
        <v>12</v>
      </c>
      <c r="D332" s="342">
        <v>12.01</v>
      </c>
    </row>
    <row r="333" spans="1:4">
      <c r="A333" s="335" t="s">
        <v>2374</v>
      </c>
      <c r="B333" s="336" t="s">
        <v>2035</v>
      </c>
      <c r="C333" s="337" t="s">
        <v>12</v>
      </c>
      <c r="D333" s="338">
        <v>40.31</v>
      </c>
    </row>
    <row r="334" spans="1:4">
      <c r="A334" s="849" t="s">
        <v>2375</v>
      </c>
      <c r="B334" s="848" t="s">
        <v>1755</v>
      </c>
      <c r="C334" s="847"/>
      <c r="D334" s="846"/>
    </row>
    <row r="335" spans="1:4">
      <c r="A335" s="339" t="s">
        <v>2376</v>
      </c>
      <c r="B335" s="340" t="s">
        <v>2028</v>
      </c>
      <c r="C335" s="341" t="s">
        <v>12</v>
      </c>
      <c r="D335" s="342">
        <v>15.47</v>
      </c>
    </row>
    <row r="336" spans="1:4">
      <c r="A336" s="335" t="s">
        <v>2377</v>
      </c>
      <c r="B336" s="336" t="s">
        <v>2030</v>
      </c>
      <c r="C336" s="337" t="s">
        <v>12</v>
      </c>
      <c r="D336" s="338">
        <v>10.119999999999999</v>
      </c>
    </row>
    <row r="337" spans="1:4">
      <c r="A337" s="339" t="s">
        <v>2378</v>
      </c>
      <c r="B337" s="340" t="s">
        <v>2031</v>
      </c>
      <c r="C337" s="341" t="s">
        <v>12</v>
      </c>
      <c r="D337" s="342">
        <v>25.31</v>
      </c>
    </row>
    <row r="338" spans="1:4">
      <c r="A338" s="335" t="s">
        <v>2379</v>
      </c>
      <c r="B338" s="336" t="s">
        <v>2032</v>
      </c>
      <c r="C338" s="337" t="s">
        <v>12</v>
      </c>
      <c r="D338" s="338">
        <v>35.69</v>
      </c>
    </row>
    <row r="339" spans="1:4">
      <c r="A339" s="339" t="s">
        <v>2380</v>
      </c>
      <c r="B339" s="340" t="s">
        <v>2033</v>
      </c>
      <c r="C339" s="341" t="s">
        <v>12</v>
      </c>
      <c r="D339" s="342">
        <v>9.4499999999999993</v>
      </c>
    </row>
    <row r="340" spans="1:4">
      <c r="A340" s="335" t="s">
        <v>2381</v>
      </c>
      <c r="B340" s="336" t="s">
        <v>2034</v>
      </c>
      <c r="C340" s="337" t="s">
        <v>12</v>
      </c>
      <c r="D340" s="338">
        <v>12.01</v>
      </c>
    </row>
    <row r="341" spans="1:4">
      <c r="A341" s="339" t="s">
        <v>2382</v>
      </c>
      <c r="B341" s="340" t="s">
        <v>2035</v>
      </c>
      <c r="C341" s="341" t="s">
        <v>12</v>
      </c>
      <c r="D341" s="342">
        <v>40.31</v>
      </c>
    </row>
    <row r="342" spans="1:4">
      <c r="A342" s="849" t="s">
        <v>2383</v>
      </c>
      <c r="B342" s="848" t="s">
        <v>1756</v>
      </c>
      <c r="C342" s="847"/>
      <c r="D342" s="846"/>
    </row>
    <row r="343" spans="1:4">
      <c r="A343" s="335" t="s">
        <v>2384</v>
      </c>
      <c r="B343" s="336" t="s">
        <v>2028</v>
      </c>
      <c r="C343" s="337" t="s">
        <v>12</v>
      </c>
      <c r="D343" s="338">
        <v>15.47</v>
      </c>
    </row>
    <row r="344" spans="1:4">
      <c r="A344" s="339" t="s">
        <v>2385</v>
      </c>
      <c r="B344" s="340" t="s">
        <v>2030</v>
      </c>
      <c r="C344" s="341" t="s">
        <v>12</v>
      </c>
      <c r="D344" s="342">
        <v>10.119999999999999</v>
      </c>
    </row>
    <row r="345" spans="1:4">
      <c r="A345" s="335" t="s">
        <v>2386</v>
      </c>
      <c r="B345" s="336" t="s">
        <v>2031</v>
      </c>
      <c r="C345" s="337" t="s">
        <v>12</v>
      </c>
      <c r="D345" s="338">
        <v>25.31</v>
      </c>
    </row>
    <row r="346" spans="1:4">
      <c r="A346" s="339" t="s">
        <v>2387</v>
      </c>
      <c r="B346" s="340" t="s">
        <v>2032</v>
      </c>
      <c r="C346" s="341" t="s">
        <v>12</v>
      </c>
      <c r="D346" s="342">
        <v>35.69</v>
      </c>
    </row>
    <row r="347" spans="1:4">
      <c r="A347" s="335" t="s">
        <v>2388</v>
      </c>
      <c r="B347" s="336" t="s">
        <v>2033</v>
      </c>
      <c r="C347" s="337" t="s">
        <v>12</v>
      </c>
      <c r="D347" s="338">
        <v>9.4499999999999993</v>
      </c>
    </row>
    <row r="348" spans="1:4">
      <c r="A348" s="339" t="s">
        <v>2389</v>
      </c>
      <c r="B348" s="340" t="s">
        <v>2034</v>
      </c>
      <c r="C348" s="341" t="s">
        <v>12</v>
      </c>
      <c r="D348" s="342">
        <v>12.01</v>
      </c>
    </row>
    <row r="349" spans="1:4">
      <c r="A349" s="335" t="s">
        <v>2390</v>
      </c>
      <c r="B349" s="336" t="s">
        <v>2035</v>
      </c>
      <c r="C349" s="337" t="s">
        <v>12</v>
      </c>
      <c r="D349" s="338">
        <v>40.31</v>
      </c>
    </row>
    <row r="350" spans="1:4">
      <c r="A350" s="849" t="s">
        <v>2391</v>
      </c>
      <c r="B350" s="848" t="s">
        <v>1757</v>
      </c>
      <c r="C350" s="847"/>
      <c r="D350" s="846"/>
    </row>
    <row r="351" spans="1:4">
      <c r="A351" s="339" t="s">
        <v>2392</v>
      </c>
      <c r="B351" s="340" t="s">
        <v>2028</v>
      </c>
      <c r="C351" s="341" t="s">
        <v>12</v>
      </c>
      <c r="D351" s="342">
        <v>15.47</v>
      </c>
    </row>
    <row r="352" spans="1:4">
      <c r="A352" s="335" t="s">
        <v>2393</v>
      </c>
      <c r="B352" s="336" t="s">
        <v>2030</v>
      </c>
      <c r="C352" s="337" t="s">
        <v>12</v>
      </c>
      <c r="D352" s="338">
        <v>10.119999999999999</v>
      </c>
    </row>
    <row r="353" spans="1:4">
      <c r="A353" s="339" t="s">
        <v>2394</v>
      </c>
      <c r="B353" s="340" t="s">
        <v>2031</v>
      </c>
      <c r="C353" s="341" t="s">
        <v>12</v>
      </c>
      <c r="D353" s="342">
        <v>25.31</v>
      </c>
    </row>
    <row r="354" spans="1:4">
      <c r="A354" s="335" t="s">
        <v>2395</v>
      </c>
      <c r="B354" s="336" t="s">
        <v>2032</v>
      </c>
      <c r="C354" s="337" t="s">
        <v>12</v>
      </c>
      <c r="D354" s="338">
        <v>35.69</v>
      </c>
    </row>
    <row r="355" spans="1:4">
      <c r="A355" s="339" t="s">
        <v>2396</v>
      </c>
      <c r="B355" s="340" t="s">
        <v>2033</v>
      </c>
      <c r="C355" s="341" t="s">
        <v>12</v>
      </c>
      <c r="D355" s="342">
        <v>9.4499999999999993</v>
      </c>
    </row>
    <row r="356" spans="1:4">
      <c r="A356" s="335" t="s">
        <v>2397</v>
      </c>
      <c r="B356" s="336" t="s">
        <v>2034</v>
      </c>
      <c r="C356" s="337" t="s">
        <v>12</v>
      </c>
      <c r="D356" s="338">
        <v>12.01</v>
      </c>
    </row>
    <row r="357" spans="1:4">
      <c r="A357" s="339" t="s">
        <v>2398</v>
      </c>
      <c r="B357" s="340" t="s">
        <v>2035</v>
      </c>
      <c r="C357" s="341" t="s">
        <v>12</v>
      </c>
      <c r="D357" s="342">
        <v>40.31</v>
      </c>
    </row>
    <row r="358" spans="1:4">
      <c r="A358" s="849" t="s">
        <v>2399</v>
      </c>
      <c r="B358" s="848" t="s">
        <v>1758</v>
      </c>
      <c r="C358" s="847"/>
      <c r="D358" s="846"/>
    </row>
    <row r="359" spans="1:4">
      <c r="A359" s="335" t="s">
        <v>2400</v>
      </c>
      <c r="B359" s="336" t="s">
        <v>2028</v>
      </c>
      <c r="C359" s="337" t="s">
        <v>12</v>
      </c>
      <c r="D359" s="338">
        <v>15.47</v>
      </c>
    </row>
    <row r="360" spans="1:4">
      <c r="A360" s="339" t="s">
        <v>2401</v>
      </c>
      <c r="B360" s="340" t="s">
        <v>2030</v>
      </c>
      <c r="C360" s="341" t="s">
        <v>12</v>
      </c>
      <c r="D360" s="342">
        <v>10.119999999999999</v>
      </c>
    </row>
    <row r="361" spans="1:4">
      <c r="A361" s="335" t="s">
        <v>2402</v>
      </c>
      <c r="B361" s="336" t="s">
        <v>2031</v>
      </c>
      <c r="C361" s="337" t="s">
        <v>12</v>
      </c>
      <c r="D361" s="338">
        <v>25.31</v>
      </c>
    </row>
    <row r="362" spans="1:4">
      <c r="A362" s="339" t="s">
        <v>2403</v>
      </c>
      <c r="B362" s="340" t="s">
        <v>2032</v>
      </c>
      <c r="C362" s="341" t="s">
        <v>12</v>
      </c>
      <c r="D362" s="342">
        <v>35.69</v>
      </c>
    </row>
    <row r="363" spans="1:4">
      <c r="A363" s="335" t="s">
        <v>2404</v>
      </c>
      <c r="B363" s="336" t="s">
        <v>2033</v>
      </c>
      <c r="C363" s="337" t="s">
        <v>12</v>
      </c>
      <c r="D363" s="338">
        <v>9.4499999999999993</v>
      </c>
    </row>
    <row r="364" spans="1:4">
      <c r="A364" s="339" t="s">
        <v>2405</v>
      </c>
      <c r="B364" s="340" t="s">
        <v>2034</v>
      </c>
      <c r="C364" s="341" t="s">
        <v>12</v>
      </c>
      <c r="D364" s="342">
        <v>12.01</v>
      </c>
    </row>
    <row r="365" spans="1:4">
      <c r="A365" s="335" t="s">
        <v>2406</v>
      </c>
      <c r="B365" s="336" t="s">
        <v>2035</v>
      </c>
      <c r="C365" s="337" t="s">
        <v>12</v>
      </c>
      <c r="D365" s="338">
        <v>40.31</v>
      </c>
    </row>
    <row r="366" spans="1:4">
      <c r="A366" s="849" t="s">
        <v>2407</v>
      </c>
      <c r="B366" s="848" t="s">
        <v>1759</v>
      </c>
      <c r="C366" s="847"/>
      <c r="D366" s="846"/>
    </row>
    <row r="367" spans="1:4">
      <c r="A367" s="339" t="s">
        <v>2408</v>
      </c>
      <c r="B367" s="340" t="s">
        <v>2028</v>
      </c>
      <c r="C367" s="341" t="s">
        <v>12</v>
      </c>
      <c r="D367" s="342">
        <v>15.47</v>
      </c>
    </row>
    <row r="368" spans="1:4">
      <c r="A368" s="335" t="s">
        <v>2409</v>
      </c>
      <c r="B368" s="336" t="s">
        <v>2030</v>
      </c>
      <c r="C368" s="337" t="s">
        <v>12</v>
      </c>
      <c r="D368" s="338">
        <v>10.119999999999999</v>
      </c>
    </row>
    <row r="369" spans="1:4">
      <c r="A369" s="339" t="s">
        <v>2410</v>
      </c>
      <c r="B369" s="340" t="s">
        <v>2031</v>
      </c>
      <c r="C369" s="341" t="s">
        <v>12</v>
      </c>
      <c r="D369" s="342">
        <v>25.31</v>
      </c>
    </row>
    <row r="370" spans="1:4">
      <c r="A370" s="335" t="s">
        <v>2411</v>
      </c>
      <c r="B370" s="336" t="s">
        <v>2032</v>
      </c>
      <c r="C370" s="337" t="s">
        <v>12</v>
      </c>
      <c r="D370" s="338">
        <v>35.69</v>
      </c>
    </row>
    <row r="371" spans="1:4">
      <c r="A371" s="339" t="s">
        <v>2412</v>
      </c>
      <c r="B371" s="340" t="s">
        <v>2033</v>
      </c>
      <c r="C371" s="341" t="s">
        <v>12</v>
      </c>
      <c r="D371" s="342">
        <v>9.4499999999999993</v>
      </c>
    </row>
    <row r="372" spans="1:4">
      <c r="A372" s="335" t="s">
        <v>2413</v>
      </c>
      <c r="B372" s="336" t="s">
        <v>2034</v>
      </c>
      <c r="C372" s="337" t="s">
        <v>12</v>
      </c>
      <c r="D372" s="338">
        <v>12.01</v>
      </c>
    </row>
    <row r="373" spans="1:4">
      <c r="A373" s="339" t="s">
        <v>2414</v>
      </c>
      <c r="B373" s="340" t="s">
        <v>2035</v>
      </c>
      <c r="C373" s="341" t="s">
        <v>12</v>
      </c>
      <c r="D373" s="342">
        <v>40.31</v>
      </c>
    </row>
    <row r="374" spans="1:4">
      <c r="A374" s="849" t="s">
        <v>2415</v>
      </c>
      <c r="B374" s="848" t="s">
        <v>1049</v>
      </c>
      <c r="C374" s="847"/>
      <c r="D374" s="846"/>
    </row>
    <row r="375" spans="1:4">
      <c r="A375" s="335" t="s">
        <v>2416</v>
      </c>
      <c r="B375" s="336" t="s">
        <v>2028</v>
      </c>
      <c r="C375" s="337" t="s">
        <v>12</v>
      </c>
      <c r="D375" s="338">
        <v>15.52</v>
      </c>
    </row>
    <row r="376" spans="1:4">
      <c r="A376" s="339" t="s">
        <v>2417</v>
      </c>
      <c r="B376" s="340" t="s">
        <v>2030</v>
      </c>
      <c r="C376" s="341" t="s">
        <v>12</v>
      </c>
      <c r="D376" s="342">
        <v>10.130000000000001</v>
      </c>
    </row>
    <row r="377" spans="1:4">
      <c r="A377" s="335" t="s">
        <v>2418</v>
      </c>
      <c r="B377" s="336" t="s">
        <v>2031</v>
      </c>
      <c r="C377" s="337" t="s">
        <v>12</v>
      </c>
      <c r="D377" s="338">
        <v>25.36</v>
      </c>
    </row>
    <row r="378" spans="1:4">
      <c r="A378" s="339" t="s">
        <v>2419</v>
      </c>
      <c r="B378" s="340" t="s">
        <v>2032</v>
      </c>
      <c r="C378" s="341" t="s">
        <v>12</v>
      </c>
      <c r="D378" s="342">
        <v>35.54</v>
      </c>
    </row>
    <row r="379" spans="1:4">
      <c r="A379" s="335" t="s">
        <v>2420</v>
      </c>
      <c r="B379" s="336" t="s">
        <v>2033</v>
      </c>
      <c r="C379" s="337" t="s">
        <v>12</v>
      </c>
      <c r="D379" s="338">
        <v>9.4499999999999993</v>
      </c>
    </row>
    <row r="380" spans="1:4">
      <c r="A380" s="339" t="s">
        <v>2421</v>
      </c>
      <c r="B380" s="340" t="s">
        <v>2034</v>
      </c>
      <c r="C380" s="341" t="s">
        <v>12</v>
      </c>
      <c r="D380" s="342">
        <v>11.88</v>
      </c>
    </row>
    <row r="381" spans="1:4">
      <c r="A381" s="335" t="s">
        <v>2422</v>
      </c>
      <c r="B381" s="336" t="s">
        <v>2035</v>
      </c>
      <c r="C381" s="337" t="s">
        <v>12</v>
      </c>
      <c r="D381" s="338">
        <v>40.270000000000003</v>
      </c>
    </row>
    <row r="382" spans="1:4">
      <c r="A382" s="849" t="s">
        <v>2423</v>
      </c>
      <c r="B382" s="848" t="s">
        <v>1048</v>
      </c>
      <c r="C382" s="847"/>
      <c r="D382" s="846"/>
    </row>
    <row r="383" spans="1:4">
      <c r="A383" s="339" t="s">
        <v>2424</v>
      </c>
      <c r="B383" s="340" t="s">
        <v>2028</v>
      </c>
      <c r="C383" s="341" t="s">
        <v>12</v>
      </c>
      <c r="D383" s="342">
        <v>8.76</v>
      </c>
    </row>
    <row r="384" spans="1:4">
      <c r="A384" s="335" t="s">
        <v>2425</v>
      </c>
      <c r="B384" s="336" t="s">
        <v>2030</v>
      </c>
      <c r="C384" s="337" t="s">
        <v>12</v>
      </c>
      <c r="D384" s="338">
        <v>6.35</v>
      </c>
    </row>
    <row r="385" spans="1:4">
      <c r="A385" s="339" t="s">
        <v>2426</v>
      </c>
      <c r="B385" s="340" t="s">
        <v>2031</v>
      </c>
      <c r="C385" s="341" t="s">
        <v>12</v>
      </c>
      <c r="D385" s="342">
        <v>20.74</v>
      </c>
    </row>
    <row r="386" spans="1:4">
      <c r="A386" s="335" t="s">
        <v>2427</v>
      </c>
      <c r="B386" s="336" t="s">
        <v>2032</v>
      </c>
      <c r="C386" s="337" t="s">
        <v>12</v>
      </c>
      <c r="D386" s="338">
        <v>15.33</v>
      </c>
    </row>
    <row r="387" spans="1:4">
      <c r="A387" s="339" t="s">
        <v>2428</v>
      </c>
      <c r="B387" s="340" t="s">
        <v>2033</v>
      </c>
      <c r="C387" s="341" t="s">
        <v>12</v>
      </c>
      <c r="D387" s="342">
        <v>3.25</v>
      </c>
    </row>
    <row r="388" spans="1:4">
      <c r="A388" s="335" t="s">
        <v>2429</v>
      </c>
      <c r="B388" s="336" t="s">
        <v>2034</v>
      </c>
      <c r="C388" s="337" t="s">
        <v>12</v>
      </c>
      <c r="D388" s="338">
        <v>5.71</v>
      </c>
    </row>
    <row r="389" spans="1:4">
      <c r="A389" s="339" t="s">
        <v>2430</v>
      </c>
      <c r="B389" s="340" t="s">
        <v>2025</v>
      </c>
      <c r="C389" s="341" t="s">
        <v>12</v>
      </c>
      <c r="D389" s="342">
        <v>12.03</v>
      </c>
    </row>
    <row r="390" spans="1:4">
      <c r="A390" s="335" t="s">
        <v>2431</v>
      </c>
      <c r="B390" s="336" t="s">
        <v>2066</v>
      </c>
      <c r="C390" s="337" t="s">
        <v>12</v>
      </c>
      <c r="D390" s="338">
        <v>65.8</v>
      </c>
    </row>
    <row r="391" spans="1:4">
      <c r="A391" s="339" t="s">
        <v>2432</v>
      </c>
      <c r="B391" s="340" t="s">
        <v>2035</v>
      </c>
      <c r="C391" s="341" t="s">
        <v>12</v>
      </c>
      <c r="D391" s="342">
        <v>33.89</v>
      </c>
    </row>
    <row r="392" spans="1:4">
      <c r="A392" s="335" t="s">
        <v>2433</v>
      </c>
      <c r="B392" s="336" t="s">
        <v>2019</v>
      </c>
      <c r="C392" s="337" t="s">
        <v>12</v>
      </c>
      <c r="D392" s="338">
        <v>26.42</v>
      </c>
    </row>
    <row r="393" spans="1:4">
      <c r="A393" s="849" t="s">
        <v>2434</v>
      </c>
      <c r="B393" s="848" t="s">
        <v>1055</v>
      </c>
      <c r="C393" s="847"/>
      <c r="D393" s="846"/>
    </row>
    <row r="394" spans="1:4">
      <c r="A394" s="339" t="s">
        <v>2435</v>
      </c>
      <c r="B394" s="340" t="s">
        <v>2019</v>
      </c>
      <c r="C394" s="341" t="s">
        <v>12</v>
      </c>
      <c r="D394" s="342">
        <v>41.57</v>
      </c>
    </row>
    <row r="395" spans="1:4">
      <c r="A395" s="849" t="s">
        <v>2436</v>
      </c>
      <c r="B395" s="848" t="s">
        <v>1776</v>
      </c>
      <c r="C395" s="847"/>
      <c r="D395" s="846"/>
    </row>
    <row r="396" spans="1:4">
      <c r="A396" s="335" t="s">
        <v>2437</v>
      </c>
      <c r="B396" s="336" t="s">
        <v>2071</v>
      </c>
      <c r="C396" s="337" t="s">
        <v>12</v>
      </c>
      <c r="D396" s="338">
        <v>77.260000000000005</v>
      </c>
    </row>
    <row r="397" spans="1:4">
      <c r="A397" s="849" t="s">
        <v>2438</v>
      </c>
      <c r="B397" s="848" t="s">
        <v>1823</v>
      </c>
      <c r="C397" s="847"/>
      <c r="D397" s="846"/>
    </row>
    <row r="398" spans="1:4">
      <c r="A398" s="339" t="s">
        <v>2439</v>
      </c>
      <c r="B398" s="340" t="s">
        <v>2071</v>
      </c>
      <c r="C398" s="341" t="s">
        <v>12</v>
      </c>
      <c r="D398" s="342">
        <v>27.39</v>
      </c>
    </row>
    <row r="399" spans="1:4">
      <c r="A399" s="335" t="s">
        <v>2440</v>
      </c>
      <c r="B399" s="336" t="s">
        <v>2074</v>
      </c>
      <c r="C399" s="337" t="s">
        <v>12</v>
      </c>
      <c r="D399" s="338">
        <v>30.56</v>
      </c>
    </row>
    <row r="400" spans="1:4">
      <c r="A400" s="339" t="s">
        <v>4832</v>
      </c>
      <c r="B400" s="340" t="s">
        <v>2019</v>
      </c>
      <c r="C400" s="341" t="s">
        <v>12</v>
      </c>
      <c r="D400" s="342">
        <v>4.5199999999999996</v>
      </c>
    </row>
    <row r="401" spans="1:4">
      <c r="A401" s="331" t="s">
        <v>1969</v>
      </c>
      <c r="B401" s="332" t="s">
        <v>2441</v>
      </c>
      <c r="C401" s="333"/>
      <c r="D401" s="334"/>
    </row>
    <row r="402" spans="1:4">
      <c r="A402" s="849" t="s">
        <v>1970</v>
      </c>
      <c r="B402" s="848" t="s">
        <v>1056</v>
      </c>
      <c r="C402" s="847"/>
      <c r="D402" s="846"/>
    </row>
    <row r="403" spans="1:4">
      <c r="A403" s="335" t="s">
        <v>1971</v>
      </c>
      <c r="B403" s="336" t="s">
        <v>2442</v>
      </c>
      <c r="C403" s="337" t="s">
        <v>12</v>
      </c>
      <c r="D403" s="338">
        <v>10.44</v>
      </c>
    </row>
    <row r="404" spans="1:4">
      <c r="A404" s="339" t="s">
        <v>1973</v>
      </c>
      <c r="B404" s="340" t="s">
        <v>2443</v>
      </c>
      <c r="C404" s="341" t="s">
        <v>12</v>
      </c>
      <c r="D404" s="342">
        <v>3.68</v>
      </c>
    </row>
    <row r="405" spans="1:4">
      <c r="A405" s="849" t="s">
        <v>1978</v>
      </c>
      <c r="B405" s="848" t="s">
        <v>1053</v>
      </c>
      <c r="C405" s="847"/>
      <c r="D405" s="846"/>
    </row>
    <row r="406" spans="1:4">
      <c r="A406" s="335" t="s">
        <v>1979</v>
      </c>
      <c r="B406" s="336" t="s">
        <v>2442</v>
      </c>
      <c r="C406" s="337" t="s">
        <v>12</v>
      </c>
      <c r="D406" s="338">
        <v>8.35</v>
      </c>
    </row>
    <row r="407" spans="1:4">
      <c r="A407" s="849" t="s">
        <v>1980</v>
      </c>
      <c r="B407" s="848" t="s">
        <v>1052</v>
      </c>
      <c r="C407" s="847"/>
      <c r="D407" s="846"/>
    </row>
    <row r="408" spans="1:4">
      <c r="A408" s="339" t="s">
        <v>1981</v>
      </c>
      <c r="B408" s="340" t="s">
        <v>2442</v>
      </c>
      <c r="C408" s="341" t="s">
        <v>12</v>
      </c>
      <c r="D408" s="342">
        <v>36.01</v>
      </c>
    </row>
    <row r="409" spans="1:4">
      <c r="A409" s="849" t="s">
        <v>1982</v>
      </c>
      <c r="B409" s="848" t="s">
        <v>1051</v>
      </c>
      <c r="C409" s="847"/>
      <c r="D409" s="846"/>
    </row>
    <row r="410" spans="1:4">
      <c r="A410" s="335" t="s">
        <v>1983</v>
      </c>
      <c r="B410" s="336" t="s">
        <v>2442</v>
      </c>
      <c r="C410" s="337" t="s">
        <v>12</v>
      </c>
      <c r="D410" s="338">
        <v>173.11</v>
      </c>
    </row>
    <row r="411" spans="1:4">
      <c r="A411" s="339" t="s">
        <v>1984</v>
      </c>
      <c r="B411" s="340" t="s">
        <v>2443</v>
      </c>
      <c r="C411" s="341" t="s">
        <v>12</v>
      </c>
      <c r="D411" s="342">
        <v>40.51</v>
      </c>
    </row>
    <row r="412" spans="1:4">
      <c r="A412" s="849" t="s">
        <v>1985</v>
      </c>
      <c r="B412" s="848" t="s">
        <v>1050</v>
      </c>
      <c r="C412" s="847"/>
      <c r="D412" s="846"/>
    </row>
    <row r="413" spans="1:4">
      <c r="A413" s="335" t="s">
        <v>1986</v>
      </c>
      <c r="B413" s="336" t="s">
        <v>2443</v>
      </c>
      <c r="C413" s="337" t="s">
        <v>12</v>
      </c>
      <c r="D413" s="338">
        <v>75.91</v>
      </c>
    </row>
    <row r="414" spans="1:4">
      <c r="A414" s="849" t="s">
        <v>1987</v>
      </c>
      <c r="B414" s="848" t="s">
        <v>1753</v>
      </c>
      <c r="C414" s="847"/>
      <c r="D414" s="846"/>
    </row>
    <row r="415" spans="1:4">
      <c r="A415" s="339" t="s">
        <v>1988</v>
      </c>
      <c r="B415" s="340" t="s">
        <v>2443</v>
      </c>
      <c r="C415" s="341" t="s">
        <v>12</v>
      </c>
      <c r="D415" s="342">
        <v>75.91</v>
      </c>
    </row>
    <row r="416" spans="1:4">
      <c r="A416" s="849" t="s">
        <v>1989</v>
      </c>
      <c r="B416" s="848" t="s">
        <v>1754</v>
      </c>
      <c r="C416" s="847"/>
      <c r="D416" s="846"/>
    </row>
    <row r="417" spans="1:4">
      <c r="A417" s="335" t="s">
        <v>1990</v>
      </c>
      <c r="B417" s="336" t="s">
        <v>2443</v>
      </c>
      <c r="C417" s="337" t="s">
        <v>12</v>
      </c>
      <c r="D417" s="338">
        <v>75.91</v>
      </c>
    </row>
    <row r="418" spans="1:4">
      <c r="A418" s="849" t="s">
        <v>1991</v>
      </c>
      <c r="B418" s="848" t="s">
        <v>1755</v>
      </c>
      <c r="C418" s="847"/>
      <c r="D418" s="846"/>
    </row>
    <row r="419" spans="1:4">
      <c r="A419" s="339" t="s">
        <v>1992</v>
      </c>
      <c r="B419" s="340" t="s">
        <v>2443</v>
      </c>
      <c r="C419" s="341" t="s">
        <v>12</v>
      </c>
      <c r="D419" s="342">
        <v>75.91</v>
      </c>
    </row>
    <row r="420" spans="1:4">
      <c r="A420" s="849" t="s">
        <v>1993</v>
      </c>
      <c r="B420" s="848" t="s">
        <v>1756</v>
      </c>
      <c r="C420" s="847"/>
      <c r="D420" s="846"/>
    </row>
    <row r="421" spans="1:4">
      <c r="A421" s="335" t="s">
        <v>1994</v>
      </c>
      <c r="B421" s="336" t="s">
        <v>2443</v>
      </c>
      <c r="C421" s="337" t="s">
        <v>12</v>
      </c>
      <c r="D421" s="338">
        <v>75.91</v>
      </c>
    </row>
    <row r="422" spans="1:4">
      <c r="A422" s="849" t="s">
        <v>1995</v>
      </c>
      <c r="B422" s="848" t="s">
        <v>1757</v>
      </c>
      <c r="C422" s="847"/>
      <c r="D422" s="846"/>
    </row>
    <row r="423" spans="1:4">
      <c r="A423" s="339" t="s">
        <v>1996</v>
      </c>
      <c r="B423" s="340" t="s">
        <v>2443</v>
      </c>
      <c r="C423" s="341" t="s">
        <v>12</v>
      </c>
      <c r="D423" s="342">
        <v>75.91</v>
      </c>
    </row>
    <row r="424" spans="1:4">
      <c r="A424" s="849" t="s">
        <v>1997</v>
      </c>
      <c r="B424" s="848" t="s">
        <v>1758</v>
      </c>
      <c r="C424" s="847"/>
      <c r="D424" s="846"/>
    </row>
    <row r="425" spans="1:4">
      <c r="A425" s="335" t="s">
        <v>1998</v>
      </c>
      <c r="B425" s="336" t="s">
        <v>2443</v>
      </c>
      <c r="C425" s="337" t="s">
        <v>12</v>
      </c>
      <c r="D425" s="338">
        <v>75.91</v>
      </c>
    </row>
    <row r="426" spans="1:4">
      <c r="A426" s="849" t="s">
        <v>1999</v>
      </c>
      <c r="B426" s="848" t="s">
        <v>1759</v>
      </c>
      <c r="C426" s="847"/>
      <c r="D426" s="846"/>
    </row>
    <row r="427" spans="1:4">
      <c r="A427" s="339" t="s">
        <v>2000</v>
      </c>
      <c r="B427" s="340" t="s">
        <v>2443</v>
      </c>
      <c r="C427" s="341" t="s">
        <v>12</v>
      </c>
      <c r="D427" s="342">
        <v>75.91</v>
      </c>
    </row>
    <row r="428" spans="1:4">
      <c r="A428" s="849" t="s">
        <v>2001</v>
      </c>
      <c r="B428" s="848" t="s">
        <v>1049</v>
      </c>
      <c r="C428" s="847"/>
      <c r="D428" s="846"/>
    </row>
    <row r="429" spans="1:4">
      <c r="A429" s="335" t="s">
        <v>2002</v>
      </c>
      <c r="B429" s="336" t="s">
        <v>2443</v>
      </c>
      <c r="C429" s="337" t="s">
        <v>12</v>
      </c>
      <c r="D429" s="338">
        <v>75.75</v>
      </c>
    </row>
    <row r="430" spans="1:4">
      <c r="A430" s="849" t="s">
        <v>2003</v>
      </c>
      <c r="B430" s="848" t="s">
        <v>1048</v>
      </c>
      <c r="C430" s="847"/>
      <c r="D430" s="846"/>
    </row>
    <row r="431" spans="1:4">
      <c r="A431" s="339" t="s">
        <v>2004</v>
      </c>
      <c r="B431" s="340" t="s">
        <v>2442</v>
      </c>
      <c r="C431" s="341" t="s">
        <v>12</v>
      </c>
      <c r="D431" s="342">
        <v>53.28</v>
      </c>
    </row>
    <row r="432" spans="1:4">
      <c r="A432" s="335" t="s">
        <v>2005</v>
      </c>
      <c r="B432" s="336" t="s">
        <v>2443</v>
      </c>
      <c r="C432" s="337" t="s">
        <v>12</v>
      </c>
      <c r="D432" s="338">
        <v>53.39</v>
      </c>
    </row>
    <row r="433" spans="1:4">
      <c r="A433" s="849" t="s">
        <v>2006</v>
      </c>
      <c r="B433" s="848" t="s">
        <v>1055</v>
      </c>
      <c r="C433" s="847"/>
      <c r="D433" s="846"/>
    </row>
    <row r="434" spans="1:4">
      <c r="A434" s="339" t="s">
        <v>2007</v>
      </c>
      <c r="B434" s="340" t="s">
        <v>2442</v>
      </c>
      <c r="C434" s="341" t="s">
        <v>12</v>
      </c>
      <c r="D434" s="342">
        <v>31.45</v>
      </c>
    </row>
    <row r="435" spans="1:4">
      <c r="A435" s="849" t="s">
        <v>2008</v>
      </c>
      <c r="B435" s="848" t="s">
        <v>1776</v>
      </c>
      <c r="C435" s="847"/>
      <c r="D435" s="846"/>
    </row>
    <row r="436" spans="1:4">
      <c r="A436" s="335" t="s">
        <v>2009</v>
      </c>
      <c r="B436" s="336" t="s">
        <v>2443</v>
      </c>
      <c r="C436" s="337" t="s">
        <v>12</v>
      </c>
      <c r="D436" s="338">
        <v>27.39</v>
      </c>
    </row>
    <row r="437" spans="1:4">
      <c r="A437" s="849" t="s">
        <v>2010</v>
      </c>
      <c r="B437" s="848" t="s">
        <v>1823</v>
      </c>
      <c r="C437" s="847"/>
      <c r="D437" s="846"/>
    </row>
    <row r="438" spans="1:4">
      <c r="A438" s="339" t="s">
        <v>2011</v>
      </c>
      <c r="B438" s="340" t="s">
        <v>2442</v>
      </c>
      <c r="C438" s="341" t="s">
        <v>12</v>
      </c>
      <c r="D438" s="342">
        <v>30.56</v>
      </c>
    </row>
    <row r="439" spans="1:4">
      <c r="A439" s="335" t="s">
        <v>4833</v>
      </c>
      <c r="B439" s="336" t="s">
        <v>2443</v>
      </c>
      <c r="C439" s="337" t="s">
        <v>12</v>
      </c>
      <c r="D439" s="338">
        <v>27.39</v>
      </c>
    </row>
    <row r="440" spans="1:4">
      <c r="A440" s="331" t="s">
        <v>2012</v>
      </c>
      <c r="B440" s="332" t="s">
        <v>2444</v>
      </c>
      <c r="C440" s="333"/>
      <c r="D440" s="334"/>
    </row>
    <row r="441" spans="1:4">
      <c r="A441" s="849" t="s">
        <v>2013</v>
      </c>
      <c r="B441" s="848" t="s">
        <v>1056</v>
      </c>
      <c r="C441" s="847"/>
      <c r="D441" s="846"/>
    </row>
    <row r="442" spans="1:4">
      <c r="A442" s="339" t="s">
        <v>2014</v>
      </c>
      <c r="B442" s="340" t="s">
        <v>2445</v>
      </c>
      <c r="C442" s="341" t="s">
        <v>12</v>
      </c>
      <c r="D442" s="342">
        <v>581.72</v>
      </c>
    </row>
    <row r="443" spans="1:4">
      <c r="A443" s="335" t="s">
        <v>2016</v>
      </c>
      <c r="B443" s="336" t="s">
        <v>2446</v>
      </c>
      <c r="C443" s="337" t="s">
        <v>12</v>
      </c>
      <c r="D443" s="338">
        <v>143.87</v>
      </c>
    </row>
    <row r="444" spans="1:4">
      <c r="A444" s="849" t="s">
        <v>2021</v>
      </c>
      <c r="B444" s="848" t="s">
        <v>1053</v>
      </c>
      <c r="C444" s="847"/>
      <c r="D444" s="846"/>
    </row>
    <row r="445" spans="1:4">
      <c r="A445" s="339" t="s">
        <v>2022</v>
      </c>
      <c r="B445" s="340" t="s">
        <v>2445</v>
      </c>
      <c r="C445" s="341" t="s">
        <v>12</v>
      </c>
      <c r="D445" s="342">
        <v>274.31</v>
      </c>
    </row>
    <row r="446" spans="1:4">
      <c r="A446" s="335" t="s">
        <v>2447</v>
      </c>
      <c r="B446" s="336" t="s">
        <v>2446</v>
      </c>
      <c r="C446" s="337" t="s">
        <v>12</v>
      </c>
      <c r="D446" s="338">
        <v>166.64</v>
      </c>
    </row>
    <row r="447" spans="1:4">
      <c r="A447" s="849" t="s">
        <v>2023</v>
      </c>
      <c r="B447" s="848" t="s">
        <v>1052</v>
      </c>
      <c r="C447" s="847"/>
      <c r="D447" s="846"/>
    </row>
    <row r="448" spans="1:4">
      <c r="A448" s="339" t="s">
        <v>2024</v>
      </c>
      <c r="B448" s="340" t="s">
        <v>2445</v>
      </c>
      <c r="C448" s="341" t="s">
        <v>12</v>
      </c>
      <c r="D448" s="342">
        <v>273.98</v>
      </c>
    </row>
    <row r="449" spans="1:7">
      <c r="A449" s="335" t="s">
        <v>2448</v>
      </c>
      <c r="B449" s="336" t="s">
        <v>2446</v>
      </c>
      <c r="C449" s="337" t="s">
        <v>12</v>
      </c>
      <c r="D449" s="338">
        <v>206.87</v>
      </c>
    </row>
    <row r="450" spans="1:7">
      <c r="A450" s="849" t="s">
        <v>2026</v>
      </c>
      <c r="B450" s="848" t="s">
        <v>1051</v>
      </c>
      <c r="C450" s="847"/>
      <c r="D450" s="846"/>
    </row>
    <row r="451" spans="1:7">
      <c r="A451" s="339" t="s">
        <v>2027</v>
      </c>
      <c r="B451" s="340" t="s">
        <v>2445</v>
      </c>
      <c r="C451" s="341" t="s">
        <v>12</v>
      </c>
      <c r="D451" s="342">
        <v>467.76</v>
      </c>
    </row>
    <row r="452" spans="1:7">
      <c r="A452" s="335" t="s">
        <v>2029</v>
      </c>
      <c r="B452" s="336" t="s">
        <v>2446</v>
      </c>
      <c r="C452" s="337" t="s">
        <v>12</v>
      </c>
      <c r="D452" s="338">
        <v>102.68</v>
      </c>
    </row>
    <row r="453" spans="1:7">
      <c r="A453" s="849" t="s">
        <v>2036</v>
      </c>
      <c r="B453" s="848" t="s">
        <v>1050</v>
      </c>
      <c r="C453" s="847"/>
      <c r="D453" s="846"/>
      <c r="F453" s="1380" t="s">
        <v>4285</v>
      </c>
      <c r="G453" s="1381"/>
    </row>
    <row r="454" spans="1:7">
      <c r="A454" s="339" t="s">
        <v>2037</v>
      </c>
      <c r="B454" s="340" t="s">
        <v>2445</v>
      </c>
      <c r="C454" s="341" t="s">
        <v>12</v>
      </c>
      <c r="D454" s="342">
        <v>469.97</v>
      </c>
      <c r="F454" s="340" t="s">
        <v>2445</v>
      </c>
      <c r="G454" s="342">
        <f>SUMIF($B$454:$B$479,F454,$D$454:$D$479)</f>
        <v>4550.8100000000013</v>
      </c>
    </row>
    <row r="455" spans="1:7">
      <c r="A455" s="335" t="s">
        <v>2038</v>
      </c>
      <c r="B455" s="336" t="s">
        <v>2446</v>
      </c>
      <c r="C455" s="337" t="s">
        <v>12</v>
      </c>
      <c r="D455" s="338">
        <v>108.5</v>
      </c>
      <c r="F455" s="336" t="s">
        <v>2446</v>
      </c>
      <c r="G455" s="342">
        <f>SUMIF($B$454:$B$479,F455,$D$454:$D$479)</f>
        <v>1115.51</v>
      </c>
    </row>
    <row r="456" spans="1:7">
      <c r="A456" s="849" t="s">
        <v>2039</v>
      </c>
      <c r="B456" s="848" t="s">
        <v>1753</v>
      </c>
      <c r="C456" s="847"/>
      <c r="D456" s="846"/>
    </row>
    <row r="457" spans="1:7">
      <c r="A457" s="339" t="s">
        <v>2040</v>
      </c>
      <c r="B457" s="340" t="s">
        <v>2445</v>
      </c>
      <c r="C457" s="341" t="s">
        <v>12</v>
      </c>
      <c r="D457" s="342">
        <v>469.97</v>
      </c>
    </row>
    <row r="458" spans="1:7">
      <c r="A458" s="335" t="s">
        <v>2041</v>
      </c>
      <c r="B458" s="336" t="s">
        <v>2446</v>
      </c>
      <c r="C458" s="337" t="s">
        <v>12</v>
      </c>
      <c r="D458" s="338">
        <v>108.5</v>
      </c>
    </row>
    <row r="459" spans="1:7">
      <c r="A459" s="849" t="s">
        <v>2042</v>
      </c>
      <c r="B459" s="848" t="s">
        <v>1754</v>
      </c>
      <c r="C459" s="847"/>
      <c r="D459" s="846"/>
    </row>
    <row r="460" spans="1:7">
      <c r="A460" s="339" t="s">
        <v>2043</v>
      </c>
      <c r="B460" s="340" t="s">
        <v>2445</v>
      </c>
      <c r="C460" s="341" t="s">
        <v>12</v>
      </c>
      <c r="D460" s="342">
        <v>469.97</v>
      </c>
    </row>
    <row r="461" spans="1:7">
      <c r="A461" s="335" t="s">
        <v>2044</v>
      </c>
      <c r="B461" s="336" t="s">
        <v>2446</v>
      </c>
      <c r="C461" s="337" t="s">
        <v>12</v>
      </c>
      <c r="D461" s="338">
        <v>108.5</v>
      </c>
    </row>
    <row r="462" spans="1:7">
      <c r="A462" s="849" t="s">
        <v>2045</v>
      </c>
      <c r="B462" s="848" t="s">
        <v>1755</v>
      </c>
      <c r="C462" s="847"/>
      <c r="D462" s="846"/>
    </row>
    <row r="463" spans="1:7">
      <c r="A463" s="339" t="s">
        <v>2046</v>
      </c>
      <c r="B463" s="340" t="s">
        <v>2445</v>
      </c>
      <c r="C463" s="341" t="s">
        <v>12</v>
      </c>
      <c r="D463" s="342">
        <v>469.97</v>
      </c>
    </row>
    <row r="464" spans="1:7">
      <c r="A464" s="335" t="s">
        <v>2047</v>
      </c>
      <c r="B464" s="336" t="s">
        <v>2446</v>
      </c>
      <c r="C464" s="337" t="s">
        <v>12</v>
      </c>
      <c r="D464" s="338">
        <v>108.5</v>
      </c>
    </row>
    <row r="465" spans="1:4">
      <c r="A465" s="849" t="s">
        <v>2048</v>
      </c>
      <c r="B465" s="848" t="s">
        <v>1756</v>
      </c>
      <c r="C465" s="847"/>
      <c r="D465" s="846"/>
    </row>
    <row r="466" spans="1:4">
      <c r="A466" s="339" t="s">
        <v>2049</v>
      </c>
      <c r="B466" s="340" t="s">
        <v>2445</v>
      </c>
      <c r="C466" s="341" t="s">
        <v>12</v>
      </c>
      <c r="D466" s="342">
        <v>469.97</v>
      </c>
    </row>
    <row r="467" spans="1:4">
      <c r="A467" s="335" t="s">
        <v>2050</v>
      </c>
      <c r="B467" s="336" t="s">
        <v>2446</v>
      </c>
      <c r="C467" s="337" t="s">
        <v>12</v>
      </c>
      <c r="D467" s="338">
        <v>108.5</v>
      </c>
    </row>
    <row r="468" spans="1:4">
      <c r="A468" s="849" t="s">
        <v>2051</v>
      </c>
      <c r="B468" s="848" t="s">
        <v>1757</v>
      </c>
      <c r="C468" s="847"/>
      <c r="D468" s="846"/>
    </row>
    <row r="469" spans="1:4">
      <c r="A469" s="339" t="s">
        <v>2052</v>
      </c>
      <c r="B469" s="340" t="s">
        <v>2445</v>
      </c>
      <c r="C469" s="341" t="s">
        <v>12</v>
      </c>
      <c r="D469" s="342">
        <v>469.97</v>
      </c>
    </row>
    <row r="470" spans="1:4">
      <c r="A470" s="335" t="s">
        <v>2053</v>
      </c>
      <c r="B470" s="336" t="s">
        <v>2446</v>
      </c>
      <c r="C470" s="337" t="s">
        <v>12</v>
      </c>
      <c r="D470" s="338">
        <v>108.5</v>
      </c>
    </row>
    <row r="471" spans="1:4">
      <c r="A471" s="849" t="s">
        <v>2054</v>
      </c>
      <c r="B471" s="848" t="s">
        <v>1758</v>
      </c>
      <c r="C471" s="847"/>
      <c r="D471" s="846"/>
    </row>
    <row r="472" spans="1:4">
      <c r="A472" s="339" t="s">
        <v>2055</v>
      </c>
      <c r="B472" s="340" t="s">
        <v>2445</v>
      </c>
      <c r="C472" s="341" t="s">
        <v>12</v>
      </c>
      <c r="D472" s="342">
        <v>469.97</v>
      </c>
    </row>
    <row r="473" spans="1:4">
      <c r="A473" s="335" t="s">
        <v>2056</v>
      </c>
      <c r="B473" s="336" t="s">
        <v>2446</v>
      </c>
      <c r="C473" s="337" t="s">
        <v>12</v>
      </c>
      <c r="D473" s="338">
        <v>108.5</v>
      </c>
    </row>
    <row r="474" spans="1:4">
      <c r="A474" s="849" t="s">
        <v>2057</v>
      </c>
      <c r="B474" s="848" t="s">
        <v>1759</v>
      </c>
      <c r="C474" s="847"/>
      <c r="D474" s="846"/>
    </row>
    <row r="475" spans="1:4">
      <c r="A475" s="339" t="s">
        <v>2058</v>
      </c>
      <c r="B475" s="340" t="s">
        <v>2445</v>
      </c>
      <c r="C475" s="341" t="s">
        <v>12</v>
      </c>
      <c r="D475" s="342">
        <v>469.97</v>
      </c>
    </row>
    <row r="476" spans="1:4">
      <c r="A476" s="335" t="s">
        <v>2059</v>
      </c>
      <c r="B476" s="336" t="s">
        <v>2446</v>
      </c>
      <c r="C476" s="337" t="s">
        <v>12</v>
      </c>
      <c r="D476" s="338">
        <v>108.5</v>
      </c>
    </row>
    <row r="477" spans="1:4">
      <c r="A477" s="849" t="s">
        <v>2060</v>
      </c>
      <c r="B477" s="848" t="s">
        <v>1049</v>
      </c>
      <c r="C477" s="847"/>
      <c r="D477" s="846"/>
    </row>
    <row r="478" spans="1:4">
      <c r="A478" s="339" t="s">
        <v>2061</v>
      </c>
      <c r="B478" s="340" t="s">
        <v>2445</v>
      </c>
      <c r="C478" s="341" t="s">
        <v>12</v>
      </c>
      <c r="D478" s="342">
        <v>791.05</v>
      </c>
    </row>
    <row r="479" spans="1:4">
      <c r="A479" s="335" t="s">
        <v>2062</v>
      </c>
      <c r="B479" s="336" t="s">
        <v>2446</v>
      </c>
      <c r="C479" s="337" t="s">
        <v>12</v>
      </c>
      <c r="D479" s="338">
        <v>247.51</v>
      </c>
    </row>
    <row r="480" spans="1:4">
      <c r="A480" s="849" t="s">
        <v>2063</v>
      </c>
      <c r="B480" s="848" t="s">
        <v>1048</v>
      </c>
      <c r="C480" s="847"/>
      <c r="D480" s="846"/>
    </row>
    <row r="481" spans="1:4">
      <c r="A481" s="339" t="s">
        <v>2064</v>
      </c>
      <c r="B481" s="340" t="s">
        <v>2445</v>
      </c>
      <c r="C481" s="341" t="s">
        <v>12</v>
      </c>
      <c r="D481" s="342">
        <v>324.76</v>
      </c>
    </row>
    <row r="482" spans="1:4">
      <c r="A482" s="335" t="s">
        <v>2065</v>
      </c>
      <c r="B482" s="336" t="s">
        <v>2446</v>
      </c>
      <c r="C482" s="337" t="s">
        <v>12</v>
      </c>
      <c r="D482" s="338">
        <v>115.39</v>
      </c>
    </row>
    <row r="483" spans="1:4">
      <c r="A483" s="849" t="s">
        <v>2067</v>
      </c>
      <c r="B483" s="848" t="s">
        <v>1055</v>
      </c>
      <c r="C483" s="847"/>
      <c r="D483" s="846"/>
    </row>
    <row r="484" spans="1:4">
      <c r="A484" s="339" t="s">
        <v>2068</v>
      </c>
      <c r="B484" s="340" t="s">
        <v>2445</v>
      </c>
      <c r="C484" s="341" t="s">
        <v>12</v>
      </c>
      <c r="D484" s="342">
        <v>74.41</v>
      </c>
    </row>
    <row r="485" spans="1:4">
      <c r="A485" s="335" t="s">
        <v>2449</v>
      </c>
      <c r="B485" s="336" t="s">
        <v>2446</v>
      </c>
      <c r="C485" s="337" t="s">
        <v>12</v>
      </c>
      <c r="D485" s="338">
        <v>41.38</v>
      </c>
    </row>
    <row r="486" spans="1:4">
      <c r="A486" s="849" t="s">
        <v>2069</v>
      </c>
      <c r="B486" s="848" t="s">
        <v>1058</v>
      </c>
      <c r="C486" s="847"/>
      <c r="D486" s="846"/>
    </row>
    <row r="487" spans="1:4">
      <c r="A487" s="339" t="s">
        <v>2070</v>
      </c>
      <c r="B487" s="340" t="s">
        <v>2445</v>
      </c>
      <c r="C487" s="341" t="s">
        <v>12</v>
      </c>
      <c r="D487" s="342">
        <v>22.72</v>
      </c>
    </row>
    <row r="488" spans="1:4">
      <c r="A488" s="335" t="s">
        <v>2450</v>
      </c>
      <c r="B488" s="336" t="s">
        <v>2446</v>
      </c>
      <c r="C488" s="337" t="s">
        <v>12</v>
      </c>
      <c r="D488" s="338">
        <v>27.28</v>
      </c>
    </row>
    <row r="489" spans="1:4">
      <c r="A489" s="849" t="s">
        <v>2072</v>
      </c>
      <c r="B489" s="848" t="s">
        <v>1776</v>
      </c>
      <c r="C489" s="847"/>
      <c r="D489" s="846"/>
    </row>
    <row r="490" spans="1:4">
      <c r="A490" s="339" t="s">
        <v>2073</v>
      </c>
      <c r="B490" s="340" t="s">
        <v>2446</v>
      </c>
      <c r="C490" s="341" t="s">
        <v>12</v>
      </c>
      <c r="D490" s="342">
        <v>9.5500000000000007</v>
      </c>
    </row>
    <row r="491" spans="1:4">
      <c r="A491" s="331" t="s">
        <v>2076</v>
      </c>
      <c r="B491" s="332" t="s">
        <v>2451</v>
      </c>
      <c r="C491" s="333"/>
      <c r="D491" s="334"/>
    </row>
    <row r="492" spans="1:4">
      <c r="A492" s="849" t="s">
        <v>2077</v>
      </c>
      <c r="B492" s="848" t="s">
        <v>1056</v>
      </c>
      <c r="C492" s="847"/>
      <c r="D492" s="846"/>
    </row>
    <row r="493" spans="1:4">
      <c r="A493" s="335" t="s">
        <v>2078</v>
      </c>
      <c r="B493" s="336" t="s">
        <v>2452</v>
      </c>
      <c r="C493" s="337" t="s">
        <v>12</v>
      </c>
      <c r="D493" s="338">
        <v>725.59</v>
      </c>
    </row>
    <row r="494" spans="1:4">
      <c r="A494" s="849" t="s">
        <v>2080</v>
      </c>
      <c r="B494" s="848" t="s">
        <v>1053</v>
      </c>
      <c r="C494" s="847"/>
      <c r="D494" s="846"/>
    </row>
    <row r="495" spans="1:4">
      <c r="A495" s="339" t="s">
        <v>2081</v>
      </c>
      <c r="B495" s="340" t="s">
        <v>2452</v>
      </c>
      <c r="C495" s="341" t="s">
        <v>12</v>
      </c>
      <c r="D495" s="342">
        <v>440.95</v>
      </c>
    </row>
    <row r="496" spans="1:4">
      <c r="A496" s="849" t="s">
        <v>2082</v>
      </c>
      <c r="B496" s="848" t="s">
        <v>1052</v>
      </c>
      <c r="C496" s="847"/>
      <c r="D496" s="846"/>
    </row>
    <row r="497" spans="1:4">
      <c r="A497" s="335" t="s">
        <v>2083</v>
      </c>
      <c r="B497" s="336" t="s">
        <v>2452</v>
      </c>
      <c r="C497" s="337" t="s">
        <v>12</v>
      </c>
      <c r="D497" s="338">
        <v>480.85</v>
      </c>
    </row>
    <row r="498" spans="1:4">
      <c r="A498" s="849" t="s">
        <v>2084</v>
      </c>
      <c r="B498" s="848" t="s">
        <v>1051</v>
      </c>
      <c r="C498" s="847"/>
      <c r="D498" s="846"/>
    </row>
    <row r="499" spans="1:4">
      <c r="A499" s="339" t="s">
        <v>2085</v>
      </c>
      <c r="B499" s="340" t="s">
        <v>2452</v>
      </c>
      <c r="C499" s="341" t="s">
        <v>12</v>
      </c>
      <c r="D499" s="342">
        <v>570.44000000000005</v>
      </c>
    </row>
    <row r="500" spans="1:4">
      <c r="A500" s="849" t="s">
        <v>2086</v>
      </c>
      <c r="B500" s="848" t="s">
        <v>1050</v>
      </c>
      <c r="C500" s="847"/>
      <c r="D500" s="846"/>
    </row>
    <row r="501" spans="1:4">
      <c r="A501" s="335" t="s">
        <v>2087</v>
      </c>
      <c r="B501" s="336" t="s">
        <v>2452</v>
      </c>
      <c r="C501" s="337" t="s">
        <v>12</v>
      </c>
      <c r="D501" s="338">
        <v>578.47</v>
      </c>
    </row>
    <row r="502" spans="1:4">
      <c r="A502" s="849" t="s">
        <v>2088</v>
      </c>
      <c r="B502" s="848" t="s">
        <v>1753</v>
      </c>
      <c r="C502" s="847"/>
      <c r="D502" s="846"/>
    </row>
    <row r="503" spans="1:4">
      <c r="A503" s="339" t="s">
        <v>2089</v>
      </c>
      <c r="B503" s="340" t="s">
        <v>2452</v>
      </c>
      <c r="C503" s="341" t="s">
        <v>12</v>
      </c>
      <c r="D503" s="342">
        <v>578.47</v>
      </c>
    </row>
    <row r="504" spans="1:4">
      <c r="A504" s="849" t="s">
        <v>2090</v>
      </c>
      <c r="B504" s="848" t="s">
        <v>1754</v>
      </c>
      <c r="C504" s="847"/>
      <c r="D504" s="846"/>
    </row>
    <row r="505" spans="1:4">
      <c r="A505" s="335" t="s">
        <v>2091</v>
      </c>
      <c r="B505" s="336" t="s">
        <v>2452</v>
      </c>
      <c r="C505" s="337" t="s">
        <v>12</v>
      </c>
      <c r="D505" s="338">
        <v>578.47</v>
      </c>
    </row>
    <row r="506" spans="1:4">
      <c r="A506" s="849" t="s">
        <v>2092</v>
      </c>
      <c r="B506" s="848" t="s">
        <v>1755</v>
      </c>
      <c r="C506" s="847"/>
      <c r="D506" s="846"/>
    </row>
    <row r="507" spans="1:4">
      <c r="A507" s="339" t="s">
        <v>2093</v>
      </c>
      <c r="B507" s="340" t="s">
        <v>2452</v>
      </c>
      <c r="C507" s="341" t="s">
        <v>12</v>
      </c>
      <c r="D507" s="342">
        <v>578.47</v>
      </c>
    </row>
    <row r="508" spans="1:4">
      <c r="A508" s="849" t="s">
        <v>2094</v>
      </c>
      <c r="B508" s="848" t="s">
        <v>1756</v>
      </c>
      <c r="C508" s="847"/>
      <c r="D508" s="846"/>
    </row>
    <row r="509" spans="1:4">
      <c r="A509" s="335" t="s">
        <v>2095</v>
      </c>
      <c r="B509" s="336" t="s">
        <v>2452</v>
      </c>
      <c r="C509" s="337" t="s">
        <v>12</v>
      </c>
      <c r="D509" s="338">
        <v>578.47</v>
      </c>
    </row>
    <row r="510" spans="1:4">
      <c r="A510" s="849" t="s">
        <v>2096</v>
      </c>
      <c r="B510" s="848" t="s">
        <v>1757</v>
      </c>
      <c r="C510" s="847"/>
      <c r="D510" s="846"/>
    </row>
    <row r="511" spans="1:4">
      <c r="A511" s="339" t="s">
        <v>2097</v>
      </c>
      <c r="B511" s="340" t="s">
        <v>2452</v>
      </c>
      <c r="C511" s="341" t="s">
        <v>12</v>
      </c>
      <c r="D511" s="342">
        <v>578.47</v>
      </c>
    </row>
    <row r="512" spans="1:4">
      <c r="A512" s="849" t="s">
        <v>2098</v>
      </c>
      <c r="B512" s="848" t="s">
        <v>1758</v>
      </c>
      <c r="C512" s="847"/>
      <c r="D512" s="846"/>
    </row>
    <row r="513" spans="1:4">
      <c r="A513" s="335" t="s">
        <v>2099</v>
      </c>
      <c r="B513" s="336" t="s">
        <v>2452</v>
      </c>
      <c r="C513" s="337" t="s">
        <v>12</v>
      </c>
      <c r="D513" s="338">
        <v>578.47</v>
      </c>
    </row>
    <row r="514" spans="1:4">
      <c r="A514" s="849" t="s">
        <v>2453</v>
      </c>
      <c r="B514" s="848" t="s">
        <v>1759</v>
      </c>
      <c r="C514" s="847"/>
      <c r="D514" s="846"/>
    </row>
    <row r="515" spans="1:4">
      <c r="A515" s="339" t="s">
        <v>2454</v>
      </c>
      <c r="B515" s="340" t="s">
        <v>2452</v>
      </c>
      <c r="C515" s="341" t="s">
        <v>12</v>
      </c>
      <c r="D515" s="342">
        <v>578.47</v>
      </c>
    </row>
    <row r="516" spans="1:4">
      <c r="A516" s="849" t="s">
        <v>2455</v>
      </c>
      <c r="B516" s="848" t="s">
        <v>1049</v>
      </c>
      <c r="C516" s="847"/>
      <c r="D516" s="846"/>
    </row>
    <row r="517" spans="1:4">
      <c r="A517" s="335" t="s">
        <v>2456</v>
      </c>
      <c r="B517" s="336" t="s">
        <v>2452</v>
      </c>
      <c r="C517" s="337" t="s">
        <v>12</v>
      </c>
      <c r="D517" s="338">
        <v>1038.56</v>
      </c>
    </row>
    <row r="518" spans="1:4">
      <c r="A518" s="849" t="s">
        <v>2457</v>
      </c>
      <c r="B518" s="848" t="s">
        <v>1048</v>
      </c>
      <c r="C518" s="847"/>
      <c r="D518" s="846"/>
    </row>
    <row r="519" spans="1:4">
      <c r="A519" s="339" t="s">
        <v>2458</v>
      </c>
      <c r="B519" s="340" t="s">
        <v>2452</v>
      </c>
      <c r="C519" s="341" t="s">
        <v>12</v>
      </c>
      <c r="D519" s="342">
        <v>440.15</v>
      </c>
    </row>
    <row r="520" spans="1:4">
      <c r="A520" s="849" t="s">
        <v>2459</v>
      </c>
      <c r="B520" s="848" t="s">
        <v>1055</v>
      </c>
      <c r="C520" s="847"/>
      <c r="D520" s="846"/>
    </row>
    <row r="521" spans="1:4">
      <c r="A521" s="335" t="s">
        <v>2460</v>
      </c>
      <c r="B521" s="336" t="s">
        <v>2452</v>
      </c>
      <c r="C521" s="337" t="s">
        <v>12</v>
      </c>
      <c r="D521" s="338">
        <v>115.79</v>
      </c>
    </row>
    <row r="522" spans="1:4">
      <c r="A522" s="849" t="s">
        <v>2461</v>
      </c>
      <c r="B522" s="848" t="s">
        <v>1058</v>
      </c>
      <c r="C522" s="847"/>
      <c r="D522" s="846"/>
    </row>
    <row r="523" spans="1:4">
      <c r="A523" s="339" t="s">
        <v>2462</v>
      </c>
      <c r="B523" s="340" t="s">
        <v>2452</v>
      </c>
      <c r="C523" s="341" t="s">
        <v>12</v>
      </c>
      <c r="D523" s="342">
        <v>50</v>
      </c>
    </row>
    <row r="524" spans="1:4">
      <c r="A524" s="849" t="s">
        <v>2463</v>
      </c>
      <c r="B524" s="848" t="s">
        <v>1776</v>
      </c>
      <c r="C524" s="847"/>
      <c r="D524" s="846"/>
    </row>
    <row r="525" spans="1:4">
      <c r="A525" s="335" t="s">
        <v>2464</v>
      </c>
      <c r="B525" s="336" t="s">
        <v>2452</v>
      </c>
      <c r="C525" s="337" t="s">
        <v>12</v>
      </c>
      <c r="D525" s="338">
        <v>9.5500000000000007</v>
      </c>
    </row>
    <row r="526" spans="1:4">
      <c r="A526" s="331" t="s">
        <v>2100</v>
      </c>
      <c r="B526" s="332" t="s">
        <v>2465</v>
      </c>
      <c r="C526" s="333"/>
      <c r="D526" s="334"/>
    </row>
    <row r="527" spans="1:4">
      <c r="A527" s="849" t="s">
        <v>2101</v>
      </c>
      <c r="B527" s="848" t="s">
        <v>1056</v>
      </c>
      <c r="C527" s="847"/>
      <c r="D527" s="846"/>
    </row>
    <row r="528" spans="1:4">
      <c r="A528" s="339" t="s">
        <v>2102</v>
      </c>
      <c r="B528" s="340" t="s">
        <v>2466</v>
      </c>
      <c r="C528" s="341" t="s">
        <v>12</v>
      </c>
      <c r="D528" s="342">
        <v>56.22</v>
      </c>
    </row>
    <row r="529" spans="1:4">
      <c r="A529" s="849" t="s">
        <v>2108</v>
      </c>
      <c r="B529" s="848" t="s">
        <v>1053</v>
      </c>
      <c r="C529" s="847"/>
      <c r="D529" s="846"/>
    </row>
    <row r="530" spans="1:4">
      <c r="A530" s="335" t="s">
        <v>2109</v>
      </c>
      <c r="B530" s="336" t="s">
        <v>2466</v>
      </c>
      <c r="C530" s="337" t="s">
        <v>12</v>
      </c>
      <c r="D530" s="338">
        <v>88.45</v>
      </c>
    </row>
    <row r="531" spans="1:4">
      <c r="A531" s="849" t="s">
        <v>2110</v>
      </c>
      <c r="B531" s="848" t="s">
        <v>1052</v>
      </c>
      <c r="C531" s="847"/>
      <c r="D531" s="846"/>
    </row>
    <row r="532" spans="1:4">
      <c r="A532" s="339" t="s">
        <v>2111</v>
      </c>
      <c r="B532" s="340" t="s">
        <v>2466</v>
      </c>
      <c r="C532" s="341" t="s">
        <v>12</v>
      </c>
      <c r="D532" s="1107">
        <v>92.78</v>
      </c>
    </row>
    <row r="533" spans="1:4">
      <c r="A533" s="331" t="s">
        <v>2139</v>
      </c>
      <c r="B533" s="332" t="s">
        <v>2469</v>
      </c>
      <c r="C533" s="333"/>
      <c r="D533" s="334"/>
    </row>
    <row r="534" spans="1:4">
      <c r="A534" s="849" t="s">
        <v>2140</v>
      </c>
      <c r="B534" s="848" t="s">
        <v>1056</v>
      </c>
      <c r="C534" s="847"/>
      <c r="D534" s="846"/>
    </row>
    <row r="535" spans="1:4">
      <c r="A535" s="335" t="s">
        <v>2141</v>
      </c>
      <c r="B535" s="336" t="s">
        <v>4834</v>
      </c>
      <c r="C535" s="337" t="s">
        <v>12</v>
      </c>
      <c r="D535" s="338">
        <v>11.48</v>
      </c>
    </row>
    <row r="536" spans="1:4">
      <c r="A536" s="339" t="s">
        <v>2143</v>
      </c>
      <c r="B536" s="340" t="s">
        <v>1764</v>
      </c>
      <c r="C536" s="341" t="s">
        <v>12</v>
      </c>
      <c r="D536" s="342">
        <v>4.96</v>
      </c>
    </row>
    <row r="537" spans="1:4">
      <c r="A537" s="849" t="s">
        <v>2147</v>
      </c>
      <c r="B537" s="848" t="s">
        <v>1051</v>
      </c>
      <c r="C537" s="847"/>
      <c r="D537" s="846"/>
    </row>
    <row r="538" spans="1:4">
      <c r="A538" s="335" t="s">
        <v>2148</v>
      </c>
      <c r="B538" s="336" t="s">
        <v>1764</v>
      </c>
      <c r="C538" s="337" t="s">
        <v>12</v>
      </c>
      <c r="D538" s="338">
        <v>45.93</v>
      </c>
    </row>
    <row r="539" spans="1:4">
      <c r="A539" s="339" t="s">
        <v>2149</v>
      </c>
      <c r="B539" s="340" t="s">
        <v>1771</v>
      </c>
      <c r="C539" s="341" t="s">
        <v>12</v>
      </c>
      <c r="D539" s="342">
        <v>18.100000000000001</v>
      </c>
    </row>
    <row r="540" spans="1:4">
      <c r="A540" s="335" t="s">
        <v>2150</v>
      </c>
      <c r="B540" s="336" t="s">
        <v>1772</v>
      </c>
      <c r="C540" s="337" t="s">
        <v>12</v>
      </c>
      <c r="D540" s="338">
        <v>23.26</v>
      </c>
    </row>
    <row r="541" spans="1:4">
      <c r="A541" s="849" t="s">
        <v>2152</v>
      </c>
      <c r="B541" s="848" t="s">
        <v>1050</v>
      </c>
      <c r="C541" s="847"/>
      <c r="D541" s="846"/>
    </row>
    <row r="542" spans="1:4">
      <c r="A542" s="339" t="s">
        <v>2153</v>
      </c>
      <c r="B542" s="340" t="s">
        <v>1771</v>
      </c>
      <c r="C542" s="341" t="s">
        <v>12</v>
      </c>
      <c r="D542" s="342">
        <v>42.38</v>
      </c>
    </row>
    <row r="543" spans="1:4">
      <c r="A543" s="335" t="s">
        <v>2154</v>
      </c>
      <c r="B543" s="336" t="s">
        <v>1772</v>
      </c>
      <c r="C543" s="337" t="s">
        <v>12</v>
      </c>
      <c r="D543" s="338">
        <v>41.73</v>
      </c>
    </row>
    <row r="544" spans="1:4">
      <c r="A544" s="849" t="s">
        <v>2155</v>
      </c>
      <c r="B544" s="848" t="s">
        <v>1753</v>
      </c>
      <c r="C544" s="847"/>
      <c r="D544" s="846"/>
    </row>
    <row r="545" spans="1:4">
      <c r="A545" s="339" t="s">
        <v>2156</v>
      </c>
      <c r="B545" s="340" t="s">
        <v>1771</v>
      </c>
      <c r="C545" s="341" t="s">
        <v>12</v>
      </c>
      <c r="D545" s="342">
        <v>42.38</v>
      </c>
    </row>
    <row r="546" spans="1:4">
      <c r="A546" s="335" t="s">
        <v>2158</v>
      </c>
      <c r="B546" s="336" t="s">
        <v>1772</v>
      </c>
      <c r="C546" s="337" t="s">
        <v>12</v>
      </c>
      <c r="D546" s="338">
        <v>41.73</v>
      </c>
    </row>
    <row r="547" spans="1:4">
      <c r="A547" s="849" t="s">
        <v>2162</v>
      </c>
      <c r="B547" s="848" t="s">
        <v>1754</v>
      </c>
      <c r="C547" s="847"/>
      <c r="D547" s="846"/>
    </row>
    <row r="548" spans="1:4">
      <c r="A548" s="339" t="s">
        <v>2163</v>
      </c>
      <c r="B548" s="340" t="s">
        <v>1771</v>
      </c>
      <c r="C548" s="341" t="s">
        <v>12</v>
      </c>
      <c r="D548" s="342">
        <v>42.38</v>
      </c>
    </row>
    <row r="549" spans="1:4">
      <c r="A549" s="335" t="s">
        <v>2164</v>
      </c>
      <c r="B549" s="336" t="s">
        <v>1772</v>
      </c>
      <c r="C549" s="337" t="s">
        <v>12</v>
      </c>
      <c r="D549" s="338">
        <v>41.73</v>
      </c>
    </row>
    <row r="550" spans="1:4">
      <c r="A550" s="849" t="s">
        <v>2165</v>
      </c>
      <c r="B550" s="848" t="s">
        <v>1755</v>
      </c>
      <c r="C550" s="847"/>
      <c r="D550" s="846"/>
    </row>
    <row r="551" spans="1:4">
      <c r="A551" s="339" t="s">
        <v>2166</v>
      </c>
      <c r="B551" s="340" t="s">
        <v>1771</v>
      </c>
      <c r="C551" s="341" t="s">
        <v>12</v>
      </c>
      <c r="D551" s="342">
        <v>42.38</v>
      </c>
    </row>
    <row r="552" spans="1:4">
      <c r="A552" s="335" t="s">
        <v>2167</v>
      </c>
      <c r="B552" s="336" t="s">
        <v>1772</v>
      </c>
      <c r="C552" s="337" t="s">
        <v>12</v>
      </c>
      <c r="D552" s="338">
        <v>41.73</v>
      </c>
    </row>
    <row r="553" spans="1:4">
      <c r="A553" s="849" t="s">
        <v>2168</v>
      </c>
      <c r="B553" s="848" t="s">
        <v>1756</v>
      </c>
      <c r="C553" s="847"/>
      <c r="D553" s="846"/>
    </row>
    <row r="554" spans="1:4">
      <c r="A554" s="339" t="s">
        <v>2169</v>
      </c>
      <c r="B554" s="340" t="s">
        <v>1771</v>
      </c>
      <c r="C554" s="341" t="s">
        <v>12</v>
      </c>
      <c r="D554" s="342">
        <v>42.38</v>
      </c>
    </row>
    <row r="555" spans="1:4">
      <c r="A555" s="335" t="s">
        <v>2170</v>
      </c>
      <c r="B555" s="336" t="s">
        <v>1772</v>
      </c>
      <c r="C555" s="337" t="s">
        <v>12</v>
      </c>
      <c r="D555" s="338">
        <v>41.73</v>
      </c>
    </row>
    <row r="556" spans="1:4">
      <c r="A556" s="849" t="s">
        <v>2171</v>
      </c>
      <c r="B556" s="848" t="s">
        <v>1757</v>
      </c>
      <c r="C556" s="847"/>
      <c r="D556" s="846"/>
    </row>
    <row r="557" spans="1:4">
      <c r="A557" s="339" t="s">
        <v>2172</v>
      </c>
      <c r="B557" s="340" t="s">
        <v>1771</v>
      </c>
      <c r="C557" s="341" t="s">
        <v>12</v>
      </c>
      <c r="D557" s="342">
        <v>42.38</v>
      </c>
    </row>
    <row r="558" spans="1:4">
      <c r="A558" s="335" t="s">
        <v>2173</v>
      </c>
      <c r="B558" s="336" t="s">
        <v>1772</v>
      </c>
      <c r="C558" s="337" t="s">
        <v>12</v>
      </c>
      <c r="D558" s="338">
        <v>41.73</v>
      </c>
    </row>
    <row r="559" spans="1:4">
      <c r="A559" s="849" t="s">
        <v>2174</v>
      </c>
      <c r="B559" s="848" t="s">
        <v>1758</v>
      </c>
      <c r="C559" s="847"/>
      <c r="D559" s="846"/>
    </row>
    <row r="560" spans="1:4">
      <c r="A560" s="339" t="s">
        <v>2175</v>
      </c>
      <c r="B560" s="340" t="s">
        <v>1771</v>
      </c>
      <c r="C560" s="341" t="s">
        <v>12</v>
      </c>
      <c r="D560" s="342">
        <v>42.38</v>
      </c>
    </row>
    <row r="561" spans="1:4">
      <c r="A561" s="335" t="s">
        <v>2176</v>
      </c>
      <c r="B561" s="336" t="s">
        <v>1772</v>
      </c>
      <c r="C561" s="337" t="s">
        <v>12</v>
      </c>
      <c r="D561" s="338">
        <v>41.73</v>
      </c>
    </row>
    <row r="562" spans="1:4">
      <c r="A562" s="849" t="s">
        <v>2177</v>
      </c>
      <c r="B562" s="848" t="s">
        <v>1759</v>
      </c>
      <c r="C562" s="847"/>
      <c r="D562" s="846"/>
    </row>
    <row r="563" spans="1:4">
      <c r="A563" s="339" t="s">
        <v>2178</v>
      </c>
      <c r="B563" s="340" t="s">
        <v>1771</v>
      </c>
      <c r="C563" s="341" t="s">
        <v>12</v>
      </c>
      <c r="D563" s="342">
        <v>42.38</v>
      </c>
    </row>
    <row r="564" spans="1:4">
      <c r="A564" s="335" t="s">
        <v>2179</v>
      </c>
      <c r="B564" s="336" t="s">
        <v>1772</v>
      </c>
      <c r="C564" s="337" t="s">
        <v>12</v>
      </c>
      <c r="D564" s="338">
        <v>41.73</v>
      </c>
    </row>
    <row r="565" spans="1:4">
      <c r="A565" s="849" t="s">
        <v>2180</v>
      </c>
      <c r="B565" s="848" t="s">
        <v>1049</v>
      </c>
      <c r="C565" s="847"/>
      <c r="D565" s="846"/>
    </row>
    <row r="566" spans="1:4">
      <c r="A566" s="339" t="s">
        <v>2181</v>
      </c>
      <c r="B566" s="340" t="s">
        <v>1771</v>
      </c>
      <c r="C566" s="341" t="s">
        <v>12</v>
      </c>
      <c r="D566" s="342">
        <v>79.33</v>
      </c>
    </row>
    <row r="567" spans="1:4">
      <c r="A567" s="335" t="s">
        <v>2182</v>
      </c>
      <c r="B567" s="336" t="s">
        <v>1772</v>
      </c>
      <c r="C567" s="337" t="s">
        <v>12</v>
      </c>
      <c r="D567" s="338">
        <v>56.73</v>
      </c>
    </row>
    <row r="568" spans="1:4">
      <c r="A568" s="849" t="s">
        <v>2183</v>
      </c>
      <c r="B568" s="848" t="s">
        <v>1048</v>
      </c>
      <c r="C568" s="847"/>
      <c r="D568" s="846"/>
    </row>
    <row r="569" spans="1:4">
      <c r="A569" s="339" t="s">
        <v>2184</v>
      </c>
      <c r="B569" s="340" t="s">
        <v>1764</v>
      </c>
      <c r="C569" s="341" t="s">
        <v>12</v>
      </c>
      <c r="D569" s="342">
        <v>33.090000000000003</v>
      </c>
    </row>
    <row r="570" spans="1:4">
      <c r="A570" s="335" t="s">
        <v>2185</v>
      </c>
      <c r="B570" s="336" t="s">
        <v>1771</v>
      </c>
      <c r="C570" s="337" t="s">
        <v>12</v>
      </c>
      <c r="D570" s="338">
        <v>18.920000000000002</v>
      </c>
    </row>
    <row r="571" spans="1:4">
      <c r="A571" s="339" t="s">
        <v>2186</v>
      </c>
      <c r="B571" s="340" t="s">
        <v>1772</v>
      </c>
      <c r="C571" s="341" t="s">
        <v>12</v>
      </c>
      <c r="D571" s="342">
        <v>18.63</v>
      </c>
    </row>
    <row r="572" spans="1:4">
      <c r="A572" s="331" t="s">
        <v>2470</v>
      </c>
      <c r="B572" s="332" t="s">
        <v>2471</v>
      </c>
      <c r="C572" s="333"/>
      <c r="D572" s="334"/>
    </row>
    <row r="573" spans="1:4">
      <c r="A573" s="849" t="s">
        <v>2472</v>
      </c>
      <c r="B573" s="848" t="s">
        <v>1056</v>
      </c>
      <c r="C573" s="847"/>
      <c r="D573" s="846"/>
    </row>
    <row r="574" spans="1:4">
      <c r="A574" s="335" t="s">
        <v>2473</v>
      </c>
      <c r="B574" s="336" t="s">
        <v>2079</v>
      </c>
      <c r="C574" s="337" t="s">
        <v>12</v>
      </c>
      <c r="D574" s="338">
        <v>0.72</v>
      </c>
    </row>
    <row r="575" spans="1:4">
      <c r="A575" s="849" t="s">
        <v>2474</v>
      </c>
      <c r="B575" s="848" t="s">
        <v>1052</v>
      </c>
      <c r="C575" s="847"/>
      <c r="D575" s="846"/>
    </row>
    <row r="576" spans="1:4">
      <c r="A576" s="339" t="s">
        <v>2475</v>
      </c>
      <c r="B576" s="340" t="s">
        <v>2079</v>
      </c>
      <c r="C576" s="341" t="s">
        <v>12</v>
      </c>
      <c r="D576" s="342">
        <v>5.55</v>
      </c>
    </row>
    <row r="577" spans="1:4">
      <c r="A577" s="849" t="s">
        <v>2476</v>
      </c>
      <c r="B577" s="848" t="s">
        <v>1051</v>
      </c>
      <c r="C577" s="847"/>
      <c r="D577" s="846"/>
    </row>
    <row r="578" spans="1:4">
      <c r="A578" s="335" t="s">
        <v>2477</v>
      </c>
      <c r="B578" s="336" t="s">
        <v>2079</v>
      </c>
      <c r="C578" s="337" t="s">
        <v>12</v>
      </c>
      <c r="D578" s="338">
        <v>8.27</v>
      </c>
    </row>
    <row r="579" spans="1:4">
      <c r="A579" s="849" t="s">
        <v>2478</v>
      </c>
      <c r="B579" s="848" t="s">
        <v>1050</v>
      </c>
      <c r="C579" s="847"/>
      <c r="D579" s="846"/>
    </row>
    <row r="580" spans="1:4">
      <c r="A580" s="339" t="s">
        <v>2479</v>
      </c>
      <c r="B580" s="340" t="s">
        <v>2079</v>
      </c>
      <c r="C580" s="341" t="s">
        <v>12</v>
      </c>
      <c r="D580" s="342">
        <v>7.55</v>
      </c>
    </row>
    <row r="581" spans="1:4">
      <c r="A581" s="849" t="s">
        <v>2480</v>
      </c>
      <c r="B581" s="848" t="s">
        <v>1753</v>
      </c>
      <c r="C581" s="847"/>
      <c r="D581" s="846"/>
    </row>
    <row r="582" spans="1:4">
      <c r="A582" s="335" t="s">
        <v>2481</v>
      </c>
      <c r="B582" s="336" t="s">
        <v>2079</v>
      </c>
      <c r="C582" s="337" t="s">
        <v>12</v>
      </c>
      <c r="D582" s="338">
        <v>7.55</v>
      </c>
    </row>
    <row r="583" spans="1:4">
      <c r="A583" s="849" t="s">
        <v>2482</v>
      </c>
      <c r="B583" s="848" t="s">
        <v>1754</v>
      </c>
      <c r="C583" s="847"/>
      <c r="D583" s="846"/>
    </row>
    <row r="584" spans="1:4">
      <c r="A584" s="339" t="s">
        <v>2483</v>
      </c>
      <c r="B584" s="340" t="s">
        <v>2079</v>
      </c>
      <c r="C584" s="341" t="s">
        <v>12</v>
      </c>
      <c r="D584" s="342">
        <v>7.55</v>
      </c>
    </row>
    <row r="585" spans="1:4">
      <c r="A585" s="849" t="s">
        <v>2484</v>
      </c>
      <c r="B585" s="848" t="s">
        <v>1755</v>
      </c>
      <c r="C585" s="847"/>
      <c r="D585" s="846"/>
    </row>
    <row r="586" spans="1:4">
      <c r="A586" s="335" t="s">
        <v>2485</v>
      </c>
      <c r="B586" s="336" t="s">
        <v>2079</v>
      </c>
      <c r="C586" s="337" t="s">
        <v>12</v>
      </c>
      <c r="D586" s="338">
        <v>7.55</v>
      </c>
    </row>
    <row r="587" spans="1:4">
      <c r="A587" s="849" t="s">
        <v>2486</v>
      </c>
      <c r="B587" s="848" t="s">
        <v>1756</v>
      </c>
      <c r="C587" s="847"/>
      <c r="D587" s="846"/>
    </row>
    <row r="588" spans="1:4">
      <c r="A588" s="339" t="s">
        <v>2487</v>
      </c>
      <c r="B588" s="340" t="s">
        <v>2079</v>
      </c>
      <c r="C588" s="341" t="s">
        <v>12</v>
      </c>
      <c r="D588" s="342">
        <v>7.55</v>
      </c>
    </row>
    <row r="589" spans="1:4">
      <c r="A589" s="849" t="s">
        <v>2488</v>
      </c>
      <c r="B589" s="848" t="s">
        <v>1757</v>
      </c>
      <c r="C589" s="847"/>
      <c r="D589" s="846"/>
    </row>
    <row r="590" spans="1:4">
      <c r="A590" s="335" t="s">
        <v>2489</v>
      </c>
      <c r="B590" s="336" t="s">
        <v>2079</v>
      </c>
      <c r="C590" s="337" t="s">
        <v>12</v>
      </c>
      <c r="D590" s="338">
        <v>7.55</v>
      </c>
    </row>
    <row r="591" spans="1:4">
      <c r="A591" s="849" t="s">
        <v>2490</v>
      </c>
      <c r="B591" s="848" t="s">
        <v>1758</v>
      </c>
      <c r="C591" s="847"/>
      <c r="D591" s="846"/>
    </row>
    <row r="592" spans="1:4">
      <c r="A592" s="339" t="s">
        <v>2491</v>
      </c>
      <c r="B592" s="340" t="s">
        <v>2079</v>
      </c>
      <c r="C592" s="341" t="s">
        <v>12</v>
      </c>
      <c r="D592" s="342">
        <v>7.55</v>
      </c>
    </row>
    <row r="593" spans="1:4">
      <c r="A593" s="849" t="s">
        <v>2492</v>
      </c>
      <c r="B593" s="848" t="s">
        <v>1759</v>
      </c>
      <c r="C593" s="847"/>
      <c r="D593" s="846"/>
    </row>
    <row r="594" spans="1:4">
      <c r="A594" s="335" t="s">
        <v>2493</v>
      </c>
      <c r="B594" s="336" t="s">
        <v>2079</v>
      </c>
      <c r="C594" s="337" t="s">
        <v>12</v>
      </c>
      <c r="D594" s="338">
        <v>7.55</v>
      </c>
    </row>
    <row r="595" spans="1:4">
      <c r="A595" s="849" t="s">
        <v>4835</v>
      </c>
      <c r="B595" s="848" t="s">
        <v>1049</v>
      </c>
      <c r="C595" s="847"/>
      <c r="D595" s="846"/>
    </row>
    <row r="596" spans="1:4">
      <c r="A596" s="339" t="s">
        <v>4836</v>
      </c>
      <c r="B596" s="340" t="s">
        <v>2079</v>
      </c>
      <c r="C596" s="341" t="s">
        <v>12</v>
      </c>
      <c r="D596" s="342">
        <v>7.09</v>
      </c>
    </row>
    <row r="597" spans="1:4">
      <c r="A597" s="849" t="s">
        <v>4837</v>
      </c>
      <c r="B597" s="848" t="s">
        <v>1048</v>
      </c>
      <c r="C597" s="847"/>
      <c r="D597" s="846"/>
    </row>
    <row r="598" spans="1:4">
      <c r="A598" s="335" t="s">
        <v>4838</v>
      </c>
      <c r="B598" s="336" t="s">
        <v>2079</v>
      </c>
      <c r="C598" s="337" t="s">
        <v>12</v>
      </c>
      <c r="D598" s="338">
        <v>9.3699999999999992</v>
      </c>
    </row>
    <row r="599" spans="1:4">
      <c r="A599" s="331" t="s">
        <v>2494</v>
      </c>
      <c r="B599" s="332" t="s">
        <v>2495</v>
      </c>
      <c r="C599" s="333"/>
      <c r="D599" s="334"/>
    </row>
    <row r="600" spans="1:4">
      <c r="A600" s="849" t="s">
        <v>2496</v>
      </c>
      <c r="B600" s="848" t="s">
        <v>1056</v>
      </c>
      <c r="C600" s="847"/>
      <c r="D600" s="846"/>
    </row>
    <row r="601" spans="1:4">
      <c r="A601" s="339" t="s">
        <v>2497</v>
      </c>
      <c r="B601" s="340" t="s">
        <v>2498</v>
      </c>
      <c r="C601" s="341" t="s">
        <v>12</v>
      </c>
      <c r="D601" s="342">
        <v>581.72</v>
      </c>
    </row>
    <row r="602" spans="1:4">
      <c r="A602" s="335" t="s">
        <v>2499</v>
      </c>
      <c r="B602" s="336" t="s">
        <v>2500</v>
      </c>
      <c r="C602" s="337" t="s">
        <v>12</v>
      </c>
      <c r="D602" s="338">
        <v>143.87</v>
      </c>
    </row>
    <row r="603" spans="1:4">
      <c r="A603" s="339" t="s">
        <v>2501</v>
      </c>
      <c r="B603" s="340" t="s">
        <v>2502</v>
      </c>
      <c r="C603" s="341" t="s">
        <v>12</v>
      </c>
      <c r="D603" s="342">
        <v>56.22</v>
      </c>
    </row>
    <row r="604" spans="1:4">
      <c r="A604" s="335" t="s">
        <v>2503</v>
      </c>
      <c r="B604" s="336" t="s">
        <v>2504</v>
      </c>
      <c r="C604" s="337" t="s">
        <v>12</v>
      </c>
      <c r="D604" s="338">
        <v>725.59</v>
      </c>
    </row>
    <row r="605" spans="1:4">
      <c r="A605" s="339" t="s">
        <v>4839</v>
      </c>
      <c r="B605" s="340" t="s">
        <v>2521</v>
      </c>
      <c r="C605" s="341" t="s">
        <v>12</v>
      </c>
      <c r="D605" s="342">
        <v>0.72</v>
      </c>
    </row>
    <row r="606" spans="1:4">
      <c r="A606" s="849" t="s">
        <v>2505</v>
      </c>
      <c r="B606" s="848" t="s">
        <v>1053</v>
      </c>
      <c r="C606" s="847"/>
      <c r="D606" s="846"/>
    </row>
    <row r="607" spans="1:4">
      <c r="A607" s="335" t="s">
        <v>2506</v>
      </c>
      <c r="B607" s="336" t="s">
        <v>2498</v>
      </c>
      <c r="C607" s="337" t="s">
        <v>12</v>
      </c>
      <c r="D607" s="338">
        <v>274.31</v>
      </c>
    </row>
    <row r="608" spans="1:4">
      <c r="A608" s="339" t="s">
        <v>2507</v>
      </c>
      <c r="B608" s="340" t="s">
        <v>2500</v>
      </c>
      <c r="C608" s="341" t="s">
        <v>12</v>
      </c>
      <c r="D608" s="342">
        <v>166.64</v>
      </c>
    </row>
    <row r="609" spans="1:4">
      <c r="A609" s="335" t="s">
        <v>2508</v>
      </c>
      <c r="B609" s="336" t="s">
        <v>2502</v>
      </c>
      <c r="C609" s="337" t="s">
        <v>12</v>
      </c>
      <c r="D609" s="338">
        <v>88.45</v>
      </c>
    </row>
    <row r="610" spans="1:4">
      <c r="A610" s="339" t="s">
        <v>2509</v>
      </c>
      <c r="B610" s="340" t="s">
        <v>2504</v>
      </c>
      <c r="C610" s="341" t="s">
        <v>12</v>
      </c>
      <c r="D610" s="342">
        <v>440.95</v>
      </c>
    </row>
    <row r="611" spans="1:4">
      <c r="A611" s="849" t="s">
        <v>2510</v>
      </c>
      <c r="B611" s="848" t="s">
        <v>1052</v>
      </c>
      <c r="C611" s="847"/>
      <c r="D611" s="846"/>
    </row>
    <row r="612" spans="1:4">
      <c r="A612" s="335" t="s">
        <v>2511</v>
      </c>
      <c r="B612" s="336" t="s">
        <v>2498</v>
      </c>
      <c r="C612" s="337" t="s">
        <v>12</v>
      </c>
      <c r="D612" s="338">
        <v>273.98</v>
      </c>
    </row>
    <row r="613" spans="1:4">
      <c r="A613" s="339" t="s">
        <v>2512</v>
      </c>
      <c r="B613" s="340" t="s">
        <v>2500</v>
      </c>
      <c r="C613" s="341" t="s">
        <v>12</v>
      </c>
      <c r="D613" s="342">
        <v>206.87</v>
      </c>
    </row>
    <row r="614" spans="1:4">
      <c r="A614" s="335" t="s">
        <v>2513</v>
      </c>
      <c r="B614" s="336" t="s">
        <v>2502</v>
      </c>
      <c r="C614" s="337" t="s">
        <v>12</v>
      </c>
      <c r="D614" s="338">
        <v>92.78</v>
      </c>
    </row>
    <row r="615" spans="1:4">
      <c r="A615" s="339" t="s">
        <v>2514</v>
      </c>
      <c r="B615" s="340" t="s">
        <v>2504</v>
      </c>
      <c r="C615" s="341" t="s">
        <v>12</v>
      </c>
      <c r="D615" s="342">
        <v>480.85</v>
      </c>
    </row>
    <row r="616" spans="1:4">
      <c r="A616" s="335" t="s">
        <v>4840</v>
      </c>
      <c r="B616" s="336" t="s">
        <v>2521</v>
      </c>
      <c r="C616" s="337" t="s">
        <v>12</v>
      </c>
      <c r="D616" s="338">
        <v>5.55</v>
      </c>
    </row>
    <row r="617" spans="1:4">
      <c r="A617" s="849" t="s">
        <v>2515</v>
      </c>
      <c r="B617" s="848" t="s">
        <v>1051</v>
      </c>
      <c r="C617" s="847"/>
      <c r="D617" s="846"/>
    </row>
    <row r="618" spans="1:4">
      <c r="A618" s="339" t="s">
        <v>2516</v>
      </c>
      <c r="B618" s="340" t="s">
        <v>2498</v>
      </c>
      <c r="C618" s="341" t="s">
        <v>12</v>
      </c>
      <c r="D618" s="342">
        <v>467.76</v>
      </c>
    </row>
    <row r="619" spans="1:4">
      <c r="A619" s="335" t="s">
        <v>2517</v>
      </c>
      <c r="B619" s="336" t="s">
        <v>2500</v>
      </c>
      <c r="C619" s="337" t="s">
        <v>12</v>
      </c>
      <c r="D619" s="338">
        <v>102.68</v>
      </c>
    </row>
    <row r="620" spans="1:4">
      <c r="A620" s="339" t="s">
        <v>2518</v>
      </c>
      <c r="B620" s="340" t="s">
        <v>2504</v>
      </c>
      <c r="C620" s="341" t="s">
        <v>12</v>
      </c>
      <c r="D620" s="342">
        <v>570.44000000000005</v>
      </c>
    </row>
    <row r="621" spans="1:4">
      <c r="A621" s="335" t="s">
        <v>2519</v>
      </c>
      <c r="B621" s="336" t="s">
        <v>2521</v>
      </c>
      <c r="C621" s="337" t="s">
        <v>12</v>
      </c>
      <c r="D621" s="338">
        <v>8.27</v>
      </c>
    </row>
    <row r="622" spans="1:4">
      <c r="A622" s="849" t="s">
        <v>2522</v>
      </c>
      <c r="B622" s="848" t="s">
        <v>1050</v>
      </c>
      <c r="C622" s="847"/>
      <c r="D622" s="846"/>
    </row>
    <row r="623" spans="1:4">
      <c r="A623" s="339" t="s">
        <v>2523</v>
      </c>
      <c r="B623" s="340" t="s">
        <v>2498</v>
      </c>
      <c r="C623" s="341" t="s">
        <v>12</v>
      </c>
      <c r="D623" s="342">
        <v>469.97</v>
      </c>
    </row>
    <row r="624" spans="1:4">
      <c r="A624" s="335" t="s">
        <v>2524</v>
      </c>
      <c r="B624" s="336" t="s">
        <v>2500</v>
      </c>
      <c r="C624" s="337" t="s">
        <v>12</v>
      </c>
      <c r="D624" s="338">
        <v>108.5</v>
      </c>
    </row>
    <row r="625" spans="1:4">
      <c r="A625" s="339" t="s">
        <v>2525</v>
      </c>
      <c r="B625" s="340" t="s">
        <v>2504</v>
      </c>
      <c r="C625" s="341" t="s">
        <v>12</v>
      </c>
      <c r="D625" s="342">
        <v>578.47</v>
      </c>
    </row>
    <row r="626" spans="1:4">
      <c r="A626" s="335" t="s">
        <v>2526</v>
      </c>
      <c r="B626" s="336" t="s">
        <v>2521</v>
      </c>
      <c r="C626" s="337" t="s">
        <v>12</v>
      </c>
      <c r="D626" s="338">
        <v>7.55</v>
      </c>
    </row>
    <row r="627" spans="1:4">
      <c r="A627" s="849" t="s">
        <v>2528</v>
      </c>
      <c r="B627" s="848" t="s">
        <v>1753</v>
      </c>
      <c r="C627" s="847"/>
      <c r="D627" s="846"/>
    </row>
    <row r="628" spans="1:4">
      <c r="A628" s="339" t="s">
        <v>2529</v>
      </c>
      <c r="B628" s="340" t="s">
        <v>2498</v>
      </c>
      <c r="C628" s="341" t="s">
        <v>12</v>
      </c>
      <c r="D628" s="342">
        <v>469.97</v>
      </c>
    </row>
    <row r="629" spans="1:4">
      <c r="A629" s="335" t="s">
        <v>2530</v>
      </c>
      <c r="B629" s="336" t="s">
        <v>2500</v>
      </c>
      <c r="C629" s="337" t="s">
        <v>12</v>
      </c>
      <c r="D629" s="338">
        <v>108.5</v>
      </c>
    </row>
    <row r="630" spans="1:4">
      <c r="A630" s="339" t="s">
        <v>2531</v>
      </c>
      <c r="B630" s="340" t="s">
        <v>2504</v>
      </c>
      <c r="C630" s="341" t="s">
        <v>12</v>
      </c>
      <c r="D630" s="342">
        <v>578.47</v>
      </c>
    </row>
    <row r="631" spans="1:4">
      <c r="A631" s="335" t="s">
        <v>2532</v>
      </c>
      <c r="B631" s="336" t="s">
        <v>2521</v>
      </c>
      <c r="C631" s="337" t="s">
        <v>12</v>
      </c>
      <c r="D631" s="338">
        <v>7.55</v>
      </c>
    </row>
    <row r="632" spans="1:4">
      <c r="A632" s="849" t="s">
        <v>2534</v>
      </c>
      <c r="B632" s="848" t="s">
        <v>1754</v>
      </c>
      <c r="C632" s="847"/>
      <c r="D632" s="846"/>
    </row>
    <row r="633" spans="1:4">
      <c r="A633" s="339" t="s">
        <v>2535</v>
      </c>
      <c r="B633" s="340" t="s">
        <v>2498</v>
      </c>
      <c r="C633" s="341" t="s">
        <v>12</v>
      </c>
      <c r="D633" s="342">
        <v>469.97</v>
      </c>
    </row>
    <row r="634" spans="1:4">
      <c r="A634" s="335" t="s">
        <v>2536</v>
      </c>
      <c r="B634" s="336" t="s">
        <v>2500</v>
      </c>
      <c r="C634" s="337" t="s">
        <v>12</v>
      </c>
      <c r="D634" s="338">
        <v>108.5</v>
      </c>
    </row>
    <row r="635" spans="1:4">
      <c r="A635" s="339" t="s">
        <v>2537</v>
      </c>
      <c r="B635" s="340" t="s">
        <v>2504</v>
      </c>
      <c r="C635" s="341" t="s">
        <v>12</v>
      </c>
      <c r="D635" s="342">
        <v>578.47</v>
      </c>
    </row>
    <row r="636" spans="1:4">
      <c r="A636" s="335" t="s">
        <v>2538</v>
      </c>
      <c r="B636" s="336" t="s">
        <v>2521</v>
      </c>
      <c r="C636" s="337" t="s">
        <v>12</v>
      </c>
      <c r="D636" s="338">
        <v>7.55</v>
      </c>
    </row>
    <row r="637" spans="1:4">
      <c r="A637" s="849" t="s">
        <v>2540</v>
      </c>
      <c r="B637" s="848" t="s">
        <v>1755</v>
      </c>
      <c r="C637" s="847"/>
      <c r="D637" s="846"/>
    </row>
    <row r="638" spans="1:4">
      <c r="A638" s="339" t="s">
        <v>2541</v>
      </c>
      <c r="B638" s="340" t="s">
        <v>2498</v>
      </c>
      <c r="C638" s="341" t="s">
        <v>12</v>
      </c>
      <c r="D638" s="342">
        <v>469.97</v>
      </c>
    </row>
    <row r="639" spans="1:4">
      <c r="A639" s="335" t="s">
        <v>2542</v>
      </c>
      <c r="B639" s="336" t="s">
        <v>2500</v>
      </c>
      <c r="C639" s="337" t="s">
        <v>12</v>
      </c>
      <c r="D639" s="338">
        <v>108.5</v>
      </c>
    </row>
    <row r="640" spans="1:4">
      <c r="A640" s="339" t="s">
        <v>2543</v>
      </c>
      <c r="B640" s="340" t="s">
        <v>2504</v>
      </c>
      <c r="C640" s="341" t="s">
        <v>12</v>
      </c>
      <c r="D640" s="342">
        <v>578.47</v>
      </c>
    </row>
    <row r="641" spans="1:4">
      <c r="A641" s="335" t="s">
        <v>2544</v>
      </c>
      <c r="B641" s="336" t="s">
        <v>2521</v>
      </c>
      <c r="C641" s="337" t="s">
        <v>12</v>
      </c>
      <c r="D641" s="338">
        <v>7.55</v>
      </c>
    </row>
    <row r="642" spans="1:4">
      <c r="A642" s="849" t="s">
        <v>2546</v>
      </c>
      <c r="B642" s="848" t="s">
        <v>1756</v>
      </c>
      <c r="C642" s="847"/>
      <c r="D642" s="846"/>
    </row>
    <row r="643" spans="1:4">
      <c r="A643" s="339" t="s">
        <v>2547</v>
      </c>
      <c r="B643" s="340" t="s">
        <v>2498</v>
      </c>
      <c r="C643" s="341" t="s">
        <v>12</v>
      </c>
      <c r="D643" s="342">
        <v>469.97</v>
      </c>
    </row>
    <row r="644" spans="1:4">
      <c r="A644" s="335" t="s">
        <v>2548</v>
      </c>
      <c r="B644" s="336" t="s">
        <v>2500</v>
      </c>
      <c r="C644" s="337" t="s">
        <v>12</v>
      </c>
      <c r="D644" s="338">
        <v>108.5</v>
      </c>
    </row>
    <row r="645" spans="1:4">
      <c r="A645" s="339" t="s">
        <v>2549</v>
      </c>
      <c r="B645" s="340" t="s">
        <v>2504</v>
      </c>
      <c r="C645" s="341" t="s">
        <v>12</v>
      </c>
      <c r="D645" s="342">
        <v>578.47</v>
      </c>
    </row>
    <row r="646" spans="1:4">
      <c r="A646" s="335" t="s">
        <v>2550</v>
      </c>
      <c r="B646" s="336" t="s">
        <v>2521</v>
      </c>
      <c r="C646" s="337" t="s">
        <v>12</v>
      </c>
      <c r="D646" s="338">
        <v>7.55</v>
      </c>
    </row>
    <row r="647" spans="1:4">
      <c r="A647" s="849" t="s">
        <v>2552</v>
      </c>
      <c r="B647" s="848" t="s">
        <v>1757</v>
      </c>
      <c r="C647" s="847"/>
      <c r="D647" s="846"/>
    </row>
    <row r="648" spans="1:4">
      <c r="A648" s="339" t="s">
        <v>2553</v>
      </c>
      <c r="B648" s="340" t="s">
        <v>2498</v>
      </c>
      <c r="C648" s="341" t="s">
        <v>12</v>
      </c>
      <c r="D648" s="342">
        <v>469.97</v>
      </c>
    </row>
    <row r="649" spans="1:4">
      <c r="A649" s="335" t="s">
        <v>2554</v>
      </c>
      <c r="B649" s="336" t="s">
        <v>2500</v>
      </c>
      <c r="C649" s="337" t="s">
        <v>12</v>
      </c>
      <c r="D649" s="338">
        <v>108.5</v>
      </c>
    </row>
    <row r="650" spans="1:4">
      <c r="A650" s="339" t="s">
        <v>2555</v>
      </c>
      <c r="B650" s="340" t="s">
        <v>2504</v>
      </c>
      <c r="C650" s="341" t="s">
        <v>12</v>
      </c>
      <c r="D650" s="342">
        <v>578.47</v>
      </c>
    </row>
    <row r="651" spans="1:4">
      <c r="A651" s="335" t="s">
        <v>2556</v>
      </c>
      <c r="B651" s="336" t="s">
        <v>2521</v>
      </c>
      <c r="C651" s="337" t="s">
        <v>12</v>
      </c>
      <c r="D651" s="338">
        <v>7.55</v>
      </c>
    </row>
    <row r="652" spans="1:4">
      <c r="A652" s="849" t="s">
        <v>2558</v>
      </c>
      <c r="B652" s="848" t="s">
        <v>1758</v>
      </c>
      <c r="C652" s="847"/>
      <c r="D652" s="846"/>
    </row>
    <row r="653" spans="1:4">
      <c r="A653" s="339" t="s">
        <v>2559</v>
      </c>
      <c r="B653" s="340" t="s">
        <v>2498</v>
      </c>
      <c r="C653" s="341" t="s">
        <v>12</v>
      </c>
      <c r="D653" s="342">
        <v>469.97</v>
      </c>
    </row>
    <row r="654" spans="1:4">
      <c r="A654" s="335" t="s">
        <v>2560</v>
      </c>
      <c r="B654" s="336" t="s">
        <v>2500</v>
      </c>
      <c r="C654" s="337" t="s">
        <v>12</v>
      </c>
      <c r="D654" s="338">
        <v>108.5</v>
      </c>
    </row>
    <row r="655" spans="1:4">
      <c r="A655" s="339" t="s">
        <v>2561</v>
      </c>
      <c r="B655" s="340" t="s">
        <v>2504</v>
      </c>
      <c r="C655" s="341" t="s">
        <v>12</v>
      </c>
      <c r="D655" s="342">
        <v>578.47</v>
      </c>
    </row>
    <row r="656" spans="1:4">
      <c r="A656" s="335" t="s">
        <v>2562</v>
      </c>
      <c r="B656" s="336" t="s">
        <v>2521</v>
      </c>
      <c r="C656" s="337" t="s">
        <v>12</v>
      </c>
      <c r="D656" s="338">
        <v>7.55</v>
      </c>
    </row>
    <row r="657" spans="1:4">
      <c r="A657" s="849" t="s">
        <v>2564</v>
      </c>
      <c r="B657" s="848" t="s">
        <v>1759</v>
      </c>
      <c r="C657" s="847"/>
      <c r="D657" s="846"/>
    </row>
    <row r="658" spans="1:4">
      <c r="A658" s="339" t="s">
        <v>2565</v>
      </c>
      <c r="B658" s="340" t="s">
        <v>2498</v>
      </c>
      <c r="C658" s="341" t="s">
        <v>12</v>
      </c>
      <c r="D658" s="342">
        <v>469.97</v>
      </c>
    </row>
    <row r="659" spans="1:4">
      <c r="A659" s="335" t="s">
        <v>2566</v>
      </c>
      <c r="B659" s="336" t="s">
        <v>2500</v>
      </c>
      <c r="C659" s="337" t="s">
        <v>12</v>
      </c>
      <c r="D659" s="338">
        <v>108.5</v>
      </c>
    </row>
    <row r="660" spans="1:4">
      <c r="A660" s="339" t="s">
        <v>2567</v>
      </c>
      <c r="B660" s="340" t="s">
        <v>2504</v>
      </c>
      <c r="C660" s="341" t="s">
        <v>12</v>
      </c>
      <c r="D660" s="342">
        <v>578.47</v>
      </c>
    </row>
    <row r="661" spans="1:4">
      <c r="A661" s="335" t="s">
        <v>2568</v>
      </c>
      <c r="B661" s="336" t="s">
        <v>2521</v>
      </c>
      <c r="C661" s="337" t="s">
        <v>12</v>
      </c>
      <c r="D661" s="338">
        <v>7.55</v>
      </c>
    </row>
    <row r="662" spans="1:4">
      <c r="A662" s="849" t="s">
        <v>2570</v>
      </c>
      <c r="B662" s="848" t="s">
        <v>1049</v>
      </c>
      <c r="C662" s="847"/>
      <c r="D662" s="846"/>
    </row>
    <row r="663" spans="1:4">
      <c r="A663" s="339" t="s">
        <v>2571</v>
      </c>
      <c r="B663" s="340" t="s">
        <v>2498</v>
      </c>
      <c r="C663" s="341" t="s">
        <v>12</v>
      </c>
      <c r="D663" s="342">
        <v>791.05</v>
      </c>
    </row>
    <row r="664" spans="1:4">
      <c r="A664" s="335" t="s">
        <v>2572</v>
      </c>
      <c r="B664" s="336" t="s">
        <v>2500</v>
      </c>
      <c r="C664" s="337" t="s">
        <v>12</v>
      </c>
      <c r="D664" s="338">
        <v>247.51</v>
      </c>
    </row>
    <row r="665" spans="1:4">
      <c r="A665" s="339" t="s">
        <v>2573</v>
      </c>
      <c r="B665" s="340" t="s">
        <v>2504</v>
      </c>
      <c r="C665" s="341" t="s">
        <v>12</v>
      </c>
      <c r="D665" s="342">
        <v>1038.56</v>
      </c>
    </row>
    <row r="666" spans="1:4">
      <c r="A666" s="335" t="s">
        <v>2574</v>
      </c>
      <c r="B666" s="336" t="s">
        <v>2521</v>
      </c>
      <c r="C666" s="337" t="s">
        <v>12</v>
      </c>
      <c r="D666" s="338">
        <v>7.09</v>
      </c>
    </row>
    <row r="667" spans="1:4">
      <c r="A667" s="849" t="s">
        <v>2576</v>
      </c>
      <c r="B667" s="848" t="s">
        <v>1048</v>
      </c>
      <c r="C667" s="847"/>
      <c r="D667" s="846"/>
    </row>
    <row r="668" spans="1:4">
      <c r="A668" s="339" t="s">
        <v>2577</v>
      </c>
      <c r="B668" s="340" t="s">
        <v>2498</v>
      </c>
      <c r="C668" s="341" t="s">
        <v>12</v>
      </c>
      <c r="D668" s="342">
        <v>324.76</v>
      </c>
    </row>
    <row r="669" spans="1:4">
      <c r="A669" s="335" t="s">
        <v>2578</v>
      </c>
      <c r="B669" s="336" t="s">
        <v>2500</v>
      </c>
      <c r="C669" s="337" t="s">
        <v>12</v>
      </c>
      <c r="D669" s="338">
        <v>115.39</v>
      </c>
    </row>
    <row r="670" spans="1:4">
      <c r="A670" s="339" t="s">
        <v>2579</v>
      </c>
      <c r="B670" s="340" t="s">
        <v>2504</v>
      </c>
      <c r="C670" s="341" t="s">
        <v>12</v>
      </c>
      <c r="D670" s="342">
        <v>440.15</v>
      </c>
    </row>
    <row r="671" spans="1:4">
      <c r="A671" s="335" t="s">
        <v>2580</v>
      </c>
      <c r="B671" s="336" t="s">
        <v>2582</v>
      </c>
      <c r="C671" s="337" t="s">
        <v>12</v>
      </c>
      <c r="D671" s="338">
        <v>28.27</v>
      </c>
    </row>
    <row r="672" spans="1:4">
      <c r="A672" s="339" t="s">
        <v>2581</v>
      </c>
      <c r="B672" s="340" t="s">
        <v>2521</v>
      </c>
      <c r="C672" s="341" t="s">
        <v>12</v>
      </c>
      <c r="D672" s="342">
        <v>9.3699999999999992</v>
      </c>
    </row>
    <row r="673" spans="1:4">
      <c r="A673" s="849" t="s">
        <v>2584</v>
      </c>
      <c r="B673" s="848" t="s">
        <v>1055</v>
      </c>
      <c r="C673" s="847"/>
      <c r="D673" s="846"/>
    </row>
    <row r="674" spans="1:4">
      <c r="A674" s="335" t="s">
        <v>2585</v>
      </c>
      <c r="B674" s="336" t="s">
        <v>2498</v>
      </c>
      <c r="C674" s="337" t="s">
        <v>12</v>
      </c>
      <c r="D674" s="338">
        <v>74.41</v>
      </c>
    </row>
    <row r="675" spans="1:4">
      <c r="A675" s="339" t="s">
        <v>2586</v>
      </c>
      <c r="B675" s="340" t="s">
        <v>2500</v>
      </c>
      <c r="C675" s="341" t="s">
        <v>12</v>
      </c>
      <c r="D675" s="342">
        <v>41.38</v>
      </c>
    </row>
    <row r="676" spans="1:4">
      <c r="A676" s="335" t="s">
        <v>2587</v>
      </c>
      <c r="B676" s="336" t="s">
        <v>2504</v>
      </c>
      <c r="C676" s="337" t="s">
        <v>12</v>
      </c>
      <c r="D676" s="338">
        <v>115.79</v>
      </c>
    </row>
    <row r="677" spans="1:4">
      <c r="A677" s="849" t="s">
        <v>2589</v>
      </c>
      <c r="B677" s="848" t="s">
        <v>1058</v>
      </c>
      <c r="C677" s="847"/>
      <c r="D677" s="846"/>
    </row>
    <row r="678" spans="1:4">
      <c r="A678" s="339" t="s">
        <v>2590</v>
      </c>
      <c r="B678" s="340" t="s">
        <v>2498</v>
      </c>
      <c r="C678" s="341" t="s">
        <v>12</v>
      </c>
      <c r="D678" s="342">
        <v>22.72</v>
      </c>
    </row>
    <row r="679" spans="1:4">
      <c r="A679" s="335" t="s">
        <v>2591</v>
      </c>
      <c r="B679" s="336" t="s">
        <v>2500</v>
      </c>
      <c r="C679" s="337" t="s">
        <v>12</v>
      </c>
      <c r="D679" s="338">
        <v>27.28</v>
      </c>
    </row>
    <row r="680" spans="1:4">
      <c r="A680" s="339" t="s">
        <v>2592</v>
      </c>
      <c r="B680" s="340" t="s">
        <v>2504</v>
      </c>
      <c r="C680" s="341" t="s">
        <v>12</v>
      </c>
      <c r="D680" s="342">
        <v>50</v>
      </c>
    </row>
    <row r="681" spans="1:4">
      <c r="A681" s="849" t="s">
        <v>2594</v>
      </c>
      <c r="B681" s="848" t="s">
        <v>1776</v>
      </c>
      <c r="C681" s="847"/>
      <c r="D681" s="846"/>
    </row>
    <row r="682" spans="1:4">
      <c r="A682" s="335" t="s">
        <v>2595</v>
      </c>
      <c r="B682" s="336" t="s">
        <v>2500</v>
      </c>
      <c r="C682" s="337" t="s">
        <v>12</v>
      </c>
      <c r="D682" s="338">
        <v>9.5500000000000007</v>
      </c>
    </row>
    <row r="683" spans="1:4">
      <c r="A683" s="339" t="s">
        <v>2596</v>
      </c>
      <c r="B683" s="340" t="s">
        <v>2504</v>
      </c>
      <c r="C683" s="341" t="s">
        <v>12</v>
      </c>
      <c r="D683" s="342">
        <v>9.5500000000000007</v>
      </c>
    </row>
    <row r="684" spans="1:4">
      <c r="A684" s="331" t="s">
        <v>2599</v>
      </c>
      <c r="B684" s="332" t="s">
        <v>2600</v>
      </c>
      <c r="C684" s="333"/>
      <c r="D684" s="334"/>
    </row>
    <row r="685" spans="1:4">
      <c r="A685" s="849" t="s">
        <v>2601</v>
      </c>
      <c r="B685" s="848" t="s">
        <v>1056</v>
      </c>
      <c r="C685" s="847"/>
      <c r="D685" s="846"/>
    </row>
    <row r="686" spans="1:4">
      <c r="A686" s="335" t="s">
        <v>2602</v>
      </c>
      <c r="B686" s="336" t="s">
        <v>1976</v>
      </c>
      <c r="C686" s="337" t="s">
        <v>12</v>
      </c>
      <c r="D686" s="338">
        <v>16.059999999999999</v>
      </c>
    </row>
    <row r="687" spans="1:4">
      <c r="A687" s="849" t="s">
        <v>2603</v>
      </c>
      <c r="B687" s="848" t="s">
        <v>1053</v>
      </c>
      <c r="C687" s="847"/>
      <c r="D687" s="846"/>
    </row>
    <row r="688" spans="1:4">
      <c r="A688" s="339" t="s">
        <v>2604</v>
      </c>
      <c r="B688" s="340" t="s">
        <v>1976</v>
      </c>
      <c r="C688" s="341" t="s">
        <v>12</v>
      </c>
      <c r="D688" s="342">
        <v>39.74</v>
      </c>
    </row>
    <row r="689" spans="1:4">
      <c r="A689" s="849" t="s">
        <v>2605</v>
      </c>
      <c r="B689" s="848" t="s">
        <v>1052</v>
      </c>
      <c r="C689" s="847"/>
      <c r="D689" s="846"/>
    </row>
    <row r="690" spans="1:4">
      <c r="A690" s="335" t="s">
        <v>2606</v>
      </c>
      <c r="B690" s="336" t="s">
        <v>1976</v>
      </c>
      <c r="C690" s="337" t="s">
        <v>12</v>
      </c>
      <c r="D690" s="338">
        <v>44.08</v>
      </c>
    </row>
    <row r="691" spans="1:4">
      <c r="A691" s="849" t="s">
        <v>2607</v>
      </c>
      <c r="B691" s="848" t="s">
        <v>1051</v>
      </c>
      <c r="C691" s="847"/>
      <c r="D691" s="846"/>
    </row>
    <row r="692" spans="1:4">
      <c r="A692" s="339" t="s">
        <v>2608</v>
      </c>
      <c r="B692" s="340" t="s">
        <v>1976</v>
      </c>
      <c r="C692" s="341" t="s">
        <v>12</v>
      </c>
      <c r="D692" s="342">
        <v>195.76</v>
      </c>
    </row>
    <row r="693" spans="1:4">
      <c r="A693" s="849" t="s">
        <v>2609</v>
      </c>
      <c r="B693" s="848" t="s">
        <v>1050</v>
      </c>
      <c r="C693" s="847"/>
      <c r="D693" s="846"/>
    </row>
    <row r="694" spans="1:4">
      <c r="A694" s="335" t="s">
        <v>2610</v>
      </c>
      <c r="B694" s="336" t="s">
        <v>1976</v>
      </c>
      <c r="C694" s="337" t="s">
        <v>12</v>
      </c>
      <c r="D694" s="338">
        <v>194.32</v>
      </c>
    </row>
    <row r="695" spans="1:4">
      <c r="A695" s="849" t="s">
        <v>2611</v>
      </c>
      <c r="B695" s="848" t="s">
        <v>1753</v>
      </c>
      <c r="C695" s="847"/>
      <c r="D695" s="846"/>
    </row>
    <row r="696" spans="1:4">
      <c r="A696" s="339" t="s">
        <v>2612</v>
      </c>
      <c r="B696" s="340" t="s">
        <v>1976</v>
      </c>
      <c r="C696" s="341" t="s">
        <v>12</v>
      </c>
      <c r="D696" s="342">
        <v>194.32</v>
      </c>
    </row>
    <row r="697" spans="1:4">
      <c r="A697" s="849" t="s">
        <v>2613</v>
      </c>
      <c r="B697" s="848" t="s">
        <v>1754</v>
      </c>
      <c r="C697" s="847"/>
      <c r="D697" s="846"/>
    </row>
    <row r="698" spans="1:4">
      <c r="A698" s="335" t="s">
        <v>2614</v>
      </c>
      <c r="B698" s="336" t="s">
        <v>1976</v>
      </c>
      <c r="C698" s="337" t="s">
        <v>12</v>
      </c>
      <c r="D698" s="338">
        <v>194.32</v>
      </c>
    </row>
    <row r="699" spans="1:4">
      <c r="A699" s="849" t="s">
        <v>2615</v>
      </c>
      <c r="B699" s="848" t="s">
        <v>1755</v>
      </c>
      <c r="C699" s="847"/>
      <c r="D699" s="846"/>
    </row>
    <row r="700" spans="1:4">
      <c r="A700" s="339" t="s">
        <v>2616</v>
      </c>
      <c r="B700" s="340" t="s">
        <v>1976</v>
      </c>
      <c r="C700" s="341" t="s">
        <v>12</v>
      </c>
      <c r="D700" s="342">
        <v>194.32</v>
      </c>
    </row>
    <row r="701" spans="1:4">
      <c r="A701" s="849" t="s">
        <v>2617</v>
      </c>
      <c r="B701" s="848" t="s">
        <v>1756</v>
      </c>
      <c r="C701" s="847"/>
      <c r="D701" s="846"/>
    </row>
    <row r="702" spans="1:4">
      <c r="A702" s="335" t="s">
        <v>2618</v>
      </c>
      <c r="B702" s="336" t="s">
        <v>1976</v>
      </c>
      <c r="C702" s="337" t="s">
        <v>12</v>
      </c>
      <c r="D702" s="338">
        <v>194.32</v>
      </c>
    </row>
    <row r="703" spans="1:4">
      <c r="A703" s="849" t="s">
        <v>2619</v>
      </c>
      <c r="B703" s="848" t="s">
        <v>1757</v>
      </c>
      <c r="C703" s="847"/>
      <c r="D703" s="846"/>
    </row>
    <row r="704" spans="1:4">
      <c r="A704" s="339" t="s">
        <v>2620</v>
      </c>
      <c r="B704" s="340" t="s">
        <v>1976</v>
      </c>
      <c r="C704" s="341" t="s">
        <v>12</v>
      </c>
      <c r="D704" s="342">
        <v>194.32</v>
      </c>
    </row>
    <row r="705" spans="1:4">
      <c r="A705" s="849" t="s">
        <v>2621</v>
      </c>
      <c r="B705" s="848" t="s">
        <v>1758</v>
      </c>
      <c r="C705" s="847"/>
      <c r="D705" s="846"/>
    </row>
    <row r="706" spans="1:4">
      <c r="A706" s="335" t="s">
        <v>2622</v>
      </c>
      <c r="B706" s="336" t="s">
        <v>1976</v>
      </c>
      <c r="C706" s="337" t="s">
        <v>12</v>
      </c>
      <c r="D706" s="338">
        <v>194.32</v>
      </c>
    </row>
    <row r="707" spans="1:4">
      <c r="A707" s="849" t="s">
        <v>2623</v>
      </c>
      <c r="B707" s="848" t="s">
        <v>1759</v>
      </c>
      <c r="C707" s="847"/>
      <c r="D707" s="846"/>
    </row>
    <row r="708" spans="1:4">
      <c r="A708" s="339" t="s">
        <v>2624</v>
      </c>
      <c r="B708" s="340" t="s">
        <v>1976</v>
      </c>
      <c r="C708" s="341" t="s">
        <v>12</v>
      </c>
      <c r="D708" s="342">
        <v>194.32</v>
      </c>
    </row>
    <row r="709" spans="1:4">
      <c r="A709" s="849" t="s">
        <v>2625</v>
      </c>
      <c r="B709" s="848" t="s">
        <v>1049</v>
      </c>
      <c r="C709" s="847"/>
      <c r="D709" s="846"/>
    </row>
    <row r="710" spans="1:4">
      <c r="A710" s="335" t="s">
        <v>2626</v>
      </c>
      <c r="B710" s="336" t="s">
        <v>1976</v>
      </c>
      <c r="C710" s="337" t="s">
        <v>12</v>
      </c>
      <c r="D710" s="338">
        <v>194.33</v>
      </c>
    </row>
    <row r="711" spans="1:4">
      <c r="A711" s="849" t="s">
        <v>2627</v>
      </c>
      <c r="B711" s="848" t="s">
        <v>1048</v>
      </c>
      <c r="C711" s="847"/>
      <c r="D711" s="846"/>
    </row>
    <row r="712" spans="1:4">
      <c r="A712" s="339" t="s">
        <v>2628</v>
      </c>
      <c r="B712" s="340" t="s">
        <v>1976</v>
      </c>
      <c r="C712" s="341" t="s">
        <v>12</v>
      </c>
      <c r="D712" s="342">
        <v>162.25</v>
      </c>
    </row>
    <row r="713" spans="1:4">
      <c r="A713" s="331" t="s">
        <v>2629</v>
      </c>
      <c r="B713" s="332" t="s">
        <v>2630</v>
      </c>
      <c r="C713" s="333"/>
      <c r="D713" s="334"/>
    </row>
    <row r="714" spans="1:4">
      <c r="A714" s="849" t="s">
        <v>2631</v>
      </c>
      <c r="B714" s="848" t="s">
        <v>1056</v>
      </c>
      <c r="C714" s="847"/>
      <c r="D714" s="846"/>
    </row>
    <row r="715" spans="1:4">
      <c r="A715" s="335" t="s">
        <v>2632</v>
      </c>
      <c r="B715" s="336" t="s">
        <v>1974</v>
      </c>
      <c r="C715" s="337" t="s">
        <v>12</v>
      </c>
      <c r="D715" s="338">
        <v>33.56</v>
      </c>
    </row>
    <row r="716" spans="1:4">
      <c r="A716" s="339" t="s">
        <v>2633</v>
      </c>
      <c r="B716" s="340" t="s">
        <v>1975</v>
      </c>
      <c r="C716" s="341" t="s">
        <v>12</v>
      </c>
      <c r="D716" s="342">
        <v>256.27999999999997</v>
      </c>
    </row>
    <row r="717" spans="1:4">
      <c r="A717" s="335" t="s">
        <v>2634</v>
      </c>
      <c r="B717" s="336" t="s">
        <v>1977</v>
      </c>
      <c r="C717" s="337" t="s">
        <v>12</v>
      </c>
      <c r="D717" s="338">
        <v>38.14</v>
      </c>
    </row>
    <row r="718" spans="1:4">
      <c r="A718" s="849" t="s">
        <v>2636</v>
      </c>
      <c r="B718" s="848" t="s">
        <v>1053</v>
      </c>
      <c r="C718" s="847"/>
      <c r="D718" s="846"/>
    </row>
    <row r="719" spans="1:4">
      <c r="A719" s="339" t="s">
        <v>2637</v>
      </c>
      <c r="B719" s="340" t="s">
        <v>1974</v>
      </c>
      <c r="C719" s="341" t="s">
        <v>12</v>
      </c>
      <c r="D719" s="342">
        <v>4.4000000000000004</v>
      </c>
    </row>
    <row r="720" spans="1:4">
      <c r="A720" s="335" t="s">
        <v>2638</v>
      </c>
      <c r="B720" s="336" t="s">
        <v>1975</v>
      </c>
      <c r="C720" s="337" t="s">
        <v>12</v>
      </c>
      <c r="D720" s="338">
        <v>296.08</v>
      </c>
    </row>
    <row r="721" spans="1:4">
      <c r="A721" s="849" t="s">
        <v>2639</v>
      </c>
      <c r="B721" s="848" t="s">
        <v>1052</v>
      </c>
      <c r="C721" s="847"/>
      <c r="D721" s="846"/>
    </row>
    <row r="722" spans="1:4">
      <c r="A722" s="339" t="s">
        <v>2640</v>
      </c>
      <c r="B722" s="340" t="s">
        <v>1974</v>
      </c>
      <c r="C722" s="341" t="s">
        <v>12</v>
      </c>
      <c r="D722" s="342">
        <v>4.21</v>
      </c>
    </row>
    <row r="723" spans="1:4">
      <c r="A723" s="335" t="s">
        <v>2641</v>
      </c>
      <c r="B723" s="336" t="s">
        <v>1975</v>
      </c>
      <c r="C723" s="337" t="s">
        <v>12</v>
      </c>
      <c r="D723" s="338">
        <v>377.71</v>
      </c>
    </row>
    <row r="724" spans="1:4">
      <c r="A724" s="849" t="s">
        <v>2642</v>
      </c>
      <c r="B724" s="848" t="s">
        <v>1051</v>
      </c>
      <c r="C724" s="847"/>
      <c r="D724" s="846"/>
    </row>
    <row r="725" spans="1:4">
      <c r="A725" s="339" t="s">
        <v>2643</v>
      </c>
      <c r="B725" s="340" t="s">
        <v>1975</v>
      </c>
      <c r="C725" s="341" t="s">
        <v>12</v>
      </c>
      <c r="D725" s="342">
        <v>4.4000000000000004</v>
      </c>
    </row>
    <row r="726" spans="1:4">
      <c r="A726" s="849" t="s">
        <v>2644</v>
      </c>
      <c r="B726" s="848" t="s">
        <v>1050</v>
      </c>
      <c r="C726" s="847"/>
      <c r="D726" s="846"/>
    </row>
    <row r="727" spans="1:4">
      <c r="A727" s="335" t="s">
        <v>2645</v>
      </c>
      <c r="B727" s="336" t="s">
        <v>1975</v>
      </c>
      <c r="C727" s="337" t="s">
        <v>12</v>
      </c>
      <c r="D727" s="338">
        <v>4.4000000000000004</v>
      </c>
    </row>
    <row r="728" spans="1:4">
      <c r="A728" s="849" t="s">
        <v>2646</v>
      </c>
      <c r="B728" s="848" t="s">
        <v>1753</v>
      </c>
      <c r="C728" s="847"/>
      <c r="D728" s="846"/>
    </row>
    <row r="729" spans="1:4">
      <c r="A729" s="339" t="s">
        <v>2647</v>
      </c>
      <c r="B729" s="340" t="s">
        <v>1975</v>
      </c>
      <c r="C729" s="341" t="s">
        <v>12</v>
      </c>
      <c r="D729" s="342">
        <v>4.4000000000000004</v>
      </c>
    </row>
    <row r="730" spans="1:4">
      <c r="A730" s="849" t="s">
        <v>2648</v>
      </c>
      <c r="B730" s="848" t="s">
        <v>1754</v>
      </c>
      <c r="C730" s="847"/>
      <c r="D730" s="846"/>
    </row>
    <row r="731" spans="1:4">
      <c r="A731" s="335" t="s">
        <v>2649</v>
      </c>
      <c r="B731" s="336" t="s">
        <v>1975</v>
      </c>
      <c r="C731" s="337" t="s">
        <v>12</v>
      </c>
      <c r="D731" s="338">
        <v>4.4000000000000004</v>
      </c>
    </row>
    <row r="732" spans="1:4">
      <c r="A732" s="849" t="s">
        <v>2650</v>
      </c>
      <c r="B732" s="848" t="s">
        <v>1755</v>
      </c>
      <c r="C732" s="847"/>
      <c r="D732" s="846"/>
    </row>
    <row r="733" spans="1:4">
      <c r="A733" s="339" t="s">
        <v>2651</v>
      </c>
      <c r="B733" s="340" t="s">
        <v>1975</v>
      </c>
      <c r="C733" s="341" t="s">
        <v>12</v>
      </c>
      <c r="D733" s="342">
        <v>4.4000000000000004</v>
      </c>
    </row>
    <row r="734" spans="1:4">
      <c r="A734" s="849" t="s">
        <v>2652</v>
      </c>
      <c r="B734" s="848" t="s">
        <v>1756</v>
      </c>
      <c r="C734" s="847"/>
      <c r="D734" s="846"/>
    </row>
    <row r="735" spans="1:4">
      <c r="A735" s="335" t="s">
        <v>2653</v>
      </c>
      <c r="B735" s="336" t="s">
        <v>1975</v>
      </c>
      <c r="C735" s="337" t="s">
        <v>12</v>
      </c>
      <c r="D735" s="338">
        <v>4.4000000000000004</v>
      </c>
    </row>
    <row r="736" spans="1:4">
      <c r="A736" s="849" t="s">
        <v>2654</v>
      </c>
      <c r="B736" s="848" t="s">
        <v>1757</v>
      </c>
      <c r="C736" s="847"/>
      <c r="D736" s="846"/>
    </row>
    <row r="737" spans="1:4">
      <c r="A737" s="339" t="s">
        <v>2655</v>
      </c>
      <c r="B737" s="340" t="s">
        <v>1975</v>
      </c>
      <c r="C737" s="341" t="s">
        <v>12</v>
      </c>
      <c r="D737" s="342">
        <v>4.4000000000000004</v>
      </c>
    </row>
    <row r="738" spans="1:4">
      <c r="A738" s="849" t="s">
        <v>2656</v>
      </c>
      <c r="B738" s="848" t="s">
        <v>1758</v>
      </c>
      <c r="C738" s="847"/>
      <c r="D738" s="846"/>
    </row>
    <row r="739" spans="1:4">
      <c r="A739" s="335" t="s">
        <v>2657</v>
      </c>
      <c r="B739" s="336" t="s">
        <v>1975</v>
      </c>
      <c r="C739" s="337" t="s">
        <v>12</v>
      </c>
      <c r="D739" s="338">
        <v>4.4000000000000004</v>
      </c>
    </row>
    <row r="740" spans="1:4">
      <c r="A740" s="849" t="s">
        <v>2658</v>
      </c>
      <c r="B740" s="848" t="s">
        <v>1759</v>
      </c>
      <c r="C740" s="847"/>
      <c r="D740" s="846"/>
    </row>
    <row r="741" spans="1:4">
      <c r="A741" s="339" t="s">
        <v>2659</v>
      </c>
      <c r="B741" s="340" t="s">
        <v>1975</v>
      </c>
      <c r="C741" s="341" t="s">
        <v>12</v>
      </c>
      <c r="D741" s="342">
        <v>4.4000000000000004</v>
      </c>
    </row>
    <row r="742" spans="1:4">
      <c r="A742" s="849" t="s">
        <v>2660</v>
      </c>
      <c r="B742" s="848" t="s">
        <v>1049</v>
      </c>
      <c r="C742" s="847"/>
      <c r="D742" s="846"/>
    </row>
    <row r="743" spans="1:4">
      <c r="A743" s="335" t="s">
        <v>2661</v>
      </c>
      <c r="B743" s="336" t="s">
        <v>1975</v>
      </c>
      <c r="C743" s="337" t="s">
        <v>12</v>
      </c>
      <c r="D743" s="338">
        <v>4.34</v>
      </c>
    </row>
    <row r="744" spans="1:4">
      <c r="A744" s="849" t="s">
        <v>2662</v>
      </c>
      <c r="B744" s="848" t="s">
        <v>1048</v>
      </c>
      <c r="C744" s="847"/>
      <c r="D744" s="846"/>
    </row>
    <row r="745" spans="1:4">
      <c r="A745" s="339" t="s">
        <v>2663</v>
      </c>
      <c r="B745" s="340" t="s">
        <v>1975</v>
      </c>
      <c r="C745" s="341" t="s">
        <v>12</v>
      </c>
      <c r="D745" s="342">
        <v>7.96</v>
      </c>
    </row>
    <row r="746" spans="1:4">
      <c r="A746" s="849" t="s">
        <v>2664</v>
      </c>
      <c r="B746" s="848" t="s">
        <v>1055</v>
      </c>
      <c r="C746" s="847"/>
      <c r="D746" s="846"/>
    </row>
    <row r="747" spans="1:4">
      <c r="A747" s="335" t="s">
        <v>2665</v>
      </c>
      <c r="B747" s="336" t="s">
        <v>1974</v>
      </c>
      <c r="C747" s="337" t="s">
        <v>12</v>
      </c>
      <c r="D747" s="338">
        <v>26.23</v>
      </c>
    </row>
    <row r="748" spans="1:4">
      <c r="A748" s="849" t="s">
        <v>2667</v>
      </c>
      <c r="B748" s="848" t="s">
        <v>1058</v>
      </c>
      <c r="C748" s="847"/>
      <c r="D748" s="846"/>
    </row>
    <row r="749" spans="1:4">
      <c r="A749" s="339" t="s">
        <v>2668</v>
      </c>
      <c r="B749" s="340" t="s">
        <v>1974</v>
      </c>
      <c r="C749" s="341" t="s">
        <v>12</v>
      </c>
      <c r="D749" s="342">
        <v>28.82</v>
      </c>
    </row>
    <row r="750" spans="1:4">
      <c r="A750" s="849" t="s">
        <v>2669</v>
      </c>
      <c r="B750" s="848" t="s">
        <v>1776</v>
      </c>
      <c r="C750" s="847"/>
      <c r="D750" s="846"/>
    </row>
    <row r="751" spans="1:4">
      <c r="A751" s="335" t="s">
        <v>2670</v>
      </c>
      <c r="B751" s="336" t="s">
        <v>1974</v>
      </c>
      <c r="C751" s="337" t="s">
        <v>12</v>
      </c>
      <c r="D751" s="338">
        <v>28.82</v>
      </c>
    </row>
    <row r="752" spans="1:4">
      <c r="A752" s="331" t="s">
        <v>2671</v>
      </c>
      <c r="B752" s="332" t="s">
        <v>2672</v>
      </c>
      <c r="C752" s="333"/>
      <c r="D752" s="334"/>
    </row>
    <row r="753" spans="1:4">
      <c r="A753" s="849" t="s">
        <v>2673</v>
      </c>
      <c r="B753" s="848" t="s">
        <v>1056</v>
      </c>
      <c r="C753" s="847"/>
      <c r="D753" s="846"/>
    </row>
    <row r="754" spans="1:4">
      <c r="A754" s="339" t="s">
        <v>2674</v>
      </c>
      <c r="B754" s="340" t="s">
        <v>2675</v>
      </c>
      <c r="C754" s="341" t="s">
        <v>12</v>
      </c>
      <c r="D754" s="342">
        <v>289.83999999999997</v>
      </c>
    </row>
    <row r="755" spans="1:4">
      <c r="A755" s="335" t="s">
        <v>2676</v>
      </c>
      <c r="B755" s="336" t="s">
        <v>2677</v>
      </c>
      <c r="C755" s="337" t="s">
        <v>12</v>
      </c>
      <c r="D755" s="338">
        <v>16.059999999999999</v>
      </c>
    </row>
    <row r="756" spans="1:4">
      <c r="A756" s="339" t="s">
        <v>2678</v>
      </c>
      <c r="B756" s="340" t="s">
        <v>2679</v>
      </c>
      <c r="C756" s="341" t="s">
        <v>12</v>
      </c>
      <c r="D756" s="342">
        <v>38.14</v>
      </c>
    </row>
    <row r="757" spans="1:4">
      <c r="A757" s="849" t="s">
        <v>2680</v>
      </c>
      <c r="B757" s="848" t="s">
        <v>1053</v>
      </c>
      <c r="C757" s="847"/>
      <c r="D757" s="846"/>
    </row>
    <row r="758" spans="1:4">
      <c r="A758" s="335" t="s">
        <v>2681</v>
      </c>
      <c r="B758" s="336" t="s">
        <v>2675</v>
      </c>
      <c r="C758" s="337" t="s">
        <v>12</v>
      </c>
      <c r="D758" s="338">
        <v>300.48</v>
      </c>
    </row>
    <row r="759" spans="1:4">
      <c r="A759" s="339" t="s">
        <v>2682</v>
      </c>
      <c r="B759" s="340" t="s">
        <v>2677</v>
      </c>
      <c r="C759" s="341" t="s">
        <v>12</v>
      </c>
      <c r="D759" s="342">
        <v>39.74</v>
      </c>
    </row>
    <row r="760" spans="1:4">
      <c r="A760" s="849" t="s">
        <v>2683</v>
      </c>
      <c r="B760" s="848" t="s">
        <v>1052</v>
      </c>
      <c r="C760" s="847"/>
      <c r="D760" s="846"/>
    </row>
    <row r="761" spans="1:4">
      <c r="A761" s="335" t="s">
        <v>2684</v>
      </c>
      <c r="B761" s="336" t="s">
        <v>2675</v>
      </c>
      <c r="C761" s="337" t="s">
        <v>12</v>
      </c>
      <c r="D761" s="338">
        <v>381.92</v>
      </c>
    </row>
    <row r="762" spans="1:4">
      <c r="A762" s="339" t="s">
        <v>2685</v>
      </c>
      <c r="B762" s="340" t="s">
        <v>2677</v>
      </c>
      <c r="C762" s="341" t="s">
        <v>12</v>
      </c>
      <c r="D762" s="342">
        <v>44.08</v>
      </c>
    </row>
    <row r="763" spans="1:4">
      <c r="A763" s="849" t="s">
        <v>2686</v>
      </c>
      <c r="B763" s="848" t="s">
        <v>1051</v>
      </c>
      <c r="C763" s="847"/>
      <c r="D763" s="846"/>
    </row>
    <row r="764" spans="1:4">
      <c r="A764" s="335" t="s">
        <v>2687</v>
      </c>
      <c r="B764" s="336" t="s">
        <v>2675</v>
      </c>
      <c r="C764" s="337" t="s">
        <v>12</v>
      </c>
      <c r="D764" s="338">
        <v>4.4000000000000004</v>
      </c>
    </row>
    <row r="765" spans="1:4">
      <c r="A765" s="339" t="s">
        <v>2688</v>
      </c>
      <c r="B765" s="340" t="s">
        <v>2677</v>
      </c>
      <c r="C765" s="341" t="s">
        <v>12</v>
      </c>
      <c r="D765" s="342">
        <v>195.76</v>
      </c>
    </row>
    <row r="766" spans="1:4">
      <c r="A766" s="849" t="s">
        <v>2689</v>
      </c>
      <c r="B766" s="848" t="s">
        <v>1050</v>
      </c>
      <c r="C766" s="847"/>
      <c r="D766" s="846"/>
    </row>
    <row r="767" spans="1:4">
      <c r="A767" s="335" t="s">
        <v>2690</v>
      </c>
      <c r="B767" s="336" t="s">
        <v>2675</v>
      </c>
      <c r="C767" s="337" t="s">
        <v>12</v>
      </c>
      <c r="D767" s="338">
        <v>4.4000000000000004</v>
      </c>
    </row>
    <row r="768" spans="1:4">
      <c r="A768" s="339" t="s">
        <v>2691</v>
      </c>
      <c r="B768" s="340" t="s">
        <v>2677</v>
      </c>
      <c r="C768" s="341" t="s">
        <v>12</v>
      </c>
      <c r="D768" s="342">
        <v>194.32</v>
      </c>
    </row>
    <row r="769" spans="1:4">
      <c r="A769" s="849" t="s">
        <v>2692</v>
      </c>
      <c r="B769" s="848" t="s">
        <v>1753</v>
      </c>
      <c r="C769" s="847"/>
      <c r="D769" s="846"/>
    </row>
    <row r="770" spans="1:4">
      <c r="A770" s="335" t="s">
        <v>2693</v>
      </c>
      <c r="B770" s="336" t="s">
        <v>2675</v>
      </c>
      <c r="C770" s="337" t="s">
        <v>12</v>
      </c>
      <c r="D770" s="338">
        <v>4.4000000000000004</v>
      </c>
    </row>
    <row r="771" spans="1:4">
      <c r="A771" s="339" t="s">
        <v>2694</v>
      </c>
      <c r="B771" s="340" t="s">
        <v>2677</v>
      </c>
      <c r="C771" s="341" t="s">
        <v>12</v>
      </c>
      <c r="D771" s="342">
        <v>194.32</v>
      </c>
    </row>
    <row r="772" spans="1:4">
      <c r="A772" s="849" t="s">
        <v>2695</v>
      </c>
      <c r="B772" s="848" t="s">
        <v>1754</v>
      </c>
      <c r="C772" s="847"/>
      <c r="D772" s="846"/>
    </row>
    <row r="773" spans="1:4">
      <c r="A773" s="335" t="s">
        <v>2696</v>
      </c>
      <c r="B773" s="336" t="s">
        <v>2675</v>
      </c>
      <c r="C773" s="337" t="s">
        <v>12</v>
      </c>
      <c r="D773" s="338">
        <v>4.4000000000000004</v>
      </c>
    </row>
    <row r="774" spans="1:4">
      <c r="A774" s="339" t="s">
        <v>2697</v>
      </c>
      <c r="B774" s="340" t="s">
        <v>2677</v>
      </c>
      <c r="C774" s="341" t="s">
        <v>12</v>
      </c>
      <c r="D774" s="342">
        <v>194.32</v>
      </c>
    </row>
    <row r="775" spans="1:4">
      <c r="A775" s="849" t="s">
        <v>2698</v>
      </c>
      <c r="B775" s="848" t="s">
        <v>1755</v>
      </c>
      <c r="C775" s="847"/>
      <c r="D775" s="846"/>
    </row>
    <row r="776" spans="1:4">
      <c r="A776" s="335" t="s">
        <v>2699</v>
      </c>
      <c r="B776" s="336" t="s">
        <v>2675</v>
      </c>
      <c r="C776" s="337" t="s">
        <v>12</v>
      </c>
      <c r="D776" s="338">
        <v>4.4000000000000004</v>
      </c>
    </row>
    <row r="777" spans="1:4">
      <c r="A777" s="339" t="s">
        <v>2700</v>
      </c>
      <c r="B777" s="340" t="s">
        <v>2677</v>
      </c>
      <c r="C777" s="341" t="s">
        <v>12</v>
      </c>
      <c r="D777" s="342">
        <v>194.32</v>
      </c>
    </row>
    <row r="778" spans="1:4">
      <c r="A778" s="849" t="s">
        <v>2701</v>
      </c>
      <c r="B778" s="848" t="s">
        <v>1756</v>
      </c>
      <c r="C778" s="847"/>
      <c r="D778" s="846"/>
    </row>
    <row r="779" spans="1:4">
      <c r="A779" s="335" t="s">
        <v>2702</v>
      </c>
      <c r="B779" s="336" t="s">
        <v>2675</v>
      </c>
      <c r="C779" s="337" t="s">
        <v>12</v>
      </c>
      <c r="D779" s="338">
        <v>4.4000000000000004</v>
      </c>
    </row>
    <row r="780" spans="1:4">
      <c r="A780" s="339" t="s">
        <v>2703</v>
      </c>
      <c r="B780" s="340" t="s">
        <v>2677</v>
      </c>
      <c r="C780" s="341" t="s">
        <v>12</v>
      </c>
      <c r="D780" s="342">
        <v>194.32</v>
      </c>
    </row>
    <row r="781" spans="1:4">
      <c r="A781" s="849" t="s">
        <v>2704</v>
      </c>
      <c r="B781" s="848" t="s">
        <v>1757</v>
      </c>
      <c r="C781" s="847"/>
      <c r="D781" s="846"/>
    </row>
    <row r="782" spans="1:4">
      <c r="A782" s="335" t="s">
        <v>2705</v>
      </c>
      <c r="B782" s="336" t="s">
        <v>2675</v>
      </c>
      <c r="C782" s="337" t="s">
        <v>12</v>
      </c>
      <c r="D782" s="338">
        <v>4.4000000000000004</v>
      </c>
    </row>
    <row r="783" spans="1:4">
      <c r="A783" s="339" t="s">
        <v>2706</v>
      </c>
      <c r="B783" s="340" t="s">
        <v>2677</v>
      </c>
      <c r="C783" s="341" t="s">
        <v>12</v>
      </c>
      <c r="D783" s="342">
        <v>194.32</v>
      </c>
    </row>
    <row r="784" spans="1:4">
      <c r="A784" s="849" t="s">
        <v>2707</v>
      </c>
      <c r="B784" s="848" t="s">
        <v>1758</v>
      </c>
      <c r="C784" s="847"/>
      <c r="D784" s="846"/>
    </row>
    <row r="785" spans="1:4">
      <c r="A785" s="335" t="s">
        <v>2708</v>
      </c>
      <c r="B785" s="336" t="s">
        <v>2675</v>
      </c>
      <c r="C785" s="337" t="s">
        <v>12</v>
      </c>
      <c r="D785" s="338">
        <v>4.4000000000000004</v>
      </c>
    </row>
    <row r="786" spans="1:4">
      <c r="A786" s="339" t="s">
        <v>2709</v>
      </c>
      <c r="B786" s="340" t="s">
        <v>2677</v>
      </c>
      <c r="C786" s="341" t="s">
        <v>12</v>
      </c>
      <c r="D786" s="342">
        <v>194.32</v>
      </c>
    </row>
    <row r="787" spans="1:4">
      <c r="A787" s="849" t="s">
        <v>2710</v>
      </c>
      <c r="B787" s="848" t="s">
        <v>1759</v>
      </c>
      <c r="C787" s="847"/>
      <c r="D787" s="846"/>
    </row>
    <row r="788" spans="1:4">
      <c r="A788" s="335" t="s">
        <v>2711</v>
      </c>
      <c r="B788" s="336" t="s">
        <v>2675</v>
      </c>
      <c r="C788" s="337" t="s">
        <v>12</v>
      </c>
      <c r="D788" s="338">
        <v>4.4000000000000004</v>
      </c>
    </row>
    <row r="789" spans="1:4">
      <c r="A789" s="339" t="s">
        <v>2712</v>
      </c>
      <c r="B789" s="340" t="s">
        <v>2677</v>
      </c>
      <c r="C789" s="341" t="s">
        <v>12</v>
      </c>
      <c r="D789" s="342">
        <v>194.32</v>
      </c>
    </row>
    <row r="790" spans="1:4">
      <c r="A790" s="849" t="s">
        <v>2713</v>
      </c>
      <c r="B790" s="848" t="s">
        <v>1049</v>
      </c>
      <c r="C790" s="847"/>
      <c r="D790" s="846"/>
    </row>
    <row r="791" spans="1:4">
      <c r="A791" s="335" t="s">
        <v>2714</v>
      </c>
      <c r="B791" s="336" t="s">
        <v>2675</v>
      </c>
      <c r="C791" s="337" t="s">
        <v>12</v>
      </c>
      <c r="D791" s="338">
        <v>4.34</v>
      </c>
    </row>
    <row r="792" spans="1:4">
      <c r="A792" s="339" t="s">
        <v>2715</v>
      </c>
      <c r="B792" s="340" t="s">
        <v>2677</v>
      </c>
      <c r="C792" s="341" t="s">
        <v>12</v>
      </c>
      <c r="D792" s="342">
        <v>194.33</v>
      </c>
    </row>
    <row r="793" spans="1:4">
      <c r="A793" s="849" t="s">
        <v>2716</v>
      </c>
      <c r="B793" s="848" t="s">
        <v>1048</v>
      </c>
      <c r="C793" s="847"/>
      <c r="D793" s="846"/>
    </row>
    <row r="794" spans="1:4">
      <c r="A794" s="335" t="s">
        <v>2717</v>
      </c>
      <c r="B794" s="336" t="s">
        <v>2675</v>
      </c>
      <c r="C794" s="337" t="s">
        <v>12</v>
      </c>
      <c r="D794" s="338">
        <v>7.96</v>
      </c>
    </row>
    <row r="795" spans="1:4">
      <c r="A795" s="339" t="s">
        <v>2718</v>
      </c>
      <c r="B795" s="340" t="s">
        <v>2677</v>
      </c>
      <c r="C795" s="341" t="s">
        <v>12</v>
      </c>
      <c r="D795" s="342">
        <v>162.25</v>
      </c>
    </row>
    <row r="796" spans="1:4">
      <c r="A796" s="849" t="s">
        <v>2719</v>
      </c>
      <c r="B796" s="848" t="s">
        <v>1055</v>
      </c>
      <c r="C796" s="847"/>
      <c r="D796" s="846"/>
    </row>
    <row r="797" spans="1:4">
      <c r="A797" s="335" t="s">
        <v>2720</v>
      </c>
      <c r="B797" s="336" t="s">
        <v>2675</v>
      </c>
      <c r="C797" s="337" t="s">
        <v>12</v>
      </c>
      <c r="D797" s="338">
        <v>26.23</v>
      </c>
    </row>
    <row r="798" spans="1:4">
      <c r="A798" s="849" t="s">
        <v>2721</v>
      </c>
      <c r="B798" s="848" t="s">
        <v>1058</v>
      </c>
      <c r="C798" s="847"/>
      <c r="D798" s="846"/>
    </row>
    <row r="799" spans="1:4">
      <c r="A799" s="339" t="s">
        <v>2722</v>
      </c>
      <c r="B799" s="340" t="s">
        <v>2675</v>
      </c>
      <c r="C799" s="341" t="s">
        <v>12</v>
      </c>
      <c r="D799" s="342">
        <v>28.82</v>
      </c>
    </row>
    <row r="800" spans="1:4">
      <c r="A800" s="849" t="s">
        <v>2723</v>
      </c>
      <c r="B800" s="848" t="s">
        <v>1776</v>
      </c>
      <c r="C800" s="847"/>
      <c r="D800" s="846"/>
    </row>
    <row r="801" spans="1:4">
      <c r="A801" s="335" t="s">
        <v>2724</v>
      </c>
      <c r="B801" s="336" t="s">
        <v>2675</v>
      </c>
      <c r="C801" s="337" t="s">
        <v>12</v>
      </c>
      <c r="D801" s="338">
        <v>28.82</v>
      </c>
    </row>
    <row r="802" spans="1:4">
      <c r="A802" s="331" t="s">
        <v>2725</v>
      </c>
      <c r="B802" s="332" t="s">
        <v>2726</v>
      </c>
      <c r="C802" s="333"/>
      <c r="D802" s="334"/>
    </row>
    <row r="803" spans="1:4">
      <c r="A803" s="849" t="s">
        <v>2727</v>
      </c>
      <c r="B803" s="848" t="s">
        <v>1051</v>
      </c>
      <c r="C803" s="847"/>
      <c r="D803" s="846"/>
    </row>
    <row r="804" spans="1:4">
      <c r="A804" s="992" t="s">
        <v>2728</v>
      </c>
      <c r="B804" s="993" t="s">
        <v>2729</v>
      </c>
      <c r="C804" s="994"/>
      <c r="D804" s="995"/>
    </row>
    <row r="805" spans="1:4">
      <c r="A805" s="339" t="s">
        <v>2730</v>
      </c>
      <c r="B805" s="340" t="s">
        <v>4841</v>
      </c>
      <c r="C805" s="341" t="s">
        <v>12</v>
      </c>
      <c r="D805" s="342"/>
    </row>
    <row r="806" spans="1:4">
      <c r="A806" s="331" t="s">
        <v>2732</v>
      </c>
      <c r="B806" s="332" t="s">
        <v>2733</v>
      </c>
      <c r="C806" s="333"/>
      <c r="D806" s="334"/>
    </row>
    <row r="807" spans="1:4">
      <c r="A807" s="849" t="s">
        <v>2734</v>
      </c>
      <c r="B807" s="848" t="s">
        <v>1051</v>
      </c>
      <c r="C807" s="847"/>
      <c r="D807" s="846"/>
    </row>
    <row r="808" spans="1:4">
      <c r="A808" s="992" t="s">
        <v>2735</v>
      </c>
      <c r="B808" s="993" t="s">
        <v>2736</v>
      </c>
      <c r="C808" s="994"/>
      <c r="D808" s="995"/>
    </row>
    <row r="809" spans="1:4">
      <c r="A809" s="335" t="s">
        <v>2737</v>
      </c>
      <c r="B809" s="336" t="s">
        <v>4842</v>
      </c>
      <c r="C809" s="337" t="s">
        <v>12</v>
      </c>
      <c r="D809" s="338">
        <v>23.13</v>
      </c>
    </row>
    <row r="810" spans="1:4">
      <c r="A810" s="331" t="s">
        <v>2739</v>
      </c>
      <c r="B810" s="332" t="s">
        <v>156</v>
      </c>
      <c r="C810" s="333"/>
      <c r="D810" s="334"/>
    </row>
    <row r="811" spans="1:4">
      <c r="A811" s="849" t="s">
        <v>2740</v>
      </c>
      <c r="B811" s="848" t="s">
        <v>1056</v>
      </c>
      <c r="C811" s="847"/>
      <c r="D811" s="846"/>
    </row>
    <row r="812" spans="1:4">
      <c r="A812" s="339" t="s">
        <v>2741</v>
      </c>
      <c r="B812" s="340" t="s">
        <v>1857</v>
      </c>
      <c r="C812" s="341" t="s">
        <v>12</v>
      </c>
      <c r="D812" s="342">
        <v>74.13</v>
      </c>
    </row>
    <row r="813" spans="1:4">
      <c r="A813" s="335" t="s">
        <v>2742</v>
      </c>
      <c r="B813" s="336" t="s">
        <v>4843</v>
      </c>
      <c r="C813" s="337" t="s">
        <v>12</v>
      </c>
      <c r="D813" s="338">
        <v>8.77</v>
      </c>
    </row>
    <row r="814" spans="1:4">
      <c r="A814" s="339" t="s">
        <v>2743</v>
      </c>
      <c r="B814" s="340" t="s">
        <v>1858</v>
      </c>
      <c r="C814" s="341" t="s">
        <v>12</v>
      </c>
      <c r="D814" s="342">
        <v>25.38</v>
      </c>
    </row>
    <row r="815" spans="1:4">
      <c r="A815" s="849" t="s">
        <v>2745</v>
      </c>
      <c r="B815" s="848" t="s">
        <v>1053</v>
      </c>
      <c r="C815" s="847"/>
      <c r="D815" s="846"/>
    </row>
    <row r="816" spans="1:4">
      <c r="A816" s="335" t="s">
        <v>2746</v>
      </c>
      <c r="B816" s="336" t="s">
        <v>1858</v>
      </c>
      <c r="C816" s="337" t="s">
        <v>12</v>
      </c>
      <c r="D816" s="338">
        <v>16.04</v>
      </c>
    </row>
    <row r="817" spans="1:7">
      <c r="A817" s="849" t="s">
        <v>2748</v>
      </c>
      <c r="B817" s="848" t="s">
        <v>1052</v>
      </c>
      <c r="C817" s="847"/>
      <c r="D817" s="846"/>
    </row>
    <row r="818" spans="1:7">
      <c r="A818" s="339" t="s">
        <v>2749</v>
      </c>
      <c r="B818" s="340" t="s">
        <v>1857</v>
      </c>
      <c r="C818" s="341" t="s">
        <v>12</v>
      </c>
      <c r="D818" s="342">
        <v>35.79</v>
      </c>
    </row>
    <row r="819" spans="1:7">
      <c r="A819" s="335" t="s">
        <v>2750</v>
      </c>
      <c r="B819" s="336" t="s">
        <v>1858</v>
      </c>
      <c r="C819" s="337" t="s">
        <v>12</v>
      </c>
      <c r="D819" s="338">
        <v>16.05</v>
      </c>
    </row>
    <row r="820" spans="1:7">
      <c r="A820" s="849" t="s">
        <v>2752</v>
      </c>
      <c r="B820" s="848" t="s">
        <v>1051</v>
      </c>
      <c r="C820" s="847"/>
      <c r="D820" s="846"/>
    </row>
    <row r="821" spans="1:7">
      <c r="A821" s="339" t="s">
        <v>2753</v>
      </c>
      <c r="B821" s="340" t="s">
        <v>1857</v>
      </c>
      <c r="C821" s="341" t="s">
        <v>12</v>
      </c>
      <c r="D821" s="342">
        <v>5.88</v>
      </c>
    </row>
    <row r="822" spans="1:7">
      <c r="A822" s="335" t="s">
        <v>2754</v>
      </c>
      <c r="B822" s="336" t="s">
        <v>1858</v>
      </c>
      <c r="C822" s="337" t="s">
        <v>12</v>
      </c>
      <c r="D822" s="338">
        <v>305.16000000000003</v>
      </c>
    </row>
    <row r="823" spans="1:7">
      <c r="A823" s="339" t="s">
        <v>2755</v>
      </c>
      <c r="B823" s="340" t="s">
        <v>1864</v>
      </c>
      <c r="C823" s="341" t="s">
        <v>12</v>
      </c>
      <c r="D823" s="342">
        <v>266.64999999999998</v>
      </c>
    </row>
    <row r="824" spans="1:7">
      <c r="A824" s="849" t="s">
        <v>2758</v>
      </c>
      <c r="B824" s="848" t="s">
        <v>1050</v>
      </c>
      <c r="C824" s="847"/>
      <c r="D824" s="846"/>
    </row>
    <row r="825" spans="1:7">
      <c r="A825" s="335" t="s">
        <v>2759</v>
      </c>
      <c r="B825" s="336" t="s">
        <v>1858</v>
      </c>
      <c r="C825" s="337" t="s">
        <v>12</v>
      </c>
      <c r="D825" s="338">
        <v>186.05</v>
      </c>
      <c r="F825" s="336" t="s">
        <v>1858</v>
      </c>
      <c r="G825" s="7">
        <f>SUMIF($B$825:$B$850,F825,$D$825:$D$850)</f>
        <v>1674.4499999999998</v>
      </c>
    </row>
    <row r="826" spans="1:7">
      <c r="A826" s="339" t="s">
        <v>2760</v>
      </c>
      <c r="B826" s="340" t="s">
        <v>1864</v>
      </c>
      <c r="C826" s="341" t="s">
        <v>12</v>
      </c>
      <c r="D826" s="342">
        <v>194.81</v>
      </c>
      <c r="F826" s="340" t="s">
        <v>1864</v>
      </c>
      <c r="G826" s="7">
        <f>SUMIF($B$825:$B$850,F826,$D$825:$D$850)</f>
        <v>1753.2899999999997</v>
      </c>
    </row>
    <row r="827" spans="1:7">
      <c r="A827" s="849" t="s">
        <v>2762</v>
      </c>
      <c r="B827" s="848" t="s">
        <v>1753</v>
      </c>
      <c r="C827" s="847"/>
      <c r="D827" s="846"/>
    </row>
    <row r="828" spans="1:7">
      <c r="A828" s="335" t="s">
        <v>2763</v>
      </c>
      <c r="B828" s="336" t="s">
        <v>1858</v>
      </c>
      <c r="C828" s="337" t="s">
        <v>12</v>
      </c>
      <c r="D828" s="338">
        <v>186.05</v>
      </c>
    </row>
    <row r="829" spans="1:7">
      <c r="A829" s="339" t="s">
        <v>2764</v>
      </c>
      <c r="B829" s="340" t="s">
        <v>1864</v>
      </c>
      <c r="C829" s="341" t="s">
        <v>12</v>
      </c>
      <c r="D829" s="342">
        <v>194.81</v>
      </c>
    </row>
    <row r="830" spans="1:7">
      <c r="A830" s="849" t="s">
        <v>2766</v>
      </c>
      <c r="B830" s="848" t="s">
        <v>1754</v>
      </c>
      <c r="C830" s="847"/>
      <c r="D830" s="846"/>
    </row>
    <row r="831" spans="1:7">
      <c r="A831" s="335" t="s">
        <v>2767</v>
      </c>
      <c r="B831" s="336" t="s">
        <v>1858</v>
      </c>
      <c r="C831" s="337" t="s">
        <v>12</v>
      </c>
      <c r="D831" s="338">
        <v>186.05</v>
      </c>
    </row>
    <row r="832" spans="1:7">
      <c r="A832" s="339" t="s">
        <v>2768</v>
      </c>
      <c r="B832" s="340" t="s">
        <v>1864</v>
      </c>
      <c r="C832" s="341" t="s">
        <v>12</v>
      </c>
      <c r="D832" s="342">
        <v>194.81</v>
      </c>
    </row>
    <row r="833" spans="1:4">
      <c r="A833" s="849" t="s">
        <v>2770</v>
      </c>
      <c r="B833" s="848" t="s">
        <v>1755</v>
      </c>
      <c r="C833" s="847"/>
      <c r="D833" s="846"/>
    </row>
    <row r="834" spans="1:4">
      <c r="A834" s="335" t="s">
        <v>2771</v>
      </c>
      <c r="B834" s="336" t="s">
        <v>1858</v>
      </c>
      <c r="C834" s="337" t="s">
        <v>12</v>
      </c>
      <c r="D834" s="338">
        <v>186.05</v>
      </c>
    </row>
    <row r="835" spans="1:4">
      <c r="A835" s="339" t="s">
        <v>2772</v>
      </c>
      <c r="B835" s="340" t="s">
        <v>1864</v>
      </c>
      <c r="C835" s="341" t="s">
        <v>12</v>
      </c>
      <c r="D835" s="342">
        <v>194.81</v>
      </c>
    </row>
    <row r="836" spans="1:4">
      <c r="A836" s="849" t="s">
        <v>2774</v>
      </c>
      <c r="B836" s="848" t="s">
        <v>1756</v>
      </c>
      <c r="C836" s="847"/>
      <c r="D836" s="846"/>
    </row>
    <row r="837" spans="1:4">
      <c r="A837" s="335" t="s">
        <v>2775</v>
      </c>
      <c r="B837" s="336" t="s">
        <v>1858</v>
      </c>
      <c r="C837" s="337" t="s">
        <v>12</v>
      </c>
      <c r="D837" s="338">
        <v>186.05</v>
      </c>
    </row>
    <row r="838" spans="1:4">
      <c r="A838" s="339" t="s">
        <v>2776</v>
      </c>
      <c r="B838" s="340" t="s">
        <v>1864</v>
      </c>
      <c r="C838" s="341" t="s">
        <v>12</v>
      </c>
      <c r="D838" s="342">
        <v>194.81</v>
      </c>
    </row>
    <row r="839" spans="1:4">
      <c r="A839" s="849" t="s">
        <v>2778</v>
      </c>
      <c r="B839" s="848" t="s">
        <v>1757</v>
      </c>
      <c r="C839" s="847"/>
      <c r="D839" s="846"/>
    </row>
    <row r="840" spans="1:4">
      <c r="A840" s="335" t="s">
        <v>2779</v>
      </c>
      <c r="B840" s="336" t="s">
        <v>1858</v>
      </c>
      <c r="C840" s="337" t="s">
        <v>12</v>
      </c>
      <c r="D840" s="338">
        <v>186.05</v>
      </c>
    </row>
    <row r="841" spans="1:4">
      <c r="A841" s="339" t="s">
        <v>2780</v>
      </c>
      <c r="B841" s="340" t="s">
        <v>1864</v>
      </c>
      <c r="C841" s="341" t="s">
        <v>12</v>
      </c>
      <c r="D841" s="342">
        <v>194.81</v>
      </c>
    </row>
    <row r="842" spans="1:4">
      <c r="A842" s="849" t="s">
        <v>2782</v>
      </c>
      <c r="B842" s="848" t="s">
        <v>1758</v>
      </c>
      <c r="C842" s="847"/>
      <c r="D842" s="846"/>
    </row>
    <row r="843" spans="1:4">
      <c r="A843" s="335" t="s">
        <v>2783</v>
      </c>
      <c r="B843" s="336" t="s">
        <v>1858</v>
      </c>
      <c r="C843" s="337" t="s">
        <v>12</v>
      </c>
      <c r="D843" s="338">
        <v>186.05</v>
      </c>
    </row>
    <row r="844" spans="1:4">
      <c r="A844" s="339" t="s">
        <v>2784</v>
      </c>
      <c r="B844" s="340" t="s">
        <v>1864</v>
      </c>
      <c r="C844" s="341" t="s">
        <v>12</v>
      </c>
      <c r="D844" s="342">
        <v>194.81</v>
      </c>
    </row>
    <row r="845" spans="1:4">
      <c r="A845" s="849" t="s">
        <v>2786</v>
      </c>
      <c r="B845" s="848" t="s">
        <v>1759</v>
      </c>
      <c r="C845" s="847"/>
      <c r="D845" s="846"/>
    </row>
    <row r="846" spans="1:4">
      <c r="A846" s="335" t="s">
        <v>2787</v>
      </c>
      <c r="B846" s="336" t="s">
        <v>1858</v>
      </c>
      <c r="C846" s="337" t="s">
        <v>12</v>
      </c>
      <c r="D846" s="338">
        <v>186.05</v>
      </c>
    </row>
    <row r="847" spans="1:4">
      <c r="A847" s="339" t="s">
        <v>2788</v>
      </c>
      <c r="B847" s="340" t="s">
        <v>1864</v>
      </c>
      <c r="C847" s="341" t="s">
        <v>12</v>
      </c>
      <c r="D847" s="342">
        <v>194.81</v>
      </c>
    </row>
    <row r="848" spans="1:4">
      <c r="A848" s="849" t="s">
        <v>2790</v>
      </c>
      <c r="B848" s="848" t="s">
        <v>1049</v>
      </c>
      <c r="C848" s="847"/>
      <c r="D848" s="846"/>
    </row>
    <row r="849" spans="1:4">
      <c r="A849" s="335" t="s">
        <v>2791</v>
      </c>
      <c r="B849" s="336" t="s">
        <v>1858</v>
      </c>
      <c r="C849" s="337" t="s">
        <v>12</v>
      </c>
      <c r="D849" s="338">
        <f>D846</f>
        <v>186.05</v>
      </c>
    </row>
    <row r="850" spans="1:4">
      <c r="A850" s="339" t="s">
        <v>2792</v>
      </c>
      <c r="B850" s="340" t="s">
        <v>1864</v>
      </c>
      <c r="C850" s="341" t="s">
        <v>12</v>
      </c>
      <c r="D850" s="342">
        <f>D847</f>
        <v>194.81</v>
      </c>
    </row>
    <row r="851" spans="1:4">
      <c r="A851" s="849" t="s">
        <v>2794</v>
      </c>
      <c r="B851" s="848" t="s">
        <v>1048</v>
      </c>
      <c r="C851" s="847"/>
      <c r="D851" s="846"/>
    </row>
    <row r="852" spans="1:4">
      <c r="A852" s="335" t="s">
        <v>2795</v>
      </c>
      <c r="B852" s="336" t="s">
        <v>1857</v>
      </c>
      <c r="C852" s="337" t="s">
        <v>12</v>
      </c>
      <c r="D852" s="338">
        <v>49.26</v>
      </c>
    </row>
    <row r="853" spans="1:4">
      <c r="A853" s="339" t="s">
        <v>2796</v>
      </c>
      <c r="B853" s="340" t="s">
        <v>1858</v>
      </c>
      <c r="C853" s="341" t="s">
        <v>12</v>
      </c>
      <c r="D853" s="342">
        <v>18.440000000000001</v>
      </c>
    </row>
    <row r="854" spans="1:4">
      <c r="A854" s="335" t="s">
        <v>2797</v>
      </c>
      <c r="B854" s="336" t="s">
        <v>1869</v>
      </c>
      <c r="C854" s="337" t="s">
        <v>12</v>
      </c>
      <c r="D854" s="338">
        <v>55.86</v>
      </c>
    </row>
    <row r="855" spans="1:4">
      <c r="A855" s="339" t="s">
        <v>2798</v>
      </c>
      <c r="B855" s="340" t="s">
        <v>1864</v>
      </c>
      <c r="C855" s="341" t="s">
        <v>12</v>
      </c>
      <c r="D855" s="342">
        <v>145.24</v>
      </c>
    </row>
    <row r="856" spans="1:4">
      <c r="A856" s="849" t="s">
        <v>2800</v>
      </c>
      <c r="B856" s="848" t="s">
        <v>1055</v>
      </c>
      <c r="C856" s="847"/>
      <c r="D856" s="846"/>
    </row>
    <row r="857" spans="1:4">
      <c r="A857" s="335" t="s">
        <v>2801</v>
      </c>
      <c r="B857" s="336" t="s">
        <v>1893</v>
      </c>
      <c r="C857" s="337" t="s">
        <v>12</v>
      </c>
      <c r="D857" s="338">
        <v>41.33</v>
      </c>
    </row>
    <row r="858" spans="1:4">
      <c r="A858" s="339" t="s">
        <v>2802</v>
      </c>
      <c r="B858" s="340" t="s">
        <v>1858</v>
      </c>
      <c r="C858" s="341" t="s">
        <v>12</v>
      </c>
      <c r="D858" s="342">
        <v>6.87</v>
      </c>
    </row>
    <row r="859" spans="1:4">
      <c r="A859" s="849" t="s">
        <v>2804</v>
      </c>
      <c r="B859" s="848" t="s">
        <v>1058</v>
      </c>
      <c r="C859" s="847"/>
      <c r="D859" s="846"/>
    </row>
    <row r="860" spans="1:4">
      <c r="A860" s="335" t="s">
        <v>2805</v>
      </c>
      <c r="B860" s="336" t="s">
        <v>1893</v>
      </c>
      <c r="C860" s="337" t="s">
        <v>12</v>
      </c>
      <c r="D860" s="338">
        <v>28.9</v>
      </c>
    </row>
    <row r="861" spans="1:4">
      <c r="A861" s="849" t="s">
        <v>2806</v>
      </c>
      <c r="B861" s="848" t="s">
        <v>1823</v>
      </c>
      <c r="C861" s="847"/>
      <c r="D861" s="846"/>
    </row>
    <row r="862" spans="1:4">
      <c r="A862" s="339" t="s">
        <v>2807</v>
      </c>
      <c r="B862" s="340" t="s">
        <v>1893</v>
      </c>
      <c r="C862" s="341" t="s">
        <v>12</v>
      </c>
      <c r="D862" s="342">
        <v>30.09</v>
      </c>
    </row>
    <row r="863" spans="1:4">
      <c r="A863" s="331" t="s">
        <v>2810</v>
      </c>
      <c r="B863" s="332" t="s">
        <v>2811</v>
      </c>
      <c r="C863" s="333"/>
      <c r="D863" s="334"/>
    </row>
    <row r="864" spans="1:4">
      <c r="A864" s="849" t="s">
        <v>2812</v>
      </c>
      <c r="B864" s="848" t="s">
        <v>1056</v>
      </c>
      <c r="C864" s="847"/>
      <c r="D864" s="846"/>
    </row>
    <row r="865" spans="1:4">
      <c r="A865" s="335" t="s">
        <v>2813</v>
      </c>
      <c r="B865" s="336" t="s">
        <v>1900</v>
      </c>
      <c r="C865" s="337" t="s">
        <v>12</v>
      </c>
      <c r="D865" s="338">
        <v>3.04</v>
      </c>
    </row>
    <row r="866" spans="1:4">
      <c r="A866" s="339" t="s">
        <v>2814</v>
      </c>
      <c r="B866" s="340" t="s">
        <v>1901</v>
      </c>
      <c r="C866" s="341" t="s">
        <v>12</v>
      </c>
      <c r="D866" s="342">
        <v>20.73</v>
      </c>
    </row>
    <row r="867" spans="1:4">
      <c r="A867" s="335" t="s">
        <v>2815</v>
      </c>
      <c r="B867" s="336" t="s">
        <v>4844</v>
      </c>
      <c r="C867" s="337" t="s">
        <v>12</v>
      </c>
      <c r="D867" s="338">
        <v>129.55000000000001</v>
      </c>
    </row>
    <row r="868" spans="1:4">
      <c r="A868" s="339" t="s">
        <v>2816</v>
      </c>
      <c r="B868" s="340" t="s">
        <v>1861</v>
      </c>
      <c r="C868" s="341" t="s">
        <v>12</v>
      </c>
      <c r="D868" s="342">
        <v>228.88</v>
      </c>
    </row>
    <row r="869" spans="1:4">
      <c r="A869" s="849" t="s">
        <v>2817</v>
      </c>
      <c r="B869" s="848" t="s">
        <v>1053</v>
      </c>
      <c r="C869" s="847"/>
      <c r="D869" s="846"/>
    </row>
    <row r="870" spans="1:4">
      <c r="A870" s="335" t="s">
        <v>2818</v>
      </c>
      <c r="B870" s="336" t="s">
        <v>1899</v>
      </c>
      <c r="C870" s="337" t="s">
        <v>12</v>
      </c>
      <c r="D870" s="338">
        <v>95.5</v>
      </c>
    </row>
    <row r="871" spans="1:4">
      <c r="A871" s="339" t="s">
        <v>2819</v>
      </c>
      <c r="B871" s="340" t="s">
        <v>1901</v>
      </c>
      <c r="C871" s="341" t="s">
        <v>12</v>
      </c>
      <c r="D871" s="342">
        <v>11.74</v>
      </c>
    </row>
    <row r="872" spans="1:4">
      <c r="A872" s="335" t="s">
        <v>2820</v>
      </c>
      <c r="B872" s="336" t="s">
        <v>1861</v>
      </c>
      <c r="C872" s="337" t="s">
        <v>12</v>
      </c>
      <c r="D872" s="338">
        <v>293.94</v>
      </c>
    </row>
    <row r="873" spans="1:4">
      <c r="A873" s="849" t="s">
        <v>2821</v>
      </c>
      <c r="B873" s="848" t="s">
        <v>1052</v>
      </c>
      <c r="C873" s="847"/>
      <c r="D873" s="846"/>
    </row>
    <row r="874" spans="1:4">
      <c r="A874" s="339" t="s">
        <v>2822</v>
      </c>
      <c r="B874" s="340" t="s">
        <v>1899</v>
      </c>
      <c r="C874" s="341" t="s">
        <v>12</v>
      </c>
      <c r="D874" s="342">
        <v>415.48</v>
      </c>
    </row>
    <row r="875" spans="1:4">
      <c r="A875" s="335" t="s">
        <v>2823</v>
      </c>
      <c r="B875" s="336" t="s">
        <v>1901</v>
      </c>
      <c r="C875" s="337" t="s">
        <v>12</v>
      </c>
      <c r="D875" s="338">
        <v>11.4</v>
      </c>
    </row>
    <row r="876" spans="1:4">
      <c r="A876" s="339" t="s">
        <v>2824</v>
      </c>
      <c r="B876" s="340" t="s">
        <v>1861</v>
      </c>
      <c r="C876" s="341" t="s">
        <v>12</v>
      </c>
      <c r="D876" s="342">
        <v>294.39999999999998</v>
      </c>
    </row>
    <row r="877" spans="1:4">
      <c r="A877" s="849" t="s">
        <v>2825</v>
      </c>
      <c r="B877" s="848" t="s">
        <v>1051</v>
      </c>
      <c r="C877" s="847"/>
      <c r="D877" s="846"/>
    </row>
    <row r="878" spans="1:4">
      <c r="A878" s="335" t="s">
        <v>2826</v>
      </c>
      <c r="B878" s="336" t="s">
        <v>1899</v>
      </c>
      <c r="C878" s="337" t="s">
        <v>12</v>
      </c>
      <c r="D878" s="338">
        <v>42.73</v>
      </c>
    </row>
    <row r="879" spans="1:4">
      <c r="A879" s="339" t="s">
        <v>2827</v>
      </c>
      <c r="B879" s="340" t="s">
        <v>1901</v>
      </c>
      <c r="C879" s="341" t="s">
        <v>12</v>
      </c>
      <c r="D879" s="342">
        <v>11.47</v>
      </c>
    </row>
    <row r="880" spans="1:4">
      <c r="A880" s="849" t="s">
        <v>2828</v>
      </c>
      <c r="B880" s="848" t="s">
        <v>1050</v>
      </c>
      <c r="C880" s="847"/>
      <c r="D880" s="846"/>
    </row>
    <row r="881" spans="1:4">
      <c r="A881" s="335" t="s">
        <v>2829</v>
      </c>
      <c r="B881" s="336" t="s">
        <v>1901</v>
      </c>
      <c r="C881" s="337" t="s">
        <v>12</v>
      </c>
      <c r="D881" s="338">
        <v>11.47</v>
      </c>
    </row>
    <row r="882" spans="1:4">
      <c r="A882" s="849" t="s">
        <v>2830</v>
      </c>
      <c r="B882" s="848" t="s">
        <v>1753</v>
      </c>
      <c r="C882" s="847"/>
      <c r="D882" s="846"/>
    </row>
    <row r="883" spans="1:4">
      <c r="A883" s="339" t="s">
        <v>2831</v>
      </c>
      <c r="B883" s="340" t="s">
        <v>1901</v>
      </c>
      <c r="C883" s="341" t="s">
        <v>12</v>
      </c>
      <c r="D883" s="342">
        <v>11.47</v>
      </c>
    </row>
    <row r="884" spans="1:4">
      <c r="A884" s="849" t="s">
        <v>2832</v>
      </c>
      <c r="B884" s="848" t="s">
        <v>1754</v>
      </c>
      <c r="C884" s="847"/>
      <c r="D884" s="846"/>
    </row>
    <row r="885" spans="1:4">
      <c r="A885" s="335" t="s">
        <v>2833</v>
      </c>
      <c r="B885" s="336" t="s">
        <v>1901</v>
      </c>
      <c r="C885" s="337" t="s">
        <v>12</v>
      </c>
      <c r="D885" s="338">
        <v>11.47</v>
      </c>
    </row>
    <row r="886" spans="1:4">
      <c r="A886" s="849" t="s">
        <v>2834</v>
      </c>
      <c r="B886" s="848" t="s">
        <v>1755</v>
      </c>
      <c r="C886" s="847"/>
      <c r="D886" s="846"/>
    </row>
    <row r="887" spans="1:4">
      <c r="A887" s="339" t="s">
        <v>2835</v>
      </c>
      <c r="B887" s="340" t="s">
        <v>1901</v>
      </c>
      <c r="C887" s="341" t="s">
        <v>12</v>
      </c>
      <c r="D887" s="342">
        <v>11.47</v>
      </c>
    </row>
    <row r="888" spans="1:4">
      <c r="A888" s="849" t="s">
        <v>2836</v>
      </c>
      <c r="B888" s="848" t="s">
        <v>1756</v>
      </c>
      <c r="C888" s="847"/>
      <c r="D888" s="846"/>
    </row>
    <row r="889" spans="1:4">
      <c r="A889" s="335" t="s">
        <v>2837</v>
      </c>
      <c r="B889" s="336" t="s">
        <v>1901</v>
      </c>
      <c r="C889" s="337" t="s">
        <v>12</v>
      </c>
      <c r="D889" s="338">
        <v>11.47</v>
      </c>
    </row>
    <row r="890" spans="1:4">
      <c r="A890" s="849" t="s">
        <v>2838</v>
      </c>
      <c r="B890" s="848" t="s">
        <v>1757</v>
      </c>
      <c r="C890" s="847"/>
      <c r="D890" s="846"/>
    </row>
    <row r="891" spans="1:4">
      <c r="A891" s="339" t="s">
        <v>2839</v>
      </c>
      <c r="B891" s="340" t="s">
        <v>1901</v>
      </c>
      <c r="C891" s="341" t="s">
        <v>12</v>
      </c>
      <c r="D891" s="342">
        <v>11.47</v>
      </c>
    </row>
    <row r="892" spans="1:4">
      <c r="A892" s="849" t="s">
        <v>2840</v>
      </c>
      <c r="B892" s="848" t="s">
        <v>1758</v>
      </c>
      <c r="C892" s="847"/>
      <c r="D892" s="846"/>
    </row>
    <row r="893" spans="1:4">
      <c r="A893" s="335" t="s">
        <v>2841</v>
      </c>
      <c r="B893" s="336" t="s">
        <v>1901</v>
      </c>
      <c r="C893" s="337" t="s">
        <v>12</v>
      </c>
      <c r="D893" s="338">
        <v>11.47</v>
      </c>
    </row>
    <row r="894" spans="1:4">
      <c r="A894" s="849" t="s">
        <v>2842</v>
      </c>
      <c r="B894" s="848" t="s">
        <v>1759</v>
      </c>
      <c r="C894" s="847"/>
      <c r="D894" s="846"/>
    </row>
    <row r="895" spans="1:4">
      <c r="A895" s="339" t="s">
        <v>2843</v>
      </c>
      <c r="B895" s="340" t="s">
        <v>1901</v>
      </c>
      <c r="C895" s="341" t="s">
        <v>12</v>
      </c>
      <c r="D895" s="342">
        <v>11.47</v>
      </c>
    </row>
    <row r="896" spans="1:4">
      <c r="A896" s="849" t="s">
        <v>2844</v>
      </c>
      <c r="B896" s="848" t="s">
        <v>1049</v>
      </c>
      <c r="C896" s="847"/>
      <c r="D896" s="846"/>
    </row>
    <row r="897" spans="1:4">
      <c r="A897" s="335" t="s">
        <v>2845</v>
      </c>
      <c r="B897" s="336" t="s">
        <v>1901</v>
      </c>
      <c r="C897" s="337" t="s">
        <v>12</v>
      </c>
      <c r="D897" s="338">
        <f>D895</f>
        <v>11.47</v>
      </c>
    </row>
    <row r="898" spans="1:4">
      <c r="A898" s="849" t="s">
        <v>2846</v>
      </c>
      <c r="B898" s="848" t="s">
        <v>1048</v>
      </c>
      <c r="C898" s="847"/>
      <c r="D898" s="846" t="s">
        <v>799</v>
      </c>
    </row>
    <row r="899" spans="1:4">
      <c r="A899" s="339" t="s">
        <v>2847</v>
      </c>
      <c r="B899" s="340" t="s">
        <v>1899</v>
      </c>
      <c r="C899" s="341" t="s">
        <v>12</v>
      </c>
      <c r="D899" s="342">
        <v>2.0699999999999998</v>
      </c>
    </row>
    <row r="900" spans="1:4">
      <c r="A900" s="335" t="s">
        <v>2848</v>
      </c>
      <c r="B900" s="336" t="s">
        <v>1901</v>
      </c>
      <c r="C900" s="337" t="s">
        <v>12</v>
      </c>
      <c r="D900" s="338">
        <v>13.75</v>
      </c>
    </row>
    <row r="901" spans="1:4">
      <c r="A901" s="849" t="s">
        <v>2849</v>
      </c>
      <c r="B901" s="848" t="s">
        <v>1055</v>
      </c>
      <c r="C901" s="847"/>
      <c r="D901" s="846"/>
    </row>
    <row r="902" spans="1:4">
      <c r="A902" s="339" t="s">
        <v>2850</v>
      </c>
      <c r="B902" s="340" t="s">
        <v>1900</v>
      </c>
      <c r="C902" s="341" t="s">
        <v>12</v>
      </c>
      <c r="D902" s="342">
        <v>41.33</v>
      </c>
    </row>
    <row r="903" spans="1:4">
      <c r="A903" s="335" t="s">
        <v>2851</v>
      </c>
      <c r="B903" s="336" t="s">
        <v>1901</v>
      </c>
      <c r="C903" s="337" t="s">
        <v>12</v>
      </c>
      <c r="D903" s="338">
        <v>6.87</v>
      </c>
    </row>
    <row r="904" spans="1:4">
      <c r="A904" s="849" t="s">
        <v>2852</v>
      </c>
      <c r="B904" s="848" t="s">
        <v>1058</v>
      </c>
      <c r="C904" s="847"/>
      <c r="D904" s="846"/>
    </row>
    <row r="905" spans="1:4">
      <c r="A905" s="339" t="s">
        <v>2853</v>
      </c>
      <c r="B905" s="340" t="s">
        <v>1899</v>
      </c>
      <c r="C905" s="341" t="s">
        <v>12</v>
      </c>
      <c r="D905" s="342">
        <v>28.9</v>
      </c>
    </row>
    <row r="906" spans="1:4">
      <c r="A906" s="849" t="s">
        <v>2854</v>
      </c>
      <c r="B906" s="848" t="s">
        <v>1823</v>
      </c>
      <c r="C906" s="847"/>
      <c r="D906" s="846"/>
    </row>
    <row r="907" spans="1:4">
      <c r="A907" s="335" t="s">
        <v>2855</v>
      </c>
      <c r="B907" s="336" t="s">
        <v>1899</v>
      </c>
      <c r="C907" s="337" t="s">
        <v>12</v>
      </c>
      <c r="D907" s="338">
        <v>30.09</v>
      </c>
    </row>
    <row r="908" spans="1:4">
      <c r="A908" s="331" t="s">
        <v>2858</v>
      </c>
      <c r="B908" s="332" t="s">
        <v>2859</v>
      </c>
      <c r="C908" s="333"/>
      <c r="D908" s="334"/>
    </row>
    <row r="909" spans="1:4">
      <c r="A909" s="849" t="s">
        <v>2860</v>
      </c>
      <c r="B909" s="848" t="s">
        <v>1056</v>
      </c>
      <c r="C909" s="847"/>
      <c r="D909" s="846"/>
    </row>
    <row r="910" spans="1:4">
      <c r="A910" s="339" t="s">
        <v>2861</v>
      </c>
      <c r="B910" s="340" t="s">
        <v>1901</v>
      </c>
      <c r="C910" s="341" t="s">
        <v>12</v>
      </c>
      <c r="D910" s="342">
        <v>6.07</v>
      </c>
    </row>
    <row r="911" spans="1:4">
      <c r="A911" s="335" t="s">
        <v>2862</v>
      </c>
      <c r="B911" s="336" t="s">
        <v>1902</v>
      </c>
      <c r="C911" s="337" t="s">
        <v>12</v>
      </c>
      <c r="D911" s="338">
        <v>45.06</v>
      </c>
    </row>
    <row r="912" spans="1:4">
      <c r="A912" s="339" t="s">
        <v>2863</v>
      </c>
      <c r="B912" s="340" t="s">
        <v>1903</v>
      </c>
      <c r="C912" s="341" t="s">
        <v>12</v>
      </c>
      <c r="D912" s="342">
        <v>3.5</v>
      </c>
    </row>
    <row r="913" spans="1:7">
      <c r="A913" s="335" t="s">
        <v>2864</v>
      </c>
      <c r="B913" s="336" t="s">
        <v>1904</v>
      </c>
      <c r="C913" s="337" t="s">
        <v>12</v>
      </c>
      <c r="D913" s="338">
        <v>16.059999999999999</v>
      </c>
    </row>
    <row r="914" spans="1:7">
      <c r="A914" s="339" t="s">
        <v>2865</v>
      </c>
      <c r="B914" s="340" t="s">
        <v>1905</v>
      </c>
      <c r="C914" s="341" t="s">
        <v>12</v>
      </c>
      <c r="D914" s="342">
        <v>6.46</v>
      </c>
    </row>
    <row r="915" spans="1:7">
      <c r="A915" s="849" t="s">
        <v>2866</v>
      </c>
      <c r="B915" s="848" t="s">
        <v>1053</v>
      </c>
      <c r="C915" s="847"/>
      <c r="D915" s="846"/>
    </row>
    <row r="916" spans="1:7">
      <c r="A916" s="335" t="s">
        <v>2867</v>
      </c>
      <c r="B916" s="336" t="s">
        <v>1901</v>
      </c>
      <c r="C916" s="337" t="s">
        <v>12</v>
      </c>
      <c r="D916" s="338">
        <v>5.65</v>
      </c>
    </row>
    <row r="917" spans="1:7">
      <c r="A917" s="849" t="s">
        <v>2869</v>
      </c>
      <c r="B917" s="848" t="s">
        <v>1052</v>
      </c>
      <c r="C917" s="847"/>
      <c r="D917" s="846"/>
    </row>
    <row r="918" spans="1:7">
      <c r="A918" s="339" t="s">
        <v>2870</v>
      </c>
      <c r="B918" s="340" t="s">
        <v>1901</v>
      </c>
      <c r="C918" s="341" t="s">
        <v>12</v>
      </c>
      <c r="D918" s="342">
        <v>6.07</v>
      </c>
    </row>
    <row r="919" spans="1:7">
      <c r="A919" s="849" t="s">
        <v>2872</v>
      </c>
      <c r="B919" s="848" t="s">
        <v>1051</v>
      </c>
      <c r="C919" s="847"/>
      <c r="D919" s="846"/>
    </row>
    <row r="920" spans="1:7">
      <c r="A920" s="335" t="s">
        <v>2873</v>
      </c>
      <c r="B920" s="336" t="s">
        <v>1901</v>
      </c>
      <c r="C920" s="337" t="s">
        <v>12</v>
      </c>
      <c r="D920" s="338">
        <v>6.13</v>
      </c>
    </row>
    <row r="921" spans="1:7">
      <c r="A921" s="339" t="s">
        <v>2874</v>
      </c>
      <c r="B921" s="340" t="s">
        <v>1917</v>
      </c>
      <c r="C921" s="341" t="s">
        <v>12</v>
      </c>
      <c r="D921" s="342">
        <v>51.56</v>
      </c>
    </row>
    <row r="922" spans="1:7">
      <c r="A922" s="335" t="s">
        <v>2875</v>
      </c>
      <c r="B922" s="336" t="s">
        <v>1902</v>
      </c>
      <c r="C922" s="337" t="s">
        <v>12</v>
      </c>
      <c r="D922" s="338">
        <v>74.430000000000007</v>
      </c>
    </row>
    <row r="923" spans="1:7">
      <c r="A923" s="339" t="s">
        <v>2876</v>
      </c>
      <c r="B923" s="340" t="s">
        <v>1918</v>
      </c>
      <c r="C923" s="341" t="s">
        <v>12</v>
      </c>
      <c r="D923" s="342">
        <v>90.15</v>
      </c>
    </row>
    <row r="924" spans="1:7">
      <c r="A924" s="335" t="s">
        <v>2877</v>
      </c>
      <c r="B924" s="336" t="s">
        <v>1919</v>
      </c>
      <c r="C924" s="337" t="s">
        <v>12</v>
      </c>
      <c r="D924" s="338">
        <v>39.840000000000003</v>
      </c>
    </row>
    <row r="925" spans="1:7">
      <c r="A925" s="339" t="s">
        <v>2878</v>
      </c>
      <c r="B925" s="340" t="s">
        <v>1903</v>
      </c>
      <c r="C925" s="341" t="s">
        <v>12</v>
      </c>
      <c r="D925" s="342">
        <v>2.13</v>
      </c>
    </row>
    <row r="926" spans="1:7">
      <c r="A926" s="335" t="s">
        <v>2879</v>
      </c>
      <c r="B926" s="336" t="s">
        <v>1920</v>
      </c>
      <c r="C926" s="337" t="s">
        <v>12</v>
      </c>
      <c r="D926" s="338">
        <v>9.67</v>
      </c>
    </row>
    <row r="927" spans="1:7">
      <c r="A927" s="849" t="s">
        <v>2880</v>
      </c>
      <c r="B927" s="848" t="s">
        <v>1050</v>
      </c>
      <c r="C927" s="847"/>
      <c r="D927" s="846"/>
    </row>
    <row r="928" spans="1:7" ht="25.5">
      <c r="A928" s="339" t="s">
        <v>2881</v>
      </c>
      <c r="B928" s="340" t="s">
        <v>1901</v>
      </c>
      <c r="C928" s="341" t="s">
        <v>12</v>
      </c>
      <c r="D928" s="342">
        <v>6.13</v>
      </c>
      <c r="F928" s="340" t="s">
        <v>1901</v>
      </c>
      <c r="G928" s="7">
        <f>SUMIF($B$928:$B$989,F928,$D$928:$D$989)</f>
        <v>55.170000000000009</v>
      </c>
    </row>
    <row r="929" spans="1:7" ht="25.5">
      <c r="A929" s="335" t="s">
        <v>2882</v>
      </c>
      <c r="B929" s="336" t="s">
        <v>1918</v>
      </c>
      <c r="C929" s="337" t="s">
        <v>12</v>
      </c>
      <c r="D929" s="338">
        <v>28.26</v>
      </c>
      <c r="F929" s="336" t="s">
        <v>1918</v>
      </c>
      <c r="G929" s="7">
        <f t="shared" ref="G929:G933" si="1">SUMIF($B$928:$B$989,F929,$D$928:$D$989)</f>
        <v>254.33999999999997</v>
      </c>
    </row>
    <row r="930" spans="1:7" ht="25.5">
      <c r="A930" s="339" t="s">
        <v>2883</v>
      </c>
      <c r="B930" s="340" t="s">
        <v>1919</v>
      </c>
      <c r="C930" s="341" t="s">
        <v>12</v>
      </c>
      <c r="D930" s="342">
        <v>78.510000000000005</v>
      </c>
      <c r="F930" s="340" t="s">
        <v>1919</v>
      </c>
      <c r="G930" s="7">
        <f t="shared" si="1"/>
        <v>706.59</v>
      </c>
    </row>
    <row r="931" spans="1:7">
      <c r="A931" s="335" t="s">
        <v>2884</v>
      </c>
      <c r="B931" s="336" t="s">
        <v>1903</v>
      </c>
      <c r="C931" s="337" t="s">
        <v>12</v>
      </c>
      <c r="D931" s="338">
        <v>6.91</v>
      </c>
      <c r="F931" s="336" t="s">
        <v>1903</v>
      </c>
      <c r="G931" s="7">
        <f t="shared" si="1"/>
        <v>62.189999999999984</v>
      </c>
    </row>
    <row r="932" spans="1:7">
      <c r="A932" s="339" t="s">
        <v>2885</v>
      </c>
      <c r="B932" s="340" t="s">
        <v>1920</v>
      </c>
      <c r="C932" s="341" t="s">
        <v>12</v>
      </c>
      <c r="D932" s="342">
        <v>16.420000000000002</v>
      </c>
      <c r="F932" s="340" t="s">
        <v>1920</v>
      </c>
      <c r="G932" s="7">
        <f t="shared" si="1"/>
        <v>147.78000000000003</v>
      </c>
    </row>
    <row r="933" spans="1:7">
      <c r="A933" s="335" t="s">
        <v>2886</v>
      </c>
      <c r="B933" s="336" t="s">
        <v>1904</v>
      </c>
      <c r="C933" s="337" t="s">
        <v>12</v>
      </c>
      <c r="D933" s="338">
        <v>6.51</v>
      </c>
      <c r="F933" s="336" t="s">
        <v>1904</v>
      </c>
      <c r="G933" s="7">
        <f t="shared" si="1"/>
        <v>58.589999999999989</v>
      </c>
    </row>
    <row r="934" spans="1:7">
      <c r="A934" s="849" t="s">
        <v>2887</v>
      </c>
      <c r="B934" s="848" t="s">
        <v>1753</v>
      </c>
      <c r="C934" s="847"/>
      <c r="D934" s="846"/>
    </row>
    <row r="935" spans="1:7">
      <c r="A935" s="339" t="s">
        <v>2888</v>
      </c>
      <c r="B935" s="340" t="s">
        <v>1901</v>
      </c>
      <c r="C935" s="341" t="s">
        <v>12</v>
      </c>
      <c r="D935" s="342">
        <v>6.13</v>
      </c>
    </row>
    <row r="936" spans="1:7">
      <c r="A936" s="335" t="s">
        <v>2889</v>
      </c>
      <c r="B936" s="336" t="s">
        <v>1918</v>
      </c>
      <c r="C936" s="337" t="s">
        <v>12</v>
      </c>
      <c r="D936" s="338">
        <v>28.26</v>
      </c>
    </row>
    <row r="937" spans="1:7">
      <c r="A937" s="339" t="s">
        <v>2890</v>
      </c>
      <c r="B937" s="340" t="s">
        <v>1919</v>
      </c>
      <c r="C937" s="341" t="s">
        <v>12</v>
      </c>
      <c r="D937" s="342">
        <v>78.510000000000005</v>
      </c>
    </row>
    <row r="938" spans="1:7">
      <c r="A938" s="335" t="s">
        <v>2891</v>
      </c>
      <c r="B938" s="336" t="s">
        <v>1903</v>
      </c>
      <c r="C938" s="337" t="s">
        <v>12</v>
      </c>
      <c r="D938" s="338">
        <v>6.91</v>
      </c>
    </row>
    <row r="939" spans="1:7">
      <c r="A939" s="339" t="s">
        <v>2892</v>
      </c>
      <c r="B939" s="340" t="s">
        <v>1920</v>
      </c>
      <c r="C939" s="341" t="s">
        <v>12</v>
      </c>
      <c r="D939" s="342">
        <v>16.420000000000002</v>
      </c>
    </row>
    <row r="940" spans="1:7">
      <c r="A940" s="335" t="s">
        <v>2893</v>
      </c>
      <c r="B940" s="336" t="s">
        <v>1904</v>
      </c>
      <c r="C940" s="337" t="s">
        <v>12</v>
      </c>
      <c r="D940" s="338">
        <v>6.51</v>
      </c>
    </row>
    <row r="941" spans="1:7">
      <c r="A941" s="849" t="s">
        <v>2894</v>
      </c>
      <c r="B941" s="848" t="s">
        <v>1754</v>
      </c>
      <c r="C941" s="847"/>
      <c r="D941" s="846"/>
    </row>
    <row r="942" spans="1:7">
      <c r="A942" s="339" t="s">
        <v>2895</v>
      </c>
      <c r="B942" s="340" t="s">
        <v>1901</v>
      </c>
      <c r="C942" s="341" t="s">
        <v>12</v>
      </c>
      <c r="D942" s="342">
        <v>6.13</v>
      </c>
    </row>
    <row r="943" spans="1:7">
      <c r="A943" s="335" t="s">
        <v>2896</v>
      </c>
      <c r="B943" s="336" t="s">
        <v>1918</v>
      </c>
      <c r="C943" s="337" t="s">
        <v>12</v>
      </c>
      <c r="D943" s="338">
        <v>28.26</v>
      </c>
    </row>
    <row r="944" spans="1:7">
      <c r="A944" s="339" t="s">
        <v>2897</v>
      </c>
      <c r="B944" s="340" t="s">
        <v>1919</v>
      </c>
      <c r="C944" s="341" t="s">
        <v>12</v>
      </c>
      <c r="D944" s="342">
        <v>78.510000000000005</v>
      </c>
    </row>
    <row r="945" spans="1:4">
      <c r="A945" s="335" t="s">
        <v>2898</v>
      </c>
      <c r="B945" s="336" t="s">
        <v>1903</v>
      </c>
      <c r="C945" s="337" t="s">
        <v>12</v>
      </c>
      <c r="D945" s="338">
        <v>6.91</v>
      </c>
    </row>
    <row r="946" spans="1:4">
      <c r="A946" s="339" t="s">
        <v>2899</v>
      </c>
      <c r="B946" s="340" t="s">
        <v>1920</v>
      </c>
      <c r="C946" s="341" t="s">
        <v>12</v>
      </c>
      <c r="D946" s="342">
        <v>16.420000000000002</v>
      </c>
    </row>
    <row r="947" spans="1:4">
      <c r="A947" s="335" t="s">
        <v>2900</v>
      </c>
      <c r="B947" s="336" t="s">
        <v>1904</v>
      </c>
      <c r="C947" s="337" t="s">
        <v>12</v>
      </c>
      <c r="D947" s="338">
        <v>6.51</v>
      </c>
    </row>
    <row r="948" spans="1:4">
      <c r="A948" s="849" t="s">
        <v>2901</v>
      </c>
      <c r="B948" s="848" t="s">
        <v>1755</v>
      </c>
      <c r="C948" s="847"/>
      <c r="D948" s="846"/>
    </row>
    <row r="949" spans="1:4">
      <c r="A949" s="339" t="s">
        <v>2902</v>
      </c>
      <c r="B949" s="340" t="s">
        <v>1901</v>
      </c>
      <c r="C949" s="341" t="s">
        <v>12</v>
      </c>
      <c r="D949" s="342">
        <v>6.13</v>
      </c>
    </row>
    <row r="950" spans="1:4">
      <c r="A950" s="335" t="s">
        <v>2903</v>
      </c>
      <c r="B950" s="336" t="s">
        <v>1918</v>
      </c>
      <c r="C950" s="337" t="s">
        <v>12</v>
      </c>
      <c r="D950" s="338">
        <v>28.26</v>
      </c>
    </row>
    <row r="951" spans="1:4">
      <c r="A951" s="339" t="s">
        <v>2904</v>
      </c>
      <c r="B951" s="340" t="s">
        <v>1919</v>
      </c>
      <c r="C951" s="341" t="s">
        <v>12</v>
      </c>
      <c r="D951" s="342">
        <v>78.510000000000005</v>
      </c>
    </row>
    <row r="952" spans="1:4">
      <c r="A952" s="335" t="s">
        <v>2905</v>
      </c>
      <c r="B952" s="336" t="s">
        <v>1903</v>
      </c>
      <c r="C952" s="337" t="s">
        <v>12</v>
      </c>
      <c r="D952" s="338">
        <v>6.91</v>
      </c>
    </row>
    <row r="953" spans="1:4">
      <c r="A953" s="339" t="s">
        <v>2906</v>
      </c>
      <c r="B953" s="340" t="s">
        <v>1920</v>
      </c>
      <c r="C953" s="341" t="s">
        <v>12</v>
      </c>
      <c r="D953" s="342">
        <v>16.420000000000002</v>
      </c>
    </row>
    <row r="954" spans="1:4">
      <c r="A954" s="335" t="s">
        <v>2907</v>
      </c>
      <c r="B954" s="336" t="s">
        <v>1904</v>
      </c>
      <c r="C954" s="337" t="s">
        <v>12</v>
      </c>
      <c r="D954" s="338">
        <v>6.51</v>
      </c>
    </row>
    <row r="955" spans="1:4">
      <c r="A955" s="849" t="s">
        <v>2908</v>
      </c>
      <c r="B955" s="848" t="s">
        <v>1756</v>
      </c>
      <c r="C955" s="847"/>
      <c r="D955" s="846"/>
    </row>
    <row r="956" spans="1:4">
      <c r="A956" s="339" t="s">
        <v>2909</v>
      </c>
      <c r="B956" s="340" t="s">
        <v>1901</v>
      </c>
      <c r="C956" s="341" t="s">
        <v>12</v>
      </c>
      <c r="D956" s="342">
        <v>6.13</v>
      </c>
    </row>
    <row r="957" spans="1:4">
      <c r="A957" s="335" t="s">
        <v>2910</v>
      </c>
      <c r="B957" s="336" t="s">
        <v>1918</v>
      </c>
      <c r="C957" s="337" t="s">
        <v>12</v>
      </c>
      <c r="D957" s="338">
        <v>28.26</v>
      </c>
    </row>
    <row r="958" spans="1:4">
      <c r="A958" s="339" t="s">
        <v>2911</v>
      </c>
      <c r="B958" s="340" t="s">
        <v>1919</v>
      </c>
      <c r="C958" s="341" t="s">
        <v>12</v>
      </c>
      <c r="D958" s="342">
        <v>78.510000000000005</v>
      </c>
    </row>
    <row r="959" spans="1:4">
      <c r="A959" s="335" t="s">
        <v>2912</v>
      </c>
      <c r="B959" s="336" t="s">
        <v>1903</v>
      </c>
      <c r="C959" s="337" t="s">
        <v>12</v>
      </c>
      <c r="D959" s="338">
        <v>6.91</v>
      </c>
    </row>
    <row r="960" spans="1:4">
      <c r="A960" s="339" t="s">
        <v>2913</v>
      </c>
      <c r="B960" s="340" t="s">
        <v>1920</v>
      </c>
      <c r="C960" s="341" t="s">
        <v>12</v>
      </c>
      <c r="D960" s="342">
        <v>16.420000000000002</v>
      </c>
    </row>
    <row r="961" spans="1:4">
      <c r="A961" s="335" t="s">
        <v>2914</v>
      </c>
      <c r="B961" s="336" t="s">
        <v>1904</v>
      </c>
      <c r="C961" s="337" t="s">
        <v>12</v>
      </c>
      <c r="D961" s="338">
        <v>6.51</v>
      </c>
    </row>
    <row r="962" spans="1:4">
      <c r="A962" s="849" t="s">
        <v>2915</v>
      </c>
      <c r="B962" s="848" t="s">
        <v>1757</v>
      </c>
      <c r="C962" s="847"/>
      <c r="D962" s="846"/>
    </row>
    <row r="963" spans="1:4">
      <c r="A963" s="339" t="s">
        <v>2916</v>
      </c>
      <c r="B963" s="340" t="s">
        <v>1901</v>
      </c>
      <c r="C963" s="341" t="s">
        <v>12</v>
      </c>
      <c r="D963" s="342">
        <v>6.13</v>
      </c>
    </row>
    <row r="964" spans="1:4">
      <c r="A964" s="335" t="s">
        <v>2917</v>
      </c>
      <c r="B964" s="336" t="s">
        <v>1918</v>
      </c>
      <c r="C964" s="337" t="s">
        <v>12</v>
      </c>
      <c r="D964" s="338">
        <v>28.26</v>
      </c>
    </row>
    <row r="965" spans="1:4">
      <c r="A965" s="339" t="s">
        <v>2918</v>
      </c>
      <c r="B965" s="340" t="s">
        <v>1919</v>
      </c>
      <c r="C965" s="341" t="s">
        <v>12</v>
      </c>
      <c r="D965" s="342">
        <v>78.510000000000005</v>
      </c>
    </row>
    <row r="966" spans="1:4">
      <c r="A966" s="335" t="s">
        <v>2919</v>
      </c>
      <c r="B966" s="336" t="s">
        <v>1903</v>
      </c>
      <c r="C966" s="337" t="s">
        <v>12</v>
      </c>
      <c r="D966" s="338">
        <v>6.91</v>
      </c>
    </row>
    <row r="967" spans="1:4">
      <c r="A967" s="339" t="s">
        <v>2920</v>
      </c>
      <c r="B967" s="340" t="s">
        <v>1920</v>
      </c>
      <c r="C967" s="341" t="s">
        <v>12</v>
      </c>
      <c r="D967" s="342">
        <v>16.420000000000002</v>
      </c>
    </row>
    <row r="968" spans="1:4">
      <c r="A968" s="335" t="s">
        <v>2921</v>
      </c>
      <c r="B968" s="336" t="s">
        <v>1904</v>
      </c>
      <c r="C968" s="337" t="s">
        <v>12</v>
      </c>
      <c r="D968" s="338">
        <v>6.51</v>
      </c>
    </row>
    <row r="969" spans="1:4">
      <c r="A969" s="849" t="s">
        <v>2922</v>
      </c>
      <c r="B969" s="848" t="s">
        <v>1758</v>
      </c>
      <c r="C969" s="847"/>
      <c r="D969" s="846"/>
    </row>
    <row r="970" spans="1:4">
      <c r="A970" s="339" t="s">
        <v>2923</v>
      </c>
      <c r="B970" s="340" t="s">
        <v>1901</v>
      </c>
      <c r="C970" s="341" t="s">
        <v>12</v>
      </c>
      <c r="D970" s="342">
        <v>6.13</v>
      </c>
    </row>
    <row r="971" spans="1:4">
      <c r="A971" s="335" t="s">
        <v>2924</v>
      </c>
      <c r="B971" s="336" t="s">
        <v>1918</v>
      </c>
      <c r="C971" s="337" t="s">
        <v>12</v>
      </c>
      <c r="D971" s="338">
        <v>28.26</v>
      </c>
    </row>
    <row r="972" spans="1:4">
      <c r="A972" s="339" t="s">
        <v>2925</v>
      </c>
      <c r="B972" s="340" t="s">
        <v>1919</v>
      </c>
      <c r="C972" s="341" t="s">
        <v>12</v>
      </c>
      <c r="D972" s="342">
        <v>78.510000000000005</v>
      </c>
    </row>
    <row r="973" spans="1:4">
      <c r="A973" s="335" t="s">
        <v>2926</v>
      </c>
      <c r="B973" s="336" t="s">
        <v>1903</v>
      </c>
      <c r="C973" s="337" t="s">
        <v>12</v>
      </c>
      <c r="D973" s="338">
        <v>6.91</v>
      </c>
    </row>
    <row r="974" spans="1:4">
      <c r="A974" s="339" t="s">
        <v>2927</v>
      </c>
      <c r="B974" s="340" t="s">
        <v>1920</v>
      </c>
      <c r="C974" s="341" t="s">
        <v>12</v>
      </c>
      <c r="D974" s="342">
        <v>16.420000000000002</v>
      </c>
    </row>
    <row r="975" spans="1:4">
      <c r="A975" s="335" t="s">
        <v>2928</v>
      </c>
      <c r="B975" s="336" t="s">
        <v>1904</v>
      </c>
      <c r="C975" s="337" t="s">
        <v>12</v>
      </c>
      <c r="D975" s="338">
        <v>6.51</v>
      </c>
    </row>
    <row r="976" spans="1:4">
      <c r="A976" s="849" t="s">
        <v>2929</v>
      </c>
      <c r="B976" s="848" t="s">
        <v>1759</v>
      </c>
      <c r="C976" s="847"/>
      <c r="D976" s="846"/>
    </row>
    <row r="977" spans="1:4">
      <c r="A977" s="339" t="s">
        <v>2930</v>
      </c>
      <c r="B977" s="340" t="s">
        <v>1901</v>
      </c>
      <c r="C977" s="341" t="s">
        <v>12</v>
      </c>
      <c r="D977" s="342">
        <v>6.13</v>
      </c>
    </row>
    <row r="978" spans="1:4">
      <c r="A978" s="335" t="s">
        <v>2931</v>
      </c>
      <c r="B978" s="336" t="s">
        <v>1918</v>
      </c>
      <c r="C978" s="337" t="s">
        <v>12</v>
      </c>
      <c r="D978" s="338">
        <v>28.26</v>
      </c>
    </row>
    <row r="979" spans="1:4">
      <c r="A979" s="339" t="s">
        <v>2932</v>
      </c>
      <c r="B979" s="340" t="s">
        <v>1919</v>
      </c>
      <c r="C979" s="341" t="s">
        <v>12</v>
      </c>
      <c r="D979" s="342">
        <v>78.510000000000005</v>
      </c>
    </row>
    <row r="980" spans="1:4">
      <c r="A980" s="335" t="s">
        <v>2933</v>
      </c>
      <c r="B980" s="336" t="s">
        <v>1903</v>
      </c>
      <c r="C980" s="337" t="s">
        <v>12</v>
      </c>
      <c r="D980" s="338">
        <v>6.91</v>
      </c>
    </row>
    <row r="981" spans="1:4">
      <c r="A981" s="339" t="s">
        <v>2934</v>
      </c>
      <c r="B981" s="340" t="s">
        <v>1920</v>
      </c>
      <c r="C981" s="341" t="s">
        <v>12</v>
      </c>
      <c r="D981" s="342">
        <v>16.420000000000002</v>
      </c>
    </row>
    <row r="982" spans="1:4">
      <c r="A982" s="335" t="s">
        <v>2935</v>
      </c>
      <c r="B982" s="336" t="s">
        <v>1904</v>
      </c>
      <c r="C982" s="337" t="s">
        <v>12</v>
      </c>
      <c r="D982" s="338">
        <v>6.51</v>
      </c>
    </row>
    <row r="983" spans="1:4">
      <c r="A983" s="849" t="s">
        <v>2936</v>
      </c>
      <c r="B983" s="848" t="s">
        <v>1049</v>
      </c>
      <c r="C983" s="847"/>
      <c r="D983" s="846"/>
    </row>
    <row r="984" spans="1:4">
      <c r="A984" s="339" t="s">
        <v>2937</v>
      </c>
      <c r="B984" s="340" t="s">
        <v>1901</v>
      </c>
      <c r="C984" s="341" t="s">
        <v>12</v>
      </c>
      <c r="D984" s="342">
        <v>6.13</v>
      </c>
    </row>
    <row r="985" spans="1:4">
      <c r="A985" s="335" t="s">
        <v>2938</v>
      </c>
      <c r="B985" s="336" t="s">
        <v>1918</v>
      </c>
      <c r="C985" s="337" t="s">
        <v>12</v>
      </c>
      <c r="D985" s="338">
        <v>28.26</v>
      </c>
    </row>
    <row r="986" spans="1:4">
      <c r="A986" s="339" t="s">
        <v>2939</v>
      </c>
      <c r="B986" s="340" t="s">
        <v>1919</v>
      </c>
      <c r="C986" s="341" t="s">
        <v>12</v>
      </c>
      <c r="D986" s="342">
        <v>78.510000000000005</v>
      </c>
    </row>
    <row r="987" spans="1:4">
      <c r="A987" s="335" t="s">
        <v>2940</v>
      </c>
      <c r="B987" s="336" t="s">
        <v>1903</v>
      </c>
      <c r="C987" s="337" t="s">
        <v>12</v>
      </c>
      <c r="D987" s="338">
        <v>6.91</v>
      </c>
    </row>
    <row r="988" spans="1:4">
      <c r="A988" s="339" t="s">
        <v>2941</v>
      </c>
      <c r="B988" s="340" t="s">
        <v>1920</v>
      </c>
      <c r="C988" s="341" t="s">
        <v>12</v>
      </c>
      <c r="D988" s="342">
        <v>16.420000000000002</v>
      </c>
    </row>
    <row r="989" spans="1:4">
      <c r="A989" s="335" t="s">
        <v>2942</v>
      </c>
      <c r="B989" s="336" t="s">
        <v>1904</v>
      </c>
      <c r="C989" s="337" t="s">
        <v>12</v>
      </c>
      <c r="D989" s="338">
        <v>6.51</v>
      </c>
    </row>
    <row r="990" spans="1:4">
      <c r="A990" s="849" t="s">
        <v>2943</v>
      </c>
      <c r="B990" s="848" t="s">
        <v>1048</v>
      </c>
      <c r="C990" s="847"/>
      <c r="D990" s="846"/>
    </row>
    <row r="991" spans="1:4">
      <c r="A991" s="339" t="s">
        <v>2944</v>
      </c>
      <c r="B991" s="340" t="s">
        <v>1901</v>
      </c>
      <c r="C991" s="341" t="s">
        <v>12</v>
      </c>
      <c r="D991" s="342">
        <v>6.11</v>
      </c>
    </row>
    <row r="992" spans="1:4">
      <c r="A992" s="335" t="s">
        <v>2945</v>
      </c>
      <c r="B992" s="336" t="s">
        <v>1917</v>
      </c>
      <c r="C992" s="337" t="s">
        <v>12</v>
      </c>
      <c r="D992" s="338">
        <v>28.18</v>
      </c>
    </row>
    <row r="993" spans="1:4">
      <c r="A993" s="339" t="s">
        <v>2946</v>
      </c>
      <c r="B993" s="340" t="s">
        <v>1902</v>
      </c>
      <c r="C993" s="341" t="s">
        <v>12</v>
      </c>
      <c r="D993" s="342">
        <v>41.52</v>
      </c>
    </row>
    <row r="994" spans="1:4">
      <c r="A994" s="335" t="s">
        <v>2947</v>
      </c>
      <c r="B994" s="336" t="s">
        <v>1918</v>
      </c>
      <c r="C994" s="337" t="s">
        <v>12</v>
      </c>
      <c r="D994" s="338">
        <v>13.51</v>
      </c>
    </row>
    <row r="995" spans="1:4">
      <c r="A995" s="339" t="s">
        <v>2948</v>
      </c>
      <c r="B995" s="340" t="s">
        <v>1919</v>
      </c>
      <c r="C995" s="341" t="s">
        <v>12</v>
      </c>
      <c r="D995" s="342">
        <v>38.6</v>
      </c>
    </row>
    <row r="996" spans="1:4">
      <c r="A996" s="335" t="s">
        <v>2949</v>
      </c>
      <c r="B996" s="336" t="s">
        <v>1903</v>
      </c>
      <c r="C996" s="337" t="s">
        <v>12</v>
      </c>
      <c r="D996" s="338">
        <v>4.3600000000000003</v>
      </c>
    </row>
    <row r="997" spans="1:4">
      <c r="A997" s="339" t="s">
        <v>2950</v>
      </c>
      <c r="B997" s="340" t="s">
        <v>1920</v>
      </c>
      <c r="C997" s="341" t="s">
        <v>12</v>
      </c>
      <c r="D997" s="342">
        <v>6.73</v>
      </c>
    </row>
    <row r="998" spans="1:4">
      <c r="A998" s="335" t="s">
        <v>2951</v>
      </c>
      <c r="B998" s="336" t="s">
        <v>1904</v>
      </c>
      <c r="C998" s="337" t="s">
        <v>12</v>
      </c>
      <c r="D998" s="338">
        <v>6.48</v>
      </c>
    </row>
    <row r="999" spans="1:4">
      <c r="A999" s="339" t="s">
        <v>2952</v>
      </c>
      <c r="B999" s="340" t="s">
        <v>1774</v>
      </c>
      <c r="C999" s="341" t="s">
        <v>12</v>
      </c>
      <c r="D999" s="1157">
        <v>28.43</v>
      </c>
    </row>
    <row r="1000" spans="1:4">
      <c r="A1000" s="331" t="s">
        <v>2953</v>
      </c>
      <c r="B1000" s="332" t="s">
        <v>405</v>
      </c>
      <c r="C1000" s="333"/>
      <c r="D1000" s="334"/>
    </row>
    <row r="1001" spans="1:4">
      <c r="A1001" s="849" t="s">
        <v>2954</v>
      </c>
      <c r="B1001" s="848" t="s">
        <v>1053</v>
      </c>
      <c r="C1001" s="847"/>
      <c r="D1001" s="846"/>
    </row>
    <row r="1002" spans="1:4">
      <c r="A1002" s="335" t="s">
        <v>2955</v>
      </c>
      <c r="B1002" s="336" t="s">
        <v>253</v>
      </c>
      <c r="C1002" s="337" t="s">
        <v>12</v>
      </c>
      <c r="D1002" s="338"/>
    </row>
    <row r="1003" spans="1:4">
      <c r="A1003" s="1170" t="s">
        <v>2957</v>
      </c>
      <c r="B1003" s="1171" t="s">
        <v>5526</v>
      </c>
      <c r="C1003" s="1172" t="s">
        <v>12</v>
      </c>
      <c r="D1003" s="1173">
        <v>57.38</v>
      </c>
    </row>
    <row r="1004" spans="1:4">
      <c r="A1004" s="849" t="s">
        <v>2959</v>
      </c>
      <c r="B1004" s="848" t="s">
        <v>1052</v>
      </c>
      <c r="C1004" s="847"/>
      <c r="D1004" s="846"/>
    </row>
    <row r="1005" spans="1:4">
      <c r="A1005" s="335" t="s">
        <v>2960</v>
      </c>
      <c r="B1005" s="336" t="s">
        <v>253</v>
      </c>
      <c r="C1005" s="337" t="s">
        <v>12</v>
      </c>
      <c r="D1005" s="338"/>
    </row>
    <row r="1006" spans="1:4">
      <c r="A1006" s="1170" t="s">
        <v>2961</v>
      </c>
      <c r="B1006" s="1171" t="s">
        <v>5526</v>
      </c>
      <c r="C1006" s="1172" t="s">
        <v>12</v>
      </c>
      <c r="D1006" s="1173">
        <v>85.29</v>
      </c>
    </row>
    <row r="1007" spans="1:4">
      <c r="A1007" s="849" t="s">
        <v>2962</v>
      </c>
      <c r="B1007" s="848" t="s">
        <v>1051</v>
      </c>
      <c r="C1007" s="847"/>
      <c r="D1007" s="846"/>
    </row>
    <row r="1008" spans="1:4">
      <c r="A1008" s="335" t="s">
        <v>2963</v>
      </c>
      <c r="B1008" s="336" t="s">
        <v>1921</v>
      </c>
      <c r="C1008" s="337" t="s">
        <v>12</v>
      </c>
      <c r="D1008" s="338">
        <v>16.29</v>
      </c>
    </row>
    <row r="1009" spans="1:4">
      <c r="A1009" s="339" t="s">
        <v>2964</v>
      </c>
      <c r="B1009" s="340" t="s">
        <v>1922</v>
      </c>
      <c r="C1009" s="341" t="s">
        <v>12</v>
      </c>
      <c r="D1009" s="342">
        <v>34.130000000000003</v>
      </c>
    </row>
    <row r="1010" spans="1:4">
      <c r="A1010" s="849" t="s">
        <v>2965</v>
      </c>
      <c r="B1010" s="848" t="s">
        <v>1050</v>
      </c>
      <c r="C1010" s="847"/>
      <c r="D1010" s="846"/>
    </row>
    <row r="1011" spans="1:4">
      <c r="A1011" s="335" t="s">
        <v>2966</v>
      </c>
      <c r="B1011" s="336" t="s">
        <v>1922</v>
      </c>
      <c r="C1011" s="337" t="s">
        <v>12</v>
      </c>
      <c r="D1011" s="338">
        <v>58.2</v>
      </c>
    </row>
    <row r="1012" spans="1:4">
      <c r="A1012" s="849" t="s">
        <v>2968</v>
      </c>
      <c r="B1012" s="848" t="s">
        <v>1753</v>
      </c>
      <c r="C1012" s="847"/>
      <c r="D1012" s="846"/>
    </row>
    <row r="1013" spans="1:4">
      <c r="A1013" s="339" t="s">
        <v>2969</v>
      </c>
      <c r="B1013" s="340" t="s">
        <v>1922</v>
      </c>
      <c r="C1013" s="341" t="s">
        <v>12</v>
      </c>
      <c r="D1013" s="342">
        <v>58.2</v>
      </c>
    </row>
    <row r="1014" spans="1:4">
      <c r="A1014" s="849" t="s">
        <v>2970</v>
      </c>
      <c r="B1014" s="848" t="s">
        <v>1754</v>
      </c>
      <c r="C1014" s="847"/>
      <c r="D1014" s="846"/>
    </row>
    <row r="1015" spans="1:4">
      <c r="A1015" s="335" t="s">
        <v>2971</v>
      </c>
      <c r="B1015" s="336" t="s">
        <v>1922</v>
      </c>
      <c r="C1015" s="337" t="s">
        <v>12</v>
      </c>
      <c r="D1015" s="338">
        <v>58.2</v>
      </c>
    </row>
    <row r="1016" spans="1:4">
      <c r="A1016" s="849" t="s">
        <v>2972</v>
      </c>
      <c r="B1016" s="848" t="s">
        <v>1755</v>
      </c>
      <c r="C1016" s="847"/>
      <c r="D1016" s="846"/>
    </row>
    <row r="1017" spans="1:4">
      <c r="A1017" s="339" t="s">
        <v>2973</v>
      </c>
      <c r="B1017" s="340" t="s">
        <v>1922</v>
      </c>
      <c r="C1017" s="341" t="s">
        <v>12</v>
      </c>
      <c r="D1017" s="342">
        <v>58.2</v>
      </c>
    </row>
    <row r="1018" spans="1:4">
      <c r="A1018" s="849" t="s">
        <v>2974</v>
      </c>
      <c r="B1018" s="848" t="s">
        <v>1756</v>
      </c>
      <c r="C1018" s="847"/>
      <c r="D1018" s="846"/>
    </row>
    <row r="1019" spans="1:4">
      <c r="A1019" s="335" t="s">
        <v>2975</v>
      </c>
      <c r="B1019" s="336" t="s">
        <v>1922</v>
      </c>
      <c r="C1019" s="337" t="s">
        <v>12</v>
      </c>
      <c r="D1019" s="338">
        <v>58.2</v>
      </c>
    </row>
    <row r="1020" spans="1:4">
      <c r="A1020" s="849" t="s">
        <v>2976</v>
      </c>
      <c r="B1020" s="848" t="s">
        <v>1757</v>
      </c>
      <c r="C1020" s="847"/>
      <c r="D1020" s="846"/>
    </row>
    <row r="1021" spans="1:4">
      <c r="A1021" s="339" t="s">
        <v>2977</v>
      </c>
      <c r="B1021" s="340" t="s">
        <v>1922</v>
      </c>
      <c r="C1021" s="341" t="s">
        <v>12</v>
      </c>
      <c r="D1021" s="342">
        <v>58.2</v>
      </c>
    </row>
    <row r="1022" spans="1:4">
      <c r="A1022" s="849" t="s">
        <v>2978</v>
      </c>
      <c r="B1022" s="848" t="s">
        <v>1758</v>
      </c>
      <c r="C1022" s="847"/>
      <c r="D1022" s="846"/>
    </row>
    <row r="1023" spans="1:4">
      <c r="A1023" s="335" t="s">
        <v>2979</v>
      </c>
      <c r="B1023" s="336" t="s">
        <v>1922</v>
      </c>
      <c r="C1023" s="337" t="s">
        <v>12</v>
      </c>
      <c r="D1023" s="338">
        <v>58.2</v>
      </c>
    </row>
    <row r="1024" spans="1:4">
      <c r="A1024" s="849" t="s">
        <v>2980</v>
      </c>
      <c r="B1024" s="848" t="s">
        <v>1759</v>
      </c>
      <c r="C1024" s="847"/>
      <c r="D1024" s="846"/>
    </row>
    <row r="1025" spans="1:4">
      <c r="A1025" s="339" t="s">
        <v>2981</v>
      </c>
      <c r="B1025" s="340" t="s">
        <v>1922</v>
      </c>
      <c r="C1025" s="341" t="s">
        <v>12</v>
      </c>
      <c r="D1025" s="342">
        <v>58.2</v>
      </c>
    </row>
    <row r="1026" spans="1:4">
      <c r="A1026" s="849" t="s">
        <v>2982</v>
      </c>
      <c r="B1026" s="848" t="s">
        <v>1049</v>
      </c>
      <c r="C1026" s="847"/>
      <c r="D1026" s="846"/>
    </row>
    <row r="1027" spans="1:4">
      <c r="A1027" s="335" t="s">
        <v>2983</v>
      </c>
      <c r="B1027" s="336" t="s">
        <v>1922</v>
      </c>
      <c r="C1027" s="337" t="s">
        <v>12</v>
      </c>
      <c r="D1027" s="338">
        <v>58.09</v>
      </c>
    </row>
    <row r="1028" spans="1:4">
      <c r="A1028" s="849" t="s">
        <v>2984</v>
      </c>
      <c r="B1028" s="848" t="s">
        <v>1048</v>
      </c>
      <c r="C1028" s="847"/>
      <c r="D1028" s="846"/>
    </row>
    <row r="1029" spans="1:4">
      <c r="A1029" s="339" t="s">
        <v>2985</v>
      </c>
      <c r="B1029" s="340" t="s">
        <v>1922</v>
      </c>
      <c r="C1029" s="341" t="s">
        <v>12</v>
      </c>
      <c r="D1029" s="342">
        <v>24.05</v>
      </c>
    </row>
    <row r="1030" spans="1:4">
      <c r="A1030" s="331" t="s">
        <v>2988</v>
      </c>
      <c r="B1030" s="332" t="s">
        <v>2989</v>
      </c>
      <c r="C1030" s="333"/>
      <c r="D1030" s="334"/>
    </row>
    <row r="1031" spans="1:4">
      <c r="A1031" s="849" t="s">
        <v>2990</v>
      </c>
      <c r="B1031" s="848" t="s">
        <v>1056</v>
      </c>
      <c r="C1031" s="847"/>
      <c r="D1031" s="846"/>
    </row>
    <row r="1032" spans="1:4">
      <c r="A1032" s="335" t="s">
        <v>2991</v>
      </c>
      <c r="B1032" s="336" t="s">
        <v>4845</v>
      </c>
      <c r="C1032" s="337" t="s">
        <v>3</v>
      </c>
      <c r="D1032" s="338">
        <v>8.07</v>
      </c>
    </row>
    <row r="1033" spans="1:4">
      <c r="A1033" s="849" t="s">
        <v>2996</v>
      </c>
      <c r="B1033" s="848" t="s">
        <v>1053</v>
      </c>
      <c r="C1033" s="847"/>
      <c r="D1033" s="846"/>
    </row>
    <row r="1034" spans="1:4">
      <c r="A1034" s="339" t="s">
        <v>2997</v>
      </c>
      <c r="B1034" s="340" t="s">
        <v>2114</v>
      </c>
      <c r="C1034" s="341" t="s">
        <v>3</v>
      </c>
      <c r="D1034" s="342">
        <v>2.2999999999999998</v>
      </c>
    </row>
    <row r="1035" spans="1:4">
      <c r="A1035" s="849" t="s">
        <v>3001</v>
      </c>
      <c r="B1035" s="848" t="s">
        <v>1052</v>
      </c>
      <c r="C1035" s="847"/>
      <c r="D1035" s="846"/>
    </row>
    <row r="1036" spans="1:4">
      <c r="A1036" s="335" t="s">
        <v>3002</v>
      </c>
      <c r="B1036" s="336" t="s">
        <v>2114</v>
      </c>
      <c r="C1036" s="337" t="s">
        <v>3</v>
      </c>
      <c r="D1036" s="338">
        <v>2.2999999999999998</v>
      </c>
    </row>
    <row r="1037" spans="1:4">
      <c r="A1037" s="849" t="s">
        <v>3006</v>
      </c>
      <c r="B1037" s="848" t="s">
        <v>1051</v>
      </c>
      <c r="C1037" s="847"/>
      <c r="D1037" s="846"/>
    </row>
    <row r="1038" spans="1:4">
      <c r="A1038" s="339" t="s">
        <v>3007</v>
      </c>
      <c r="B1038" s="340" t="s">
        <v>2114</v>
      </c>
      <c r="C1038" s="341" t="s">
        <v>3</v>
      </c>
      <c r="D1038" s="342">
        <v>167.23</v>
      </c>
    </row>
    <row r="1039" spans="1:4">
      <c r="A1039" s="335" t="s">
        <v>3008</v>
      </c>
      <c r="B1039" s="336" t="s">
        <v>2104</v>
      </c>
      <c r="C1039" s="337" t="s">
        <v>3</v>
      </c>
      <c r="D1039" s="338">
        <v>114.46</v>
      </c>
    </row>
    <row r="1040" spans="1:4">
      <c r="A1040" s="849" t="s">
        <v>3012</v>
      </c>
      <c r="B1040" s="848" t="s">
        <v>1050</v>
      </c>
      <c r="C1040" s="847"/>
      <c r="D1040" s="846"/>
    </row>
    <row r="1041" spans="1:7">
      <c r="A1041" s="339" t="s">
        <v>3013</v>
      </c>
      <c r="B1041" s="340" t="s">
        <v>2114</v>
      </c>
      <c r="C1041" s="341" t="s">
        <v>3</v>
      </c>
      <c r="D1041" s="342">
        <v>167.52</v>
      </c>
      <c r="F1041" s="340" t="s">
        <v>2114</v>
      </c>
      <c r="G1041" s="7">
        <f>SUMIF($B$1041:$B$1066,F1041,$D$1041:$D$1066)</f>
        <v>1507.68</v>
      </c>
    </row>
    <row r="1042" spans="1:7">
      <c r="A1042" s="335" t="s">
        <v>3014</v>
      </c>
      <c r="B1042" s="336" t="s">
        <v>2104</v>
      </c>
      <c r="C1042" s="337" t="s">
        <v>3</v>
      </c>
      <c r="D1042" s="338">
        <v>42.1</v>
      </c>
      <c r="F1042" s="336" t="s">
        <v>2104</v>
      </c>
      <c r="G1042" s="7">
        <f>SUMIF($B$1041:$B$1066,F1042,$D$1041:$D$1066)</f>
        <v>378.90000000000003</v>
      </c>
    </row>
    <row r="1043" spans="1:7">
      <c r="A1043" s="849" t="s">
        <v>3017</v>
      </c>
      <c r="B1043" s="848" t="s">
        <v>1753</v>
      </c>
      <c r="C1043" s="847"/>
      <c r="D1043" s="846"/>
    </row>
    <row r="1044" spans="1:7">
      <c r="A1044" s="339" t="s">
        <v>3018</v>
      </c>
      <c r="B1044" s="340" t="s">
        <v>2114</v>
      </c>
      <c r="C1044" s="341" t="s">
        <v>3</v>
      </c>
      <c r="D1044" s="342">
        <v>167.52</v>
      </c>
    </row>
    <row r="1045" spans="1:7">
      <c r="A1045" s="335" t="s">
        <v>3019</v>
      </c>
      <c r="B1045" s="336" t="s">
        <v>2104</v>
      </c>
      <c r="C1045" s="337" t="s">
        <v>3</v>
      </c>
      <c r="D1045" s="338">
        <v>42.1</v>
      </c>
    </row>
    <row r="1046" spans="1:7">
      <c r="A1046" s="849" t="s">
        <v>3022</v>
      </c>
      <c r="B1046" s="848" t="s">
        <v>1754</v>
      </c>
      <c r="C1046" s="847"/>
      <c r="D1046" s="846"/>
    </row>
    <row r="1047" spans="1:7">
      <c r="A1047" s="339" t="s">
        <v>3023</v>
      </c>
      <c r="B1047" s="340" t="s">
        <v>2114</v>
      </c>
      <c r="C1047" s="341" t="s">
        <v>3</v>
      </c>
      <c r="D1047" s="342">
        <v>167.52</v>
      </c>
    </row>
    <row r="1048" spans="1:7">
      <c r="A1048" s="335" t="s">
        <v>3024</v>
      </c>
      <c r="B1048" s="336" t="s">
        <v>2104</v>
      </c>
      <c r="C1048" s="337" t="s">
        <v>3</v>
      </c>
      <c r="D1048" s="338">
        <v>42.1</v>
      </c>
    </row>
    <row r="1049" spans="1:7">
      <c r="A1049" s="849" t="s">
        <v>3027</v>
      </c>
      <c r="B1049" s="848" t="s">
        <v>1755</v>
      </c>
      <c r="C1049" s="847"/>
      <c r="D1049" s="846"/>
    </row>
    <row r="1050" spans="1:7">
      <c r="A1050" s="339" t="s">
        <v>3028</v>
      </c>
      <c r="B1050" s="340" t="s">
        <v>2114</v>
      </c>
      <c r="C1050" s="341" t="s">
        <v>3</v>
      </c>
      <c r="D1050" s="342">
        <v>167.52</v>
      </c>
    </row>
    <row r="1051" spans="1:7">
      <c r="A1051" s="335" t="s">
        <v>3029</v>
      </c>
      <c r="B1051" s="336" t="s">
        <v>2104</v>
      </c>
      <c r="C1051" s="337" t="s">
        <v>3</v>
      </c>
      <c r="D1051" s="338">
        <v>42.1</v>
      </c>
    </row>
    <row r="1052" spans="1:7">
      <c r="A1052" s="849" t="s">
        <v>3032</v>
      </c>
      <c r="B1052" s="848" t="s">
        <v>1756</v>
      </c>
      <c r="C1052" s="847"/>
      <c r="D1052" s="846"/>
    </row>
    <row r="1053" spans="1:7">
      <c r="A1053" s="339" t="s">
        <v>3033</v>
      </c>
      <c r="B1053" s="340" t="s">
        <v>2114</v>
      </c>
      <c r="C1053" s="341" t="s">
        <v>3</v>
      </c>
      <c r="D1053" s="342">
        <v>167.52</v>
      </c>
    </row>
    <row r="1054" spans="1:7">
      <c r="A1054" s="335" t="s">
        <v>3034</v>
      </c>
      <c r="B1054" s="336" t="s">
        <v>2104</v>
      </c>
      <c r="C1054" s="337" t="s">
        <v>3</v>
      </c>
      <c r="D1054" s="338">
        <v>42.1</v>
      </c>
    </row>
    <row r="1055" spans="1:7">
      <c r="A1055" s="849" t="s">
        <v>3037</v>
      </c>
      <c r="B1055" s="848" t="s">
        <v>1757</v>
      </c>
      <c r="C1055" s="847"/>
      <c r="D1055" s="846"/>
    </row>
    <row r="1056" spans="1:7">
      <c r="A1056" s="339" t="s">
        <v>3038</v>
      </c>
      <c r="B1056" s="340" t="s">
        <v>2114</v>
      </c>
      <c r="C1056" s="341" t="s">
        <v>3</v>
      </c>
      <c r="D1056" s="342">
        <v>167.52</v>
      </c>
    </row>
    <row r="1057" spans="1:4">
      <c r="A1057" s="335" t="s">
        <v>3039</v>
      </c>
      <c r="B1057" s="336" t="s">
        <v>2104</v>
      </c>
      <c r="C1057" s="337" t="s">
        <v>3</v>
      </c>
      <c r="D1057" s="338">
        <v>42.1</v>
      </c>
    </row>
    <row r="1058" spans="1:4">
      <c r="A1058" s="849" t="s">
        <v>3042</v>
      </c>
      <c r="B1058" s="848" t="s">
        <v>1758</v>
      </c>
      <c r="C1058" s="847"/>
      <c r="D1058" s="846"/>
    </row>
    <row r="1059" spans="1:4">
      <c r="A1059" s="339" t="s">
        <v>3043</v>
      </c>
      <c r="B1059" s="340" t="s">
        <v>2114</v>
      </c>
      <c r="C1059" s="341" t="s">
        <v>3</v>
      </c>
      <c r="D1059" s="342">
        <v>167.52</v>
      </c>
    </row>
    <row r="1060" spans="1:4">
      <c r="A1060" s="335" t="s">
        <v>3044</v>
      </c>
      <c r="B1060" s="336" t="s">
        <v>2104</v>
      </c>
      <c r="C1060" s="337" t="s">
        <v>3</v>
      </c>
      <c r="D1060" s="338">
        <v>42.1</v>
      </c>
    </row>
    <row r="1061" spans="1:4">
      <c r="A1061" s="849" t="s">
        <v>3047</v>
      </c>
      <c r="B1061" s="848" t="s">
        <v>1759</v>
      </c>
      <c r="C1061" s="847"/>
      <c r="D1061" s="846"/>
    </row>
    <row r="1062" spans="1:4">
      <c r="A1062" s="339" t="s">
        <v>3048</v>
      </c>
      <c r="B1062" s="340" t="s">
        <v>2114</v>
      </c>
      <c r="C1062" s="341" t="s">
        <v>3</v>
      </c>
      <c r="D1062" s="342">
        <v>167.52</v>
      </c>
    </row>
    <row r="1063" spans="1:4">
      <c r="A1063" s="335" t="s">
        <v>3049</v>
      </c>
      <c r="B1063" s="336" t="s">
        <v>2104</v>
      </c>
      <c r="C1063" s="337" t="s">
        <v>3</v>
      </c>
      <c r="D1063" s="338">
        <v>42.1</v>
      </c>
    </row>
    <row r="1064" spans="1:4">
      <c r="A1064" s="849" t="s">
        <v>3052</v>
      </c>
      <c r="B1064" s="848" t="s">
        <v>1049</v>
      </c>
      <c r="C1064" s="847"/>
      <c r="D1064" s="846"/>
    </row>
    <row r="1065" spans="1:4">
      <c r="A1065" s="339" t="s">
        <v>3053</v>
      </c>
      <c r="B1065" s="340" t="s">
        <v>2114</v>
      </c>
      <c r="C1065" s="341" t="s">
        <v>3</v>
      </c>
      <c r="D1065" s="342">
        <v>167.52</v>
      </c>
    </row>
    <row r="1066" spans="1:4">
      <c r="A1066" s="335" t="s">
        <v>3054</v>
      </c>
      <c r="B1066" s="336" t="s">
        <v>2104</v>
      </c>
      <c r="C1066" s="337" t="s">
        <v>3</v>
      </c>
      <c r="D1066" s="338">
        <v>42.1</v>
      </c>
    </row>
    <row r="1067" spans="1:4">
      <c r="A1067" s="849" t="s">
        <v>3057</v>
      </c>
      <c r="B1067" s="848" t="s">
        <v>1048</v>
      </c>
      <c r="C1067" s="847"/>
      <c r="D1067" s="846"/>
    </row>
    <row r="1068" spans="1:4">
      <c r="A1068" s="339" t="s">
        <v>3058</v>
      </c>
      <c r="B1068" s="340" t="s">
        <v>2114</v>
      </c>
      <c r="C1068" s="341" t="s">
        <v>3</v>
      </c>
      <c r="D1068" s="342">
        <v>131.49</v>
      </c>
    </row>
    <row r="1069" spans="1:4">
      <c r="A1069" s="335" t="s">
        <v>3059</v>
      </c>
      <c r="B1069" s="336" t="s">
        <v>2104</v>
      </c>
      <c r="C1069" s="337" t="s">
        <v>3</v>
      </c>
      <c r="D1069" s="338">
        <v>31.49</v>
      </c>
    </row>
    <row r="1070" spans="1:4">
      <c r="A1070" s="331" t="s">
        <v>3068</v>
      </c>
      <c r="B1070" s="332" t="s">
        <v>4846</v>
      </c>
      <c r="C1070" s="333"/>
      <c r="D1070" s="334"/>
    </row>
    <row r="1071" spans="1:4">
      <c r="A1071" s="849" t="s">
        <v>3070</v>
      </c>
      <c r="B1071" s="848" t="s">
        <v>1048</v>
      </c>
      <c r="C1071" s="847"/>
      <c r="D1071" s="846"/>
    </row>
    <row r="1072" spans="1:4">
      <c r="A1072" s="339" t="s">
        <v>3071</v>
      </c>
      <c r="B1072" s="340" t="s">
        <v>4847</v>
      </c>
      <c r="C1072" s="341" t="s">
        <v>12</v>
      </c>
      <c r="D1072" s="342">
        <v>0.55000000000000004</v>
      </c>
    </row>
    <row r="1073" spans="1:4">
      <c r="A1073" s="331" t="s">
        <v>3252</v>
      </c>
      <c r="B1073" s="332" t="s">
        <v>3069</v>
      </c>
      <c r="C1073" s="333"/>
      <c r="D1073" s="334"/>
    </row>
    <row r="1074" spans="1:4">
      <c r="A1074" s="849" t="s">
        <v>3253</v>
      </c>
      <c r="B1074" s="848" t="s">
        <v>1056</v>
      </c>
      <c r="C1074" s="847"/>
      <c r="D1074" s="846"/>
    </row>
    <row r="1075" spans="1:4">
      <c r="A1075" s="335" t="s">
        <v>3254</v>
      </c>
      <c r="B1075" s="336" t="s">
        <v>3075</v>
      </c>
      <c r="C1075" s="337" t="s">
        <v>12</v>
      </c>
      <c r="D1075" s="338">
        <v>108.28</v>
      </c>
    </row>
    <row r="1076" spans="1:4">
      <c r="A1076" s="339" t="s">
        <v>4848</v>
      </c>
      <c r="B1076" s="340" t="s">
        <v>3077</v>
      </c>
      <c r="C1076" s="341" t="s">
        <v>12</v>
      </c>
      <c r="D1076" s="342">
        <v>312.69</v>
      </c>
    </row>
    <row r="1077" spans="1:4">
      <c r="A1077" s="335" t="s">
        <v>4849</v>
      </c>
      <c r="B1077" s="336" t="s">
        <v>2582</v>
      </c>
      <c r="C1077" s="337" t="s">
        <v>12</v>
      </c>
      <c r="D1077" s="338">
        <v>71.09</v>
      </c>
    </row>
    <row r="1078" spans="1:4">
      <c r="A1078" s="339" t="s">
        <v>4850</v>
      </c>
      <c r="B1078" s="340" t="s">
        <v>3080</v>
      </c>
      <c r="C1078" s="341" t="s">
        <v>12</v>
      </c>
      <c r="D1078" s="342">
        <v>457.76</v>
      </c>
    </row>
    <row r="1079" spans="1:4">
      <c r="A1079" s="335" t="s">
        <v>4851</v>
      </c>
      <c r="B1079" s="336" t="s">
        <v>4852</v>
      </c>
      <c r="C1079" s="337" t="s">
        <v>3</v>
      </c>
      <c r="D1079" s="338">
        <v>8.07</v>
      </c>
    </row>
    <row r="1080" spans="1:4">
      <c r="A1080" s="849" t="s">
        <v>3255</v>
      </c>
      <c r="B1080" s="848" t="s">
        <v>1053</v>
      </c>
      <c r="C1080" s="847"/>
      <c r="D1080" s="846"/>
    </row>
    <row r="1081" spans="1:4">
      <c r="A1081" s="339" t="s">
        <v>3256</v>
      </c>
      <c r="B1081" s="340" t="s">
        <v>3075</v>
      </c>
      <c r="C1081" s="341" t="s">
        <v>12</v>
      </c>
      <c r="D1081" s="342">
        <v>16.04</v>
      </c>
    </row>
    <row r="1082" spans="1:4">
      <c r="A1082" s="335" t="s">
        <v>4853</v>
      </c>
      <c r="B1082" s="336" t="s">
        <v>2675</v>
      </c>
      <c r="C1082" s="337" t="s">
        <v>12</v>
      </c>
      <c r="D1082" s="338">
        <v>57.38</v>
      </c>
    </row>
    <row r="1083" spans="1:4">
      <c r="A1083" s="339" t="s">
        <v>4854</v>
      </c>
      <c r="B1083" s="340" t="s">
        <v>3077</v>
      </c>
      <c r="C1083" s="341" t="s">
        <v>12</v>
      </c>
      <c r="D1083" s="342">
        <v>220.12</v>
      </c>
    </row>
    <row r="1084" spans="1:4">
      <c r="A1084" s="335" t="s">
        <v>4855</v>
      </c>
      <c r="B1084" s="336" t="s">
        <v>3080</v>
      </c>
      <c r="C1084" s="337" t="s">
        <v>12</v>
      </c>
      <c r="D1084" s="338">
        <v>587.87</v>
      </c>
    </row>
    <row r="1085" spans="1:4">
      <c r="A1085" s="339" t="s">
        <v>4856</v>
      </c>
      <c r="B1085" s="340" t="s">
        <v>3082</v>
      </c>
      <c r="C1085" s="341" t="s">
        <v>12</v>
      </c>
      <c r="D1085" s="342"/>
    </row>
    <row r="1086" spans="1:4">
      <c r="A1086" s="335" t="s">
        <v>4857</v>
      </c>
      <c r="B1086" s="336" t="s">
        <v>3084</v>
      </c>
      <c r="C1086" s="337" t="s">
        <v>3</v>
      </c>
      <c r="D1086" s="338">
        <v>2.2999999999999998</v>
      </c>
    </row>
    <row r="1087" spans="1:4">
      <c r="A1087" s="849" t="s">
        <v>3257</v>
      </c>
      <c r="B1087" s="848" t="s">
        <v>1052</v>
      </c>
      <c r="C1087" s="847"/>
      <c r="D1087" s="846"/>
    </row>
    <row r="1088" spans="1:4">
      <c r="A1088" s="339" t="s">
        <v>3258</v>
      </c>
      <c r="B1088" s="340" t="s">
        <v>3075</v>
      </c>
      <c r="C1088" s="341" t="s">
        <v>12</v>
      </c>
      <c r="D1088" s="342">
        <v>51.84</v>
      </c>
    </row>
    <row r="1089" spans="1:4">
      <c r="A1089" s="335" t="s">
        <v>4858</v>
      </c>
      <c r="B1089" s="336" t="s">
        <v>2675</v>
      </c>
      <c r="C1089" s="337" t="s">
        <v>12</v>
      </c>
      <c r="D1089" s="338">
        <v>85.29</v>
      </c>
    </row>
    <row r="1090" spans="1:4">
      <c r="A1090" s="339" t="s">
        <v>4859</v>
      </c>
      <c r="B1090" s="340" t="s">
        <v>3077</v>
      </c>
      <c r="C1090" s="341" t="s">
        <v>12</v>
      </c>
      <c r="D1090" s="342">
        <v>859.83</v>
      </c>
    </row>
    <row r="1091" spans="1:4">
      <c r="A1091" s="335" t="s">
        <v>4860</v>
      </c>
      <c r="B1091" s="336" t="s">
        <v>3080</v>
      </c>
      <c r="C1091" s="337" t="s">
        <v>12</v>
      </c>
      <c r="D1091" s="338">
        <v>588.80999999999995</v>
      </c>
    </row>
    <row r="1092" spans="1:4">
      <c r="A1092" s="339" t="s">
        <v>4861</v>
      </c>
      <c r="B1092" s="340" t="s">
        <v>3082</v>
      </c>
      <c r="C1092" s="341" t="s">
        <v>12</v>
      </c>
      <c r="D1092" s="342"/>
    </row>
    <row r="1093" spans="1:4">
      <c r="A1093" s="335" t="s">
        <v>4862</v>
      </c>
      <c r="B1093" s="336" t="s">
        <v>3084</v>
      </c>
      <c r="C1093" s="337" t="s">
        <v>3</v>
      </c>
      <c r="D1093" s="338">
        <v>2.2999999999999998</v>
      </c>
    </row>
    <row r="1094" spans="1:4">
      <c r="A1094" s="849" t="s">
        <v>4863</v>
      </c>
      <c r="B1094" s="848" t="s">
        <v>1051</v>
      </c>
      <c r="C1094" s="847"/>
      <c r="D1094" s="846"/>
    </row>
    <row r="1095" spans="1:4">
      <c r="A1095" s="339" t="s">
        <v>4864</v>
      </c>
      <c r="B1095" s="340" t="s">
        <v>3092</v>
      </c>
      <c r="C1095" s="341" t="s">
        <v>12</v>
      </c>
      <c r="D1095" s="342">
        <v>266.64999999999998</v>
      </c>
    </row>
    <row r="1096" spans="1:4">
      <c r="A1096" s="335" t="s">
        <v>4865</v>
      </c>
      <c r="B1096" s="336" t="s">
        <v>3075</v>
      </c>
      <c r="C1096" s="337" t="s">
        <v>12</v>
      </c>
      <c r="D1096" s="338">
        <v>311.02999999999997</v>
      </c>
    </row>
    <row r="1097" spans="1:4">
      <c r="A1097" s="339" t="s">
        <v>4866</v>
      </c>
      <c r="B1097" s="340" t="s">
        <v>3077</v>
      </c>
      <c r="C1097" s="341" t="s">
        <v>12</v>
      </c>
      <c r="D1097" s="342">
        <v>114.55</v>
      </c>
    </row>
    <row r="1098" spans="1:4">
      <c r="A1098" s="335" t="s">
        <v>4867</v>
      </c>
      <c r="B1098" s="336" t="s">
        <v>2582</v>
      </c>
      <c r="C1098" s="337" t="s">
        <v>12</v>
      </c>
      <c r="D1098" s="338">
        <v>267.79000000000002</v>
      </c>
    </row>
    <row r="1099" spans="1:4">
      <c r="A1099" s="339" t="s">
        <v>4868</v>
      </c>
      <c r="B1099" s="340" t="s">
        <v>3121</v>
      </c>
      <c r="C1099" s="341" t="s">
        <v>12</v>
      </c>
      <c r="D1099" s="342">
        <v>50.42</v>
      </c>
    </row>
    <row r="1100" spans="1:4">
      <c r="A1100" s="335" t="s">
        <v>4869</v>
      </c>
      <c r="B1100" s="336" t="s">
        <v>3084</v>
      </c>
      <c r="C1100" s="337" t="s">
        <v>3</v>
      </c>
      <c r="D1100" s="338">
        <v>167.23</v>
      </c>
    </row>
    <row r="1101" spans="1:4">
      <c r="A1101" s="339" t="s">
        <v>4870</v>
      </c>
      <c r="B1101" s="340" t="s">
        <v>3086</v>
      </c>
      <c r="C1101" s="341" t="s">
        <v>3</v>
      </c>
      <c r="D1101" s="342">
        <v>114.46</v>
      </c>
    </row>
    <row r="1102" spans="1:4">
      <c r="A1102" s="849" t="s">
        <v>4871</v>
      </c>
      <c r="B1102" s="848" t="s">
        <v>1050</v>
      </c>
      <c r="C1102" s="847"/>
      <c r="D1102" s="846"/>
    </row>
    <row r="1103" spans="1:4">
      <c r="A1103" s="335" t="s">
        <v>4872</v>
      </c>
      <c r="B1103" s="336" t="s">
        <v>3092</v>
      </c>
      <c r="C1103" s="337" t="s">
        <v>12</v>
      </c>
      <c r="D1103" s="338">
        <v>194.81</v>
      </c>
    </row>
    <row r="1104" spans="1:4">
      <c r="A1104" s="339" t="s">
        <v>4873</v>
      </c>
      <c r="B1104" s="340" t="s">
        <v>3075</v>
      </c>
      <c r="C1104" s="341" t="s">
        <v>12</v>
      </c>
      <c r="D1104" s="342">
        <v>186.05</v>
      </c>
    </row>
    <row r="1105" spans="1:4">
      <c r="A1105" s="335" t="s">
        <v>4874</v>
      </c>
      <c r="B1105" s="336" t="s">
        <v>3077</v>
      </c>
      <c r="C1105" s="337" t="s">
        <v>12</v>
      </c>
      <c r="D1105" s="338">
        <v>29.08</v>
      </c>
    </row>
    <row r="1106" spans="1:4">
      <c r="A1106" s="339" t="s">
        <v>4875</v>
      </c>
      <c r="B1106" s="340" t="s">
        <v>2582</v>
      </c>
      <c r="C1106" s="341" t="s">
        <v>12</v>
      </c>
      <c r="D1106" s="342">
        <v>136.61000000000001</v>
      </c>
    </row>
    <row r="1107" spans="1:4">
      <c r="A1107" s="335" t="s">
        <v>4876</v>
      </c>
      <c r="B1107" s="336" t="s">
        <v>3121</v>
      </c>
      <c r="C1107" s="337" t="s">
        <v>12</v>
      </c>
      <c r="D1107" s="338">
        <v>58.2</v>
      </c>
    </row>
    <row r="1108" spans="1:4">
      <c r="A1108" s="339" t="s">
        <v>4877</v>
      </c>
      <c r="B1108" s="340" t="s">
        <v>3084</v>
      </c>
      <c r="C1108" s="341" t="s">
        <v>3</v>
      </c>
      <c r="D1108" s="342">
        <v>167.52</v>
      </c>
    </row>
    <row r="1109" spans="1:4">
      <c r="A1109" s="335" t="s">
        <v>4878</v>
      </c>
      <c r="B1109" s="336" t="s">
        <v>3086</v>
      </c>
      <c r="C1109" s="337" t="s">
        <v>3</v>
      </c>
      <c r="D1109" s="338">
        <v>42.1</v>
      </c>
    </row>
    <row r="1110" spans="1:4">
      <c r="A1110" s="849" t="s">
        <v>4879</v>
      </c>
      <c r="B1110" s="848" t="s">
        <v>1753</v>
      </c>
      <c r="C1110" s="847"/>
      <c r="D1110" s="846"/>
    </row>
    <row r="1111" spans="1:4">
      <c r="A1111" s="339" t="s">
        <v>4880</v>
      </c>
      <c r="B1111" s="340" t="s">
        <v>3092</v>
      </c>
      <c r="C1111" s="341" t="s">
        <v>12</v>
      </c>
      <c r="D1111" s="342">
        <v>194.81</v>
      </c>
    </row>
    <row r="1112" spans="1:4">
      <c r="A1112" s="335" t="s">
        <v>4881</v>
      </c>
      <c r="B1112" s="336" t="s">
        <v>3075</v>
      </c>
      <c r="C1112" s="337" t="s">
        <v>12</v>
      </c>
      <c r="D1112" s="338">
        <v>186.05</v>
      </c>
    </row>
    <row r="1113" spans="1:4">
      <c r="A1113" s="339" t="s">
        <v>4882</v>
      </c>
      <c r="B1113" s="340" t="s">
        <v>3077</v>
      </c>
      <c r="C1113" s="341" t="s">
        <v>12</v>
      </c>
      <c r="D1113" s="342">
        <v>29.08</v>
      </c>
    </row>
    <row r="1114" spans="1:4">
      <c r="A1114" s="335" t="s">
        <v>4883</v>
      </c>
      <c r="B1114" s="336" t="s">
        <v>2582</v>
      </c>
      <c r="C1114" s="337" t="s">
        <v>12</v>
      </c>
      <c r="D1114" s="338">
        <v>136.61000000000001</v>
      </c>
    </row>
    <row r="1115" spans="1:4">
      <c r="A1115" s="339" t="s">
        <v>4884</v>
      </c>
      <c r="B1115" s="340" t="s">
        <v>3121</v>
      </c>
      <c r="C1115" s="341" t="s">
        <v>12</v>
      </c>
      <c r="D1115" s="342">
        <v>58.2</v>
      </c>
    </row>
    <row r="1116" spans="1:4">
      <c r="A1116" s="335" t="s">
        <v>4885</v>
      </c>
      <c r="B1116" s="336" t="s">
        <v>3084</v>
      </c>
      <c r="C1116" s="337" t="s">
        <v>3</v>
      </c>
      <c r="D1116" s="338">
        <v>167.52</v>
      </c>
    </row>
    <row r="1117" spans="1:4">
      <c r="A1117" s="339" t="s">
        <v>4886</v>
      </c>
      <c r="B1117" s="340" t="s">
        <v>3086</v>
      </c>
      <c r="C1117" s="341" t="s">
        <v>3</v>
      </c>
      <c r="D1117" s="342">
        <v>42.1</v>
      </c>
    </row>
    <row r="1118" spans="1:4">
      <c r="A1118" s="849" t="s">
        <v>4887</v>
      </c>
      <c r="B1118" s="848" t="s">
        <v>1754</v>
      </c>
      <c r="C1118" s="847"/>
      <c r="D1118" s="846"/>
    </row>
    <row r="1119" spans="1:4">
      <c r="A1119" s="335" t="s">
        <v>4888</v>
      </c>
      <c r="B1119" s="336" t="s">
        <v>3092</v>
      </c>
      <c r="C1119" s="337" t="s">
        <v>12</v>
      </c>
      <c r="D1119" s="338">
        <v>194.81</v>
      </c>
    </row>
    <row r="1120" spans="1:4">
      <c r="A1120" s="339" t="s">
        <v>4889</v>
      </c>
      <c r="B1120" s="340" t="s">
        <v>3075</v>
      </c>
      <c r="C1120" s="341" t="s">
        <v>12</v>
      </c>
      <c r="D1120" s="342">
        <v>186.05</v>
      </c>
    </row>
    <row r="1121" spans="1:4">
      <c r="A1121" s="335" t="s">
        <v>4890</v>
      </c>
      <c r="B1121" s="336" t="s">
        <v>3077</v>
      </c>
      <c r="C1121" s="337" t="s">
        <v>12</v>
      </c>
      <c r="D1121" s="338">
        <v>29.08</v>
      </c>
    </row>
    <row r="1122" spans="1:4">
      <c r="A1122" s="339" t="s">
        <v>4891</v>
      </c>
      <c r="B1122" s="340" t="s">
        <v>2582</v>
      </c>
      <c r="C1122" s="341" t="s">
        <v>12</v>
      </c>
      <c r="D1122" s="342">
        <v>136.61000000000001</v>
      </c>
    </row>
    <row r="1123" spans="1:4">
      <c r="A1123" s="335" t="s">
        <v>4892</v>
      </c>
      <c r="B1123" s="336" t="s">
        <v>3121</v>
      </c>
      <c r="C1123" s="337" t="s">
        <v>12</v>
      </c>
      <c r="D1123" s="338">
        <v>58.2</v>
      </c>
    </row>
    <row r="1124" spans="1:4">
      <c r="A1124" s="339" t="s">
        <v>4893</v>
      </c>
      <c r="B1124" s="340" t="s">
        <v>3084</v>
      </c>
      <c r="C1124" s="341" t="s">
        <v>3</v>
      </c>
      <c r="D1124" s="342">
        <v>167.52</v>
      </c>
    </row>
    <row r="1125" spans="1:4">
      <c r="A1125" s="335" t="s">
        <v>4894</v>
      </c>
      <c r="B1125" s="336" t="s">
        <v>3086</v>
      </c>
      <c r="C1125" s="337" t="s">
        <v>3</v>
      </c>
      <c r="D1125" s="338">
        <v>42.1</v>
      </c>
    </row>
    <row r="1126" spans="1:4">
      <c r="A1126" s="849" t="s">
        <v>4895</v>
      </c>
      <c r="B1126" s="848" t="s">
        <v>1755</v>
      </c>
      <c r="C1126" s="847"/>
      <c r="D1126" s="846"/>
    </row>
    <row r="1127" spans="1:4">
      <c r="A1127" s="339" t="s">
        <v>4896</v>
      </c>
      <c r="B1127" s="340" t="s">
        <v>3092</v>
      </c>
      <c r="C1127" s="341" t="s">
        <v>12</v>
      </c>
      <c r="D1127" s="342">
        <v>194.81</v>
      </c>
    </row>
    <row r="1128" spans="1:4">
      <c r="A1128" s="335" t="s">
        <v>4897</v>
      </c>
      <c r="B1128" s="336" t="s">
        <v>3075</v>
      </c>
      <c r="C1128" s="337" t="s">
        <v>12</v>
      </c>
      <c r="D1128" s="338">
        <v>186.05</v>
      </c>
    </row>
    <row r="1129" spans="1:4">
      <c r="A1129" s="339" t="s">
        <v>4898</v>
      </c>
      <c r="B1129" s="340" t="s">
        <v>3077</v>
      </c>
      <c r="C1129" s="341" t="s">
        <v>12</v>
      </c>
      <c r="D1129" s="342">
        <v>29.08</v>
      </c>
    </row>
    <row r="1130" spans="1:4">
      <c r="A1130" s="335" t="s">
        <v>4899</v>
      </c>
      <c r="B1130" s="336" t="s">
        <v>2582</v>
      </c>
      <c r="C1130" s="337" t="s">
        <v>12</v>
      </c>
      <c r="D1130" s="338">
        <v>136.61000000000001</v>
      </c>
    </row>
    <row r="1131" spans="1:4">
      <c r="A1131" s="339" t="s">
        <v>4900</v>
      </c>
      <c r="B1131" s="340" t="s">
        <v>3121</v>
      </c>
      <c r="C1131" s="341" t="s">
        <v>12</v>
      </c>
      <c r="D1131" s="342">
        <v>58.2</v>
      </c>
    </row>
    <row r="1132" spans="1:4">
      <c r="A1132" s="335" t="s">
        <v>4901</v>
      </c>
      <c r="B1132" s="336" t="s">
        <v>3084</v>
      </c>
      <c r="C1132" s="337" t="s">
        <v>3</v>
      </c>
      <c r="D1132" s="338">
        <v>167.52</v>
      </c>
    </row>
    <row r="1133" spans="1:4">
      <c r="A1133" s="339" t="s">
        <v>4902</v>
      </c>
      <c r="B1133" s="340" t="s">
        <v>3086</v>
      </c>
      <c r="C1133" s="341" t="s">
        <v>3</v>
      </c>
      <c r="D1133" s="342">
        <v>42.1</v>
      </c>
    </row>
    <row r="1134" spans="1:4">
      <c r="A1134" s="849" t="s">
        <v>4903</v>
      </c>
      <c r="B1134" s="848" t="s">
        <v>1756</v>
      </c>
      <c r="C1134" s="847"/>
      <c r="D1134" s="846"/>
    </row>
    <row r="1135" spans="1:4">
      <c r="A1135" s="335" t="s">
        <v>4904</v>
      </c>
      <c r="B1135" s="336" t="s">
        <v>3092</v>
      </c>
      <c r="C1135" s="337" t="s">
        <v>12</v>
      </c>
      <c r="D1135" s="338">
        <v>194.81</v>
      </c>
    </row>
    <row r="1136" spans="1:4">
      <c r="A1136" s="339" t="s">
        <v>4905</v>
      </c>
      <c r="B1136" s="340" t="s">
        <v>3075</v>
      </c>
      <c r="C1136" s="341" t="s">
        <v>12</v>
      </c>
      <c r="D1136" s="342">
        <v>186.05</v>
      </c>
    </row>
    <row r="1137" spans="1:4">
      <c r="A1137" s="335" t="s">
        <v>4906</v>
      </c>
      <c r="B1137" s="336" t="s">
        <v>3077</v>
      </c>
      <c r="C1137" s="337" t="s">
        <v>12</v>
      </c>
      <c r="D1137" s="338">
        <v>29.08</v>
      </c>
    </row>
    <row r="1138" spans="1:4">
      <c r="A1138" s="339" t="s">
        <v>4907</v>
      </c>
      <c r="B1138" s="340" t="s">
        <v>2582</v>
      </c>
      <c r="C1138" s="341" t="s">
        <v>12</v>
      </c>
      <c r="D1138" s="342">
        <v>136.61000000000001</v>
      </c>
    </row>
    <row r="1139" spans="1:4">
      <c r="A1139" s="335" t="s">
        <v>4908</v>
      </c>
      <c r="B1139" s="336" t="s">
        <v>3121</v>
      </c>
      <c r="C1139" s="337" t="s">
        <v>12</v>
      </c>
      <c r="D1139" s="338">
        <v>58.2</v>
      </c>
    </row>
    <row r="1140" spans="1:4">
      <c r="A1140" s="339" t="s">
        <v>4909</v>
      </c>
      <c r="B1140" s="340" t="s">
        <v>3084</v>
      </c>
      <c r="C1140" s="341" t="s">
        <v>3</v>
      </c>
      <c r="D1140" s="342">
        <v>167.52</v>
      </c>
    </row>
    <row r="1141" spans="1:4">
      <c r="A1141" s="335" t="s">
        <v>4910</v>
      </c>
      <c r="B1141" s="336" t="s">
        <v>3086</v>
      </c>
      <c r="C1141" s="337" t="s">
        <v>3</v>
      </c>
      <c r="D1141" s="338">
        <v>42.1</v>
      </c>
    </row>
    <row r="1142" spans="1:4">
      <c r="A1142" s="849" t="s">
        <v>4911</v>
      </c>
      <c r="B1142" s="848" t="s">
        <v>1757</v>
      </c>
      <c r="C1142" s="847"/>
      <c r="D1142" s="846"/>
    </row>
    <row r="1143" spans="1:4">
      <c r="A1143" s="339" t="s">
        <v>4912</v>
      </c>
      <c r="B1143" s="340" t="s">
        <v>3092</v>
      </c>
      <c r="C1143" s="341" t="s">
        <v>12</v>
      </c>
      <c r="D1143" s="342">
        <v>194.81</v>
      </c>
    </row>
    <row r="1144" spans="1:4">
      <c r="A1144" s="335" t="s">
        <v>4913</v>
      </c>
      <c r="B1144" s="336" t="s">
        <v>3075</v>
      </c>
      <c r="C1144" s="337" t="s">
        <v>12</v>
      </c>
      <c r="D1144" s="338">
        <v>186.05</v>
      </c>
    </row>
    <row r="1145" spans="1:4">
      <c r="A1145" s="339" t="s">
        <v>4914</v>
      </c>
      <c r="B1145" s="340" t="s">
        <v>3077</v>
      </c>
      <c r="C1145" s="341" t="s">
        <v>12</v>
      </c>
      <c r="D1145" s="342">
        <v>29.08</v>
      </c>
    </row>
    <row r="1146" spans="1:4">
      <c r="A1146" s="335" t="s">
        <v>4915</v>
      </c>
      <c r="B1146" s="336" t="s">
        <v>2582</v>
      </c>
      <c r="C1146" s="337" t="s">
        <v>12</v>
      </c>
      <c r="D1146" s="338">
        <v>136.61000000000001</v>
      </c>
    </row>
    <row r="1147" spans="1:4">
      <c r="A1147" s="339" t="s">
        <v>4916</v>
      </c>
      <c r="B1147" s="340" t="s">
        <v>3121</v>
      </c>
      <c r="C1147" s="341" t="s">
        <v>12</v>
      </c>
      <c r="D1147" s="342">
        <v>58.2</v>
      </c>
    </row>
    <row r="1148" spans="1:4">
      <c r="A1148" s="335" t="s">
        <v>4917</v>
      </c>
      <c r="B1148" s="336" t="s">
        <v>3084</v>
      </c>
      <c r="C1148" s="337" t="s">
        <v>3</v>
      </c>
      <c r="D1148" s="338">
        <v>167.52</v>
      </c>
    </row>
    <row r="1149" spans="1:4">
      <c r="A1149" s="339" t="s">
        <v>4918</v>
      </c>
      <c r="B1149" s="340" t="s">
        <v>3086</v>
      </c>
      <c r="C1149" s="341" t="s">
        <v>3</v>
      </c>
      <c r="D1149" s="342">
        <v>42.1</v>
      </c>
    </row>
    <row r="1150" spans="1:4">
      <c r="A1150" s="849" t="s">
        <v>4919</v>
      </c>
      <c r="B1150" s="848" t="s">
        <v>1758</v>
      </c>
      <c r="C1150" s="847"/>
      <c r="D1150" s="846"/>
    </row>
    <row r="1151" spans="1:4">
      <c r="A1151" s="335" t="s">
        <v>4920</v>
      </c>
      <c r="B1151" s="336" t="s">
        <v>3092</v>
      </c>
      <c r="C1151" s="337" t="s">
        <v>12</v>
      </c>
      <c r="D1151" s="338">
        <v>194.81</v>
      </c>
    </row>
    <row r="1152" spans="1:4">
      <c r="A1152" s="339" t="s">
        <v>4921</v>
      </c>
      <c r="B1152" s="340" t="s">
        <v>3075</v>
      </c>
      <c r="C1152" s="341" t="s">
        <v>12</v>
      </c>
      <c r="D1152" s="342">
        <v>186.05</v>
      </c>
    </row>
    <row r="1153" spans="1:4">
      <c r="A1153" s="335" t="s">
        <v>4922</v>
      </c>
      <c r="B1153" s="336" t="s">
        <v>3077</v>
      </c>
      <c r="C1153" s="337" t="s">
        <v>12</v>
      </c>
      <c r="D1153" s="338">
        <v>29.08</v>
      </c>
    </row>
    <row r="1154" spans="1:4">
      <c r="A1154" s="339" t="s">
        <v>4923</v>
      </c>
      <c r="B1154" s="340" t="s">
        <v>2582</v>
      </c>
      <c r="C1154" s="341" t="s">
        <v>12</v>
      </c>
      <c r="D1154" s="342">
        <v>136.61000000000001</v>
      </c>
    </row>
    <row r="1155" spans="1:4">
      <c r="A1155" s="335" t="s">
        <v>4924</v>
      </c>
      <c r="B1155" s="336" t="s">
        <v>3121</v>
      </c>
      <c r="C1155" s="337" t="s">
        <v>12</v>
      </c>
      <c r="D1155" s="338">
        <v>58.2</v>
      </c>
    </row>
    <row r="1156" spans="1:4">
      <c r="A1156" s="339" t="s">
        <v>4925</v>
      </c>
      <c r="B1156" s="340" t="s">
        <v>3084</v>
      </c>
      <c r="C1156" s="341" t="s">
        <v>3</v>
      </c>
      <c r="D1156" s="342">
        <v>167.52</v>
      </c>
    </row>
    <row r="1157" spans="1:4">
      <c r="A1157" s="335" t="s">
        <v>4926</v>
      </c>
      <c r="B1157" s="336" t="s">
        <v>3086</v>
      </c>
      <c r="C1157" s="337" t="s">
        <v>3</v>
      </c>
      <c r="D1157" s="338">
        <v>42.1</v>
      </c>
    </row>
    <row r="1158" spans="1:4">
      <c r="A1158" s="849" t="s">
        <v>4927</v>
      </c>
      <c r="B1158" s="848" t="s">
        <v>1759</v>
      </c>
      <c r="C1158" s="847"/>
      <c r="D1158" s="846"/>
    </row>
    <row r="1159" spans="1:4">
      <c r="A1159" s="339" t="s">
        <v>4928</v>
      </c>
      <c r="B1159" s="340" t="s">
        <v>3092</v>
      </c>
      <c r="C1159" s="341" t="s">
        <v>12</v>
      </c>
      <c r="D1159" s="342">
        <v>194.81</v>
      </c>
    </row>
    <row r="1160" spans="1:4">
      <c r="A1160" s="335" t="s">
        <v>4929</v>
      </c>
      <c r="B1160" s="336" t="s">
        <v>3075</v>
      </c>
      <c r="C1160" s="337" t="s">
        <v>12</v>
      </c>
      <c r="D1160" s="338">
        <v>186.05</v>
      </c>
    </row>
    <row r="1161" spans="1:4">
      <c r="A1161" s="339" t="s">
        <v>4930</v>
      </c>
      <c r="B1161" s="340" t="s">
        <v>3077</v>
      </c>
      <c r="C1161" s="341" t="s">
        <v>12</v>
      </c>
      <c r="D1161" s="342">
        <v>29.08</v>
      </c>
    </row>
    <row r="1162" spans="1:4">
      <c r="A1162" s="335" t="s">
        <v>4931</v>
      </c>
      <c r="B1162" s="336" t="s">
        <v>2582</v>
      </c>
      <c r="C1162" s="337" t="s">
        <v>12</v>
      </c>
      <c r="D1162" s="338">
        <v>136.61000000000001</v>
      </c>
    </row>
    <row r="1163" spans="1:4">
      <c r="A1163" s="339" t="s">
        <v>4932</v>
      </c>
      <c r="B1163" s="340" t="s">
        <v>3121</v>
      </c>
      <c r="C1163" s="341" t="s">
        <v>12</v>
      </c>
      <c r="D1163" s="342">
        <v>58.2</v>
      </c>
    </row>
    <row r="1164" spans="1:4">
      <c r="A1164" s="335" t="s">
        <v>4933</v>
      </c>
      <c r="B1164" s="336" t="s">
        <v>3084</v>
      </c>
      <c r="C1164" s="337" t="s">
        <v>3</v>
      </c>
      <c r="D1164" s="338">
        <v>167.52</v>
      </c>
    </row>
    <row r="1165" spans="1:4">
      <c r="A1165" s="339" t="s">
        <v>4934</v>
      </c>
      <c r="B1165" s="340" t="s">
        <v>3086</v>
      </c>
      <c r="C1165" s="341" t="s">
        <v>3</v>
      </c>
      <c r="D1165" s="342">
        <v>42.1</v>
      </c>
    </row>
    <row r="1166" spans="1:4">
      <c r="A1166" s="849" t="s">
        <v>4935</v>
      </c>
      <c r="B1166" s="848" t="s">
        <v>1049</v>
      </c>
      <c r="C1166" s="847"/>
      <c r="D1166" s="846"/>
    </row>
    <row r="1167" spans="1:4">
      <c r="A1167" s="335" t="s">
        <v>4936</v>
      </c>
      <c r="B1167" s="336" t="s">
        <v>3092</v>
      </c>
      <c r="C1167" s="337" t="s">
        <v>12</v>
      </c>
      <c r="D1167" s="342">
        <v>194.81</v>
      </c>
    </row>
    <row r="1168" spans="1:4">
      <c r="A1168" s="339" t="s">
        <v>4937</v>
      </c>
      <c r="B1168" s="340" t="s">
        <v>3075</v>
      </c>
      <c r="C1168" s="341" t="s">
        <v>12</v>
      </c>
      <c r="D1168" s="338">
        <v>186.05</v>
      </c>
    </row>
    <row r="1169" spans="1:4">
      <c r="A1169" s="335" t="s">
        <v>4938</v>
      </c>
      <c r="B1169" s="336" t="s">
        <v>3077</v>
      </c>
      <c r="C1169" s="337" t="s">
        <v>12</v>
      </c>
      <c r="D1169" s="342">
        <v>29.08</v>
      </c>
    </row>
    <row r="1170" spans="1:4">
      <c r="A1170" s="339" t="s">
        <v>4939</v>
      </c>
      <c r="B1170" s="340" t="s">
        <v>2582</v>
      </c>
      <c r="C1170" s="341" t="s">
        <v>12</v>
      </c>
      <c r="D1170" s="338">
        <v>136.61000000000001</v>
      </c>
    </row>
    <row r="1171" spans="1:4">
      <c r="A1171" s="335" t="s">
        <v>4940</v>
      </c>
      <c r="B1171" s="336" t="s">
        <v>3121</v>
      </c>
      <c r="C1171" s="337" t="s">
        <v>12</v>
      </c>
      <c r="D1171" s="342">
        <v>58.2</v>
      </c>
    </row>
    <row r="1172" spans="1:4">
      <c r="A1172" s="339" t="s">
        <v>4941</v>
      </c>
      <c r="B1172" s="340" t="s">
        <v>3084</v>
      </c>
      <c r="C1172" s="341" t="s">
        <v>3</v>
      </c>
      <c r="D1172" s="338">
        <v>167.52</v>
      </c>
    </row>
    <row r="1173" spans="1:4">
      <c r="A1173" s="335" t="s">
        <v>4942</v>
      </c>
      <c r="B1173" s="336" t="s">
        <v>3086</v>
      </c>
      <c r="C1173" s="337" t="s">
        <v>3</v>
      </c>
      <c r="D1173" s="342">
        <v>42.1</v>
      </c>
    </row>
    <row r="1174" spans="1:4">
      <c r="A1174" s="849" t="s">
        <v>4943</v>
      </c>
      <c r="B1174" s="848" t="s">
        <v>1048</v>
      </c>
      <c r="C1174" s="847"/>
      <c r="D1174" s="846"/>
    </row>
    <row r="1175" spans="1:4">
      <c r="A1175" s="339" t="s">
        <v>4944</v>
      </c>
      <c r="B1175" s="340" t="s">
        <v>3115</v>
      </c>
      <c r="C1175" s="341" t="s">
        <v>12</v>
      </c>
      <c r="D1175" s="342">
        <v>55.86</v>
      </c>
    </row>
    <row r="1176" spans="1:4">
      <c r="A1176" s="335" t="s">
        <v>4945</v>
      </c>
      <c r="B1176" s="336" t="s">
        <v>3092</v>
      </c>
      <c r="C1176" s="337" t="s">
        <v>12</v>
      </c>
      <c r="D1176" s="338">
        <v>145.24</v>
      </c>
    </row>
    <row r="1177" spans="1:4">
      <c r="A1177" s="339" t="s">
        <v>4946</v>
      </c>
      <c r="B1177" s="340" t="s">
        <v>3075</v>
      </c>
      <c r="C1177" s="341" t="s">
        <v>12</v>
      </c>
      <c r="D1177" s="342">
        <v>67.7</v>
      </c>
    </row>
    <row r="1178" spans="1:4">
      <c r="A1178" s="335" t="s">
        <v>4947</v>
      </c>
      <c r="B1178" s="336" t="s">
        <v>3077</v>
      </c>
      <c r="C1178" s="337" t="s">
        <v>12</v>
      </c>
      <c r="D1178" s="338">
        <v>37.75</v>
      </c>
    </row>
    <row r="1179" spans="1:4">
      <c r="A1179" s="339" t="s">
        <v>4948</v>
      </c>
      <c r="B1179" s="340" t="s">
        <v>2582</v>
      </c>
      <c r="C1179" s="341" t="s">
        <v>12</v>
      </c>
      <c r="D1179" s="342">
        <v>167.81</v>
      </c>
    </row>
    <row r="1180" spans="1:4">
      <c r="A1180" s="335" t="s">
        <v>4949</v>
      </c>
      <c r="B1180" s="336" t="s">
        <v>3121</v>
      </c>
      <c r="C1180" s="337" t="s">
        <v>12</v>
      </c>
      <c r="D1180" s="338">
        <v>24.05</v>
      </c>
    </row>
    <row r="1181" spans="1:4">
      <c r="A1181" s="339" t="s">
        <v>4950</v>
      </c>
      <c r="B1181" s="340" t="s">
        <v>4951</v>
      </c>
      <c r="C1181" s="341" t="s">
        <v>12</v>
      </c>
      <c r="D1181" s="342">
        <v>0.55000000000000004</v>
      </c>
    </row>
    <row r="1182" spans="1:4">
      <c r="A1182" s="335" t="s">
        <v>4952</v>
      </c>
      <c r="B1182" s="336" t="s">
        <v>3084</v>
      </c>
      <c r="C1182" s="337" t="s">
        <v>3</v>
      </c>
      <c r="D1182" s="338">
        <v>131.49</v>
      </c>
    </row>
    <row r="1183" spans="1:4">
      <c r="A1183" s="339" t="s">
        <v>4953</v>
      </c>
      <c r="B1183" s="340" t="s">
        <v>3086</v>
      </c>
      <c r="C1183" s="341" t="s">
        <v>3</v>
      </c>
      <c r="D1183" s="342">
        <v>31.49</v>
      </c>
    </row>
    <row r="1184" spans="1:4">
      <c r="A1184" s="849" t="s">
        <v>4954</v>
      </c>
      <c r="B1184" s="848" t="s">
        <v>1055</v>
      </c>
      <c r="C1184" s="847"/>
      <c r="D1184" s="846"/>
    </row>
    <row r="1185" spans="1:4">
      <c r="A1185" s="335" t="s">
        <v>4955</v>
      </c>
      <c r="B1185" s="336" t="s">
        <v>3075</v>
      </c>
      <c r="C1185" s="337" t="s">
        <v>12</v>
      </c>
      <c r="D1185" s="338">
        <v>48.21</v>
      </c>
    </row>
    <row r="1186" spans="1:4">
      <c r="A1186" s="339" t="s">
        <v>4956</v>
      </c>
      <c r="B1186" s="340" t="s">
        <v>3077</v>
      </c>
      <c r="C1186" s="341" t="s">
        <v>12</v>
      </c>
      <c r="D1186" s="342">
        <v>96.42</v>
      </c>
    </row>
    <row r="1187" spans="1:4">
      <c r="A1187" s="849" t="s">
        <v>4957</v>
      </c>
      <c r="B1187" s="848" t="s">
        <v>1058</v>
      </c>
      <c r="C1187" s="847"/>
      <c r="D1187" s="846"/>
    </row>
    <row r="1188" spans="1:4">
      <c r="A1188" s="335" t="s">
        <v>4958</v>
      </c>
      <c r="B1188" s="336" t="s">
        <v>3075</v>
      </c>
      <c r="C1188" s="337" t="s">
        <v>12</v>
      </c>
      <c r="D1188" s="338">
        <v>28.9</v>
      </c>
    </row>
    <row r="1189" spans="1:4">
      <c r="A1189" s="339" t="s">
        <v>4959</v>
      </c>
      <c r="B1189" s="340" t="s">
        <v>3077</v>
      </c>
      <c r="C1189" s="341" t="s">
        <v>12</v>
      </c>
      <c r="D1189" s="342">
        <v>57.81</v>
      </c>
    </row>
    <row r="1190" spans="1:4">
      <c r="A1190" s="849" t="s">
        <v>4960</v>
      </c>
      <c r="B1190" s="848" t="s">
        <v>1823</v>
      </c>
      <c r="C1190" s="847"/>
      <c r="D1190" s="846"/>
    </row>
    <row r="1191" spans="1:4">
      <c r="A1191" s="335" t="s">
        <v>4961</v>
      </c>
      <c r="B1191" s="336" t="s">
        <v>3075</v>
      </c>
      <c r="C1191" s="337" t="s">
        <v>12</v>
      </c>
      <c r="D1191" s="338">
        <v>30.09</v>
      </c>
    </row>
    <row r="1192" spans="1:4">
      <c r="A1192" s="339" t="s">
        <v>4962</v>
      </c>
      <c r="B1192" s="340" t="s">
        <v>3077</v>
      </c>
      <c r="C1192" s="341" t="s">
        <v>12</v>
      </c>
      <c r="D1192" s="342">
        <v>60.18</v>
      </c>
    </row>
    <row r="1193" spans="1:4">
      <c r="A1193" s="331" t="s">
        <v>3259</v>
      </c>
      <c r="B1193" s="332" t="s">
        <v>160</v>
      </c>
      <c r="C1193" s="333"/>
      <c r="D1193" s="334"/>
    </row>
    <row r="1194" spans="1:4">
      <c r="A1194" s="849" t="s">
        <v>3261</v>
      </c>
      <c r="B1194" s="848" t="s">
        <v>1056</v>
      </c>
      <c r="C1194" s="847"/>
      <c r="D1194" s="846"/>
    </row>
    <row r="1195" spans="1:4">
      <c r="A1195" s="335" t="s">
        <v>3262</v>
      </c>
      <c r="B1195" s="336" t="s">
        <v>1897</v>
      </c>
      <c r="C1195" s="337" t="s">
        <v>12</v>
      </c>
      <c r="D1195" s="338">
        <v>13.45</v>
      </c>
    </row>
    <row r="1196" spans="1:4">
      <c r="A1196" s="339" t="s">
        <v>3263</v>
      </c>
      <c r="B1196" s="340" t="s">
        <v>4963</v>
      </c>
      <c r="C1196" s="341" t="s">
        <v>12</v>
      </c>
      <c r="D1196" s="342">
        <v>228.88</v>
      </c>
    </row>
    <row r="1197" spans="1:4">
      <c r="A1197" s="849" t="s">
        <v>3270</v>
      </c>
      <c r="B1197" s="848" t="s">
        <v>1053</v>
      </c>
      <c r="C1197" s="847"/>
      <c r="D1197" s="846"/>
    </row>
    <row r="1198" spans="1:4">
      <c r="A1198" s="335" t="s">
        <v>3271</v>
      </c>
      <c r="B1198" s="336" t="s">
        <v>1897</v>
      </c>
      <c r="C1198" s="337" t="s">
        <v>12</v>
      </c>
      <c r="D1198" s="338">
        <v>10.94</v>
      </c>
    </row>
    <row r="1199" spans="1:4">
      <c r="A1199" s="339" t="s">
        <v>3272</v>
      </c>
      <c r="B1199" s="340" t="s">
        <v>4963</v>
      </c>
      <c r="C1199" s="341" t="s">
        <v>12</v>
      </c>
      <c r="D1199" s="342">
        <v>293.94</v>
      </c>
    </row>
    <row r="1200" spans="1:4">
      <c r="A1200" s="849" t="s">
        <v>3277</v>
      </c>
      <c r="B1200" s="848" t="s">
        <v>1052</v>
      </c>
      <c r="C1200" s="847"/>
      <c r="D1200" s="846"/>
    </row>
    <row r="1201" spans="1:4">
      <c r="A1201" s="335" t="s">
        <v>3278</v>
      </c>
      <c r="B1201" s="336" t="s">
        <v>1897</v>
      </c>
      <c r="C1201" s="337" t="s">
        <v>12</v>
      </c>
      <c r="D1201" s="338">
        <v>12.41</v>
      </c>
    </row>
    <row r="1202" spans="1:4">
      <c r="A1202" s="331" t="s">
        <v>3363</v>
      </c>
      <c r="B1202" s="332" t="s">
        <v>3260</v>
      </c>
      <c r="C1202" s="333"/>
      <c r="D1202" s="334"/>
    </row>
    <row r="1203" spans="1:4">
      <c r="A1203" s="849" t="s">
        <v>3365</v>
      </c>
      <c r="B1203" s="848" t="s">
        <v>1056</v>
      </c>
      <c r="C1203" s="847"/>
      <c r="D1203" s="846"/>
    </row>
    <row r="1204" spans="1:4">
      <c r="A1204" s="1150" t="s">
        <v>3366</v>
      </c>
      <c r="B1204" s="1151" t="s">
        <v>1760</v>
      </c>
      <c r="C1204" s="1152" t="s">
        <v>12</v>
      </c>
      <c r="D1204" s="1153">
        <v>31.1</v>
      </c>
    </row>
    <row r="1205" spans="1:4">
      <c r="A1205" s="1158" t="s">
        <v>3368</v>
      </c>
      <c r="B1205" s="1010" t="s">
        <v>1761</v>
      </c>
      <c r="C1205" s="1011" t="s">
        <v>12</v>
      </c>
      <c r="D1205" s="1002">
        <v>71.81</v>
      </c>
    </row>
    <row r="1206" spans="1:4">
      <c r="A1206" s="339" t="s">
        <v>4964</v>
      </c>
      <c r="B1206" s="340" t="s">
        <v>3265</v>
      </c>
      <c r="C1206" s="341" t="s">
        <v>12</v>
      </c>
      <c r="D1206" s="342">
        <v>35.299999999999997</v>
      </c>
    </row>
    <row r="1207" spans="1:4">
      <c r="A1207" s="1150" t="s">
        <v>4965</v>
      </c>
      <c r="B1207" s="1151" t="s">
        <v>1762</v>
      </c>
      <c r="C1207" s="1152" t="s">
        <v>12</v>
      </c>
      <c r="D1207" s="1153">
        <v>21.36</v>
      </c>
    </row>
    <row r="1208" spans="1:4">
      <c r="A1208" s="1159" t="s">
        <v>4966</v>
      </c>
      <c r="B1208" s="1160" t="s">
        <v>1773</v>
      </c>
      <c r="C1208" s="1161" t="s">
        <v>12</v>
      </c>
      <c r="D1208" s="1162">
        <v>41.83</v>
      </c>
    </row>
    <row r="1209" spans="1:4">
      <c r="A1209" s="1158" t="s">
        <v>4967</v>
      </c>
      <c r="B1209" s="1010" t="s">
        <v>1763</v>
      </c>
      <c r="C1209" s="1011" t="s">
        <v>12</v>
      </c>
      <c r="D1209" s="1002">
        <v>17.32</v>
      </c>
    </row>
    <row r="1210" spans="1:4">
      <c r="A1210" s="1154" t="s">
        <v>4968</v>
      </c>
      <c r="B1210" s="1155" t="s">
        <v>1766</v>
      </c>
      <c r="C1210" s="1156" t="s">
        <v>12</v>
      </c>
      <c r="D1210" s="1157">
        <v>251.76</v>
      </c>
    </row>
    <row r="1211" spans="1:4">
      <c r="A1211" s="1154" t="s">
        <v>4969</v>
      </c>
      <c r="B1211" s="1155" t="s">
        <v>1767</v>
      </c>
      <c r="C1211" s="1156" t="s">
        <v>12</v>
      </c>
      <c r="D1211" s="1157">
        <v>395.97</v>
      </c>
    </row>
    <row r="1212" spans="1:4">
      <c r="A1212" s="849" t="s">
        <v>3370</v>
      </c>
      <c r="B1212" s="848" t="s">
        <v>1053</v>
      </c>
      <c r="C1212" s="847"/>
      <c r="D1212" s="846"/>
    </row>
    <row r="1213" spans="1:4">
      <c r="A1213" s="1150" t="s">
        <v>3371</v>
      </c>
      <c r="B1213" s="1151" t="s">
        <v>1760</v>
      </c>
      <c r="C1213" s="1152" t="s">
        <v>12</v>
      </c>
      <c r="D1213" s="1153">
        <v>28.57</v>
      </c>
    </row>
    <row r="1214" spans="1:4">
      <c r="A1214" s="1158" t="s">
        <v>3372</v>
      </c>
      <c r="B1214" s="1010" t="s">
        <v>1761</v>
      </c>
      <c r="C1214" s="1011" t="s">
        <v>12</v>
      </c>
      <c r="D1214" s="1002">
        <v>68.900000000000006</v>
      </c>
    </row>
    <row r="1215" spans="1:4">
      <c r="A1215" s="339" t="s">
        <v>4970</v>
      </c>
      <c r="B1215" s="340" t="s">
        <v>3265</v>
      </c>
      <c r="C1215" s="341" t="s">
        <v>12</v>
      </c>
      <c r="D1215" s="342">
        <v>43.33</v>
      </c>
    </row>
    <row r="1216" spans="1:4">
      <c r="A1216" s="1150" t="s">
        <v>4971</v>
      </c>
      <c r="B1216" s="1151" t="s">
        <v>1762</v>
      </c>
      <c r="C1216" s="1152" t="s">
        <v>12</v>
      </c>
      <c r="D1216" s="1153">
        <v>19.989999999999998</v>
      </c>
    </row>
    <row r="1217" spans="1:4">
      <c r="A1217" s="1154" t="s">
        <v>4972</v>
      </c>
      <c r="B1217" s="1155" t="s">
        <v>1767</v>
      </c>
      <c r="C1217" s="1156" t="s">
        <v>12</v>
      </c>
      <c r="D1217" s="1157">
        <v>462.15</v>
      </c>
    </row>
    <row r="1218" spans="1:4">
      <c r="A1218" s="1154" t="s">
        <v>4973</v>
      </c>
      <c r="B1218" s="1155" t="s">
        <v>1768</v>
      </c>
      <c r="C1218" s="1156" t="s">
        <v>12</v>
      </c>
      <c r="D1218" s="1157">
        <v>9.9499999999999993</v>
      </c>
    </row>
    <row r="1219" spans="1:4">
      <c r="A1219" s="849" t="s">
        <v>3373</v>
      </c>
      <c r="B1219" s="848" t="s">
        <v>1052</v>
      </c>
      <c r="C1219" s="847"/>
      <c r="D1219" s="846"/>
    </row>
    <row r="1220" spans="1:4">
      <c r="A1220" s="1150" t="s">
        <v>3374</v>
      </c>
      <c r="B1220" s="1151" t="s">
        <v>1760</v>
      </c>
      <c r="C1220" s="1152" t="s">
        <v>12</v>
      </c>
      <c r="D1220" s="1153">
        <v>28.6</v>
      </c>
    </row>
    <row r="1221" spans="1:4">
      <c r="A1221" s="1158" t="s">
        <v>3375</v>
      </c>
      <c r="B1221" s="1010" t="s">
        <v>1761</v>
      </c>
      <c r="C1221" s="1011" t="s">
        <v>12</v>
      </c>
      <c r="D1221" s="1002">
        <v>73.53</v>
      </c>
    </row>
    <row r="1222" spans="1:4">
      <c r="A1222" s="339" t="s">
        <v>4974</v>
      </c>
      <c r="B1222" s="340" t="s">
        <v>3265</v>
      </c>
      <c r="C1222" s="341" t="s">
        <v>12</v>
      </c>
      <c r="D1222" s="342">
        <v>45.32</v>
      </c>
    </row>
    <row r="1223" spans="1:4">
      <c r="A1223" s="1150" t="s">
        <v>4975</v>
      </c>
      <c r="B1223" s="1151" t="s">
        <v>1762</v>
      </c>
      <c r="C1223" s="1152" t="s">
        <v>12</v>
      </c>
      <c r="D1223" s="1153">
        <v>21.35</v>
      </c>
    </row>
    <row r="1224" spans="1:4">
      <c r="A1224" s="1154" t="s">
        <v>4976</v>
      </c>
      <c r="B1224" s="1155" t="s">
        <v>1767</v>
      </c>
      <c r="C1224" s="1156" t="s">
        <v>12</v>
      </c>
      <c r="D1224" s="1157">
        <v>502.12</v>
      </c>
    </row>
    <row r="1225" spans="1:4">
      <c r="A1225" s="1154" t="s">
        <v>4977</v>
      </c>
      <c r="B1225" s="1155" t="s">
        <v>1768</v>
      </c>
      <c r="C1225" s="1156" t="s">
        <v>12</v>
      </c>
      <c r="D1225" s="1157">
        <v>11.06</v>
      </c>
    </row>
    <row r="1226" spans="1:4">
      <c r="A1226" s="849" t="s">
        <v>3376</v>
      </c>
      <c r="B1226" s="848" t="s">
        <v>1051</v>
      </c>
      <c r="C1226" s="847"/>
      <c r="D1226" s="846"/>
    </row>
    <row r="1227" spans="1:4">
      <c r="A1227" s="1159" t="s">
        <v>3377</v>
      </c>
      <c r="B1227" s="1160" t="s">
        <v>1769</v>
      </c>
      <c r="C1227" s="1161" t="s">
        <v>12</v>
      </c>
      <c r="D1227" s="1162">
        <v>180.17</v>
      </c>
    </row>
    <row r="1228" spans="1:4">
      <c r="A1228" s="1159" t="s">
        <v>3378</v>
      </c>
      <c r="B1228" s="1160" t="s">
        <v>1770</v>
      </c>
      <c r="C1228" s="1161" t="s">
        <v>12</v>
      </c>
      <c r="D1228" s="1162">
        <v>271.27</v>
      </c>
    </row>
    <row r="1229" spans="1:4">
      <c r="A1229" s="1150" t="s">
        <v>4978</v>
      </c>
      <c r="B1229" s="1151" t="s">
        <v>1760</v>
      </c>
      <c r="C1229" s="1152" t="s">
        <v>12</v>
      </c>
      <c r="D1229" s="1153">
        <v>29.32</v>
      </c>
    </row>
    <row r="1230" spans="1:4">
      <c r="A1230" s="1158" t="s">
        <v>4979</v>
      </c>
      <c r="B1230" s="1010" t="s">
        <v>1761</v>
      </c>
      <c r="C1230" s="1011" t="s">
        <v>12</v>
      </c>
      <c r="D1230" s="1002">
        <v>74.3</v>
      </c>
    </row>
    <row r="1231" spans="1:4">
      <c r="A1231" s="1150" t="s">
        <v>4980</v>
      </c>
      <c r="B1231" s="1151" t="s">
        <v>1762</v>
      </c>
      <c r="C1231" s="1152" t="s">
        <v>12</v>
      </c>
      <c r="D1231" s="1153">
        <v>21.84</v>
      </c>
    </row>
    <row r="1232" spans="1:4">
      <c r="A1232" s="1154" t="s">
        <v>4981</v>
      </c>
      <c r="B1232" s="1155" t="s">
        <v>1766</v>
      </c>
      <c r="C1232" s="1156" t="s">
        <v>12</v>
      </c>
      <c r="D1232" s="1157">
        <v>0.08</v>
      </c>
    </row>
    <row r="1233" spans="1:7">
      <c r="A1233" s="849" t="s">
        <v>3379</v>
      </c>
      <c r="B1233" s="848" t="s">
        <v>1050</v>
      </c>
      <c r="C1233" s="847"/>
      <c r="D1233" s="846"/>
    </row>
    <row r="1234" spans="1:7" ht="25.5">
      <c r="A1234" s="339" t="s">
        <v>3380</v>
      </c>
      <c r="B1234" s="340" t="s">
        <v>1770</v>
      </c>
      <c r="C1234" s="341" t="s">
        <v>12</v>
      </c>
      <c r="D1234" s="342">
        <v>432.44</v>
      </c>
      <c r="F1234" s="1160" t="s">
        <v>1770</v>
      </c>
      <c r="G1234" s="1160">
        <f>SUMIF($B$1234:$B$1286,F1234,$D$1234:$D$1286)</f>
        <v>4238.8</v>
      </c>
    </row>
    <row r="1235" spans="1:7">
      <c r="A1235" s="335" t="s">
        <v>3381</v>
      </c>
      <c r="B1235" s="336" t="s">
        <v>1760</v>
      </c>
      <c r="C1235" s="337" t="s">
        <v>12</v>
      </c>
      <c r="D1235" s="338">
        <v>29.22</v>
      </c>
      <c r="F1235" s="1151" t="s">
        <v>1760</v>
      </c>
      <c r="G1235" s="1151">
        <f t="shared" ref="G1235:G1238" si="2">SUMIF($B$1234:$B$1286,F1235,$D$1234:$D$1286)</f>
        <v>286.32</v>
      </c>
    </row>
    <row r="1236" spans="1:7" ht="25.5">
      <c r="A1236" s="339" t="s">
        <v>4982</v>
      </c>
      <c r="B1236" s="340" t="s">
        <v>1761</v>
      </c>
      <c r="C1236" s="341" t="s">
        <v>12</v>
      </c>
      <c r="D1236" s="342">
        <v>73.92</v>
      </c>
      <c r="F1236" s="1010" t="s">
        <v>1761</v>
      </c>
      <c r="G1236" s="1010">
        <f t="shared" si="2"/>
        <v>719.97</v>
      </c>
    </row>
    <row r="1237" spans="1:7">
      <c r="A1237" s="335" t="s">
        <v>4983</v>
      </c>
      <c r="B1237" s="336" t="s">
        <v>1762</v>
      </c>
      <c r="C1237" s="337" t="s">
        <v>12</v>
      </c>
      <c r="D1237" s="338">
        <v>21.35</v>
      </c>
      <c r="F1237" s="1151" t="s">
        <v>1762</v>
      </c>
      <c r="G1237" s="1151">
        <f t="shared" si="2"/>
        <v>199.67</v>
      </c>
    </row>
    <row r="1238" spans="1:7">
      <c r="A1238" s="339" t="s">
        <v>4984</v>
      </c>
      <c r="B1238" s="340" t="s">
        <v>1773</v>
      </c>
      <c r="C1238" s="341" t="s">
        <v>12</v>
      </c>
      <c r="D1238" s="342">
        <v>31.77</v>
      </c>
      <c r="F1238" s="1160" t="s">
        <v>1773</v>
      </c>
      <c r="G1238" s="1160">
        <f t="shared" si="2"/>
        <v>314.55</v>
      </c>
    </row>
    <row r="1239" spans="1:7">
      <c r="A1239" s="849" t="s">
        <v>3382</v>
      </c>
      <c r="B1239" s="848" t="s">
        <v>1753</v>
      </c>
      <c r="C1239" s="847"/>
      <c r="D1239" s="846"/>
    </row>
    <row r="1240" spans="1:7">
      <c r="A1240" s="335" t="s">
        <v>3383</v>
      </c>
      <c r="B1240" s="336" t="s">
        <v>1770</v>
      </c>
      <c r="C1240" s="337" t="s">
        <v>12</v>
      </c>
      <c r="D1240" s="338">
        <v>432.44</v>
      </c>
    </row>
    <row r="1241" spans="1:7">
      <c r="A1241" s="339" t="s">
        <v>3384</v>
      </c>
      <c r="B1241" s="340" t="s">
        <v>1760</v>
      </c>
      <c r="C1241" s="341" t="s">
        <v>12</v>
      </c>
      <c r="D1241" s="342">
        <v>29.22</v>
      </c>
    </row>
    <row r="1242" spans="1:7">
      <c r="A1242" s="335" t="s">
        <v>4985</v>
      </c>
      <c r="B1242" s="336" t="s">
        <v>1761</v>
      </c>
      <c r="C1242" s="337" t="s">
        <v>12</v>
      </c>
      <c r="D1242" s="338">
        <v>73.92</v>
      </c>
    </row>
    <row r="1243" spans="1:7">
      <c r="A1243" s="339" t="s">
        <v>4986</v>
      </c>
      <c r="B1243" s="340" t="s">
        <v>1762</v>
      </c>
      <c r="C1243" s="341" t="s">
        <v>12</v>
      </c>
      <c r="D1243" s="342">
        <v>21.35</v>
      </c>
    </row>
    <row r="1244" spans="1:7">
      <c r="A1244" s="335" t="s">
        <v>4987</v>
      </c>
      <c r="B1244" s="336" t="s">
        <v>1773</v>
      </c>
      <c r="C1244" s="337" t="s">
        <v>12</v>
      </c>
      <c r="D1244" s="338">
        <v>31.77</v>
      </c>
    </row>
    <row r="1245" spans="1:7">
      <c r="A1245" s="849" t="s">
        <v>3385</v>
      </c>
      <c r="B1245" s="848" t="s">
        <v>1754</v>
      </c>
      <c r="C1245" s="847"/>
      <c r="D1245" s="846"/>
    </row>
    <row r="1246" spans="1:7">
      <c r="A1246" s="339" t="s">
        <v>3386</v>
      </c>
      <c r="B1246" s="340" t="s">
        <v>1770</v>
      </c>
      <c r="C1246" s="341" t="s">
        <v>12</v>
      </c>
      <c r="D1246" s="342">
        <v>432.44</v>
      </c>
    </row>
    <row r="1247" spans="1:7">
      <c r="A1247" s="335" t="s">
        <v>3387</v>
      </c>
      <c r="B1247" s="336" t="s">
        <v>1760</v>
      </c>
      <c r="C1247" s="337" t="s">
        <v>12</v>
      </c>
      <c r="D1247" s="338">
        <v>29.22</v>
      </c>
    </row>
    <row r="1248" spans="1:7">
      <c r="A1248" s="339" t="s">
        <v>4988</v>
      </c>
      <c r="B1248" s="340" t="s">
        <v>1761</v>
      </c>
      <c r="C1248" s="341" t="s">
        <v>12</v>
      </c>
      <c r="D1248" s="342">
        <v>73.92</v>
      </c>
    </row>
    <row r="1249" spans="1:4">
      <c r="A1249" s="335" t="s">
        <v>4989</v>
      </c>
      <c r="B1249" s="336" t="s">
        <v>1762</v>
      </c>
      <c r="C1249" s="337" t="s">
        <v>12</v>
      </c>
      <c r="D1249" s="338">
        <v>21.35</v>
      </c>
    </row>
    <row r="1250" spans="1:4">
      <c r="A1250" s="339" t="s">
        <v>4990</v>
      </c>
      <c r="B1250" s="340" t="s">
        <v>1773</v>
      </c>
      <c r="C1250" s="341" t="s">
        <v>12</v>
      </c>
      <c r="D1250" s="342">
        <v>31.77</v>
      </c>
    </row>
    <row r="1251" spans="1:4">
      <c r="A1251" s="849" t="s">
        <v>3388</v>
      </c>
      <c r="B1251" s="848" t="s">
        <v>1755</v>
      </c>
      <c r="C1251" s="847"/>
      <c r="D1251" s="846"/>
    </row>
    <row r="1252" spans="1:4">
      <c r="A1252" s="335" t="s">
        <v>3389</v>
      </c>
      <c r="B1252" s="336" t="s">
        <v>1770</v>
      </c>
      <c r="C1252" s="337" t="s">
        <v>12</v>
      </c>
      <c r="D1252" s="338">
        <v>432.44</v>
      </c>
    </row>
    <row r="1253" spans="1:4">
      <c r="A1253" s="339" t="s">
        <v>3390</v>
      </c>
      <c r="B1253" s="340" t="s">
        <v>1760</v>
      </c>
      <c r="C1253" s="341" t="s">
        <v>12</v>
      </c>
      <c r="D1253" s="342">
        <v>29.22</v>
      </c>
    </row>
    <row r="1254" spans="1:4">
      <c r="A1254" s="335" t="s">
        <v>4991</v>
      </c>
      <c r="B1254" s="336" t="s">
        <v>1761</v>
      </c>
      <c r="C1254" s="337" t="s">
        <v>12</v>
      </c>
      <c r="D1254" s="338">
        <v>73.92</v>
      </c>
    </row>
    <row r="1255" spans="1:4">
      <c r="A1255" s="339" t="s">
        <v>4992</v>
      </c>
      <c r="B1255" s="340" t="s">
        <v>1762</v>
      </c>
      <c r="C1255" s="341" t="s">
        <v>12</v>
      </c>
      <c r="D1255" s="342">
        <v>21.35</v>
      </c>
    </row>
    <row r="1256" spans="1:4">
      <c r="A1256" s="335" t="s">
        <v>4993</v>
      </c>
      <c r="B1256" s="336" t="s">
        <v>1773</v>
      </c>
      <c r="C1256" s="337" t="s">
        <v>12</v>
      </c>
      <c r="D1256" s="338">
        <v>31.77</v>
      </c>
    </row>
    <row r="1257" spans="1:4">
      <c r="A1257" s="849" t="s">
        <v>3391</v>
      </c>
      <c r="B1257" s="848" t="s">
        <v>1756</v>
      </c>
      <c r="C1257" s="847"/>
      <c r="D1257" s="846"/>
    </row>
    <row r="1258" spans="1:4">
      <c r="A1258" s="339" t="s">
        <v>3392</v>
      </c>
      <c r="B1258" s="340" t="s">
        <v>1770</v>
      </c>
      <c r="C1258" s="341" t="s">
        <v>12</v>
      </c>
      <c r="D1258" s="342">
        <v>432.44</v>
      </c>
    </row>
    <row r="1259" spans="1:4">
      <c r="A1259" s="335" t="s">
        <v>3393</v>
      </c>
      <c r="B1259" s="336" t="s">
        <v>1760</v>
      </c>
      <c r="C1259" s="337" t="s">
        <v>12</v>
      </c>
      <c r="D1259" s="338">
        <v>29.22</v>
      </c>
    </row>
    <row r="1260" spans="1:4">
      <c r="A1260" s="339" t="s">
        <v>4994</v>
      </c>
      <c r="B1260" s="340" t="s">
        <v>1761</v>
      </c>
      <c r="C1260" s="341" t="s">
        <v>12</v>
      </c>
      <c r="D1260" s="342">
        <v>73.92</v>
      </c>
    </row>
    <row r="1261" spans="1:4">
      <c r="A1261" s="335" t="s">
        <v>4995</v>
      </c>
      <c r="B1261" s="336" t="s">
        <v>1762</v>
      </c>
      <c r="C1261" s="337" t="s">
        <v>12</v>
      </c>
      <c r="D1261" s="338">
        <v>21.35</v>
      </c>
    </row>
    <row r="1262" spans="1:4">
      <c r="A1262" s="339" t="s">
        <v>4996</v>
      </c>
      <c r="B1262" s="340" t="s">
        <v>1773</v>
      </c>
      <c r="C1262" s="341" t="s">
        <v>12</v>
      </c>
      <c r="D1262" s="342">
        <v>31.77</v>
      </c>
    </row>
    <row r="1263" spans="1:4">
      <c r="A1263" s="849" t="s">
        <v>3394</v>
      </c>
      <c r="B1263" s="848" t="s">
        <v>1757</v>
      </c>
      <c r="C1263" s="847"/>
      <c r="D1263" s="846"/>
    </row>
    <row r="1264" spans="1:4">
      <c r="A1264" s="335" t="s">
        <v>3395</v>
      </c>
      <c r="B1264" s="336" t="s">
        <v>1770</v>
      </c>
      <c r="C1264" s="337" t="s">
        <v>12</v>
      </c>
      <c r="D1264" s="338">
        <v>432.44</v>
      </c>
    </row>
    <row r="1265" spans="1:4">
      <c r="A1265" s="339" t="s">
        <v>3396</v>
      </c>
      <c r="B1265" s="340" t="s">
        <v>1760</v>
      </c>
      <c r="C1265" s="341" t="s">
        <v>12</v>
      </c>
      <c r="D1265" s="342">
        <v>29.22</v>
      </c>
    </row>
    <row r="1266" spans="1:4">
      <c r="A1266" s="335" t="s">
        <v>4997</v>
      </c>
      <c r="B1266" s="336" t="s">
        <v>1761</v>
      </c>
      <c r="C1266" s="337" t="s">
        <v>12</v>
      </c>
      <c r="D1266" s="338">
        <v>73.92</v>
      </c>
    </row>
    <row r="1267" spans="1:4">
      <c r="A1267" s="339" t="s">
        <v>4998</v>
      </c>
      <c r="B1267" s="340" t="s">
        <v>1762</v>
      </c>
      <c r="C1267" s="341" t="s">
        <v>12</v>
      </c>
      <c r="D1267" s="342">
        <v>21.35</v>
      </c>
    </row>
    <row r="1268" spans="1:4">
      <c r="A1268" s="335" t="s">
        <v>4999</v>
      </c>
      <c r="B1268" s="336" t="s">
        <v>1773</v>
      </c>
      <c r="C1268" s="337" t="s">
        <v>12</v>
      </c>
      <c r="D1268" s="338">
        <v>31.77</v>
      </c>
    </row>
    <row r="1269" spans="1:4">
      <c r="A1269" s="849" t="s">
        <v>3397</v>
      </c>
      <c r="B1269" s="848" t="s">
        <v>1758</v>
      </c>
      <c r="C1269" s="847"/>
      <c r="D1269" s="846"/>
    </row>
    <row r="1270" spans="1:4">
      <c r="A1270" s="339" t="s">
        <v>3398</v>
      </c>
      <c r="B1270" s="340" t="s">
        <v>1770</v>
      </c>
      <c r="C1270" s="341" t="s">
        <v>12</v>
      </c>
      <c r="D1270" s="342">
        <v>432.44</v>
      </c>
    </row>
    <row r="1271" spans="1:4">
      <c r="A1271" s="335" t="s">
        <v>3399</v>
      </c>
      <c r="B1271" s="336" t="s">
        <v>1760</v>
      </c>
      <c r="C1271" s="337" t="s">
        <v>12</v>
      </c>
      <c r="D1271" s="338">
        <v>29.22</v>
      </c>
    </row>
    <row r="1272" spans="1:4">
      <c r="A1272" s="339" t="s">
        <v>5000</v>
      </c>
      <c r="B1272" s="340" t="s">
        <v>1761</v>
      </c>
      <c r="C1272" s="341" t="s">
        <v>12</v>
      </c>
      <c r="D1272" s="342">
        <v>73.92</v>
      </c>
    </row>
    <row r="1273" spans="1:4">
      <c r="A1273" s="335" t="s">
        <v>5001</v>
      </c>
      <c r="B1273" s="336" t="s">
        <v>1762</v>
      </c>
      <c r="C1273" s="337" t="s">
        <v>12</v>
      </c>
      <c r="D1273" s="338">
        <v>21.35</v>
      </c>
    </row>
    <row r="1274" spans="1:4">
      <c r="A1274" s="339" t="s">
        <v>5002</v>
      </c>
      <c r="B1274" s="340" t="s">
        <v>1773</v>
      </c>
      <c r="C1274" s="341" t="s">
        <v>12</v>
      </c>
      <c r="D1274" s="342">
        <v>31.77</v>
      </c>
    </row>
    <row r="1275" spans="1:4">
      <c r="A1275" s="849" t="s">
        <v>3400</v>
      </c>
      <c r="B1275" s="848" t="s">
        <v>1759</v>
      </c>
      <c r="C1275" s="847"/>
      <c r="D1275" s="846"/>
    </row>
    <row r="1276" spans="1:4">
      <c r="A1276" s="335" t="s">
        <v>3401</v>
      </c>
      <c r="B1276" s="336" t="s">
        <v>1770</v>
      </c>
      <c r="C1276" s="337" t="s">
        <v>12</v>
      </c>
      <c r="D1276" s="338">
        <v>432.44</v>
      </c>
    </row>
    <row r="1277" spans="1:4">
      <c r="A1277" s="339" t="s">
        <v>3402</v>
      </c>
      <c r="B1277" s="340" t="s">
        <v>1760</v>
      </c>
      <c r="C1277" s="341" t="s">
        <v>12</v>
      </c>
      <c r="D1277" s="342">
        <v>29.25</v>
      </c>
    </row>
    <row r="1278" spans="1:4">
      <c r="A1278" s="335" t="s">
        <v>5003</v>
      </c>
      <c r="B1278" s="336" t="s">
        <v>1761</v>
      </c>
      <c r="C1278" s="337" t="s">
        <v>12</v>
      </c>
      <c r="D1278" s="338">
        <v>73.92</v>
      </c>
    </row>
    <row r="1279" spans="1:4">
      <c r="A1279" s="339" t="s">
        <v>5004</v>
      </c>
      <c r="B1279" s="340" t="s">
        <v>1762</v>
      </c>
      <c r="C1279" s="341" t="s">
        <v>12</v>
      </c>
      <c r="D1279" s="342">
        <v>20</v>
      </c>
    </row>
    <row r="1280" spans="1:4">
      <c r="A1280" s="335" t="s">
        <v>5005</v>
      </c>
      <c r="B1280" s="336" t="s">
        <v>1773</v>
      </c>
      <c r="C1280" s="337" t="s">
        <v>12</v>
      </c>
      <c r="D1280" s="338">
        <v>31.77</v>
      </c>
    </row>
    <row r="1281" spans="1:4">
      <c r="A1281" s="849" t="s">
        <v>3403</v>
      </c>
      <c r="B1281" s="848" t="s">
        <v>1049</v>
      </c>
      <c r="C1281" s="847"/>
      <c r="D1281" s="846"/>
    </row>
    <row r="1282" spans="1:4">
      <c r="A1282" s="339" t="s">
        <v>3404</v>
      </c>
      <c r="B1282" s="340" t="s">
        <v>1770</v>
      </c>
      <c r="C1282" s="341" t="s">
        <v>12</v>
      </c>
      <c r="D1282" s="342">
        <v>779.28</v>
      </c>
    </row>
    <row r="1283" spans="1:4">
      <c r="A1283" s="335" t="s">
        <v>3405</v>
      </c>
      <c r="B1283" s="336" t="s">
        <v>1760</v>
      </c>
      <c r="C1283" s="337" t="s">
        <v>12</v>
      </c>
      <c r="D1283" s="338">
        <v>52.53</v>
      </c>
    </row>
    <row r="1284" spans="1:4">
      <c r="A1284" s="339" t="s">
        <v>5006</v>
      </c>
      <c r="B1284" s="340" t="s">
        <v>1761</v>
      </c>
      <c r="C1284" s="341" t="s">
        <v>12</v>
      </c>
      <c r="D1284" s="342">
        <v>128.61000000000001</v>
      </c>
    </row>
    <row r="1285" spans="1:4">
      <c r="A1285" s="335" t="s">
        <v>5007</v>
      </c>
      <c r="B1285" s="336" t="s">
        <v>1762</v>
      </c>
      <c r="C1285" s="337" t="s">
        <v>12</v>
      </c>
      <c r="D1285" s="338">
        <v>30.22</v>
      </c>
    </row>
    <row r="1286" spans="1:4">
      <c r="A1286" s="339" t="s">
        <v>5008</v>
      </c>
      <c r="B1286" s="340" t="s">
        <v>1773</v>
      </c>
      <c r="C1286" s="341" t="s">
        <v>12</v>
      </c>
      <c r="D1286" s="342">
        <v>60.39</v>
      </c>
    </row>
    <row r="1287" spans="1:4">
      <c r="A1287" s="849" t="s">
        <v>3406</v>
      </c>
      <c r="B1287" s="848" t="s">
        <v>1048</v>
      </c>
      <c r="C1287" s="847"/>
      <c r="D1287" s="846"/>
    </row>
    <row r="1288" spans="1:4">
      <c r="A1288" s="1159" t="s">
        <v>3407</v>
      </c>
      <c r="B1288" s="1160" t="s">
        <v>1769</v>
      </c>
      <c r="C1288" s="1161" t="s">
        <v>12</v>
      </c>
      <c r="D1288" s="1162">
        <v>57.38</v>
      </c>
    </row>
    <row r="1289" spans="1:4">
      <c r="A1289" s="1159" t="s">
        <v>3408</v>
      </c>
      <c r="B1289" s="1160" t="s">
        <v>1770</v>
      </c>
      <c r="C1289" s="1161" t="s">
        <v>12</v>
      </c>
      <c r="D1289" s="1162">
        <v>200.01</v>
      </c>
    </row>
    <row r="1290" spans="1:4">
      <c r="A1290" s="1150" t="s">
        <v>5009</v>
      </c>
      <c r="B1290" s="1151" t="s">
        <v>1760</v>
      </c>
      <c r="C1290" s="1152" t="s">
        <v>12</v>
      </c>
      <c r="D1290" s="1153">
        <v>30.15</v>
      </c>
    </row>
    <row r="1291" spans="1:4">
      <c r="A1291" s="1158" t="s">
        <v>5010</v>
      </c>
      <c r="B1291" s="1010" t="s">
        <v>1761</v>
      </c>
      <c r="C1291" s="1011" t="s">
        <v>12</v>
      </c>
      <c r="D1291" s="1002">
        <v>74.180000000000007</v>
      </c>
    </row>
    <row r="1292" spans="1:4">
      <c r="A1292" s="1150" t="s">
        <v>5011</v>
      </c>
      <c r="B1292" s="1151" t="s">
        <v>1762</v>
      </c>
      <c r="C1292" s="1152" t="s">
        <v>12</v>
      </c>
      <c r="D1292" s="1153">
        <v>28.87</v>
      </c>
    </row>
    <row r="1293" spans="1:4">
      <c r="A1293" s="1159" t="s">
        <v>5012</v>
      </c>
      <c r="B1293" s="1160" t="s">
        <v>1773</v>
      </c>
      <c r="C1293" s="1161" t="s">
        <v>12</v>
      </c>
      <c r="D1293" s="1162">
        <v>31.16</v>
      </c>
    </row>
    <row r="1294" spans="1:4">
      <c r="A1294" s="849" t="s">
        <v>3409</v>
      </c>
      <c r="B1294" s="848" t="s">
        <v>1055</v>
      </c>
      <c r="C1294" s="847"/>
      <c r="D1294" s="846"/>
    </row>
    <row r="1295" spans="1:4">
      <c r="A1295" s="1158" t="s">
        <v>3410</v>
      </c>
      <c r="B1295" s="1010" t="s">
        <v>1775</v>
      </c>
      <c r="C1295" s="1011" t="s">
        <v>12</v>
      </c>
      <c r="D1295" s="1002">
        <v>48.8</v>
      </c>
    </row>
    <row r="1296" spans="1:4">
      <c r="A1296" s="1150" t="s">
        <v>3411</v>
      </c>
      <c r="B1296" s="1151" t="s">
        <v>1760</v>
      </c>
      <c r="C1296" s="1152" t="s">
        <v>12</v>
      </c>
      <c r="D1296" s="1153">
        <v>28.72</v>
      </c>
    </row>
    <row r="1297" spans="1:4">
      <c r="A1297" s="1158" t="s">
        <v>5013</v>
      </c>
      <c r="B1297" s="1010" t="s">
        <v>1761</v>
      </c>
      <c r="C1297" s="1011" t="s">
        <v>12</v>
      </c>
      <c r="D1297" s="1002">
        <v>72.14</v>
      </c>
    </row>
    <row r="1298" spans="1:4">
      <c r="A1298" s="1150" t="s">
        <v>5014</v>
      </c>
      <c r="B1298" s="1151" t="s">
        <v>1762</v>
      </c>
      <c r="C1298" s="1152" t="s">
        <v>12</v>
      </c>
      <c r="D1298" s="1153">
        <v>8.17</v>
      </c>
    </row>
    <row r="1299" spans="1:4">
      <c r="A1299" s="849" t="s">
        <v>3412</v>
      </c>
      <c r="B1299" s="848" t="s">
        <v>1058</v>
      </c>
      <c r="C1299" s="847"/>
      <c r="D1299" s="846"/>
    </row>
    <row r="1300" spans="1:4">
      <c r="A1300" s="1158" t="s">
        <v>3413</v>
      </c>
      <c r="B1300" s="1010" t="s">
        <v>1775</v>
      </c>
      <c r="C1300" s="1011" t="s">
        <v>12</v>
      </c>
      <c r="D1300" s="1002">
        <v>50</v>
      </c>
    </row>
    <row r="1301" spans="1:4">
      <c r="A1301" s="1150" t="s">
        <v>5015</v>
      </c>
      <c r="B1301" s="1151" t="s">
        <v>1762</v>
      </c>
      <c r="C1301" s="1152" t="s">
        <v>12</v>
      </c>
      <c r="D1301" s="1153">
        <v>8.2100000000000009</v>
      </c>
    </row>
    <row r="1302" spans="1:4">
      <c r="A1302" s="849" t="s">
        <v>3414</v>
      </c>
      <c r="B1302" s="848" t="s">
        <v>1776</v>
      </c>
      <c r="C1302" s="847"/>
      <c r="D1302" s="846"/>
    </row>
    <row r="1303" spans="1:4">
      <c r="A1303" s="1158" t="s">
        <v>3415</v>
      </c>
      <c r="B1303" s="1010" t="s">
        <v>1775</v>
      </c>
      <c r="C1303" s="1011" t="s">
        <v>12</v>
      </c>
      <c r="D1303" s="1002">
        <v>9.5500000000000007</v>
      </c>
    </row>
    <row r="1304" spans="1:4">
      <c r="A1304" s="1150" t="s">
        <v>5016</v>
      </c>
      <c r="B1304" s="1151" t="s">
        <v>1762</v>
      </c>
      <c r="C1304" s="1152" t="s">
        <v>12</v>
      </c>
      <c r="D1304" s="1153">
        <v>6.97</v>
      </c>
    </row>
    <row r="1305" spans="1:4">
      <c r="A1305" s="331" t="s">
        <v>3416</v>
      </c>
      <c r="B1305" s="332" t="s">
        <v>3364</v>
      </c>
      <c r="C1305" s="333"/>
      <c r="D1305" s="334"/>
    </row>
    <row r="1306" spans="1:4">
      <c r="A1306" s="849" t="s">
        <v>3418</v>
      </c>
      <c r="B1306" s="848" t="s">
        <v>1056</v>
      </c>
      <c r="C1306" s="847"/>
      <c r="D1306" s="846"/>
    </row>
    <row r="1307" spans="1:4">
      <c r="A1307" s="335" t="s">
        <v>3419</v>
      </c>
      <c r="B1307" s="336" t="s">
        <v>3367</v>
      </c>
      <c r="C1307" s="337" t="s">
        <v>12</v>
      </c>
      <c r="D1307" s="338">
        <v>87.76</v>
      </c>
    </row>
    <row r="1308" spans="1:4">
      <c r="A1308" s="339" t="s">
        <v>3421</v>
      </c>
      <c r="B1308" s="340" t="s">
        <v>3369</v>
      </c>
      <c r="C1308" s="341" t="s">
        <v>12</v>
      </c>
      <c r="D1308" s="342">
        <v>256.27999999999997</v>
      </c>
    </row>
    <row r="1309" spans="1:4">
      <c r="A1309" s="849" t="s">
        <v>3429</v>
      </c>
      <c r="B1309" s="848" t="s">
        <v>1053</v>
      </c>
      <c r="C1309" s="847"/>
      <c r="D1309" s="846"/>
    </row>
    <row r="1310" spans="1:4">
      <c r="A1310" s="335" t="s">
        <v>3430</v>
      </c>
      <c r="B1310" s="336" t="s">
        <v>3367</v>
      </c>
      <c r="C1310" s="337" t="s">
        <v>12</v>
      </c>
      <c r="D1310" s="338">
        <v>44.14</v>
      </c>
    </row>
    <row r="1311" spans="1:4">
      <c r="A1311" s="339" t="s">
        <v>3431</v>
      </c>
      <c r="B1311" s="340" t="s">
        <v>3369</v>
      </c>
      <c r="C1311" s="341" t="s">
        <v>12</v>
      </c>
      <c r="D1311" s="342">
        <v>296.08</v>
      </c>
    </row>
    <row r="1312" spans="1:4">
      <c r="A1312" s="849" t="s">
        <v>3435</v>
      </c>
      <c r="B1312" s="848" t="s">
        <v>1052</v>
      </c>
      <c r="C1312" s="847"/>
      <c r="D1312" s="846"/>
    </row>
    <row r="1313" spans="1:7">
      <c r="A1313" s="335" t="s">
        <v>3436</v>
      </c>
      <c r="B1313" s="336" t="s">
        <v>3367</v>
      </c>
      <c r="C1313" s="337" t="s">
        <v>12</v>
      </c>
      <c r="D1313" s="338">
        <v>48.29</v>
      </c>
    </row>
    <row r="1314" spans="1:7">
      <c r="A1314" s="339" t="s">
        <v>3437</v>
      </c>
      <c r="B1314" s="340" t="s">
        <v>3369</v>
      </c>
      <c r="C1314" s="341" t="s">
        <v>12</v>
      </c>
      <c r="D1314" s="342">
        <v>377.71</v>
      </c>
    </row>
    <row r="1315" spans="1:7">
      <c r="A1315" s="849" t="s">
        <v>3441</v>
      </c>
      <c r="B1315" s="848" t="s">
        <v>1051</v>
      </c>
      <c r="C1315" s="847"/>
      <c r="D1315" s="846"/>
    </row>
    <row r="1316" spans="1:7">
      <c r="A1316" s="335" t="s">
        <v>3442</v>
      </c>
      <c r="B1316" s="336" t="s">
        <v>3367</v>
      </c>
      <c r="C1316" s="337" t="s">
        <v>12</v>
      </c>
      <c r="D1316" s="338">
        <v>195.76</v>
      </c>
    </row>
    <row r="1317" spans="1:7">
      <c r="A1317" s="339" t="s">
        <v>3443</v>
      </c>
      <c r="B1317" s="340" t="s">
        <v>3369</v>
      </c>
      <c r="C1317" s="341" t="s">
        <v>12</v>
      </c>
      <c r="D1317" s="342">
        <v>4.4000000000000004</v>
      </c>
    </row>
    <row r="1318" spans="1:7">
      <c r="A1318" s="849" t="s">
        <v>3446</v>
      </c>
      <c r="B1318" s="848" t="s">
        <v>1050</v>
      </c>
      <c r="C1318" s="847"/>
      <c r="D1318" s="846"/>
    </row>
    <row r="1319" spans="1:7">
      <c r="A1319" s="335" t="s">
        <v>3447</v>
      </c>
      <c r="B1319" s="336" t="s">
        <v>3367</v>
      </c>
      <c r="C1319" s="337" t="s">
        <v>12</v>
      </c>
      <c r="D1319" s="338">
        <v>194.32</v>
      </c>
      <c r="F1319" s="336" t="s">
        <v>3367</v>
      </c>
      <c r="G1319" s="7">
        <f>SUMIF($B$1319:$B$1344,F1319,$D$1319:$D$1344)</f>
        <v>1748.8899999999996</v>
      </c>
    </row>
    <row r="1320" spans="1:7">
      <c r="A1320" s="339" t="s">
        <v>3448</v>
      </c>
      <c r="B1320" s="340" t="s">
        <v>3369</v>
      </c>
      <c r="C1320" s="341" t="s">
        <v>12</v>
      </c>
      <c r="D1320" s="342">
        <v>4.4000000000000004</v>
      </c>
      <c r="F1320" s="340" t="s">
        <v>3369</v>
      </c>
      <c r="G1320" s="7">
        <f>SUMIF($B$1319:$B$1344,F1320,$D$1319:$D$1344)</f>
        <v>39.539999999999992</v>
      </c>
    </row>
    <row r="1321" spans="1:7">
      <c r="A1321" s="849" t="s">
        <v>3450</v>
      </c>
      <c r="B1321" s="848" t="s">
        <v>1753</v>
      </c>
      <c r="C1321" s="847"/>
      <c r="D1321" s="846"/>
    </row>
    <row r="1322" spans="1:7">
      <c r="A1322" s="335" t="s">
        <v>3451</v>
      </c>
      <c r="B1322" s="336" t="s">
        <v>3367</v>
      </c>
      <c r="C1322" s="337" t="s">
        <v>12</v>
      </c>
      <c r="D1322" s="338">
        <v>194.32</v>
      </c>
    </row>
    <row r="1323" spans="1:7">
      <c r="A1323" s="339" t="s">
        <v>3452</v>
      </c>
      <c r="B1323" s="340" t="s">
        <v>3369</v>
      </c>
      <c r="C1323" s="341" t="s">
        <v>12</v>
      </c>
      <c r="D1323" s="342">
        <v>4.4000000000000004</v>
      </c>
    </row>
    <row r="1324" spans="1:7">
      <c r="A1324" s="849" t="s">
        <v>3454</v>
      </c>
      <c r="B1324" s="848" t="s">
        <v>1754</v>
      </c>
      <c r="C1324" s="847"/>
      <c r="D1324" s="846"/>
    </row>
    <row r="1325" spans="1:7">
      <c r="A1325" s="335" t="s">
        <v>3455</v>
      </c>
      <c r="B1325" s="336" t="s">
        <v>3367</v>
      </c>
      <c r="C1325" s="337" t="s">
        <v>12</v>
      </c>
      <c r="D1325" s="338">
        <v>194.32</v>
      </c>
    </row>
    <row r="1326" spans="1:7">
      <c r="A1326" s="339" t="s">
        <v>3456</v>
      </c>
      <c r="B1326" s="340" t="s">
        <v>3369</v>
      </c>
      <c r="C1326" s="341" t="s">
        <v>12</v>
      </c>
      <c r="D1326" s="342">
        <v>4.4000000000000004</v>
      </c>
    </row>
    <row r="1327" spans="1:7">
      <c r="A1327" s="849" t="s">
        <v>3458</v>
      </c>
      <c r="B1327" s="848" t="s">
        <v>1755</v>
      </c>
      <c r="C1327" s="847"/>
      <c r="D1327" s="846"/>
    </row>
    <row r="1328" spans="1:7">
      <c r="A1328" s="335" t="s">
        <v>3459</v>
      </c>
      <c r="B1328" s="336" t="s">
        <v>3367</v>
      </c>
      <c r="C1328" s="337" t="s">
        <v>12</v>
      </c>
      <c r="D1328" s="338">
        <v>194.32</v>
      </c>
    </row>
    <row r="1329" spans="1:4">
      <c r="A1329" s="339" t="s">
        <v>3460</v>
      </c>
      <c r="B1329" s="340" t="s">
        <v>3369</v>
      </c>
      <c r="C1329" s="341" t="s">
        <v>12</v>
      </c>
      <c r="D1329" s="342">
        <v>4.4000000000000004</v>
      </c>
    </row>
    <row r="1330" spans="1:4">
      <c r="A1330" s="849" t="s">
        <v>3462</v>
      </c>
      <c r="B1330" s="848" t="s">
        <v>1756</v>
      </c>
      <c r="C1330" s="847"/>
      <c r="D1330" s="846"/>
    </row>
    <row r="1331" spans="1:4">
      <c r="A1331" s="335" t="s">
        <v>3463</v>
      </c>
      <c r="B1331" s="336" t="s">
        <v>3367</v>
      </c>
      <c r="C1331" s="337" t="s">
        <v>12</v>
      </c>
      <c r="D1331" s="338">
        <v>194.32</v>
      </c>
    </row>
    <row r="1332" spans="1:4">
      <c r="A1332" s="339" t="s">
        <v>3464</v>
      </c>
      <c r="B1332" s="340" t="s">
        <v>3369</v>
      </c>
      <c r="C1332" s="341" t="s">
        <v>12</v>
      </c>
      <c r="D1332" s="342">
        <v>4.4000000000000004</v>
      </c>
    </row>
    <row r="1333" spans="1:4">
      <c r="A1333" s="849" t="s">
        <v>3466</v>
      </c>
      <c r="B1333" s="848" t="s">
        <v>1757</v>
      </c>
      <c r="C1333" s="847"/>
      <c r="D1333" s="846"/>
    </row>
    <row r="1334" spans="1:4">
      <c r="A1334" s="335" t="s">
        <v>3467</v>
      </c>
      <c r="B1334" s="336" t="s">
        <v>3367</v>
      </c>
      <c r="C1334" s="337" t="s">
        <v>12</v>
      </c>
      <c r="D1334" s="338">
        <v>194.32</v>
      </c>
    </row>
    <row r="1335" spans="1:4">
      <c r="A1335" s="339" t="s">
        <v>3468</v>
      </c>
      <c r="B1335" s="340" t="s">
        <v>3369</v>
      </c>
      <c r="C1335" s="341" t="s">
        <v>12</v>
      </c>
      <c r="D1335" s="342">
        <v>4.4000000000000004</v>
      </c>
    </row>
    <row r="1336" spans="1:4">
      <c r="A1336" s="849" t="s">
        <v>3470</v>
      </c>
      <c r="B1336" s="848" t="s">
        <v>1758</v>
      </c>
      <c r="C1336" s="847"/>
      <c r="D1336" s="846"/>
    </row>
    <row r="1337" spans="1:4">
      <c r="A1337" s="335" t="s">
        <v>3471</v>
      </c>
      <c r="B1337" s="336" t="s">
        <v>3367</v>
      </c>
      <c r="C1337" s="337" t="s">
        <v>12</v>
      </c>
      <c r="D1337" s="338">
        <v>194.32</v>
      </c>
    </row>
    <row r="1338" spans="1:4">
      <c r="A1338" s="339" t="s">
        <v>3472</v>
      </c>
      <c r="B1338" s="340" t="s">
        <v>3369</v>
      </c>
      <c r="C1338" s="341" t="s">
        <v>12</v>
      </c>
      <c r="D1338" s="342">
        <v>4.4000000000000004</v>
      </c>
    </row>
    <row r="1339" spans="1:4">
      <c r="A1339" s="849" t="s">
        <v>3474</v>
      </c>
      <c r="B1339" s="848" t="s">
        <v>1759</v>
      </c>
      <c r="C1339" s="847"/>
      <c r="D1339" s="846"/>
    </row>
    <row r="1340" spans="1:4">
      <c r="A1340" s="335" t="s">
        <v>3475</v>
      </c>
      <c r="B1340" s="336" t="s">
        <v>3367</v>
      </c>
      <c r="C1340" s="337" t="s">
        <v>12</v>
      </c>
      <c r="D1340" s="338">
        <v>194.32</v>
      </c>
    </row>
    <row r="1341" spans="1:4">
      <c r="A1341" s="339" t="s">
        <v>3476</v>
      </c>
      <c r="B1341" s="340" t="s">
        <v>3369</v>
      </c>
      <c r="C1341" s="341" t="s">
        <v>12</v>
      </c>
      <c r="D1341" s="342">
        <v>4.4000000000000004</v>
      </c>
    </row>
    <row r="1342" spans="1:4">
      <c r="A1342" s="849" t="s">
        <v>3478</v>
      </c>
      <c r="B1342" s="848" t="s">
        <v>1049</v>
      </c>
      <c r="C1342" s="847"/>
      <c r="D1342" s="846"/>
    </row>
    <row r="1343" spans="1:4">
      <c r="A1343" s="335" t="s">
        <v>3479</v>
      </c>
      <c r="B1343" s="336" t="s">
        <v>3367</v>
      </c>
      <c r="C1343" s="337" t="s">
        <v>12</v>
      </c>
      <c r="D1343" s="338">
        <v>194.33</v>
      </c>
    </row>
    <row r="1344" spans="1:4">
      <c r="A1344" s="339" t="s">
        <v>3480</v>
      </c>
      <c r="B1344" s="340" t="s">
        <v>3369</v>
      </c>
      <c r="C1344" s="341" t="s">
        <v>12</v>
      </c>
      <c r="D1344" s="342">
        <v>4.34</v>
      </c>
    </row>
    <row r="1345" spans="1:4">
      <c r="A1345" s="849" t="s">
        <v>3482</v>
      </c>
      <c r="B1345" s="848" t="s">
        <v>1048</v>
      </c>
      <c r="C1345" s="847"/>
      <c r="D1345" s="846"/>
    </row>
    <row r="1346" spans="1:4">
      <c r="A1346" s="335" t="s">
        <v>3483</v>
      </c>
      <c r="B1346" s="336" t="s">
        <v>3367</v>
      </c>
      <c r="C1346" s="337" t="s">
        <v>12</v>
      </c>
      <c r="D1346" s="338">
        <v>162.25</v>
      </c>
    </row>
    <row r="1347" spans="1:4">
      <c r="A1347" s="339" t="s">
        <v>3484</v>
      </c>
      <c r="B1347" s="340" t="s">
        <v>3369</v>
      </c>
      <c r="C1347" s="341" t="s">
        <v>12</v>
      </c>
      <c r="D1347" s="342">
        <v>7.96</v>
      </c>
    </row>
    <row r="1348" spans="1:4">
      <c r="A1348" s="849" t="s">
        <v>3486</v>
      </c>
      <c r="B1348" s="848" t="s">
        <v>1055</v>
      </c>
      <c r="C1348" s="847"/>
      <c r="D1348" s="846"/>
    </row>
    <row r="1349" spans="1:4">
      <c r="A1349" s="335" t="s">
        <v>3487</v>
      </c>
      <c r="B1349" s="336" t="s">
        <v>3367</v>
      </c>
      <c r="C1349" s="337" t="s">
        <v>12</v>
      </c>
      <c r="D1349" s="338">
        <v>26.23</v>
      </c>
    </row>
    <row r="1350" spans="1:4">
      <c r="A1350" s="849" t="s">
        <v>3490</v>
      </c>
      <c r="B1350" s="848" t="s">
        <v>1058</v>
      </c>
      <c r="C1350" s="847"/>
      <c r="D1350" s="846"/>
    </row>
    <row r="1351" spans="1:4">
      <c r="A1351" s="339" t="s">
        <v>3491</v>
      </c>
      <c r="B1351" s="340" t="s">
        <v>3367</v>
      </c>
      <c r="C1351" s="341" t="s">
        <v>12</v>
      </c>
      <c r="D1351" s="342">
        <v>28.82</v>
      </c>
    </row>
    <row r="1352" spans="1:4">
      <c r="A1352" s="849" t="s">
        <v>3493</v>
      </c>
      <c r="B1352" s="848" t="s">
        <v>1776</v>
      </c>
      <c r="C1352" s="847"/>
      <c r="D1352" s="846"/>
    </row>
    <row r="1353" spans="1:4">
      <c r="A1353" s="335" t="s">
        <v>3494</v>
      </c>
      <c r="B1353" s="336" t="s">
        <v>3367</v>
      </c>
      <c r="C1353" s="337" t="s">
        <v>12</v>
      </c>
      <c r="D1353" s="338">
        <v>28.82</v>
      </c>
    </row>
    <row r="1354" spans="1:4">
      <c r="A1354" s="331" t="s">
        <v>3496</v>
      </c>
      <c r="B1354" s="332" t="s">
        <v>3417</v>
      </c>
      <c r="C1354" s="333"/>
      <c r="D1354" s="334"/>
    </row>
    <row r="1355" spans="1:4">
      <c r="A1355" s="849" t="s">
        <v>3497</v>
      </c>
      <c r="B1355" s="848" t="s">
        <v>1056</v>
      </c>
      <c r="C1355" s="847"/>
      <c r="D1355" s="846"/>
    </row>
    <row r="1356" spans="1:4">
      <c r="A1356" s="339" t="s">
        <v>5017</v>
      </c>
      <c r="B1356" s="340" t="s">
        <v>3420</v>
      </c>
      <c r="C1356" s="341" t="s">
        <v>12</v>
      </c>
      <c r="D1356" s="342">
        <v>242.33</v>
      </c>
    </row>
    <row r="1357" spans="1:4">
      <c r="A1357" s="335" t="s">
        <v>5018</v>
      </c>
      <c r="B1357" s="336" t="s">
        <v>3422</v>
      </c>
      <c r="C1357" s="337" t="s">
        <v>12</v>
      </c>
      <c r="D1357" s="338">
        <v>218.72</v>
      </c>
    </row>
    <row r="1358" spans="1:4">
      <c r="A1358" s="339" t="s">
        <v>5019</v>
      </c>
      <c r="B1358" s="340" t="s">
        <v>3424</v>
      </c>
      <c r="C1358" s="341" t="s">
        <v>12</v>
      </c>
      <c r="D1358" s="342">
        <v>647.73</v>
      </c>
    </row>
    <row r="1359" spans="1:4">
      <c r="A1359" s="335" t="s">
        <v>5020</v>
      </c>
      <c r="B1359" s="336" t="s">
        <v>3426</v>
      </c>
      <c r="C1359" s="337" t="s">
        <v>12</v>
      </c>
      <c r="D1359" s="338">
        <v>87.76</v>
      </c>
    </row>
    <row r="1360" spans="1:4">
      <c r="A1360" s="339" t="s">
        <v>5021</v>
      </c>
      <c r="B1360" s="340" t="s">
        <v>3428</v>
      </c>
      <c r="C1360" s="341" t="s">
        <v>12</v>
      </c>
      <c r="D1360" s="342">
        <v>256.27999999999997</v>
      </c>
    </row>
    <row r="1361" spans="1:4">
      <c r="A1361" s="849" t="s">
        <v>3514</v>
      </c>
      <c r="B1361" s="848" t="s">
        <v>1053</v>
      </c>
      <c r="C1361" s="847"/>
      <c r="D1361" s="846"/>
    </row>
    <row r="1362" spans="1:4">
      <c r="A1362" s="335" t="s">
        <v>5022</v>
      </c>
      <c r="B1362" s="336" t="s">
        <v>3420</v>
      </c>
      <c r="C1362" s="337" t="s">
        <v>12</v>
      </c>
      <c r="D1362" s="338">
        <v>304.87</v>
      </c>
    </row>
    <row r="1363" spans="1:4">
      <c r="A1363" s="339" t="s">
        <v>5023</v>
      </c>
      <c r="B1363" s="340" t="s">
        <v>3422</v>
      </c>
      <c r="C1363" s="341" t="s">
        <v>12</v>
      </c>
      <c r="D1363" s="342">
        <v>160.78</v>
      </c>
    </row>
    <row r="1364" spans="1:4">
      <c r="A1364" s="335" t="s">
        <v>5024</v>
      </c>
      <c r="B1364" s="336" t="s">
        <v>3424</v>
      </c>
      <c r="C1364" s="337" t="s">
        <v>12</v>
      </c>
      <c r="D1364" s="338">
        <v>472.11</v>
      </c>
    </row>
    <row r="1365" spans="1:4">
      <c r="A1365" s="339" t="s">
        <v>5025</v>
      </c>
      <c r="B1365" s="340" t="s">
        <v>3426</v>
      </c>
      <c r="C1365" s="341" t="s">
        <v>12</v>
      </c>
      <c r="D1365" s="342">
        <v>44.14</v>
      </c>
    </row>
    <row r="1366" spans="1:4">
      <c r="A1366" s="335" t="s">
        <v>5026</v>
      </c>
      <c r="B1366" s="336" t="s">
        <v>3428</v>
      </c>
      <c r="C1366" s="337" t="s">
        <v>12</v>
      </c>
      <c r="D1366" s="338">
        <v>296.08</v>
      </c>
    </row>
    <row r="1367" spans="1:4">
      <c r="A1367" s="849" t="s">
        <v>3524</v>
      </c>
      <c r="B1367" s="848" t="s">
        <v>1052</v>
      </c>
      <c r="C1367" s="847"/>
      <c r="D1367" s="846"/>
    </row>
    <row r="1368" spans="1:4">
      <c r="A1368" s="339" t="s">
        <v>5027</v>
      </c>
      <c r="B1368" s="340" t="s">
        <v>3420</v>
      </c>
      <c r="C1368" s="341" t="s">
        <v>12</v>
      </c>
      <c r="D1368" s="342">
        <v>12.41</v>
      </c>
    </row>
    <row r="1369" spans="1:4">
      <c r="A1369" s="335" t="s">
        <v>5028</v>
      </c>
      <c r="B1369" s="336" t="s">
        <v>3422</v>
      </c>
      <c r="C1369" s="337" t="s">
        <v>12</v>
      </c>
      <c r="D1369" s="338">
        <v>168.8</v>
      </c>
    </row>
    <row r="1370" spans="1:4">
      <c r="A1370" s="339" t="s">
        <v>5029</v>
      </c>
      <c r="B1370" s="340" t="s">
        <v>3424</v>
      </c>
      <c r="C1370" s="341" t="s">
        <v>12</v>
      </c>
      <c r="D1370" s="342">
        <v>513.17999999999995</v>
      </c>
    </row>
    <row r="1371" spans="1:4">
      <c r="A1371" s="335" t="s">
        <v>5030</v>
      </c>
      <c r="B1371" s="336" t="s">
        <v>3426</v>
      </c>
      <c r="C1371" s="337" t="s">
        <v>12</v>
      </c>
      <c r="D1371" s="338">
        <v>48.29</v>
      </c>
    </row>
    <row r="1372" spans="1:4">
      <c r="A1372" s="339" t="s">
        <v>5031</v>
      </c>
      <c r="B1372" s="340" t="s">
        <v>3428</v>
      </c>
      <c r="C1372" s="341" t="s">
        <v>12</v>
      </c>
      <c r="D1372" s="342">
        <v>377.71</v>
      </c>
    </row>
    <row r="1373" spans="1:4">
      <c r="A1373" s="849" t="s">
        <v>3533</v>
      </c>
      <c r="B1373" s="848" t="s">
        <v>1051</v>
      </c>
      <c r="C1373" s="847"/>
      <c r="D1373" s="846"/>
    </row>
    <row r="1374" spans="1:4">
      <c r="A1374" s="335" t="s">
        <v>5032</v>
      </c>
      <c r="B1374" s="336" t="s">
        <v>3422</v>
      </c>
      <c r="C1374" s="337" t="s">
        <v>12</v>
      </c>
      <c r="D1374" s="338">
        <v>576.9</v>
      </c>
    </row>
    <row r="1375" spans="1:4">
      <c r="A1375" s="339" t="s">
        <v>5033</v>
      </c>
      <c r="B1375" s="340" t="s">
        <v>3424</v>
      </c>
      <c r="C1375" s="341" t="s">
        <v>12</v>
      </c>
      <c r="D1375" s="342">
        <v>0.08</v>
      </c>
    </row>
    <row r="1376" spans="1:4">
      <c r="A1376" s="335" t="s">
        <v>5034</v>
      </c>
      <c r="B1376" s="336" t="s">
        <v>3426</v>
      </c>
      <c r="C1376" s="337" t="s">
        <v>12</v>
      </c>
      <c r="D1376" s="338">
        <v>195.76</v>
      </c>
    </row>
    <row r="1377" spans="1:4">
      <c r="A1377" s="339" t="s">
        <v>5035</v>
      </c>
      <c r="B1377" s="340" t="s">
        <v>3428</v>
      </c>
      <c r="C1377" s="341" t="s">
        <v>12</v>
      </c>
      <c r="D1377" s="342">
        <v>4.4000000000000004</v>
      </c>
    </row>
    <row r="1378" spans="1:4">
      <c r="A1378" s="849" t="s">
        <v>3558</v>
      </c>
      <c r="B1378" s="848" t="s">
        <v>1050</v>
      </c>
      <c r="C1378" s="847"/>
      <c r="D1378" s="846"/>
    </row>
    <row r="1379" spans="1:4">
      <c r="A1379" s="335" t="s">
        <v>5036</v>
      </c>
      <c r="B1379" s="336" t="s">
        <v>3422</v>
      </c>
      <c r="C1379" s="337" t="s">
        <v>12</v>
      </c>
      <c r="D1379" s="338">
        <v>588.70000000000005</v>
      </c>
    </row>
    <row r="1380" spans="1:4">
      <c r="A1380" s="339" t="s">
        <v>5037</v>
      </c>
      <c r="B1380" s="340" t="s">
        <v>3426</v>
      </c>
      <c r="C1380" s="341" t="s">
        <v>12</v>
      </c>
      <c r="D1380" s="342">
        <v>194.32</v>
      </c>
    </row>
    <row r="1381" spans="1:4">
      <c r="A1381" s="335" t="s">
        <v>5038</v>
      </c>
      <c r="B1381" s="336" t="s">
        <v>3428</v>
      </c>
      <c r="C1381" s="337" t="s">
        <v>12</v>
      </c>
      <c r="D1381" s="338">
        <v>4.4000000000000004</v>
      </c>
    </row>
    <row r="1382" spans="1:4">
      <c r="A1382" s="849" t="s">
        <v>3583</v>
      </c>
      <c r="B1382" s="848" t="s">
        <v>1753</v>
      </c>
      <c r="C1382" s="847"/>
      <c r="D1382" s="846"/>
    </row>
    <row r="1383" spans="1:4">
      <c r="A1383" s="339" t="s">
        <v>5039</v>
      </c>
      <c r="B1383" s="340" t="s">
        <v>3422</v>
      </c>
      <c r="C1383" s="341" t="s">
        <v>12</v>
      </c>
      <c r="D1383" s="342">
        <v>588.70000000000005</v>
      </c>
    </row>
    <row r="1384" spans="1:4">
      <c r="A1384" s="335" t="s">
        <v>5040</v>
      </c>
      <c r="B1384" s="336" t="s">
        <v>3426</v>
      </c>
      <c r="C1384" s="337" t="s">
        <v>12</v>
      </c>
      <c r="D1384" s="338">
        <v>194.32</v>
      </c>
    </row>
    <row r="1385" spans="1:4">
      <c r="A1385" s="339" t="s">
        <v>5041</v>
      </c>
      <c r="B1385" s="340" t="s">
        <v>3428</v>
      </c>
      <c r="C1385" s="341" t="s">
        <v>12</v>
      </c>
      <c r="D1385" s="342">
        <v>4.4000000000000004</v>
      </c>
    </row>
    <row r="1386" spans="1:4">
      <c r="A1386" s="849" t="s">
        <v>3605</v>
      </c>
      <c r="B1386" s="848" t="s">
        <v>1754</v>
      </c>
      <c r="C1386" s="847"/>
      <c r="D1386" s="846"/>
    </row>
    <row r="1387" spans="1:4">
      <c r="A1387" s="335" t="s">
        <v>5042</v>
      </c>
      <c r="B1387" s="336" t="s">
        <v>3422</v>
      </c>
      <c r="C1387" s="337" t="s">
        <v>12</v>
      </c>
      <c r="D1387" s="338">
        <v>588.70000000000005</v>
      </c>
    </row>
    <row r="1388" spans="1:4">
      <c r="A1388" s="339" t="s">
        <v>5043</v>
      </c>
      <c r="B1388" s="340" t="s">
        <v>3426</v>
      </c>
      <c r="C1388" s="341" t="s">
        <v>12</v>
      </c>
      <c r="D1388" s="342">
        <v>194.32</v>
      </c>
    </row>
    <row r="1389" spans="1:4">
      <c r="A1389" s="335" t="s">
        <v>5044</v>
      </c>
      <c r="B1389" s="336" t="s">
        <v>3428</v>
      </c>
      <c r="C1389" s="337" t="s">
        <v>12</v>
      </c>
      <c r="D1389" s="338">
        <v>4.4000000000000004</v>
      </c>
    </row>
    <row r="1390" spans="1:4">
      <c r="A1390" s="849" t="s">
        <v>3627</v>
      </c>
      <c r="B1390" s="848" t="s">
        <v>1755</v>
      </c>
      <c r="C1390" s="847"/>
      <c r="D1390" s="846"/>
    </row>
    <row r="1391" spans="1:4">
      <c r="A1391" s="339" t="s">
        <v>5045</v>
      </c>
      <c r="B1391" s="340" t="s">
        <v>3422</v>
      </c>
      <c r="C1391" s="341" t="s">
        <v>12</v>
      </c>
      <c r="D1391" s="342">
        <v>588.70000000000005</v>
      </c>
    </row>
    <row r="1392" spans="1:4">
      <c r="A1392" s="335" t="s">
        <v>5046</v>
      </c>
      <c r="B1392" s="336" t="s">
        <v>3426</v>
      </c>
      <c r="C1392" s="337" t="s">
        <v>12</v>
      </c>
      <c r="D1392" s="338">
        <v>194.32</v>
      </c>
    </row>
    <row r="1393" spans="1:4">
      <c r="A1393" s="339" t="s">
        <v>5047</v>
      </c>
      <c r="B1393" s="340" t="s">
        <v>3428</v>
      </c>
      <c r="C1393" s="341" t="s">
        <v>12</v>
      </c>
      <c r="D1393" s="342">
        <v>4.4000000000000004</v>
      </c>
    </row>
    <row r="1394" spans="1:4">
      <c r="A1394" s="849" t="s">
        <v>3649</v>
      </c>
      <c r="B1394" s="848" t="s">
        <v>1756</v>
      </c>
      <c r="C1394" s="847"/>
      <c r="D1394" s="846"/>
    </row>
    <row r="1395" spans="1:4">
      <c r="A1395" s="335" t="s">
        <v>5048</v>
      </c>
      <c r="B1395" s="336" t="s">
        <v>3422</v>
      </c>
      <c r="C1395" s="337" t="s">
        <v>12</v>
      </c>
      <c r="D1395" s="338">
        <v>588.70000000000005</v>
      </c>
    </row>
    <row r="1396" spans="1:4">
      <c r="A1396" s="339" t="s">
        <v>5049</v>
      </c>
      <c r="B1396" s="340" t="s">
        <v>3426</v>
      </c>
      <c r="C1396" s="341" t="s">
        <v>12</v>
      </c>
      <c r="D1396" s="342">
        <v>194.32</v>
      </c>
    </row>
    <row r="1397" spans="1:4">
      <c r="A1397" s="335" t="s">
        <v>5050</v>
      </c>
      <c r="B1397" s="336" t="s">
        <v>3428</v>
      </c>
      <c r="C1397" s="337" t="s">
        <v>12</v>
      </c>
      <c r="D1397" s="338">
        <v>4.4000000000000004</v>
      </c>
    </row>
    <row r="1398" spans="1:4">
      <c r="A1398" s="849" t="s">
        <v>3671</v>
      </c>
      <c r="B1398" s="848" t="s">
        <v>1757</v>
      </c>
      <c r="C1398" s="847"/>
      <c r="D1398" s="846"/>
    </row>
    <row r="1399" spans="1:4">
      <c r="A1399" s="339" t="s">
        <v>5051</v>
      </c>
      <c r="B1399" s="340" t="s">
        <v>3422</v>
      </c>
      <c r="C1399" s="341" t="s">
        <v>12</v>
      </c>
      <c r="D1399" s="342">
        <v>588.70000000000005</v>
      </c>
    </row>
    <row r="1400" spans="1:4">
      <c r="A1400" s="335" t="s">
        <v>5052</v>
      </c>
      <c r="B1400" s="336" t="s">
        <v>3426</v>
      </c>
      <c r="C1400" s="337" t="s">
        <v>12</v>
      </c>
      <c r="D1400" s="338">
        <v>194.32</v>
      </c>
    </row>
    <row r="1401" spans="1:4">
      <c r="A1401" s="339" t="s">
        <v>5053</v>
      </c>
      <c r="B1401" s="340" t="s">
        <v>3428</v>
      </c>
      <c r="C1401" s="341" t="s">
        <v>12</v>
      </c>
      <c r="D1401" s="342">
        <v>4.4000000000000004</v>
      </c>
    </row>
    <row r="1402" spans="1:4">
      <c r="A1402" s="849" t="s">
        <v>3693</v>
      </c>
      <c r="B1402" s="848" t="s">
        <v>1758</v>
      </c>
      <c r="C1402" s="847"/>
      <c r="D1402" s="846"/>
    </row>
    <row r="1403" spans="1:4">
      <c r="A1403" s="335" t="s">
        <v>5054</v>
      </c>
      <c r="B1403" s="336" t="s">
        <v>3422</v>
      </c>
      <c r="C1403" s="337" t="s">
        <v>12</v>
      </c>
      <c r="D1403" s="338">
        <v>588.70000000000005</v>
      </c>
    </row>
    <row r="1404" spans="1:4">
      <c r="A1404" s="339" t="s">
        <v>5055</v>
      </c>
      <c r="B1404" s="340" t="s">
        <v>3426</v>
      </c>
      <c r="C1404" s="341" t="s">
        <v>12</v>
      </c>
      <c r="D1404" s="342">
        <v>194.32</v>
      </c>
    </row>
    <row r="1405" spans="1:4">
      <c r="A1405" s="335" t="s">
        <v>5056</v>
      </c>
      <c r="B1405" s="336" t="s">
        <v>3428</v>
      </c>
      <c r="C1405" s="337" t="s">
        <v>12</v>
      </c>
      <c r="D1405" s="338">
        <v>4.4000000000000004</v>
      </c>
    </row>
    <row r="1406" spans="1:4">
      <c r="A1406" s="849" t="s">
        <v>3715</v>
      </c>
      <c r="B1406" s="848" t="s">
        <v>1759</v>
      </c>
      <c r="C1406" s="847"/>
      <c r="D1406" s="846"/>
    </row>
    <row r="1407" spans="1:4">
      <c r="A1407" s="339" t="s">
        <v>5057</v>
      </c>
      <c r="B1407" s="340" t="s">
        <v>3422</v>
      </c>
      <c r="C1407" s="341" t="s">
        <v>12</v>
      </c>
      <c r="D1407" s="342">
        <v>587.38</v>
      </c>
    </row>
    <row r="1408" spans="1:4">
      <c r="A1408" s="335" t="s">
        <v>5058</v>
      </c>
      <c r="B1408" s="336" t="s">
        <v>3426</v>
      </c>
      <c r="C1408" s="337" t="s">
        <v>12</v>
      </c>
      <c r="D1408" s="338">
        <v>194.32</v>
      </c>
    </row>
    <row r="1409" spans="1:4">
      <c r="A1409" s="339" t="s">
        <v>5059</v>
      </c>
      <c r="B1409" s="340" t="s">
        <v>3428</v>
      </c>
      <c r="C1409" s="341" t="s">
        <v>12</v>
      </c>
      <c r="D1409" s="342">
        <v>4.4000000000000004</v>
      </c>
    </row>
    <row r="1410" spans="1:4">
      <c r="A1410" s="849" t="s">
        <v>3737</v>
      </c>
      <c r="B1410" s="848" t="s">
        <v>1049</v>
      </c>
      <c r="C1410" s="847"/>
      <c r="D1410" s="846"/>
    </row>
    <row r="1411" spans="1:4">
      <c r="A1411" s="335" t="s">
        <v>5060</v>
      </c>
      <c r="B1411" s="336" t="s">
        <v>3422</v>
      </c>
      <c r="C1411" s="337" t="s">
        <v>12</v>
      </c>
      <c r="D1411" s="338">
        <v>1051.03</v>
      </c>
    </row>
    <row r="1412" spans="1:4">
      <c r="A1412" s="339" t="s">
        <v>5061</v>
      </c>
      <c r="B1412" s="340" t="s">
        <v>3426</v>
      </c>
      <c r="C1412" s="341" t="s">
        <v>12</v>
      </c>
      <c r="D1412" s="342">
        <v>194.33</v>
      </c>
    </row>
    <row r="1413" spans="1:4">
      <c r="A1413" s="335" t="s">
        <v>5062</v>
      </c>
      <c r="B1413" s="336" t="s">
        <v>3428</v>
      </c>
      <c r="C1413" s="337" t="s">
        <v>12</v>
      </c>
      <c r="D1413" s="338">
        <v>4.34</v>
      </c>
    </row>
    <row r="1414" spans="1:4">
      <c r="A1414" s="849" t="s">
        <v>3757</v>
      </c>
      <c r="B1414" s="848" t="s">
        <v>1048</v>
      </c>
      <c r="C1414" s="847"/>
      <c r="D1414" s="846"/>
    </row>
    <row r="1415" spans="1:4">
      <c r="A1415" s="339" t="s">
        <v>5063</v>
      </c>
      <c r="B1415" s="340" t="s">
        <v>3422</v>
      </c>
      <c r="C1415" s="341" t="s">
        <v>12</v>
      </c>
      <c r="D1415" s="342">
        <v>421.76</v>
      </c>
    </row>
    <row r="1416" spans="1:4">
      <c r="A1416" s="335" t="s">
        <v>5064</v>
      </c>
      <c r="B1416" s="336" t="s">
        <v>3426</v>
      </c>
      <c r="C1416" s="337" t="s">
        <v>12</v>
      </c>
      <c r="D1416" s="338">
        <v>162.25</v>
      </c>
    </row>
    <row r="1417" spans="1:4">
      <c r="A1417" s="339" t="s">
        <v>5065</v>
      </c>
      <c r="B1417" s="340" t="s">
        <v>3428</v>
      </c>
      <c r="C1417" s="341" t="s">
        <v>12</v>
      </c>
      <c r="D1417" s="342">
        <v>7.96</v>
      </c>
    </row>
    <row r="1418" spans="1:4">
      <c r="A1418" s="849" t="s">
        <v>3789</v>
      </c>
      <c r="B1418" s="848" t="s">
        <v>1055</v>
      </c>
      <c r="C1418" s="847"/>
      <c r="D1418" s="846"/>
    </row>
    <row r="1419" spans="1:4">
      <c r="A1419" s="335" t="s">
        <v>5066</v>
      </c>
      <c r="B1419" s="336" t="s">
        <v>3422</v>
      </c>
      <c r="C1419" s="337" t="s">
        <v>12</v>
      </c>
      <c r="D1419" s="338">
        <v>157.83000000000001</v>
      </c>
    </row>
    <row r="1420" spans="1:4">
      <c r="A1420" s="339" t="s">
        <v>5067</v>
      </c>
      <c r="B1420" s="340" t="s">
        <v>3426</v>
      </c>
      <c r="C1420" s="341" t="s">
        <v>12</v>
      </c>
      <c r="D1420" s="342">
        <v>26.23</v>
      </c>
    </row>
    <row r="1421" spans="1:4">
      <c r="A1421" s="849" t="s">
        <v>3793</v>
      </c>
      <c r="B1421" s="848" t="s">
        <v>1058</v>
      </c>
      <c r="C1421" s="847"/>
      <c r="D1421" s="846"/>
    </row>
    <row r="1422" spans="1:4">
      <c r="A1422" s="335" t="s">
        <v>5068</v>
      </c>
      <c r="B1422" s="336" t="s">
        <v>3422</v>
      </c>
      <c r="C1422" s="337" t="s">
        <v>12</v>
      </c>
      <c r="D1422" s="338">
        <v>58.21</v>
      </c>
    </row>
    <row r="1423" spans="1:4">
      <c r="A1423" s="339" t="s">
        <v>5069</v>
      </c>
      <c r="B1423" s="340" t="s">
        <v>3426</v>
      </c>
      <c r="C1423" s="341" t="s">
        <v>12</v>
      </c>
      <c r="D1423" s="342">
        <v>28.82</v>
      </c>
    </row>
    <row r="1424" spans="1:4">
      <c r="A1424" s="849" t="s">
        <v>5070</v>
      </c>
      <c r="B1424" s="848" t="s">
        <v>1776</v>
      </c>
      <c r="C1424" s="847"/>
      <c r="D1424" s="846"/>
    </row>
    <row r="1425" spans="1:4">
      <c r="A1425" s="335" t="s">
        <v>5071</v>
      </c>
      <c r="B1425" s="336" t="s">
        <v>3422</v>
      </c>
      <c r="C1425" s="337" t="s">
        <v>12</v>
      </c>
      <c r="D1425" s="338">
        <v>16.52</v>
      </c>
    </row>
    <row r="1426" spans="1:4">
      <c r="A1426" s="339" t="s">
        <v>5072</v>
      </c>
      <c r="B1426" s="340" t="s">
        <v>3426</v>
      </c>
      <c r="C1426" s="341" t="s">
        <v>12</v>
      </c>
      <c r="D1426" s="342">
        <v>28.82</v>
      </c>
    </row>
    <row r="1427" spans="1:4">
      <c r="A1427" s="331" t="s">
        <v>3796</v>
      </c>
      <c r="B1427" s="332" t="s">
        <v>165</v>
      </c>
      <c r="C1427" s="333"/>
      <c r="D1427" s="334"/>
    </row>
    <row r="1428" spans="1:4">
      <c r="A1428" s="849" t="s">
        <v>3797</v>
      </c>
      <c r="B1428" s="848" t="s">
        <v>1056</v>
      </c>
      <c r="C1428" s="847"/>
      <c r="D1428" s="846"/>
    </row>
    <row r="1429" spans="1:4">
      <c r="A1429" s="992" t="s">
        <v>3798</v>
      </c>
      <c r="B1429" s="993" t="s">
        <v>1777</v>
      </c>
      <c r="C1429" s="994"/>
      <c r="D1429" s="995"/>
    </row>
    <row r="1430" spans="1:4">
      <c r="A1430" s="335" t="s">
        <v>3799</v>
      </c>
      <c r="B1430" s="336" t="s">
        <v>1778</v>
      </c>
      <c r="C1430" s="337" t="s">
        <v>12</v>
      </c>
      <c r="D1430" s="338">
        <v>1.88</v>
      </c>
    </row>
    <row r="1431" spans="1:4">
      <c r="A1431" s="339" t="s">
        <v>3801</v>
      </c>
      <c r="B1431" s="340" t="s">
        <v>1779</v>
      </c>
      <c r="C1431" s="341" t="s">
        <v>12</v>
      </c>
      <c r="D1431" s="342">
        <v>0.9</v>
      </c>
    </row>
    <row r="1432" spans="1:4">
      <c r="A1432" s="335" t="s">
        <v>5073</v>
      </c>
      <c r="B1432" s="336" t="s">
        <v>1780</v>
      </c>
      <c r="C1432" s="337" t="s">
        <v>12</v>
      </c>
      <c r="D1432" s="338">
        <v>0.9</v>
      </c>
    </row>
    <row r="1433" spans="1:4">
      <c r="A1433" s="339" t="s">
        <v>5074</v>
      </c>
      <c r="B1433" s="340" t="s">
        <v>1781</v>
      </c>
      <c r="C1433" s="341" t="s">
        <v>12</v>
      </c>
      <c r="D1433" s="342">
        <v>3.82</v>
      </c>
    </row>
    <row r="1434" spans="1:4">
      <c r="A1434" s="335" t="s">
        <v>5075</v>
      </c>
      <c r="B1434" s="336" t="s">
        <v>1782</v>
      </c>
      <c r="C1434" s="337" t="s">
        <v>12</v>
      </c>
      <c r="D1434" s="338">
        <v>2.99</v>
      </c>
    </row>
    <row r="1435" spans="1:4">
      <c r="A1435" s="992" t="s">
        <v>3803</v>
      </c>
      <c r="B1435" s="993" t="s">
        <v>1783</v>
      </c>
      <c r="C1435" s="994"/>
      <c r="D1435" s="995"/>
    </row>
    <row r="1436" spans="1:4">
      <c r="A1436" s="339" t="s">
        <v>3804</v>
      </c>
      <c r="B1436" s="340" t="s">
        <v>1784</v>
      </c>
      <c r="C1436" s="341" t="s">
        <v>12</v>
      </c>
      <c r="D1436" s="342">
        <v>2.94</v>
      </c>
    </row>
    <row r="1437" spans="1:4">
      <c r="A1437" s="335" t="s">
        <v>5076</v>
      </c>
      <c r="B1437" s="336" t="s">
        <v>1785</v>
      </c>
      <c r="C1437" s="337" t="s">
        <v>12</v>
      </c>
      <c r="D1437" s="338">
        <v>2.04</v>
      </c>
    </row>
    <row r="1438" spans="1:4">
      <c r="A1438" s="339" t="s">
        <v>5077</v>
      </c>
      <c r="B1438" s="340" t="s">
        <v>1786</v>
      </c>
      <c r="C1438" s="341" t="s">
        <v>12</v>
      </c>
      <c r="D1438" s="342">
        <v>19.350000000000001</v>
      </c>
    </row>
    <row r="1439" spans="1:4">
      <c r="A1439" s="335" t="s">
        <v>5078</v>
      </c>
      <c r="B1439" s="336" t="s">
        <v>1787</v>
      </c>
      <c r="C1439" s="337" t="s">
        <v>12</v>
      </c>
      <c r="D1439" s="338">
        <v>1.43</v>
      </c>
    </row>
    <row r="1440" spans="1:4">
      <c r="A1440" s="339" t="s">
        <v>5079</v>
      </c>
      <c r="B1440" s="340" t="s">
        <v>1788</v>
      </c>
      <c r="C1440" s="341" t="s">
        <v>12</v>
      </c>
      <c r="D1440" s="342">
        <v>1.36</v>
      </c>
    </row>
    <row r="1441" spans="1:4">
      <c r="A1441" s="335" t="s">
        <v>5080</v>
      </c>
      <c r="B1441" s="336" t="s">
        <v>1789</v>
      </c>
      <c r="C1441" s="337" t="s">
        <v>12</v>
      </c>
      <c r="D1441" s="338">
        <v>1.44</v>
      </c>
    </row>
    <row r="1442" spans="1:4">
      <c r="A1442" s="339" t="s">
        <v>5081</v>
      </c>
      <c r="B1442" s="340" t="s">
        <v>1790</v>
      </c>
      <c r="C1442" s="341" t="s">
        <v>12</v>
      </c>
      <c r="D1442" s="342">
        <v>2.23</v>
      </c>
    </row>
    <row r="1443" spans="1:4">
      <c r="A1443" s="335" t="s">
        <v>5082</v>
      </c>
      <c r="B1443" s="336" t="s">
        <v>5083</v>
      </c>
      <c r="C1443" s="337" t="s">
        <v>12</v>
      </c>
      <c r="D1443" s="338">
        <v>3.3</v>
      </c>
    </row>
    <row r="1444" spans="1:4">
      <c r="A1444" s="339" t="s">
        <v>5084</v>
      </c>
      <c r="B1444" s="340" t="s">
        <v>5085</v>
      </c>
      <c r="C1444" s="341" t="s">
        <v>12</v>
      </c>
      <c r="D1444" s="342">
        <v>4.91</v>
      </c>
    </row>
    <row r="1445" spans="1:4">
      <c r="A1445" s="335" t="s">
        <v>5086</v>
      </c>
      <c r="B1445" s="336" t="s">
        <v>5087</v>
      </c>
      <c r="C1445" s="337" t="s">
        <v>12</v>
      </c>
      <c r="D1445" s="338">
        <v>3.3</v>
      </c>
    </row>
    <row r="1446" spans="1:4">
      <c r="A1446" s="849" t="s">
        <v>3805</v>
      </c>
      <c r="B1446" s="848" t="s">
        <v>1053</v>
      </c>
      <c r="C1446" s="847"/>
      <c r="D1446" s="846"/>
    </row>
    <row r="1447" spans="1:4">
      <c r="A1447" s="992" t="s">
        <v>3806</v>
      </c>
      <c r="B1447" s="993" t="s">
        <v>3516</v>
      </c>
      <c r="C1447" s="994"/>
      <c r="D1447" s="995"/>
    </row>
    <row r="1448" spans="1:4">
      <c r="A1448" s="339" t="s">
        <v>3807</v>
      </c>
      <c r="B1448" s="340" t="s">
        <v>1826</v>
      </c>
      <c r="C1448" s="341" t="s">
        <v>3</v>
      </c>
      <c r="D1448" s="342">
        <v>22.24</v>
      </c>
    </row>
    <row r="1449" spans="1:4">
      <c r="A1449" s="992" t="s">
        <v>5088</v>
      </c>
      <c r="B1449" s="993" t="s">
        <v>1777</v>
      </c>
      <c r="C1449" s="994"/>
      <c r="D1449" s="995"/>
    </row>
    <row r="1450" spans="1:4">
      <c r="A1450" s="335" t="s">
        <v>5089</v>
      </c>
      <c r="B1450" s="336" t="s">
        <v>1779</v>
      </c>
      <c r="C1450" s="337" t="s">
        <v>12</v>
      </c>
      <c r="D1450" s="338">
        <v>0.9</v>
      </c>
    </row>
    <row r="1451" spans="1:4">
      <c r="A1451" s="339" t="s">
        <v>5090</v>
      </c>
      <c r="B1451" s="340" t="s">
        <v>1780</v>
      </c>
      <c r="C1451" s="341" t="s">
        <v>12</v>
      </c>
      <c r="D1451" s="342">
        <v>0.9</v>
      </c>
    </row>
    <row r="1452" spans="1:4">
      <c r="A1452" s="992" t="s">
        <v>5091</v>
      </c>
      <c r="B1452" s="993" t="s">
        <v>1783</v>
      </c>
      <c r="C1452" s="994"/>
      <c r="D1452" s="995"/>
    </row>
    <row r="1453" spans="1:4">
      <c r="A1453" s="335" t="s">
        <v>5092</v>
      </c>
      <c r="B1453" s="336" t="s">
        <v>1787</v>
      </c>
      <c r="C1453" s="337" t="s">
        <v>12</v>
      </c>
      <c r="D1453" s="338">
        <v>0.72</v>
      </c>
    </row>
    <row r="1454" spans="1:4">
      <c r="A1454" s="339" t="s">
        <v>5093</v>
      </c>
      <c r="B1454" s="340" t="s">
        <v>1788</v>
      </c>
      <c r="C1454" s="341" t="s">
        <v>12</v>
      </c>
      <c r="D1454" s="342">
        <v>2.72</v>
      </c>
    </row>
    <row r="1455" spans="1:4">
      <c r="A1455" s="849" t="s">
        <v>3808</v>
      </c>
      <c r="B1455" s="848" t="s">
        <v>1052</v>
      </c>
      <c r="C1455" s="847"/>
      <c r="D1455" s="846"/>
    </row>
    <row r="1456" spans="1:4">
      <c r="A1456" s="992" t="s">
        <v>3809</v>
      </c>
      <c r="B1456" s="993" t="s">
        <v>3516</v>
      </c>
      <c r="C1456" s="994"/>
      <c r="D1456" s="995"/>
    </row>
    <row r="1457" spans="1:4">
      <c r="A1457" s="335" t="s">
        <v>3810</v>
      </c>
      <c r="B1457" s="336" t="s">
        <v>1827</v>
      </c>
      <c r="C1457" s="337" t="s">
        <v>3</v>
      </c>
      <c r="D1457" s="338">
        <v>22.24</v>
      </c>
    </row>
    <row r="1458" spans="1:4">
      <c r="A1458" s="992" t="s">
        <v>5094</v>
      </c>
      <c r="B1458" s="993" t="s">
        <v>1777</v>
      </c>
      <c r="C1458" s="994"/>
      <c r="D1458" s="995"/>
    </row>
    <row r="1459" spans="1:4">
      <c r="A1459" s="339" t="s">
        <v>5095</v>
      </c>
      <c r="B1459" s="340" t="s">
        <v>1779</v>
      </c>
      <c r="C1459" s="341" t="s">
        <v>12</v>
      </c>
      <c r="D1459" s="342">
        <v>0.9</v>
      </c>
    </row>
    <row r="1460" spans="1:4">
      <c r="A1460" s="335" t="s">
        <v>5096</v>
      </c>
      <c r="B1460" s="336" t="s">
        <v>1780</v>
      </c>
      <c r="C1460" s="337" t="s">
        <v>12</v>
      </c>
      <c r="D1460" s="338">
        <v>0.9</v>
      </c>
    </row>
    <row r="1461" spans="1:4">
      <c r="A1461" s="992" t="s">
        <v>5097</v>
      </c>
      <c r="B1461" s="993" t="s">
        <v>1783</v>
      </c>
      <c r="C1461" s="994"/>
      <c r="D1461" s="995"/>
    </row>
    <row r="1462" spans="1:4">
      <c r="A1462" s="339" t="s">
        <v>5098</v>
      </c>
      <c r="B1462" s="340" t="s">
        <v>1787</v>
      </c>
      <c r="C1462" s="341" t="s">
        <v>12</v>
      </c>
      <c r="D1462" s="342">
        <v>0.72</v>
      </c>
    </row>
    <row r="1463" spans="1:4">
      <c r="A1463" s="335" t="s">
        <v>5099</v>
      </c>
      <c r="B1463" s="336" t="s">
        <v>1788</v>
      </c>
      <c r="C1463" s="337" t="s">
        <v>12</v>
      </c>
      <c r="D1463" s="338">
        <v>2.72</v>
      </c>
    </row>
    <row r="1464" spans="1:4">
      <c r="A1464" s="849" t="s">
        <v>3811</v>
      </c>
      <c r="B1464" s="848" t="s">
        <v>1051</v>
      </c>
      <c r="C1464" s="847"/>
      <c r="D1464" s="846"/>
    </row>
    <row r="1465" spans="1:4">
      <c r="A1465" s="992" t="s">
        <v>3812</v>
      </c>
      <c r="B1465" s="993" t="s">
        <v>3516</v>
      </c>
      <c r="C1465" s="994"/>
      <c r="D1465" s="995"/>
    </row>
    <row r="1466" spans="1:4">
      <c r="A1466" s="339" t="s">
        <v>3813</v>
      </c>
      <c r="B1466" s="340" t="s">
        <v>3536</v>
      </c>
      <c r="C1466" s="341" t="s">
        <v>3</v>
      </c>
      <c r="D1466" s="342">
        <v>17.899999999999999</v>
      </c>
    </row>
    <row r="1467" spans="1:4">
      <c r="A1467" s="992" t="s">
        <v>3814</v>
      </c>
      <c r="B1467" s="993" t="s">
        <v>1777</v>
      </c>
      <c r="C1467" s="994"/>
      <c r="D1467" s="995"/>
    </row>
    <row r="1468" spans="1:4">
      <c r="A1468" s="335" t="s">
        <v>3815</v>
      </c>
      <c r="B1468" s="336" t="s">
        <v>3539</v>
      </c>
      <c r="C1468" s="337" t="s">
        <v>12</v>
      </c>
      <c r="D1468" s="338">
        <v>0.04</v>
      </c>
    </row>
    <row r="1469" spans="1:4">
      <c r="A1469" s="339" t="s">
        <v>3816</v>
      </c>
      <c r="B1469" s="340" t="s">
        <v>1779</v>
      </c>
      <c r="C1469" s="341" t="s">
        <v>12</v>
      </c>
      <c r="D1469" s="342">
        <v>0.9</v>
      </c>
    </row>
    <row r="1470" spans="1:4">
      <c r="A1470" s="335" t="s">
        <v>3817</v>
      </c>
      <c r="B1470" s="336" t="s">
        <v>1780</v>
      </c>
      <c r="C1470" s="337" t="s">
        <v>12</v>
      </c>
      <c r="D1470" s="338">
        <v>0.9</v>
      </c>
    </row>
    <row r="1471" spans="1:4" ht="25.5">
      <c r="A1471" s="339" t="s">
        <v>3818</v>
      </c>
      <c r="B1471" s="340" t="s">
        <v>1793</v>
      </c>
      <c r="C1471" s="341" t="s">
        <v>12</v>
      </c>
      <c r="D1471" s="342">
        <v>5.29</v>
      </c>
    </row>
    <row r="1472" spans="1:4" ht="25.5">
      <c r="A1472" s="335" t="s">
        <v>3819</v>
      </c>
      <c r="B1472" s="336" t="s">
        <v>1794</v>
      </c>
      <c r="C1472" s="337" t="s">
        <v>12</v>
      </c>
      <c r="D1472" s="338">
        <v>16.61</v>
      </c>
    </row>
    <row r="1473" spans="1:4">
      <c r="A1473" s="339" t="s">
        <v>5100</v>
      </c>
      <c r="B1473" s="340" t="s">
        <v>1795</v>
      </c>
      <c r="C1473" s="341" t="s">
        <v>12</v>
      </c>
      <c r="D1473" s="342">
        <v>4.03</v>
      </c>
    </row>
    <row r="1474" spans="1:4">
      <c r="A1474" s="335" t="s">
        <v>5101</v>
      </c>
      <c r="B1474" s="336" t="s">
        <v>1796</v>
      </c>
      <c r="C1474" s="337" t="s">
        <v>12</v>
      </c>
      <c r="D1474" s="338">
        <v>2.04</v>
      </c>
    </row>
    <row r="1475" spans="1:4">
      <c r="A1475" s="339" t="s">
        <v>5102</v>
      </c>
      <c r="B1475" s="340" t="s">
        <v>1797</v>
      </c>
      <c r="C1475" s="341" t="s">
        <v>12</v>
      </c>
      <c r="D1475" s="342">
        <v>1.6</v>
      </c>
    </row>
    <row r="1476" spans="1:4">
      <c r="A1476" s="335" t="s">
        <v>5103</v>
      </c>
      <c r="B1476" s="336" t="s">
        <v>1798</v>
      </c>
      <c r="C1476" s="337" t="s">
        <v>12</v>
      </c>
      <c r="D1476" s="338">
        <v>9.89</v>
      </c>
    </row>
    <row r="1477" spans="1:4">
      <c r="A1477" s="339" t="s">
        <v>5104</v>
      </c>
      <c r="B1477" s="340" t="s">
        <v>1799</v>
      </c>
      <c r="C1477" s="341" t="s">
        <v>12</v>
      </c>
      <c r="D1477" s="342">
        <v>5.0599999999999996</v>
      </c>
    </row>
    <row r="1478" spans="1:4">
      <c r="A1478" s="992" t="s">
        <v>5105</v>
      </c>
      <c r="B1478" s="993" t="s">
        <v>1783</v>
      </c>
      <c r="C1478" s="994"/>
      <c r="D1478" s="995"/>
    </row>
    <row r="1479" spans="1:4">
      <c r="A1479" s="335" t="s">
        <v>5106</v>
      </c>
      <c r="B1479" s="336" t="s">
        <v>1800</v>
      </c>
      <c r="C1479" s="337" t="s">
        <v>12</v>
      </c>
      <c r="D1479" s="338">
        <v>6.9</v>
      </c>
    </row>
    <row r="1480" spans="1:4">
      <c r="A1480" s="339" t="s">
        <v>5107</v>
      </c>
      <c r="B1480" s="340" t="s">
        <v>1801</v>
      </c>
      <c r="C1480" s="341" t="s">
        <v>12</v>
      </c>
      <c r="D1480" s="342">
        <v>9.2200000000000006</v>
      </c>
    </row>
    <row r="1481" spans="1:4">
      <c r="A1481" s="335" t="s">
        <v>5108</v>
      </c>
      <c r="B1481" s="336" t="s">
        <v>1802</v>
      </c>
      <c r="C1481" s="337" t="s">
        <v>12</v>
      </c>
      <c r="D1481" s="338">
        <v>1.47</v>
      </c>
    </row>
    <row r="1482" spans="1:4">
      <c r="A1482" s="339" t="s">
        <v>5109</v>
      </c>
      <c r="B1482" s="340" t="s">
        <v>1803</v>
      </c>
      <c r="C1482" s="341" t="s">
        <v>12</v>
      </c>
      <c r="D1482" s="342">
        <v>2.9</v>
      </c>
    </row>
    <row r="1483" spans="1:4">
      <c r="A1483" s="335" t="s">
        <v>5110</v>
      </c>
      <c r="B1483" s="336" t="s">
        <v>1804</v>
      </c>
      <c r="C1483" s="337" t="s">
        <v>12</v>
      </c>
      <c r="D1483" s="338">
        <v>2.9</v>
      </c>
    </row>
    <row r="1484" spans="1:4">
      <c r="A1484" s="339" t="s">
        <v>5111</v>
      </c>
      <c r="B1484" s="340" t="s">
        <v>1787</v>
      </c>
      <c r="C1484" s="341" t="s">
        <v>12</v>
      </c>
      <c r="D1484" s="342">
        <v>0.72</v>
      </c>
    </row>
    <row r="1485" spans="1:4">
      <c r="A1485" s="335" t="s">
        <v>5112</v>
      </c>
      <c r="B1485" s="336" t="s">
        <v>1788</v>
      </c>
      <c r="C1485" s="337" t="s">
        <v>12</v>
      </c>
      <c r="D1485" s="338">
        <v>2.72</v>
      </c>
    </row>
    <row r="1486" spans="1:4">
      <c r="A1486" s="339" t="s">
        <v>5113</v>
      </c>
      <c r="B1486" s="340" t="s">
        <v>1805</v>
      </c>
      <c r="C1486" s="341" t="s">
        <v>12</v>
      </c>
      <c r="D1486" s="342">
        <v>5.55</v>
      </c>
    </row>
    <row r="1487" spans="1:4">
      <c r="A1487" s="849" t="s">
        <v>3820</v>
      </c>
      <c r="B1487" s="848" t="s">
        <v>1050</v>
      </c>
      <c r="C1487" s="847"/>
      <c r="D1487" s="846"/>
    </row>
    <row r="1488" spans="1:4">
      <c r="A1488" s="992" t="s">
        <v>3821</v>
      </c>
      <c r="B1488" s="993" t="s">
        <v>3516</v>
      </c>
      <c r="C1488" s="994"/>
      <c r="D1488" s="995"/>
    </row>
    <row r="1489" spans="1:4">
      <c r="A1489" s="335" t="s">
        <v>3822</v>
      </c>
      <c r="B1489" s="336" t="s">
        <v>3561</v>
      </c>
      <c r="C1489" s="337" t="s">
        <v>3</v>
      </c>
      <c r="D1489" s="338">
        <v>8.59</v>
      </c>
    </row>
    <row r="1490" spans="1:4">
      <c r="A1490" s="339" t="s">
        <v>5114</v>
      </c>
      <c r="B1490" s="340" t="s">
        <v>3563</v>
      </c>
      <c r="C1490" s="341" t="s">
        <v>3</v>
      </c>
      <c r="D1490" s="342">
        <v>10.95</v>
      </c>
    </row>
    <row r="1491" spans="1:4">
      <c r="A1491" s="335" t="s">
        <v>5115</v>
      </c>
      <c r="B1491" s="336" t="s">
        <v>3565</v>
      </c>
      <c r="C1491" s="337" t="s">
        <v>3</v>
      </c>
      <c r="D1491" s="338">
        <v>7.89</v>
      </c>
    </row>
    <row r="1492" spans="1:4">
      <c r="A1492" s="992" t="s">
        <v>3823</v>
      </c>
      <c r="B1492" s="993" t="s">
        <v>1777</v>
      </c>
      <c r="C1492" s="994"/>
      <c r="D1492" s="995"/>
    </row>
    <row r="1493" spans="1:4">
      <c r="A1493" s="339" t="s">
        <v>3824</v>
      </c>
      <c r="B1493" s="340" t="s">
        <v>3539</v>
      </c>
      <c r="C1493" s="341" t="s">
        <v>12</v>
      </c>
      <c r="D1493" s="342">
        <v>0.04</v>
      </c>
    </row>
    <row r="1494" spans="1:4">
      <c r="A1494" s="335" t="s">
        <v>3825</v>
      </c>
      <c r="B1494" s="336" t="s">
        <v>1779</v>
      </c>
      <c r="C1494" s="337" t="s">
        <v>12</v>
      </c>
      <c r="D1494" s="338">
        <v>0.9</v>
      </c>
    </row>
    <row r="1495" spans="1:4">
      <c r="A1495" s="339" t="s">
        <v>3826</v>
      </c>
      <c r="B1495" s="340" t="s">
        <v>1780</v>
      </c>
      <c r="C1495" s="341" t="s">
        <v>12</v>
      </c>
      <c r="D1495" s="342">
        <v>0.9</v>
      </c>
    </row>
    <row r="1496" spans="1:4">
      <c r="A1496" s="335" t="s">
        <v>3827</v>
      </c>
      <c r="B1496" s="336" t="s">
        <v>1806</v>
      </c>
      <c r="C1496" s="337" t="s">
        <v>12</v>
      </c>
      <c r="D1496" s="338">
        <v>0.59</v>
      </c>
    </row>
    <row r="1497" spans="1:4">
      <c r="A1497" s="339" t="s">
        <v>5116</v>
      </c>
      <c r="B1497" s="340" t="s">
        <v>1795</v>
      </c>
      <c r="C1497" s="341" t="s">
        <v>12</v>
      </c>
      <c r="D1497" s="342">
        <v>6.05</v>
      </c>
    </row>
    <row r="1498" spans="1:4">
      <c r="A1498" s="335" t="s">
        <v>5117</v>
      </c>
      <c r="B1498" s="336" t="s">
        <v>1796</v>
      </c>
      <c r="C1498" s="337" t="s">
        <v>12</v>
      </c>
      <c r="D1498" s="338">
        <v>3.39</v>
      </c>
    </row>
    <row r="1499" spans="1:4">
      <c r="A1499" s="339" t="s">
        <v>5118</v>
      </c>
      <c r="B1499" s="340" t="s">
        <v>1797</v>
      </c>
      <c r="C1499" s="341" t="s">
        <v>12</v>
      </c>
      <c r="D1499" s="342">
        <v>3.2</v>
      </c>
    </row>
    <row r="1500" spans="1:4">
      <c r="A1500" s="335" t="s">
        <v>5119</v>
      </c>
      <c r="B1500" s="336" t="s">
        <v>1807</v>
      </c>
      <c r="C1500" s="337" t="s">
        <v>12</v>
      </c>
      <c r="D1500" s="338">
        <v>1.95</v>
      </c>
    </row>
    <row r="1501" spans="1:4" ht="25.5">
      <c r="A1501" s="339" t="s">
        <v>5120</v>
      </c>
      <c r="B1501" s="340" t="s">
        <v>1808</v>
      </c>
      <c r="C1501" s="341" t="s">
        <v>12</v>
      </c>
      <c r="D1501" s="342">
        <v>6.74</v>
      </c>
    </row>
    <row r="1502" spans="1:4">
      <c r="A1502" s="335" t="s">
        <v>5121</v>
      </c>
      <c r="B1502" s="336" t="s">
        <v>1809</v>
      </c>
      <c r="C1502" s="337" t="s">
        <v>12</v>
      </c>
      <c r="D1502" s="338">
        <v>5.43</v>
      </c>
    </row>
    <row r="1503" spans="1:4">
      <c r="A1503" s="992" t="s">
        <v>5122</v>
      </c>
      <c r="B1503" s="993" t="s">
        <v>1783</v>
      </c>
      <c r="C1503" s="994"/>
      <c r="D1503" s="995"/>
    </row>
    <row r="1504" spans="1:4">
      <c r="A1504" s="339" t="s">
        <v>5123</v>
      </c>
      <c r="B1504" s="340" t="s">
        <v>1810</v>
      </c>
      <c r="C1504" s="341" t="s">
        <v>12</v>
      </c>
      <c r="D1504" s="342">
        <v>8.08</v>
      </c>
    </row>
    <row r="1505" spans="1:4">
      <c r="A1505" s="335" t="s">
        <v>5124</v>
      </c>
      <c r="B1505" s="336" t="s">
        <v>1801</v>
      </c>
      <c r="C1505" s="337" t="s">
        <v>12</v>
      </c>
      <c r="D1505" s="338">
        <v>9.2200000000000006</v>
      </c>
    </row>
    <row r="1506" spans="1:4">
      <c r="A1506" s="339" t="s">
        <v>5125</v>
      </c>
      <c r="B1506" s="340" t="s">
        <v>1802</v>
      </c>
      <c r="C1506" s="341" t="s">
        <v>12</v>
      </c>
      <c r="D1506" s="342">
        <v>1.47</v>
      </c>
    </row>
    <row r="1507" spans="1:4">
      <c r="A1507" s="335" t="s">
        <v>5126</v>
      </c>
      <c r="B1507" s="336" t="s">
        <v>1787</v>
      </c>
      <c r="C1507" s="337" t="s">
        <v>12</v>
      </c>
      <c r="D1507" s="338">
        <v>0.72</v>
      </c>
    </row>
    <row r="1508" spans="1:4">
      <c r="A1508" s="339" t="s">
        <v>5127</v>
      </c>
      <c r="B1508" s="340" t="s">
        <v>1788</v>
      </c>
      <c r="C1508" s="341" t="s">
        <v>12</v>
      </c>
      <c r="D1508" s="342">
        <v>2.72</v>
      </c>
    </row>
    <row r="1509" spans="1:4">
      <c r="A1509" s="849" t="s">
        <v>3828</v>
      </c>
      <c r="B1509" s="848" t="s">
        <v>1753</v>
      </c>
      <c r="C1509" s="847"/>
      <c r="D1509" s="846"/>
    </row>
    <row r="1510" spans="1:4">
      <c r="A1510" s="992" t="s">
        <v>3829</v>
      </c>
      <c r="B1510" s="993" t="s">
        <v>3516</v>
      </c>
      <c r="C1510" s="994"/>
      <c r="D1510" s="995"/>
    </row>
    <row r="1511" spans="1:4">
      <c r="A1511" s="335" t="s">
        <v>3830</v>
      </c>
      <c r="B1511" s="336" t="s">
        <v>3561</v>
      </c>
      <c r="C1511" s="337" t="s">
        <v>3</v>
      </c>
      <c r="D1511" s="338">
        <v>8.59</v>
      </c>
    </row>
    <row r="1512" spans="1:4">
      <c r="A1512" s="339" t="s">
        <v>5128</v>
      </c>
      <c r="B1512" s="340" t="s">
        <v>3563</v>
      </c>
      <c r="C1512" s="341" t="s">
        <v>3</v>
      </c>
      <c r="D1512" s="342">
        <v>10.95</v>
      </c>
    </row>
    <row r="1513" spans="1:4">
      <c r="A1513" s="335" t="s">
        <v>5129</v>
      </c>
      <c r="B1513" s="336" t="s">
        <v>3565</v>
      </c>
      <c r="C1513" s="337" t="s">
        <v>3</v>
      </c>
      <c r="D1513" s="338">
        <v>7.89</v>
      </c>
    </row>
    <row r="1514" spans="1:4">
      <c r="A1514" s="992" t="s">
        <v>3831</v>
      </c>
      <c r="B1514" s="993" t="s">
        <v>1777</v>
      </c>
      <c r="C1514" s="994"/>
      <c r="D1514" s="995"/>
    </row>
    <row r="1515" spans="1:4">
      <c r="A1515" s="339" t="s">
        <v>3832</v>
      </c>
      <c r="B1515" s="340" t="s">
        <v>3539</v>
      </c>
      <c r="C1515" s="341" t="s">
        <v>12</v>
      </c>
      <c r="D1515" s="342">
        <v>0.04</v>
      </c>
    </row>
    <row r="1516" spans="1:4">
      <c r="A1516" s="335" t="s">
        <v>3833</v>
      </c>
      <c r="B1516" s="336" t="s">
        <v>1779</v>
      </c>
      <c r="C1516" s="337" t="s">
        <v>12</v>
      </c>
      <c r="D1516" s="338">
        <v>0.9</v>
      </c>
    </row>
    <row r="1517" spans="1:4">
      <c r="A1517" s="339" t="s">
        <v>3834</v>
      </c>
      <c r="B1517" s="340" t="s">
        <v>1780</v>
      </c>
      <c r="C1517" s="341" t="s">
        <v>12</v>
      </c>
      <c r="D1517" s="342">
        <v>0.9</v>
      </c>
    </row>
    <row r="1518" spans="1:4">
      <c r="A1518" s="335" t="s">
        <v>3835</v>
      </c>
      <c r="B1518" s="336" t="s">
        <v>1806</v>
      </c>
      <c r="C1518" s="337" t="s">
        <v>12</v>
      </c>
      <c r="D1518" s="338">
        <v>0.59</v>
      </c>
    </row>
    <row r="1519" spans="1:4">
      <c r="A1519" s="339" t="s">
        <v>5130</v>
      </c>
      <c r="B1519" s="340" t="s">
        <v>1795</v>
      </c>
      <c r="C1519" s="341" t="s">
        <v>12</v>
      </c>
      <c r="D1519" s="342">
        <v>6.05</v>
      </c>
    </row>
    <row r="1520" spans="1:4">
      <c r="A1520" s="335" t="s">
        <v>5131</v>
      </c>
      <c r="B1520" s="336" t="s">
        <v>1796</v>
      </c>
      <c r="C1520" s="337" t="s">
        <v>12</v>
      </c>
      <c r="D1520" s="338">
        <v>3.39</v>
      </c>
    </row>
    <row r="1521" spans="1:4">
      <c r="A1521" s="339" t="s">
        <v>5132</v>
      </c>
      <c r="B1521" s="340" t="s">
        <v>1797</v>
      </c>
      <c r="C1521" s="341" t="s">
        <v>12</v>
      </c>
      <c r="D1521" s="342">
        <v>3.2</v>
      </c>
    </row>
    <row r="1522" spans="1:4">
      <c r="A1522" s="335" t="s">
        <v>5133</v>
      </c>
      <c r="B1522" s="336" t="s">
        <v>1807</v>
      </c>
      <c r="C1522" s="337" t="s">
        <v>12</v>
      </c>
      <c r="D1522" s="338">
        <v>1.95</v>
      </c>
    </row>
    <row r="1523" spans="1:4" ht="25.5">
      <c r="A1523" s="339" t="s">
        <v>5134</v>
      </c>
      <c r="B1523" s="340" t="s">
        <v>1808</v>
      </c>
      <c r="C1523" s="341" t="s">
        <v>12</v>
      </c>
      <c r="D1523" s="342">
        <v>6.74</v>
      </c>
    </row>
    <row r="1524" spans="1:4">
      <c r="A1524" s="335" t="s">
        <v>5135</v>
      </c>
      <c r="B1524" s="336" t="s">
        <v>1809</v>
      </c>
      <c r="C1524" s="337" t="s">
        <v>12</v>
      </c>
      <c r="D1524" s="338">
        <v>5.43</v>
      </c>
    </row>
    <row r="1525" spans="1:4">
      <c r="A1525" s="992" t="s">
        <v>5136</v>
      </c>
      <c r="B1525" s="993" t="s">
        <v>1783</v>
      </c>
      <c r="C1525" s="994"/>
      <c r="D1525" s="995"/>
    </row>
    <row r="1526" spans="1:4">
      <c r="A1526" s="339" t="s">
        <v>5137</v>
      </c>
      <c r="B1526" s="340" t="s">
        <v>1810</v>
      </c>
      <c r="C1526" s="341" t="s">
        <v>12</v>
      </c>
      <c r="D1526" s="342">
        <v>8.08</v>
      </c>
    </row>
    <row r="1527" spans="1:4">
      <c r="A1527" s="335" t="s">
        <v>5138</v>
      </c>
      <c r="B1527" s="336" t="s">
        <v>1801</v>
      </c>
      <c r="C1527" s="337" t="s">
        <v>12</v>
      </c>
      <c r="D1527" s="338">
        <v>9.2200000000000006</v>
      </c>
    </row>
    <row r="1528" spans="1:4">
      <c r="A1528" s="339" t="s">
        <v>5139</v>
      </c>
      <c r="B1528" s="340" t="s">
        <v>1802</v>
      </c>
      <c r="C1528" s="341" t="s">
        <v>12</v>
      </c>
      <c r="D1528" s="342">
        <v>1.47</v>
      </c>
    </row>
    <row r="1529" spans="1:4">
      <c r="A1529" s="335" t="s">
        <v>5140</v>
      </c>
      <c r="B1529" s="336" t="s">
        <v>1787</v>
      </c>
      <c r="C1529" s="337" t="s">
        <v>12</v>
      </c>
      <c r="D1529" s="338">
        <v>0.72</v>
      </c>
    </row>
    <row r="1530" spans="1:4">
      <c r="A1530" s="339" t="s">
        <v>5141</v>
      </c>
      <c r="B1530" s="340" t="s">
        <v>1788</v>
      </c>
      <c r="C1530" s="341" t="s">
        <v>12</v>
      </c>
      <c r="D1530" s="342">
        <v>2.72</v>
      </c>
    </row>
    <row r="1531" spans="1:4">
      <c r="A1531" s="849" t="s">
        <v>3836</v>
      </c>
      <c r="B1531" s="848" t="s">
        <v>1754</v>
      </c>
      <c r="C1531" s="847"/>
      <c r="D1531" s="846"/>
    </row>
    <row r="1532" spans="1:4">
      <c r="A1532" s="992" t="s">
        <v>3837</v>
      </c>
      <c r="B1532" s="993" t="s">
        <v>3516</v>
      </c>
      <c r="C1532" s="994"/>
      <c r="D1532" s="995"/>
    </row>
    <row r="1533" spans="1:4">
      <c r="A1533" s="335" t="s">
        <v>3838</v>
      </c>
      <c r="B1533" s="336" t="s">
        <v>3561</v>
      </c>
      <c r="C1533" s="337" t="s">
        <v>3</v>
      </c>
      <c r="D1533" s="338">
        <v>8.59</v>
      </c>
    </row>
    <row r="1534" spans="1:4">
      <c r="A1534" s="339" t="s">
        <v>5142</v>
      </c>
      <c r="B1534" s="340" t="s">
        <v>3563</v>
      </c>
      <c r="C1534" s="341" t="s">
        <v>3</v>
      </c>
      <c r="D1534" s="342">
        <v>10.95</v>
      </c>
    </row>
    <row r="1535" spans="1:4">
      <c r="A1535" s="335" t="s">
        <v>5143</v>
      </c>
      <c r="B1535" s="336" t="s">
        <v>3565</v>
      </c>
      <c r="C1535" s="337" t="s">
        <v>3</v>
      </c>
      <c r="D1535" s="338">
        <v>7.89</v>
      </c>
    </row>
    <row r="1536" spans="1:4">
      <c r="A1536" s="992" t="s">
        <v>3839</v>
      </c>
      <c r="B1536" s="993" t="s">
        <v>1777</v>
      </c>
      <c r="C1536" s="994"/>
      <c r="D1536" s="995"/>
    </row>
    <row r="1537" spans="1:4">
      <c r="A1537" s="339" t="s">
        <v>3840</v>
      </c>
      <c r="B1537" s="340" t="s">
        <v>3539</v>
      </c>
      <c r="C1537" s="341" t="s">
        <v>12</v>
      </c>
      <c r="D1537" s="342">
        <v>0.04</v>
      </c>
    </row>
    <row r="1538" spans="1:4">
      <c r="A1538" s="335" t="s">
        <v>3841</v>
      </c>
      <c r="B1538" s="336" t="s">
        <v>1779</v>
      </c>
      <c r="C1538" s="337" t="s">
        <v>12</v>
      </c>
      <c r="D1538" s="338">
        <v>0.9</v>
      </c>
    </row>
    <row r="1539" spans="1:4">
      <c r="A1539" s="339" t="s">
        <v>3842</v>
      </c>
      <c r="B1539" s="340" t="s">
        <v>1780</v>
      </c>
      <c r="C1539" s="341" t="s">
        <v>12</v>
      </c>
      <c r="D1539" s="342">
        <v>0.9</v>
      </c>
    </row>
    <row r="1540" spans="1:4">
      <c r="A1540" s="335" t="s">
        <v>3843</v>
      </c>
      <c r="B1540" s="336" t="s">
        <v>1806</v>
      </c>
      <c r="C1540" s="337" t="s">
        <v>12</v>
      </c>
      <c r="D1540" s="338">
        <v>0.59</v>
      </c>
    </row>
    <row r="1541" spans="1:4">
      <c r="A1541" s="339" t="s">
        <v>5144</v>
      </c>
      <c r="B1541" s="340" t="s">
        <v>1795</v>
      </c>
      <c r="C1541" s="341" t="s">
        <v>12</v>
      </c>
      <c r="D1541" s="342">
        <v>6.05</v>
      </c>
    </row>
    <row r="1542" spans="1:4">
      <c r="A1542" s="335" t="s">
        <v>5145</v>
      </c>
      <c r="B1542" s="336" t="s">
        <v>1796</v>
      </c>
      <c r="C1542" s="337" t="s">
        <v>12</v>
      </c>
      <c r="D1542" s="338">
        <v>3.39</v>
      </c>
    </row>
    <row r="1543" spans="1:4">
      <c r="A1543" s="339" t="s">
        <v>5146</v>
      </c>
      <c r="B1543" s="340" t="s">
        <v>1797</v>
      </c>
      <c r="C1543" s="341" t="s">
        <v>12</v>
      </c>
      <c r="D1543" s="342">
        <v>3.2</v>
      </c>
    </row>
    <row r="1544" spans="1:4">
      <c r="A1544" s="335" t="s">
        <v>5147</v>
      </c>
      <c r="B1544" s="336" t="s">
        <v>1807</v>
      </c>
      <c r="C1544" s="337" t="s">
        <v>12</v>
      </c>
      <c r="D1544" s="338">
        <v>1.95</v>
      </c>
    </row>
    <row r="1545" spans="1:4" ht="25.5">
      <c r="A1545" s="339" t="s">
        <v>5148</v>
      </c>
      <c r="B1545" s="340" t="s">
        <v>1808</v>
      </c>
      <c r="C1545" s="341" t="s">
        <v>12</v>
      </c>
      <c r="D1545" s="342">
        <v>6.74</v>
      </c>
    </row>
    <row r="1546" spans="1:4">
      <c r="A1546" s="335" t="s">
        <v>5149</v>
      </c>
      <c r="B1546" s="336" t="s">
        <v>1809</v>
      </c>
      <c r="C1546" s="337" t="s">
        <v>12</v>
      </c>
      <c r="D1546" s="338">
        <v>5.43</v>
      </c>
    </row>
    <row r="1547" spans="1:4">
      <c r="A1547" s="992" t="s">
        <v>5150</v>
      </c>
      <c r="B1547" s="993" t="s">
        <v>1783</v>
      </c>
      <c r="C1547" s="994"/>
      <c r="D1547" s="995"/>
    </row>
    <row r="1548" spans="1:4">
      <c r="A1548" s="339" t="s">
        <v>5151</v>
      </c>
      <c r="B1548" s="340" t="s">
        <v>1810</v>
      </c>
      <c r="C1548" s="341" t="s">
        <v>12</v>
      </c>
      <c r="D1548" s="342">
        <v>8.08</v>
      </c>
    </row>
    <row r="1549" spans="1:4">
      <c r="A1549" s="335" t="s">
        <v>5152</v>
      </c>
      <c r="B1549" s="336" t="s">
        <v>1801</v>
      </c>
      <c r="C1549" s="337" t="s">
        <v>12</v>
      </c>
      <c r="D1549" s="338">
        <v>9.2200000000000006</v>
      </c>
    </row>
    <row r="1550" spans="1:4">
      <c r="A1550" s="339" t="s">
        <v>5153</v>
      </c>
      <c r="B1550" s="340" t="s">
        <v>1802</v>
      </c>
      <c r="C1550" s="341" t="s">
        <v>12</v>
      </c>
      <c r="D1550" s="342">
        <v>1.47</v>
      </c>
    </row>
    <row r="1551" spans="1:4">
      <c r="A1551" s="335" t="s">
        <v>5154</v>
      </c>
      <c r="B1551" s="336" t="s">
        <v>1787</v>
      </c>
      <c r="C1551" s="337" t="s">
        <v>12</v>
      </c>
      <c r="D1551" s="338">
        <v>0.72</v>
      </c>
    </row>
    <row r="1552" spans="1:4">
      <c r="A1552" s="339" t="s">
        <v>5155</v>
      </c>
      <c r="B1552" s="340" t="s">
        <v>1788</v>
      </c>
      <c r="C1552" s="341" t="s">
        <v>12</v>
      </c>
      <c r="D1552" s="342">
        <v>2.72</v>
      </c>
    </row>
    <row r="1553" spans="1:4">
      <c r="A1553" s="849" t="s">
        <v>3844</v>
      </c>
      <c r="B1553" s="848" t="s">
        <v>1755</v>
      </c>
      <c r="C1553" s="847"/>
      <c r="D1553" s="846"/>
    </row>
    <row r="1554" spans="1:4">
      <c r="A1554" s="992" t="s">
        <v>3845</v>
      </c>
      <c r="B1554" s="993" t="s">
        <v>3516</v>
      </c>
      <c r="C1554" s="994"/>
      <c r="D1554" s="995"/>
    </row>
    <row r="1555" spans="1:4">
      <c r="A1555" s="335" t="s">
        <v>3846</v>
      </c>
      <c r="B1555" s="336" t="s">
        <v>3561</v>
      </c>
      <c r="C1555" s="337" t="s">
        <v>3</v>
      </c>
      <c r="D1555" s="338">
        <v>8.59</v>
      </c>
    </row>
    <row r="1556" spans="1:4">
      <c r="A1556" s="339" t="s">
        <v>5156</v>
      </c>
      <c r="B1556" s="340" t="s">
        <v>3563</v>
      </c>
      <c r="C1556" s="341" t="s">
        <v>3</v>
      </c>
      <c r="D1556" s="342">
        <v>10.95</v>
      </c>
    </row>
    <row r="1557" spans="1:4">
      <c r="A1557" s="335" t="s">
        <v>5157</v>
      </c>
      <c r="B1557" s="336" t="s">
        <v>3565</v>
      </c>
      <c r="C1557" s="337" t="s">
        <v>3</v>
      </c>
      <c r="D1557" s="338">
        <v>7.89</v>
      </c>
    </row>
    <row r="1558" spans="1:4">
      <c r="A1558" s="992" t="s">
        <v>3847</v>
      </c>
      <c r="B1558" s="993" t="s">
        <v>1777</v>
      </c>
      <c r="C1558" s="994"/>
      <c r="D1558" s="995"/>
    </row>
    <row r="1559" spans="1:4">
      <c r="A1559" s="339" t="s">
        <v>3848</v>
      </c>
      <c r="B1559" s="340" t="s">
        <v>3539</v>
      </c>
      <c r="C1559" s="341" t="s">
        <v>12</v>
      </c>
      <c r="D1559" s="342">
        <v>0.04</v>
      </c>
    </row>
    <row r="1560" spans="1:4">
      <c r="A1560" s="335" t="s">
        <v>3849</v>
      </c>
      <c r="B1560" s="336" t="s">
        <v>1779</v>
      </c>
      <c r="C1560" s="337" t="s">
        <v>12</v>
      </c>
      <c r="D1560" s="338">
        <v>0.9</v>
      </c>
    </row>
    <row r="1561" spans="1:4">
      <c r="A1561" s="339" t="s">
        <v>3850</v>
      </c>
      <c r="B1561" s="340" t="s">
        <v>1780</v>
      </c>
      <c r="C1561" s="341" t="s">
        <v>12</v>
      </c>
      <c r="D1561" s="342">
        <v>0.9</v>
      </c>
    </row>
    <row r="1562" spans="1:4">
      <c r="A1562" s="335" t="s">
        <v>3851</v>
      </c>
      <c r="B1562" s="336" t="s">
        <v>1806</v>
      </c>
      <c r="C1562" s="337" t="s">
        <v>12</v>
      </c>
      <c r="D1562" s="338">
        <v>0.59</v>
      </c>
    </row>
    <row r="1563" spans="1:4">
      <c r="A1563" s="339" t="s">
        <v>5158</v>
      </c>
      <c r="B1563" s="340" t="s">
        <v>1795</v>
      </c>
      <c r="C1563" s="341" t="s">
        <v>12</v>
      </c>
      <c r="D1563" s="342">
        <v>6.05</v>
      </c>
    </row>
    <row r="1564" spans="1:4">
      <c r="A1564" s="335" t="s">
        <v>5159</v>
      </c>
      <c r="B1564" s="336" t="s">
        <v>1796</v>
      </c>
      <c r="C1564" s="337" t="s">
        <v>12</v>
      </c>
      <c r="D1564" s="338">
        <v>3.39</v>
      </c>
    </row>
    <row r="1565" spans="1:4">
      <c r="A1565" s="339" t="s">
        <v>5160</v>
      </c>
      <c r="B1565" s="340" t="s">
        <v>1797</v>
      </c>
      <c r="C1565" s="341" t="s">
        <v>12</v>
      </c>
      <c r="D1565" s="342">
        <v>3.2</v>
      </c>
    </row>
    <row r="1566" spans="1:4">
      <c r="A1566" s="335" t="s">
        <v>5161</v>
      </c>
      <c r="B1566" s="336" t="s">
        <v>1807</v>
      </c>
      <c r="C1566" s="337" t="s">
        <v>12</v>
      </c>
      <c r="D1566" s="338">
        <v>1.95</v>
      </c>
    </row>
    <row r="1567" spans="1:4" ht="25.5">
      <c r="A1567" s="339" t="s">
        <v>5162</v>
      </c>
      <c r="B1567" s="340" t="s">
        <v>1808</v>
      </c>
      <c r="C1567" s="341" t="s">
        <v>12</v>
      </c>
      <c r="D1567" s="342">
        <v>6.74</v>
      </c>
    </row>
    <row r="1568" spans="1:4">
      <c r="A1568" s="335" t="s">
        <v>5163</v>
      </c>
      <c r="B1568" s="336" t="s">
        <v>1809</v>
      </c>
      <c r="C1568" s="337" t="s">
        <v>12</v>
      </c>
      <c r="D1568" s="338">
        <v>5.43</v>
      </c>
    </row>
    <row r="1569" spans="1:4">
      <c r="A1569" s="992" t="s">
        <v>5164</v>
      </c>
      <c r="B1569" s="993" t="s">
        <v>1783</v>
      </c>
      <c r="C1569" s="994"/>
      <c r="D1569" s="995"/>
    </row>
    <row r="1570" spans="1:4">
      <c r="A1570" s="339" t="s">
        <v>5165</v>
      </c>
      <c r="B1570" s="340" t="s">
        <v>1810</v>
      </c>
      <c r="C1570" s="341" t="s">
        <v>12</v>
      </c>
      <c r="D1570" s="342">
        <v>8.08</v>
      </c>
    </row>
    <row r="1571" spans="1:4">
      <c r="A1571" s="335" t="s">
        <v>5166</v>
      </c>
      <c r="B1571" s="336" t="s">
        <v>1801</v>
      </c>
      <c r="C1571" s="337" t="s">
        <v>12</v>
      </c>
      <c r="D1571" s="338">
        <v>9.2200000000000006</v>
      </c>
    </row>
    <row r="1572" spans="1:4">
      <c r="A1572" s="339" t="s">
        <v>5167</v>
      </c>
      <c r="B1572" s="340" t="s">
        <v>1802</v>
      </c>
      <c r="C1572" s="341" t="s">
        <v>12</v>
      </c>
      <c r="D1572" s="342">
        <v>1.47</v>
      </c>
    </row>
    <row r="1573" spans="1:4">
      <c r="A1573" s="335" t="s">
        <v>5168</v>
      </c>
      <c r="B1573" s="336" t="s">
        <v>1787</v>
      </c>
      <c r="C1573" s="337" t="s">
        <v>12</v>
      </c>
      <c r="D1573" s="338">
        <v>0.72</v>
      </c>
    </row>
    <row r="1574" spans="1:4">
      <c r="A1574" s="339" t="s">
        <v>5169</v>
      </c>
      <c r="B1574" s="340" t="s">
        <v>1788</v>
      </c>
      <c r="C1574" s="341" t="s">
        <v>12</v>
      </c>
      <c r="D1574" s="342">
        <v>2.72</v>
      </c>
    </row>
    <row r="1575" spans="1:4">
      <c r="A1575" s="849" t="s">
        <v>3852</v>
      </c>
      <c r="B1575" s="848" t="s">
        <v>1756</v>
      </c>
      <c r="C1575" s="847"/>
      <c r="D1575" s="846"/>
    </row>
    <row r="1576" spans="1:4">
      <c r="A1576" s="992" t="s">
        <v>3853</v>
      </c>
      <c r="B1576" s="993" t="s">
        <v>3516</v>
      </c>
      <c r="C1576" s="994"/>
      <c r="D1576" s="995"/>
    </row>
    <row r="1577" spans="1:4">
      <c r="A1577" s="335" t="s">
        <v>3854</v>
      </c>
      <c r="B1577" s="336" t="s">
        <v>3561</v>
      </c>
      <c r="C1577" s="337" t="s">
        <v>3</v>
      </c>
      <c r="D1577" s="338">
        <v>8.59</v>
      </c>
    </row>
    <row r="1578" spans="1:4">
      <c r="A1578" s="339" t="s">
        <v>5170</v>
      </c>
      <c r="B1578" s="340" t="s">
        <v>3563</v>
      </c>
      <c r="C1578" s="341" t="s">
        <v>3</v>
      </c>
      <c r="D1578" s="342">
        <v>10.95</v>
      </c>
    </row>
    <row r="1579" spans="1:4">
      <c r="A1579" s="335" t="s">
        <v>5171</v>
      </c>
      <c r="B1579" s="336" t="s">
        <v>3565</v>
      </c>
      <c r="C1579" s="337" t="s">
        <v>3</v>
      </c>
      <c r="D1579" s="338">
        <v>7.89</v>
      </c>
    </row>
    <row r="1580" spans="1:4">
      <c r="A1580" s="992" t="s">
        <v>3855</v>
      </c>
      <c r="B1580" s="993" t="s">
        <v>1777</v>
      </c>
      <c r="C1580" s="994"/>
      <c r="D1580" s="995"/>
    </row>
    <row r="1581" spans="1:4">
      <c r="A1581" s="339" t="s">
        <v>3856</v>
      </c>
      <c r="B1581" s="340" t="s">
        <v>3539</v>
      </c>
      <c r="C1581" s="341" t="s">
        <v>12</v>
      </c>
      <c r="D1581" s="342">
        <v>0.04</v>
      </c>
    </row>
    <row r="1582" spans="1:4">
      <c r="A1582" s="335" t="s">
        <v>3857</v>
      </c>
      <c r="B1582" s="336" t="s">
        <v>1779</v>
      </c>
      <c r="C1582" s="337" t="s">
        <v>12</v>
      </c>
      <c r="D1582" s="338">
        <v>0.9</v>
      </c>
    </row>
    <row r="1583" spans="1:4">
      <c r="A1583" s="339" t="s">
        <v>3858</v>
      </c>
      <c r="B1583" s="340" t="s">
        <v>1780</v>
      </c>
      <c r="C1583" s="341" t="s">
        <v>12</v>
      </c>
      <c r="D1583" s="342">
        <v>0.9</v>
      </c>
    </row>
    <row r="1584" spans="1:4">
      <c r="A1584" s="335" t="s">
        <v>3859</v>
      </c>
      <c r="B1584" s="336" t="s">
        <v>1806</v>
      </c>
      <c r="C1584" s="337" t="s">
        <v>12</v>
      </c>
      <c r="D1584" s="338">
        <v>0.59</v>
      </c>
    </row>
    <row r="1585" spans="1:4">
      <c r="A1585" s="339" t="s">
        <v>5172</v>
      </c>
      <c r="B1585" s="340" t="s">
        <v>1795</v>
      </c>
      <c r="C1585" s="341" t="s">
        <v>12</v>
      </c>
      <c r="D1585" s="342">
        <v>6.05</v>
      </c>
    </row>
    <row r="1586" spans="1:4">
      <c r="A1586" s="335" t="s">
        <v>5173</v>
      </c>
      <c r="B1586" s="336" t="s">
        <v>1796</v>
      </c>
      <c r="C1586" s="337" t="s">
        <v>12</v>
      </c>
      <c r="D1586" s="338">
        <v>3.39</v>
      </c>
    </row>
    <row r="1587" spans="1:4">
      <c r="A1587" s="339" t="s">
        <v>5174</v>
      </c>
      <c r="B1587" s="340" t="s">
        <v>1797</v>
      </c>
      <c r="C1587" s="341" t="s">
        <v>12</v>
      </c>
      <c r="D1587" s="342">
        <v>3.2</v>
      </c>
    </row>
    <row r="1588" spans="1:4">
      <c r="A1588" s="335" t="s">
        <v>5175</v>
      </c>
      <c r="B1588" s="336" t="s">
        <v>1807</v>
      </c>
      <c r="C1588" s="337" t="s">
        <v>12</v>
      </c>
      <c r="D1588" s="338">
        <v>1.95</v>
      </c>
    </row>
    <row r="1589" spans="1:4" ht="25.5">
      <c r="A1589" s="339" t="s">
        <v>5176</v>
      </c>
      <c r="B1589" s="340" t="s">
        <v>1808</v>
      </c>
      <c r="C1589" s="341" t="s">
        <v>12</v>
      </c>
      <c r="D1589" s="342">
        <v>6.74</v>
      </c>
    </row>
    <row r="1590" spans="1:4">
      <c r="A1590" s="335" t="s">
        <v>5177</v>
      </c>
      <c r="B1590" s="336" t="s">
        <v>1809</v>
      </c>
      <c r="C1590" s="337" t="s">
        <v>12</v>
      </c>
      <c r="D1590" s="338">
        <v>5.43</v>
      </c>
    </row>
    <row r="1591" spans="1:4">
      <c r="A1591" s="992" t="s">
        <v>5178</v>
      </c>
      <c r="B1591" s="993" t="s">
        <v>1783</v>
      </c>
      <c r="C1591" s="994"/>
      <c r="D1591" s="995"/>
    </row>
    <row r="1592" spans="1:4">
      <c r="A1592" s="339" t="s">
        <v>5179</v>
      </c>
      <c r="B1592" s="340" t="s">
        <v>1810</v>
      </c>
      <c r="C1592" s="341" t="s">
        <v>12</v>
      </c>
      <c r="D1592" s="342">
        <v>8.08</v>
      </c>
    </row>
    <row r="1593" spans="1:4">
      <c r="A1593" s="335" t="s">
        <v>5180</v>
      </c>
      <c r="B1593" s="336" t="s">
        <v>1801</v>
      </c>
      <c r="C1593" s="337" t="s">
        <v>12</v>
      </c>
      <c r="D1593" s="338">
        <v>9.2200000000000006</v>
      </c>
    </row>
    <row r="1594" spans="1:4">
      <c r="A1594" s="339" t="s">
        <v>5181</v>
      </c>
      <c r="B1594" s="340" t="s">
        <v>1802</v>
      </c>
      <c r="C1594" s="341" t="s">
        <v>12</v>
      </c>
      <c r="D1594" s="342">
        <v>1.47</v>
      </c>
    </row>
    <row r="1595" spans="1:4">
      <c r="A1595" s="335" t="s">
        <v>5182</v>
      </c>
      <c r="B1595" s="336" t="s">
        <v>1787</v>
      </c>
      <c r="C1595" s="337" t="s">
        <v>12</v>
      </c>
      <c r="D1595" s="338">
        <v>0.72</v>
      </c>
    </row>
    <row r="1596" spans="1:4">
      <c r="A1596" s="339" t="s">
        <v>5183</v>
      </c>
      <c r="B1596" s="340" t="s">
        <v>1788</v>
      </c>
      <c r="C1596" s="341" t="s">
        <v>12</v>
      </c>
      <c r="D1596" s="342">
        <v>2.72</v>
      </c>
    </row>
    <row r="1597" spans="1:4">
      <c r="A1597" s="849" t="s">
        <v>3860</v>
      </c>
      <c r="B1597" s="848" t="s">
        <v>1757</v>
      </c>
      <c r="C1597" s="847"/>
      <c r="D1597" s="846"/>
    </row>
    <row r="1598" spans="1:4">
      <c r="A1598" s="992" t="s">
        <v>3861</v>
      </c>
      <c r="B1598" s="993" t="s">
        <v>3516</v>
      </c>
      <c r="C1598" s="994"/>
      <c r="D1598" s="995"/>
    </row>
    <row r="1599" spans="1:4">
      <c r="A1599" s="335" t="s">
        <v>3862</v>
      </c>
      <c r="B1599" s="336" t="s">
        <v>3561</v>
      </c>
      <c r="C1599" s="337" t="s">
        <v>3</v>
      </c>
      <c r="D1599" s="338">
        <v>8.59</v>
      </c>
    </row>
    <row r="1600" spans="1:4">
      <c r="A1600" s="339" t="s">
        <v>5184</v>
      </c>
      <c r="B1600" s="340" t="s">
        <v>3563</v>
      </c>
      <c r="C1600" s="341" t="s">
        <v>3</v>
      </c>
      <c r="D1600" s="342">
        <v>10.95</v>
      </c>
    </row>
    <row r="1601" spans="1:4">
      <c r="A1601" s="335" t="s">
        <v>5185</v>
      </c>
      <c r="B1601" s="336" t="s">
        <v>3565</v>
      </c>
      <c r="C1601" s="337" t="s">
        <v>3</v>
      </c>
      <c r="D1601" s="338">
        <v>7.89</v>
      </c>
    </row>
    <row r="1602" spans="1:4">
      <c r="A1602" s="992" t="s">
        <v>3863</v>
      </c>
      <c r="B1602" s="993" t="s">
        <v>1777</v>
      </c>
      <c r="C1602" s="994"/>
      <c r="D1602" s="995"/>
    </row>
    <row r="1603" spans="1:4">
      <c r="A1603" s="339" t="s">
        <v>3864</v>
      </c>
      <c r="B1603" s="340" t="s">
        <v>3539</v>
      </c>
      <c r="C1603" s="341" t="s">
        <v>12</v>
      </c>
      <c r="D1603" s="342">
        <v>0.04</v>
      </c>
    </row>
    <row r="1604" spans="1:4">
      <c r="A1604" s="335" t="s">
        <v>3865</v>
      </c>
      <c r="B1604" s="336" t="s">
        <v>1779</v>
      </c>
      <c r="C1604" s="337" t="s">
        <v>12</v>
      </c>
      <c r="D1604" s="338">
        <v>0.9</v>
      </c>
    </row>
    <row r="1605" spans="1:4">
      <c r="A1605" s="339" t="s">
        <v>3866</v>
      </c>
      <c r="B1605" s="340" t="s">
        <v>1780</v>
      </c>
      <c r="C1605" s="341" t="s">
        <v>12</v>
      </c>
      <c r="D1605" s="342">
        <v>0.9</v>
      </c>
    </row>
    <row r="1606" spans="1:4">
      <c r="A1606" s="335" t="s">
        <v>3867</v>
      </c>
      <c r="B1606" s="336" t="s">
        <v>1806</v>
      </c>
      <c r="C1606" s="337" t="s">
        <v>12</v>
      </c>
      <c r="D1606" s="338">
        <v>0.59</v>
      </c>
    </row>
    <row r="1607" spans="1:4">
      <c r="A1607" s="339" t="s">
        <v>5186</v>
      </c>
      <c r="B1607" s="340" t="s">
        <v>1795</v>
      </c>
      <c r="C1607" s="341" t="s">
        <v>12</v>
      </c>
      <c r="D1607" s="342">
        <v>6.05</v>
      </c>
    </row>
    <row r="1608" spans="1:4">
      <c r="A1608" s="335" t="s">
        <v>5187</v>
      </c>
      <c r="B1608" s="336" t="s">
        <v>1796</v>
      </c>
      <c r="C1608" s="337" t="s">
        <v>12</v>
      </c>
      <c r="D1608" s="338">
        <v>3.39</v>
      </c>
    </row>
    <row r="1609" spans="1:4">
      <c r="A1609" s="339" t="s">
        <v>5188</v>
      </c>
      <c r="B1609" s="340" t="s">
        <v>1797</v>
      </c>
      <c r="C1609" s="341" t="s">
        <v>12</v>
      </c>
      <c r="D1609" s="342">
        <v>3.2</v>
      </c>
    </row>
    <row r="1610" spans="1:4">
      <c r="A1610" s="335" t="s">
        <v>5189</v>
      </c>
      <c r="B1610" s="336" t="s">
        <v>1807</v>
      </c>
      <c r="C1610" s="337" t="s">
        <v>12</v>
      </c>
      <c r="D1610" s="338">
        <v>1.95</v>
      </c>
    </row>
    <row r="1611" spans="1:4" ht="25.5">
      <c r="A1611" s="339" t="s">
        <v>5190</v>
      </c>
      <c r="B1611" s="340" t="s">
        <v>1808</v>
      </c>
      <c r="C1611" s="341" t="s">
        <v>12</v>
      </c>
      <c r="D1611" s="342">
        <v>6.74</v>
      </c>
    </row>
    <row r="1612" spans="1:4">
      <c r="A1612" s="335" t="s">
        <v>5191</v>
      </c>
      <c r="B1612" s="336" t="s">
        <v>1809</v>
      </c>
      <c r="C1612" s="337" t="s">
        <v>12</v>
      </c>
      <c r="D1612" s="338">
        <v>5.43</v>
      </c>
    </row>
    <row r="1613" spans="1:4">
      <c r="A1613" s="992" t="s">
        <v>5192</v>
      </c>
      <c r="B1613" s="993" t="s">
        <v>1783</v>
      </c>
      <c r="C1613" s="994"/>
      <c r="D1613" s="995"/>
    </row>
    <row r="1614" spans="1:4">
      <c r="A1614" s="339" t="s">
        <v>5193</v>
      </c>
      <c r="B1614" s="340" t="s">
        <v>1810</v>
      </c>
      <c r="C1614" s="341" t="s">
        <v>12</v>
      </c>
      <c r="D1614" s="342">
        <v>8.08</v>
      </c>
    </row>
    <row r="1615" spans="1:4">
      <c r="A1615" s="335" t="s">
        <v>5194</v>
      </c>
      <c r="B1615" s="336" t="s">
        <v>1801</v>
      </c>
      <c r="C1615" s="337" t="s">
        <v>12</v>
      </c>
      <c r="D1615" s="338">
        <v>9.2200000000000006</v>
      </c>
    </row>
    <row r="1616" spans="1:4">
      <c r="A1616" s="339" t="s">
        <v>5195</v>
      </c>
      <c r="B1616" s="340" t="s">
        <v>1802</v>
      </c>
      <c r="C1616" s="341" t="s">
        <v>12</v>
      </c>
      <c r="D1616" s="342">
        <v>1.47</v>
      </c>
    </row>
    <row r="1617" spans="1:4">
      <c r="A1617" s="335" t="s">
        <v>5196</v>
      </c>
      <c r="B1617" s="336" t="s">
        <v>1787</v>
      </c>
      <c r="C1617" s="337" t="s">
        <v>12</v>
      </c>
      <c r="D1617" s="338">
        <v>0.72</v>
      </c>
    </row>
    <row r="1618" spans="1:4">
      <c r="A1618" s="339" t="s">
        <v>5197</v>
      </c>
      <c r="B1618" s="340" t="s">
        <v>1788</v>
      </c>
      <c r="C1618" s="341" t="s">
        <v>12</v>
      </c>
      <c r="D1618" s="342">
        <v>2.72</v>
      </c>
    </row>
    <row r="1619" spans="1:4">
      <c r="A1619" s="849" t="s">
        <v>3868</v>
      </c>
      <c r="B1619" s="848" t="s">
        <v>1758</v>
      </c>
      <c r="C1619" s="847"/>
      <c r="D1619" s="846"/>
    </row>
    <row r="1620" spans="1:4">
      <c r="A1620" s="992" t="s">
        <v>3869</v>
      </c>
      <c r="B1620" s="993" t="s">
        <v>3516</v>
      </c>
      <c r="C1620" s="994"/>
      <c r="D1620" s="995"/>
    </row>
    <row r="1621" spans="1:4">
      <c r="A1621" s="335" t="s">
        <v>3870</v>
      </c>
      <c r="B1621" s="336" t="s">
        <v>3561</v>
      </c>
      <c r="C1621" s="337" t="s">
        <v>3</v>
      </c>
      <c r="D1621" s="338">
        <v>8.59</v>
      </c>
    </row>
    <row r="1622" spans="1:4">
      <c r="A1622" s="339" t="s">
        <v>5198</v>
      </c>
      <c r="B1622" s="340" t="s">
        <v>3563</v>
      </c>
      <c r="C1622" s="341" t="s">
        <v>3</v>
      </c>
      <c r="D1622" s="342">
        <v>10.95</v>
      </c>
    </row>
    <row r="1623" spans="1:4">
      <c r="A1623" s="335" t="s">
        <v>5199</v>
      </c>
      <c r="B1623" s="336" t="s">
        <v>3565</v>
      </c>
      <c r="C1623" s="337" t="s">
        <v>3</v>
      </c>
      <c r="D1623" s="338">
        <v>7.89</v>
      </c>
    </row>
    <row r="1624" spans="1:4">
      <c r="A1624" s="992" t="s">
        <v>3871</v>
      </c>
      <c r="B1624" s="993" t="s">
        <v>1777</v>
      </c>
      <c r="C1624" s="994"/>
      <c r="D1624" s="995"/>
    </row>
    <row r="1625" spans="1:4">
      <c r="A1625" s="339" t="s">
        <v>3872</v>
      </c>
      <c r="B1625" s="340" t="s">
        <v>3539</v>
      </c>
      <c r="C1625" s="341" t="s">
        <v>12</v>
      </c>
      <c r="D1625" s="342">
        <v>0.04</v>
      </c>
    </row>
    <row r="1626" spans="1:4">
      <c r="A1626" s="335" t="s">
        <v>3873</v>
      </c>
      <c r="B1626" s="336" t="s">
        <v>1779</v>
      </c>
      <c r="C1626" s="337" t="s">
        <v>12</v>
      </c>
      <c r="D1626" s="338">
        <v>0.9</v>
      </c>
    </row>
    <row r="1627" spans="1:4">
      <c r="A1627" s="339" t="s">
        <v>3874</v>
      </c>
      <c r="B1627" s="340" t="s">
        <v>1780</v>
      </c>
      <c r="C1627" s="341" t="s">
        <v>12</v>
      </c>
      <c r="D1627" s="342">
        <v>0.9</v>
      </c>
    </row>
    <row r="1628" spans="1:4">
      <c r="A1628" s="335" t="s">
        <v>3875</v>
      </c>
      <c r="B1628" s="336" t="s">
        <v>1806</v>
      </c>
      <c r="C1628" s="337" t="s">
        <v>12</v>
      </c>
      <c r="D1628" s="338">
        <v>0.59</v>
      </c>
    </row>
    <row r="1629" spans="1:4">
      <c r="A1629" s="339" t="s">
        <v>5200</v>
      </c>
      <c r="B1629" s="340" t="s">
        <v>1795</v>
      </c>
      <c r="C1629" s="341" t="s">
        <v>12</v>
      </c>
      <c r="D1629" s="342">
        <v>6.05</v>
      </c>
    </row>
    <row r="1630" spans="1:4">
      <c r="A1630" s="335" t="s">
        <v>5201</v>
      </c>
      <c r="B1630" s="336" t="s">
        <v>1796</v>
      </c>
      <c r="C1630" s="337" t="s">
        <v>12</v>
      </c>
      <c r="D1630" s="338">
        <v>3.39</v>
      </c>
    </row>
    <row r="1631" spans="1:4">
      <c r="A1631" s="339" t="s">
        <v>5202</v>
      </c>
      <c r="B1631" s="340" t="s">
        <v>1797</v>
      </c>
      <c r="C1631" s="341" t="s">
        <v>12</v>
      </c>
      <c r="D1631" s="342">
        <v>3.2</v>
      </c>
    </row>
    <row r="1632" spans="1:4">
      <c r="A1632" s="335" t="s">
        <v>5203</v>
      </c>
      <c r="B1632" s="336" t="s">
        <v>1807</v>
      </c>
      <c r="C1632" s="337" t="s">
        <v>12</v>
      </c>
      <c r="D1632" s="338">
        <v>1.95</v>
      </c>
    </row>
    <row r="1633" spans="1:4" ht="25.5">
      <c r="A1633" s="339" t="s">
        <v>5204</v>
      </c>
      <c r="B1633" s="340" t="s">
        <v>1808</v>
      </c>
      <c r="C1633" s="341" t="s">
        <v>12</v>
      </c>
      <c r="D1633" s="342">
        <v>6.74</v>
      </c>
    </row>
    <row r="1634" spans="1:4">
      <c r="A1634" s="335" t="s">
        <v>5205</v>
      </c>
      <c r="B1634" s="336" t="s">
        <v>1809</v>
      </c>
      <c r="C1634" s="337" t="s">
        <v>12</v>
      </c>
      <c r="D1634" s="338">
        <v>5.43</v>
      </c>
    </row>
    <row r="1635" spans="1:4">
      <c r="A1635" s="992" t="s">
        <v>5206</v>
      </c>
      <c r="B1635" s="993" t="s">
        <v>1783</v>
      </c>
      <c r="C1635" s="994"/>
      <c r="D1635" s="995"/>
    </row>
    <row r="1636" spans="1:4">
      <c r="A1636" s="339" t="s">
        <v>5207</v>
      </c>
      <c r="B1636" s="340" t="s">
        <v>1810</v>
      </c>
      <c r="C1636" s="341" t="s">
        <v>12</v>
      </c>
      <c r="D1636" s="342">
        <v>8.08</v>
      </c>
    </row>
    <row r="1637" spans="1:4">
      <c r="A1637" s="335" t="s">
        <v>5208</v>
      </c>
      <c r="B1637" s="336" t="s">
        <v>1801</v>
      </c>
      <c r="C1637" s="337" t="s">
        <v>12</v>
      </c>
      <c r="D1637" s="338">
        <v>9.2200000000000006</v>
      </c>
    </row>
    <row r="1638" spans="1:4">
      <c r="A1638" s="339" t="s">
        <v>5209</v>
      </c>
      <c r="B1638" s="340" t="s">
        <v>1802</v>
      </c>
      <c r="C1638" s="341" t="s">
        <v>12</v>
      </c>
      <c r="D1638" s="342">
        <v>1.47</v>
      </c>
    </row>
    <row r="1639" spans="1:4">
      <c r="A1639" s="335" t="s">
        <v>5210</v>
      </c>
      <c r="B1639" s="336" t="s">
        <v>1787</v>
      </c>
      <c r="C1639" s="337" t="s">
        <v>12</v>
      </c>
      <c r="D1639" s="338">
        <v>0.72</v>
      </c>
    </row>
    <row r="1640" spans="1:4">
      <c r="A1640" s="339" t="s">
        <v>5211</v>
      </c>
      <c r="B1640" s="340" t="s">
        <v>1788</v>
      </c>
      <c r="C1640" s="341" t="s">
        <v>12</v>
      </c>
      <c r="D1640" s="342">
        <v>2.72</v>
      </c>
    </row>
    <row r="1641" spans="1:4">
      <c r="A1641" s="849" t="s">
        <v>3876</v>
      </c>
      <c r="B1641" s="848" t="s">
        <v>1759</v>
      </c>
      <c r="C1641" s="847"/>
      <c r="D1641" s="846"/>
    </row>
    <row r="1642" spans="1:4">
      <c r="A1642" s="992" t="s">
        <v>3877</v>
      </c>
      <c r="B1642" s="993" t="s">
        <v>3516</v>
      </c>
      <c r="C1642" s="994"/>
      <c r="D1642" s="995"/>
    </row>
    <row r="1643" spans="1:4">
      <c r="A1643" s="335" t="s">
        <v>3878</v>
      </c>
      <c r="B1643" s="336" t="s">
        <v>3561</v>
      </c>
      <c r="C1643" s="337" t="s">
        <v>3</v>
      </c>
      <c r="D1643" s="338">
        <v>8.59</v>
      </c>
    </row>
    <row r="1644" spans="1:4">
      <c r="A1644" s="339" t="s">
        <v>5212</v>
      </c>
      <c r="B1644" s="340" t="s">
        <v>3563</v>
      </c>
      <c r="C1644" s="341" t="s">
        <v>3</v>
      </c>
      <c r="D1644" s="342">
        <v>10.95</v>
      </c>
    </row>
    <row r="1645" spans="1:4">
      <c r="A1645" s="335" t="s">
        <v>5213</v>
      </c>
      <c r="B1645" s="336" t="s">
        <v>3565</v>
      </c>
      <c r="C1645" s="337" t="s">
        <v>3</v>
      </c>
      <c r="D1645" s="338">
        <v>7.89</v>
      </c>
    </row>
    <row r="1646" spans="1:4">
      <c r="A1646" s="992" t="s">
        <v>3879</v>
      </c>
      <c r="B1646" s="993" t="s">
        <v>1777</v>
      </c>
      <c r="C1646" s="994"/>
      <c r="D1646" s="995"/>
    </row>
    <row r="1647" spans="1:4">
      <c r="A1647" s="339" t="s">
        <v>3880</v>
      </c>
      <c r="B1647" s="340" t="s">
        <v>3539</v>
      </c>
      <c r="C1647" s="341" t="s">
        <v>12</v>
      </c>
      <c r="D1647" s="342">
        <v>0.04</v>
      </c>
    </row>
    <row r="1648" spans="1:4">
      <c r="A1648" s="335" t="s">
        <v>3881</v>
      </c>
      <c r="B1648" s="336" t="s">
        <v>1779</v>
      </c>
      <c r="C1648" s="337" t="s">
        <v>12</v>
      </c>
      <c r="D1648" s="338">
        <v>0.9</v>
      </c>
    </row>
    <row r="1649" spans="1:4">
      <c r="A1649" s="339" t="s">
        <v>3882</v>
      </c>
      <c r="B1649" s="340" t="s">
        <v>1780</v>
      </c>
      <c r="C1649" s="341" t="s">
        <v>12</v>
      </c>
      <c r="D1649" s="342">
        <v>0.9</v>
      </c>
    </row>
    <row r="1650" spans="1:4">
      <c r="A1650" s="335" t="s">
        <v>3883</v>
      </c>
      <c r="B1650" s="336" t="s">
        <v>1806</v>
      </c>
      <c r="C1650" s="337" t="s">
        <v>12</v>
      </c>
      <c r="D1650" s="338">
        <v>0.59</v>
      </c>
    </row>
    <row r="1651" spans="1:4">
      <c r="A1651" s="339" t="s">
        <v>5214</v>
      </c>
      <c r="B1651" s="340" t="s">
        <v>1795</v>
      </c>
      <c r="C1651" s="341" t="s">
        <v>12</v>
      </c>
      <c r="D1651" s="342">
        <v>6.05</v>
      </c>
    </row>
    <row r="1652" spans="1:4">
      <c r="A1652" s="335" t="s">
        <v>5215</v>
      </c>
      <c r="B1652" s="336" t="s">
        <v>1796</v>
      </c>
      <c r="C1652" s="337" t="s">
        <v>12</v>
      </c>
      <c r="D1652" s="338">
        <v>3.39</v>
      </c>
    </row>
    <row r="1653" spans="1:4">
      <c r="A1653" s="339" t="s">
        <v>5216</v>
      </c>
      <c r="B1653" s="340" t="s">
        <v>1797</v>
      </c>
      <c r="C1653" s="341" t="s">
        <v>12</v>
      </c>
      <c r="D1653" s="342">
        <v>3.2</v>
      </c>
    </row>
    <row r="1654" spans="1:4">
      <c r="A1654" s="335" t="s">
        <v>5217</v>
      </c>
      <c r="B1654" s="336" t="s">
        <v>1807</v>
      </c>
      <c r="C1654" s="337" t="s">
        <v>12</v>
      </c>
      <c r="D1654" s="338">
        <v>1.95</v>
      </c>
    </row>
    <row r="1655" spans="1:4" ht="25.5">
      <c r="A1655" s="339" t="s">
        <v>5218</v>
      </c>
      <c r="B1655" s="340" t="s">
        <v>1808</v>
      </c>
      <c r="C1655" s="341" t="s">
        <v>12</v>
      </c>
      <c r="D1655" s="342">
        <v>6.74</v>
      </c>
    </row>
    <row r="1656" spans="1:4">
      <c r="A1656" s="335" t="s">
        <v>5219</v>
      </c>
      <c r="B1656" s="336" t="s">
        <v>1809</v>
      </c>
      <c r="C1656" s="337" t="s">
        <v>12</v>
      </c>
      <c r="D1656" s="338">
        <v>5.43</v>
      </c>
    </row>
    <row r="1657" spans="1:4">
      <c r="A1657" s="992" t="s">
        <v>5220</v>
      </c>
      <c r="B1657" s="993" t="s">
        <v>1783</v>
      </c>
      <c r="C1657" s="994"/>
      <c r="D1657" s="995"/>
    </row>
    <row r="1658" spans="1:4">
      <c r="A1658" s="339" t="s">
        <v>5221</v>
      </c>
      <c r="B1658" s="340" t="s">
        <v>1810</v>
      </c>
      <c r="C1658" s="341" t="s">
        <v>12</v>
      </c>
      <c r="D1658" s="342">
        <v>8.08</v>
      </c>
    </row>
    <row r="1659" spans="1:4">
      <c r="A1659" s="335" t="s">
        <v>5222</v>
      </c>
      <c r="B1659" s="336" t="s">
        <v>1801</v>
      </c>
      <c r="C1659" s="337" t="s">
        <v>12</v>
      </c>
      <c r="D1659" s="338">
        <v>9.2200000000000006</v>
      </c>
    </row>
    <row r="1660" spans="1:4">
      <c r="A1660" s="339" t="s">
        <v>5223</v>
      </c>
      <c r="B1660" s="340" t="s">
        <v>1802</v>
      </c>
      <c r="C1660" s="341" t="s">
        <v>12</v>
      </c>
      <c r="D1660" s="342">
        <v>1.47</v>
      </c>
    </row>
    <row r="1661" spans="1:4">
      <c r="A1661" s="335" t="s">
        <v>5224</v>
      </c>
      <c r="B1661" s="336" t="s">
        <v>1787</v>
      </c>
      <c r="C1661" s="337" t="s">
        <v>12</v>
      </c>
      <c r="D1661" s="338">
        <v>0.72</v>
      </c>
    </row>
    <row r="1662" spans="1:4">
      <c r="A1662" s="339" t="s">
        <v>5225</v>
      </c>
      <c r="B1662" s="340" t="s">
        <v>1788</v>
      </c>
      <c r="C1662" s="341" t="s">
        <v>12</v>
      </c>
      <c r="D1662" s="342">
        <v>2.72</v>
      </c>
    </row>
    <row r="1663" spans="1:4">
      <c r="A1663" s="849" t="s">
        <v>3884</v>
      </c>
      <c r="B1663" s="848" t="s">
        <v>1049</v>
      </c>
      <c r="C1663" s="847"/>
      <c r="D1663" s="846"/>
    </row>
    <row r="1664" spans="1:4">
      <c r="A1664" s="992" t="s">
        <v>3885</v>
      </c>
      <c r="B1664" s="993" t="s">
        <v>3516</v>
      </c>
      <c r="C1664" s="994"/>
      <c r="D1664" s="995"/>
    </row>
    <row r="1665" spans="1:4">
      <c r="A1665" s="335" t="s">
        <v>3886</v>
      </c>
      <c r="B1665" s="336" t="s">
        <v>3561</v>
      </c>
      <c r="C1665" s="337" t="s">
        <v>3</v>
      </c>
      <c r="D1665" s="338">
        <v>8.56</v>
      </c>
    </row>
    <row r="1666" spans="1:4">
      <c r="A1666" s="339" t="s">
        <v>5226</v>
      </c>
      <c r="B1666" s="340" t="s">
        <v>3563</v>
      </c>
      <c r="C1666" s="341" t="s">
        <v>3</v>
      </c>
      <c r="D1666" s="342">
        <v>10.95</v>
      </c>
    </row>
    <row r="1667" spans="1:4">
      <c r="A1667" s="335" t="s">
        <v>5227</v>
      </c>
      <c r="B1667" s="336" t="s">
        <v>3565</v>
      </c>
      <c r="C1667" s="337" t="s">
        <v>3</v>
      </c>
      <c r="D1667" s="338">
        <v>7.89</v>
      </c>
    </row>
    <row r="1668" spans="1:4">
      <c r="A1668" s="992" t="s">
        <v>3887</v>
      </c>
      <c r="B1668" s="993" t="s">
        <v>1777</v>
      </c>
      <c r="C1668" s="994"/>
      <c r="D1668" s="995"/>
    </row>
    <row r="1669" spans="1:4">
      <c r="A1669" s="339" t="s">
        <v>3888</v>
      </c>
      <c r="B1669" s="340" t="s">
        <v>3539</v>
      </c>
      <c r="C1669" s="341" t="s">
        <v>12</v>
      </c>
      <c r="D1669" s="342">
        <v>0.04</v>
      </c>
    </row>
    <row r="1670" spans="1:4">
      <c r="A1670" s="335" t="s">
        <v>3889</v>
      </c>
      <c r="B1670" s="336" t="s">
        <v>1779</v>
      </c>
      <c r="C1670" s="337" t="s">
        <v>12</v>
      </c>
      <c r="D1670" s="338">
        <v>0.9</v>
      </c>
    </row>
    <row r="1671" spans="1:4">
      <c r="A1671" s="339" t="s">
        <v>3890</v>
      </c>
      <c r="B1671" s="340" t="s">
        <v>1780</v>
      </c>
      <c r="C1671" s="341" t="s">
        <v>12</v>
      </c>
      <c r="D1671" s="342">
        <v>0.9</v>
      </c>
    </row>
    <row r="1672" spans="1:4">
      <c r="A1672" s="335" t="s">
        <v>3891</v>
      </c>
      <c r="B1672" s="336" t="s">
        <v>1795</v>
      </c>
      <c r="C1672" s="337" t="s">
        <v>12</v>
      </c>
      <c r="D1672" s="338">
        <v>4.03</v>
      </c>
    </row>
    <row r="1673" spans="1:4">
      <c r="A1673" s="339" t="s">
        <v>5228</v>
      </c>
      <c r="B1673" s="340" t="s">
        <v>1796</v>
      </c>
      <c r="C1673" s="341" t="s">
        <v>12</v>
      </c>
      <c r="D1673" s="342">
        <v>2.72</v>
      </c>
    </row>
    <row r="1674" spans="1:4">
      <c r="A1674" s="335" t="s">
        <v>5229</v>
      </c>
      <c r="B1674" s="336" t="s">
        <v>1797</v>
      </c>
      <c r="C1674" s="337" t="s">
        <v>12</v>
      </c>
      <c r="D1674" s="338">
        <v>3.2</v>
      </c>
    </row>
    <row r="1675" spans="1:4">
      <c r="A1675" s="339" t="s">
        <v>5230</v>
      </c>
      <c r="B1675" s="340" t="s">
        <v>1807</v>
      </c>
      <c r="C1675" s="341" t="s">
        <v>12</v>
      </c>
      <c r="D1675" s="342">
        <v>1.95</v>
      </c>
    </row>
    <row r="1676" spans="1:4" ht="25.5">
      <c r="A1676" s="335" t="s">
        <v>5231</v>
      </c>
      <c r="B1676" s="336" t="s">
        <v>1808</v>
      </c>
      <c r="C1676" s="337" t="s">
        <v>12</v>
      </c>
      <c r="D1676" s="338">
        <v>13.48</v>
      </c>
    </row>
    <row r="1677" spans="1:4">
      <c r="A1677" s="339" t="s">
        <v>5232</v>
      </c>
      <c r="B1677" s="340" t="s">
        <v>1799</v>
      </c>
      <c r="C1677" s="341" t="s">
        <v>12</v>
      </c>
      <c r="D1677" s="342">
        <v>5.0599999999999996</v>
      </c>
    </row>
    <row r="1678" spans="1:4">
      <c r="A1678" s="992" t="s">
        <v>5233</v>
      </c>
      <c r="B1678" s="993" t="s">
        <v>1783</v>
      </c>
      <c r="C1678" s="994"/>
      <c r="D1678" s="995"/>
    </row>
    <row r="1679" spans="1:4">
      <c r="A1679" s="335" t="s">
        <v>5234</v>
      </c>
      <c r="B1679" s="336" t="s">
        <v>1810</v>
      </c>
      <c r="C1679" s="337" t="s">
        <v>12</v>
      </c>
      <c r="D1679" s="338">
        <v>16.16</v>
      </c>
    </row>
    <row r="1680" spans="1:4">
      <c r="A1680" s="339" t="s">
        <v>5235</v>
      </c>
      <c r="B1680" s="340" t="s">
        <v>1802</v>
      </c>
      <c r="C1680" s="341" t="s">
        <v>12</v>
      </c>
      <c r="D1680" s="342">
        <v>1.47</v>
      </c>
    </row>
    <row r="1681" spans="1:4">
      <c r="A1681" s="335" t="s">
        <v>5236</v>
      </c>
      <c r="B1681" s="336" t="s">
        <v>1787</v>
      </c>
      <c r="C1681" s="337" t="s">
        <v>12</v>
      </c>
      <c r="D1681" s="338">
        <v>0.72</v>
      </c>
    </row>
    <row r="1682" spans="1:4">
      <c r="A1682" s="339" t="s">
        <v>5237</v>
      </c>
      <c r="B1682" s="340" t="s">
        <v>1788</v>
      </c>
      <c r="C1682" s="341" t="s">
        <v>12</v>
      </c>
      <c r="D1682" s="342">
        <v>2.72</v>
      </c>
    </row>
    <row r="1683" spans="1:4">
      <c r="A1683" s="849" t="s">
        <v>3892</v>
      </c>
      <c r="B1683" s="848" t="s">
        <v>1048</v>
      </c>
      <c r="C1683" s="847"/>
      <c r="D1683" s="846"/>
    </row>
    <row r="1684" spans="1:4">
      <c r="A1684" s="992" t="s">
        <v>3893</v>
      </c>
      <c r="B1684" s="993" t="s">
        <v>3516</v>
      </c>
      <c r="C1684" s="994"/>
      <c r="D1684" s="995"/>
    </row>
    <row r="1685" spans="1:4">
      <c r="A1685" s="335" t="s">
        <v>3894</v>
      </c>
      <c r="B1685" s="336" t="s">
        <v>3561</v>
      </c>
      <c r="C1685" s="337" t="s">
        <v>3</v>
      </c>
      <c r="D1685" s="338">
        <v>6.27</v>
      </c>
    </row>
    <row r="1686" spans="1:4">
      <c r="A1686" s="339" t="s">
        <v>5238</v>
      </c>
      <c r="B1686" s="340" t="s">
        <v>3761</v>
      </c>
      <c r="C1686" s="341" t="s">
        <v>3</v>
      </c>
      <c r="D1686" s="342">
        <v>6.89</v>
      </c>
    </row>
    <row r="1687" spans="1:4">
      <c r="A1687" s="335" t="s">
        <v>5239</v>
      </c>
      <c r="B1687" s="336" t="s">
        <v>3763</v>
      </c>
      <c r="C1687" s="337" t="s">
        <v>3</v>
      </c>
      <c r="D1687" s="338">
        <v>7.68</v>
      </c>
    </row>
    <row r="1688" spans="1:4">
      <c r="A1688" s="339" t="s">
        <v>5240</v>
      </c>
      <c r="B1688" s="340" t="s">
        <v>3563</v>
      </c>
      <c r="C1688" s="341" t="s">
        <v>3</v>
      </c>
      <c r="D1688" s="342">
        <v>8.3800000000000008</v>
      </c>
    </row>
    <row r="1689" spans="1:4">
      <c r="A1689" s="335" t="s">
        <v>5241</v>
      </c>
      <c r="B1689" s="336" t="s">
        <v>3565</v>
      </c>
      <c r="C1689" s="337" t="s">
        <v>3</v>
      </c>
      <c r="D1689" s="338">
        <v>5.51</v>
      </c>
    </row>
    <row r="1690" spans="1:4">
      <c r="A1690" s="992" t="s">
        <v>3895</v>
      </c>
      <c r="B1690" s="993" t="s">
        <v>1777</v>
      </c>
      <c r="C1690" s="994"/>
      <c r="D1690" s="995"/>
    </row>
    <row r="1691" spans="1:4">
      <c r="A1691" s="339" t="s">
        <v>3896</v>
      </c>
      <c r="B1691" s="340" t="s">
        <v>3768</v>
      </c>
      <c r="C1691" s="341" t="s">
        <v>12</v>
      </c>
      <c r="D1691" s="342">
        <v>0.02</v>
      </c>
    </row>
    <row r="1692" spans="1:4">
      <c r="A1692" s="335" t="s">
        <v>3897</v>
      </c>
      <c r="B1692" s="336" t="s">
        <v>3539</v>
      </c>
      <c r="C1692" s="337" t="s">
        <v>12</v>
      </c>
      <c r="D1692" s="338">
        <v>0.04</v>
      </c>
    </row>
    <row r="1693" spans="1:4">
      <c r="A1693" s="339" t="s">
        <v>3898</v>
      </c>
      <c r="B1693" s="340" t="s">
        <v>1779</v>
      </c>
      <c r="C1693" s="341" t="s">
        <v>12</v>
      </c>
      <c r="D1693" s="342">
        <v>0.9</v>
      </c>
    </row>
    <row r="1694" spans="1:4">
      <c r="A1694" s="335" t="s">
        <v>5242</v>
      </c>
      <c r="B1694" s="336" t="s">
        <v>1780</v>
      </c>
      <c r="C1694" s="337" t="s">
        <v>12</v>
      </c>
      <c r="D1694" s="338">
        <v>0.9</v>
      </c>
    </row>
    <row r="1695" spans="1:4">
      <c r="A1695" s="339" t="s">
        <v>5243</v>
      </c>
      <c r="B1695" s="340" t="s">
        <v>3773</v>
      </c>
      <c r="C1695" s="341" t="s">
        <v>12</v>
      </c>
      <c r="D1695" s="342">
        <v>15.05</v>
      </c>
    </row>
    <row r="1696" spans="1:4">
      <c r="A1696" s="335" t="s">
        <v>5244</v>
      </c>
      <c r="B1696" s="336" t="s">
        <v>1806</v>
      </c>
      <c r="C1696" s="337" t="s">
        <v>12</v>
      </c>
      <c r="D1696" s="338">
        <v>0.59</v>
      </c>
    </row>
    <row r="1697" spans="1:4">
      <c r="A1697" s="339" t="s">
        <v>5245</v>
      </c>
      <c r="B1697" s="340" t="s">
        <v>1795</v>
      </c>
      <c r="C1697" s="341" t="s">
        <v>12</v>
      </c>
      <c r="D1697" s="342">
        <v>2.02</v>
      </c>
    </row>
    <row r="1698" spans="1:4">
      <c r="A1698" s="335" t="s">
        <v>5246</v>
      </c>
      <c r="B1698" s="336" t="s">
        <v>1796</v>
      </c>
      <c r="C1698" s="337" t="s">
        <v>12</v>
      </c>
      <c r="D1698" s="338">
        <v>1.36</v>
      </c>
    </row>
    <row r="1699" spans="1:4">
      <c r="A1699" s="339" t="s">
        <v>5247</v>
      </c>
      <c r="B1699" s="340" t="s">
        <v>1797</v>
      </c>
      <c r="C1699" s="341" t="s">
        <v>12</v>
      </c>
      <c r="D1699" s="342">
        <v>1.6</v>
      </c>
    </row>
    <row r="1700" spans="1:4">
      <c r="A1700" s="335" t="s">
        <v>5248</v>
      </c>
      <c r="B1700" s="336" t="s">
        <v>1807</v>
      </c>
      <c r="C1700" s="337" t="s">
        <v>12</v>
      </c>
      <c r="D1700" s="338">
        <v>1.95</v>
      </c>
    </row>
    <row r="1701" spans="1:4" ht="25.5">
      <c r="A1701" s="339" t="s">
        <v>5249</v>
      </c>
      <c r="B1701" s="340" t="s">
        <v>1817</v>
      </c>
      <c r="C1701" s="341" t="s">
        <v>12</v>
      </c>
      <c r="D1701" s="342">
        <v>22.9</v>
      </c>
    </row>
    <row r="1702" spans="1:4">
      <c r="A1702" s="335" t="s">
        <v>5250</v>
      </c>
      <c r="B1702" s="336" t="s">
        <v>1799</v>
      </c>
      <c r="C1702" s="337" t="s">
        <v>12</v>
      </c>
      <c r="D1702" s="338">
        <v>5.0599999999999996</v>
      </c>
    </row>
    <row r="1703" spans="1:4">
      <c r="A1703" s="339" t="s">
        <v>5251</v>
      </c>
      <c r="B1703" s="340" t="s">
        <v>1818</v>
      </c>
      <c r="C1703" s="341" t="s">
        <v>12</v>
      </c>
      <c r="D1703" s="342">
        <v>9.0399999999999991</v>
      </c>
    </row>
    <row r="1704" spans="1:4">
      <c r="A1704" s="992" t="s">
        <v>5252</v>
      </c>
      <c r="B1704" s="993" t="s">
        <v>1783</v>
      </c>
      <c r="C1704" s="994"/>
      <c r="D1704" s="995"/>
    </row>
    <row r="1705" spans="1:4">
      <c r="A1705" s="335" t="s">
        <v>5253</v>
      </c>
      <c r="B1705" s="336" t="s">
        <v>1810</v>
      </c>
      <c r="C1705" s="337" t="s">
        <v>12</v>
      </c>
      <c r="D1705" s="338">
        <v>8.08</v>
      </c>
    </row>
    <row r="1706" spans="1:4">
      <c r="A1706" s="339" t="s">
        <v>5254</v>
      </c>
      <c r="B1706" s="340" t="s">
        <v>1802</v>
      </c>
      <c r="C1706" s="341" t="s">
        <v>12</v>
      </c>
      <c r="D1706" s="342">
        <v>1.47</v>
      </c>
    </row>
    <row r="1707" spans="1:4">
      <c r="A1707" s="335" t="s">
        <v>5255</v>
      </c>
      <c r="B1707" s="336" t="s">
        <v>1819</v>
      </c>
      <c r="C1707" s="337" t="s">
        <v>12</v>
      </c>
      <c r="D1707" s="338">
        <v>3.78</v>
      </c>
    </row>
    <row r="1708" spans="1:4">
      <c r="A1708" s="339" t="s">
        <v>5256</v>
      </c>
      <c r="B1708" s="340" t="s">
        <v>1820</v>
      </c>
      <c r="C1708" s="341" t="s">
        <v>12</v>
      </c>
      <c r="D1708" s="342">
        <v>1.08</v>
      </c>
    </row>
    <row r="1709" spans="1:4">
      <c r="A1709" s="335" t="s">
        <v>5257</v>
      </c>
      <c r="B1709" s="336" t="s">
        <v>1787</v>
      </c>
      <c r="C1709" s="337" t="s">
        <v>12</v>
      </c>
      <c r="D1709" s="338">
        <v>0.72</v>
      </c>
    </row>
    <row r="1710" spans="1:4">
      <c r="A1710" s="339" t="s">
        <v>5258</v>
      </c>
      <c r="B1710" s="340" t="s">
        <v>1788</v>
      </c>
      <c r="C1710" s="341" t="s">
        <v>12</v>
      </c>
      <c r="D1710" s="342">
        <v>2.72</v>
      </c>
    </row>
    <row r="1711" spans="1:4">
      <c r="A1711" s="849" t="s">
        <v>5259</v>
      </c>
      <c r="B1711" s="848" t="s">
        <v>1055</v>
      </c>
      <c r="C1711" s="847"/>
      <c r="D1711" s="846"/>
    </row>
    <row r="1712" spans="1:4">
      <c r="A1712" s="992" t="s">
        <v>5260</v>
      </c>
      <c r="B1712" s="993" t="s">
        <v>1783</v>
      </c>
      <c r="C1712" s="994"/>
      <c r="D1712" s="995"/>
    </row>
    <row r="1713" spans="1:4">
      <c r="A1713" s="335" t="s">
        <v>5261</v>
      </c>
      <c r="B1713" s="336" t="s">
        <v>1787</v>
      </c>
      <c r="C1713" s="337" t="s">
        <v>12</v>
      </c>
      <c r="D1713" s="338">
        <v>0.72</v>
      </c>
    </row>
    <row r="1714" spans="1:4">
      <c r="A1714" s="339" t="s">
        <v>5262</v>
      </c>
      <c r="B1714" s="340" t="s">
        <v>1788</v>
      </c>
      <c r="C1714" s="341" t="s">
        <v>12</v>
      </c>
      <c r="D1714" s="342">
        <v>2.72</v>
      </c>
    </row>
    <row r="1715" spans="1:4">
      <c r="A1715" s="849" t="s">
        <v>5263</v>
      </c>
      <c r="B1715" s="848" t="s">
        <v>1823</v>
      </c>
      <c r="C1715" s="847"/>
      <c r="D1715" s="846"/>
    </row>
    <row r="1716" spans="1:4">
      <c r="A1716" s="992" t="s">
        <v>5264</v>
      </c>
      <c r="B1716" s="993" t="s">
        <v>1783</v>
      </c>
      <c r="C1716" s="994"/>
      <c r="D1716" s="995"/>
    </row>
    <row r="1717" spans="1:4">
      <c r="A1717" s="335" t="s">
        <v>5265</v>
      </c>
      <c r="B1717" s="336" t="s">
        <v>1824</v>
      </c>
      <c r="C1717" s="337" t="s">
        <v>12</v>
      </c>
      <c r="D1717" s="338">
        <v>0.19</v>
      </c>
    </row>
    <row r="1718" spans="1:4">
      <c r="A1718" s="331" t="s">
        <v>3899</v>
      </c>
      <c r="B1718" s="332" t="s">
        <v>168</v>
      </c>
      <c r="C1718" s="333"/>
      <c r="D1718" s="334"/>
    </row>
    <row r="1719" spans="1:4">
      <c r="A1719" s="849" t="s">
        <v>3901</v>
      </c>
      <c r="B1719" s="848" t="s">
        <v>1056</v>
      </c>
      <c r="C1719" s="847"/>
      <c r="D1719" s="846"/>
    </row>
    <row r="1720" spans="1:4">
      <c r="A1720" s="992" t="s">
        <v>5266</v>
      </c>
      <c r="B1720" s="993" t="s">
        <v>3516</v>
      </c>
      <c r="C1720" s="994"/>
      <c r="D1720" s="995"/>
    </row>
    <row r="1721" spans="1:4">
      <c r="A1721" s="339" t="s">
        <v>5267</v>
      </c>
      <c r="B1721" s="340" t="s">
        <v>3800</v>
      </c>
      <c r="C1721" s="341" t="s">
        <v>3</v>
      </c>
      <c r="D1721" s="342">
        <v>4.55</v>
      </c>
    </row>
    <row r="1722" spans="1:4">
      <c r="A1722" s="335" t="s">
        <v>5268</v>
      </c>
      <c r="B1722" s="336" t="s">
        <v>3802</v>
      </c>
      <c r="C1722" s="337" t="s">
        <v>3</v>
      </c>
      <c r="D1722" s="338">
        <v>16.309999999999999</v>
      </c>
    </row>
    <row r="1723" spans="1:4">
      <c r="A1723" s="992" t="s">
        <v>5269</v>
      </c>
      <c r="B1723" s="993" t="s">
        <v>1783</v>
      </c>
      <c r="C1723" s="994"/>
      <c r="D1723" s="995"/>
    </row>
    <row r="1724" spans="1:4">
      <c r="A1724" s="339" t="s">
        <v>5270</v>
      </c>
      <c r="B1724" s="340" t="s">
        <v>1825</v>
      </c>
      <c r="C1724" s="341" t="s">
        <v>2</v>
      </c>
      <c r="D1724" s="342">
        <v>2</v>
      </c>
    </row>
    <row r="1725" spans="1:4">
      <c r="A1725" s="849" t="s">
        <v>3906</v>
      </c>
      <c r="B1725" s="848" t="s">
        <v>1053</v>
      </c>
      <c r="C1725" s="847"/>
      <c r="D1725" s="846"/>
    </row>
    <row r="1726" spans="1:4">
      <c r="A1726" s="992" t="s">
        <v>5271</v>
      </c>
      <c r="B1726" s="993" t="s">
        <v>3516</v>
      </c>
      <c r="C1726" s="994"/>
      <c r="D1726" s="995"/>
    </row>
    <row r="1727" spans="1:4">
      <c r="A1727" s="335" t="s">
        <v>5272</v>
      </c>
      <c r="B1727" s="336" t="s">
        <v>3802</v>
      </c>
      <c r="C1727" s="337" t="s">
        <v>3</v>
      </c>
      <c r="D1727" s="338">
        <v>15.63</v>
      </c>
    </row>
    <row r="1728" spans="1:4">
      <c r="A1728" s="849" t="s">
        <v>3909</v>
      </c>
      <c r="B1728" s="848" t="s">
        <v>1052</v>
      </c>
      <c r="C1728" s="847"/>
      <c r="D1728" s="846"/>
    </row>
    <row r="1729" spans="1:4">
      <c r="A1729" s="992" t="s">
        <v>5273</v>
      </c>
      <c r="B1729" s="993" t="s">
        <v>3516</v>
      </c>
      <c r="C1729" s="994"/>
      <c r="D1729" s="995"/>
    </row>
    <row r="1730" spans="1:4">
      <c r="A1730" s="339" t="s">
        <v>5274</v>
      </c>
      <c r="B1730" s="340" t="s">
        <v>3802</v>
      </c>
      <c r="C1730" s="341" t="s">
        <v>3</v>
      </c>
      <c r="D1730" s="342">
        <v>16.309999999999999</v>
      </c>
    </row>
    <row r="1731" spans="1:4">
      <c r="A1731" s="849" t="s">
        <v>3912</v>
      </c>
      <c r="B1731" s="848" t="s">
        <v>1051</v>
      </c>
      <c r="C1731" s="847"/>
      <c r="D1731" s="846"/>
    </row>
    <row r="1732" spans="1:4">
      <c r="A1732" s="992" t="s">
        <v>5275</v>
      </c>
      <c r="B1732" s="993" t="s">
        <v>3516</v>
      </c>
      <c r="C1732" s="994"/>
      <c r="D1732" s="995"/>
    </row>
    <row r="1733" spans="1:4">
      <c r="A1733" s="335" t="s">
        <v>5276</v>
      </c>
      <c r="B1733" s="336" t="s">
        <v>3802</v>
      </c>
      <c r="C1733" s="337" t="s">
        <v>3</v>
      </c>
      <c r="D1733" s="338">
        <v>16.37</v>
      </c>
    </row>
    <row r="1734" spans="1:4">
      <c r="A1734" s="992" t="s">
        <v>5277</v>
      </c>
      <c r="B1734" s="993" t="s">
        <v>1783</v>
      </c>
      <c r="C1734" s="994"/>
      <c r="D1734" s="995"/>
    </row>
    <row r="1735" spans="1:4">
      <c r="A1735" s="339" t="s">
        <v>5278</v>
      </c>
      <c r="B1735" s="340" t="s">
        <v>1828</v>
      </c>
      <c r="C1735" s="341" t="s">
        <v>2</v>
      </c>
      <c r="D1735" s="342">
        <v>1</v>
      </c>
    </row>
    <row r="1736" spans="1:4">
      <c r="A1736" s="335" t="s">
        <v>5279</v>
      </c>
      <c r="B1736" s="336" t="s">
        <v>1829</v>
      </c>
      <c r="C1736" s="337" t="s">
        <v>2</v>
      </c>
      <c r="D1736" s="338">
        <v>4</v>
      </c>
    </row>
    <row r="1737" spans="1:4">
      <c r="A1737" s="339" t="s">
        <v>5280</v>
      </c>
      <c r="B1737" s="340" t="s">
        <v>1830</v>
      </c>
      <c r="C1737" s="341" t="s">
        <v>2</v>
      </c>
      <c r="D1737" s="342">
        <v>4</v>
      </c>
    </row>
    <row r="1738" spans="1:4">
      <c r="A1738" s="335" t="s">
        <v>5281</v>
      </c>
      <c r="B1738" s="336" t="s">
        <v>1831</v>
      </c>
      <c r="C1738" s="337" t="s">
        <v>2</v>
      </c>
      <c r="D1738" s="338">
        <v>1</v>
      </c>
    </row>
    <row r="1739" spans="1:4">
      <c r="A1739" s="339" t="s">
        <v>5282</v>
      </c>
      <c r="B1739" s="340" t="s">
        <v>1825</v>
      </c>
      <c r="C1739" s="341" t="s">
        <v>2</v>
      </c>
      <c r="D1739" s="342">
        <v>1</v>
      </c>
    </row>
    <row r="1740" spans="1:4">
      <c r="A1740" s="849" t="s">
        <v>3915</v>
      </c>
      <c r="B1740" s="848" t="s">
        <v>1050</v>
      </c>
      <c r="C1740" s="847"/>
      <c r="D1740" s="846"/>
    </row>
    <row r="1741" spans="1:4">
      <c r="A1741" s="992" t="s">
        <v>5283</v>
      </c>
      <c r="B1741" s="993" t="s">
        <v>3516</v>
      </c>
      <c r="C1741" s="994"/>
      <c r="D1741" s="995"/>
    </row>
    <row r="1742" spans="1:4">
      <c r="A1742" s="335" t="s">
        <v>5284</v>
      </c>
      <c r="B1742" s="336" t="s">
        <v>3802</v>
      </c>
      <c r="C1742" s="337" t="s">
        <v>3</v>
      </c>
      <c r="D1742" s="338">
        <v>16.37</v>
      </c>
    </row>
    <row r="1743" spans="1:4">
      <c r="A1743" s="992" t="s">
        <v>5285</v>
      </c>
      <c r="B1743" s="993" t="s">
        <v>1783</v>
      </c>
      <c r="C1743" s="994"/>
      <c r="D1743" s="995"/>
    </row>
    <row r="1744" spans="1:4">
      <c r="A1744" s="339" t="s">
        <v>5286</v>
      </c>
      <c r="B1744" s="340" t="s">
        <v>1828</v>
      </c>
      <c r="C1744" s="341" t="s">
        <v>2</v>
      </c>
      <c r="D1744" s="342">
        <v>2</v>
      </c>
    </row>
    <row r="1745" spans="1:4">
      <c r="A1745" s="335" t="s">
        <v>5287</v>
      </c>
      <c r="B1745" s="336" t="s">
        <v>1829</v>
      </c>
      <c r="C1745" s="337" t="s">
        <v>2</v>
      </c>
      <c r="D1745" s="338">
        <v>7</v>
      </c>
    </row>
    <row r="1746" spans="1:4">
      <c r="A1746" s="339" t="s">
        <v>5288</v>
      </c>
      <c r="B1746" s="340" t="s">
        <v>1830</v>
      </c>
      <c r="C1746" s="341" t="s">
        <v>2</v>
      </c>
      <c r="D1746" s="342">
        <v>6</v>
      </c>
    </row>
    <row r="1747" spans="1:4">
      <c r="A1747" s="335" t="s">
        <v>5289</v>
      </c>
      <c r="B1747" s="336" t="s">
        <v>1831</v>
      </c>
      <c r="C1747" s="337" t="s">
        <v>2</v>
      </c>
      <c r="D1747" s="338">
        <v>1</v>
      </c>
    </row>
    <row r="1748" spans="1:4">
      <c r="A1748" s="849" t="s">
        <v>3918</v>
      </c>
      <c r="B1748" s="848" t="s">
        <v>1753</v>
      </c>
      <c r="C1748" s="847"/>
      <c r="D1748" s="846"/>
    </row>
    <row r="1749" spans="1:4">
      <c r="A1749" s="992" t="s">
        <v>5290</v>
      </c>
      <c r="B1749" s="993" t="s">
        <v>3516</v>
      </c>
      <c r="C1749" s="994"/>
      <c r="D1749" s="995"/>
    </row>
    <row r="1750" spans="1:4">
      <c r="A1750" s="339" t="s">
        <v>5291</v>
      </c>
      <c r="B1750" s="340" t="s">
        <v>3802</v>
      </c>
      <c r="C1750" s="341" t="s">
        <v>3</v>
      </c>
      <c r="D1750" s="342">
        <v>16.37</v>
      </c>
    </row>
    <row r="1751" spans="1:4">
      <c r="A1751" s="992" t="s">
        <v>5292</v>
      </c>
      <c r="B1751" s="993" t="s">
        <v>1783</v>
      </c>
      <c r="C1751" s="994"/>
      <c r="D1751" s="995"/>
    </row>
    <row r="1752" spans="1:4">
      <c r="A1752" s="335" t="s">
        <v>5293</v>
      </c>
      <c r="B1752" s="336" t="s">
        <v>1828</v>
      </c>
      <c r="C1752" s="337" t="s">
        <v>2</v>
      </c>
      <c r="D1752" s="338">
        <v>2</v>
      </c>
    </row>
    <row r="1753" spans="1:4">
      <c r="A1753" s="339" t="s">
        <v>5294</v>
      </c>
      <c r="B1753" s="340" t="s">
        <v>1829</v>
      </c>
      <c r="C1753" s="341" t="s">
        <v>2</v>
      </c>
      <c r="D1753" s="342">
        <v>7</v>
      </c>
    </row>
    <row r="1754" spans="1:4">
      <c r="A1754" s="335" t="s">
        <v>5295</v>
      </c>
      <c r="B1754" s="336" t="s">
        <v>1830</v>
      </c>
      <c r="C1754" s="337" t="s">
        <v>2</v>
      </c>
      <c r="D1754" s="338">
        <v>6</v>
      </c>
    </row>
    <row r="1755" spans="1:4">
      <c r="A1755" s="339" t="s">
        <v>5296</v>
      </c>
      <c r="B1755" s="340" t="s">
        <v>1831</v>
      </c>
      <c r="C1755" s="341" t="s">
        <v>2</v>
      </c>
      <c r="D1755" s="342">
        <v>1</v>
      </c>
    </row>
    <row r="1756" spans="1:4">
      <c r="A1756" s="849" t="s">
        <v>3921</v>
      </c>
      <c r="B1756" s="848" t="s">
        <v>1754</v>
      </c>
      <c r="C1756" s="847"/>
      <c r="D1756" s="846"/>
    </row>
    <row r="1757" spans="1:4">
      <c r="A1757" s="992" t="s">
        <v>5297</v>
      </c>
      <c r="B1757" s="993" t="s">
        <v>3516</v>
      </c>
      <c r="C1757" s="994"/>
      <c r="D1757" s="995"/>
    </row>
    <row r="1758" spans="1:4">
      <c r="A1758" s="335" t="s">
        <v>5298</v>
      </c>
      <c r="B1758" s="336" t="s">
        <v>3802</v>
      </c>
      <c r="C1758" s="337" t="s">
        <v>3</v>
      </c>
      <c r="D1758" s="338">
        <v>16.37</v>
      </c>
    </row>
    <row r="1759" spans="1:4">
      <c r="A1759" s="992" t="s">
        <v>5299</v>
      </c>
      <c r="B1759" s="993" t="s">
        <v>1783</v>
      </c>
      <c r="C1759" s="994"/>
      <c r="D1759" s="995"/>
    </row>
    <row r="1760" spans="1:4">
      <c r="A1760" s="339" t="s">
        <v>5300</v>
      </c>
      <c r="B1760" s="340" t="s">
        <v>1828</v>
      </c>
      <c r="C1760" s="341" t="s">
        <v>2</v>
      </c>
      <c r="D1760" s="342">
        <v>2</v>
      </c>
    </row>
    <row r="1761" spans="1:4">
      <c r="A1761" s="335" t="s">
        <v>5301</v>
      </c>
      <c r="B1761" s="336" t="s">
        <v>1829</v>
      </c>
      <c r="C1761" s="337" t="s">
        <v>2</v>
      </c>
      <c r="D1761" s="338">
        <v>7</v>
      </c>
    </row>
    <row r="1762" spans="1:4">
      <c r="A1762" s="339" t="s">
        <v>5302</v>
      </c>
      <c r="B1762" s="340" t="s">
        <v>1830</v>
      </c>
      <c r="C1762" s="341" t="s">
        <v>2</v>
      </c>
      <c r="D1762" s="342">
        <v>6</v>
      </c>
    </row>
    <row r="1763" spans="1:4">
      <c r="A1763" s="335" t="s">
        <v>5303</v>
      </c>
      <c r="B1763" s="336" t="s">
        <v>1831</v>
      </c>
      <c r="C1763" s="337" t="s">
        <v>2</v>
      </c>
      <c r="D1763" s="338">
        <v>1</v>
      </c>
    </row>
    <row r="1764" spans="1:4">
      <c r="A1764" s="849" t="s">
        <v>3924</v>
      </c>
      <c r="B1764" s="848" t="s">
        <v>1755</v>
      </c>
      <c r="C1764" s="847"/>
      <c r="D1764" s="846"/>
    </row>
    <row r="1765" spans="1:4">
      <c r="A1765" s="992" t="s">
        <v>5304</v>
      </c>
      <c r="B1765" s="993" t="s">
        <v>3516</v>
      </c>
      <c r="C1765" s="994"/>
      <c r="D1765" s="995"/>
    </row>
    <row r="1766" spans="1:4">
      <c r="A1766" s="339" t="s">
        <v>5305</v>
      </c>
      <c r="B1766" s="340" t="s">
        <v>3802</v>
      </c>
      <c r="C1766" s="341" t="s">
        <v>3</v>
      </c>
      <c r="D1766" s="342">
        <v>16.37</v>
      </c>
    </row>
    <row r="1767" spans="1:4">
      <c r="A1767" s="992" t="s">
        <v>5306</v>
      </c>
      <c r="B1767" s="993" t="s">
        <v>1783</v>
      </c>
      <c r="C1767" s="994"/>
      <c r="D1767" s="995"/>
    </row>
    <row r="1768" spans="1:4">
      <c r="A1768" s="335" t="s">
        <v>5307</v>
      </c>
      <c r="B1768" s="336" t="s">
        <v>1828</v>
      </c>
      <c r="C1768" s="337" t="s">
        <v>2</v>
      </c>
      <c r="D1768" s="338">
        <v>2</v>
      </c>
    </row>
    <row r="1769" spans="1:4">
      <c r="A1769" s="339" t="s">
        <v>5308</v>
      </c>
      <c r="B1769" s="340" t="s">
        <v>1829</v>
      </c>
      <c r="C1769" s="341" t="s">
        <v>2</v>
      </c>
      <c r="D1769" s="342">
        <v>7</v>
      </c>
    </row>
    <row r="1770" spans="1:4">
      <c r="A1770" s="335" t="s">
        <v>5309</v>
      </c>
      <c r="B1770" s="336" t="s">
        <v>1830</v>
      </c>
      <c r="C1770" s="337" t="s">
        <v>2</v>
      </c>
      <c r="D1770" s="338">
        <v>6</v>
      </c>
    </row>
    <row r="1771" spans="1:4">
      <c r="A1771" s="339" t="s">
        <v>5310</v>
      </c>
      <c r="B1771" s="340" t="s">
        <v>1831</v>
      </c>
      <c r="C1771" s="341" t="s">
        <v>2</v>
      </c>
      <c r="D1771" s="342">
        <v>1</v>
      </c>
    </row>
    <row r="1772" spans="1:4">
      <c r="A1772" s="849" t="s">
        <v>3927</v>
      </c>
      <c r="B1772" s="848" t="s">
        <v>1756</v>
      </c>
      <c r="C1772" s="847"/>
      <c r="D1772" s="846"/>
    </row>
    <row r="1773" spans="1:4">
      <c r="A1773" s="992" t="s">
        <v>5311</v>
      </c>
      <c r="B1773" s="993" t="s">
        <v>3516</v>
      </c>
      <c r="C1773" s="994"/>
      <c r="D1773" s="995"/>
    </row>
    <row r="1774" spans="1:4">
      <c r="A1774" s="335" t="s">
        <v>5312</v>
      </c>
      <c r="B1774" s="336" t="s">
        <v>3802</v>
      </c>
      <c r="C1774" s="337" t="s">
        <v>3</v>
      </c>
      <c r="D1774" s="338">
        <v>16.37</v>
      </c>
    </row>
    <row r="1775" spans="1:4">
      <c r="A1775" s="992" t="s">
        <v>5313</v>
      </c>
      <c r="B1775" s="993" t="s">
        <v>1783</v>
      </c>
      <c r="C1775" s="994"/>
      <c r="D1775" s="995"/>
    </row>
    <row r="1776" spans="1:4">
      <c r="A1776" s="339" t="s">
        <v>5314</v>
      </c>
      <c r="B1776" s="340" t="s">
        <v>1828</v>
      </c>
      <c r="C1776" s="341" t="s">
        <v>2</v>
      </c>
      <c r="D1776" s="342">
        <v>2</v>
      </c>
    </row>
    <row r="1777" spans="1:4">
      <c r="A1777" s="335" t="s">
        <v>5315</v>
      </c>
      <c r="B1777" s="336" t="s">
        <v>1829</v>
      </c>
      <c r="C1777" s="337" t="s">
        <v>2</v>
      </c>
      <c r="D1777" s="338">
        <v>7</v>
      </c>
    </row>
    <row r="1778" spans="1:4">
      <c r="A1778" s="339" t="s">
        <v>5316</v>
      </c>
      <c r="B1778" s="340" t="s">
        <v>1830</v>
      </c>
      <c r="C1778" s="341" t="s">
        <v>2</v>
      </c>
      <c r="D1778" s="342">
        <v>6</v>
      </c>
    </row>
    <row r="1779" spans="1:4">
      <c r="A1779" s="335" t="s">
        <v>5317</v>
      </c>
      <c r="B1779" s="336" t="s">
        <v>1831</v>
      </c>
      <c r="C1779" s="337" t="s">
        <v>2</v>
      </c>
      <c r="D1779" s="338">
        <v>1</v>
      </c>
    </row>
    <row r="1780" spans="1:4">
      <c r="A1780" s="849" t="s">
        <v>3930</v>
      </c>
      <c r="B1780" s="848" t="s">
        <v>1757</v>
      </c>
      <c r="C1780" s="847"/>
      <c r="D1780" s="846"/>
    </row>
    <row r="1781" spans="1:4">
      <c r="A1781" s="992" t="s">
        <v>5318</v>
      </c>
      <c r="B1781" s="993" t="s">
        <v>3516</v>
      </c>
      <c r="C1781" s="994"/>
      <c r="D1781" s="995"/>
    </row>
    <row r="1782" spans="1:4">
      <c r="A1782" s="339" t="s">
        <v>5319</v>
      </c>
      <c r="B1782" s="340" t="s">
        <v>3802</v>
      </c>
      <c r="C1782" s="341" t="s">
        <v>3</v>
      </c>
      <c r="D1782" s="342">
        <v>16.37</v>
      </c>
    </row>
    <row r="1783" spans="1:4">
      <c r="A1783" s="992" t="s">
        <v>5320</v>
      </c>
      <c r="B1783" s="993" t="s">
        <v>1783</v>
      </c>
      <c r="C1783" s="994"/>
      <c r="D1783" s="995"/>
    </row>
    <row r="1784" spans="1:4">
      <c r="A1784" s="335" t="s">
        <v>5321</v>
      </c>
      <c r="B1784" s="336" t="s">
        <v>1828</v>
      </c>
      <c r="C1784" s="337" t="s">
        <v>2</v>
      </c>
      <c r="D1784" s="338">
        <v>2</v>
      </c>
    </row>
    <row r="1785" spans="1:4">
      <c r="A1785" s="339" t="s">
        <v>5322</v>
      </c>
      <c r="B1785" s="340" t="s">
        <v>1829</v>
      </c>
      <c r="C1785" s="341" t="s">
        <v>2</v>
      </c>
      <c r="D1785" s="342">
        <v>7</v>
      </c>
    </row>
    <row r="1786" spans="1:4">
      <c r="A1786" s="335" t="s">
        <v>5323</v>
      </c>
      <c r="B1786" s="336" t="s">
        <v>1830</v>
      </c>
      <c r="C1786" s="337" t="s">
        <v>2</v>
      </c>
      <c r="D1786" s="338">
        <v>6</v>
      </c>
    </row>
    <row r="1787" spans="1:4">
      <c r="A1787" s="339" t="s">
        <v>5324</v>
      </c>
      <c r="B1787" s="340" t="s">
        <v>1831</v>
      </c>
      <c r="C1787" s="341" t="s">
        <v>2</v>
      </c>
      <c r="D1787" s="342">
        <v>1</v>
      </c>
    </row>
    <row r="1788" spans="1:4">
      <c r="A1788" s="849" t="s">
        <v>3933</v>
      </c>
      <c r="B1788" s="848" t="s">
        <v>1758</v>
      </c>
      <c r="C1788" s="847"/>
      <c r="D1788" s="846"/>
    </row>
    <row r="1789" spans="1:4">
      <c r="A1789" s="992" t="s">
        <v>5325</v>
      </c>
      <c r="B1789" s="993" t="s">
        <v>3516</v>
      </c>
      <c r="C1789" s="994"/>
      <c r="D1789" s="995"/>
    </row>
    <row r="1790" spans="1:4">
      <c r="A1790" s="335" t="s">
        <v>5326</v>
      </c>
      <c r="B1790" s="336" t="s">
        <v>3802</v>
      </c>
      <c r="C1790" s="337" t="s">
        <v>3</v>
      </c>
      <c r="D1790" s="338">
        <v>16.37</v>
      </c>
    </row>
    <row r="1791" spans="1:4">
      <c r="A1791" s="992" t="s">
        <v>5327</v>
      </c>
      <c r="B1791" s="993" t="s">
        <v>1783</v>
      </c>
      <c r="C1791" s="994"/>
      <c r="D1791" s="995"/>
    </row>
    <row r="1792" spans="1:4">
      <c r="A1792" s="339" t="s">
        <v>5328</v>
      </c>
      <c r="B1792" s="340" t="s">
        <v>1828</v>
      </c>
      <c r="C1792" s="341" t="s">
        <v>2</v>
      </c>
      <c r="D1792" s="342">
        <v>2</v>
      </c>
    </row>
    <row r="1793" spans="1:4">
      <c r="A1793" s="335" t="s">
        <v>5329</v>
      </c>
      <c r="B1793" s="336" t="s">
        <v>1829</v>
      </c>
      <c r="C1793" s="337" t="s">
        <v>2</v>
      </c>
      <c r="D1793" s="338">
        <v>7</v>
      </c>
    </row>
    <row r="1794" spans="1:4">
      <c r="A1794" s="339" t="s">
        <v>5330</v>
      </c>
      <c r="B1794" s="340" t="s">
        <v>1830</v>
      </c>
      <c r="C1794" s="341" t="s">
        <v>2</v>
      </c>
      <c r="D1794" s="342">
        <v>6</v>
      </c>
    </row>
    <row r="1795" spans="1:4">
      <c r="A1795" s="335" t="s">
        <v>5331</v>
      </c>
      <c r="B1795" s="336" t="s">
        <v>1831</v>
      </c>
      <c r="C1795" s="337" t="s">
        <v>2</v>
      </c>
      <c r="D1795" s="338">
        <v>1</v>
      </c>
    </row>
    <row r="1796" spans="1:4">
      <c r="A1796" s="849" t="s">
        <v>3936</v>
      </c>
      <c r="B1796" s="848" t="s">
        <v>1759</v>
      </c>
      <c r="C1796" s="847"/>
      <c r="D1796" s="846"/>
    </row>
    <row r="1797" spans="1:4">
      <c r="A1797" s="992" t="s">
        <v>5332</v>
      </c>
      <c r="B1797" s="993" t="s">
        <v>3516</v>
      </c>
      <c r="C1797" s="994"/>
      <c r="D1797" s="995"/>
    </row>
    <row r="1798" spans="1:4">
      <c r="A1798" s="339" t="s">
        <v>5333</v>
      </c>
      <c r="B1798" s="340" t="s">
        <v>3802</v>
      </c>
      <c r="C1798" s="341" t="s">
        <v>3</v>
      </c>
      <c r="D1798" s="342">
        <v>16.37</v>
      </c>
    </row>
    <row r="1799" spans="1:4">
      <c r="A1799" s="992" t="s">
        <v>5334</v>
      </c>
      <c r="B1799" s="993" t="s">
        <v>1783</v>
      </c>
      <c r="C1799" s="994"/>
      <c r="D1799" s="995"/>
    </row>
    <row r="1800" spans="1:4">
      <c r="A1800" s="335" t="s">
        <v>5335</v>
      </c>
      <c r="B1800" s="336" t="s">
        <v>1828</v>
      </c>
      <c r="C1800" s="337" t="s">
        <v>2</v>
      </c>
      <c r="D1800" s="338">
        <v>2</v>
      </c>
    </row>
    <row r="1801" spans="1:4">
      <c r="A1801" s="339" t="s">
        <v>5336</v>
      </c>
      <c r="B1801" s="340" t="s">
        <v>1829</v>
      </c>
      <c r="C1801" s="341" t="s">
        <v>2</v>
      </c>
      <c r="D1801" s="342">
        <v>7</v>
      </c>
    </row>
    <row r="1802" spans="1:4">
      <c r="A1802" s="335" t="s">
        <v>5337</v>
      </c>
      <c r="B1802" s="336" t="s">
        <v>1830</v>
      </c>
      <c r="C1802" s="337" t="s">
        <v>2</v>
      </c>
      <c r="D1802" s="338">
        <v>6</v>
      </c>
    </row>
    <row r="1803" spans="1:4">
      <c r="A1803" s="339" t="s">
        <v>5338</v>
      </c>
      <c r="B1803" s="340" t="s">
        <v>1831</v>
      </c>
      <c r="C1803" s="341" t="s">
        <v>2</v>
      </c>
      <c r="D1803" s="342">
        <v>1</v>
      </c>
    </row>
    <row r="1804" spans="1:4">
      <c r="A1804" s="849" t="s">
        <v>3939</v>
      </c>
      <c r="B1804" s="848" t="s">
        <v>1049</v>
      </c>
      <c r="C1804" s="847"/>
      <c r="D1804" s="846"/>
    </row>
    <row r="1805" spans="1:4">
      <c r="A1805" s="992" t="s">
        <v>5339</v>
      </c>
      <c r="B1805" s="993" t="s">
        <v>3516</v>
      </c>
      <c r="C1805" s="994"/>
      <c r="D1805" s="995"/>
    </row>
    <row r="1806" spans="1:4">
      <c r="A1806" s="335" t="s">
        <v>5340</v>
      </c>
      <c r="B1806" s="336" t="s">
        <v>3802</v>
      </c>
      <c r="C1806" s="337" t="s">
        <v>3</v>
      </c>
      <c r="D1806" s="338">
        <v>31.7</v>
      </c>
    </row>
    <row r="1807" spans="1:4">
      <c r="A1807" s="992" t="s">
        <v>5341</v>
      </c>
      <c r="B1807" s="993" t="s">
        <v>1783</v>
      </c>
      <c r="C1807" s="994"/>
      <c r="D1807" s="995"/>
    </row>
    <row r="1808" spans="1:4">
      <c r="A1808" s="339" t="s">
        <v>5342</v>
      </c>
      <c r="B1808" s="340" t="s">
        <v>1828</v>
      </c>
      <c r="C1808" s="341" t="s">
        <v>2</v>
      </c>
      <c r="D1808" s="342">
        <v>2</v>
      </c>
    </row>
    <row r="1809" spans="1:7">
      <c r="A1809" s="335" t="s">
        <v>5343</v>
      </c>
      <c r="B1809" s="336" t="s">
        <v>1829</v>
      </c>
      <c r="C1809" s="337" t="s">
        <v>2</v>
      </c>
      <c r="D1809" s="338">
        <v>7</v>
      </c>
    </row>
    <row r="1810" spans="1:7">
      <c r="A1810" s="339" t="s">
        <v>5344</v>
      </c>
      <c r="B1810" s="340" t="s">
        <v>1830</v>
      </c>
      <c r="C1810" s="341" t="s">
        <v>2</v>
      </c>
      <c r="D1810" s="342">
        <v>6</v>
      </c>
    </row>
    <row r="1811" spans="1:7">
      <c r="A1811" s="335" t="s">
        <v>5345</v>
      </c>
      <c r="B1811" s="336" t="s">
        <v>1831</v>
      </c>
      <c r="C1811" s="337" t="s">
        <v>2</v>
      </c>
      <c r="D1811" s="338">
        <v>1</v>
      </c>
    </row>
    <row r="1812" spans="1:7">
      <c r="A1812" s="849" t="s">
        <v>3942</v>
      </c>
      <c r="B1812" s="848" t="s">
        <v>1048</v>
      </c>
      <c r="C1812" s="847"/>
      <c r="D1812" s="846"/>
    </row>
    <row r="1813" spans="1:7">
      <c r="A1813" s="992" t="s">
        <v>5346</v>
      </c>
      <c r="B1813" s="993" t="s">
        <v>3516</v>
      </c>
      <c r="C1813" s="994"/>
      <c r="D1813" s="995"/>
    </row>
    <row r="1814" spans="1:7">
      <c r="A1814" s="339" t="s">
        <v>5347</v>
      </c>
      <c r="B1814" s="340" t="s">
        <v>3802</v>
      </c>
      <c r="C1814" s="341" t="s">
        <v>3</v>
      </c>
      <c r="D1814" s="342">
        <v>15.8</v>
      </c>
    </row>
    <row r="1815" spans="1:7">
      <c r="A1815" s="992" t="s">
        <v>5348</v>
      </c>
      <c r="B1815" s="993" t="s">
        <v>1783</v>
      </c>
      <c r="C1815" s="994"/>
      <c r="D1815" s="995"/>
    </row>
    <row r="1816" spans="1:7">
      <c r="A1816" s="335" t="s">
        <v>5349</v>
      </c>
      <c r="B1816" s="336" t="s">
        <v>1828</v>
      </c>
      <c r="C1816" s="337" t="s">
        <v>2</v>
      </c>
      <c r="D1816" s="338">
        <v>1</v>
      </c>
    </row>
    <row r="1817" spans="1:7">
      <c r="A1817" s="339" t="s">
        <v>5350</v>
      </c>
      <c r="B1817" s="340" t="s">
        <v>1829</v>
      </c>
      <c r="C1817" s="341" t="s">
        <v>2</v>
      </c>
      <c r="D1817" s="342">
        <v>3</v>
      </c>
    </row>
    <row r="1818" spans="1:7">
      <c r="A1818" s="335" t="s">
        <v>5351</v>
      </c>
      <c r="B1818" s="336" t="s">
        <v>1830</v>
      </c>
      <c r="C1818" s="337" t="s">
        <v>2</v>
      </c>
      <c r="D1818" s="338">
        <v>3</v>
      </c>
    </row>
    <row r="1819" spans="1:7">
      <c r="A1819" s="331" t="s">
        <v>3955</v>
      </c>
      <c r="B1819" s="332" t="s">
        <v>3900</v>
      </c>
      <c r="C1819" s="333"/>
      <c r="D1819" s="334"/>
    </row>
    <row r="1820" spans="1:7">
      <c r="A1820" s="849" t="s">
        <v>3957</v>
      </c>
      <c r="B1820" s="848" t="s">
        <v>1056</v>
      </c>
      <c r="C1820" s="847"/>
      <c r="D1820" s="846"/>
    </row>
    <row r="1821" spans="1:7">
      <c r="A1821" s="339" t="s">
        <v>3958</v>
      </c>
      <c r="B1821" s="340" t="s">
        <v>3903</v>
      </c>
      <c r="C1821" s="341" t="s">
        <v>12</v>
      </c>
      <c r="D1821" s="342">
        <v>210.53</v>
      </c>
      <c r="F1821" s="340" t="s">
        <v>3903</v>
      </c>
      <c r="G1821" s="7">
        <f>SUMIF(B1821:B1871,F1821,D1821:D1871)</f>
        <v>2455.2500000000009</v>
      </c>
    </row>
    <row r="1822" spans="1:7">
      <c r="A1822" s="335" t="s">
        <v>5352</v>
      </c>
      <c r="B1822" s="336" t="s">
        <v>3905</v>
      </c>
      <c r="C1822" s="337" t="s">
        <v>12</v>
      </c>
      <c r="D1822" s="338">
        <v>74.599999999999994</v>
      </c>
      <c r="F1822" s="336" t="s">
        <v>3905</v>
      </c>
      <c r="G1822" s="7">
        <f>SUMIF(B1821:B1871,F1822,D1821:D1871)</f>
        <v>1379.8799999999999</v>
      </c>
    </row>
    <row r="1823" spans="1:7">
      <c r="A1823" s="849" t="s">
        <v>3960</v>
      </c>
      <c r="B1823" s="848" t="s">
        <v>1053</v>
      </c>
      <c r="C1823" s="847"/>
      <c r="D1823" s="846"/>
    </row>
    <row r="1824" spans="1:7">
      <c r="A1824" s="339" t="s">
        <v>3961</v>
      </c>
      <c r="B1824" s="340" t="s">
        <v>3903</v>
      </c>
      <c r="C1824" s="341" t="s">
        <v>12</v>
      </c>
      <c r="D1824" s="342">
        <v>178.08</v>
      </c>
    </row>
    <row r="1825" spans="1:4">
      <c r="A1825" s="335" t="s">
        <v>5353</v>
      </c>
      <c r="B1825" s="336" t="s">
        <v>3905</v>
      </c>
      <c r="C1825" s="337" t="s">
        <v>12</v>
      </c>
      <c r="D1825" s="338">
        <v>91.71</v>
      </c>
    </row>
    <row r="1826" spans="1:4">
      <c r="A1826" s="849" t="s">
        <v>3962</v>
      </c>
      <c r="B1826" s="848" t="s">
        <v>1052</v>
      </c>
      <c r="C1826" s="847"/>
      <c r="D1826" s="846"/>
    </row>
    <row r="1827" spans="1:4">
      <c r="A1827" s="339" t="s">
        <v>3963</v>
      </c>
      <c r="B1827" s="340" t="s">
        <v>3903</v>
      </c>
      <c r="C1827" s="341" t="s">
        <v>12</v>
      </c>
      <c r="D1827" s="342">
        <v>144.47999999999999</v>
      </c>
    </row>
    <row r="1828" spans="1:4">
      <c r="A1828" s="335" t="s">
        <v>5354</v>
      </c>
      <c r="B1828" s="336" t="s">
        <v>3905</v>
      </c>
      <c r="C1828" s="337" t="s">
        <v>12</v>
      </c>
      <c r="D1828" s="338">
        <v>114.73</v>
      </c>
    </row>
    <row r="1829" spans="1:4">
      <c r="A1829" s="849" t="s">
        <v>3964</v>
      </c>
      <c r="B1829" s="848" t="s">
        <v>1051</v>
      </c>
      <c r="C1829" s="847"/>
      <c r="D1829" s="846"/>
    </row>
    <row r="1830" spans="1:4">
      <c r="A1830" s="339" t="s">
        <v>3965</v>
      </c>
      <c r="B1830" s="340" t="s">
        <v>3903</v>
      </c>
      <c r="C1830" s="341" t="s">
        <v>12</v>
      </c>
      <c r="D1830" s="342">
        <v>380.47</v>
      </c>
    </row>
    <row r="1831" spans="1:4">
      <c r="A1831" s="335" t="s">
        <v>5355</v>
      </c>
      <c r="B1831" s="336" t="s">
        <v>3905</v>
      </c>
      <c r="C1831" s="337" t="s">
        <v>12</v>
      </c>
      <c r="D1831" s="338">
        <v>114.64</v>
      </c>
    </row>
    <row r="1832" spans="1:4">
      <c r="A1832" s="849" t="s">
        <v>3966</v>
      </c>
      <c r="B1832" s="848" t="s">
        <v>1050</v>
      </c>
      <c r="C1832" s="847"/>
      <c r="D1832" s="846"/>
    </row>
    <row r="1833" spans="1:4">
      <c r="A1833" s="339" t="s">
        <v>3967</v>
      </c>
      <c r="B1833" s="340" t="s">
        <v>3903</v>
      </c>
      <c r="C1833" s="341" t="s">
        <v>12</v>
      </c>
      <c r="D1833" s="342">
        <v>129.93</v>
      </c>
    </row>
    <row r="1834" spans="1:4">
      <c r="A1834" s="335" t="s">
        <v>5356</v>
      </c>
      <c r="B1834" s="336" t="s">
        <v>3905</v>
      </c>
      <c r="C1834" s="337" t="s">
        <v>12</v>
      </c>
      <c r="D1834" s="338">
        <v>77.91</v>
      </c>
    </row>
    <row r="1835" spans="1:4">
      <c r="A1835" s="849" t="s">
        <v>3968</v>
      </c>
      <c r="B1835" s="848" t="s">
        <v>1753</v>
      </c>
      <c r="C1835" s="847"/>
      <c r="D1835" s="846"/>
    </row>
    <row r="1836" spans="1:4">
      <c r="A1836" s="339" t="s">
        <v>3969</v>
      </c>
      <c r="B1836" s="340" t="s">
        <v>3903</v>
      </c>
      <c r="C1836" s="341" t="s">
        <v>12</v>
      </c>
      <c r="D1836" s="342">
        <v>129.93</v>
      </c>
    </row>
    <row r="1837" spans="1:4">
      <c r="A1837" s="335" t="s">
        <v>5357</v>
      </c>
      <c r="B1837" s="336" t="s">
        <v>3905</v>
      </c>
      <c r="C1837" s="337" t="s">
        <v>12</v>
      </c>
      <c r="D1837" s="338">
        <v>77.91</v>
      </c>
    </row>
    <row r="1838" spans="1:4">
      <c r="A1838" s="849" t="s">
        <v>3970</v>
      </c>
      <c r="B1838" s="848" t="s">
        <v>1754</v>
      </c>
      <c r="C1838" s="847"/>
      <c r="D1838" s="846"/>
    </row>
    <row r="1839" spans="1:4">
      <c r="A1839" s="339" t="s">
        <v>3971</v>
      </c>
      <c r="B1839" s="340" t="s">
        <v>3903</v>
      </c>
      <c r="C1839" s="341" t="s">
        <v>12</v>
      </c>
      <c r="D1839" s="342">
        <v>129.93</v>
      </c>
    </row>
    <row r="1840" spans="1:4">
      <c r="A1840" s="335" t="s">
        <v>5358</v>
      </c>
      <c r="B1840" s="336" t="s">
        <v>3905</v>
      </c>
      <c r="C1840" s="337" t="s">
        <v>12</v>
      </c>
      <c r="D1840" s="338">
        <v>77.91</v>
      </c>
    </row>
    <row r="1841" spans="1:4">
      <c r="A1841" s="849" t="s">
        <v>3972</v>
      </c>
      <c r="B1841" s="848" t="s">
        <v>1755</v>
      </c>
      <c r="C1841" s="847"/>
      <c r="D1841" s="846"/>
    </row>
    <row r="1842" spans="1:4">
      <c r="A1842" s="339" t="s">
        <v>3973</v>
      </c>
      <c r="B1842" s="340" t="s">
        <v>3903</v>
      </c>
      <c r="C1842" s="341" t="s">
        <v>12</v>
      </c>
      <c r="D1842" s="342">
        <v>129.93</v>
      </c>
    </row>
    <row r="1843" spans="1:4">
      <c r="A1843" s="335" t="s">
        <v>5359</v>
      </c>
      <c r="B1843" s="336" t="s">
        <v>3905</v>
      </c>
      <c r="C1843" s="337" t="s">
        <v>12</v>
      </c>
      <c r="D1843" s="338">
        <v>77.91</v>
      </c>
    </row>
    <row r="1844" spans="1:4">
      <c r="A1844" s="849" t="s">
        <v>3974</v>
      </c>
      <c r="B1844" s="848" t="s">
        <v>1756</v>
      </c>
      <c r="C1844" s="847"/>
      <c r="D1844" s="846"/>
    </row>
    <row r="1845" spans="1:4">
      <c r="A1845" s="339" t="s">
        <v>3975</v>
      </c>
      <c r="B1845" s="340" t="s">
        <v>3903</v>
      </c>
      <c r="C1845" s="341" t="s">
        <v>12</v>
      </c>
      <c r="D1845" s="342">
        <v>129.93</v>
      </c>
    </row>
    <row r="1846" spans="1:4">
      <c r="A1846" s="335" t="s">
        <v>5360</v>
      </c>
      <c r="B1846" s="336" t="s">
        <v>3905</v>
      </c>
      <c r="C1846" s="337" t="s">
        <v>12</v>
      </c>
      <c r="D1846" s="338">
        <v>77.91</v>
      </c>
    </row>
    <row r="1847" spans="1:4">
      <c r="A1847" s="849" t="s">
        <v>3976</v>
      </c>
      <c r="B1847" s="848" t="s">
        <v>1757</v>
      </c>
      <c r="C1847" s="847"/>
      <c r="D1847" s="846"/>
    </row>
    <row r="1848" spans="1:4">
      <c r="A1848" s="339" t="s">
        <v>3977</v>
      </c>
      <c r="B1848" s="340" t="s">
        <v>3903</v>
      </c>
      <c r="C1848" s="341" t="s">
        <v>12</v>
      </c>
      <c r="D1848" s="342">
        <v>129.93</v>
      </c>
    </row>
    <row r="1849" spans="1:4">
      <c r="A1849" s="335" t="s">
        <v>5361</v>
      </c>
      <c r="B1849" s="336" t="s">
        <v>3905</v>
      </c>
      <c r="C1849" s="337" t="s">
        <v>12</v>
      </c>
      <c r="D1849" s="338">
        <v>77.91</v>
      </c>
    </row>
    <row r="1850" spans="1:4">
      <c r="A1850" s="849" t="s">
        <v>3978</v>
      </c>
      <c r="B1850" s="848" t="s">
        <v>1758</v>
      </c>
      <c r="C1850" s="847"/>
      <c r="D1850" s="846"/>
    </row>
    <row r="1851" spans="1:4">
      <c r="A1851" s="339" t="s">
        <v>3979</v>
      </c>
      <c r="B1851" s="340" t="s">
        <v>3903</v>
      </c>
      <c r="C1851" s="341" t="s">
        <v>12</v>
      </c>
      <c r="D1851" s="342">
        <v>129.93</v>
      </c>
    </row>
    <row r="1852" spans="1:4">
      <c r="A1852" s="335" t="s">
        <v>5362</v>
      </c>
      <c r="B1852" s="336" t="s">
        <v>3905</v>
      </c>
      <c r="C1852" s="337" t="s">
        <v>12</v>
      </c>
      <c r="D1852" s="338">
        <v>77.91</v>
      </c>
    </row>
    <row r="1853" spans="1:4">
      <c r="A1853" s="849" t="s">
        <v>3980</v>
      </c>
      <c r="B1853" s="848" t="s">
        <v>1759</v>
      </c>
      <c r="C1853" s="847"/>
      <c r="D1853" s="846"/>
    </row>
    <row r="1854" spans="1:4">
      <c r="A1854" s="339" t="s">
        <v>3981</v>
      </c>
      <c r="B1854" s="340" t="s">
        <v>3903</v>
      </c>
      <c r="C1854" s="341" t="s">
        <v>12</v>
      </c>
      <c r="D1854" s="342">
        <v>129.93</v>
      </c>
    </row>
    <row r="1855" spans="1:4">
      <c r="A1855" s="335" t="s">
        <v>5363</v>
      </c>
      <c r="B1855" s="336" t="s">
        <v>3905</v>
      </c>
      <c r="C1855" s="337" t="s">
        <v>12</v>
      </c>
      <c r="D1855" s="338">
        <v>77.87</v>
      </c>
    </row>
    <row r="1856" spans="1:4">
      <c r="A1856" s="849" t="s">
        <v>3982</v>
      </c>
      <c r="B1856" s="848" t="s">
        <v>1049</v>
      </c>
      <c r="C1856" s="847"/>
      <c r="D1856" s="846"/>
    </row>
    <row r="1857" spans="1:4">
      <c r="A1857" s="339" t="s">
        <v>3983</v>
      </c>
      <c r="B1857" s="340" t="s">
        <v>3903</v>
      </c>
      <c r="C1857" s="341" t="s">
        <v>12</v>
      </c>
      <c r="D1857" s="342">
        <v>193.69</v>
      </c>
    </row>
    <row r="1858" spans="1:4">
      <c r="A1858" s="335" t="s">
        <v>5364</v>
      </c>
      <c r="B1858" s="336" t="s">
        <v>3905</v>
      </c>
      <c r="C1858" s="337" t="s">
        <v>12</v>
      </c>
      <c r="D1858" s="338">
        <v>130.01</v>
      </c>
    </row>
    <row r="1859" spans="1:4">
      <c r="A1859" s="849" t="s">
        <v>3984</v>
      </c>
      <c r="B1859" s="848" t="s">
        <v>1048</v>
      </c>
      <c r="C1859" s="847"/>
      <c r="D1859" s="846"/>
    </row>
    <row r="1860" spans="1:4">
      <c r="A1860" s="339" t="s">
        <v>3985</v>
      </c>
      <c r="B1860" s="340" t="s">
        <v>3903</v>
      </c>
      <c r="C1860" s="341" t="s">
        <v>12</v>
      </c>
      <c r="D1860" s="342">
        <v>145.78</v>
      </c>
    </row>
    <row r="1861" spans="1:4">
      <c r="A1861" s="335" t="s">
        <v>5365</v>
      </c>
      <c r="B1861" s="336" t="s">
        <v>3905</v>
      </c>
      <c r="C1861" s="337" t="s">
        <v>12</v>
      </c>
      <c r="D1861" s="338">
        <v>66.489999999999995</v>
      </c>
    </row>
    <row r="1862" spans="1:4">
      <c r="A1862" s="849" t="s">
        <v>3986</v>
      </c>
      <c r="B1862" s="848" t="s">
        <v>1055</v>
      </c>
      <c r="C1862" s="847"/>
      <c r="D1862" s="846"/>
    </row>
    <row r="1863" spans="1:4">
      <c r="A1863" s="339" t="s">
        <v>3987</v>
      </c>
      <c r="B1863" s="340" t="s">
        <v>3903</v>
      </c>
      <c r="C1863" s="341" t="s">
        <v>12</v>
      </c>
      <c r="D1863" s="342">
        <v>141.5</v>
      </c>
    </row>
    <row r="1864" spans="1:4">
      <c r="A1864" s="335" t="s">
        <v>5366</v>
      </c>
      <c r="B1864" s="336" t="s">
        <v>3905</v>
      </c>
      <c r="C1864" s="337" t="s">
        <v>12</v>
      </c>
      <c r="D1864" s="338">
        <v>79.790000000000006</v>
      </c>
    </row>
    <row r="1865" spans="1:4">
      <c r="A1865" s="849" t="s">
        <v>3988</v>
      </c>
      <c r="B1865" s="848" t="s">
        <v>1058</v>
      </c>
      <c r="C1865" s="847"/>
      <c r="D1865" s="846"/>
    </row>
    <row r="1866" spans="1:4">
      <c r="A1866" s="339" t="s">
        <v>3989</v>
      </c>
      <c r="B1866" s="340" t="s">
        <v>3903</v>
      </c>
      <c r="C1866" s="341" t="s">
        <v>12</v>
      </c>
      <c r="D1866" s="342">
        <v>21.28</v>
      </c>
    </row>
    <row r="1867" spans="1:4">
      <c r="A1867" s="335" t="s">
        <v>5367</v>
      </c>
      <c r="B1867" s="336" t="s">
        <v>3905</v>
      </c>
      <c r="C1867" s="337" t="s">
        <v>12</v>
      </c>
      <c r="D1867" s="338">
        <v>25.7</v>
      </c>
    </row>
    <row r="1868" spans="1:4">
      <c r="A1868" s="849" t="s">
        <v>3990</v>
      </c>
      <c r="B1868" s="848" t="s">
        <v>1776</v>
      </c>
      <c r="C1868" s="847"/>
      <c r="D1868" s="846"/>
    </row>
    <row r="1869" spans="1:4">
      <c r="A1869" s="339" t="s">
        <v>3991</v>
      </c>
      <c r="B1869" s="340" t="s">
        <v>3905</v>
      </c>
      <c r="C1869" s="341" t="s">
        <v>12</v>
      </c>
      <c r="D1869" s="342">
        <v>48.9</v>
      </c>
    </row>
    <row r="1870" spans="1:4">
      <c r="A1870" s="849" t="s">
        <v>3992</v>
      </c>
      <c r="B1870" s="848" t="s">
        <v>1823</v>
      </c>
      <c r="C1870" s="847"/>
      <c r="D1870" s="846"/>
    </row>
    <row r="1871" spans="1:4">
      <c r="A1871" s="335" t="s">
        <v>3993</v>
      </c>
      <c r="B1871" s="336" t="s">
        <v>3905</v>
      </c>
      <c r="C1871" s="337" t="s">
        <v>12</v>
      </c>
      <c r="D1871" s="338">
        <v>10.07</v>
      </c>
    </row>
    <row r="1872" spans="1:4">
      <c r="A1872" s="331" t="s">
        <v>3994</v>
      </c>
      <c r="B1872" s="332" t="s">
        <v>3956</v>
      </c>
      <c r="C1872" s="333"/>
      <c r="D1872" s="334"/>
    </row>
    <row r="1873" spans="1:4">
      <c r="A1873" s="849" t="s">
        <v>3995</v>
      </c>
      <c r="B1873" s="848" t="s">
        <v>1056</v>
      </c>
      <c r="C1873" s="847"/>
      <c r="D1873" s="846"/>
    </row>
    <row r="1874" spans="1:4">
      <c r="A1874" s="339" t="s">
        <v>3996</v>
      </c>
      <c r="B1874" s="340" t="s">
        <v>3959</v>
      </c>
      <c r="C1874" s="341" t="s">
        <v>12</v>
      </c>
      <c r="D1874" s="342">
        <v>285.13</v>
      </c>
    </row>
    <row r="1875" spans="1:4">
      <c r="A1875" s="849" t="s">
        <v>3998</v>
      </c>
      <c r="B1875" s="848" t="s">
        <v>1053</v>
      </c>
      <c r="C1875" s="847"/>
      <c r="D1875" s="846"/>
    </row>
    <row r="1876" spans="1:4">
      <c r="A1876" s="335" t="s">
        <v>3999</v>
      </c>
      <c r="B1876" s="336" t="s">
        <v>3959</v>
      </c>
      <c r="C1876" s="337" t="s">
        <v>12</v>
      </c>
      <c r="D1876" s="338">
        <v>269.79000000000002</v>
      </c>
    </row>
    <row r="1877" spans="1:4">
      <c r="A1877" s="849" t="s">
        <v>4000</v>
      </c>
      <c r="B1877" s="848" t="s">
        <v>1052</v>
      </c>
      <c r="C1877" s="847"/>
      <c r="D1877" s="846"/>
    </row>
    <row r="1878" spans="1:4">
      <c r="A1878" s="339" t="s">
        <v>4001</v>
      </c>
      <c r="B1878" s="340" t="s">
        <v>3959</v>
      </c>
      <c r="C1878" s="341" t="s">
        <v>12</v>
      </c>
      <c r="D1878" s="342">
        <v>259.20999999999998</v>
      </c>
    </row>
    <row r="1879" spans="1:4">
      <c r="A1879" s="849" t="s">
        <v>4002</v>
      </c>
      <c r="B1879" s="848" t="s">
        <v>1051</v>
      </c>
      <c r="C1879" s="847"/>
      <c r="D1879" s="846"/>
    </row>
    <row r="1880" spans="1:4">
      <c r="A1880" s="335" t="s">
        <v>4003</v>
      </c>
      <c r="B1880" s="336" t="s">
        <v>3959</v>
      </c>
      <c r="C1880" s="337" t="s">
        <v>12</v>
      </c>
      <c r="D1880" s="338">
        <v>495.11</v>
      </c>
    </row>
    <row r="1881" spans="1:4">
      <c r="A1881" s="849" t="s">
        <v>4004</v>
      </c>
      <c r="B1881" s="848" t="s">
        <v>1050</v>
      </c>
      <c r="C1881" s="847"/>
      <c r="D1881" s="846"/>
    </row>
    <row r="1882" spans="1:4">
      <c r="A1882" s="339" t="s">
        <v>4005</v>
      </c>
      <c r="B1882" s="340" t="s">
        <v>3959</v>
      </c>
      <c r="C1882" s="341" t="s">
        <v>12</v>
      </c>
      <c r="D1882" s="342">
        <v>207.84</v>
      </c>
    </row>
    <row r="1883" spans="1:4">
      <c r="A1883" s="849" t="s">
        <v>4006</v>
      </c>
      <c r="B1883" s="848" t="s">
        <v>1753</v>
      </c>
      <c r="C1883" s="847"/>
      <c r="D1883" s="846"/>
    </row>
    <row r="1884" spans="1:4">
      <c r="A1884" s="335" t="s">
        <v>4007</v>
      </c>
      <c r="B1884" s="336" t="s">
        <v>3959</v>
      </c>
      <c r="C1884" s="337" t="s">
        <v>12</v>
      </c>
      <c r="D1884" s="338">
        <v>207.84</v>
      </c>
    </row>
    <row r="1885" spans="1:4">
      <c r="A1885" s="849" t="s">
        <v>4008</v>
      </c>
      <c r="B1885" s="848" t="s">
        <v>1754</v>
      </c>
      <c r="C1885" s="847"/>
      <c r="D1885" s="846"/>
    </row>
    <row r="1886" spans="1:4">
      <c r="A1886" s="339" t="s">
        <v>4009</v>
      </c>
      <c r="B1886" s="340" t="s">
        <v>3959</v>
      </c>
      <c r="C1886" s="341" t="s">
        <v>12</v>
      </c>
      <c r="D1886" s="342">
        <v>207.84</v>
      </c>
    </row>
    <row r="1887" spans="1:4">
      <c r="A1887" s="849" t="s">
        <v>4010</v>
      </c>
      <c r="B1887" s="848" t="s">
        <v>1755</v>
      </c>
      <c r="C1887" s="847"/>
      <c r="D1887" s="846"/>
    </row>
    <row r="1888" spans="1:4">
      <c r="A1888" s="335" t="s">
        <v>4011</v>
      </c>
      <c r="B1888" s="336" t="s">
        <v>3959</v>
      </c>
      <c r="C1888" s="337" t="s">
        <v>12</v>
      </c>
      <c r="D1888" s="338">
        <v>207.84</v>
      </c>
    </row>
    <row r="1889" spans="1:4">
      <c r="A1889" s="849" t="s">
        <v>4012</v>
      </c>
      <c r="B1889" s="848" t="s">
        <v>1756</v>
      </c>
      <c r="C1889" s="847"/>
      <c r="D1889" s="846"/>
    </row>
    <row r="1890" spans="1:4">
      <c r="A1890" s="339" t="s">
        <v>4013</v>
      </c>
      <c r="B1890" s="340" t="s">
        <v>3959</v>
      </c>
      <c r="C1890" s="341" t="s">
        <v>12</v>
      </c>
      <c r="D1890" s="342">
        <v>207.84</v>
      </c>
    </row>
    <row r="1891" spans="1:4">
      <c r="A1891" s="849" t="s">
        <v>4014</v>
      </c>
      <c r="B1891" s="848" t="s">
        <v>1757</v>
      </c>
      <c r="C1891" s="847"/>
      <c r="D1891" s="846"/>
    </row>
    <row r="1892" spans="1:4">
      <c r="A1892" s="335" t="s">
        <v>4015</v>
      </c>
      <c r="B1892" s="336" t="s">
        <v>3959</v>
      </c>
      <c r="C1892" s="337" t="s">
        <v>12</v>
      </c>
      <c r="D1892" s="338">
        <v>207.84</v>
      </c>
    </row>
    <row r="1893" spans="1:4">
      <c r="A1893" s="849" t="s">
        <v>4016</v>
      </c>
      <c r="B1893" s="848" t="s">
        <v>1758</v>
      </c>
      <c r="C1893" s="847"/>
      <c r="D1893" s="846"/>
    </row>
    <row r="1894" spans="1:4">
      <c r="A1894" s="339" t="s">
        <v>4017</v>
      </c>
      <c r="B1894" s="340" t="s">
        <v>3959</v>
      </c>
      <c r="C1894" s="341" t="s">
        <v>12</v>
      </c>
      <c r="D1894" s="342">
        <v>207.84</v>
      </c>
    </row>
    <row r="1895" spans="1:4">
      <c r="A1895" s="849" t="s">
        <v>4023</v>
      </c>
      <c r="B1895" s="848" t="s">
        <v>1759</v>
      </c>
      <c r="C1895" s="847"/>
      <c r="D1895" s="846"/>
    </row>
    <row r="1896" spans="1:4">
      <c r="A1896" s="335" t="s">
        <v>4024</v>
      </c>
      <c r="B1896" s="336" t="s">
        <v>3959</v>
      </c>
      <c r="C1896" s="337" t="s">
        <v>12</v>
      </c>
      <c r="D1896" s="338">
        <v>207.81</v>
      </c>
    </row>
    <row r="1897" spans="1:4">
      <c r="A1897" s="849" t="s">
        <v>5368</v>
      </c>
      <c r="B1897" s="848" t="s">
        <v>1049</v>
      </c>
      <c r="C1897" s="847"/>
      <c r="D1897" s="846"/>
    </row>
    <row r="1898" spans="1:4">
      <c r="A1898" s="339" t="s">
        <v>5369</v>
      </c>
      <c r="B1898" s="340" t="s">
        <v>3959</v>
      </c>
      <c r="C1898" s="341" t="s">
        <v>12</v>
      </c>
      <c r="D1898" s="342">
        <v>323.70999999999998</v>
      </c>
    </row>
    <row r="1899" spans="1:4">
      <c r="A1899" s="849" t="s">
        <v>5370</v>
      </c>
      <c r="B1899" s="848" t="s">
        <v>1048</v>
      </c>
      <c r="C1899" s="847"/>
      <c r="D1899" s="846"/>
    </row>
    <row r="1900" spans="1:4">
      <c r="A1900" s="335" t="s">
        <v>5371</v>
      </c>
      <c r="B1900" s="336" t="s">
        <v>3959</v>
      </c>
      <c r="C1900" s="337" t="s">
        <v>12</v>
      </c>
      <c r="D1900" s="338">
        <v>212.27</v>
      </c>
    </row>
    <row r="1901" spans="1:4">
      <c r="A1901" s="849" t="s">
        <v>5372</v>
      </c>
      <c r="B1901" s="848" t="s">
        <v>1055</v>
      </c>
      <c r="C1901" s="847"/>
      <c r="D1901" s="846"/>
    </row>
    <row r="1902" spans="1:4">
      <c r="A1902" s="339" t="s">
        <v>5373</v>
      </c>
      <c r="B1902" s="340" t="s">
        <v>3959</v>
      </c>
      <c r="C1902" s="341" t="s">
        <v>12</v>
      </c>
      <c r="D1902" s="342">
        <v>221.29</v>
      </c>
    </row>
    <row r="1903" spans="1:4">
      <c r="A1903" s="849" t="s">
        <v>5374</v>
      </c>
      <c r="B1903" s="848" t="s">
        <v>1058</v>
      </c>
      <c r="C1903" s="847"/>
      <c r="D1903" s="846"/>
    </row>
    <row r="1904" spans="1:4">
      <c r="A1904" s="335" t="s">
        <v>5375</v>
      </c>
      <c r="B1904" s="336" t="s">
        <v>3959</v>
      </c>
      <c r="C1904" s="337" t="s">
        <v>12</v>
      </c>
      <c r="D1904" s="338">
        <v>46.98</v>
      </c>
    </row>
    <row r="1905" spans="1:7">
      <c r="A1905" s="849" t="s">
        <v>5376</v>
      </c>
      <c r="B1905" s="848" t="s">
        <v>1776</v>
      </c>
      <c r="C1905" s="847"/>
      <c r="D1905" s="846"/>
    </row>
    <row r="1906" spans="1:7">
      <c r="A1906" s="339" t="s">
        <v>5377</v>
      </c>
      <c r="B1906" s="340" t="s">
        <v>3959</v>
      </c>
      <c r="C1906" s="341" t="s">
        <v>12</v>
      </c>
      <c r="D1906" s="342">
        <v>48.9</v>
      </c>
    </row>
    <row r="1907" spans="1:7">
      <c r="A1907" s="849" t="s">
        <v>5378</v>
      </c>
      <c r="B1907" s="848" t="s">
        <v>1823</v>
      </c>
      <c r="C1907" s="847"/>
      <c r="D1907" s="846"/>
    </row>
    <row r="1908" spans="1:7">
      <c r="A1908" s="335" t="s">
        <v>5379</v>
      </c>
      <c r="B1908" s="336" t="s">
        <v>3959</v>
      </c>
      <c r="C1908" s="337" t="s">
        <v>12</v>
      </c>
      <c r="D1908" s="338">
        <v>10.07</v>
      </c>
    </row>
    <row r="1909" spans="1:7">
      <c r="A1909" s="331" t="s">
        <v>4027</v>
      </c>
      <c r="B1909" s="332" t="s">
        <v>192</v>
      </c>
      <c r="C1909" s="333"/>
      <c r="D1909" s="334"/>
    </row>
    <row r="1910" spans="1:7">
      <c r="A1910" s="849" t="s">
        <v>4028</v>
      </c>
      <c r="B1910" s="848" t="s">
        <v>1051</v>
      </c>
      <c r="C1910" s="847"/>
      <c r="D1910" s="846"/>
    </row>
    <row r="1911" spans="1:7">
      <c r="A1911" s="339" t="s">
        <v>4029</v>
      </c>
      <c r="B1911" s="340" t="s">
        <v>2157</v>
      </c>
      <c r="C1911" s="341" t="s">
        <v>12</v>
      </c>
      <c r="D1911" s="342">
        <v>2.85</v>
      </c>
    </row>
    <row r="1912" spans="1:7" ht="25.5">
      <c r="A1912" s="335" t="s">
        <v>4030</v>
      </c>
      <c r="B1912" s="336" t="s">
        <v>2160</v>
      </c>
      <c r="C1912" s="337" t="s">
        <v>12</v>
      </c>
      <c r="D1912" s="338">
        <v>4.07</v>
      </c>
      <c r="F1912" s="340" t="s">
        <v>2157</v>
      </c>
      <c r="G1912" s="340">
        <f>SUMIF($B$1911:$B$1940,F1912,$D$1911:$D$1940)</f>
        <v>2.85</v>
      </c>
    </row>
    <row r="1913" spans="1:7" ht="25.5">
      <c r="A1913" s="849" t="s">
        <v>4033</v>
      </c>
      <c r="B1913" s="848" t="s">
        <v>1050</v>
      </c>
      <c r="C1913" s="847"/>
      <c r="D1913" s="846"/>
      <c r="F1913" s="336" t="s">
        <v>2160</v>
      </c>
      <c r="G1913" s="336">
        <f t="shared" ref="G1913:G1918" si="3">SUMIF($B$1911:$B$1940,F1913,$D$1911:$D$1940)</f>
        <v>85.999999999999986</v>
      </c>
    </row>
    <row r="1914" spans="1:7" ht="25.5">
      <c r="A1914" s="339" t="s">
        <v>4034</v>
      </c>
      <c r="B1914" s="340" t="s">
        <v>2160</v>
      </c>
      <c r="C1914" s="341" t="s">
        <v>12</v>
      </c>
      <c r="D1914" s="342">
        <v>9.1</v>
      </c>
      <c r="F1914" s="336" t="s">
        <v>2188</v>
      </c>
      <c r="G1914" s="336">
        <f t="shared" si="3"/>
        <v>24.91</v>
      </c>
    </row>
    <row r="1915" spans="1:7" ht="25.5">
      <c r="A1915" s="849" t="s">
        <v>4038</v>
      </c>
      <c r="B1915" s="848" t="s">
        <v>1753</v>
      </c>
      <c r="C1915" s="847"/>
      <c r="D1915" s="846"/>
      <c r="F1915" s="340" t="s">
        <v>4019</v>
      </c>
      <c r="G1915" s="340">
        <f t="shared" si="3"/>
        <v>8.2200000000000006</v>
      </c>
    </row>
    <row r="1916" spans="1:7" ht="25.5">
      <c r="A1916" s="335" t="s">
        <v>4039</v>
      </c>
      <c r="B1916" s="336" t="s">
        <v>2160</v>
      </c>
      <c r="C1916" s="337" t="s">
        <v>12</v>
      </c>
      <c r="D1916" s="338">
        <v>9.1</v>
      </c>
      <c r="F1916" s="336" t="s">
        <v>2189</v>
      </c>
      <c r="G1916" s="336">
        <f t="shared" si="3"/>
        <v>0.57999999999999996</v>
      </c>
    </row>
    <row r="1917" spans="1:7" ht="25.5">
      <c r="A1917" s="849" t="s">
        <v>4044</v>
      </c>
      <c r="B1917" s="848" t="s">
        <v>1754</v>
      </c>
      <c r="C1917" s="847"/>
      <c r="D1917" s="846"/>
      <c r="F1917" s="340" t="s">
        <v>2190</v>
      </c>
      <c r="G1917" s="340">
        <f t="shared" si="3"/>
        <v>19.560000000000002</v>
      </c>
    </row>
    <row r="1918" spans="1:7" ht="25.5">
      <c r="A1918" s="339" t="s">
        <v>4045</v>
      </c>
      <c r="B1918" s="340" t="s">
        <v>2160</v>
      </c>
      <c r="C1918" s="341" t="s">
        <v>12</v>
      </c>
      <c r="D1918" s="342">
        <v>9.1</v>
      </c>
      <c r="F1918" s="336" t="s">
        <v>2191</v>
      </c>
      <c r="G1918" s="336">
        <f t="shared" si="3"/>
        <v>4.84</v>
      </c>
    </row>
    <row r="1919" spans="1:7">
      <c r="A1919" s="849" t="s">
        <v>4052</v>
      </c>
      <c r="B1919" s="848" t="s">
        <v>1755</v>
      </c>
      <c r="C1919" s="847"/>
      <c r="D1919" s="846"/>
    </row>
    <row r="1920" spans="1:7">
      <c r="A1920" s="335" t="s">
        <v>4053</v>
      </c>
      <c r="B1920" s="336" t="s">
        <v>2160</v>
      </c>
      <c r="C1920" s="337" t="s">
        <v>12</v>
      </c>
      <c r="D1920" s="338">
        <v>9.1</v>
      </c>
    </row>
    <row r="1921" spans="1:4">
      <c r="A1921" s="849" t="s">
        <v>4057</v>
      </c>
      <c r="B1921" s="848" t="s">
        <v>1756</v>
      </c>
      <c r="C1921" s="847"/>
      <c r="D1921" s="846"/>
    </row>
    <row r="1922" spans="1:4">
      <c r="A1922" s="339" t="s">
        <v>4058</v>
      </c>
      <c r="B1922" s="340" t="s">
        <v>2160</v>
      </c>
      <c r="C1922" s="341" t="s">
        <v>12</v>
      </c>
      <c r="D1922" s="342">
        <v>9.1</v>
      </c>
    </row>
    <row r="1923" spans="1:4">
      <c r="A1923" s="849" t="s">
        <v>4062</v>
      </c>
      <c r="B1923" s="848" t="s">
        <v>1757</v>
      </c>
      <c r="C1923" s="847"/>
      <c r="D1923" s="846"/>
    </row>
    <row r="1924" spans="1:4">
      <c r="A1924" s="335" t="s">
        <v>4063</v>
      </c>
      <c r="B1924" s="336" t="s">
        <v>2160</v>
      </c>
      <c r="C1924" s="337" t="s">
        <v>12</v>
      </c>
      <c r="D1924" s="338">
        <v>9.1</v>
      </c>
    </row>
    <row r="1925" spans="1:4">
      <c r="A1925" s="849" t="s">
        <v>4067</v>
      </c>
      <c r="B1925" s="848" t="s">
        <v>1758</v>
      </c>
      <c r="C1925" s="847"/>
      <c r="D1925" s="846"/>
    </row>
    <row r="1926" spans="1:4">
      <c r="A1926" s="339" t="s">
        <v>4068</v>
      </c>
      <c r="B1926" s="340" t="s">
        <v>2160</v>
      </c>
      <c r="C1926" s="341" t="s">
        <v>12</v>
      </c>
      <c r="D1926" s="342">
        <v>9.1</v>
      </c>
    </row>
    <row r="1927" spans="1:4">
      <c r="A1927" s="849" t="s">
        <v>4072</v>
      </c>
      <c r="B1927" s="848" t="s">
        <v>1759</v>
      </c>
      <c r="C1927" s="847"/>
      <c r="D1927" s="846"/>
    </row>
    <row r="1928" spans="1:4">
      <c r="A1928" s="335" t="s">
        <v>4073</v>
      </c>
      <c r="B1928" s="336" t="s">
        <v>2160</v>
      </c>
      <c r="C1928" s="337" t="s">
        <v>12</v>
      </c>
      <c r="D1928" s="338">
        <v>9.1</v>
      </c>
    </row>
    <row r="1929" spans="1:4">
      <c r="A1929" s="849" t="s">
        <v>4077</v>
      </c>
      <c r="B1929" s="848" t="s">
        <v>1049</v>
      </c>
      <c r="C1929" s="847"/>
      <c r="D1929" s="846"/>
    </row>
    <row r="1930" spans="1:4">
      <c r="A1930" s="339" t="s">
        <v>4078</v>
      </c>
      <c r="B1930" s="340" t="s">
        <v>2160</v>
      </c>
      <c r="C1930" s="341" t="s">
        <v>12</v>
      </c>
      <c r="D1930" s="342">
        <v>9.1300000000000008</v>
      </c>
    </row>
    <row r="1931" spans="1:4">
      <c r="A1931" s="849" t="s">
        <v>4082</v>
      </c>
      <c r="B1931" s="848" t="s">
        <v>1048</v>
      </c>
      <c r="C1931" s="847"/>
      <c r="D1931" s="846"/>
    </row>
    <row r="1932" spans="1:4">
      <c r="A1932" s="335" t="s">
        <v>4083</v>
      </c>
      <c r="B1932" s="336" t="s">
        <v>2188</v>
      </c>
      <c r="C1932" s="337" t="s">
        <v>12</v>
      </c>
      <c r="D1932" s="338">
        <v>23.98</v>
      </c>
    </row>
    <row r="1933" spans="1:4">
      <c r="A1933" s="339" t="s">
        <v>4084</v>
      </c>
      <c r="B1933" s="340" t="s">
        <v>4019</v>
      </c>
      <c r="C1933" s="341" t="s">
        <v>12</v>
      </c>
      <c r="D1933" s="342">
        <v>6.53</v>
      </c>
    </row>
    <row r="1934" spans="1:4" ht="25.5">
      <c r="A1934" s="335" t="s">
        <v>4085</v>
      </c>
      <c r="B1934" s="336" t="s">
        <v>2189</v>
      </c>
      <c r="C1934" s="337" t="s">
        <v>12</v>
      </c>
      <c r="D1934" s="338">
        <v>0.57999999999999996</v>
      </c>
    </row>
    <row r="1935" spans="1:4" ht="25.5">
      <c r="A1935" s="339" t="s">
        <v>4086</v>
      </c>
      <c r="B1935" s="340" t="s">
        <v>2190</v>
      </c>
      <c r="C1935" s="341" t="s">
        <v>12</v>
      </c>
      <c r="D1935" s="342">
        <v>14.39</v>
      </c>
    </row>
    <row r="1936" spans="1:4" ht="25.5">
      <c r="A1936" s="335" t="s">
        <v>5380</v>
      </c>
      <c r="B1936" s="336" t="s">
        <v>2191</v>
      </c>
      <c r="C1936" s="337" t="s">
        <v>12</v>
      </c>
      <c r="D1936" s="338">
        <v>4.84</v>
      </c>
    </row>
    <row r="1937" spans="1:4">
      <c r="A1937" s="849" t="s">
        <v>4087</v>
      </c>
      <c r="B1937" s="848" t="s">
        <v>1055</v>
      </c>
      <c r="C1937" s="847"/>
      <c r="D1937" s="846"/>
    </row>
    <row r="1938" spans="1:4">
      <c r="A1938" s="339" t="s">
        <v>4088</v>
      </c>
      <c r="B1938" s="340" t="s">
        <v>2188</v>
      </c>
      <c r="C1938" s="341" t="s">
        <v>12</v>
      </c>
      <c r="D1938" s="342">
        <v>0.93</v>
      </c>
    </row>
    <row r="1939" spans="1:4">
      <c r="A1939" s="335" t="s">
        <v>4089</v>
      </c>
      <c r="B1939" s="336" t="s">
        <v>4019</v>
      </c>
      <c r="C1939" s="337" t="s">
        <v>12</v>
      </c>
      <c r="D1939" s="338">
        <v>1.69</v>
      </c>
    </row>
    <row r="1940" spans="1:4" ht="25.5">
      <c r="A1940" s="339" t="s">
        <v>4090</v>
      </c>
      <c r="B1940" s="340" t="s">
        <v>2190</v>
      </c>
      <c r="C1940" s="341" t="s">
        <v>12</v>
      </c>
      <c r="D1940" s="342">
        <v>5.17</v>
      </c>
    </row>
    <row r="1941" spans="1:4">
      <c r="A1941" s="331" t="s">
        <v>4114</v>
      </c>
      <c r="B1941" s="332" t="s">
        <v>190</v>
      </c>
      <c r="C1941" s="333"/>
      <c r="D1941" s="334"/>
    </row>
    <row r="1942" spans="1:4">
      <c r="A1942" s="849" t="s">
        <v>4116</v>
      </c>
      <c r="B1942" s="848" t="s">
        <v>1056</v>
      </c>
      <c r="C1942" s="847"/>
      <c r="D1942" s="846"/>
    </row>
    <row r="1943" spans="1:4">
      <c r="A1943" s="335" t="s">
        <v>4117</v>
      </c>
      <c r="B1943" s="336" t="s">
        <v>2142</v>
      </c>
      <c r="C1943" s="337" t="s">
        <v>12</v>
      </c>
      <c r="D1943" s="338">
        <v>10.38</v>
      </c>
    </row>
    <row r="1944" spans="1:4">
      <c r="A1944" s="339" t="s">
        <v>4119</v>
      </c>
      <c r="B1944" s="340" t="s">
        <v>2144</v>
      </c>
      <c r="C1944" s="341" t="s">
        <v>12</v>
      </c>
      <c r="D1944" s="342">
        <v>88.64</v>
      </c>
    </row>
    <row r="1945" spans="1:4">
      <c r="A1945" s="335" t="s">
        <v>4121</v>
      </c>
      <c r="B1945" s="336" t="s">
        <v>2145</v>
      </c>
      <c r="C1945" s="337" t="s">
        <v>12</v>
      </c>
      <c r="D1945" s="338">
        <v>0.41</v>
      </c>
    </row>
    <row r="1946" spans="1:4">
      <c r="A1946" s="339" t="s">
        <v>4123</v>
      </c>
      <c r="B1946" s="340" t="s">
        <v>2146</v>
      </c>
      <c r="C1946" s="341" t="s">
        <v>12</v>
      </c>
      <c r="D1946" s="342">
        <v>185.7</v>
      </c>
    </row>
    <row r="1947" spans="1:4">
      <c r="A1947" s="849" t="s">
        <v>4125</v>
      </c>
      <c r="B1947" s="848" t="s">
        <v>1053</v>
      </c>
      <c r="C1947" s="847"/>
      <c r="D1947" s="846"/>
    </row>
    <row r="1948" spans="1:4">
      <c r="A1948" s="335" t="s">
        <v>4126</v>
      </c>
      <c r="B1948" s="336" t="s">
        <v>2142</v>
      </c>
      <c r="C1948" s="337" t="s">
        <v>12</v>
      </c>
      <c r="D1948" s="338">
        <v>13.14</v>
      </c>
    </row>
    <row r="1949" spans="1:4">
      <c r="A1949" s="339" t="s">
        <v>4127</v>
      </c>
      <c r="B1949" s="340" t="s">
        <v>2144</v>
      </c>
      <c r="C1949" s="341" t="s">
        <v>12</v>
      </c>
      <c r="D1949" s="342">
        <v>62.8</v>
      </c>
    </row>
    <row r="1950" spans="1:4" ht="25.5">
      <c r="A1950" s="335" t="s">
        <v>4128</v>
      </c>
      <c r="B1950" s="336" t="s">
        <v>2151</v>
      </c>
      <c r="C1950" s="337" t="s">
        <v>12</v>
      </c>
      <c r="D1950" s="338">
        <v>25.51</v>
      </c>
    </row>
    <row r="1951" spans="1:4">
      <c r="A1951" s="339" t="s">
        <v>4129</v>
      </c>
      <c r="B1951" s="340" t="s">
        <v>2146</v>
      </c>
      <c r="C1951" s="341" t="s">
        <v>12</v>
      </c>
      <c r="D1951" s="342">
        <v>168.34</v>
      </c>
    </row>
    <row r="1952" spans="1:4">
      <c r="A1952" s="849" t="s">
        <v>4130</v>
      </c>
      <c r="B1952" s="848" t="s">
        <v>1052</v>
      </c>
      <c r="C1952" s="847"/>
      <c r="D1952" s="846"/>
    </row>
    <row r="1953" spans="1:4">
      <c r="A1953" s="335" t="s">
        <v>4131</v>
      </c>
      <c r="B1953" s="336" t="s">
        <v>2142</v>
      </c>
      <c r="C1953" s="337" t="s">
        <v>12</v>
      </c>
      <c r="D1953" s="338">
        <v>13.34</v>
      </c>
    </row>
    <row r="1954" spans="1:4">
      <c r="A1954" s="339" t="s">
        <v>4132</v>
      </c>
      <c r="B1954" s="340" t="s">
        <v>2144</v>
      </c>
      <c r="C1954" s="341" t="s">
        <v>12</v>
      </c>
      <c r="D1954" s="342">
        <v>12.23</v>
      </c>
    </row>
    <row r="1955" spans="1:4">
      <c r="A1955" s="335" t="s">
        <v>4133</v>
      </c>
      <c r="B1955" s="336" t="s">
        <v>2145</v>
      </c>
      <c r="C1955" s="337" t="s">
        <v>12</v>
      </c>
      <c r="D1955" s="338">
        <v>2.63</v>
      </c>
    </row>
    <row r="1956" spans="1:4" ht="25.5">
      <c r="A1956" s="339" t="s">
        <v>4134</v>
      </c>
      <c r="B1956" s="340" t="s">
        <v>2151</v>
      </c>
      <c r="C1956" s="341" t="s">
        <v>12</v>
      </c>
      <c r="D1956" s="342">
        <v>51.21</v>
      </c>
    </row>
    <row r="1957" spans="1:4">
      <c r="A1957" s="335" t="s">
        <v>5381</v>
      </c>
      <c r="B1957" s="336" t="s">
        <v>2146</v>
      </c>
      <c r="C1957" s="337" t="s">
        <v>12</v>
      </c>
      <c r="D1957" s="338">
        <v>179.81</v>
      </c>
    </row>
    <row r="1958" spans="1:4">
      <c r="A1958" s="849" t="s">
        <v>4135</v>
      </c>
      <c r="B1958" s="848" t="s">
        <v>1051</v>
      </c>
      <c r="C1958" s="847"/>
      <c r="D1958" s="846"/>
    </row>
    <row r="1959" spans="1:4">
      <c r="A1959" s="339" t="s">
        <v>4136</v>
      </c>
      <c r="B1959" s="340" t="s">
        <v>2142</v>
      </c>
      <c r="C1959" s="341" t="s">
        <v>12</v>
      </c>
      <c r="D1959" s="342">
        <v>39.61</v>
      </c>
    </row>
    <row r="1960" spans="1:4">
      <c r="A1960" s="335" t="s">
        <v>4137</v>
      </c>
      <c r="B1960" s="336" t="s">
        <v>2159</v>
      </c>
      <c r="C1960" s="337" t="s">
        <v>12</v>
      </c>
      <c r="D1960" s="338">
        <v>22.45</v>
      </c>
    </row>
    <row r="1961" spans="1:4">
      <c r="A1961" s="339" t="s">
        <v>4138</v>
      </c>
      <c r="B1961" s="340" t="s">
        <v>2144</v>
      </c>
      <c r="C1961" s="341" t="s">
        <v>12</v>
      </c>
      <c r="D1961" s="342">
        <v>50.14</v>
      </c>
    </row>
    <row r="1962" spans="1:4">
      <c r="A1962" s="335" t="s">
        <v>4140</v>
      </c>
      <c r="B1962" s="336" t="s">
        <v>2145</v>
      </c>
      <c r="C1962" s="337" t="s">
        <v>12</v>
      </c>
      <c r="D1962" s="338">
        <v>42.17</v>
      </c>
    </row>
    <row r="1963" spans="1:4" ht="25.5">
      <c r="A1963" s="339" t="s">
        <v>4141</v>
      </c>
      <c r="B1963" s="340" t="s">
        <v>2151</v>
      </c>
      <c r="C1963" s="341" t="s">
        <v>12</v>
      </c>
      <c r="D1963" s="342">
        <v>20.12</v>
      </c>
    </row>
    <row r="1964" spans="1:4">
      <c r="A1964" s="335" t="s">
        <v>4143</v>
      </c>
      <c r="B1964" s="336" t="s">
        <v>2146</v>
      </c>
      <c r="C1964" s="337" t="s">
        <v>12</v>
      </c>
      <c r="D1964" s="338">
        <v>152.47</v>
      </c>
    </row>
    <row r="1965" spans="1:4">
      <c r="A1965" s="339" t="s">
        <v>4144</v>
      </c>
      <c r="B1965" s="340" t="s">
        <v>2161</v>
      </c>
      <c r="C1965" s="341" t="s">
        <v>12</v>
      </c>
      <c r="D1965" s="342">
        <v>161.22999999999999</v>
      </c>
    </row>
    <row r="1966" spans="1:4">
      <c r="A1966" s="849" t="s">
        <v>4146</v>
      </c>
      <c r="B1966" s="848" t="s">
        <v>1050</v>
      </c>
      <c r="C1966" s="847"/>
      <c r="D1966" s="846"/>
    </row>
    <row r="1967" spans="1:4">
      <c r="A1967" s="335" t="s">
        <v>4147</v>
      </c>
      <c r="B1967" s="336" t="s">
        <v>2142</v>
      </c>
      <c r="C1967" s="337" t="s">
        <v>12</v>
      </c>
      <c r="D1967" s="338">
        <v>49.82</v>
      </c>
    </row>
    <row r="1968" spans="1:4">
      <c r="A1968" s="339" t="s">
        <v>4148</v>
      </c>
      <c r="B1968" s="340" t="s">
        <v>2144</v>
      </c>
      <c r="C1968" s="341" t="s">
        <v>12</v>
      </c>
      <c r="D1968" s="342">
        <v>39.26</v>
      </c>
    </row>
    <row r="1969" spans="1:4">
      <c r="A1969" s="335" t="s">
        <v>4149</v>
      </c>
      <c r="B1969" s="336" t="s">
        <v>2145</v>
      </c>
      <c r="C1969" s="337" t="s">
        <v>12</v>
      </c>
      <c r="D1969" s="338">
        <v>100.52</v>
      </c>
    </row>
    <row r="1970" spans="1:4" ht="25.5">
      <c r="A1970" s="339" t="s">
        <v>4150</v>
      </c>
      <c r="B1970" s="340" t="s">
        <v>2151</v>
      </c>
      <c r="C1970" s="341" t="s">
        <v>12</v>
      </c>
      <c r="D1970" s="342">
        <v>15.3</v>
      </c>
    </row>
    <row r="1971" spans="1:4">
      <c r="A1971" s="849" t="s">
        <v>4152</v>
      </c>
      <c r="B1971" s="848" t="s">
        <v>1753</v>
      </c>
      <c r="C1971" s="847"/>
      <c r="D1971" s="846"/>
    </row>
    <row r="1972" spans="1:4">
      <c r="A1972" s="335" t="s">
        <v>4153</v>
      </c>
      <c r="B1972" s="336" t="s">
        <v>2142</v>
      </c>
      <c r="C1972" s="337" t="s">
        <v>12</v>
      </c>
      <c r="D1972" s="338">
        <v>49.82</v>
      </c>
    </row>
    <row r="1973" spans="1:4">
      <c r="A1973" s="339" t="s">
        <v>4154</v>
      </c>
      <c r="B1973" s="340" t="s">
        <v>2144</v>
      </c>
      <c r="C1973" s="341" t="s">
        <v>12</v>
      </c>
      <c r="D1973" s="342">
        <v>39.26</v>
      </c>
    </row>
    <row r="1974" spans="1:4">
      <c r="A1974" s="335" t="s">
        <v>4155</v>
      </c>
      <c r="B1974" s="336" t="s">
        <v>2145</v>
      </c>
      <c r="C1974" s="337" t="s">
        <v>12</v>
      </c>
      <c r="D1974" s="338">
        <v>100.52</v>
      </c>
    </row>
    <row r="1975" spans="1:4" ht="25.5">
      <c r="A1975" s="339" t="s">
        <v>4156</v>
      </c>
      <c r="B1975" s="340" t="s">
        <v>2151</v>
      </c>
      <c r="C1975" s="341" t="s">
        <v>12</v>
      </c>
      <c r="D1975" s="342">
        <v>15.3</v>
      </c>
    </row>
    <row r="1976" spans="1:4">
      <c r="A1976" s="849" t="s">
        <v>4158</v>
      </c>
      <c r="B1976" s="848" t="s">
        <v>1754</v>
      </c>
      <c r="C1976" s="847"/>
      <c r="D1976" s="846"/>
    </row>
    <row r="1977" spans="1:4">
      <c r="A1977" s="335" t="s">
        <v>4159</v>
      </c>
      <c r="B1977" s="336" t="s">
        <v>2142</v>
      </c>
      <c r="C1977" s="337" t="s">
        <v>12</v>
      </c>
      <c r="D1977" s="338">
        <v>49.82</v>
      </c>
    </row>
    <row r="1978" spans="1:4">
      <c r="A1978" s="339" t="s">
        <v>4160</v>
      </c>
      <c r="B1978" s="340" t="s">
        <v>2144</v>
      </c>
      <c r="C1978" s="341" t="s">
        <v>12</v>
      </c>
      <c r="D1978" s="342">
        <v>39.26</v>
      </c>
    </row>
    <row r="1979" spans="1:4">
      <c r="A1979" s="335" t="s">
        <v>4161</v>
      </c>
      <c r="B1979" s="336" t="s">
        <v>2145</v>
      </c>
      <c r="C1979" s="337" t="s">
        <v>12</v>
      </c>
      <c r="D1979" s="338">
        <v>100.52</v>
      </c>
    </row>
    <row r="1980" spans="1:4" ht="25.5">
      <c r="A1980" s="339" t="s">
        <v>4162</v>
      </c>
      <c r="B1980" s="340" t="s">
        <v>2151</v>
      </c>
      <c r="C1980" s="341" t="s">
        <v>12</v>
      </c>
      <c r="D1980" s="342">
        <v>15.3</v>
      </c>
    </row>
    <row r="1981" spans="1:4">
      <c r="A1981" s="849" t="s">
        <v>4164</v>
      </c>
      <c r="B1981" s="848" t="s">
        <v>1755</v>
      </c>
      <c r="C1981" s="847"/>
      <c r="D1981" s="846"/>
    </row>
    <row r="1982" spans="1:4">
      <c r="A1982" s="335" t="s">
        <v>4165</v>
      </c>
      <c r="B1982" s="336" t="s">
        <v>2142</v>
      </c>
      <c r="C1982" s="337" t="s">
        <v>12</v>
      </c>
      <c r="D1982" s="338">
        <v>49.82</v>
      </c>
    </row>
    <row r="1983" spans="1:4">
      <c r="A1983" s="339" t="s">
        <v>4166</v>
      </c>
      <c r="B1983" s="340" t="s">
        <v>2144</v>
      </c>
      <c r="C1983" s="341" t="s">
        <v>12</v>
      </c>
      <c r="D1983" s="342">
        <v>39.26</v>
      </c>
    </row>
    <row r="1984" spans="1:4">
      <c r="A1984" s="335" t="s">
        <v>4167</v>
      </c>
      <c r="B1984" s="336" t="s">
        <v>2145</v>
      </c>
      <c r="C1984" s="337" t="s">
        <v>12</v>
      </c>
      <c r="D1984" s="338">
        <v>100.52</v>
      </c>
    </row>
    <row r="1985" spans="1:4" ht="25.5">
      <c r="A1985" s="339" t="s">
        <v>4168</v>
      </c>
      <c r="B1985" s="340" t="s">
        <v>2151</v>
      </c>
      <c r="C1985" s="341" t="s">
        <v>12</v>
      </c>
      <c r="D1985" s="342">
        <v>15.3</v>
      </c>
    </row>
    <row r="1986" spans="1:4">
      <c r="A1986" s="849" t="s">
        <v>4170</v>
      </c>
      <c r="B1986" s="848" t="s">
        <v>1756</v>
      </c>
      <c r="C1986" s="847"/>
      <c r="D1986" s="846"/>
    </row>
    <row r="1987" spans="1:4">
      <c r="A1987" s="335" t="s">
        <v>4171</v>
      </c>
      <c r="B1987" s="336" t="s">
        <v>2142</v>
      </c>
      <c r="C1987" s="337" t="s">
        <v>12</v>
      </c>
      <c r="D1987" s="338">
        <v>49.82</v>
      </c>
    </row>
    <row r="1988" spans="1:4">
      <c r="A1988" s="339" t="s">
        <v>4172</v>
      </c>
      <c r="B1988" s="340" t="s">
        <v>2144</v>
      </c>
      <c r="C1988" s="341" t="s">
        <v>12</v>
      </c>
      <c r="D1988" s="342">
        <v>39.26</v>
      </c>
    </row>
    <row r="1989" spans="1:4">
      <c r="A1989" s="335" t="s">
        <v>4173</v>
      </c>
      <c r="B1989" s="336" t="s">
        <v>2145</v>
      </c>
      <c r="C1989" s="337" t="s">
        <v>12</v>
      </c>
      <c r="D1989" s="338">
        <v>100.52</v>
      </c>
    </row>
    <row r="1990" spans="1:4" ht="25.5">
      <c r="A1990" s="339" t="s">
        <v>4174</v>
      </c>
      <c r="B1990" s="340" t="s">
        <v>2151</v>
      </c>
      <c r="C1990" s="341" t="s">
        <v>12</v>
      </c>
      <c r="D1990" s="342">
        <v>15.3</v>
      </c>
    </row>
    <row r="1991" spans="1:4">
      <c r="A1991" s="849" t="s">
        <v>4176</v>
      </c>
      <c r="B1991" s="848" t="s">
        <v>1757</v>
      </c>
      <c r="C1991" s="847"/>
      <c r="D1991" s="846"/>
    </row>
    <row r="1992" spans="1:4">
      <c r="A1992" s="335" t="s">
        <v>4177</v>
      </c>
      <c r="B1992" s="336" t="s">
        <v>2142</v>
      </c>
      <c r="C1992" s="337" t="s">
        <v>12</v>
      </c>
      <c r="D1992" s="338">
        <v>49.82</v>
      </c>
    </row>
    <row r="1993" spans="1:4">
      <c r="A1993" s="339" t="s">
        <v>4178</v>
      </c>
      <c r="B1993" s="340" t="s">
        <v>2144</v>
      </c>
      <c r="C1993" s="341" t="s">
        <v>12</v>
      </c>
      <c r="D1993" s="342">
        <v>39.26</v>
      </c>
    </row>
    <row r="1994" spans="1:4">
      <c r="A1994" s="335" t="s">
        <v>4179</v>
      </c>
      <c r="B1994" s="336" t="s">
        <v>2145</v>
      </c>
      <c r="C1994" s="337" t="s">
        <v>12</v>
      </c>
      <c r="D1994" s="338">
        <v>100.52</v>
      </c>
    </row>
    <row r="1995" spans="1:4" ht="25.5">
      <c r="A1995" s="339" t="s">
        <v>4180</v>
      </c>
      <c r="B1995" s="340" t="s">
        <v>2151</v>
      </c>
      <c r="C1995" s="341" t="s">
        <v>12</v>
      </c>
      <c r="D1995" s="342">
        <v>15.3</v>
      </c>
    </row>
    <row r="1996" spans="1:4">
      <c r="A1996" s="849" t="s">
        <v>4182</v>
      </c>
      <c r="B1996" s="848" t="s">
        <v>1758</v>
      </c>
      <c r="C1996" s="847"/>
      <c r="D1996" s="846"/>
    </row>
    <row r="1997" spans="1:4">
      <c r="A1997" s="335" t="s">
        <v>4183</v>
      </c>
      <c r="B1997" s="336" t="s">
        <v>2142</v>
      </c>
      <c r="C1997" s="337" t="s">
        <v>12</v>
      </c>
      <c r="D1997" s="338">
        <v>49.82</v>
      </c>
    </row>
    <row r="1998" spans="1:4">
      <c r="A1998" s="339" t="s">
        <v>4184</v>
      </c>
      <c r="B1998" s="340" t="s">
        <v>2144</v>
      </c>
      <c r="C1998" s="341" t="s">
        <v>12</v>
      </c>
      <c r="D1998" s="342">
        <v>39.26</v>
      </c>
    </row>
    <row r="1999" spans="1:4">
      <c r="A1999" s="335" t="s">
        <v>4185</v>
      </c>
      <c r="B1999" s="336" t="s">
        <v>2145</v>
      </c>
      <c r="C1999" s="337" t="s">
        <v>12</v>
      </c>
      <c r="D1999" s="338">
        <v>100.52</v>
      </c>
    </row>
    <row r="2000" spans="1:4" ht="25.5">
      <c r="A2000" s="339" t="s">
        <v>4186</v>
      </c>
      <c r="B2000" s="340" t="s">
        <v>2151</v>
      </c>
      <c r="C2000" s="341" t="s">
        <v>12</v>
      </c>
      <c r="D2000" s="342">
        <v>15.3</v>
      </c>
    </row>
    <row r="2001" spans="1:4">
      <c r="A2001" s="849" t="s">
        <v>4188</v>
      </c>
      <c r="B2001" s="848" t="s">
        <v>1759</v>
      </c>
      <c r="C2001" s="847"/>
      <c r="D2001" s="846"/>
    </row>
    <row r="2002" spans="1:4">
      <c r="A2002" s="335" t="s">
        <v>4189</v>
      </c>
      <c r="B2002" s="336" t="s">
        <v>2142</v>
      </c>
      <c r="C2002" s="337" t="s">
        <v>12</v>
      </c>
      <c r="D2002" s="338">
        <v>49.82</v>
      </c>
    </row>
    <row r="2003" spans="1:4">
      <c r="A2003" s="339" t="s">
        <v>4190</v>
      </c>
      <c r="B2003" s="340" t="s">
        <v>2144</v>
      </c>
      <c r="C2003" s="341" t="s">
        <v>12</v>
      </c>
      <c r="D2003" s="342">
        <v>39.22</v>
      </c>
    </row>
    <row r="2004" spans="1:4">
      <c r="A2004" s="335" t="s">
        <v>4191</v>
      </c>
      <c r="B2004" s="336" t="s">
        <v>2145</v>
      </c>
      <c r="C2004" s="337" t="s">
        <v>12</v>
      </c>
      <c r="D2004" s="338">
        <v>100.52</v>
      </c>
    </row>
    <row r="2005" spans="1:4" ht="25.5">
      <c r="A2005" s="339" t="s">
        <v>4192</v>
      </c>
      <c r="B2005" s="340" t="s">
        <v>2151</v>
      </c>
      <c r="C2005" s="341" t="s">
        <v>12</v>
      </c>
      <c r="D2005" s="342">
        <v>15.3</v>
      </c>
    </row>
    <row r="2006" spans="1:4">
      <c r="A2006" s="849" t="s">
        <v>4194</v>
      </c>
      <c r="B2006" s="848" t="s">
        <v>1049</v>
      </c>
      <c r="C2006" s="847"/>
      <c r="D2006" s="846"/>
    </row>
    <row r="2007" spans="1:4">
      <c r="A2007" s="335" t="s">
        <v>4195</v>
      </c>
      <c r="B2007" s="336" t="s">
        <v>2187</v>
      </c>
      <c r="C2007" s="337" t="s">
        <v>12</v>
      </c>
      <c r="D2007" s="338">
        <v>12</v>
      </c>
    </row>
    <row r="2008" spans="1:4">
      <c r="A2008" s="339" t="s">
        <v>4196</v>
      </c>
      <c r="B2008" s="340" t="s">
        <v>2142</v>
      </c>
      <c r="C2008" s="341" t="s">
        <v>12</v>
      </c>
      <c r="D2008" s="342">
        <v>85.41</v>
      </c>
    </row>
    <row r="2009" spans="1:4">
      <c r="A2009" s="335" t="s">
        <v>4197</v>
      </c>
      <c r="B2009" s="336" t="s">
        <v>2144</v>
      </c>
      <c r="C2009" s="337" t="s">
        <v>12</v>
      </c>
      <c r="D2009" s="338">
        <v>89.84</v>
      </c>
    </row>
    <row r="2010" spans="1:4">
      <c r="A2010" s="339" t="s">
        <v>4198</v>
      </c>
      <c r="B2010" s="340" t="s">
        <v>2145</v>
      </c>
      <c r="C2010" s="341" t="s">
        <v>12</v>
      </c>
      <c r="D2010" s="342">
        <v>114.67</v>
      </c>
    </row>
    <row r="2011" spans="1:4" ht="25.5">
      <c r="A2011" s="335" t="s">
        <v>4199</v>
      </c>
      <c r="B2011" s="336" t="s">
        <v>2151</v>
      </c>
      <c r="C2011" s="337" t="s">
        <v>12</v>
      </c>
      <c r="D2011" s="338">
        <v>18.82</v>
      </c>
    </row>
    <row r="2012" spans="1:4">
      <c r="A2012" s="849" t="s">
        <v>4200</v>
      </c>
      <c r="B2012" s="848" t="s">
        <v>1048</v>
      </c>
      <c r="C2012" s="847"/>
      <c r="D2012" s="846"/>
    </row>
    <row r="2013" spans="1:4">
      <c r="A2013" s="339" t="s">
        <v>4201</v>
      </c>
      <c r="B2013" s="340" t="s">
        <v>2142</v>
      </c>
      <c r="C2013" s="341" t="s">
        <v>12</v>
      </c>
      <c r="D2013" s="342">
        <v>7.06</v>
      </c>
    </row>
    <row r="2014" spans="1:4">
      <c r="A2014" s="335" t="s">
        <v>4202</v>
      </c>
      <c r="B2014" s="336" t="s">
        <v>2144</v>
      </c>
      <c r="C2014" s="337" t="s">
        <v>12</v>
      </c>
      <c r="D2014" s="338">
        <v>117.15</v>
      </c>
    </row>
    <row r="2015" spans="1:4">
      <c r="A2015" s="339" t="s">
        <v>4203</v>
      </c>
      <c r="B2015" s="340" t="s">
        <v>2145</v>
      </c>
      <c r="C2015" s="341" t="s">
        <v>12</v>
      </c>
      <c r="D2015" s="342">
        <v>36.08</v>
      </c>
    </row>
    <row r="2016" spans="1:4">
      <c r="A2016" s="335" t="s">
        <v>4204</v>
      </c>
      <c r="B2016" s="336" t="s">
        <v>2192</v>
      </c>
      <c r="C2016" s="337" t="s">
        <v>12</v>
      </c>
      <c r="D2016" s="338">
        <v>3.14</v>
      </c>
    </row>
    <row r="2017" spans="1:4">
      <c r="A2017" s="849" t="s">
        <v>4209</v>
      </c>
      <c r="B2017" s="848" t="s">
        <v>1055</v>
      </c>
      <c r="C2017" s="847"/>
      <c r="D2017" s="846"/>
    </row>
    <row r="2018" spans="1:4">
      <c r="A2018" s="339" t="s">
        <v>4210</v>
      </c>
      <c r="B2018" s="340" t="s">
        <v>2142</v>
      </c>
      <c r="C2018" s="341" t="s">
        <v>12</v>
      </c>
      <c r="D2018" s="342">
        <v>4.49</v>
      </c>
    </row>
    <row r="2019" spans="1:4">
      <c r="A2019" s="335" t="s">
        <v>4211</v>
      </c>
      <c r="B2019" s="336" t="s">
        <v>2144</v>
      </c>
      <c r="C2019" s="337" t="s">
        <v>12</v>
      </c>
      <c r="D2019" s="338">
        <v>55.06</v>
      </c>
    </row>
    <row r="2020" spans="1:4">
      <c r="A2020" s="339" t="s">
        <v>4212</v>
      </c>
      <c r="B2020" s="340" t="s">
        <v>2145</v>
      </c>
      <c r="C2020" s="341" t="s">
        <v>12</v>
      </c>
      <c r="D2020" s="342">
        <v>137.13</v>
      </c>
    </row>
    <row r="2021" spans="1:4">
      <c r="A2021" s="335" t="s">
        <v>4213</v>
      </c>
      <c r="B2021" s="336" t="s">
        <v>2192</v>
      </c>
      <c r="C2021" s="337" t="s">
        <v>12</v>
      </c>
      <c r="D2021" s="338">
        <v>16.82</v>
      </c>
    </row>
    <row r="2022" spans="1:4">
      <c r="A2022" s="849" t="s">
        <v>4217</v>
      </c>
      <c r="B2022" s="848" t="s">
        <v>1058</v>
      </c>
      <c r="C2022" s="847"/>
      <c r="D2022" s="846"/>
    </row>
    <row r="2023" spans="1:4">
      <c r="A2023" s="339" t="s">
        <v>4218</v>
      </c>
      <c r="B2023" s="340" t="s">
        <v>2145</v>
      </c>
      <c r="C2023" s="341" t="s">
        <v>12</v>
      </c>
      <c r="D2023" s="342">
        <v>46.98</v>
      </c>
    </row>
    <row r="2024" spans="1:4">
      <c r="A2024" s="849" t="s">
        <v>4222</v>
      </c>
      <c r="B2024" s="848" t="s">
        <v>1776</v>
      </c>
      <c r="C2024" s="847"/>
      <c r="D2024" s="846"/>
    </row>
    <row r="2025" spans="1:4">
      <c r="A2025" s="335" t="s">
        <v>4223</v>
      </c>
      <c r="B2025" s="336" t="s">
        <v>2145</v>
      </c>
      <c r="C2025" s="337" t="s">
        <v>12</v>
      </c>
      <c r="D2025" s="338">
        <v>48.9</v>
      </c>
    </row>
    <row r="2026" spans="1:4">
      <c r="A2026" s="849" t="s">
        <v>4226</v>
      </c>
      <c r="B2026" s="848" t="s">
        <v>1823</v>
      </c>
      <c r="C2026" s="847"/>
      <c r="D2026" s="846"/>
    </row>
    <row r="2027" spans="1:4">
      <c r="A2027" s="339" t="s">
        <v>4227</v>
      </c>
      <c r="B2027" s="340" t="s">
        <v>2145</v>
      </c>
      <c r="C2027" s="341" t="s">
        <v>12</v>
      </c>
      <c r="D2027" s="342">
        <v>10.07</v>
      </c>
    </row>
    <row r="2028" spans="1:4">
      <c r="A2028" s="331" t="s">
        <v>5382</v>
      </c>
      <c r="B2028" s="332" t="s">
        <v>4115</v>
      </c>
      <c r="C2028" s="333"/>
      <c r="D2028" s="334"/>
    </row>
    <row r="2029" spans="1:4">
      <c r="A2029" s="849" t="s">
        <v>5383</v>
      </c>
      <c r="B2029" s="848" t="s">
        <v>1056</v>
      </c>
      <c r="C2029" s="847"/>
      <c r="D2029" s="846"/>
    </row>
    <row r="2030" spans="1:4">
      <c r="A2030" s="335" t="s">
        <v>5384</v>
      </c>
      <c r="B2030" s="336" t="s">
        <v>4118</v>
      </c>
      <c r="C2030" s="337" t="s">
        <v>12</v>
      </c>
      <c r="D2030" s="338">
        <v>210.53</v>
      </c>
    </row>
    <row r="2031" spans="1:4">
      <c r="A2031" s="339" t="s">
        <v>5385</v>
      </c>
      <c r="B2031" s="340" t="s">
        <v>4120</v>
      </c>
      <c r="C2031" s="341" t="s">
        <v>12</v>
      </c>
      <c r="D2031" s="342">
        <v>74.599999999999994</v>
      </c>
    </row>
    <row r="2032" spans="1:4">
      <c r="A2032" s="335" t="s">
        <v>5386</v>
      </c>
      <c r="B2032" s="336" t="s">
        <v>4122</v>
      </c>
      <c r="C2032" s="337" t="s">
        <v>12</v>
      </c>
      <c r="D2032" s="338">
        <v>285.13</v>
      </c>
    </row>
    <row r="2033" spans="1:4">
      <c r="A2033" s="339" t="s">
        <v>5387</v>
      </c>
      <c r="B2033" s="340" t="s">
        <v>4124</v>
      </c>
      <c r="C2033" s="341" t="s">
        <v>12</v>
      </c>
      <c r="D2033" s="342">
        <v>285.13</v>
      </c>
    </row>
    <row r="2034" spans="1:4">
      <c r="A2034" s="849" t="s">
        <v>5388</v>
      </c>
      <c r="B2034" s="848" t="s">
        <v>1053</v>
      </c>
      <c r="C2034" s="847"/>
      <c r="D2034" s="846"/>
    </row>
    <row r="2035" spans="1:4">
      <c r="A2035" s="335" t="s">
        <v>5389</v>
      </c>
      <c r="B2035" s="336" t="s">
        <v>4118</v>
      </c>
      <c r="C2035" s="337" t="s">
        <v>12</v>
      </c>
      <c r="D2035" s="338">
        <v>178.08</v>
      </c>
    </row>
    <row r="2036" spans="1:4">
      <c r="A2036" s="339" t="s">
        <v>5390</v>
      </c>
      <c r="B2036" s="340" t="s">
        <v>4120</v>
      </c>
      <c r="C2036" s="341" t="s">
        <v>12</v>
      </c>
      <c r="D2036" s="342">
        <v>91.71</v>
      </c>
    </row>
    <row r="2037" spans="1:4">
      <c r="A2037" s="335" t="s">
        <v>5391</v>
      </c>
      <c r="B2037" s="336" t="s">
        <v>4122</v>
      </c>
      <c r="C2037" s="337" t="s">
        <v>12</v>
      </c>
      <c r="D2037" s="338">
        <v>269.79000000000002</v>
      </c>
    </row>
    <row r="2038" spans="1:4">
      <c r="A2038" s="339" t="s">
        <v>5392</v>
      </c>
      <c r="B2038" s="340" t="s">
        <v>4124</v>
      </c>
      <c r="C2038" s="341" t="s">
        <v>12</v>
      </c>
      <c r="D2038" s="342">
        <v>269.79000000000002</v>
      </c>
    </row>
    <row r="2039" spans="1:4">
      <c r="A2039" s="849" t="s">
        <v>5393</v>
      </c>
      <c r="B2039" s="848" t="s">
        <v>1052</v>
      </c>
      <c r="C2039" s="847"/>
      <c r="D2039" s="846"/>
    </row>
    <row r="2040" spans="1:4">
      <c r="A2040" s="335" t="s">
        <v>5394</v>
      </c>
      <c r="B2040" s="336" t="s">
        <v>4118</v>
      </c>
      <c r="C2040" s="337" t="s">
        <v>12</v>
      </c>
      <c r="D2040" s="338">
        <v>144.47999999999999</v>
      </c>
    </row>
    <row r="2041" spans="1:4">
      <c r="A2041" s="339" t="s">
        <v>5395</v>
      </c>
      <c r="B2041" s="340" t="s">
        <v>4120</v>
      </c>
      <c r="C2041" s="341" t="s">
        <v>12</v>
      </c>
      <c r="D2041" s="342">
        <v>114.73</v>
      </c>
    </row>
    <row r="2042" spans="1:4">
      <c r="A2042" s="335" t="s">
        <v>5396</v>
      </c>
      <c r="B2042" s="336" t="s">
        <v>4122</v>
      </c>
      <c r="C2042" s="337" t="s">
        <v>12</v>
      </c>
      <c r="D2042" s="338">
        <v>259.20999999999998</v>
      </c>
    </row>
    <row r="2043" spans="1:4">
      <c r="A2043" s="339" t="s">
        <v>5397</v>
      </c>
      <c r="B2043" s="340" t="s">
        <v>4124</v>
      </c>
      <c r="C2043" s="341" t="s">
        <v>12</v>
      </c>
      <c r="D2043" s="342">
        <v>259.20999999999998</v>
      </c>
    </row>
    <row r="2044" spans="1:4">
      <c r="A2044" s="849" t="s">
        <v>5398</v>
      </c>
      <c r="B2044" s="848" t="s">
        <v>1051</v>
      </c>
      <c r="C2044" s="847"/>
      <c r="D2044" s="846"/>
    </row>
    <row r="2045" spans="1:4">
      <c r="A2045" s="335" t="s">
        <v>5399</v>
      </c>
      <c r="B2045" s="336" t="s">
        <v>4118</v>
      </c>
      <c r="C2045" s="337" t="s">
        <v>12</v>
      </c>
      <c r="D2045" s="338">
        <v>380.47</v>
      </c>
    </row>
    <row r="2046" spans="1:4">
      <c r="A2046" s="339" t="s">
        <v>5400</v>
      </c>
      <c r="B2046" s="340" t="s">
        <v>4120</v>
      </c>
      <c r="C2046" s="341" t="s">
        <v>12</v>
      </c>
      <c r="D2046" s="342">
        <v>114.64</v>
      </c>
    </row>
    <row r="2047" spans="1:4">
      <c r="A2047" s="335" t="s">
        <v>5401</v>
      </c>
      <c r="B2047" s="336" t="s">
        <v>4139</v>
      </c>
      <c r="C2047" s="337" t="s">
        <v>12</v>
      </c>
      <c r="D2047" s="338">
        <v>2.85</v>
      </c>
    </row>
    <row r="2048" spans="1:4">
      <c r="A2048" s="339" t="s">
        <v>5402</v>
      </c>
      <c r="B2048" s="340" t="s">
        <v>4122</v>
      </c>
      <c r="C2048" s="341" t="s">
        <v>12</v>
      </c>
      <c r="D2048" s="342">
        <v>326.95999999999998</v>
      </c>
    </row>
    <row r="2049" spans="1:4">
      <c r="A2049" s="335" t="s">
        <v>5403</v>
      </c>
      <c r="B2049" s="336" t="s">
        <v>4142</v>
      </c>
      <c r="C2049" s="337" t="s">
        <v>12</v>
      </c>
      <c r="D2049" s="338">
        <v>161.22999999999999</v>
      </c>
    </row>
    <row r="2050" spans="1:4">
      <c r="A2050" s="339" t="s">
        <v>5404</v>
      </c>
      <c r="B2050" s="340" t="s">
        <v>4124</v>
      </c>
      <c r="C2050" s="341" t="s">
        <v>12</v>
      </c>
      <c r="D2050" s="342">
        <v>495.11</v>
      </c>
    </row>
    <row r="2051" spans="1:4">
      <c r="A2051" s="335" t="s">
        <v>5405</v>
      </c>
      <c r="B2051" s="336" t="s">
        <v>4145</v>
      </c>
      <c r="C2051" s="337" t="s">
        <v>12</v>
      </c>
      <c r="D2051" s="338">
        <v>4.07</v>
      </c>
    </row>
    <row r="2052" spans="1:4">
      <c r="A2052" s="849" t="s">
        <v>5406</v>
      </c>
      <c r="B2052" s="848" t="s">
        <v>1050</v>
      </c>
      <c r="C2052" s="847"/>
      <c r="D2052" s="846"/>
    </row>
    <row r="2053" spans="1:4">
      <c r="A2053" s="339" t="s">
        <v>5407</v>
      </c>
      <c r="B2053" s="340" t="s">
        <v>4118</v>
      </c>
      <c r="C2053" s="341" t="s">
        <v>12</v>
      </c>
      <c r="D2053" s="342">
        <v>129.93</v>
      </c>
    </row>
    <row r="2054" spans="1:4">
      <c r="A2054" s="335" t="s">
        <v>5408</v>
      </c>
      <c r="B2054" s="336" t="s">
        <v>4120</v>
      </c>
      <c r="C2054" s="337" t="s">
        <v>12</v>
      </c>
      <c r="D2054" s="338">
        <v>77.91</v>
      </c>
    </row>
    <row r="2055" spans="1:4">
      <c r="A2055" s="339" t="s">
        <v>5409</v>
      </c>
      <c r="B2055" s="340" t="s">
        <v>4122</v>
      </c>
      <c r="C2055" s="341" t="s">
        <v>12</v>
      </c>
      <c r="D2055" s="342">
        <v>204.9</v>
      </c>
    </row>
    <row r="2056" spans="1:4">
      <c r="A2056" s="335" t="s">
        <v>5410</v>
      </c>
      <c r="B2056" s="336" t="s">
        <v>4124</v>
      </c>
      <c r="C2056" s="337" t="s">
        <v>12</v>
      </c>
      <c r="D2056" s="338">
        <v>207.84</v>
      </c>
    </row>
    <row r="2057" spans="1:4">
      <c r="A2057" s="339" t="s">
        <v>5411</v>
      </c>
      <c r="B2057" s="340" t="s">
        <v>4145</v>
      </c>
      <c r="C2057" s="341" t="s">
        <v>12</v>
      </c>
      <c r="D2057" s="342">
        <v>9.1</v>
      </c>
    </row>
    <row r="2058" spans="1:4">
      <c r="A2058" s="849" t="s">
        <v>5412</v>
      </c>
      <c r="B2058" s="848" t="s">
        <v>1753</v>
      </c>
      <c r="C2058" s="847"/>
      <c r="D2058" s="846"/>
    </row>
    <row r="2059" spans="1:4">
      <c r="A2059" s="335" t="s">
        <v>5413</v>
      </c>
      <c r="B2059" s="336" t="s">
        <v>4118</v>
      </c>
      <c r="C2059" s="337" t="s">
        <v>12</v>
      </c>
      <c r="D2059" s="338">
        <v>129.93</v>
      </c>
    </row>
    <row r="2060" spans="1:4">
      <c r="A2060" s="339" t="s">
        <v>5414</v>
      </c>
      <c r="B2060" s="340" t="s">
        <v>4120</v>
      </c>
      <c r="C2060" s="341" t="s">
        <v>12</v>
      </c>
      <c r="D2060" s="342">
        <v>77.91</v>
      </c>
    </row>
    <row r="2061" spans="1:4">
      <c r="A2061" s="335" t="s">
        <v>5415</v>
      </c>
      <c r="B2061" s="336" t="s">
        <v>4122</v>
      </c>
      <c r="C2061" s="337" t="s">
        <v>12</v>
      </c>
      <c r="D2061" s="338">
        <v>204.9</v>
      </c>
    </row>
    <row r="2062" spans="1:4">
      <c r="A2062" s="339" t="s">
        <v>5416</v>
      </c>
      <c r="B2062" s="340" t="s">
        <v>4124</v>
      </c>
      <c r="C2062" s="341" t="s">
        <v>12</v>
      </c>
      <c r="D2062" s="342">
        <v>207.84</v>
      </c>
    </row>
    <row r="2063" spans="1:4">
      <c r="A2063" s="335" t="s">
        <v>5417</v>
      </c>
      <c r="B2063" s="336" t="s">
        <v>4145</v>
      </c>
      <c r="C2063" s="337" t="s">
        <v>12</v>
      </c>
      <c r="D2063" s="338">
        <v>9.1</v>
      </c>
    </row>
    <row r="2064" spans="1:4">
      <c r="A2064" s="849" t="s">
        <v>5418</v>
      </c>
      <c r="B2064" s="848" t="s">
        <v>1754</v>
      </c>
      <c r="C2064" s="847"/>
      <c r="D2064" s="846"/>
    </row>
    <row r="2065" spans="1:4">
      <c r="A2065" s="339" t="s">
        <v>5419</v>
      </c>
      <c r="B2065" s="340" t="s">
        <v>4118</v>
      </c>
      <c r="C2065" s="341" t="s">
        <v>12</v>
      </c>
      <c r="D2065" s="342">
        <v>129.93</v>
      </c>
    </row>
    <row r="2066" spans="1:4">
      <c r="A2066" s="335" t="s">
        <v>5420</v>
      </c>
      <c r="B2066" s="336" t="s">
        <v>4120</v>
      </c>
      <c r="C2066" s="337" t="s">
        <v>12</v>
      </c>
      <c r="D2066" s="338">
        <v>77.91</v>
      </c>
    </row>
    <row r="2067" spans="1:4">
      <c r="A2067" s="339" t="s">
        <v>5421</v>
      </c>
      <c r="B2067" s="340" t="s">
        <v>4122</v>
      </c>
      <c r="C2067" s="341" t="s">
        <v>12</v>
      </c>
      <c r="D2067" s="342">
        <v>204.9</v>
      </c>
    </row>
    <row r="2068" spans="1:4">
      <c r="A2068" s="335" t="s">
        <v>5422</v>
      </c>
      <c r="B2068" s="336" t="s">
        <v>4124</v>
      </c>
      <c r="C2068" s="337" t="s">
        <v>12</v>
      </c>
      <c r="D2068" s="338">
        <v>207.84</v>
      </c>
    </row>
    <row r="2069" spans="1:4">
      <c r="A2069" s="339" t="s">
        <v>5423</v>
      </c>
      <c r="B2069" s="340" t="s">
        <v>4145</v>
      </c>
      <c r="C2069" s="341" t="s">
        <v>12</v>
      </c>
      <c r="D2069" s="342">
        <v>9.1</v>
      </c>
    </row>
    <row r="2070" spans="1:4">
      <c r="A2070" s="849" t="s">
        <v>5424</v>
      </c>
      <c r="B2070" s="848" t="s">
        <v>1755</v>
      </c>
      <c r="C2070" s="847"/>
      <c r="D2070" s="846"/>
    </row>
    <row r="2071" spans="1:4">
      <c r="A2071" s="335" t="s">
        <v>5425</v>
      </c>
      <c r="B2071" s="336" t="s">
        <v>4118</v>
      </c>
      <c r="C2071" s="337" t="s">
        <v>12</v>
      </c>
      <c r="D2071" s="338">
        <v>129.93</v>
      </c>
    </row>
    <row r="2072" spans="1:4">
      <c r="A2072" s="339" t="s">
        <v>5426</v>
      </c>
      <c r="B2072" s="340" t="s">
        <v>4120</v>
      </c>
      <c r="C2072" s="341" t="s">
        <v>12</v>
      </c>
      <c r="D2072" s="342">
        <v>77.91</v>
      </c>
    </row>
    <row r="2073" spans="1:4">
      <c r="A2073" s="335" t="s">
        <v>5427</v>
      </c>
      <c r="B2073" s="336" t="s">
        <v>4122</v>
      </c>
      <c r="C2073" s="337" t="s">
        <v>12</v>
      </c>
      <c r="D2073" s="338">
        <v>204.9</v>
      </c>
    </row>
    <row r="2074" spans="1:4">
      <c r="A2074" s="339" t="s">
        <v>5428</v>
      </c>
      <c r="B2074" s="340" t="s">
        <v>4124</v>
      </c>
      <c r="C2074" s="341" t="s">
        <v>12</v>
      </c>
      <c r="D2074" s="342">
        <v>207.84</v>
      </c>
    </row>
    <row r="2075" spans="1:4">
      <c r="A2075" s="335" t="s">
        <v>5429</v>
      </c>
      <c r="B2075" s="336" t="s">
        <v>4145</v>
      </c>
      <c r="C2075" s="337" t="s">
        <v>12</v>
      </c>
      <c r="D2075" s="338">
        <v>9.1</v>
      </c>
    </row>
    <row r="2076" spans="1:4">
      <c r="A2076" s="849" t="s">
        <v>5430</v>
      </c>
      <c r="B2076" s="848" t="s">
        <v>1756</v>
      </c>
      <c r="C2076" s="847"/>
      <c r="D2076" s="846"/>
    </row>
    <row r="2077" spans="1:4">
      <c r="A2077" s="339" t="s">
        <v>5431</v>
      </c>
      <c r="B2077" s="340" t="s">
        <v>4118</v>
      </c>
      <c r="C2077" s="341" t="s">
        <v>12</v>
      </c>
      <c r="D2077" s="342">
        <v>129.93</v>
      </c>
    </row>
    <row r="2078" spans="1:4">
      <c r="A2078" s="335" t="s">
        <v>5432</v>
      </c>
      <c r="B2078" s="336" t="s">
        <v>4120</v>
      </c>
      <c r="C2078" s="337" t="s">
        <v>12</v>
      </c>
      <c r="D2078" s="338">
        <v>77.91</v>
      </c>
    </row>
    <row r="2079" spans="1:4">
      <c r="A2079" s="339" t="s">
        <v>5433</v>
      </c>
      <c r="B2079" s="340" t="s">
        <v>4122</v>
      </c>
      <c r="C2079" s="341" t="s">
        <v>12</v>
      </c>
      <c r="D2079" s="342">
        <v>204.9</v>
      </c>
    </row>
    <row r="2080" spans="1:4">
      <c r="A2080" s="335" t="s">
        <v>5434</v>
      </c>
      <c r="B2080" s="336" t="s">
        <v>4124</v>
      </c>
      <c r="C2080" s="337" t="s">
        <v>12</v>
      </c>
      <c r="D2080" s="338">
        <v>207.84</v>
      </c>
    </row>
    <row r="2081" spans="1:4">
      <c r="A2081" s="339" t="s">
        <v>5435</v>
      </c>
      <c r="B2081" s="340" t="s">
        <v>4145</v>
      </c>
      <c r="C2081" s="341" t="s">
        <v>12</v>
      </c>
      <c r="D2081" s="342">
        <v>9.1</v>
      </c>
    </row>
    <row r="2082" spans="1:4">
      <c r="A2082" s="849" t="s">
        <v>5436</v>
      </c>
      <c r="B2082" s="848" t="s">
        <v>1757</v>
      </c>
      <c r="C2082" s="847"/>
      <c r="D2082" s="846"/>
    </row>
    <row r="2083" spans="1:4">
      <c r="A2083" s="335" t="s">
        <v>5437</v>
      </c>
      <c r="B2083" s="336" t="s">
        <v>4118</v>
      </c>
      <c r="C2083" s="337" t="s">
        <v>12</v>
      </c>
      <c r="D2083" s="338">
        <v>129.93</v>
      </c>
    </row>
    <row r="2084" spans="1:4">
      <c r="A2084" s="339" t="s">
        <v>5438</v>
      </c>
      <c r="B2084" s="340" t="s">
        <v>4120</v>
      </c>
      <c r="C2084" s="341" t="s">
        <v>12</v>
      </c>
      <c r="D2084" s="342">
        <v>77.91</v>
      </c>
    </row>
    <row r="2085" spans="1:4">
      <c r="A2085" s="335" t="s">
        <v>5439</v>
      </c>
      <c r="B2085" s="336" t="s">
        <v>4122</v>
      </c>
      <c r="C2085" s="337" t="s">
        <v>12</v>
      </c>
      <c r="D2085" s="338">
        <v>204.9</v>
      </c>
    </row>
    <row r="2086" spans="1:4">
      <c r="A2086" s="339" t="s">
        <v>5440</v>
      </c>
      <c r="B2086" s="340" t="s">
        <v>4124</v>
      </c>
      <c r="C2086" s="341" t="s">
        <v>12</v>
      </c>
      <c r="D2086" s="342">
        <v>207.84</v>
      </c>
    </row>
    <row r="2087" spans="1:4">
      <c r="A2087" s="335" t="s">
        <v>5441</v>
      </c>
      <c r="B2087" s="336" t="s">
        <v>4145</v>
      </c>
      <c r="C2087" s="337" t="s">
        <v>12</v>
      </c>
      <c r="D2087" s="338">
        <v>9.1</v>
      </c>
    </row>
    <row r="2088" spans="1:4">
      <c r="A2088" s="849" t="s">
        <v>5442</v>
      </c>
      <c r="B2088" s="848" t="s">
        <v>1758</v>
      </c>
      <c r="C2088" s="847"/>
      <c r="D2088" s="846"/>
    </row>
    <row r="2089" spans="1:4">
      <c r="A2089" s="339" t="s">
        <v>5443</v>
      </c>
      <c r="B2089" s="340" t="s">
        <v>4118</v>
      </c>
      <c r="C2089" s="341" t="s">
        <v>12</v>
      </c>
      <c r="D2089" s="342">
        <v>129.93</v>
      </c>
    </row>
    <row r="2090" spans="1:4">
      <c r="A2090" s="335" t="s">
        <v>5444</v>
      </c>
      <c r="B2090" s="336" t="s">
        <v>4120</v>
      </c>
      <c r="C2090" s="337" t="s">
        <v>12</v>
      </c>
      <c r="D2090" s="338">
        <v>77.91</v>
      </c>
    </row>
    <row r="2091" spans="1:4">
      <c r="A2091" s="339" t="s">
        <v>5445</v>
      </c>
      <c r="B2091" s="340" t="s">
        <v>4122</v>
      </c>
      <c r="C2091" s="341" t="s">
        <v>12</v>
      </c>
      <c r="D2091" s="342">
        <v>204.9</v>
      </c>
    </row>
    <row r="2092" spans="1:4">
      <c r="A2092" s="335" t="s">
        <v>5446</v>
      </c>
      <c r="B2092" s="336" t="s">
        <v>4124</v>
      </c>
      <c r="C2092" s="337" t="s">
        <v>12</v>
      </c>
      <c r="D2092" s="338">
        <v>207.84</v>
      </c>
    </row>
    <row r="2093" spans="1:4">
      <c r="A2093" s="339" t="s">
        <v>5447</v>
      </c>
      <c r="B2093" s="340" t="s">
        <v>4145</v>
      </c>
      <c r="C2093" s="341" t="s">
        <v>12</v>
      </c>
      <c r="D2093" s="342">
        <v>9.1</v>
      </c>
    </row>
    <row r="2094" spans="1:4">
      <c r="A2094" s="849" t="s">
        <v>5448</v>
      </c>
      <c r="B2094" s="848" t="s">
        <v>1759</v>
      </c>
      <c r="C2094" s="847"/>
      <c r="D2094" s="846"/>
    </row>
    <row r="2095" spans="1:4">
      <c r="A2095" s="335" t="s">
        <v>5449</v>
      </c>
      <c r="B2095" s="336" t="s">
        <v>4118</v>
      </c>
      <c r="C2095" s="337" t="s">
        <v>12</v>
      </c>
      <c r="D2095" s="338">
        <v>129.93</v>
      </c>
    </row>
    <row r="2096" spans="1:4">
      <c r="A2096" s="339" t="s">
        <v>5450</v>
      </c>
      <c r="B2096" s="340" t="s">
        <v>4120</v>
      </c>
      <c r="C2096" s="341" t="s">
        <v>12</v>
      </c>
      <c r="D2096" s="342">
        <v>77.87</v>
      </c>
    </row>
    <row r="2097" spans="1:4">
      <c r="A2097" s="335" t="s">
        <v>5451</v>
      </c>
      <c r="B2097" s="336" t="s">
        <v>4122</v>
      </c>
      <c r="C2097" s="337" t="s">
        <v>12</v>
      </c>
      <c r="D2097" s="338">
        <v>204.86</v>
      </c>
    </row>
    <row r="2098" spans="1:4">
      <c r="A2098" s="339" t="s">
        <v>5452</v>
      </c>
      <c r="B2098" s="340" t="s">
        <v>4124</v>
      </c>
      <c r="C2098" s="341" t="s">
        <v>12</v>
      </c>
      <c r="D2098" s="342">
        <v>207.81</v>
      </c>
    </row>
    <row r="2099" spans="1:4">
      <c r="A2099" s="335" t="s">
        <v>5453</v>
      </c>
      <c r="B2099" s="336" t="s">
        <v>4145</v>
      </c>
      <c r="C2099" s="337" t="s">
        <v>12</v>
      </c>
      <c r="D2099" s="338">
        <v>9.1</v>
      </c>
    </row>
    <row r="2100" spans="1:4">
      <c r="A2100" s="849" t="s">
        <v>5454</v>
      </c>
      <c r="B2100" s="848" t="s">
        <v>1049</v>
      </c>
      <c r="C2100" s="847"/>
      <c r="D2100" s="846"/>
    </row>
    <row r="2101" spans="1:4">
      <c r="A2101" s="339" t="s">
        <v>5455</v>
      </c>
      <c r="B2101" s="340" t="s">
        <v>4118</v>
      </c>
      <c r="C2101" s="341" t="s">
        <v>12</v>
      </c>
      <c r="D2101" s="342">
        <v>193.69</v>
      </c>
    </row>
    <row r="2102" spans="1:4">
      <c r="A2102" s="335" t="s">
        <v>5456</v>
      </c>
      <c r="B2102" s="336" t="s">
        <v>4120</v>
      </c>
      <c r="C2102" s="337" t="s">
        <v>12</v>
      </c>
      <c r="D2102" s="338">
        <v>130.01</v>
      </c>
    </row>
    <row r="2103" spans="1:4">
      <c r="A2103" s="339" t="s">
        <v>5457</v>
      </c>
      <c r="B2103" s="340" t="s">
        <v>4122</v>
      </c>
      <c r="C2103" s="341" t="s">
        <v>12</v>
      </c>
      <c r="D2103" s="342">
        <v>320.74</v>
      </c>
    </row>
    <row r="2104" spans="1:4">
      <c r="A2104" s="335" t="s">
        <v>5458</v>
      </c>
      <c r="B2104" s="336" t="s">
        <v>4124</v>
      </c>
      <c r="C2104" s="337" t="s">
        <v>12</v>
      </c>
      <c r="D2104" s="338">
        <v>323.70999999999998</v>
      </c>
    </row>
    <row r="2105" spans="1:4">
      <c r="A2105" s="339" t="s">
        <v>5459</v>
      </c>
      <c r="B2105" s="340" t="s">
        <v>4145</v>
      </c>
      <c r="C2105" s="341" t="s">
        <v>12</v>
      </c>
      <c r="D2105" s="342">
        <v>9.1300000000000008</v>
      </c>
    </row>
    <row r="2106" spans="1:4">
      <c r="A2106" s="849" t="s">
        <v>5460</v>
      </c>
      <c r="B2106" s="848" t="s">
        <v>1048</v>
      </c>
      <c r="C2106" s="847"/>
      <c r="D2106" s="846"/>
    </row>
    <row r="2107" spans="1:4">
      <c r="A2107" s="335" t="s">
        <v>5461</v>
      </c>
      <c r="B2107" s="336" t="s">
        <v>4118</v>
      </c>
      <c r="C2107" s="337" t="s">
        <v>12</v>
      </c>
      <c r="D2107" s="338">
        <v>145.78</v>
      </c>
    </row>
    <row r="2108" spans="1:4">
      <c r="A2108" s="339" t="s">
        <v>5462</v>
      </c>
      <c r="B2108" s="340" t="s">
        <v>4120</v>
      </c>
      <c r="C2108" s="341" t="s">
        <v>12</v>
      </c>
      <c r="D2108" s="342">
        <v>66.489999999999995</v>
      </c>
    </row>
    <row r="2109" spans="1:4">
      <c r="A2109" s="335" t="s">
        <v>5463</v>
      </c>
      <c r="B2109" s="336" t="s">
        <v>4122</v>
      </c>
      <c r="C2109" s="337" t="s">
        <v>12</v>
      </c>
      <c r="D2109" s="338">
        <v>160.28</v>
      </c>
    </row>
    <row r="2110" spans="1:4">
      <c r="A2110" s="339" t="s">
        <v>5464</v>
      </c>
      <c r="B2110" s="340" t="s">
        <v>4142</v>
      </c>
      <c r="C2110" s="341" t="s">
        <v>12</v>
      </c>
      <c r="D2110" s="342">
        <v>3.14</v>
      </c>
    </row>
    <row r="2111" spans="1:4">
      <c r="A2111" s="335" t="s">
        <v>5465</v>
      </c>
      <c r="B2111" s="336" t="s">
        <v>4124</v>
      </c>
      <c r="C2111" s="337" t="s">
        <v>12</v>
      </c>
      <c r="D2111" s="338">
        <v>212.27</v>
      </c>
    </row>
    <row r="2112" spans="1:4">
      <c r="A2112" s="339" t="s">
        <v>5466</v>
      </c>
      <c r="B2112" s="340" t="s">
        <v>4145</v>
      </c>
      <c r="C2112" s="341" t="s">
        <v>12</v>
      </c>
      <c r="D2112" s="342">
        <v>19.809999999999999</v>
      </c>
    </row>
    <row r="2113" spans="1:4">
      <c r="A2113" s="335" t="s">
        <v>5467</v>
      </c>
      <c r="B2113" s="336" t="s">
        <v>4208</v>
      </c>
      <c r="C2113" s="337" t="s">
        <v>12</v>
      </c>
      <c r="D2113" s="338">
        <v>30.52</v>
      </c>
    </row>
    <row r="2114" spans="1:4">
      <c r="A2114" s="849" t="s">
        <v>5468</v>
      </c>
      <c r="B2114" s="848" t="s">
        <v>1055</v>
      </c>
      <c r="C2114" s="847"/>
      <c r="D2114" s="846"/>
    </row>
    <row r="2115" spans="1:4">
      <c r="A2115" s="339" t="s">
        <v>5469</v>
      </c>
      <c r="B2115" s="340" t="s">
        <v>4118</v>
      </c>
      <c r="C2115" s="341" t="s">
        <v>12</v>
      </c>
      <c r="D2115" s="342">
        <v>141.5</v>
      </c>
    </row>
    <row r="2116" spans="1:4">
      <c r="A2116" s="335" t="s">
        <v>5470</v>
      </c>
      <c r="B2116" s="336" t="s">
        <v>4120</v>
      </c>
      <c r="C2116" s="337" t="s">
        <v>12</v>
      </c>
      <c r="D2116" s="338">
        <v>79.790000000000006</v>
      </c>
    </row>
    <row r="2117" spans="1:4">
      <c r="A2117" s="339" t="s">
        <v>5471</v>
      </c>
      <c r="B2117" s="340" t="s">
        <v>4122</v>
      </c>
      <c r="C2117" s="341" t="s">
        <v>12</v>
      </c>
      <c r="D2117" s="342">
        <v>196.68</v>
      </c>
    </row>
    <row r="2118" spans="1:4">
      <c r="A2118" s="335" t="s">
        <v>5472</v>
      </c>
      <c r="B2118" s="336" t="s">
        <v>4142</v>
      </c>
      <c r="C2118" s="337" t="s">
        <v>12</v>
      </c>
      <c r="D2118" s="338">
        <v>16.82</v>
      </c>
    </row>
    <row r="2119" spans="1:4">
      <c r="A2119" s="339" t="s">
        <v>5473</v>
      </c>
      <c r="B2119" s="340" t="s">
        <v>4124</v>
      </c>
      <c r="C2119" s="341" t="s">
        <v>12</v>
      </c>
      <c r="D2119" s="342">
        <v>221.29</v>
      </c>
    </row>
    <row r="2120" spans="1:4">
      <c r="A2120" s="335" t="s">
        <v>5474</v>
      </c>
      <c r="B2120" s="336" t="s">
        <v>4145</v>
      </c>
      <c r="C2120" s="337" t="s">
        <v>12</v>
      </c>
      <c r="D2120" s="338">
        <v>5.17</v>
      </c>
    </row>
    <row r="2121" spans="1:4">
      <c r="A2121" s="339" t="s">
        <v>5475</v>
      </c>
      <c r="B2121" s="340" t="s">
        <v>4208</v>
      </c>
      <c r="C2121" s="341" t="s">
        <v>12</v>
      </c>
      <c r="D2121" s="342">
        <v>2.62</v>
      </c>
    </row>
    <row r="2122" spans="1:4">
      <c r="A2122" s="849" t="s">
        <v>5476</v>
      </c>
      <c r="B2122" s="848" t="s">
        <v>1058</v>
      </c>
      <c r="C2122" s="847"/>
      <c r="D2122" s="846"/>
    </row>
    <row r="2123" spans="1:4">
      <c r="A2123" s="335" t="s">
        <v>5477</v>
      </c>
      <c r="B2123" s="336" t="s">
        <v>4118</v>
      </c>
      <c r="C2123" s="337" t="s">
        <v>12</v>
      </c>
      <c r="D2123" s="338">
        <v>21.28</v>
      </c>
    </row>
    <row r="2124" spans="1:4">
      <c r="A2124" s="339" t="s">
        <v>5478</v>
      </c>
      <c r="B2124" s="340" t="s">
        <v>4120</v>
      </c>
      <c r="C2124" s="341" t="s">
        <v>12</v>
      </c>
      <c r="D2124" s="342">
        <v>25.7</v>
      </c>
    </row>
    <row r="2125" spans="1:4">
      <c r="A2125" s="335" t="s">
        <v>5479</v>
      </c>
      <c r="B2125" s="336" t="s">
        <v>4122</v>
      </c>
      <c r="C2125" s="337" t="s">
        <v>12</v>
      </c>
      <c r="D2125" s="338">
        <v>46.98</v>
      </c>
    </row>
    <row r="2126" spans="1:4">
      <c r="A2126" s="339" t="s">
        <v>5480</v>
      </c>
      <c r="B2126" s="340" t="s">
        <v>4124</v>
      </c>
      <c r="C2126" s="341" t="s">
        <v>12</v>
      </c>
      <c r="D2126" s="342">
        <v>46.98</v>
      </c>
    </row>
    <row r="2127" spans="1:4">
      <c r="A2127" s="849" t="s">
        <v>5481</v>
      </c>
      <c r="B2127" s="848" t="s">
        <v>1776</v>
      </c>
      <c r="C2127" s="847"/>
      <c r="D2127" s="846"/>
    </row>
    <row r="2128" spans="1:4">
      <c r="A2128" s="335" t="s">
        <v>5482</v>
      </c>
      <c r="B2128" s="336" t="s">
        <v>4120</v>
      </c>
      <c r="C2128" s="337" t="s">
        <v>12</v>
      </c>
      <c r="D2128" s="338">
        <v>48.9</v>
      </c>
    </row>
    <row r="2129" spans="1:4">
      <c r="A2129" s="339" t="s">
        <v>5483</v>
      </c>
      <c r="B2129" s="340" t="s">
        <v>4122</v>
      </c>
      <c r="C2129" s="341" t="s">
        <v>12</v>
      </c>
      <c r="D2129" s="342">
        <v>48.9</v>
      </c>
    </row>
    <row r="2130" spans="1:4">
      <c r="A2130" s="335" t="s">
        <v>5484</v>
      </c>
      <c r="B2130" s="336" t="s">
        <v>4124</v>
      </c>
      <c r="C2130" s="337" t="s">
        <v>12</v>
      </c>
      <c r="D2130" s="338">
        <v>48.9</v>
      </c>
    </row>
    <row r="2131" spans="1:4">
      <c r="A2131" s="849" t="s">
        <v>5485</v>
      </c>
      <c r="B2131" s="848" t="s">
        <v>1823</v>
      </c>
      <c r="C2131" s="847"/>
      <c r="D2131" s="846"/>
    </row>
    <row r="2132" spans="1:4">
      <c r="A2132" s="339" t="s">
        <v>5486</v>
      </c>
      <c r="B2132" s="340" t="s">
        <v>4120</v>
      </c>
      <c r="C2132" s="341" t="s">
        <v>12</v>
      </c>
      <c r="D2132" s="342">
        <v>10.07</v>
      </c>
    </row>
    <row r="2133" spans="1:4">
      <c r="A2133" s="335" t="s">
        <v>5487</v>
      </c>
      <c r="B2133" s="336" t="s">
        <v>4122</v>
      </c>
      <c r="C2133" s="337" t="s">
        <v>12</v>
      </c>
      <c r="D2133" s="338">
        <v>10.07</v>
      </c>
    </row>
    <row r="2134" spans="1:4">
      <c r="A2134" s="339" t="s">
        <v>5488</v>
      </c>
      <c r="B2134" s="340" t="s">
        <v>4124</v>
      </c>
      <c r="C2134" s="341" t="s">
        <v>12</v>
      </c>
      <c r="D2134" s="342">
        <v>10.07</v>
      </c>
    </row>
    <row r="2135" spans="1:4">
      <c r="A2135" s="331" t="s">
        <v>5489</v>
      </c>
      <c r="B2135" s="332" t="s">
        <v>5490</v>
      </c>
      <c r="C2135" s="333"/>
      <c r="D2135" s="334"/>
    </row>
    <row r="2136" spans="1:4">
      <c r="A2136" s="849" t="s">
        <v>5491</v>
      </c>
      <c r="B2136" s="848" t="s">
        <v>1055</v>
      </c>
      <c r="C2136" s="847"/>
      <c r="D2136" s="846"/>
    </row>
    <row r="2137" spans="1:4">
      <c r="A2137" s="992" t="s">
        <v>5492</v>
      </c>
      <c r="B2137" s="993" t="s">
        <v>5493</v>
      </c>
      <c r="C2137" s="994"/>
      <c r="D2137" s="995"/>
    </row>
    <row r="2138" spans="1:4">
      <c r="A2138" s="335" t="s">
        <v>5494</v>
      </c>
      <c r="B2138" s="336" t="s">
        <v>253</v>
      </c>
      <c r="C2138" s="337" t="s">
        <v>3</v>
      </c>
      <c r="D2138" s="338">
        <v>23.84</v>
      </c>
    </row>
    <row r="2139" spans="1:4">
      <c r="A2139" s="331" t="s">
        <v>5489</v>
      </c>
      <c r="B2139" s="332" t="s">
        <v>5525</v>
      </c>
      <c r="C2139" s="333"/>
      <c r="D2139" s="334"/>
    </row>
    <row r="2140" spans="1:4">
      <c r="A2140" s="1108" t="s">
        <v>2101</v>
      </c>
      <c r="B2140" s="1109" t="s">
        <v>1048</v>
      </c>
      <c r="C2140" s="1110"/>
      <c r="D2140" s="1111"/>
    </row>
    <row r="2141" spans="1:4">
      <c r="A2141" s="1104" t="s">
        <v>2102</v>
      </c>
      <c r="B2141" s="1105" t="s">
        <v>2066</v>
      </c>
      <c r="C2141" s="1106" t="s">
        <v>12</v>
      </c>
      <c r="D2141" s="1107">
        <v>36.840000000000003</v>
      </c>
    </row>
    <row r="2142" spans="1:4">
      <c r="A2142" s="1100" t="s">
        <v>5527</v>
      </c>
      <c r="B2142" s="1101" t="s">
        <v>1774</v>
      </c>
      <c r="C2142" s="1102" t="s">
        <v>12</v>
      </c>
      <c r="D2142" s="1103">
        <v>28.27</v>
      </c>
    </row>
  </sheetData>
  <mergeCells count="9">
    <mergeCell ref="F453:G453"/>
    <mergeCell ref="F40:G40"/>
    <mergeCell ref="A1:D1"/>
    <mergeCell ref="A8:D8"/>
    <mergeCell ref="A9:D9"/>
    <mergeCell ref="A10:A11"/>
    <mergeCell ref="B10:B11"/>
    <mergeCell ref="C10:C11"/>
    <mergeCell ref="D10:D11"/>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31B79-78A1-4A31-994C-4ECAC8ED6203}">
  <sheetPr codeName="Planilha20">
    <tabColor rgb="FF0070C0"/>
    <outlinePr summaryBelow="0"/>
    <pageSetUpPr fitToPage="1"/>
  </sheetPr>
  <dimension ref="B1:H112"/>
  <sheetViews>
    <sheetView showGridLines="0" view="pageBreakPreview" zoomScale="80" zoomScaleNormal="70" zoomScaleSheetLayoutView="80" workbookViewId="0">
      <pane ySplit="11" topLeftCell="A48" activePane="bottomLeft" state="frozen"/>
      <selection activeCell="C121" sqref="C121"/>
      <selection pane="bottomLeft" activeCell="D53" sqref="D53"/>
    </sheetView>
  </sheetViews>
  <sheetFormatPr defaultColWidth="2.7109375" defaultRowHeight="12.75" outlineLevelRow="2"/>
  <cols>
    <col min="1" max="1" width="2.7109375" style="1037"/>
    <col min="2" max="2" width="39.42578125" style="1037" bestFit="1" customWidth="1"/>
    <col min="3" max="3" width="30.140625" style="1077" bestFit="1" customWidth="1"/>
    <col min="4" max="4" width="92.85546875" style="1035" bestFit="1" customWidth="1"/>
    <col min="5" max="5" width="17" style="1036" bestFit="1" customWidth="1"/>
    <col min="6" max="6" width="17.28515625" style="1037" bestFit="1" customWidth="1"/>
    <col min="7" max="7" width="19.85546875" style="1038" bestFit="1" customWidth="1"/>
    <col min="8" max="8" width="58.140625" style="1038" bestFit="1" customWidth="1"/>
    <col min="9" max="16384" width="2.7109375" style="1037"/>
  </cols>
  <sheetData>
    <row r="1" spans="2:8" s="1018" customFormat="1" ht="29.25" thickBot="1">
      <c r="B1" s="1013" t="s">
        <v>122</v>
      </c>
      <c r="C1" s="1014" t="str">
        <f>'Obra '!D1</f>
        <v>Marena</v>
      </c>
      <c r="D1" s="1015"/>
      <c r="E1" s="1015"/>
      <c r="F1" s="1015"/>
      <c r="G1" s="1016"/>
      <c r="H1" s="1017"/>
    </row>
    <row r="2" spans="2:8" s="1018" customFormat="1" ht="28.5">
      <c r="B2" s="1019" t="s">
        <v>123</v>
      </c>
      <c r="C2" s="1014" t="str">
        <f>'Obra '!D2</f>
        <v>XPCon</v>
      </c>
      <c r="D2" s="1020"/>
      <c r="E2" s="1020"/>
      <c r="F2" s="1020"/>
      <c r="G2" s="1021"/>
      <c r="H2" s="1022"/>
    </row>
    <row r="3" spans="2:8" s="1018" customFormat="1" ht="29.25" thickBot="1">
      <c r="B3" s="1023" t="s">
        <v>124</v>
      </c>
      <c r="C3" s="1024" t="str">
        <f>'[4]Obra '!D3</f>
        <v>R00 - Modelo</v>
      </c>
      <c r="D3" s="1025"/>
      <c r="E3" s="1025"/>
      <c r="F3" s="1025"/>
      <c r="G3" s="1026"/>
      <c r="H3" s="1022"/>
    </row>
    <row r="4" spans="2:8" s="1018" customFormat="1" ht="35.25" thickBot="1">
      <c r="B4" s="1388" t="s">
        <v>4321</v>
      </c>
      <c r="C4" s="1389"/>
      <c r="D4" s="1389"/>
      <c r="E4" s="1389"/>
      <c r="F4" s="1389"/>
      <c r="G4" s="1389"/>
      <c r="H4" s="1390"/>
    </row>
    <row r="5" spans="2:8" s="1032" customFormat="1" ht="9" thickBot="1">
      <c r="B5" s="1027"/>
      <c r="C5" s="1028"/>
      <c r="D5" s="1029"/>
      <c r="E5" s="1030"/>
      <c r="F5" s="1031"/>
    </row>
    <row r="6" spans="2:8" ht="16.5">
      <c r="B6" s="1033" t="s">
        <v>4322</v>
      </c>
      <c r="C6" s="1034">
        <f>SUMPRODUCT($E$12:$E$112,$F$12:$F$112)</f>
        <v>432696.37399999995</v>
      </c>
      <c r="D6" s="1168"/>
    </row>
    <row r="7" spans="2:8" ht="16.5">
      <c r="B7" s="1039" t="s">
        <v>4323</v>
      </c>
      <c r="C7" s="1040">
        <f>SUMIFS($E$11:$E$112,$D$11:$D$112,"Área: ")</f>
        <v>265.91000000000003</v>
      </c>
    </row>
    <row r="8" spans="2:8" ht="16.5">
      <c r="B8" s="1039" t="s">
        <v>4324</v>
      </c>
      <c r="C8" s="1040">
        <f>SUMIFS($G$11:$G$112,$D$11:$D$112,"Acabamentos Especiais")</f>
        <v>13041</v>
      </c>
      <c r="D8" s="1168"/>
    </row>
    <row r="9" spans="2:8" ht="17.25" thickBot="1">
      <c r="B9" s="1041" t="s">
        <v>4325</v>
      </c>
      <c r="C9" s="1042">
        <f>C6/C7</f>
        <v>1627.2286638336275</v>
      </c>
    </row>
    <row r="10" spans="2:8" s="1032" customFormat="1" ht="9" thickBot="1">
      <c r="B10" s="1027"/>
      <c r="C10" s="1028"/>
      <c r="D10" s="1029"/>
      <c r="E10" s="1030"/>
      <c r="F10" s="1031"/>
      <c r="G10" s="1043"/>
      <c r="H10" s="1043"/>
    </row>
    <row r="11" spans="2:8" s="1035" customFormat="1" ht="40.15" customHeight="1">
      <c r="B11" s="1044" t="s">
        <v>158</v>
      </c>
      <c r="C11" s="1045" t="s">
        <v>4326</v>
      </c>
      <c r="D11" s="1046" t="s">
        <v>0</v>
      </c>
      <c r="E11" s="1046" t="s">
        <v>4327</v>
      </c>
      <c r="F11" s="1047" t="s">
        <v>4328</v>
      </c>
      <c r="G11" s="1048" t="s">
        <v>4329</v>
      </c>
      <c r="H11" s="1048" t="s">
        <v>4330</v>
      </c>
    </row>
    <row r="12" spans="2:8" s="1035" customFormat="1" ht="12.75" customHeight="1">
      <c r="B12" s="1049" t="s">
        <v>4331</v>
      </c>
      <c r="C12" s="1050"/>
      <c r="D12" s="1051"/>
      <c r="E12" s="1052"/>
      <c r="F12" s="1053"/>
      <c r="G12" s="1054">
        <f>SUM(G13:G18)/2</f>
        <v>29422.36</v>
      </c>
      <c r="H12" s="1054"/>
    </row>
    <row r="13" spans="2:8" s="1035" customFormat="1" ht="12.75" customHeight="1" outlineLevel="1">
      <c r="B13" s="1055" t="str">
        <f>B12</f>
        <v>TERREO</v>
      </c>
      <c r="C13" s="1056" t="s">
        <v>4332</v>
      </c>
      <c r="D13" s="1057" t="s">
        <v>4333</v>
      </c>
      <c r="E13" s="1058">
        <v>15.45</v>
      </c>
      <c r="F13" s="1059"/>
      <c r="G13" s="1060">
        <f>SUM(G14:G18)</f>
        <v>29422.36</v>
      </c>
      <c r="H13" s="1081" t="s">
        <v>4352</v>
      </c>
    </row>
    <row r="14" spans="2:8" outlineLevel="2">
      <c r="B14" s="1055" t="str">
        <f>B13</f>
        <v>TERREO</v>
      </c>
      <c r="C14" s="1061" t="str">
        <f>C13</f>
        <v>Hall Principal</v>
      </c>
      <c r="D14" s="1062" t="s">
        <v>4347</v>
      </c>
      <c r="E14" s="1063">
        <v>1</v>
      </c>
      <c r="F14" s="1064">
        <v>4194</v>
      </c>
      <c r="G14" s="1065">
        <f>E14*F14</f>
        <v>4194</v>
      </c>
      <c r="H14" s="1078"/>
    </row>
    <row r="15" spans="2:8" ht="15" customHeight="1" outlineLevel="2">
      <c r="B15" s="1055" t="str">
        <f>B14</f>
        <v>TERREO</v>
      </c>
      <c r="C15" s="1061" t="str">
        <f>C14</f>
        <v>Hall Principal</v>
      </c>
      <c r="D15" s="1062" t="s">
        <v>4348</v>
      </c>
      <c r="E15" s="1063">
        <v>2</v>
      </c>
      <c r="F15" s="1064">
        <v>1314.68</v>
      </c>
      <c r="G15" s="1065">
        <f>E15*F15</f>
        <v>2629.36</v>
      </c>
      <c r="H15" s="1079"/>
    </row>
    <row r="16" spans="2:8" ht="15" customHeight="1" outlineLevel="2">
      <c r="B16" s="1055" t="str">
        <f>B15</f>
        <v>TERREO</v>
      </c>
      <c r="C16" s="1061" t="str">
        <f>C15</f>
        <v>Hall Principal</v>
      </c>
      <c r="D16" s="1062" t="s">
        <v>4351</v>
      </c>
      <c r="E16" s="1063">
        <v>1</v>
      </c>
      <c r="F16" s="1064">
        <v>299</v>
      </c>
      <c r="G16" s="1065">
        <f t="shared" ref="G16:G17" si="0">E16*F16</f>
        <v>299</v>
      </c>
      <c r="H16" s="1066"/>
    </row>
    <row r="17" spans="2:8" ht="15" customHeight="1" outlineLevel="2">
      <c r="B17" s="1055" t="str">
        <f t="shared" ref="B17:B18" si="1">B16</f>
        <v>TERREO</v>
      </c>
      <c r="C17" s="1061" t="str">
        <f>C16</f>
        <v>Hall Principal</v>
      </c>
      <c r="D17" s="1062" t="s">
        <v>4349</v>
      </c>
      <c r="E17" s="1063">
        <v>1</v>
      </c>
      <c r="F17" s="1064">
        <v>1300</v>
      </c>
      <c r="G17" s="1065">
        <f t="shared" si="0"/>
        <v>1300</v>
      </c>
      <c r="H17" s="1080" t="s">
        <v>4350</v>
      </c>
    </row>
    <row r="18" spans="2:8" ht="15" customHeight="1" outlineLevel="2">
      <c r="B18" s="1055" t="str">
        <f t="shared" si="1"/>
        <v>TERREO</v>
      </c>
      <c r="C18" s="1061" t="str">
        <f>C17</f>
        <v>Hall Principal</v>
      </c>
      <c r="D18" s="1067" t="s">
        <v>4335</v>
      </c>
      <c r="E18" s="1063">
        <v>1</v>
      </c>
      <c r="F18" s="1064">
        <v>21000</v>
      </c>
      <c r="G18" s="1065">
        <f>E18*F18</f>
        <v>21000</v>
      </c>
      <c r="H18" s="1065"/>
    </row>
    <row r="19" spans="2:8">
      <c r="B19" s="1072" t="s">
        <v>1697</v>
      </c>
      <c r="C19" s="1050"/>
      <c r="D19" s="1051"/>
      <c r="E19" s="1052"/>
      <c r="F19" s="1053"/>
      <c r="G19" s="1054">
        <f>SUM(G20:G74)/2</f>
        <v>231903.93400000004</v>
      </c>
      <c r="H19" s="1054"/>
    </row>
    <row r="20" spans="2:8" ht="12.75" customHeight="1" outlineLevel="1">
      <c r="B20" s="1073" t="str">
        <f>B19</f>
        <v>LAZER</v>
      </c>
      <c r="C20" s="1056" t="s">
        <v>4340</v>
      </c>
      <c r="D20" s="1057" t="s">
        <v>4333</v>
      </c>
      <c r="E20" s="1058">
        <v>17.059999999999999</v>
      </c>
      <c r="F20" s="1059"/>
      <c r="G20" s="1060">
        <f>SUM(G21:G22)</f>
        <v>16015.293999999998</v>
      </c>
      <c r="H20" s="1060"/>
    </row>
    <row r="21" spans="2:8" ht="15" customHeight="1" outlineLevel="2">
      <c r="B21" s="1073" t="str">
        <f t="shared" ref="B21:B47" si="2">B20</f>
        <v>LAZER</v>
      </c>
      <c r="C21" s="1061" t="str">
        <f>C20</f>
        <v>Playground</v>
      </c>
      <c r="D21" s="1062" t="s">
        <v>4353</v>
      </c>
      <c r="E21" s="1063">
        <f>E20</f>
        <v>17.059999999999999</v>
      </c>
      <c r="F21" s="1064">
        <v>299.89999999999998</v>
      </c>
      <c r="G21" s="1065">
        <f>E21*F21</f>
        <v>5116.293999999999</v>
      </c>
      <c r="H21" s="1065"/>
    </row>
    <row r="22" spans="2:8" ht="11.25" customHeight="1" outlineLevel="2">
      <c r="B22" s="1073" t="str">
        <f t="shared" si="2"/>
        <v>LAZER</v>
      </c>
      <c r="C22" s="1061" t="str">
        <f>C21</f>
        <v>Playground</v>
      </c>
      <c r="D22" s="1074" t="s">
        <v>4354</v>
      </c>
      <c r="E22" s="1069">
        <v>1</v>
      </c>
      <c r="F22" s="1070">
        <v>10899</v>
      </c>
      <c r="G22" s="1068">
        <f t="shared" ref="G22" si="3">E22*F22</f>
        <v>10899</v>
      </c>
      <c r="H22" s="1068" t="s">
        <v>4355</v>
      </c>
    </row>
    <row r="23" spans="2:8" ht="13.15" customHeight="1" outlineLevel="1">
      <c r="B23" s="1073" t="str">
        <f t="shared" si="2"/>
        <v>LAZER</v>
      </c>
      <c r="C23" s="1056" t="s">
        <v>4341</v>
      </c>
      <c r="D23" s="1057" t="s">
        <v>4333</v>
      </c>
      <c r="E23" s="1058">
        <v>16.309999999999999</v>
      </c>
      <c r="F23" s="1059"/>
      <c r="G23" s="1060">
        <f>SUM(G24:G39)</f>
        <v>110001</v>
      </c>
      <c r="H23" s="1081" t="s">
        <v>4371</v>
      </c>
    </row>
    <row r="24" spans="2:8" ht="15" customHeight="1" outlineLevel="2">
      <c r="B24" s="1073" t="str">
        <f>B23</f>
        <v>LAZER</v>
      </c>
      <c r="C24" s="1061" t="str">
        <f>C23</f>
        <v>Academia</v>
      </c>
      <c r="D24" s="1062" t="s">
        <v>4359</v>
      </c>
      <c r="E24" s="1069">
        <v>1</v>
      </c>
      <c r="F24" s="1070">
        <v>25172</v>
      </c>
      <c r="G24" s="1065">
        <f t="shared" ref="G24:G39" si="4">E24*F24</f>
        <v>25172</v>
      </c>
      <c r="H24" s="1065"/>
    </row>
    <row r="25" spans="2:8" ht="15" customHeight="1" outlineLevel="2">
      <c r="B25" s="1073" t="str">
        <f t="shared" si="2"/>
        <v>LAZER</v>
      </c>
      <c r="C25" s="1061" t="str">
        <f>C24</f>
        <v>Academia</v>
      </c>
      <c r="D25" s="1075" t="s">
        <v>4360</v>
      </c>
      <c r="E25" s="1069">
        <v>1</v>
      </c>
      <c r="F25" s="1064">
        <v>1988</v>
      </c>
      <c r="G25" s="1065">
        <f t="shared" si="4"/>
        <v>1988</v>
      </c>
      <c r="H25" s="1065"/>
    </row>
    <row r="26" spans="2:8" ht="15" customHeight="1" outlineLevel="2">
      <c r="B26" s="1073" t="str">
        <f t="shared" si="2"/>
        <v>LAZER</v>
      </c>
      <c r="C26" s="1061" t="str">
        <f>C24</f>
        <v>Academia</v>
      </c>
      <c r="D26" s="1062" t="s">
        <v>4361</v>
      </c>
      <c r="E26" s="1069">
        <v>1</v>
      </c>
      <c r="F26" s="1070">
        <v>14350</v>
      </c>
      <c r="G26" s="1065">
        <f t="shared" si="4"/>
        <v>14350</v>
      </c>
      <c r="H26" s="1065"/>
    </row>
    <row r="27" spans="2:8" ht="15" customHeight="1" outlineLevel="2">
      <c r="B27" s="1073" t="str">
        <f t="shared" si="2"/>
        <v>LAZER</v>
      </c>
      <c r="C27" s="1061" t="str">
        <f>C26</f>
        <v>Academia</v>
      </c>
      <c r="D27" s="1062" t="s">
        <v>4356</v>
      </c>
      <c r="E27" s="1069">
        <v>2</v>
      </c>
      <c r="F27" s="1070">
        <v>5099.99</v>
      </c>
      <c r="G27" s="1065">
        <f t="shared" si="4"/>
        <v>10199.98</v>
      </c>
      <c r="H27" s="1076"/>
    </row>
    <row r="28" spans="2:8" ht="15" customHeight="1" outlineLevel="2">
      <c r="B28" s="1073" t="str">
        <f t="shared" si="2"/>
        <v>LAZER</v>
      </c>
      <c r="C28" s="1061" t="str">
        <f>C27</f>
        <v>Academia</v>
      </c>
      <c r="D28" s="1074" t="s">
        <v>4357</v>
      </c>
      <c r="E28" s="1069">
        <v>1</v>
      </c>
      <c r="F28" s="1070">
        <v>16111.2</v>
      </c>
      <c r="G28" s="1065">
        <f t="shared" si="4"/>
        <v>16111.2</v>
      </c>
      <c r="H28" s="1065"/>
    </row>
    <row r="29" spans="2:8" ht="15" customHeight="1" outlineLevel="2">
      <c r="B29" s="1073" t="str">
        <f t="shared" si="2"/>
        <v>LAZER</v>
      </c>
      <c r="C29" s="1061" t="str">
        <f t="shared" ref="C29:C38" si="5">C28</f>
        <v>Academia</v>
      </c>
      <c r="D29" s="1074" t="s">
        <v>4358</v>
      </c>
      <c r="E29" s="1069">
        <v>2</v>
      </c>
      <c r="F29" s="1070">
        <v>3264.8</v>
      </c>
      <c r="G29" s="1065">
        <f t="shared" si="4"/>
        <v>6529.6</v>
      </c>
      <c r="H29" s="1065"/>
    </row>
    <row r="30" spans="2:8" ht="15" customHeight="1" outlineLevel="2">
      <c r="B30" s="1073" t="str">
        <f t="shared" si="2"/>
        <v>LAZER</v>
      </c>
      <c r="C30" s="1061" t="str">
        <f t="shared" si="5"/>
        <v>Academia</v>
      </c>
      <c r="D30" s="1062" t="s">
        <v>4362</v>
      </c>
      <c r="E30" s="1069">
        <v>3</v>
      </c>
      <c r="F30" s="1070">
        <v>212.38</v>
      </c>
      <c r="G30" s="1065">
        <f t="shared" si="4"/>
        <v>637.14</v>
      </c>
      <c r="H30" s="1065"/>
    </row>
    <row r="31" spans="2:8" ht="15" customHeight="1" outlineLevel="2">
      <c r="B31" s="1073" t="str">
        <f t="shared" si="2"/>
        <v>LAZER</v>
      </c>
      <c r="C31" s="1061" t="str">
        <f t="shared" si="5"/>
        <v>Academia</v>
      </c>
      <c r="D31" s="1067" t="s">
        <v>4374</v>
      </c>
      <c r="E31" s="1069">
        <v>1</v>
      </c>
      <c r="F31" s="1070">
        <v>18590</v>
      </c>
      <c r="G31" s="1065">
        <f t="shared" si="4"/>
        <v>18590</v>
      </c>
      <c r="H31" s="1065"/>
    </row>
    <row r="32" spans="2:8" ht="15" customHeight="1" outlineLevel="2">
      <c r="B32" s="1073" t="str">
        <f t="shared" si="2"/>
        <v>LAZER</v>
      </c>
      <c r="C32" s="1061" t="str">
        <f t="shared" si="5"/>
        <v>Academia</v>
      </c>
      <c r="D32" s="1062" t="s">
        <v>4364</v>
      </c>
      <c r="E32" s="1069">
        <v>2</v>
      </c>
      <c r="F32" s="1070">
        <v>321.48</v>
      </c>
      <c r="G32" s="1065">
        <f t="shared" si="4"/>
        <v>642.96</v>
      </c>
      <c r="H32" s="1065"/>
    </row>
    <row r="33" spans="2:8" ht="15" customHeight="1" outlineLevel="2">
      <c r="B33" s="1073" t="str">
        <f t="shared" si="2"/>
        <v>LAZER</v>
      </c>
      <c r="C33" s="1061" t="str">
        <f t="shared" si="5"/>
        <v>Academia</v>
      </c>
      <c r="D33" s="1062" t="s">
        <v>4363</v>
      </c>
      <c r="E33" s="1069">
        <v>2</v>
      </c>
      <c r="F33" s="1070">
        <v>615</v>
      </c>
      <c r="G33" s="1065">
        <f t="shared" si="4"/>
        <v>1230</v>
      </c>
      <c r="H33" s="1065"/>
    </row>
    <row r="34" spans="2:8" ht="15" customHeight="1" outlineLevel="2">
      <c r="B34" s="1073" t="str">
        <f t="shared" si="2"/>
        <v>LAZER</v>
      </c>
      <c r="C34" s="1061" t="str">
        <f t="shared" si="5"/>
        <v>Academia</v>
      </c>
      <c r="D34" s="1062" t="s">
        <v>4365</v>
      </c>
      <c r="E34" s="1069">
        <v>2</v>
      </c>
      <c r="F34" s="1070">
        <v>427.7</v>
      </c>
      <c r="G34" s="1065">
        <f t="shared" si="4"/>
        <v>855.4</v>
      </c>
      <c r="H34" s="1065"/>
    </row>
    <row r="35" spans="2:8" ht="15" customHeight="1" outlineLevel="2">
      <c r="B35" s="1073" t="str">
        <f t="shared" si="2"/>
        <v>LAZER</v>
      </c>
      <c r="C35" s="1061" t="str">
        <f t="shared" si="5"/>
        <v>Academia</v>
      </c>
      <c r="D35" s="1062" t="s">
        <v>4366</v>
      </c>
      <c r="E35" s="1069">
        <v>1</v>
      </c>
      <c r="F35" s="1070">
        <v>5799</v>
      </c>
      <c r="G35" s="1065">
        <f t="shared" si="4"/>
        <v>5799</v>
      </c>
      <c r="H35" s="1065"/>
    </row>
    <row r="36" spans="2:8" ht="15" customHeight="1" outlineLevel="2">
      <c r="B36" s="1073" t="str">
        <f t="shared" si="2"/>
        <v>LAZER</v>
      </c>
      <c r="C36" s="1061" t="str">
        <f t="shared" si="5"/>
        <v>Academia</v>
      </c>
      <c r="D36" s="1062" t="s">
        <v>4367</v>
      </c>
      <c r="E36" s="1069">
        <f>2.38*2.6</f>
        <v>6.1879999999999997</v>
      </c>
      <c r="F36" s="1070">
        <v>240</v>
      </c>
      <c r="G36" s="1065">
        <f t="shared" si="4"/>
        <v>1485.12</v>
      </c>
      <c r="H36" s="1065"/>
    </row>
    <row r="37" spans="2:8" ht="15" customHeight="1" outlineLevel="2">
      <c r="B37" s="1073" t="str">
        <f t="shared" si="2"/>
        <v>LAZER</v>
      </c>
      <c r="C37" s="1061" t="str">
        <f t="shared" si="5"/>
        <v>Academia</v>
      </c>
      <c r="D37" s="1075" t="s">
        <v>4368</v>
      </c>
      <c r="E37" s="1069">
        <v>1</v>
      </c>
      <c r="F37" s="1070">
        <v>2789</v>
      </c>
      <c r="G37" s="1065">
        <f t="shared" si="4"/>
        <v>2789</v>
      </c>
      <c r="H37" s="1065"/>
    </row>
    <row r="38" spans="2:8" ht="15" customHeight="1" outlineLevel="2">
      <c r="B38" s="1073" t="str">
        <f t="shared" si="2"/>
        <v>LAZER</v>
      </c>
      <c r="C38" s="1061" t="str">
        <f t="shared" si="5"/>
        <v>Academia</v>
      </c>
      <c r="D38" s="1075" t="s">
        <v>4375</v>
      </c>
      <c r="E38" s="1069">
        <v>1</v>
      </c>
      <c r="F38" s="1070">
        <v>621.6</v>
      </c>
      <c r="G38" s="1065">
        <f t="shared" ref="G38" si="6">E38*F38</f>
        <v>621.6</v>
      </c>
      <c r="H38" s="1065" t="s">
        <v>4355</v>
      </c>
    </row>
    <row r="39" spans="2:8" ht="15" customHeight="1" outlineLevel="2">
      <c r="B39" s="1073" t="str">
        <f>B37</f>
        <v>LAZER</v>
      </c>
      <c r="C39" s="1061" t="str">
        <f>C37</f>
        <v>Academia</v>
      </c>
      <c r="D39" s="1075" t="s">
        <v>4369</v>
      </c>
      <c r="E39" s="1069">
        <v>1</v>
      </c>
      <c r="F39" s="1070">
        <v>3000</v>
      </c>
      <c r="G39" s="1065">
        <f t="shared" si="4"/>
        <v>3000</v>
      </c>
      <c r="H39" s="1065" t="s">
        <v>4370</v>
      </c>
    </row>
    <row r="40" spans="2:8" outlineLevel="1">
      <c r="B40" s="1073" t="str">
        <f>B38</f>
        <v>LAZER</v>
      </c>
      <c r="C40" s="1056" t="s">
        <v>4342</v>
      </c>
      <c r="D40" s="1057" t="s">
        <v>4333</v>
      </c>
      <c r="E40" s="1058">
        <v>20.92</v>
      </c>
      <c r="F40" s="1059"/>
      <c r="G40" s="1060">
        <f>SUM(G41:G48)</f>
        <v>19639.599999999999</v>
      </c>
      <c r="H40" s="1060"/>
    </row>
    <row r="41" spans="2:8" outlineLevel="2">
      <c r="B41" s="1073" t="str">
        <f t="shared" si="2"/>
        <v>LAZER</v>
      </c>
      <c r="C41" s="1061" t="str">
        <f>C40</f>
        <v>Terraço Fire Place</v>
      </c>
      <c r="D41" s="1075" t="s">
        <v>4373</v>
      </c>
      <c r="E41" s="1069">
        <v>1</v>
      </c>
      <c r="F41" s="1070">
        <v>5000</v>
      </c>
      <c r="G41" s="1068">
        <f t="shared" ref="G41:G46" si="7">E41*F41</f>
        <v>5000</v>
      </c>
      <c r="H41" s="1068"/>
    </row>
    <row r="42" spans="2:8" ht="15" customHeight="1" outlineLevel="2">
      <c r="B42" s="1073" t="str">
        <f t="shared" si="2"/>
        <v>LAZER</v>
      </c>
      <c r="C42" s="1061" t="str">
        <f t="shared" ref="C42:C62" si="8">C41</f>
        <v>Terraço Fire Place</v>
      </c>
      <c r="D42" s="1075" t="s">
        <v>4376</v>
      </c>
      <c r="E42" s="1069">
        <v>3</v>
      </c>
      <c r="F42" s="1070">
        <v>849.9</v>
      </c>
      <c r="G42" s="1065">
        <f t="shared" si="7"/>
        <v>2549.6999999999998</v>
      </c>
      <c r="H42" s="1065"/>
    </row>
    <row r="43" spans="2:8" ht="15" customHeight="1" outlineLevel="2">
      <c r="B43" s="1073" t="str">
        <f t="shared" si="2"/>
        <v>LAZER</v>
      </c>
      <c r="C43" s="1061" t="str">
        <f t="shared" si="8"/>
        <v>Terraço Fire Place</v>
      </c>
      <c r="D43" s="1075" t="s">
        <v>4377</v>
      </c>
      <c r="E43" s="1069">
        <v>1</v>
      </c>
      <c r="F43" s="1070">
        <v>500</v>
      </c>
      <c r="G43" s="1065">
        <f t="shared" si="7"/>
        <v>500</v>
      </c>
      <c r="H43" s="1076"/>
    </row>
    <row r="44" spans="2:8" ht="15" customHeight="1" outlineLevel="2">
      <c r="B44" s="1073" t="str">
        <f t="shared" si="2"/>
        <v>LAZER</v>
      </c>
      <c r="C44" s="1061" t="str">
        <f t="shared" si="8"/>
        <v>Terraço Fire Place</v>
      </c>
      <c r="D44" s="1075" t="s">
        <v>4378</v>
      </c>
      <c r="E44" s="1069">
        <v>1</v>
      </c>
      <c r="F44" s="1070">
        <v>1500</v>
      </c>
      <c r="G44" s="1065">
        <f t="shared" si="7"/>
        <v>1500</v>
      </c>
      <c r="H44" s="1065" t="s">
        <v>4380</v>
      </c>
    </row>
    <row r="45" spans="2:8" ht="15" customHeight="1" outlineLevel="2">
      <c r="B45" s="1073" t="str">
        <f t="shared" si="2"/>
        <v>LAZER</v>
      </c>
      <c r="C45" s="1061" t="str">
        <f t="shared" si="8"/>
        <v>Terraço Fire Place</v>
      </c>
      <c r="D45" s="1075" t="s">
        <v>4379</v>
      </c>
      <c r="E45" s="1069">
        <v>1</v>
      </c>
      <c r="F45" s="1070">
        <v>899.9</v>
      </c>
      <c r="G45" s="1065">
        <f t="shared" si="7"/>
        <v>899.9</v>
      </c>
      <c r="H45" s="1065"/>
    </row>
    <row r="46" spans="2:8" ht="15" customHeight="1" outlineLevel="2">
      <c r="B46" s="1073" t="str">
        <f t="shared" si="2"/>
        <v>LAZER</v>
      </c>
      <c r="C46" s="1061" t="str">
        <f t="shared" si="8"/>
        <v>Terraço Fire Place</v>
      </c>
      <c r="D46" s="1075" t="s">
        <v>4381</v>
      </c>
      <c r="E46" s="1069">
        <v>1</v>
      </c>
      <c r="F46" s="1070">
        <v>2150</v>
      </c>
      <c r="G46" s="1065">
        <f t="shared" si="7"/>
        <v>2150</v>
      </c>
      <c r="H46" s="1065"/>
    </row>
    <row r="47" spans="2:8" ht="15" customHeight="1" outlineLevel="2">
      <c r="B47" s="1073" t="str">
        <f t="shared" si="2"/>
        <v>LAZER</v>
      </c>
      <c r="C47" s="1061" t="str">
        <f t="shared" si="8"/>
        <v>Terraço Fire Place</v>
      </c>
      <c r="D47" s="1075" t="s">
        <v>4382</v>
      </c>
      <c r="E47" s="1069">
        <v>1</v>
      </c>
      <c r="F47" s="1070">
        <v>4200</v>
      </c>
      <c r="G47" s="1065">
        <f t="shared" ref="G47:G48" si="9">E47*F47</f>
        <v>4200</v>
      </c>
      <c r="H47" s="1076"/>
    </row>
    <row r="48" spans="2:8" ht="15" customHeight="1" outlineLevel="2">
      <c r="B48" s="1073" t="str">
        <f t="shared" ref="B48:C48" si="10">B41</f>
        <v>LAZER</v>
      </c>
      <c r="C48" s="1061" t="str">
        <f t="shared" si="10"/>
        <v>Terraço Fire Place</v>
      </c>
      <c r="D48" s="1075" t="s">
        <v>4383</v>
      </c>
      <c r="E48" s="1069">
        <v>1</v>
      </c>
      <c r="F48" s="1070">
        <v>2840</v>
      </c>
      <c r="G48" s="1065">
        <f t="shared" si="9"/>
        <v>2840</v>
      </c>
      <c r="H48" s="1076"/>
    </row>
    <row r="49" spans="2:8" outlineLevel="1">
      <c r="B49" s="1073" t="str">
        <f t="shared" ref="B49" si="11">B42</f>
        <v>LAZER</v>
      </c>
      <c r="C49" s="1056" t="s">
        <v>4343</v>
      </c>
      <c r="D49" s="1057" t="s">
        <v>4333</v>
      </c>
      <c r="E49" s="1058">
        <v>44.88</v>
      </c>
      <c r="F49" s="1059"/>
      <c r="G49" s="1060">
        <f>SUM(G50:G68)</f>
        <v>74037.040000000008</v>
      </c>
      <c r="H49" s="1060"/>
    </row>
    <row r="50" spans="2:8" outlineLevel="2">
      <c r="B50" s="1073" t="str">
        <f>B44</f>
        <v>LAZER</v>
      </c>
      <c r="C50" s="1061" t="str">
        <f>C49</f>
        <v xml:space="preserve">PUB </v>
      </c>
      <c r="D50" s="1075" t="s">
        <v>4369</v>
      </c>
      <c r="E50" s="1069">
        <v>1</v>
      </c>
      <c r="F50" s="1070">
        <v>25695.34</v>
      </c>
      <c r="G50" s="1068">
        <f t="shared" ref="G50:G64" si="12">E50*F50</f>
        <v>25695.34</v>
      </c>
      <c r="H50" s="1068" t="s">
        <v>4392</v>
      </c>
    </row>
    <row r="51" spans="2:8" ht="15" customHeight="1" outlineLevel="2">
      <c r="B51" s="1073" t="str">
        <f>B45</f>
        <v>LAZER</v>
      </c>
      <c r="C51" s="1061" t="str">
        <f t="shared" si="8"/>
        <v xml:space="preserve">PUB </v>
      </c>
      <c r="D51" s="1075" t="s">
        <v>4384</v>
      </c>
      <c r="E51" s="1069">
        <v>1</v>
      </c>
      <c r="F51" s="1070">
        <v>6500</v>
      </c>
      <c r="G51" s="1065">
        <f t="shared" si="12"/>
        <v>6500</v>
      </c>
      <c r="H51" s="1065"/>
    </row>
    <row r="52" spans="2:8" ht="15" customHeight="1" outlineLevel="2">
      <c r="B52" s="1073" t="str">
        <f>B46</f>
        <v>LAZER</v>
      </c>
      <c r="C52" s="1061" t="str">
        <f t="shared" si="8"/>
        <v xml:space="preserve">PUB </v>
      </c>
      <c r="D52" s="1075" t="s">
        <v>4385</v>
      </c>
      <c r="E52" s="1069">
        <v>4</v>
      </c>
      <c r="F52" s="1070">
        <f>338/2</f>
        <v>169</v>
      </c>
      <c r="G52" s="1065">
        <f t="shared" si="12"/>
        <v>676</v>
      </c>
      <c r="H52" s="1076"/>
    </row>
    <row r="53" spans="2:8" ht="15" customHeight="1" outlineLevel="2">
      <c r="B53" s="1073" t="str">
        <f>B40</f>
        <v>LAZER</v>
      </c>
      <c r="C53" s="1061" t="str">
        <f t="shared" si="8"/>
        <v xml:space="preserve">PUB </v>
      </c>
      <c r="D53" s="1075" t="s">
        <v>4386</v>
      </c>
      <c r="E53" s="1069">
        <v>1</v>
      </c>
      <c r="F53" s="1070">
        <v>8000</v>
      </c>
      <c r="G53" s="1065">
        <f t="shared" si="12"/>
        <v>8000</v>
      </c>
      <c r="H53" s="1076"/>
    </row>
    <row r="54" spans="2:8" ht="15" customHeight="1" outlineLevel="2">
      <c r="B54" s="1073" t="str">
        <f>B41</f>
        <v>LAZER</v>
      </c>
      <c r="C54" s="1061" t="str">
        <f t="shared" si="8"/>
        <v xml:space="preserve">PUB </v>
      </c>
      <c r="D54" s="1075" t="s">
        <v>4387</v>
      </c>
      <c r="E54" s="1069">
        <v>1</v>
      </c>
      <c r="F54" s="1070">
        <v>1370.8</v>
      </c>
      <c r="G54" s="1065">
        <f t="shared" si="12"/>
        <v>1370.8</v>
      </c>
      <c r="H54" s="1076"/>
    </row>
    <row r="55" spans="2:8" ht="15" customHeight="1" outlineLevel="2">
      <c r="B55" s="1073" t="str">
        <f t="shared" ref="B55:B69" si="13">B41</f>
        <v>LAZER</v>
      </c>
      <c r="C55" s="1061" t="str">
        <f t="shared" si="8"/>
        <v xml:space="preserve">PUB </v>
      </c>
      <c r="D55" s="1075" t="s">
        <v>4388</v>
      </c>
      <c r="E55" s="1069">
        <v>1</v>
      </c>
      <c r="F55" s="1070">
        <v>2839.55</v>
      </c>
      <c r="G55" s="1065">
        <f t="shared" si="12"/>
        <v>2839.55</v>
      </c>
      <c r="H55" s="1076"/>
    </row>
    <row r="56" spans="2:8" ht="15" customHeight="1" outlineLevel="2">
      <c r="B56" s="1073" t="str">
        <f t="shared" si="13"/>
        <v>LAZER</v>
      </c>
      <c r="C56" s="1061" t="str">
        <f t="shared" si="8"/>
        <v xml:space="preserve">PUB </v>
      </c>
      <c r="D56" s="1075" t="s">
        <v>4389</v>
      </c>
      <c r="E56" s="1069">
        <v>1</v>
      </c>
      <c r="F56" s="1070">
        <v>2750</v>
      </c>
      <c r="G56" s="1065">
        <f t="shared" si="12"/>
        <v>2750</v>
      </c>
      <c r="H56" s="1076"/>
    </row>
    <row r="57" spans="2:8" ht="15" customHeight="1" outlineLevel="2">
      <c r="B57" s="1073" t="str">
        <f t="shared" si="13"/>
        <v>LAZER</v>
      </c>
      <c r="C57" s="1061" t="str">
        <f>C49</f>
        <v xml:space="preserve">PUB </v>
      </c>
      <c r="D57" s="1075" t="s">
        <v>4390</v>
      </c>
      <c r="E57" s="1069">
        <v>6</v>
      </c>
      <c r="F57" s="1070">
        <v>449</v>
      </c>
      <c r="G57" s="1065">
        <f t="shared" si="12"/>
        <v>2694</v>
      </c>
      <c r="H57" s="1076"/>
    </row>
    <row r="58" spans="2:8" ht="15" customHeight="1" outlineLevel="2">
      <c r="B58" s="1073" t="str">
        <f t="shared" si="13"/>
        <v>LAZER</v>
      </c>
      <c r="C58" s="1061" t="str">
        <f>C50</f>
        <v xml:space="preserve">PUB </v>
      </c>
      <c r="D58" s="1075" t="s">
        <v>4391</v>
      </c>
      <c r="E58" s="1069">
        <v>2</v>
      </c>
      <c r="F58" s="1070">
        <v>1789</v>
      </c>
      <c r="G58" s="1065">
        <f t="shared" si="12"/>
        <v>3578</v>
      </c>
      <c r="H58" s="1076"/>
    </row>
    <row r="59" spans="2:8" ht="15" customHeight="1" outlineLevel="2">
      <c r="B59" s="1073" t="str">
        <f t="shared" si="13"/>
        <v>LAZER</v>
      </c>
      <c r="C59" s="1061" t="str">
        <f t="shared" ref="C59" si="14">C50</f>
        <v xml:space="preserve">PUB </v>
      </c>
      <c r="D59" s="1075" t="s">
        <v>4393</v>
      </c>
      <c r="E59" s="1069">
        <v>3</v>
      </c>
      <c r="F59" s="1070">
        <v>938.08</v>
      </c>
      <c r="G59" s="1065">
        <f t="shared" si="12"/>
        <v>2814.2400000000002</v>
      </c>
      <c r="H59" s="1076"/>
    </row>
    <row r="60" spans="2:8" ht="15" customHeight="1" outlineLevel="2">
      <c r="B60" s="1073" t="str">
        <f t="shared" si="13"/>
        <v>LAZER</v>
      </c>
      <c r="C60" s="1061" t="str">
        <f>C51</f>
        <v xml:space="preserve">PUB </v>
      </c>
      <c r="D60" s="1075" t="s">
        <v>4394</v>
      </c>
      <c r="E60" s="1069">
        <v>1</v>
      </c>
      <c r="F60" s="1070">
        <v>4738</v>
      </c>
      <c r="G60" s="1065">
        <f t="shared" si="12"/>
        <v>4738</v>
      </c>
      <c r="H60" s="1076"/>
    </row>
    <row r="61" spans="2:8" ht="15" customHeight="1" outlineLevel="2">
      <c r="B61" s="1073" t="str">
        <f t="shared" si="13"/>
        <v>LAZER</v>
      </c>
      <c r="C61" s="1061" t="str">
        <f t="shared" si="8"/>
        <v xml:space="preserve">PUB </v>
      </c>
      <c r="D61" s="1075" t="s">
        <v>4395</v>
      </c>
      <c r="E61" s="1069">
        <v>1</v>
      </c>
      <c r="F61" s="1070">
        <v>260</v>
      </c>
      <c r="G61" s="1065">
        <f t="shared" si="12"/>
        <v>260</v>
      </c>
      <c r="H61" s="1065"/>
    </row>
    <row r="62" spans="2:8" ht="15" customHeight="1" outlineLevel="2">
      <c r="B62" s="1073" t="str">
        <f t="shared" si="13"/>
        <v>LAZER</v>
      </c>
      <c r="C62" s="1061" t="str">
        <f t="shared" si="8"/>
        <v xml:space="preserve">PUB </v>
      </c>
      <c r="D62" s="1062" t="s">
        <v>4396</v>
      </c>
      <c r="E62" s="1063">
        <v>1</v>
      </c>
      <c r="F62" s="1064">
        <v>950</v>
      </c>
      <c r="G62" s="1065">
        <f t="shared" si="12"/>
        <v>950</v>
      </c>
      <c r="H62" s="1065"/>
    </row>
    <row r="63" spans="2:8" ht="15" customHeight="1" outlineLevel="2">
      <c r="B63" s="1073" t="str">
        <f t="shared" si="13"/>
        <v>LAZER</v>
      </c>
      <c r="C63" s="1061" t="str">
        <f>C62</f>
        <v xml:space="preserve">PUB </v>
      </c>
      <c r="D63" s="1075" t="s">
        <v>4397</v>
      </c>
      <c r="E63" s="1069">
        <v>1</v>
      </c>
      <c r="F63" s="1070">
        <v>889.11</v>
      </c>
      <c r="G63" s="1065">
        <f t="shared" si="12"/>
        <v>889.11</v>
      </c>
      <c r="H63" s="1065"/>
    </row>
    <row r="64" spans="2:8" ht="15" customHeight="1" outlineLevel="2">
      <c r="B64" s="1073" t="str">
        <f t="shared" si="13"/>
        <v>LAZER</v>
      </c>
      <c r="C64" s="1061" t="str">
        <f t="shared" ref="C64:C65" si="15">C63</f>
        <v xml:space="preserve">PUB </v>
      </c>
      <c r="D64" s="1075" t="s">
        <v>4398</v>
      </c>
      <c r="E64" s="1069">
        <v>1</v>
      </c>
      <c r="F64" s="1070">
        <v>1309</v>
      </c>
      <c r="G64" s="1065">
        <f t="shared" si="12"/>
        <v>1309</v>
      </c>
      <c r="H64" s="1065"/>
    </row>
    <row r="65" spans="2:8" ht="15" customHeight="1" outlineLevel="2">
      <c r="B65" s="1073" t="str">
        <f t="shared" si="13"/>
        <v>LAZER</v>
      </c>
      <c r="C65" s="1061" t="str">
        <f t="shared" si="15"/>
        <v xml:space="preserve">PUB </v>
      </c>
      <c r="D65" s="1062" t="s">
        <v>4399</v>
      </c>
      <c r="E65" s="1069">
        <v>1</v>
      </c>
      <c r="F65" s="1070">
        <v>5799</v>
      </c>
      <c r="G65" s="1065">
        <f>E65*F65</f>
        <v>5799</v>
      </c>
      <c r="H65" s="1065"/>
    </row>
    <row r="66" spans="2:8" ht="15" customHeight="1" outlineLevel="2">
      <c r="B66" s="1073" t="str">
        <f t="shared" si="13"/>
        <v>LAZER</v>
      </c>
      <c r="C66" s="1061" t="str">
        <f t="shared" ref="C66:C68" si="16">C65</f>
        <v xml:space="preserve">PUB </v>
      </c>
      <c r="D66" s="1075" t="s">
        <v>4400</v>
      </c>
      <c r="E66" s="1069">
        <v>1</v>
      </c>
      <c r="F66" s="1070">
        <v>1575</v>
      </c>
      <c r="G66" s="1065">
        <f>E66*F66</f>
        <v>1575</v>
      </c>
      <c r="H66" s="1065"/>
    </row>
    <row r="67" spans="2:8" ht="15" customHeight="1" outlineLevel="2">
      <c r="B67" s="1073" t="str">
        <f t="shared" si="13"/>
        <v>LAZER</v>
      </c>
      <c r="C67" s="1061" t="str">
        <f t="shared" si="16"/>
        <v xml:space="preserve">PUB </v>
      </c>
      <c r="D67" s="1075" t="s">
        <v>4338</v>
      </c>
      <c r="E67" s="1069">
        <v>1</v>
      </c>
      <c r="F67" s="1070">
        <v>500</v>
      </c>
      <c r="G67" s="1065">
        <f>E67*F67</f>
        <v>500</v>
      </c>
      <c r="H67" s="1065"/>
    </row>
    <row r="68" spans="2:8" ht="15" customHeight="1" outlineLevel="2">
      <c r="B68" s="1073" t="str">
        <f t="shared" si="13"/>
        <v>LAZER</v>
      </c>
      <c r="C68" s="1061" t="str">
        <f t="shared" si="16"/>
        <v xml:space="preserve">PUB </v>
      </c>
      <c r="D68" s="1075" t="s">
        <v>4337</v>
      </c>
      <c r="E68" s="1069">
        <v>1</v>
      </c>
      <c r="F68" s="1070">
        <v>1099</v>
      </c>
      <c r="G68" s="1065">
        <f>E68*F68</f>
        <v>1099</v>
      </c>
      <c r="H68" s="1065"/>
    </row>
    <row r="69" spans="2:8" ht="13.15" customHeight="1" outlineLevel="1">
      <c r="B69" s="1073" t="str">
        <f t="shared" si="13"/>
        <v>LAZER</v>
      </c>
      <c r="C69" s="1056" t="s">
        <v>4344</v>
      </c>
      <c r="D69" s="1057" t="s">
        <v>4333</v>
      </c>
      <c r="E69" s="1058">
        <v>23.17</v>
      </c>
      <c r="F69" s="1059"/>
      <c r="G69" s="1060">
        <f>SUM(G70:G74)</f>
        <v>12211</v>
      </c>
      <c r="H69" s="1060"/>
    </row>
    <row r="70" spans="2:8" ht="15" outlineLevel="2">
      <c r="B70" s="1073" t="str">
        <f>B51</f>
        <v>LAZER</v>
      </c>
      <c r="C70" s="1061" t="str">
        <f>C69</f>
        <v>Circulação</v>
      </c>
      <c r="D70" s="1074" t="s">
        <v>4335</v>
      </c>
      <c r="E70" s="1069">
        <v>1</v>
      </c>
      <c r="F70" s="1070">
        <v>10000</v>
      </c>
      <c r="G70" s="1065">
        <f t="shared" ref="G70:G74" si="17">E70*F70</f>
        <v>10000</v>
      </c>
      <c r="H70" s="1076"/>
    </row>
    <row r="71" spans="2:8" ht="15" customHeight="1" outlineLevel="2">
      <c r="B71" s="1073" t="str">
        <f>B60</f>
        <v>LAZER</v>
      </c>
      <c r="C71" s="1061" t="str">
        <f>C70</f>
        <v>Circulação</v>
      </c>
      <c r="D71" s="1062" t="s">
        <v>4401</v>
      </c>
      <c r="E71" s="1069">
        <v>1</v>
      </c>
      <c r="F71" s="1070">
        <v>300</v>
      </c>
      <c r="G71" s="1065">
        <f t="shared" si="17"/>
        <v>300</v>
      </c>
      <c r="H71" s="1076"/>
    </row>
    <row r="72" spans="2:8" ht="15" customHeight="1" outlineLevel="2">
      <c r="B72" s="1073" t="str">
        <f>B61</f>
        <v>LAZER</v>
      </c>
      <c r="C72" s="1061" t="str">
        <f>C70</f>
        <v>Circulação</v>
      </c>
      <c r="D72" s="1062" t="s">
        <v>4402</v>
      </c>
      <c r="E72" s="1069">
        <v>1</v>
      </c>
      <c r="F72" s="1070">
        <v>192</v>
      </c>
      <c r="G72" s="1065">
        <f t="shared" si="17"/>
        <v>192</v>
      </c>
      <c r="H72" s="1076"/>
    </row>
    <row r="73" spans="2:8" ht="15" customHeight="1" outlineLevel="2">
      <c r="B73" s="1073" t="str">
        <f>B62</f>
        <v>LAZER</v>
      </c>
      <c r="C73" s="1061" t="str">
        <f>C70</f>
        <v>Circulação</v>
      </c>
      <c r="D73" s="1062" t="s">
        <v>4404</v>
      </c>
      <c r="E73" s="1069">
        <v>1</v>
      </c>
      <c r="F73" s="1070">
        <v>719</v>
      </c>
      <c r="G73" s="1065">
        <f t="shared" si="17"/>
        <v>719</v>
      </c>
      <c r="H73" s="1076"/>
    </row>
    <row r="74" spans="2:8" ht="15" customHeight="1" outlineLevel="2">
      <c r="B74" s="1073" t="str">
        <f>B63</f>
        <v>LAZER</v>
      </c>
      <c r="C74" s="1061" t="str">
        <f>C70</f>
        <v>Circulação</v>
      </c>
      <c r="D74" s="1074" t="s">
        <v>4349</v>
      </c>
      <c r="E74" s="1069">
        <v>1</v>
      </c>
      <c r="F74" s="1070">
        <v>1000</v>
      </c>
      <c r="G74" s="1065">
        <f t="shared" si="17"/>
        <v>1000</v>
      </c>
      <c r="H74" s="1065" t="s">
        <v>4403</v>
      </c>
    </row>
    <row r="75" spans="2:8">
      <c r="B75" s="1072" t="s">
        <v>868</v>
      </c>
      <c r="C75" s="1050"/>
      <c r="D75" s="1051"/>
      <c r="E75" s="1052"/>
      <c r="F75" s="1053"/>
      <c r="G75" s="1054">
        <f>SUM(G76:G105)/2</f>
        <v>153820.82999999999</v>
      </c>
      <c r="H75" s="1054"/>
    </row>
    <row r="76" spans="2:8" ht="12.75" customHeight="1" outlineLevel="1">
      <c r="B76" s="1073" t="str">
        <f>B75</f>
        <v>ROOFTOP</v>
      </c>
      <c r="C76" s="1056" t="s">
        <v>4336</v>
      </c>
      <c r="D76" s="1057" t="s">
        <v>4333</v>
      </c>
      <c r="E76" s="1058">
        <v>39.96</v>
      </c>
      <c r="F76" s="1059"/>
      <c r="G76" s="1060">
        <f>SUM(G77:G94)</f>
        <v>93789.73</v>
      </c>
      <c r="H76" s="1060"/>
    </row>
    <row r="77" spans="2:8" outlineLevel="2">
      <c r="B77" s="1073" t="str">
        <f>B76</f>
        <v>ROOFTOP</v>
      </c>
      <c r="C77" s="1061" t="str">
        <f>C76</f>
        <v>Salão de Festas</v>
      </c>
      <c r="D77" s="1062" t="s">
        <v>4404</v>
      </c>
      <c r="E77" s="1069">
        <v>1</v>
      </c>
      <c r="F77" s="1070">
        <v>719</v>
      </c>
      <c r="G77" s="1068">
        <f t="shared" ref="G77:G94" si="18">E77*F77</f>
        <v>719</v>
      </c>
      <c r="H77" s="1068"/>
    </row>
    <row r="78" spans="2:8" ht="15" customHeight="1" outlineLevel="2">
      <c r="B78" s="1073" t="str">
        <f t="shared" ref="B78:C78" si="19">B77</f>
        <v>ROOFTOP</v>
      </c>
      <c r="C78" s="1061" t="str">
        <f t="shared" si="19"/>
        <v>Salão de Festas</v>
      </c>
      <c r="D78" s="1074" t="s">
        <v>4335</v>
      </c>
      <c r="E78" s="1069">
        <v>1</v>
      </c>
      <c r="F78" s="1070">
        <v>30000</v>
      </c>
      <c r="G78" s="1065">
        <f t="shared" si="18"/>
        <v>30000</v>
      </c>
      <c r="H78" s="1071"/>
    </row>
    <row r="79" spans="2:8" ht="15" customHeight="1" outlineLevel="2">
      <c r="B79" s="1073" t="str">
        <f t="shared" ref="B79:C79" si="20">B78</f>
        <v>ROOFTOP</v>
      </c>
      <c r="C79" s="1061" t="str">
        <f t="shared" si="20"/>
        <v>Salão de Festas</v>
      </c>
      <c r="D79" s="1075" t="s">
        <v>4387</v>
      </c>
      <c r="E79" s="1069">
        <v>1</v>
      </c>
      <c r="F79" s="1070">
        <v>1370.8</v>
      </c>
      <c r="G79" s="1065">
        <f t="shared" si="18"/>
        <v>1370.8</v>
      </c>
      <c r="H79" s="1065"/>
    </row>
    <row r="80" spans="2:8" ht="15" customHeight="1" outlineLevel="2">
      <c r="B80" s="1073" t="str">
        <f t="shared" ref="B80:C80" si="21">B79</f>
        <v>ROOFTOP</v>
      </c>
      <c r="C80" s="1061" t="str">
        <f t="shared" si="21"/>
        <v>Salão de Festas</v>
      </c>
      <c r="D80" s="1075" t="s">
        <v>4388</v>
      </c>
      <c r="E80" s="1069">
        <v>1</v>
      </c>
      <c r="F80" s="1070">
        <v>2839.55</v>
      </c>
      <c r="G80" s="1065">
        <f t="shared" si="18"/>
        <v>2839.55</v>
      </c>
      <c r="H80" s="1065"/>
    </row>
    <row r="81" spans="2:8" ht="15" customHeight="1" outlineLevel="2">
      <c r="B81" s="1073" t="str">
        <f t="shared" ref="B81:C81" si="22">B80</f>
        <v>ROOFTOP</v>
      </c>
      <c r="C81" s="1061" t="str">
        <f t="shared" si="22"/>
        <v>Salão de Festas</v>
      </c>
      <c r="D81" s="1074" t="s">
        <v>4405</v>
      </c>
      <c r="E81" s="1069">
        <v>1</v>
      </c>
      <c r="F81" s="1070">
        <v>7750</v>
      </c>
      <c r="G81" s="1065">
        <f t="shared" si="18"/>
        <v>7750</v>
      </c>
      <c r="H81" s="1065"/>
    </row>
    <row r="82" spans="2:8" ht="15" customHeight="1" outlineLevel="2">
      <c r="B82" s="1073" t="str">
        <f>B80</f>
        <v>ROOFTOP</v>
      </c>
      <c r="C82" s="1061" t="str">
        <f>C80</f>
        <v>Salão de Festas</v>
      </c>
      <c r="D82" s="1062" t="s">
        <v>4406</v>
      </c>
      <c r="E82" s="1063">
        <v>1</v>
      </c>
      <c r="F82" s="1064">
        <v>901.46</v>
      </c>
      <c r="G82" s="1065">
        <f t="shared" si="18"/>
        <v>901.46</v>
      </c>
      <c r="H82" s="1065"/>
    </row>
    <row r="83" spans="2:8" ht="15" customHeight="1" outlineLevel="2">
      <c r="B83" s="1073" t="str">
        <f>B81</f>
        <v>ROOFTOP</v>
      </c>
      <c r="C83" s="1061" t="str">
        <f>C81</f>
        <v>Salão de Festas</v>
      </c>
      <c r="D83" s="1062" t="s">
        <v>4407</v>
      </c>
      <c r="E83" s="1063">
        <v>1</v>
      </c>
      <c r="F83" s="1064">
        <v>4892.49</v>
      </c>
      <c r="G83" s="1065">
        <f t="shared" si="18"/>
        <v>4892.49</v>
      </c>
      <c r="H83" s="1065"/>
    </row>
    <row r="84" spans="2:8" ht="15" customHeight="1" outlineLevel="2">
      <c r="B84" s="1073" t="str">
        <f t="shared" ref="B84:C84" si="23">B83</f>
        <v>ROOFTOP</v>
      </c>
      <c r="C84" s="1061" t="str">
        <f t="shared" si="23"/>
        <v>Salão de Festas</v>
      </c>
      <c r="D84" s="1074" t="s">
        <v>4408</v>
      </c>
      <c r="E84" s="1069">
        <v>1</v>
      </c>
      <c r="F84" s="1070">
        <v>12784</v>
      </c>
      <c r="G84" s="1065">
        <f t="shared" si="18"/>
        <v>12784</v>
      </c>
      <c r="H84" s="1065"/>
    </row>
    <row r="85" spans="2:8" ht="15" customHeight="1" outlineLevel="2">
      <c r="B85" s="1073" t="str">
        <f t="shared" ref="B85:C85" si="24">B84</f>
        <v>ROOFTOP</v>
      </c>
      <c r="C85" s="1061" t="str">
        <f t="shared" si="24"/>
        <v>Salão de Festas</v>
      </c>
      <c r="D85" s="1062" t="s">
        <v>4399</v>
      </c>
      <c r="E85" s="1069">
        <v>1</v>
      </c>
      <c r="F85" s="1070">
        <v>5799</v>
      </c>
      <c r="G85" s="1065">
        <f t="shared" si="18"/>
        <v>5799</v>
      </c>
      <c r="H85" s="1065"/>
    </row>
    <row r="86" spans="2:8" ht="15" customHeight="1" outlineLevel="2">
      <c r="B86" s="1073" t="str">
        <f t="shared" ref="B86:C86" si="25">B77</f>
        <v>ROOFTOP</v>
      </c>
      <c r="C86" s="1061" t="str">
        <f t="shared" si="25"/>
        <v>Salão de Festas</v>
      </c>
      <c r="D86" s="1075" t="s">
        <v>4409</v>
      </c>
      <c r="E86" s="1069">
        <v>6</v>
      </c>
      <c r="F86" s="1064">
        <v>134</v>
      </c>
      <c r="G86" s="1065">
        <f t="shared" ref="G86:G93" si="26">E86*F86</f>
        <v>804</v>
      </c>
      <c r="H86" s="1065"/>
    </row>
    <row r="87" spans="2:8" ht="15" customHeight="1" outlineLevel="2">
      <c r="B87" s="1073" t="str">
        <f t="shared" ref="B87:C87" si="27">B78</f>
        <v>ROOFTOP</v>
      </c>
      <c r="C87" s="1061" t="str">
        <f t="shared" si="27"/>
        <v>Salão de Festas</v>
      </c>
      <c r="D87" s="1075" t="s">
        <v>4410</v>
      </c>
      <c r="E87" s="1069">
        <v>1</v>
      </c>
      <c r="F87" s="1064">
        <v>6881</v>
      </c>
      <c r="G87" s="1065">
        <f t="shared" si="26"/>
        <v>6881</v>
      </c>
      <c r="H87" s="1065"/>
    </row>
    <row r="88" spans="2:8" ht="15" customHeight="1" outlineLevel="2">
      <c r="B88" s="1073" t="str">
        <f t="shared" ref="B88:C88" si="28">B79</f>
        <v>ROOFTOP</v>
      </c>
      <c r="C88" s="1061" t="str">
        <f t="shared" si="28"/>
        <v>Salão de Festas</v>
      </c>
      <c r="D88" s="1075" t="s">
        <v>4411</v>
      </c>
      <c r="E88" s="1069">
        <v>6</v>
      </c>
      <c r="F88" s="1064">
        <v>1115</v>
      </c>
      <c r="G88" s="1065">
        <f t="shared" si="26"/>
        <v>6690</v>
      </c>
      <c r="H88" s="1065"/>
    </row>
    <row r="89" spans="2:8" ht="15" customHeight="1" outlineLevel="2">
      <c r="B89" s="1073" t="str">
        <f t="shared" ref="B89:C89" si="29">B80</f>
        <v>ROOFTOP</v>
      </c>
      <c r="C89" s="1061" t="str">
        <f t="shared" si="29"/>
        <v>Salão de Festas</v>
      </c>
      <c r="D89" s="1075" t="s">
        <v>4412</v>
      </c>
      <c r="E89" s="1069">
        <v>3</v>
      </c>
      <c r="F89" s="1064">
        <v>515.59</v>
      </c>
      <c r="G89" s="1065">
        <f t="shared" si="26"/>
        <v>1546.77</v>
      </c>
      <c r="H89" s="1065"/>
    </row>
    <row r="90" spans="2:8" ht="15" customHeight="1" outlineLevel="2">
      <c r="B90" s="1073" t="str">
        <f t="shared" ref="B90:C90" si="30">B81</f>
        <v>ROOFTOP</v>
      </c>
      <c r="C90" s="1061" t="str">
        <f t="shared" si="30"/>
        <v>Salão de Festas</v>
      </c>
      <c r="D90" s="1075" t="s">
        <v>4413</v>
      </c>
      <c r="E90" s="1069">
        <v>1</v>
      </c>
      <c r="F90" s="1064">
        <v>2291.66</v>
      </c>
      <c r="G90" s="1065">
        <f t="shared" si="26"/>
        <v>2291.66</v>
      </c>
      <c r="H90" s="1065"/>
    </row>
    <row r="91" spans="2:8" ht="15" customHeight="1" outlineLevel="2">
      <c r="B91" s="1073" t="str">
        <f t="shared" ref="B91:C91" si="31">B82</f>
        <v>ROOFTOP</v>
      </c>
      <c r="C91" s="1061" t="str">
        <f t="shared" si="31"/>
        <v>Salão de Festas</v>
      </c>
      <c r="D91" s="1075" t="s">
        <v>4414</v>
      </c>
      <c r="E91" s="1069">
        <v>1</v>
      </c>
      <c r="F91" s="1064">
        <v>2530</v>
      </c>
      <c r="G91" s="1065">
        <f t="shared" si="26"/>
        <v>2530</v>
      </c>
      <c r="H91" s="1065"/>
    </row>
    <row r="92" spans="2:8" ht="15" customHeight="1" outlineLevel="2">
      <c r="B92" s="1073" t="str">
        <f t="shared" ref="B92:C92" si="32">B83</f>
        <v>ROOFTOP</v>
      </c>
      <c r="C92" s="1061" t="str">
        <f t="shared" si="32"/>
        <v>Salão de Festas</v>
      </c>
      <c r="D92" s="1075" t="s">
        <v>4415</v>
      </c>
      <c r="E92" s="1069">
        <v>10</v>
      </c>
      <c r="F92" s="1064">
        <v>379</v>
      </c>
      <c r="G92" s="1065">
        <f t="shared" si="26"/>
        <v>3790</v>
      </c>
      <c r="H92" s="1065"/>
    </row>
    <row r="93" spans="2:8" ht="15" customHeight="1" outlineLevel="2">
      <c r="B93" s="1073" t="str">
        <f t="shared" ref="B93:C93" si="33">B84</f>
        <v>ROOFTOP</v>
      </c>
      <c r="C93" s="1061" t="str">
        <f t="shared" si="33"/>
        <v>Salão de Festas</v>
      </c>
      <c r="D93" s="1075" t="s">
        <v>4349</v>
      </c>
      <c r="E93" s="1069">
        <v>1</v>
      </c>
      <c r="F93" s="1064">
        <v>1000</v>
      </c>
      <c r="G93" s="1065">
        <f t="shared" si="26"/>
        <v>1000</v>
      </c>
      <c r="H93" s="1065" t="s">
        <v>4416</v>
      </c>
    </row>
    <row r="94" spans="2:8" ht="15" customHeight="1" outlineLevel="2">
      <c r="B94" s="1073" t="str">
        <f t="shared" ref="B94:C94" si="34">B85</f>
        <v>ROOFTOP</v>
      </c>
      <c r="C94" s="1061" t="str">
        <f t="shared" si="34"/>
        <v>Salão de Festas</v>
      </c>
      <c r="D94" s="1075" t="s">
        <v>4417</v>
      </c>
      <c r="E94" s="1069">
        <v>1</v>
      </c>
      <c r="F94" s="1064">
        <v>1200</v>
      </c>
      <c r="G94" s="1065">
        <f t="shared" si="18"/>
        <v>1200</v>
      </c>
      <c r="H94" s="1065"/>
    </row>
    <row r="95" spans="2:8" ht="13.15" customHeight="1" outlineLevel="1">
      <c r="B95" s="1073" t="str">
        <f t="shared" ref="B95" si="35">B86</f>
        <v>ROOFTOP</v>
      </c>
      <c r="C95" s="1056" t="s">
        <v>4345</v>
      </c>
      <c r="D95" s="1057" t="s">
        <v>4333</v>
      </c>
      <c r="E95" s="1058">
        <v>8.75</v>
      </c>
      <c r="F95" s="1059"/>
      <c r="G95" s="1060">
        <f>SUM(G96:G96)</f>
        <v>5000</v>
      </c>
      <c r="H95" s="1060"/>
    </row>
    <row r="96" spans="2:8" ht="15" customHeight="1" outlineLevel="2">
      <c r="B96" s="1073" t="str">
        <f t="shared" ref="B96" si="36">B87</f>
        <v>ROOFTOP</v>
      </c>
      <c r="C96" s="1061" t="str">
        <f>C95</f>
        <v>Circulação Externa</v>
      </c>
      <c r="D96" s="1062" t="s">
        <v>4335</v>
      </c>
      <c r="E96" s="1069">
        <v>1</v>
      </c>
      <c r="F96" s="1070">
        <v>5000</v>
      </c>
      <c r="G96" s="1065">
        <f t="shared" ref="G96" si="37">E96*F96</f>
        <v>5000</v>
      </c>
      <c r="H96" s="1065"/>
    </row>
    <row r="97" spans="2:8" outlineLevel="1">
      <c r="B97" s="1073" t="str">
        <f t="shared" ref="B97:B102" si="38">B96</f>
        <v>ROOFTOP</v>
      </c>
      <c r="C97" s="1056" t="s">
        <v>4346</v>
      </c>
      <c r="D97" s="1057" t="s">
        <v>4333</v>
      </c>
      <c r="E97" s="1058">
        <v>21.45</v>
      </c>
      <c r="F97" s="1059"/>
      <c r="G97" s="1060">
        <f>SUM(G98:G109)</f>
        <v>59539.350000000006</v>
      </c>
      <c r="H97" s="1060"/>
    </row>
    <row r="98" spans="2:8" outlineLevel="2">
      <c r="B98" s="1073" t="str">
        <f t="shared" si="38"/>
        <v>ROOFTOP</v>
      </c>
      <c r="C98" s="1061" t="str">
        <f>C97</f>
        <v>Bar Molhado</v>
      </c>
      <c r="D98" s="1075" t="s">
        <v>4369</v>
      </c>
      <c r="E98" s="1069">
        <v>1</v>
      </c>
      <c r="F98" s="1070">
        <v>25000</v>
      </c>
      <c r="G98" s="1068">
        <f t="shared" ref="G98:G105" si="39">E98*F98</f>
        <v>25000</v>
      </c>
      <c r="H98" s="1068"/>
    </row>
    <row r="99" spans="2:8" ht="15" customHeight="1" outlineLevel="2">
      <c r="B99" s="1073" t="str">
        <f t="shared" si="38"/>
        <v>ROOFTOP</v>
      </c>
      <c r="C99" s="1061" t="str">
        <f t="shared" ref="C99" si="40">C98</f>
        <v>Bar Molhado</v>
      </c>
      <c r="D99" s="1075" t="s">
        <v>4418</v>
      </c>
      <c r="E99" s="1069">
        <v>1</v>
      </c>
      <c r="F99" s="1070">
        <v>1700</v>
      </c>
      <c r="G99" s="1065">
        <f t="shared" si="39"/>
        <v>1700</v>
      </c>
      <c r="H99" s="1065"/>
    </row>
    <row r="100" spans="2:8" ht="15" customHeight="1" outlineLevel="2">
      <c r="B100" s="1073" t="str">
        <f t="shared" si="38"/>
        <v>ROOFTOP</v>
      </c>
      <c r="C100" s="1061" t="str">
        <f t="shared" ref="C100" si="41">C99</f>
        <v>Bar Molhado</v>
      </c>
      <c r="D100" s="1062" t="s">
        <v>4402</v>
      </c>
      <c r="E100" s="1069">
        <v>1</v>
      </c>
      <c r="F100" s="1070">
        <v>775</v>
      </c>
      <c r="G100" s="1065">
        <f t="shared" si="39"/>
        <v>775</v>
      </c>
      <c r="H100" s="1076"/>
    </row>
    <row r="101" spans="2:8" ht="15" customHeight="1" outlineLevel="2">
      <c r="B101" s="1073" t="str">
        <f t="shared" si="38"/>
        <v>ROOFTOP</v>
      </c>
      <c r="C101" s="1061" t="str">
        <f t="shared" ref="C101" si="42">C100</f>
        <v>Bar Molhado</v>
      </c>
      <c r="D101" s="1075" t="s">
        <v>4419</v>
      </c>
      <c r="E101" s="1069">
        <v>1</v>
      </c>
      <c r="F101" s="1070">
        <v>4150</v>
      </c>
      <c r="G101" s="1065">
        <f t="shared" si="39"/>
        <v>4150</v>
      </c>
      <c r="H101" s="1065"/>
    </row>
    <row r="102" spans="2:8" ht="15" customHeight="1" outlineLevel="2">
      <c r="B102" s="1073" t="str">
        <f t="shared" si="38"/>
        <v>ROOFTOP</v>
      </c>
      <c r="C102" s="1061" t="str">
        <f t="shared" ref="C102" si="43">C101</f>
        <v>Bar Molhado</v>
      </c>
      <c r="D102" s="1075" t="s">
        <v>4391</v>
      </c>
      <c r="E102" s="1069">
        <v>2</v>
      </c>
      <c r="F102" s="1070">
        <v>1789</v>
      </c>
      <c r="G102" s="1065">
        <f t="shared" si="39"/>
        <v>3578</v>
      </c>
      <c r="H102" s="1065"/>
    </row>
    <row r="103" spans="2:8" ht="15" customHeight="1" outlineLevel="2">
      <c r="B103" s="1073" t="str">
        <f t="shared" ref="B103:C103" si="44">B102</f>
        <v>ROOFTOP</v>
      </c>
      <c r="C103" s="1061" t="str">
        <f t="shared" si="44"/>
        <v>Bar Molhado</v>
      </c>
      <c r="D103" s="1075" t="s">
        <v>4387</v>
      </c>
      <c r="E103" s="1069">
        <v>1</v>
      </c>
      <c r="F103" s="1070">
        <v>1370.8</v>
      </c>
      <c r="G103" s="1065">
        <f t="shared" si="39"/>
        <v>1370.8</v>
      </c>
      <c r="H103" s="1065"/>
    </row>
    <row r="104" spans="2:8" ht="15" customHeight="1" outlineLevel="2">
      <c r="B104" s="1073" t="str">
        <f t="shared" ref="B104:C104" si="45">B103</f>
        <v>ROOFTOP</v>
      </c>
      <c r="C104" s="1061" t="str">
        <f t="shared" si="45"/>
        <v>Bar Molhado</v>
      </c>
      <c r="D104" s="1075" t="s">
        <v>4421</v>
      </c>
      <c r="E104" s="1069">
        <v>1</v>
      </c>
      <c r="F104" s="1070">
        <v>9765</v>
      </c>
      <c r="G104" s="1065">
        <f t="shared" si="39"/>
        <v>9765</v>
      </c>
      <c r="H104" s="1076"/>
    </row>
    <row r="105" spans="2:8" ht="15" customHeight="1" outlineLevel="2">
      <c r="B105" s="1073" t="str">
        <f t="shared" ref="B105:C105" si="46">B104</f>
        <v>ROOFTOP</v>
      </c>
      <c r="C105" s="1061" t="str">
        <f t="shared" si="46"/>
        <v>Bar Molhado</v>
      </c>
      <c r="D105" s="1075" t="s">
        <v>4420</v>
      </c>
      <c r="E105" s="1069">
        <v>5</v>
      </c>
      <c r="F105" s="1070">
        <v>836.81</v>
      </c>
      <c r="G105" s="1065">
        <f t="shared" si="39"/>
        <v>4184.0499999999993</v>
      </c>
      <c r="H105" s="1065"/>
    </row>
    <row r="106" spans="2:8" ht="15" customHeight="1" outlineLevel="2">
      <c r="B106" s="1073" t="str">
        <f t="shared" ref="B106:C106" si="47">B105</f>
        <v>ROOFTOP</v>
      </c>
      <c r="C106" s="1061" t="str">
        <f t="shared" si="47"/>
        <v>Bar Molhado</v>
      </c>
      <c r="D106" s="1075" t="s">
        <v>4422</v>
      </c>
      <c r="E106" s="1069">
        <v>1</v>
      </c>
      <c r="F106" s="1070">
        <v>5999</v>
      </c>
      <c r="G106" s="1065">
        <f t="shared" ref="G106:G109" si="48">E106*F106</f>
        <v>5999</v>
      </c>
      <c r="H106" s="1065"/>
    </row>
    <row r="107" spans="2:8" ht="15" customHeight="1" outlineLevel="2">
      <c r="B107" s="1073" t="str">
        <f t="shared" ref="B107:C107" si="49">B106</f>
        <v>ROOFTOP</v>
      </c>
      <c r="C107" s="1061" t="str">
        <f t="shared" si="49"/>
        <v>Bar Molhado</v>
      </c>
      <c r="D107" s="1075" t="s">
        <v>4423</v>
      </c>
      <c r="E107" s="1069">
        <v>2</v>
      </c>
      <c r="F107" s="1070">
        <v>403.75</v>
      </c>
      <c r="G107" s="1065">
        <f t="shared" si="48"/>
        <v>807.5</v>
      </c>
      <c r="H107" s="1065"/>
    </row>
    <row r="108" spans="2:8" ht="15" customHeight="1" outlineLevel="2">
      <c r="B108" s="1073" t="str">
        <f t="shared" ref="B108:C108" si="50">B107</f>
        <v>ROOFTOP</v>
      </c>
      <c r="C108" s="1061" t="str">
        <f t="shared" si="50"/>
        <v>Bar Molhado</v>
      </c>
      <c r="D108" s="1075" t="s">
        <v>4424</v>
      </c>
      <c r="E108" s="1069">
        <v>2</v>
      </c>
      <c r="F108" s="1070">
        <v>655</v>
      </c>
      <c r="G108" s="1065">
        <f t="shared" si="48"/>
        <v>1310</v>
      </c>
      <c r="H108" s="1065"/>
    </row>
    <row r="109" spans="2:8" ht="15" customHeight="1" outlineLevel="2">
      <c r="B109" s="1073" t="str">
        <f t="shared" ref="B109:C109" si="51">B108</f>
        <v>ROOFTOP</v>
      </c>
      <c r="C109" s="1061" t="str">
        <f t="shared" si="51"/>
        <v>Bar Molhado</v>
      </c>
      <c r="D109" s="1075" t="s">
        <v>4372</v>
      </c>
      <c r="E109" s="1069">
        <v>1</v>
      </c>
      <c r="F109" s="1070">
        <v>900</v>
      </c>
      <c r="G109" s="1065">
        <f t="shared" si="48"/>
        <v>900</v>
      </c>
      <c r="H109" s="1065"/>
    </row>
    <row r="110" spans="2:8">
      <c r="B110" s="1072" t="s">
        <v>1667</v>
      </c>
      <c r="C110" s="1050"/>
      <c r="D110" s="1051"/>
      <c r="E110" s="1052"/>
      <c r="F110" s="1053"/>
      <c r="G110" s="1054">
        <f>SUM(G111:G112)/2</f>
        <v>13041</v>
      </c>
      <c r="H110" s="1054"/>
    </row>
    <row r="111" spans="2:8" ht="12.75" customHeight="1" outlineLevel="1">
      <c r="B111" s="1073" t="str">
        <f>B110</f>
        <v>TIPO (X9)</v>
      </c>
      <c r="C111" s="1056" t="s">
        <v>4339</v>
      </c>
      <c r="D111" s="1057" t="s">
        <v>4333</v>
      </c>
      <c r="E111" s="1058">
        <f>6.44*9</f>
        <v>57.96</v>
      </c>
      <c r="F111" s="1059"/>
      <c r="G111" s="1060">
        <f>SUM(G112:G112)</f>
        <v>13041</v>
      </c>
      <c r="H111" s="1060"/>
    </row>
    <row r="112" spans="2:8" ht="15" customHeight="1" outlineLevel="2">
      <c r="B112" s="1073" t="str">
        <f>B111</f>
        <v>TIPO (X9)</v>
      </c>
      <c r="C112" s="1061" t="str">
        <f>C111</f>
        <v xml:space="preserve"> Circulação</v>
      </c>
      <c r="D112" s="1062" t="s">
        <v>4334</v>
      </c>
      <c r="E112" s="1063">
        <f>E111</f>
        <v>57.96</v>
      </c>
      <c r="F112" s="1064">
        <v>225</v>
      </c>
      <c r="G112" s="1065">
        <f>E112*F112</f>
        <v>13041</v>
      </c>
      <c r="H112" s="1065"/>
    </row>
  </sheetData>
  <autoFilter ref="B11:H112" xr:uid="{1E23CC80-237B-4668-B49F-44C5C64E1FB5}"/>
  <dataConsolidate/>
  <mergeCells count="1">
    <mergeCell ref="B4:H4"/>
  </mergeCells>
  <hyperlinks>
    <hyperlink ref="H13" r:id="rId1" xr:uid="{4F7BEDBF-1814-46E1-8629-F7A7C75CA51A}"/>
    <hyperlink ref="H23" r:id="rId2" xr:uid="{41BE1EBE-0374-4EBC-9095-621F7CB7ACE8}"/>
  </hyperlinks>
  <pageMargins left="0.511811024" right="0.511811024" top="0.78740157499999996" bottom="0.78740157499999996" header="0.31496062000000002" footer="0.31496062000000002"/>
  <pageSetup paperSize="9" scale="28" fitToWidth="0" orientation="landscape"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25</vt:i4>
      </vt:variant>
      <vt:variant>
        <vt:lpstr>Intervalos Nomeados</vt:lpstr>
      </vt:variant>
      <vt:variant>
        <vt:i4>8</vt:i4>
      </vt:variant>
    </vt:vector>
  </HeadingPairs>
  <TitlesOfParts>
    <vt:vector size="33" baseType="lpstr">
      <vt:lpstr>Obra </vt:lpstr>
      <vt:lpstr>Ger_Tec e Adm</vt:lpstr>
      <vt:lpstr>Ger_Executivo</vt:lpstr>
      <vt:lpstr>ESTIMATIVAS</vt:lpstr>
      <vt:lpstr>Ensaios </vt:lpstr>
      <vt:lpstr>EPCs</vt:lpstr>
      <vt:lpstr>CANTEIRO</vt:lpstr>
      <vt:lpstr>Estacas</vt:lpstr>
      <vt:lpstr>Fundação Rasa</vt:lpstr>
      <vt:lpstr>Infraestrutura</vt:lpstr>
      <vt:lpstr>Supraestrutura</vt:lpstr>
      <vt:lpstr>ALVENARIA</vt:lpstr>
      <vt:lpstr>Tijolos refratários</vt:lpstr>
      <vt:lpstr>Hidrossanitário</vt:lpstr>
      <vt:lpstr>ELÉTRICO</vt:lpstr>
      <vt:lpstr>ESTIMATIVA - SPDA</vt:lpstr>
      <vt:lpstr>Piso Arm.Térreo</vt:lpstr>
      <vt:lpstr>Tabela de Aço</vt:lpstr>
      <vt:lpstr>PCI</vt:lpstr>
      <vt:lpstr>Climatização</vt:lpstr>
      <vt:lpstr>LOUÇAS E METAIS</vt:lpstr>
      <vt:lpstr>EAP - LOUÇAS E METAIS</vt:lpstr>
      <vt:lpstr>Arquitetura</vt:lpstr>
      <vt:lpstr>Arquitetura R01</vt:lpstr>
      <vt:lpstr>MOBILIÁRIO</vt:lpstr>
      <vt:lpstr>CANTEIRO!Area_de_impressao</vt:lpstr>
      <vt:lpstr>EPCs!Area_de_impressao</vt:lpstr>
      <vt:lpstr>Hidrossanitário!Area_de_impressao</vt:lpstr>
      <vt:lpstr>'Obra '!Area_de_impressao</vt:lpstr>
      <vt:lpstr>PCI!Area_de_impressao</vt:lpstr>
      <vt:lpstr>'Piso Arm.Térreo'!Area_de_impressao</vt:lpstr>
      <vt:lpstr>MOBILIÁRIO!Print_Area</vt:lpstr>
      <vt:lpstr>'Piso Arm.Térreo'!Titulos_de_impressao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Jenifer Kunsler</cp:lastModifiedBy>
  <cp:lastPrinted>2025-03-20T13:34:35Z</cp:lastPrinted>
  <dcterms:created xsi:type="dcterms:W3CDTF">2011-02-08T17:53:57Z</dcterms:created>
  <dcterms:modified xsi:type="dcterms:W3CDTF">2025-06-27T17:46:50Z</dcterms:modified>
</cp:coreProperties>
</file>